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drawings/drawing2.xml" ContentType="application/vnd.openxmlformats-officedocument.drawing+xml"/>
  <Override PartName="/xl/comments3.xml" ContentType="application/vnd.openxmlformats-officedocument.spreadsheetml.comments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drawings/drawing3.xml" ContentType="application/vnd.openxmlformats-officedocument.drawing+xml"/>
  <Override PartName="/xl/comments4.xml" ContentType="application/vnd.openxmlformats-officedocument.spreadsheetml.comments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drawings/drawing4.xml" ContentType="application/vnd.openxmlformats-officedocument.drawing+xml"/>
  <Override PartName="/xl/comments5.xml" ContentType="application/vnd.openxmlformats-officedocument.spreadsheetml.comments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codeName="ThisWorkbook" defaultThemeVersion="124226"/>
  <bookViews>
    <workbookView xWindow="9585" yWindow="-15" windowWidth="9630" windowHeight="11535" tabRatio="821"/>
  </bookViews>
  <sheets>
    <sheet name="GeneralSettings" sheetId="1" r:id="rId1"/>
    <sheet name="EURON" sheetId="14" r:id="rId2"/>
    <sheet name="EUR1M" sheetId="23" r:id="rId3"/>
    <sheet name="EUR3M" sheetId="19" r:id="rId4"/>
    <sheet name="EUR6M" sheetId="11" r:id="rId5"/>
    <sheet name="EUR1Y" sheetId="21" r:id="rId6"/>
    <sheet name="Quote (28-08-2015)" sheetId="26" r:id="rId7"/>
  </sheets>
  <definedNames>
    <definedName name="Calendar">GeneralSettings!$D$8</definedName>
    <definedName name="Currency">GeneralSettings!$D$7</definedName>
    <definedName name="Discounting">GeneralSettings!$D$11</definedName>
    <definedName name="Evaluationdate">GeneralSettings!$D$4</definedName>
    <definedName name="FamilyName">GeneralSettings!$D$12</definedName>
    <definedName name="IborIndex">GeneralSettings!$D$13</definedName>
    <definedName name="ObjectOverwrite">GeneralSettings!$D$10</definedName>
    <definedName name="Permanent">GeneralSettings!$D$9</definedName>
    <definedName name="QuoteSuffix">GeneralSettings!$D$14</definedName>
    <definedName name="Settlementdate">GeneralSettings!$D$5</definedName>
    <definedName name="Stub" localSheetId="6">'Quote (28-08-2015)'!$AL$4</definedName>
    <definedName name="Tenor" localSheetId="2">EUR1M!$G$1</definedName>
    <definedName name="Tenor" localSheetId="5">EUR1Y!$G$1</definedName>
    <definedName name="Tenor" localSheetId="3">EUR3M!$G$1</definedName>
    <definedName name="Tenor" localSheetId="4">EUR6M!$G$1</definedName>
    <definedName name="Tenor" localSheetId="1">EURON!$G$1</definedName>
    <definedName name="Trigger">GeneralSettings!$D$6</definedName>
    <definedName name="YieldCurve_1M">GeneralSettings!$I$19</definedName>
    <definedName name="YieldCurve_1Y">GeneralSettings!$D$49</definedName>
    <definedName name="YieldCurve_3M">GeneralSettings!$D$34</definedName>
    <definedName name="YieldCurve_6M">GeneralSettings!$I$34</definedName>
    <definedName name="YieldCurve_ON">GeneralSettings!$D$19</definedName>
  </definedNames>
  <calcPr calcId="145621"/>
</workbook>
</file>

<file path=xl/calcChain.xml><?xml version="1.0" encoding="utf-8"?>
<calcChain xmlns="http://schemas.openxmlformats.org/spreadsheetml/2006/main">
  <c r="N100" i="21" l="1"/>
  <c r="N99" i="21"/>
  <c r="N98" i="21"/>
  <c r="N97" i="21"/>
  <c r="N96" i="21"/>
  <c r="N95" i="21"/>
  <c r="N94" i="21"/>
  <c r="N93" i="21"/>
  <c r="N92" i="21"/>
  <c r="N91" i="21"/>
  <c r="N90" i="21"/>
  <c r="N89" i="21"/>
  <c r="N88" i="21"/>
  <c r="N87" i="21"/>
  <c r="N86" i="21"/>
  <c r="N85" i="21"/>
  <c r="N84" i="21"/>
  <c r="N83" i="21"/>
  <c r="N82" i="21"/>
  <c r="N81" i="21"/>
  <c r="N80" i="21"/>
  <c r="N79" i="21"/>
  <c r="N78" i="21"/>
  <c r="N77" i="21"/>
  <c r="N76" i="21"/>
  <c r="N75" i="21"/>
  <c r="N74" i="21"/>
  <c r="N73" i="21"/>
  <c r="N72" i="21"/>
  <c r="N71" i="21"/>
  <c r="N70" i="21"/>
  <c r="N69" i="21"/>
  <c r="N68" i="21"/>
  <c r="N67" i="21"/>
  <c r="N66" i="21"/>
  <c r="N65" i="21"/>
  <c r="N64" i="21"/>
  <c r="N63" i="21"/>
  <c r="N62" i="21"/>
  <c r="N61" i="21"/>
  <c r="N60" i="21"/>
  <c r="N59" i="21"/>
  <c r="N58" i="21"/>
  <c r="N57" i="21"/>
  <c r="N56" i="21"/>
  <c r="N55" i="21"/>
  <c r="N54" i="21"/>
  <c r="N53" i="21"/>
  <c r="N52" i="21"/>
  <c r="N51" i="21"/>
  <c r="N50" i="21"/>
  <c r="N49" i="21"/>
  <c r="N48" i="21"/>
  <c r="N47" i="21"/>
  <c r="N46" i="21"/>
  <c r="N45" i="21"/>
  <c r="N44" i="21"/>
  <c r="N43" i="21"/>
  <c r="N42" i="21"/>
  <c r="N41" i="21"/>
  <c r="N40" i="21"/>
  <c r="N39" i="21"/>
  <c r="N38" i="21"/>
  <c r="N37" i="21"/>
  <c r="N36" i="21"/>
  <c r="N35" i="21"/>
  <c r="N34" i="21"/>
  <c r="N33" i="21"/>
  <c r="N32" i="21"/>
  <c r="N31" i="21"/>
  <c r="N30" i="21"/>
  <c r="N29" i="21"/>
  <c r="N28" i="21"/>
  <c r="N27" i="21"/>
  <c r="N26" i="21"/>
  <c r="N25" i="21"/>
  <c r="N24" i="21"/>
  <c r="N23" i="21"/>
  <c r="N22" i="21"/>
  <c r="N21" i="21"/>
  <c r="N20" i="21"/>
  <c r="N19" i="21"/>
  <c r="N18" i="21"/>
  <c r="N17" i="21"/>
  <c r="N16" i="21"/>
  <c r="N15" i="21"/>
  <c r="N14" i="21"/>
  <c r="N13" i="21"/>
  <c r="N12" i="21"/>
  <c r="N11" i="21"/>
  <c r="N10" i="21"/>
  <c r="N9" i="21"/>
  <c r="N8" i="21"/>
  <c r="N7" i="21"/>
  <c r="N6" i="21"/>
  <c r="N5" i="21"/>
  <c r="N4" i="21"/>
  <c r="N3" i="21"/>
  <c r="L100" i="21"/>
  <c r="K100" i="21"/>
  <c r="L99" i="21"/>
  <c r="K99" i="21"/>
  <c r="L98" i="21"/>
  <c r="K98" i="21"/>
  <c r="L97" i="21"/>
  <c r="K97" i="21"/>
  <c r="L96" i="21"/>
  <c r="K96" i="21"/>
  <c r="L95" i="21"/>
  <c r="K95" i="21"/>
  <c r="L94" i="21"/>
  <c r="K94" i="21"/>
  <c r="L93" i="21"/>
  <c r="K93" i="21"/>
  <c r="L92" i="21"/>
  <c r="K92" i="21"/>
  <c r="L91" i="21"/>
  <c r="K91" i="21"/>
  <c r="L90" i="21"/>
  <c r="K90" i="21"/>
  <c r="L89" i="21"/>
  <c r="K89" i="21"/>
  <c r="L88" i="21"/>
  <c r="K88" i="21"/>
  <c r="L87" i="21"/>
  <c r="K87" i="21"/>
  <c r="L86" i="21"/>
  <c r="K86" i="21"/>
  <c r="L85" i="21"/>
  <c r="K85" i="21"/>
  <c r="L84" i="21"/>
  <c r="K84" i="21"/>
  <c r="L83" i="21"/>
  <c r="K83" i="21"/>
  <c r="L82" i="21"/>
  <c r="K82" i="21"/>
  <c r="L81" i="21"/>
  <c r="K81" i="21"/>
  <c r="L80" i="21"/>
  <c r="K80" i="21"/>
  <c r="L79" i="21"/>
  <c r="K79" i="21"/>
  <c r="L78" i="21"/>
  <c r="K78" i="21"/>
  <c r="L77" i="21"/>
  <c r="K77" i="21"/>
  <c r="L76" i="21"/>
  <c r="K76" i="21"/>
  <c r="L75" i="21"/>
  <c r="K75" i="21"/>
  <c r="L74" i="21"/>
  <c r="K74" i="21"/>
  <c r="L73" i="21"/>
  <c r="K73" i="21"/>
  <c r="L72" i="21"/>
  <c r="K72" i="21"/>
  <c r="L71" i="21"/>
  <c r="K71" i="21"/>
  <c r="L70" i="21"/>
  <c r="K70" i="21"/>
  <c r="L69" i="21"/>
  <c r="K69" i="21"/>
  <c r="L68" i="21"/>
  <c r="K68" i="21"/>
  <c r="L67" i="21"/>
  <c r="K67" i="21"/>
  <c r="L66" i="21"/>
  <c r="K66" i="21"/>
  <c r="L65" i="21"/>
  <c r="K65" i="21"/>
  <c r="L64" i="21"/>
  <c r="K64" i="21"/>
  <c r="L63" i="21"/>
  <c r="K63" i="21"/>
  <c r="L62" i="21"/>
  <c r="K62" i="21"/>
  <c r="L61" i="21"/>
  <c r="K61" i="21"/>
  <c r="L60" i="21"/>
  <c r="K60" i="21"/>
  <c r="L59" i="21"/>
  <c r="K59" i="21"/>
  <c r="L58" i="21"/>
  <c r="K58" i="21"/>
  <c r="L57" i="21"/>
  <c r="K57" i="21"/>
  <c r="L56" i="21"/>
  <c r="K56" i="21"/>
  <c r="L55" i="21"/>
  <c r="K55" i="21"/>
  <c r="L54" i="21"/>
  <c r="K54" i="21"/>
  <c r="L53" i="21"/>
  <c r="K53" i="21"/>
  <c r="L52" i="21"/>
  <c r="K52" i="21"/>
  <c r="L51" i="21"/>
  <c r="K51" i="21"/>
  <c r="L50" i="21"/>
  <c r="K50" i="21"/>
  <c r="L49" i="21"/>
  <c r="K49" i="21"/>
  <c r="L48" i="21"/>
  <c r="K48" i="21"/>
  <c r="L47" i="21"/>
  <c r="K47" i="21"/>
  <c r="L46" i="21"/>
  <c r="K46" i="21"/>
  <c r="L45" i="21"/>
  <c r="K45" i="21"/>
  <c r="L44" i="21"/>
  <c r="K44" i="21"/>
  <c r="L43" i="21"/>
  <c r="K43" i="21"/>
  <c r="L42" i="21"/>
  <c r="K42" i="21"/>
  <c r="L41" i="21"/>
  <c r="K41" i="21"/>
  <c r="L40" i="21"/>
  <c r="K40" i="21"/>
  <c r="L39" i="21"/>
  <c r="K39" i="21"/>
  <c r="L38" i="21"/>
  <c r="K38" i="21"/>
  <c r="L37" i="21"/>
  <c r="K37" i="21"/>
  <c r="L36" i="21"/>
  <c r="K36" i="21"/>
  <c r="L35" i="21"/>
  <c r="K35" i="21"/>
  <c r="L34" i="21"/>
  <c r="K34" i="21"/>
  <c r="L33" i="21"/>
  <c r="K33" i="21"/>
  <c r="L32" i="21"/>
  <c r="K32" i="21"/>
  <c r="L31" i="21"/>
  <c r="K31" i="21"/>
  <c r="L30" i="21"/>
  <c r="K30" i="21"/>
  <c r="L29" i="21"/>
  <c r="K29" i="21"/>
  <c r="L28" i="21"/>
  <c r="K28" i="21"/>
  <c r="L27" i="21"/>
  <c r="K27" i="21"/>
  <c r="L26" i="21"/>
  <c r="K26" i="21"/>
  <c r="L25" i="21"/>
  <c r="K25" i="21"/>
  <c r="L24" i="21"/>
  <c r="K24" i="21"/>
  <c r="L23" i="21"/>
  <c r="K23" i="21"/>
  <c r="L22" i="21"/>
  <c r="K22" i="21"/>
  <c r="L21" i="21"/>
  <c r="K21" i="21"/>
  <c r="L20" i="21"/>
  <c r="K20" i="21"/>
  <c r="L19" i="21"/>
  <c r="K19" i="21"/>
  <c r="L18" i="21"/>
  <c r="K18" i="21"/>
  <c r="L17" i="21"/>
  <c r="K17" i="21"/>
  <c r="L16" i="21"/>
  <c r="K16" i="21"/>
  <c r="L15" i="21"/>
  <c r="K15" i="21"/>
  <c r="L14" i="21"/>
  <c r="K14" i="21"/>
  <c r="L13" i="21"/>
  <c r="K13" i="21"/>
  <c r="L12" i="21"/>
  <c r="K12" i="21"/>
  <c r="L11" i="21"/>
  <c r="K11" i="21"/>
  <c r="L10" i="21"/>
  <c r="K10" i="21"/>
  <c r="L9" i="21"/>
  <c r="K9" i="21"/>
  <c r="L8" i="21"/>
  <c r="K8" i="21"/>
  <c r="L7" i="21"/>
  <c r="K7" i="21"/>
  <c r="L6" i="21"/>
  <c r="K6" i="21"/>
  <c r="L5" i="21"/>
  <c r="K5" i="21"/>
  <c r="L4" i="21"/>
  <c r="K4" i="21"/>
  <c r="L3" i="21"/>
  <c r="K3" i="21"/>
  <c r="G105" i="21"/>
  <c r="G104" i="21"/>
  <c r="G103" i="21"/>
  <c r="G102" i="21"/>
  <c r="G101" i="21"/>
  <c r="G100" i="21"/>
  <c r="G99" i="21"/>
  <c r="G98" i="21"/>
  <c r="G97" i="21"/>
  <c r="G96" i="21"/>
  <c r="G95" i="21"/>
  <c r="G94" i="21"/>
  <c r="G93" i="21"/>
  <c r="G92" i="21"/>
  <c r="G91" i="21"/>
  <c r="G90" i="21"/>
  <c r="G89" i="21"/>
  <c r="G88" i="21"/>
  <c r="G87" i="21"/>
  <c r="G86" i="21"/>
  <c r="G85" i="21"/>
  <c r="G84" i="21"/>
  <c r="G83" i="21"/>
  <c r="G82" i="21"/>
  <c r="G81" i="21"/>
  <c r="G80" i="21"/>
  <c r="G79" i="21"/>
  <c r="G78" i="21"/>
  <c r="G77" i="21"/>
  <c r="G76" i="21"/>
  <c r="G75" i="21"/>
  <c r="G74" i="21"/>
  <c r="G73" i="21"/>
  <c r="G72" i="21"/>
  <c r="G71" i="21"/>
  <c r="G70" i="21"/>
  <c r="G69" i="21"/>
  <c r="G68" i="21"/>
  <c r="G67" i="21"/>
  <c r="G66" i="21"/>
  <c r="G65" i="21"/>
  <c r="G64" i="21"/>
  <c r="G63" i="21"/>
  <c r="G62" i="21"/>
  <c r="G61" i="21"/>
  <c r="G60" i="21"/>
  <c r="G59" i="21"/>
  <c r="G58" i="21"/>
  <c r="G57" i="21"/>
  <c r="G56" i="21"/>
  <c r="G55" i="21"/>
  <c r="G54" i="21"/>
  <c r="G53" i="21"/>
  <c r="G52" i="21"/>
  <c r="G51" i="21"/>
  <c r="G50" i="21"/>
  <c r="G46" i="21"/>
  <c r="G45" i="21"/>
  <c r="G44" i="21"/>
  <c r="G43" i="21"/>
  <c r="G42" i="21"/>
  <c r="G41" i="21"/>
  <c r="G40" i="21"/>
  <c r="G39" i="21"/>
  <c r="G38" i="21"/>
  <c r="G37" i="21"/>
  <c r="G36" i="21"/>
  <c r="G35" i="21"/>
  <c r="G34" i="21"/>
  <c r="G33" i="21"/>
  <c r="G32" i="21"/>
  <c r="G31" i="21"/>
  <c r="G30" i="21"/>
  <c r="G29" i="21"/>
  <c r="G28" i="21"/>
  <c r="G27" i="21"/>
  <c r="G26" i="21"/>
  <c r="G25" i="21"/>
  <c r="G24" i="21"/>
  <c r="G23" i="21"/>
  <c r="G20" i="21"/>
  <c r="G19" i="21"/>
  <c r="G18" i="21"/>
  <c r="G17" i="21"/>
  <c r="G16" i="21"/>
  <c r="G15" i="21"/>
  <c r="G14" i="21"/>
  <c r="G13" i="21"/>
  <c r="G12" i="21"/>
  <c r="G11" i="21"/>
  <c r="G10" i="21"/>
  <c r="G9" i="21"/>
  <c r="G8" i="21"/>
  <c r="G7" i="21"/>
  <c r="G6" i="21"/>
  <c r="G5" i="21"/>
  <c r="G4" i="21"/>
  <c r="G3" i="21"/>
  <c r="C46" i="21"/>
  <c r="C45" i="21"/>
  <c r="C44" i="21"/>
  <c r="C43" i="21"/>
  <c r="C42" i="21"/>
  <c r="C41" i="21"/>
  <c r="C40" i="21"/>
  <c r="C39" i="21"/>
  <c r="C38" i="21"/>
  <c r="C37" i="21"/>
  <c r="C36" i="21"/>
  <c r="C35" i="21"/>
  <c r="C34" i="21"/>
  <c r="C33" i="21"/>
  <c r="C32" i="21"/>
  <c r="C31" i="21"/>
  <c r="C30" i="21"/>
  <c r="C29" i="21"/>
  <c r="C28" i="21"/>
  <c r="C27" i="21"/>
  <c r="C26" i="21"/>
  <c r="C25" i="21"/>
  <c r="C24" i="21"/>
  <c r="C23" i="21"/>
  <c r="N100" i="11"/>
  <c r="N99" i="11"/>
  <c r="N98" i="11"/>
  <c r="N97" i="11"/>
  <c r="N96" i="11"/>
  <c r="N95" i="11"/>
  <c r="N94" i="11"/>
  <c r="N93" i="11"/>
  <c r="N92" i="11"/>
  <c r="N91" i="11"/>
  <c r="N90" i="11"/>
  <c r="N89" i="11"/>
  <c r="N88" i="11"/>
  <c r="N87" i="11"/>
  <c r="N86" i="11"/>
  <c r="N85" i="11"/>
  <c r="N84" i="11"/>
  <c r="N83" i="11"/>
  <c r="N82" i="11"/>
  <c r="N81" i="11"/>
  <c r="N80" i="11"/>
  <c r="N79" i="11"/>
  <c r="N78" i="11"/>
  <c r="N77" i="11"/>
  <c r="N76" i="11"/>
  <c r="N75" i="11"/>
  <c r="N74" i="11"/>
  <c r="N73" i="11"/>
  <c r="N72" i="11"/>
  <c r="N71" i="11"/>
  <c r="N70" i="11"/>
  <c r="N69" i="11"/>
  <c r="N68" i="11"/>
  <c r="N67" i="11"/>
  <c r="N66" i="11"/>
  <c r="N65" i="11"/>
  <c r="N64" i="11"/>
  <c r="N63" i="11"/>
  <c r="N62" i="11"/>
  <c r="N61" i="11"/>
  <c r="N60" i="11"/>
  <c r="N59" i="11"/>
  <c r="N58" i="11"/>
  <c r="N57" i="11"/>
  <c r="N56" i="11"/>
  <c r="N55" i="11"/>
  <c r="N54" i="11"/>
  <c r="N53" i="11"/>
  <c r="N52" i="11"/>
  <c r="N51" i="11"/>
  <c r="N50" i="11"/>
  <c r="N49" i="11"/>
  <c r="N48" i="11"/>
  <c r="N47" i="11"/>
  <c r="N46" i="11"/>
  <c r="N45" i="11"/>
  <c r="N44" i="11"/>
  <c r="N43" i="11"/>
  <c r="N42" i="11"/>
  <c r="N41" i="11"/>
  <c r="N40" i="11"/>
  <c r="N39" i="11"/>
  <c r="N38" i="11"/>
  <c r="N37" i="11"/>
  <c r="N36" i="11"/>
  <c r="N35" i="11"/>
  <c r="N34" i="11"/>
  <c r="N33" i="11"/>
  <c r="N32" i="11"/>
  <c r="N31" i="11"/>
  <c r="N30" i="11"/>
  <c r="N29" i="11"/>
  <c r="N28" i="11"/>
  <c r="N27" i="11"/>
  <c r="N26" i="11"/>
  <c r="N25" i="11"/>
  <c r="N24" i="11"/>
  <c r="N23" i="11"/>
  <c r="N22" i="11"/>
  <c r="N21" i="11"/>
  <c r="N20" i="11"/>
  <c r="N19" i="11"/>
  <c r="N18" i="11"/>
  <c r="N17" i="11"/>
  <c r="N16" i="11"/>
  <c r="N15" i="11"/>
  <c r="N14" i="11"/>
  <c r="N13" i="11"/>
  <c r="N12" i="11"/>
  <c r="N11" i="11"/>
  <c r="N10" i="11"/>
  <c r="N9" i="11"/>
  <c r="N8" i="11"/>
  <c r="N7" i="11"/>
  <c r="N6" i="11"/>
  <c r="N5" i="11"/>
  <c r="N4" i="11"/>
  <c r="N3" i="11"/>
  <c r="L100" i="11"/>
  <c r="K100" i="11"/>
  <c r="L99" i="11"/>
  <c r="K99" i="11"/>
  <c r="L98" i="11"/>
  <c r="K98" i="11"/>
  <c r="L97" i="11"/>
  <c r="K97" i="11"/>
  <c r="L96" i="11"/>
  <c r="K96" i="11"/>
  <c r="L95" i="11"/>
  <c r="K95" i="11"/>
  <c r="L94" i="11"/>
  <c r="K94" i="11"/>
  <c r="L93" i="11"/>
  <c r="K93" i="11"/>
  <c r="L92" i="11"/>
  <c r="K92" i="11"/>
  <c r="L91" i="11"/>
  <c r="K91" i="11"/>
  <c r="L90" i="11"/>
  <c r="K90" i="11"/>
  <c r="L89" i="11"/>
  <c r="K89" i="11"/>
  <c r="L88" i="11"/>
  <c r="K88" i="11"/>
  <c r="L87" i="11"/>
  <c r="K87" i="11"/>
  <c r="L86" i="11"/>
  <c r="K86" i="11"/>
  <c r="L85" i="11"/>
  <c r="K85" i="11"/>
  <c r="L84" i="11"/>
  <c r="K84" i="11"/>
  <c r="L83" i="11"/>
  <c r="K83" i="11"/>
  <c r="L82" i="11"/>
  <c r="K82" i="11"/>
  <c r="L81" i="11"/>
  <c r="K81" i="11"/>
  <c r="L80" i="11"/>
  <c r="K80" i="11"/>
  <c r="L79" i="11"/>
  <c r="K79" i="11"/>
  <c r="L78" i="11"/>
  <c r="K78" i="11"/>
  <c r="L77" i="11"/>
  <c r="K77" i="11"/>
  <c r="L76" i="11"/>
  <c r="K76" i="11"/>
  <c r="L75" i="11"/>
  <c r="K75" i="11"/>
  <c r="L74" i="11"/>
  <c r="K74" i="11"/>
  <c r="L73" i="11"/>
  <c r="K73" i="11"/>
  <c r="L72" i="11"/>
  <c r="K72" i="11"/>
  <c r="L71" i="11"/>
  <c r="K71" i="11"/>
  <c r="L70" i="11"/>
  <c r="K70" i="11"/>
  <c r="L69" i="11"/>
  <c r="K69" i="11"/>
  <c r="L68" i="11"/>
  <c r="K68" i="11"/>
  <c r="L67" i="11"/>
  <c r="K67" i="11"/>
  <c r="L66" i="11"/>
  <c r="K66" i="11"/>
  <c r="L65" i="11"/>
  <c r="K65" i="11"/>
  <c r="L64" i="11"/>
  <c r="K64" i="11"/>
  <c r="L63" i="11"/>
  <c r="K63" i="11"/>
  <c r="L62" i="11"/>
  <c r="K62" i="11"/>
  <c r="L61" i="11"/>
  <c r="K61" i="11"/>
  <c r="L60" i="11"/>
  <c r="K60" i="11"/>
  <c r="L59" i="11"/>
  <c r="K59" i="11"/>
  <c r="L58" i="11"/>
  <c r="K58" i="11"/>
  <c r="L57" i="11"/>
  <c r="K57" i="11"/>
  <c r="L56" i="11"/>
  <c r="K56" i="11"/>
  <c r="L55" i="11"/>
  <c r="K55" i="11"/>
  <c r="L54" i="11"/>
  <c r="K54" i="11"/>
  <c r="L53" i="11"/>
  <c r="K53" i="11"/>
  <c r="L52" i="11"/>
  <c r="K52" i="11"/>
  <c r="L51" i="11"/>
  <c r="K51" i="11"/>
  <c r="L50" i="11"/>
  <c r="K50" i="11"/>
  <c r="L49" i="11"/>
  <c r="K49" i="11"/>
  <c r="L48" i="11"/>
  <c r="K48" i="11"/>
  <c r="L47" i="11"/>
  <c r="K47" i="11"/>
  <c r="L46" i="11"/>
  <c r="K46" i="11"/>
  <c r="L45" i="11"/>
  <c r="K45" i="11"/>
  <c r="K43" i="11"/>
  <c r="K44" i="11"/>
  <c r="K42" i="11"/>
  <c r="K41" i="11"/>
  <c r="K40" i="11"/>
  <c r="K39" i="11"/>
  <c r="K38" i="11"/>
  <c r="K37" i="11"/>
  <c r="K36" i="11"/>
  <c r="K35" i="11"/>
  <c r="K34" i="11"/>
  <c r="K33" i="11"/>
  <c r="K32" i="11"/>
  <c r="K31" i="11"/>
  <c r="K30" i="11"/>
  <c r="K29" i="11"/>
  <c r="K28" i="11"/>
  <c r="K27" i="11"/>
  <c r="K26" i="11"/>
  <c r="K25" i="11"/>
  <c r="K24" i="11"/>
  <c r="K23" i="11"/>
  <c r="K22" i="11"/>
  <c r="K21" i="11"/>
  <c r="L20" i="11"/>
  <c r="K20" i="11"/>
  <c r="L19" i="11"/>
  <c r="K19" i="11"/>
  <c r="L18" i="11"/>
  <c r="K18" i="11"/>
  <c r="L17" i="11"/>
  <c r="K17" i="11"/>
  <c r="L16" i="11"/>
  <c r="K16" i="11"/>
  <c r="L15" i="11"/>
  <c r="K15" i="11"/>
  <c r="L14" i="11"/>
  <c r="K14" i="11"/>
  <c r="L13" i="11"/>
  <c r="K13" i="11"/>
  <c r="L12" i="11"/>
  <c r="K12" i="11"/>
  <c r="L11" i="11"/>
  <c r="K11" i="11"/>
  <c r="L10" i="11"/>
  <c r="K10" i="11"/>
  <c r="L9" i="11"/>
  <c r="K9" i="11"/>
  <c r="L8" i="11"/>
  <c r="K8" i="11"/>
  <c r="L7" i="11"/>
  <c r="K7" i="11"/>
  <c r="L6" i="11"/>
  <c r="K6" i="11"/>
  <c r="L5" i="11"/>
  <c r="K5" i="11"/>
  <c r="L4" i="11"/>
  <c r="K4" i="11"/>
  <c r="L3" i="11"/>
  <c r="K3" i="11"/>
  <c r="H3" i="21"/>
  <c r="H19" i="21"/>
  <c r="H4" i="21"/>
  <c r="H11" i="21"/>
  <c r="H18" i="21"/>
  <c r="H6" i="21"/>
  <c r="H15" i="21"/>
  <c r="H8" i="21"/>
  <c r="H13" i="21"/>
  <c r="H12" i="21"/>
  <c r="H9" i="21"/>
  <c r="H48" i="21"/>
  <c r="H79" i="21"/>
  <c r="H94" i="21"/>
  <c r="H82" i="21"/>
  <c r="H10" i="21"/>
  <c r="H5" i="21"/>
  <c r="H17" i="21"/>
  <c r="H68" i="21"/>
  <c r="H99" i="21"/>
  <c r="H60" i="21"/>
  <c r="H77" i="21"/>
  <c r="H16" i="21"/>
  <c r="H20" i="21"/>
  <c r="H62" i="21"/>
  <c r="H103" i="21"/>
  <c r="H105" i="21"/>
  <c r="H58" i="21"/>
  <c r="H91" i="21"/>
  <c r="H14" i="21"/>
  <c r="H7" i="21"/>
  <c r="H102" i="21"/>
  <c r="H85" i="21"/>
  <c r="H67" i="21"/>
  <c r="H104" i="21"/>
  <c r="H56" i="21"/>
  <c r="H98" i="21"/>
  <c r="H64" i="21"/>
  <c r="H76" i="21"/>
  <c r="H54" i="21"/>
  <c r="H55" i="21"/>
  <c r="H101" i="21"/>
  <c r="H100" i="21"/>
  <c r="H95" i="21"/>
  <c r="H65" i="21"/>
  <c r="H66" i="21"/>
  <c r="H52" i="21"/>
  <c r="H61" i="21"/>
  <c r="H70" i="21"/>
  <c r="H89" i="21"/>
  <c r="H73" i="21"/>
  <c r="H75" i="21"/>
  <c r="H51" i="21"/>
  <c r="H78" i="21"/>
  <c r="H87" i="21"/>
  <c r="H57" i="21"/>
  <c r="H88" i="21"/>
  <c r="H53" i="21"/>
  <c r="H97" i="21"/>
  <c r="H96" i="21"/>
  <c r="H74" i="21"/>
  <c r="H72" i="21"/>
  <c r="H59" i="21"/>
  <c r="H84" i="21"/>
  <c r="H83" i="21"/>
  <c r="H69" i="21"/>
  <c r="H71" i="21"/>
  <c r="H86" i="21"/>
  <c r="H80" i="21"/>
  <c r="H63" i="21"/>
  <c r="H90" i="21"/>
  <c r="H92" i="21"/>
  <c r="H50" i="21"/>
  <c r="H81" i="21"/>
  <c r="H93" i="21"/>
  <c r="M51" i="21" l="1"/>
  <c r="M49" i="21"/>
  <c r="M46" i="21"/>
  <c r="M98" i="21"/>
  <c r="M76" i="21"/>
  <c r="M69" i="21"/>
  <c r="M68" i="21"/>
  <c r="M74" i="21"/>
  <c r="M52" i="21"/>
  <c r="M100" i="21"/>
  <c r="M87" i="21"/>
  <c r="M71" i="21"/>
  <c r="M93" i="21"/>
  <c r="M84" i="21"/>
  <c r="M77" i="21"/>
  <c r="M90" i="21"/>
  <c r="M61" i="21"/>
  <c r="M64" i="21"/>
  <c r="M66" i="21"/>
  <c r="M92" i="21"/>
  <c r="M79" i="21"/>
  <c r="M96" i="21"/>
  <c r="M85" i="21"/>
  <c r="M88" i="21"/>
  <c r="M80" i="21"/>
  <c r="M72" i="21"/>
  <c r="M60" i="21"/>
  <c r="M53" i="21"/>
  <c r="M56" i="21"/>
  <c r="M82" i="21"/>
  <c r="M63" i="21"/>
  <c r="M95" i="21"/>
  <c r="M58" i="21"/>
  <c r="M48" i="21"/>
  <c r="M45" i="21"/>
  <c r="M47" i="21"/>
  <c r="M50" i="21"/>
  <c r="M55" i="21"/>
  <c r="M86" i="21"/>
  <c r="M65" i="21"/>
  <c r="M3" i="21"/>
  <c r="M59" i="21"/>
  <c r="M8" i="21"/>
  <c r="M67" i="21"/>
  <c r="M73" i="21"/>
  <c r="M54" i="21"/>
  <c r="M78" i="21"/>
  <c r="M89" i="21"/>
  <c r="M75" i="21"/>
  <c r="M10" i="21"/>
  <c r="M4" i="21"/>
  <c r="M57" i="21"/>
  <c r="M81" i="21"/>
  <c r="M9" i="21"/>
  <c r="M83" i="21"/>
  <c r="M91" i="21"/>
  <c r="M12" i="21"/>
  <c r="M62" i="21"/>
  <c r="M70" i="21"/>
  <c r="M6" i="21"/>
  <c r="M20" i="21"/>
  <c r="M94" i="21"/>
  <c r="M97" i="21"/>
  <c r="M99" i="21"/>
  <c r="M5" i="21"/>
  <c r="M14" i="21"/>
  <c r="M19" i="21"/>
  <c r="M18" i="21"/>
  <c r="M13" i="21"/>
  <c r="M15" i="21"/>
  <c r="M16" i="21"/>
  <c r="M17" i="21"/>
  <c r="M11" i="21"/>
  <c r="M7" i="21"/>
  <c r="G105" i="11" l="1"/>
  <c r="G104" i="11"/>
  <c r="G103" i="11"/>
  <c r="G102" i="11"/>
  <c r="G101" i="11"/>
  <c r="G100" i="11"/>
  <c r="G99" i="11"/>
  <c r="G98" i="11"/>
  <c r="G97" i="11"/>
  <c r="G96" i="11"/>
  <c r="G95" i="11"/>
  <c r="G94" i="11"/>
  <c r="G93" i="11"/>
  <c r="G92" i="11"/>
  <c r="G91" i="11"/>
  <c r="G90" i="11"/>
  <c r="G89" i="11"/>
  <c r="G88" i="11"/>
  <c r="G87" i="11"/>
  <c r="G86" i="11"/>
  <c r="G85" i="11"/>
  <c r="G84" i="11"/>
  <c r="G83" i="11"/>
  <c r="G82" i="11"/>
  <c r="G81" i="11"/>
  <c r="G80" i="11"/>
  <c r="G79" i="11"/>
  <c r="G78" i="11"/>
  <c r="G77" i="11"/>
  <c r="G76" i="11"/>
  <c r="G75" i="11"/>
  <c r="G74" i="11"/>
  <c r="G73" i="11"/>
  <c r="G72" i="11"/>
  <c r="G71" i="11"/>
  <c r="G70" i="11"/>
  <c r="G69" i="11"/>
  <c r="G68" i="11"/>
  <c r="G67" i="11"/>
  <c r="G66" i="11"/>
  <c r="G65" i="11"/>
  <c r="G64" i="11"/>
  <c r="G63" i="11"/>
  <c r="G62" i="11"/>
  <c r="G61" i="11"/>
  <c r="G60" i="11"/>
  <c r="G59" i="11"/>
  <c r="G58" i="11"/>
  <c r="G57" i="11"/>
  <c r="G56" i="11"/>
  <c r="G55" i="11"/>
  <c r="G54" i="11"/>
  <c r="G53" i="11"/>
  <c r="G52" i="11"/>
  <c r="G51" i="11"/>
  <c r="G50" i="11"/>
  <c r="G46" i="11"/>
  <c r="G20" i="11"/>
  <c r="G19" i="11"/>
  <c r="G18" i="11"/>
  <c r="G17" i="11"/>
  <c r="G16" i="11"/>
  <c r="G15" i="11"/>
  <c r="G14" i="11"/>
  <c r="G13" i="11"/>
  <c r="G12" i="11"/>
  <c r="G11" i="11"/>
  <c r="G10" i="11"/>
  <c r="G9" i="11"/>
  <c r="G8" i="11"/>
  <c r="G7" i="11"/>
  <c r="G6" i="11"/>
  <c r="G5" i="11"/>
  <c r="G4" i="11"/>
  <c r="G3" i="11"/>
  <c r="C46" i="11"/>
  <c r="L44" i="11" s="1"/>
  <c r="C45" i="11"/>
  <c r="L43" i="11" s="1"/>
  <c r="C44" i="11"/>
  <c r="L42" i="11" s="1"/>
  <c r="C43" i="11"/>
  <c r="L41" i="11" s="1"/>
  <c r="C42" i="11"/>
  <c r="L40" i="11" s="1"/>
  <c r="C41" i="11"/>
  <c r="L39" i="11" s="1"/>
  <c r="C40" i="11"/>
  <c r="L38" i="11" s="1"/>
  <c r="C39" i="11"/>
  <c r="L37" i="11" s="1"/>
  <c r="C38" i="11"/>
  <c r="L36" i="11" s="1"/>
  <c r="C37" i="11"/>
  <c r="L35" i="11" s="1"/>
  <c r="C36" i="11"/>
  <c r="L34" i="11" s="1"/>
  <c r="C35" i="11"/>
  <c r="L33" i="11" s="1"/>
  <c r="C34" i="11"/>
  <c r="L32" i="11" s="1"/>
  <c r="C33" i="11"/>
  <c r="L31" i="11" s="1"/>
  <c r="C32" i="11"/>
  <c r="L30" i="11" s="1"/>
  <c r="C31" i="11"/>
  <c r="L29" i="11" s="1"/>
  <c r="C30" i="11"/>
  <c r="L28" i="11" s="1"/>
  <c r="C29" i="11"/>
  <c r="L27" i="11" s="1"/>
  <c r="C28" i="11"/>
  <c r="L26" i="11" s="1"/>
  <c r="C27" i="11"/>
  <c r="L25" i="11" s="1"/>
  <c r="C26" i="11"/>
  <c r="L24" i="11" s="1"/>
  <c r="C25" i="11"/>
  <c r="L23" i="11" s="1"/>
  <c r="C24" i="11"/>
  <c r="L22" i="11" s="1"/>
  <c r="C23" i="11"/>
  <c r="L21" i="11" s="1"/>
  <c r="N99" i="19"/>
  <c r="N98" i="19"/>
  <c r="N97" i="19"/>
  <c r="N96" i="19"/>
  <c r="N95" i="19"/>
  <c r="N94" i="19"/>
  <c r="N93" i="19"/>
  <c r="N92" i="19"/>
  <c r="N91" i="19"/>
  <c r="N90" i="19"/>
  <c r="N89" i="19"/>
  <c r="N88" i="19"/>
  <c r="N87" i="19"/>
  <c r="N86" i="19"/>
  <c r="N85" i="19"/>
  <c r="N84" i="19"/>
  <c r="N83" i="19"/>
  <c r="N82" i="19"/>
  <c r="N81" i="19"/>
  <c r="N80" i="19"/>
  <c r="N79" i="19"/>
  <c r="N78" i="19"/>
  <c r="N77" i="19"/>
  <c r="N76" i="19"/>
  <c r="N75" i="19"/>
  <c r="N74" i="19"/>
  <c r="N73" i="19"/>
  <c r="N72" i="19"/>
  <c r="N71" i="19"/>
  <c r="N70" i="19"/>
  <c r="N69" i="19"/>
  <c r="N68" i="19"/>
  <c r="N67" i="19"/>
  <c r="N66" i="19"/>
  <c r="N65" i="19"/>
  <c r="N64" i="19"/>
  <c r="N63" i="19"/>
  <c r="N62" i="19"/>
  <c r="N61" i="19"/>
  <c r="N60" i="19"/>
  <c r="N59" i="19"/>
  <c r="N58" i="19"/>
  <c r="N57" i="19"/>
  <c r="N56" i="19"/>
  <c r="N55" i="19"/>
  <c r="N54" i="19"/>
  <c r="N53" i="19"/>
  <c r="N52" i="19"/>
  <c r="N51" i="19"/>
  <c r="N50" i="19"/>
  <c r="N49" i="19"/>
  <c r="N48" i="19"/>
  <c r="N47" i="19"/>
  <c r="N46" i="19"/>
  <c r="N45" i="19"/>
  <c r="N44" i="19"/>
  <c r="N20" i="19"/>
  <c r="N19" i="19"/>
  <c r="N18" i="19"/>
  <c r="N17" i="19"/>
  <c r="N16" i="19"/>
  <c r="N15" i="19"/>
  <c r="N14" i="19"/>
  <c r="N13" i="19"/>
  <c r="N12" i="19"/>
  <c r="N11" i="19"/>
  <c r="N10" i="19"/>
  <c r="N9" i="19"/>
  <c r="N8" i="19"/>
  <c r="N7" i="19"/>
  <c r="N6" i="19"/>
  <c r="N5" i="19"/>
  <c r="N4" i="19"/>
  <c r="N3" i="19"/>
  <c r="L99" i="19"/>
  <c r="K99" i="19"/>
  <c r="L98" i="19"/>
  <c r="K98" i="19"/>
  <c r="L97" i="19"/>
  <c r="K97" i="19"/>
  <c r="L96" i="19"/>
  <c r="K96" i="19"/>
  <c r="L95" i="19"/>
  <c r="K95" i="19"/>
  <c r="L94" i="19"/>
  <c r="K94" i="19"/>
  <c r="L93" i="19"/>
  <c r="K93" i="19"/>
  <c r="L92" i="19"/>
  <c r="K92" i="19"/>
  <c r="L91" i="19"/>
  <c r="K91" i="19"/>
  <c r="L90" i="19"/>
  <c r="K90" i="19"/>
  <c r="L89" i="19"/>
  <c r="K89" i="19"/>
  <c r="L88" i="19"/>
  <c r="K88" i="19"/>
  <c r="L87" i="19"/>
  <c r="K87" i="19"/>
  <c r="L86" i="19"/>
  <c r="K86" i="19"/>
  <c r="L85" i="19"/>
  <c r="K85" i="19"/>
  <c r="L84" i="19"/>
  <c r="K84" i="19"/>
  <c r="L83" i="19"/>
  <c r="K83" i="19"/>
  <c r="L82" i="19"/>
  <c r="K82" i="19"/>
  <c r="L81" i="19"/>
  <c r="K81" i="19"/>
  <c r="L80" i="19"/>
  <c r="K80" i="19"/>
  <c r="L79" i="19"/>
  <c r="K79" i="19"/>
  <c r="L78" i="19"/>
  <c r="K78" i="19"/>
  <c r="L77" i="19"/>
  <c r="K77" i="19"/>
  <c r="L76" i="19"/>
  <c r="K76" i="19"/>
  <c r="L75" i="19"/>
  <c r="K75" i="19"/>
  <c r="L74" i="19"/>
  <c r="K74" i="19"/>
  <c r="L73" i="19"/>
  <c r="K73" i="19"/>
  <c r="L72" i="19"/>
  <c r="K72" i="19"/>
  <c r="L71" i="19"/>
  <c r="K71" i="19"/>
  <c r="L70" i="19"/>
  <c r="K70" i="19"/>
  <c r="L69" i="19"/>
  <c r="K69" i="19"/>
  <c r="L68" i="19"/>
  <c r="K68" i="19"/>
  <c r="L67" i="19"/>
  <c r="K67" i="19"/>
  <c r="L66" i="19"/>
  <c r="K66" i="19"/>
  <c r="L65" i="19"/>
  <c r="K65" i="19"/>
  <c r="L64" i="19"/>
  <c r="K64" i="19"/>
  <c r="L63" i="19"/>
  <c r="K63" i="19"/>
  <c r="L62" i="19"/>
  <c r="K62" i="19"/>
  <c r="L61" i="19"/>
  <c r="K61" i="19"/>
  <c r="L60" i="19"/>
  <c r="K60" i="19"/>
  <c r="L59" i="19"/>
  <c r="K59" i="19"/>
  <c r="L58" i="19"/>
  <c r="K58" i="19"/>
  <c r="L57" i="19"/>
  <c r="K57" i="19"/>
  <c r="L56" i="19"/>
  <c r="K56" i="19"/>
  <c r="L55" i="19"/>
  <c r="K55" i="19"/>
  <c r="L54" i="19"/>
  <c r="K54" i="19"/>
  <c r="L53" i="19"/>
  <c r="K53" i="19"/>
  <c r="L52" i="19"/>
  <c r="K52" i="19"/>
  <c r="L51" i="19"/>
  <c r="K51" i="19"/>
  <c r="L50" i="19"/>
  <c r="K50" i="19"/>
  <c r="L49" i="19"/>
  <c r="K49" i="19"/>
  <c r="L48" i="19"/>
  <c r="K48" i="19"/>
  <c r="L47" i="19"/>
  <c r="K47" i="19"/>
  <c r="L46" i="19"/>
  <c r="K46" i="19"/>
  <c r="L45" i="19"/>
  <c r="K45" i="19"/>
  <c r="L44" i="19"/>
  <c r="K44" i="19"/>
  <c r="K43" i="19"/>
  <c r="K42" i="19"/>
  <c r="K41" i="19"/>
  <c r="K40" i="19"/>
  <c r="K39" i="19"/>
  <c r="K38" i="19"/>
  <c r="K37" i="19"/>
  <c r="K36" i="19"/>
  <c r="K35" i="19"/>
  <c r="K34" i="19"/>
  <c r="K33" i="19"/>
  <c r="K32" i="19"/>
  <c r="K31" i="19"/>
  <c r="K30" i="19"/>
  <c r="K29" i="19"/>
  <c r="K28" i="19"/>
  <c r="K27" i="19"/>
  <c r="K26" i="19"/>
  <c r="K25" i="19"/>
  <c r="K24" i="19"/>
  <c r="K23" i="19"/>
  <c r="K22" i="19"/>
  <c r="K21" i="19"/>
  <c r="L20" i="19"/>
  <c r="K20" i="19"/>
  <c r="L19" i="19"/>
  <c r="K19" i="19"/>
  <c r="L18" i="19"/>
  <c r="K18" i="19"/>
  <c r="L17" i="19"/>
  <c r="K17" i="19"/>
  <c r="L16" i="19"/>
  <c r="K16" i="19"/>
  <c r="L15" i="19"/>
  <c r="K15" i="19"/>
  <c r="L14" i="19"/>
  <c r="K14" i="19"/>
  <c r="L13" i="19"/>
  <c r="K13" i="19"/>
  <c r="L12" i="19"/>
  <c r="K12" i="19"/>
  <c r="L11" i="19"/>
  <c r="K11" i="19"/>
  <c r="L10" i="19"/>
  <c r="K10" i="19"/>
  <c r="L9" i="19"/>
  <c r="K9" i="19"/>
  <c r="L8" i="19"/>
  <c r="K8" i="19"/>
  <c r="L7" i="19"/>
  <c r="K7" i="19"/>
  <c r="L6" i="19"/>
  <c r="K6" i="19"/>
  <c r="L5" i="19"/>
  <c r="K5" i="19"/>
  <c r="L4" i="19"/>
  <c r="K4" i="19"/>
  <c r="L3" i="19"/>
  <c r="K3" i="19"/>
  <c r="H19" i="11"/>
  <c r="H17" i="11"/>
  <c r="H16" i="11"/>
  <c r="H20" i="11"/>
  <c r="H7" i="11"/>
  <c r="H18" i="11"/>
  <c r="H11" i="11"/>
  <c r="H48" i="11"/>
  <c r="H56" i="11"/>
  <c r="H103" i="11"/>
  <c r="H13" i="11"/>
  <c r="H15" i="11"/>
  <c r="H52" i="11"/>
  <c r="H58" i="11"/>
  <c r="H100" i="11"/>
  <c r="H68" i="11"/>
  <c r="H57" i="11"/>
  <c r="H6" i="11"/>
  <c r="H88" i="11"/>
  <c r="H66" i="11"/>
  <c r="H9" i="11"/>
  <c r="H81" i="11"/>
  <c r="H77" i="11"/>
  <c r="H84" i="11"/>
  <c r="H86" i="11"/>
  <c r="H102" i="11"/>
  <c r="H14" i="11"/>
  <c r="H93" i="11"/>
  <c r="H4" i="11"/>
  <c r="H60" i="11"/>
  <c r="H98" i="11"/>
  <c r="H80" i="11"/>
  <c r="H105" i="11"/>
  <c r="H50" i="11"/>
  <c r="H85" i="11"/>
  <c r="H8" i="11"/>
  <c r="H79" i="11"/>
  <c r="H95" i="11"/>
  <c r="H96" i="11"/>
  <c r="H5" i="11"/>
  <c r="H10" i="11"/>
  <c r="H3" i="11"/>
  <c r="H65" i="11"/>
  <c r="H63" i="11"/>
  <c r="H101" i="11"/>
  <c r="H87" i="11"/>
  <c r="H67" i="11"/>
  <c r="H75" i="11"/>
  <c r="H55" i="11"/>
  <c r="H73" i="11"/>
  <c r="H54" i="11"/>
  <c r="H12" i="11"/>
  <c r="H82" i="11"/>
  <c r="H61" i="11"/>
  <c r="H99" i="11"/>
  <c r="H74" i="11"/>
  <c r="H90" i="11"/>
  <c r="H69" i="11"/>
  <c r="H97" i="11"/>
  <c r="H94" i="11"/>
  <c r="H92" i="11"/>
  <c r="H78" i="11"/>
  <c r="H91" i="11"/>
  <c r="H53" i="11"/>
  <c r="H83" i="11"/>
  <c r="H59" i="11"/>
  <c r="H64" i="11"/>
  <c r="H51" i="11"/>
  <c r="H104" i="11"/>
  <c r="H62" i="11"/>
  <c r="H70" i="11"/>
  <c r="H72" i="11"/>
  <c r="H76" i="11"/>
  <c r="H71" i="11"/>
  <c r="H89" i="11"/>
  <c r="G32" i="11" l="1"/>
  <c r="G33" i="11"/>
  <c r="G34" i="11"/>
  <c r="G30" i="11"/>
  <c r="G31" i="11"/>
  <c r="G35" i="11"/>
  <c r="G36" i="11"/>
  <c r="G37" i="11"/>
  <c r="G38" i="11"/>
  <c r="M14" i="11"/>
  <c r="M3" i="11"/>
  <c r="M19" i="11"/>
  <c r="M4" i="11"/>
  <c r="M20" i="11"/>
  <c r="M5" i="11"/>
  <c r="M16" i="11"/>
  <c r="M8" i="11"/>
  <c r="M12" i="11"/>
  <c r="M15" i="11"/>
  <c r="M6" i="11"/>
  <c r="M9" i="11"/>
  <c r="M13" i="11"/>
  <c r="M18" i="11"/>
  <c r="M7" i="11"/>
  <c r="M10" i="11"/>
  <c r="M17" i="11"/>
  <c r="M11" i="11"/>
  <c r="G23" i="11"/>
  <c r="G39" i="11"/>
  <c r="G40" i="11"/>
  <c r="G27" i="11"/>
  <c r="G43" i="11"/>
  <c r="G24" i="11"/>
  <c r="G41" i="11"/>
  <c r="G42" i="11"/>
  <c r="G28" i="11"/>
  <c r="G44" i="11"/>
  <c r="G25" i="11"/>
  <c r="G26" i="11"/>
  <c r="G29" i="11"/>
  <c r="G45" i="11"/>
  <c r="M66" i="11"/>
  <c r="M91" i="11"/>
  <c r="M73" i="11"/>
  <c r="M67" i="11"/>
  <c r="M70" i="11"/>
  <c r="M88" i="11"/>
  <c r="M59" i="11"/>
  <c r="M46" i="11"/>
  <c r="M72" i="11"/>
  <c r="M51" i="11"/>
  <c r="M77" i="11"/>
  <c r="M100" i="11"/>
  <c r="M56" i="11"/>
  <c r="M90" i="11"/>
  <c r="M96" i="11"/>
  <c r="M92" i="11"/>
  <c r="M95" i="11"/>
  <c r="M74" i="11"/>
  <c r="M71" i="11"/>
  <c r="M89" i="11"/>
  <c r="M55" i="11"/>
  <c r="M97" i="11"/>
  <c r="M78" i="11"/>
  <c r="M50" i="11"/>
  <c r="M68" i="11"/>
  <c r="M81" i="11"/>
  <c r="M54" i="11"/>
  <c r="M83" i="11"/>
  <c r="M62" i="11"/>
  <c r="M65" i="11"/>
  <c r="M85" i="11"/>
  <c r="M99" i="11"/>
  <c r="M87" i="11"/>
  <c r="M75" i="11"/>
  <c r="M57" i="11"/>
  <c r="M79" i="11"/>
  <c r="M58" i="11"/>
  <c r="M86" i="11"/>
  <c r="M52" i="11"/>
  <c r="M93" i="11"/>
  <c r="M49" i="11"/>
  <c r="M61" i="11"/>
  <c r="M48" i="11"/>
  <c r="M63" i="11"/>
  <c r="M94" i="11"/>
  <c r="M84" i="11"/>
  <c r="M47" i="11"/>
  <c r="M76" i="11"/>
  <c r="M60" i="11"/>
  <c r="M98" i="11"/>
  <c r="M69" i="11"/>
  <c r="M80" i="11"/>
  <c r="M45" i="11"/>
  <c r="M82" i="11"/>
  <c r="M53" i="11"/>
  <c r="M64" i="11"/>
  <c r="G105" i="19" l="1"/>
  <c r="G104" i="19"/>
  <c r="G103" i="19"/>
  <c r="G102" i="19"/>
  <c r="G101" i="19"/>
  <c r="G100" i="19"/>
  <c r="G99" i="19"/>
  <c r="G98" i="19"/>
  <c r="G97" i="19"/>
  <c r="G96" i="19"/>
  <c r="G95" i="19"/>
  <c r="G94" i="19"/>
  <c r="G93" i="19"/>
  <c r="G92" i="19"/>
  <c r="G91" i="19"/>
  <c r="G90" i="19"/>
  <c r="G89" i="19"/>
  <c r="G88" i="19"/>
  <c r="G87" i="19"/>
  <c r="G86" i="19"/>
  <c r="G85" i="19"/>
  <c r="G84" i="19"/>
  <c r="G83" i="19"/>
  <c r="G82" i="19"/>
  <c r="G81" i="19"/>
  <c r="G80" i="19"/>
  <c r="G79" i="19"/>
  <c r="G78" i="19"/>
  <c r="G77" i="19"/>
  <c r="G76" i="19"/>
  <c r="G75" i="19"/>
  <c r="G74" i="19"/>
  <c r="G73" i="19"/>
  <c r="G72" i="19"/>
  <c r="G71" i="19"/>
  <c r="G70" i="19"/>
  <c r="G69" i="19"/>
  <c r="G68" i="19"/>
  <c r="G67" i="19"/>
  <c r="G66" i="19"/>
  <c r="G65" i="19"/>
  <c r="G64" i="19"/>
  <c r="G63" i="19"/>
  <c r="G62" i="19"/>
  <c r="G61" i="19"/>
  <c r="G60" i="19"/>
  <c r="G59" i="19"/>
  <c r="G58" i="19"/>
  <c r="G57" i="19"/>
  <c r="G56" i="19"/>
  <c r="G55" i="19"/>
  <c r="G54" i="19"/>
  <c r="G53" i="19"/>
  <c r="G52" i="19"/>
  <c r="G51" i="19"/>
  <c r="G50" i="19"/>
  <c r="G20" i="19"/>
  <c r="G19" i="19"/>
  <c r="G18" i="19"/>
  <c r="G17" i="19"/>
  <c r="G16" i="19"/>
  <c r="G15" i="19"/>
  <c r="G14" i="19"/>
  <c r="G13" i="19"/>
  <c r="G12" i="19"/>
  <c r="G11" i="19"/>
  <c r="G10" i="19"/>
  <c r="G9" i="19"/>
  <c r="G8" i="19"/>
  <c r="G7" i="19"/>
  <c r="G6" i="19"/>
  <c r="G5" i="19"/>
  <c r="G4" i="19"/>
  <c r="G3" i="19"/>
  <c r="H6" i="19"/>
  <c r="H14" i="19"/>
  <c r="H9" i="19"/>
  <c r="H5" i="19"/>
  <c r="H8" i="19"/>
  <c r="H10" i="19"/>
  <c r="H4" i="19"/>
  <c r="H11" i="19"/>
  <c r="H48" i="19"/>
  <c r="H89" i="19"/>
  <c r="H73" i="19"/>
  <c r="H74" i="19"/>
  <c r="H15" i="19"/>
  <c r="H64" i="19"/>
  <c r="H77" i="19"/>
  <c r="H3" i="19"/>
  <c r="H13" i="19"/>
  <c r="H67" i="19"/>
  <c r="H63" i="19"/>
  <c r="H62" i="19"/>
  <c r="H19" i="19"/>
  <c r="H84" i="19"/>
  <c r="H69" i="19"/>
  <c r="H94" i="19"/>
  <c r="H91" i="19"/>
  <c r="H7" i="19"/>
  <c r="H97" i="19"/>
  <c r="H60" i="19"/>
  <c r="H85" i="19"/>
  <c r="H93" i="19"/>
  <c r="H51" i="19"/>
  <c r="H68" i="19"/>
  <c r="H70" i="19"/>
  <c r="H72" i="19"/>
  <c r="H17" i="19"/>
  <c r="H79" i="19"/>
  <c r="H54" i="19"/>
  <c r="H83" i="19"/>
  <c r="H20" i="19"/>
  <c r="H58" i="19"/>
  <c r="H66" i="19"/>
  <c r="H12" i="19"/>
  <c r="H65" i="19"/>
  <c r="H88" i="19"/>
  <c r="H90" i="19"/>
  <c r="H52" i="19"/>
  <c r="H101" i="19"/>
  <c r="H16" i="19"/>
  <c r="H99" i="19"/>
  <c r="H100" i="19"/>
  <c r="H18" i="19"/>
  <c r="H55" i="19"/>
  <c r="H57" i="19"/>
  <c r="H61" i="19"/>
  <c r="H50" i="19"/>
  <c r="H105" i="19"/>
  <c r="H102" i="19"/>
  <c r="H98" i="19"/>
  <c r="H53" i="19"/>
  <c r="H80" i="19"/>
  <c r="H56" i="19"/>
  <c r="H75" i="19"/>
  <c r="H76" i="19"/>
  <c r="H96" i="19"/>
  <c r="H82" i="19"/>
  <c r="H95" i="19"/>
  <c r="H71" i="19"/>
  <c r="H104" i="19"/>
  <c r="H81" i="19"/>
  <c r="H87" i="19"/>
  <c r="H78" i="19"/>
  <c r="H59" i="19"/>
  <c r="H103" i="19"/>
  <c r="H92" i="19"/>
  <c r="H86" i="19"/>
  <c r="M99" i="19" l="1"/>
  <c r="M71" i="19"/>
  <c r="M65" i="19"/>
  <c r="M85" i="19"/>
  <c r="M95" i="19"/>
  <c r="M59" i="19"/>
  <c r="M79" i="19"/>
  <c r="M57" i="19"/>
  <c r="M62" i="19"/>
  <c r="M76" i="19"/>
  <c r="M66" i="19"/>
  <c r="M69" i="19"/>
  <c r="M84" i="19"/>
  <c r="M72" i="19"/>
  <c r="M75" i="19"/>
  <c r="M83" i="19"/>
  <c r="M70" i="19"/>
  <c r="M96" i="19"/>
  <c r="M64" i="19"/>
  <c r="M94" i="19"/>
  <c r="M90" i="19"/>
  <c r="M73" i="19"/>
  <c r="M78" i="19"/>
  <c r="M86" i="19"/>
  <c r="M58" i="19"/>
  <c r="M88" i="19"/>
  <c r="M81" i="19"/>
  <c r="M67" i="19"/>
  <c r="M68" i="19"/>
  <c r="M80" i="19"/>
  <c r="M77" i="19"/>
  <c r="M93" i="19"/>
  <c r="M74" i="19"/>
  <c r="M63" i="19"/>
  <c r="M92" i="19"/>
  <c r="M82" i="19"/>
  <c r="M61" i="19"/>
  <c r="M60" i="19"/>
  <c r="M89" i="19"/>
  <c r="M91" i="19"/>
  <c r="M56" i="19"/>
  <c r="M98" i="19"/>
  <c r="M87" i="19"/>
  <c r="M54" i="19"/>
  <c r="M97" i="19"/>
  <c r="M55" i="19"/>
  <c r="M51" i="19"/>
  <c r="M47" i="19"/>
  <c r="M52" i="19"/>
  <c r="M53" i="19"/>
  <c r="M45" i="19"/>
  <c r="M14" i="19"/>
  <c r="M50" i="19"/>
  <c r="M5" i="19"/>
  <c r="M48" i="19"/>
  <c r="M8" i="19"/>
  <c r="M49" i="19"/>
  <c r="M7" i="19"/>
  <c r="M46" i="19"/>
  <c r="M19" i="19"/>
  <c r="M9" i="19"/>
  <c r="M44" i="19"/>
  <c r="M11" i="19"/>
  <c r="M17" i="19"/>
  <c r="M15" i="19"/>
  <c r="M13" i="19"/>
  <c r="M6" i="19"/>
  <c r="M10" i="19"/>
  <c r="M16" i="19"/>
  <c r="M18" i="19"/>
  <c r="M4" i="19"/>
  <c r="M12" i="19"/>
  <c r="M3" i="19"/>
  <c r="M20" i="19"/>
  <c r="G97" i="23"/>
  <c r="G96" i="23"/>
  <c r="G95" i="23"/>
  <c r="G94" i="23"/>
  <c r="G93" i="23"/>
  <c r="G92" i="23"/>
  <c r="G91" i="23"/>
  <c r="G90" i="23"/>
  <c r="G89" i="23"/>
  <c r="G88" i="23"/>
  <c r="G87" i="23"/>
  <c r="G86" i="23"/>
  <c r="G85" i="23"/>
  <c r="G84" i="23"/>
  <c r="G83" i="23"/>
  <c r="G82" i="23"/>
  <c r="G81" i="23"/>
  <c r="G80" i="23"/>
  <c r="G79" i="23"/>
  <c r="G78" i="23"/>
  <c r="G77" i="23"/>
  <c r="G76" i="23"/>
  <c r="G75" i="23"/>
  <c r="G74" i="23"/>
  <c r="G73" i="23"/>
  <c r="G72" i="23"/>
  <c r="G71" i="23"/>
  <c r="G70" i="23"/>
  <c r="G69" i="23"/>
  <c r="G68" i="23"/>
  <c r="G67" i="23"/>
  <c r="G66" i="23"/>
  <c r="G65" i="23"/>
  <c r="G64" i="23"/>
  <c r="G63" i="23"/>
  <c r="G62" i="23"/>
  <c r="G61" i="23"/>
  <c r="G60" i="23"/>
  <c r="G59" i="23"/>
  <c r="G58" i="23"/>
  <c r="G57" i="23"/>
  <c r="G56" i="23"/>
  <c r="G55" i="23"/>
  <c r="G54" i="23"/>
  <c r="G53" i="23"/>
  <c r="G52" i="23"/>
  <c r="G51" i="23"/>
  <c r="G50" i="23"/>
  <c r="G49" i="23"/>
  <c r="G48" i="23"/>
  <c r="G47" i="23"/>
  <c r="G46" i="23"/>
  <c r="G45" i="23"/>
  <c r="G44" i="23"/>
  <c r="G43" i="23"/>
  <c r="G42" i="23"/>
  <c r="G38" i="23"/>
  <c r="G37" i="23"/>
  <c r="G36" i="23"/>
  <c r="G35" i="23"/>
  <c r="G34" i="23"/>
  <c r="G33" i="23"/>
  <c r="G32" i="23"/>
  <c r="G31" i="23"/>
  <c r="G30" i="23"/>
  <c r="G29" i="23"/>
  <c r="G28" i="23"/>
  <c r="G27" i="23"/>
  <c r="G26" i="23"/>
  <c r="G25" i="23"/>
  <c r="G24" i="23"/>
  <c r="N91" i="23" l="1"/>
  <c r="N90" i="23"/>
  <c r="N89" i="23"/>
  <c r="N88" i="23"/>
  <c r="N87" i="23"/>
  <c r="N86" i="23"/>
  <c r="N85" i="23"/>
  <c r="N84" i="23"/>
  <c r="N83" i="23"/>
  <c r="N82" i="23"/>
  <c r="N81" i="23"/>
  <c r="N80" i="23"/>
  <c r="N79" i="23"/>
  <c r="N78" i="23"/>
  <c r="N77" i="23"/>
  <c r="N76" i="23"/>
  <c r="N75" i="23"/>
  <c r="N74" i="23"/>
  <c r="N73" i="23"/>
  <c r="N72" i="23"/>
  <c r="N71" i="23"/>
  <c r="N70" i="23"/>
  <c r="N69" i="23"/>
  <c r="N68" i="23"/>
  <c r="N67" i="23"/>
  <c r="N66" i="23"/>
  <c r="N65" i="23"/>
  <c r="N64" i="23"/>
  <c r="N63" i="23"/>
  <c r="N62" i="23"/>
  <c r="N61" i="23"/>
  <c r="N60" i="23"/>
  <c r="N59" i="23"/>
  <c r="N58" i="23"/>
  <c r="N57" i="23"/>
  <c r="N56" i="23"/>
  <c r="N55" i="23"/>
  <c r="N54" i="23"/>
  <c r="N53" i="23"/>
  <c r="N52" i="23"/>
  <c r="N51" i="23"/>
  <c r="N50" i="23"/>
  <c r="N49" i="23"/>
  <c r="N48" i="23"/>
  <c r="N47" i="23"/>
  <c r="N46" i="23"/>
  <c r="N45" i="23"/>
  <c r="N44" i="23"/>
  <c r="N43" i="23"/>
  <c r="N42" i="23"/>
  <c r="N41" i="23"/>
  <c r="N40" i="23"/>
  <c r="N39" i="23"/>
  <c r="N38" i="23"/>
  <c r="N37" i="23"/>
  <c r="N36" i="23"/>
  <c r="L91" i="23"/>
  <c r="K91" i="23"/>
  <c r="L90" i="23"/>
  <c r="K90" i="23"/>
  <c r="L89" i="23"/>
  <c r="K89" i="23"/>
  <c r="L88" i="23"/>
  <c r="K88" i="23"/>
  <c r="L87" i="23"/>
  <c r="K87" i="23"/>
  <c r="L86" i="23"/>
  <c r="K86" i="23"/>
  <c r="L85" i="23"/>
  <c r="K85" i="23"/>
  <c r="L84" i="23"/>
  <c r="K84" i="23"/>
  <c r="L83" i="23"/>
  <c r="K83" i="23"/>
  <c r="L82" i="23"/>
  <c r="K82" i="23"/>
  <c r="L81" i="23"/>
  <c r="K81" i="23"/>
  <c r="L80" i="23"/>
  <c r="K80" i="23"/>
  <c r="L79" i="23"/>
  <c r="K79" i="23"/>
  <c r="L78" i="23"/>
  <c r="K78" i="23"/>
  <c r="L77" i="23"/>
  <c r="K77" i="23"/>
  <c r="L76" i="23"/>
  <c r="K76" i="23"/>
  <c r="L75" i="23"/>
  <c r="K75" i="23"/>
  <c r="L74" i="23"/>
  <c r="K74" i="23"/>
  <c r="L73" i="23"/>
  <c r="K73" i="23"/>
  <c r="L72" i="23"/>
  <c r="K72" i="23"/>
  <c r="L71" i="23"/>
  <c r="K71" i="23"/>
  <c r="L70" i="23"/>
  <c r="K70" i="23"/>
  <c r="L69" i="23"/>
  <c r="K69" i="23"/>
  <c r="L68" i="23"/>
  <c r="K68" i="23"/>
  <c r="L67" i="23"/>
  <c r="K67" i="23"/>
  <c r="L66" i="23"/>
  <c r="K66" i="23"/>
  <c r="L65" i="23"/>
  <c r="K65" i="23"/>
  <c r="L64" i="23"/>
  <c r="K64" i="23"/>
  <c r="L63" i="23"/>
  <c r="K63" i="23"/>
  <c r="L62" i="23"/>
  <c r="K62" i="23"/>
  <c r="L61" i="23"/>
  <c r="K61" i="23"/>
  <c r="L60" i="23"/>
  <c r="K60" i="23"/>
  <c r="L59" i="23"/>
  <c r="K59" i="23"/>
  <c r="L58" i="23"/>
  <c r="K58" i="23"/>
  <c r="L57" i="23"/>
  <c r="K57" i="23"/>
  <c r="L56" i="23"/>
  <c r="K56" i="23"/>
  <c r="L55" i="23"/>
  <c r="K55" i="23"/>
  <c r="L54" i="23"/>
  <c r="K54" i="23"/>
  <c r="L53" i="23"/>
  <c r="K53" i="23"/>
  <c r="L52" i="23"/>
  <c r="K52" i="23"/>
  <c r="L51" i="23"/>
  <c r="K51" i="23"/>
  <c r="L50" i="23"/>
  <c r="K50" i="23"/>
  <c r="L49" i="23"/>
  <c r="K49" i="23"/>
  <c r="L48" i="23"/>
  <c r="K48" i="23"/>
  <c r="L47" i="23"/>
  <c r="K47" i="23"/>
  <c r="L46" i="23"/>
  <c r="K46" i="23"/>
  <c r="L45" i="23"/>
  <c r="K45" i="23"/>
  <c r="L44" i="23"/>
  <c r="K44" i="23"/>
  <c r="L43" i="23"/>
  <c r="K43" i="23"/>
  <c r="L42" i="23"/>
  <c r="K42" i="23"/>
  <c r="L41" i="23"/>
  <c r="K41" i="23"/>
  <c r="L40" i="23"/>
  <c r="K40" i="23"/>
  <c r="L39" i="23"/>
  <c r="K39" i="23"/>
  <c r="L38" i="23"/>
  <c r="K38" i="23"/>
  <c r="L37" i="23"/>
  <c r="K37" i="23"/>
  <c r="L36" i="23"/>
  <c r="K36" i="23"/>
  <c r="N35" i="23"/>
  <c r="N34" i="23"/>
  <c r="N33" i="23"/>
  <c r="N32" i="23"/>
  <c r="N31" i="23"/>
  <c r="N30" i="23"/>
  <c r="N29" i="23"/>
  <c r="N28" i="23"/>
  <c r="N27" i="23"/>
  <c r="N26" i="23"/>
  <c r="N25" i="23"/>
  <c r="N24" i="23"/>
  <c r="N23" i="23"/>
  <c r="N22" i="23"/>
  <c r="N21" i="23"/>
  <c r="L35" i="23"/>
  <c r="K35" i="23"/>
  <c r="L34" i="23"/>
  <c r="K34" i="23"/>
  <c r="L33" i="23"/>
  <c r="K33" i="23"/>
  <c r="L32" i="23"/>
  <c r="K32" i="23"/>
  <c r="L31" i="23"/>
  <c r="K31" i="23"/>
  <c r="L30" i="23"/>
  <c r="K30" i="23"/>
  <c r="L29" i="23"/>
  <c r="K29" i="23"/>
  <c r="L28" i="23"/>
  <c r="K28" i="23"/>
  <c r="L27" i="23"/>
  <c r="K27" i="23"/>
  <c r="L26" i="23"/>
  <c r="K26" i="23"/>
  <c r="L25" i="23"/>
  <c r="K25" i="23"/>
  <c r="L24" i="23"/>
  <c r="K24" i="23"/>
  <c r="L23" i="23"/>
  <c r="K23" i="23"/>
  <c r="L22" i="23"/>
  <c r="K22" i="23"/>
  <c r="L21" i="23"/>
  <c r="K21" i="23"/>
  <c r="N20" i="23"/>
  <c r="N19" i="23"/>
  <c r="N18" i="23"/>
  <c r="N17" i="23"/>
  <c r="N16" i="23"/>
  <c r="N15" i="23"/>
  <c r="N14" i="23"/>
  <c r="N13" i="23"/>
  <c r="N12" i="23"/>
  <c r="N11" i="23"/>
  <c r="N10" i="23"/>
  <c r="N9" i="23"/>
  <c r="N8" i="23"/>
  <c r="N7" i="23"/>
  <c r="N6" i="23"/>
  <c r="N5" i="23"/>
  <c r="N4" i="23"/>
  <c r="N3" i="23"/>
  <c r="L20" i="23"/>
  <c r="K20" i="23"/>
  <c r="L19" i="23"/>
  <c r="K19" i="23"/>
  <c r="L18" i="23"/>
  <c r="K18" i="23"/>
  <c r="L17" i="23"/>
  <c r="K17" i="23"/>
  <c r="L16" i="23"/>
  <c r="K16" i="23"/>
  <c r="L15" i="23"/>
  <c r="K15" i="23"/>
  <c r="L14" i="23"/>
  <c r="K14" i="23"/>
  <c r="L13" i="23"/>
  <c r="K13" i="23"/>
  <c r="L12" i="23"/>
  <c r="K12" i="23"/>
  <c r="L11" i="23"/>
  <c r="K11" i="23"/>
  <c r="L10" i="23"/>
  <c r="K10" i="23"/>
  <c r="L9" i="23"/>
  <c r="K9" i="23"/>
  <c r="L8" i="23"/>
  <c r="K8" i="23"/>
  <c r="L7" i="23"/>
  <c r="K7" i="23"/>
  <c r="L6" i="23"/>
  <c r="K6" i="23"/>
  <c r="L5" i="23"/>
  <c r="K5" i="23"/>
  <c r="L4" i="23"/>
  <c r="K4" i="23"/>
  <c r="L3" i="23"/>
  <c r="K3" i="23"/>
  <c r="G20" i="23"/>
  <c r="G19" i="23"/>
  <c r="G18" i="23"/>
  <c r="G17" i="23"/>
  <c r="G16" i="23"/>
  <c r="G15" i="23"/>
  <c r="G14" i="23"/>
  <c r="G13" i="23"/>
  <c r="G12" i="23"/>
  <c r="G11" i="23"/>
  <c r="G10" i="23"/>
  <c r="G9" i="23"/>
  <c r="G8" i="23"/>
  <c r="G7" i="23"/>
  <c r="G6" i="23"/>
  <c r="G5" i="23"/>
  <c r="G4" i="23"/>
  <c r="G3" i="23"/>
  <c r="H18" i="23"/>
  <c r="H16" i="23"/>
  <c r="H9" i="23"/>
  <c r="H10" i="23"/>
  <c r="H19" i="23"/>
  <c r="H20" i="23"/>
  <c r="H8" i="23"/>
  <c r="H7" i="23"/>
  <c r="H11" i="23"/>
  <c r="H15" i="23"/>
  <c r="H3" i="23"/>
  <c r="H5" i="23"/>
  <c r="H6" i="23"/>
  <c r="H17" i="23"/>
  <c r="H13" i="23"/>
  <c r="H4" i="23"/>
  <c r="H14" i="23"/>
  <c r="H12" i="23"/>
  <c r="H22" i="23"/>
  <c r="H28" i="23"/>
  <c r="H87" i="23"/>
  <c r="H93" i="23"/>
  <c r="H65" i="23"/>
  <c r="H57" i="23"/>
  <c r="H75" i="23"/>
  <c r="H42" i="23"/>
  <c r="H52" i="23"/>
  <c r="H37" i="23"/>
  <c r="H54" i="23"/>
  <c r="H89" i="23"/>
  <c r="H49" i="23"/>
  <c r="H43" i="23"/>
  <c r="H61" i="23"/>
  <c r="H92" i="23"/>
  <c r="H88" i="23"/>
  <c r="H48" i="23"/>
  <c r="H96" i="23"/>
  <c r="H84" i="23"/>
  <c r="H70" i="23"/>
  <c r="H30" i="23"/>
  <c r="H33" i="23"/>
  <c r="H69" i="23"/>
  <c r="H77" i="23"/>
  <c r="H63" i="23"/>
  <c r="H94" i="23"/>
  <c r="H66" i="23"/>
  <c r="H29" i="23"/>
  <c r="H60" i="23"/>
  <c r="H34" i="23"/>
  <c r="H80" i="23"/>
  <c r="H97" i="23"/>
  <c r="H67" i="23"/>
  <c r="H56" i="23"/>
  <c r="H53" i="23"/>
  <c r="H35" i="23"/>
  <c r="H74" i="23"/>
  <c r="H38" i="23"/>
  <c r="H45" i="23"/>
  <c r="H86" i="23"/>
  <c r="H62" i="23"/>
  <c r="H58" i="23"/>
  <c r="H46" i="23"/>
  <c r="H47" i="23"/>
  <c r="H25" i="23"/>
  <c r="H83" i="23"/>
  <c r="H31" i="23"/>
  <c r="H95" i="23"/>
  <c r="H36" i="23"/>
  <c r="H55" i="23"/>
  <c r="H91" i="23"/>
  <c r="H79" i="23"/>
  <c r="H50" i="23"/>
  <c r="H44" i="23"/>
  <c r="H73" i="23"/>
  <c r="H51" i="23"/>
  <c r="H81" i="23"/>
  <c r="H85" i="23"/>
  <c r="H26" i="23"/>
  <c r="H90" i="23"/>
  <c r="H82" i="23"/>
  <c r="H32" i="23"/>
  <c r="H59" i="23"/>
  <c r="H68" i="23"/>
  <c r="H24" i="23"/>
  <c r="H72" i="23"/>
  <c r="H71" i="23"/>
  <c r="H64" i="23"/>
  <c r="H78" i="23"/>
  <c r="H76" i="23"/>
  <c r="M83" i="23" l="1"/>
  <c r="M39" i="23"/>
  <c r="M42" i="23"/>
  <c r="M57" i="23"/>
  <c r="M80" i="23"/>
  <c r="M62" i="23"/>
  <c r="M76" i="23"/>
  <c r="M34" i="23"/>
  <c r="M29" i="23"/>
  <c r="M56" i="23"/>
  <c r="M40" i="23"/>
  <c r="M68" i="23"/>
  <c r="M28" i="23"/>
  <c r="M67" i="23"/>
  <c r="M90" i="23"/>
  <c r="M55" i="23"/>
  <c r="M87" i="23"/>
  <c r="M60" i="23"/>
  <c r="M22" i="23"/>
  <c r="M59" i="23"/>
  <c r="M46" i="23"/>
  <c r="M79" i="23"/>
  <c r="M52" i="23"/>
  <c r="M30" i="23"/>
  <c r="M51" i="23"/>
  <c r="M89" i="23"/>
  <c r="M69" i="23"/>
  <c r="M32" i="23"/>
  <c r="M43" i="23"/>
  <c r="M81" i="23"/>
  <c r="M86" i="23"/>
  <c r="M61" i="23"/>
  <c r="M64" i="23"/>
  <c r="M54" i="23"/>
  <c r="M53" i="23"/>
  <c r="M31" i="23"/>
  <c r="M71" i="23"/>
  <c r="M65" i="23"/>
  <c r="M70" i="23"/>
  <c r="M27" i="23"/>
  <c r="M75" i="23"/>
  <c r="M37" i="23"/>
  <c r="M49" i="23"/>
  <c r="M38" i="23"/>
  <c r="M26" i="23"/>
  <c r="M41" i="23"/>
  <c r="M85" i="23"/>
  <c r="M33" i="23"/>
  <c r="M82" i="23"/>
  <c r="M72" i="23"/>
  <c r="M77" i="23"/>
  <c r="M25" i="23"/>
  <c r="M74" i="23"/>
  <c r="M48" i="23"/>
  <c r="M44" i="23"/>
  <c r="M21" i="23"/>
  <c r="M66" i="23"/>
  <c r="M47" i="23"/>
  <c r="M45" i="23"/>
  <c r="M36" i="23"/>
  <c r="M58" i="23"/>
  <c r="M78" i="23"/>
  <c r="M91" i="23"/>
  <c r="M50" i="23"/>
  <c r="M88" i="23"/>
  <c r="M84" i="23"/>
  <c r="M23" i="23"/>
  <c r="M63" i="23"/>
  <c r="M73" i="23"/>
  <c r="M35" i="23"/>
  <c r="M17" i="23"/>
  <c r="M7" i="23"/>
  <c r="M8" i="23"/>
  <c r="M13" i="23"/>
  <c r="M4" i="23"/>
  <c r="M6" i="23"/>
  <c r="M12" i="23"/>
  <c r="M19" i="23"/>
  <c r="M20" i="23"/>
  <c r="M5" i="23"/>
  <c r="M10" i="23"/>
  <c r="M18" i="23"/>
  <c r="M14" i="23"/>
  <c r="M15" i="23"/>
  <c r="M9" i="23"/>
  <c r="M3" i="23"/>
  <c r="M16" i="23"/>
  <c r="M11" i="23"/>
  <c r="O90" i="14"/>
  <c r="M90" i="14"/>
  <c r="L90" i="14"/>
  <c r="O89" i="14"/>
  <c r="M89" i="14"/>
  <c r="L89" i="14"/>
  <c r="O88" i="14"/>
  <c r="M88" i="14"/>
  <c r="L88" i="14"/>
  <c r="O87" i="14"/>
  <c r="M87" i="14"/>
  <c r="L87" i="14"/>
  <c r="O86" i="14"/>
  <c r="M86" i="14"/>
  <c r="L86" i="14"/>
  <c r="O85" i="14"/>
  <c r="M85" i="14"/>
  <c r="L85" i="14"/>
  <c r="O84" i="14"/>
  <c r="M84" i="14"/>
  <c r="L84" i="14"/>
  <c r="O83" i="14"/>
  <c r="M83" i="14"/>
  <c r="L83" i="14"/>
  <c r="O82" i="14"/>
  <c r="M82" i="14"/>
  <c r="L82" i="14"/>
  <c r="O81" i="14"/>
  <c r="M81" i="14"/>
  <c r="L81" i="14"/>
  <c r="O80" i="14"/>
  <c r="M80" i="14"/>
  <c r="L80" i="14"/>
  <c r="O79" i="14"/>
  <c r="M79" i="14"/>
  <c r="L79" i="14"/>
  <c r="O78" i="14"/>
  <c r="M78" i="14"/>
  <c r="L78" i="14"/>
  <c r="O77" i="14"/>
  <c r="M77" i="14"/>
  <c r="L77" i="14"/>
  <c r="O76" i="14"/>
  <c r="M76" i="14"/>
  <c r="L76" i="14"/>
  <c r="O75" i="14"/>
  <c r="M75" i="14"/>
  <c r="L75" i="14"/>
  <c r="O74" i="14"/>
  <c r="M74" i="14"/>
  <c r="L74" i="14"/>
  <c r="O73" i="14"/>
  <c r="M73" i="14"/>
  <c r="L73" i="14"/>
  <c r="O72" i="14"/>
  <c r="M72" i="14"/>
  <c r="L72" i="14"/>
  <c r="O71" i="14"/>
  <c r="M71" i="14"/>
  <c r="L71" i="14"/>
  <c r="O70" i="14"/>
  <c r="M70" i="14"/>
  <c r="L70" i="14"/>
  <c r="O69" i="14"/>
  <c r="M69" i="14"/>
  <c r="L69" i="14"/>
  <c r="O68" i="14"/>
  <c r="M68" i="14"/>
  <c r="L68" i="14"/>
  <c r="O67" i="14"/>
  <c r="M67" i="14"/>
  <c r="L67" i="14"/>
  <c r="O66" i="14"/>
  <c r="M66" i="14"/>
  <c r="L66" i="14"/>
  <c r="O65" i="14"/>
  <c r="M65" i="14"/>
  <c r="L65" i="14"/>
  <c r="O64" i="14"/>
  <c r="M64" i="14"/>
  <c r="L64" i="14"/>
  <c r="O63" i="14"/>
  <c r="M63" i="14"/>
  <c r="L63" i="14"/>
  <c r="O62" i="14"/>
  <c r="M62" i="14"/>
  <c r="L62" i="14"/>
  <c r="O61" i="14"/>
  <c r="M61" i="14"/>
  <c r="L61" i="14"/>
  <c r="O60" i="14"/>
  <c r="M60" i="14"/>
  <c r="L60" i="14"/>
  <c r="O59" i="14"/>
  <c r="M59" i="14"/>
  <c r="L59" i="14"/>
  <c r="O58" i="14"/>
  <c r="M58" i="14"/>
  <c r="L58" i="14"/>
  <c r="O57" i="14"/>
  <c r="M57" i="14"/>
  <c r="L57" i="14"/>
  <c r="O56" i="14"/>
  <c r="M56" i="14"/>
  <c r="L56" i="14"/>
  <c r="O55" i="14"/>
  <c r="M55" i="14"/>
  <c r="L55" i="14"/>
  <c r="O54" i="14"/>
  <c r="M54" i="14"/>
  <c r="L54" i="14"/>
  <c r="O53" i="14"/>
  <c r="M53" i="14"/>
  <c r="L53" i="14"/>
  <c r="O52" i="14"/>
  <c r="M52" i="14"/>
  <c r="L52" i="14"/>
  <c r="O51" i="14"/>
  <c r="M51" i="14"/>
  <c r="L51" i="14"/>
  <c r="O50" i="14"/>
  <c r="M50" i="14"/>
  <c r="L50" i="14"/>
  <c r="O49" i="14"/>
  <c r="M49" i="14"/>
  <c r="L49" i="14"/>
  <c r="O48" i="14"/>
  <c r="M48" i="14"/>
  <c r="L48" i="14"/>
  <c r="O47" i="14"/>
  <c r="M47" i="14"/>
  <c r="L47" i="14"/>
  <c r="O46" i="14"/>
  <c r="M46" i="14"/>
  <c r="L46" i="14"/>
  <c r="O45" i="14"/>
  <c r="M45" i="14"/>
  <c r="L45" i="14"/>
  <c r="O44" i="14"/>
  <c r="M44" i="14"/>
  <c r="L44" i="14"/>
  <c r="O43" i="14"/>
  <c r="M43" i="14"/>
  <c r="L43" i="14"/>
  <c r="O42" i="14"/>
  <c r="M42" i="14"/>
  <c r="L42" i="14"/>
  <c r="O41" i="14"/>
  <c r="M41" i="14"/>
  <c r="L41" i="14"/>
  <c r="O40" i="14"/>
  <c r="M40" i="14"/>
  <c r="L40" i="14"/>
  <c r="O39" i="14"/>
  <c r="M39" i="14"/>
  <c r="L39" i="14"/>
  <c r="O38" i="14"/>
  <c r="M38" i="14"/>
  <c r="L38" i="14"/>
  <c r="O37" i="14"/>
  <c r="M37" i="14"/>
  <c r="L37" i="14"/>
  <c r="O36" i="14"/>
  <c r="M36" i="14"/>
  <c r="L36" i="14"/>
  <c r="O35" i="14"/>
  <c r="M35" i="14"/>
  <c r="L35" i="14"/>
  <c r="O34" i="14"/>
  <c r="M34" i="14"/>
  <c r="L34" i="14"/>
  <c r="O33" i="14"/>
  <c r="M33" i="14"/>
  <c r="L33" i="14"/>
  <c r="O32" i="14"/>
  <c r="M32" i="14"/>
  <c r="L32" i="14"/>
  <c r="O31" i="14"/>
  <c r="M31" i="14"/>
  <c r="L31" i="14"/>
  <c r="O30" i="14"/>
  <c r="M30" i="14"/>
  <c r="L30" i="14"/>
  <c r="O29" i="14"/>
  <c r="M29" i="14"/>
  <c r="L29" i="14"/>
  <c r="O28" i="14"/>
  <c r="M28" i="14"/>
  <c r="L28" i="14"/>
  <c r="O27" i="14"/>
  <c r="M27" i="14"/>
  <c r="L27" i="14"/>
  <c r="O26" i="14"/>
  <c r="M26" i="14"/>
  <c r="L26" i="14"/>
  <c r="O25" i="14"/>
  <c r="M25" i="14"/>
  <c r="L25" i="14"/>
  <c r="O24" i="14"/>
  <c r="M24" i="14"/>
  <c r="L24" i="14"/>
  <c r="O23" i="14"/>
  <c r="M23" i="14"/>
  <c r="L23" i="14"/>
  <c r="O22" i="14"/>
  <c r="M22" i="14"/>
  <c r="L22" i="14"/>
  <c r="O21" i="14"/>
  <c r="M21" i="14"/>
  <c r="L21" i="14"/>
  <c r="O20" i="14"/>
  <c r="M20" i="14"/>
  <c r="L20" i="14"/>
  <c r="O19" i="14"/>
  <c r="M19" i="14"/>
  <c r="L19" i="14"/>
  <c r="O18" i="14"/>
  <c r="M18" i="14"/>
  <c r="L18" i="14"/>
  <c r="O17" i="14"/>
  <c r="M17" i="14"/>
  <c r="L17" i="14"/>
  <c r="O16" i="14"/>
  <c r="M16" i="14"/>
  <c r="L16" i="14"/>
  <c r="O15" i="14"/>
  <c r="M15" i="14"/>
  <c r="L15" i="14"/>
  <c r="O14" i="14"/>
  <c r="M14" i="14"/>
  <c r="L14" i="14"/>
  <c r="O13" i="14"/>
  <c r="M13" i="14"/>
  <c r="L13" i="14"/>
  <c r="O12" i="14"/>
  <c r="M12" i="14"/>
  <c r="L12" i="14"/>
  <c r="O11" i="14"/>
  <c r="M11" i="14"/>
  <c r="L11" i="14"/>
  <c r="O10" i="14"/>
  <c r="M10" i="14"/>
  <c r="L10" i="14"/>
  <c r="O9" i="14"/>
  <c r="M9" i="14"/>
  <c r="L9" i="14"/>
  <c r="O8" i="14"/>
  <c r="M8" i="14"/>
  <c r="L8" i="14"/>
  <c r="O7" i="14"/>
  <c r="M7" i="14"/>
  <c r="L7" i="14"/>
  <c r="O6" i="14"/>
  <c r="M6" i="14"/>
  <c r="L6" i="14"/>
  <c r="O5" i="14"/>
  <c r="M5" i="14"/>
  <c r="L5" i="14"/>
  <c r="O4" i="14"/>
  <c r="M4" i="14"/>
  <c r="L4" i="14"/>
  <c r="O3" i="14"/>
  <c r="M3" i="14"/>
  <c r="L3" i="14"/>
  <c r="G93" i="14"/>
  <c r="G92" i="14"/>
  <c r="G91" i="14"/>
  <c r="G90" i="14"/>
  <c r="G89" i="14"/>
  <c r="G88" i="14"/>
  <c r="G87" i="14"/>
  <c r="G86" i="14"/>
  <c r="G85" i="14"/>
  <c r="G84" i="14"/>
  <c r="G83" i="14"/>
  <c r="G82" i="14"/>
  <c r="G81" i="14"/>
  <c r="G80" i="14"/>
  <c r="G79" i="14"/>
  <c r="G78" i="14"/>
  <c r="G77" i="14"/>
  <c r="G76" i="14"/>
  <c r="G75" i="14"/>
  <c r="G74" i="14"/>
  <c r="G73" i="14"/>
  <c r="G72" i="14"/>
  <c r="G71" i="14"/>
  <c r="G70" i="14"/>
  <c r="G69" i="14"/>
  <c r="G68" i="14"/>
  <c r="G67" i="14"/>
  <c r="G66" i="14"/>
  <c r="G65" i="14"/>
  <c r="G64" i="14"/>
  <c r="G63" i="14"/>
  <c r="G62" i="14"/>
  <c r="G61" i="14"/>
  <c r="G60" i="14"/>
  <c r="G59" i="14"/>
  <c r="G58" i="14"/>
  <c r="G57" i="14"/>
  <c r="G56" i="14"/>
  <c r="G55" i="14"/>
  <c r="G54" i="14"/>
  <c r="G53" i="14"/>
  <c r="G52" i="14"/>
  <c r="G51" i="14"/>
  <c r="G50" i="14"/>
  <c r="G49" i="14"/>
  <c r="G48" i="14"/>
  <c r="G47" i="14"/>
  <c r="G46" i="14"/>
  <c r="G45" i="14"/>
  <c r="G44" i="14"/>
  <c r="G43" i="14"/>
  <c r="G42" i="14"/>
  <c r="G41" i="14"/>
  <c r="G40" i="14"/>
  <c r="G39" i="14"/>
  <c r="G38" i="14"/>
  <c r="G37" i="14"/>
  <c r="G36" i="14"/>
  <c r="G35" i="14"/>
  <c r="G34" i="14"/>
  <c r="G33" i="14"/>
  <c r="G32" i="14"/>
  <c r="G31" i="14"/>
  <c r="G30" i="14"/>
  <c r="G29" i="14"/>
  <c r="G28" i="14"/>
  <c r="G27" i="14"/>
  <c r="G26" i="14"/>
  <c r="G25" i="14"/>
  <c r="G24" i="14"/>
  <c r="G20" i="14"/>
  <c r="G19" i="14"/>
  <c r="G18" i="14"/>
  <c r="G17" i="14"/>
  <c r="G16" i="14"/>
  <c r="G15" i="14"/>
  <c r="G14" i="14"/>
  <c r="G13" i="14"/>
  <c r="G12" i="14"/>
  <c r="G11" i="14"/>
  <c r="G10" i="14"/>
  <c r="G9" i="14"/>
  <c r="G8" i="14"/>
  <c r="G7" i="14"/>
  <c r="G6" i="14"/>
  <c r="G5" i="14"/>
  <c r="G4" i="14"/>
  <c r="G3" i="14"/>
  <c r="H4" i="14"/>
  <c r="H12" i="14"/>
  <c r="H20" i="14"/>
  <c r="H17" i="14"/>
  <c r="H8" i="14"/>
  <c r="H3" i="14"/>
  <c r="H19" i="14"/>
  <c r="H10" i="14"/>
  <c r="H22" i="14"/>
  <c r="H93" i="14"/>
  <c r="H79" i="14"/>
  <c r="H15" i="14"/>
  <c r="H82" i="14"/>
  <c r="H36" i="14"/>
  <c r="H59" i="14"/>
  <c r="H57" i="14"/>
  <c r="H72" i="14"/>
  <c r="H66" i="14"/>
  <c r="H91" i="14"/>
  <c r="H69" i="14"/>
  <c r="H31" i="14"/>
  <c r="H62" i="14"/>
  <c r="H83" i="14"/>
  <c r="H45" i="14"/>
  <c r="H6" i="14"/>
  <c r="H44" i="14"/>
  <c r="H5" i="14"/>
  <c r="H16" i="14"/>
  <c r="H7" i="14"/>
  <c r="H78" i="14"/>
  <c r="H90" i="14"/>
  <c r="H32" i="14"/>
  <c r="H86" i="14"/>
  <c r="H71" i="14"/>
  <c r="H11" i="14"/>
  <c r="H35" i="14"/>
  <c r="H92" i="14"/>
  <c r="H42" i="14"/>
  <c r="H49" i="14"/>
  <c r="H51" i="14"/>
  <c r="H87" i="14"/>
  <c r="H14" i="14"/>
  <c r="H41" i="14"/>
  <c r="H75" i="14"/>
  <c r="H26" i="14"/>
  <c r="H68" i="14"/>
  <c r="H28" i="14"/>
  <c r="H77" i="14"/>
  <c r="H54" i="14"/>
  <c r="H30" i="14"/>
  <c r="H64" i="14"/>
  <c r="H76" i="14"/>
  <c r="H13" i="14"/>
  <c r="H9" i="14"/>
  <c r="H27" i="23"/>
  <c r="H52" i="14"/>
  <c r="H55" i="14"/>
  <c r="H73" i="14"/>
  <c r="H81" i="14"/>
  <c r="H88" i="14"/>
  <c r="H24" i="14"/>
  <c r="H63" i="14"/>
  <c r="H65" i="14"/>
  <c r="H48" i="14"/>
  <c r="H29" i="14"/>
  <c r="H39" i="14"/>
  <c r="H25" i="14"/>
  <c r="H18" i="14"/>
  <c r="H89" i="14"/>
  <c r="H67" i="14"/>
  <c r="H34" i="14"/>
  <c r="H27" i="14"/>
  <c r="H56" i="14"/>
  <c r="H43" i="14"/>
  <c r="H85" i="14"/>
  <c r="H38" i="14"/>
  <c r="H53" i="14"/>
  <c r="H74" i="14"/>
  <c r="H46" i="14"/>
  <c r="H40" i="14"/>
  <c r="H50" i="14"/>
  <c r="H58" i="14"/>
  <c r="H80" i="14"/>
  <c r="H37" i="14"/>
  <c r="H70" i="14"/>
  <c r="H47" i="14"/>
  <c r="H61" i="14"/>
  <c r="H33" i="14"/>
  <c r="H84" i="14"/>
  <c r="H60" i="14"/>
  <c r="M24" i="23" l="1"/>
  <c r="N90" i="14"/>
  <c r="N82" i="14"/>
  <c r="N74" i="14"/>
  <c r="N66" i="14"/>
  <c r="N58" i="14"/>
  <c r="N50" i="14"/>
  <c r="N42" i="14"/>
  <c r="N34" i="14"/>
  <c r="N26" i="14"/>
  <c r="N47" i="14"/>
  <c r="N23" i="14"/>
  <c r="N30" i="14"/>
  <c r="N44" i="14"/>
  <c r="N89" i="14"/>
  <c r="N81" i="14"/>
  <c r="N73" i="14"/>
  <c r="N65" i="14"/>
  <c r="N57" i="14"/>
  <c r="N49" i="14"/>
  <c r="N41" i="14"/>
  <c r="N33" i="14"/>
  <c r="N25" i="14"/>
  <c r="N55" i="14"/>
  <c r="N38" i="14"/>
  <c r="N29" i="14"/>
  <c r="N88" i="14"/>
  <c r="N80" i="14"/>
  <c r="N72" i="14"/>
  <c r="N64" i="14"/>
  <c r="N56" i="14"/>
  <c r="N48" i="14"/>
  <c r="N40" i="14"/>
  <c r="N32" i="14"/>
  <c r="N24" i="14"/>
  <c r="N39" i="14"/>
  <c r="N54" i="14"/>
  <c r="N45" i="14"/>
  <c r="N87" i="14"/>
  <c r="N79" i="14"/>
  <c r="N71" i="14"/>
  <c r="N63" i="14"/>
  <c r="N36" i="14"/>
  <c r="N86" i="14"/>
  <c r="N78" i="14"/>
  <c r="N70" i="14"/>
  <c r="N62" i="14"/>
  <c r="N46" i="14"/>
  <c r="N85" i="14"/>
  <c r="N77" i="14"/>
  <c r="N69" i="14"/>
  <c r="N61" i="14"/>
  <c r="N53" i="14"/>
  <c r="N37" i="14"/>
  <c r="N84" i="14"/>
  <c r="N76" i="14"/>
  <c r="N68" i="14"/>
  <c r="N60" i="14"/>
  <c r="N52" i="14"/>
  <c r="N28" i="14"/>
  <c r="N83" i="14"/>
  <c r="N75" i="14"/>
  <c r="N67" i="14"/>
  <c r="N59" i="14"/>
  <c r="N51" i="14"/>
  <c r="N43" i="14"/>
  <c r="N35" i="14"/>
  <c r="N27" i="14"/>
  <c r="N31" i="14"/>
  <c r="N22" i="14"/>
  <c r="N21" i="14"/>
  <c r="N3" i="14"/>
  <c r="N15" i="14"/>
  <c r="N16" i="14"/>
  <c r="N17" i="14"/>
  <c r="N5" i="14"/>
  <c r="N6" i="14"/>
  <c r="N8" i="14"/>
  <c r="N10" i="14"/>
  <c r="N18" i="14"/>
  <c r="N13" i="14"/>
  <c r="N7" i="14"/>
  <c r="N11" i="14"/>
  <c r="N19" i="14"/>
  <c r="N14" i="14"/>
  <c r="N9" i="14"/>
  <c r="N4" i="14"/>
  <c r="N12" i="14"/>
  <c r="N20" i="14"/>
  <c r="AF47" i="26" l="1"/>
  <c r="AF46" i="26"/>
  <c r="AF45" i="26"/>
  <c r="AF44" i="26"/>
  <c r="AF43" i="26"/>
  <c r="AF42" i="26"/>
  <c r="AF41" i="26"/>
  <c r="AF40" i="26"/>
  <c r="AF39" i="26"/>
  <c r="AF38" i="26"/>
  <c r="AF37" i="26"/>
  <c r="AF36" i="26"/>
  <c r="AF35" i="26"/>
  <c r="AF34" i="26"/>
  <c r="AF33" i="26"/>
  <c r="AF32" i="26"/>
  <c r="AF31" i="26"/>
  <c r="AF30" i="26"/>
  <c r="AF29" i="26"/>
  <c r="AF28" i="26"/>
  <c r="AF27" i="26"/>
  <c r="AF26" i="26"/>
  <c r="AF25" i="26"/>
  <c r="AF24" i="26"/>
  <c r="Y47" i="26"/>
  <c r="Y46" i="26"/>
  <c r="Y45" i="26"/>
  <c r="Y44" i="26"/>
  <c r="Y43" i="26"/>
  <c r="Y42" i="26"/>
  <c r="Y41" i="26"/>
  <c r="Y40" i="26"/>
  <c r="Y39" i="26"/>
  <c r="Y38" i="26"/>
  <c r="Y37" i="26"/>
  <c r="Y36" i="26"/>
  <c r="Y35" i="26"/>
  <c r="Y34" i="26"/>
  <c r="Y33" i="26"/>
  <c r="Y32" i="26"/>
  <c r="Y31" i="26"/>
  <c r="Y30" i="26"/>
  <c r="Y29" i="26"/>
  <c r="Y28" i="26"/>
  <c r="Y27" i="26"/>
  <c r="Y26" i="26"/>
  <c r="Y25" i="26"/>
  <c r="Y24" i="26"/>
  <c r="R47" i="26"/>
  <c r="R46" i="26"/>
  <c r="R45" i="26"/>
  <c r="R44" i="26"/>
  <c r="R43" i="26"/>
  <c r="R42" i="26"/>
  <c r="R41" i="26"/>
  <c r="R40" i="26"/>
  <c r="R39" i="26"/>
  <c r="R38" i="26"/>
  <c r="R37" i="26"/>
  <c r="R36" i="26"/>
  <c r="R35" i="26"/>
  <c r="R34" i="26"/>
  <c r="R33" i="26"/>
  <c r="R32" i="26"/>
  <c r="Q47" i="26"/>
  <c r="Q46" i="26"/>
  <c r="Q45" i="26"/>
  <c r="Q44" i="26"/>
  <c r="Q43" i="26"/>
  <c r="Q42" i="26"/>
  <c r="Q41" i="26"/>
  <c r="Q40" i="26"/>
  <c r="Q39" i="26"/>
  <c r="Q38" i="26"/>
  <c r="Q37" i="26"/>
  <c r="Q36" i="26"/>
  <c r="Q35" i="26"/>
  <c r="Q34" i="26"/>
  <c r="Q33" i="26"/>
  <c r="Q32" i="26"/>
  <c r="AF118" i="26"/>
  <c r="AF117" i="26"/>
  <c r="AF116" i="26"/>
  <c r="AF115" i="26"/>
  <c r="AF114" i="26"/>
  <c r="AF113" i="26"/>
  <c r="AF112" i="26"/>
  <c r="AF111" i="26"/>
  <c r="AF110" i="26"/>
  <c r="AF109" i="26"/>
  <c r="AF108" i="26"/>
  <c r="AF107" i="26"/>
  <c r="AF106" i="26"/>
  <c r="AF105" i="26"/>
  <c r="AF104" i="26"/>
  <c r="AF103" i="26"/>
  <c r="AF102" i="26"/>
  <c r="AF101" i="26"/>
  <c r="AF100" i="26"/>
  <c r="AF99" i="26"/>
  <c r="AF98" i="26"/>
  <c r="AF97" i="26"/>
  <c r="AF96" i="26"/>
  <c r="AF95" i="26"/>
  <c r="AF94" i="26"/>
  <c r="AF93" i="26"/>
  <c r="AF92" i="26"/>
  <c r="AF91" i="26"/>
  <c r="AF90" i="26"/>
  <c r="AF89" i="26"/>
  <c r="AF88" i="26"/>
  <c r="AF87" i="26"/>
  <c r="AF86" i="26"/>
  <c r="AF85" i="26"/>
  <c r="AF84" i="26"/>
  <c r="AF83" i="26"/>
  <c r="AF82" i="26"/>
  <c r="AF81" i="26"/>
  <c r="AF80" i="26"/>
  <c r="AF79" i="26"/>
  <c r="AF78" i="26"/>
  <c r="AF77" i="26"/>
  <c r="AF76" i="26"/>
  <c r="AF75" i="26"/>
  <c r="AF74" i="26"/>
  <c r="AF73" i="26"/>
  <c r="AF72" i="26"/>
  <c r="AF71" i="26"/>
  <c r="AF70" i="26"/>
  <c r="AF69" i="26"/>
  <c r="AF68" i="26"/>
  <c r="AF67" i="26"/>
  <c r="AF66" i="26"/>
  <c r="AF65" i="26"/>
  <c r="AF64" i="26"/>
  <c r="AF63" i="26"/>
  <c r="AF62" i="26"/>
  <c r="AF61" i="26"/>
  <c r="AF60" i="26"/>
  <c r="AF59" i="26"/>
  <c r="AF58" i="26"/>
  <c r="AF57" i="26"/>
  <c r="AF56" i="26"/>
  <c r="AF55" i="26"/>
  <c r="AF54" i="26"/>
  <c r="AF53" i="26"/>
  <c r="AF52" i="26"/>
  <c r="AF51" i="26"/>
  <c r="AF50" i="26"/>
  <c r="AF49" i="26"/>
  <c r="AF48" i="26"/>
  <c r="AF23" i="26"/>
  <c r="AF22" i="26"/>
  <c r="AF21" i="26"/>
  <c r="AF20" i="26"/>
  <c r="AF19" i="26"/>
  <c r="AF18" i="26"/>
  <c r="AF17" i="26"/>
  <c r="AF16" i="26"/>
  <c r="AF15" i="26"/>
  <c r="AF14" i="26"/>
  <c r="AF13" i="26"/>
  <c r="AF12" i="26"/>
  <c r="AF11" i="26"/>
  <c r="AF10" i="26"/>
  <c r="AF9" i="26"/>
  <c r="AF8" i="26"/>
  <c r="AF7" i="26"/>
  <c r="AF6" i="26"/>
  <c r="AI78" i="26"/>
  <c r="AG78" i="26"/>
  <c r="AI77" i="26"/>
  <c r="AG77" i="26"/>
  <c r="AI76" i="26"/>
  <c r="AG76" i="26"/>
  <c r="AI62" i="26"/>
  <c r="AG62" i="26"/>
  <c r="AI47" i="26"/>
  <c r="AG47" i="26"/>
  <c r="AI46" i="26"/>
  <c r="AG46" i="26"/>
  <c r="AI45" i="26"/>
  <c r="AG45" i="26"/>
  <c r="AI44" i="26"/>
  <c r="AG44" i="26"/>
  <c r="AI43" i="26"/>
  <c r="AG43" i="26"/>
  <c r="AI42" i="26"/>
  <c r="AG42" i="26"/>
  <c r="AI41" i="26"/>
  <c r="AG41" i="26"/>
  <c r="AI40" i="26"/>
  <c r="AG40" i="26"/>
  <c r="AI39" i="26"/>
  <c r="AG39" i="26"/>
  <c r="AI38" i="26"/>
  <c r="AG38" i="26"/>
  <c r="AI37" i="26"/>
  <c r="AG37" i="26"/>
  <c r="AI36" i="26"/>
  <c r="AG36" i="26"/>
  <c r="Y118" i="26"/>
  <c r="Y117" i="26"/>
  <c r="Y116" i="26"/>
  <c r="Y115" i="26"/>
  <c r="Y114" i="26"/>
  <c r="Y113" i="26"/>
  <c r="Y112" i="26"/>
  <c r="Y111" i="26"/>
  <c r="Y110" i="26"/>
  <c r="Y109" i="26"/>
  <c r="Y108" i="26"/>
  <c r="Y107" i="26"/>
  <c r="Y106" i="26"/>
  <c r="Y105" i="26"/>
  <c r="Y104" i="26"/>
  <c r="Y103" i="26"/>
  <c r="Y102" i="26"/>
  <c r="Y101" i="26"/>
  <c r="Y100" i="26"/>
  <c r="Y99" i="26"/>
  <c r="Y98" i="26"/>
  <c r="Y97" i="26"/>
  <c r="Y96" i="26"/>
  <c r="Y95" i="26"/>
  <c r="Y94" i="26"/>
  <c r="Y93" i="26"/>
  <c r="Y92" i="26"/>
  <c r="Y91" i="26"/>
  <c r="Y90" i="26"/>
  <c r="Y89" i="26"/>
  <c r="Y88" i="26"/>
  <c r="Y87" i="26"/>
  <c r="Y86" i="26"/>
  <c r="Y85" i="26"/>
  <c r="Y84" i="26"/>
  <c r="Y83" i="26"/>
  <c r="Y82" i="26"/>
  <c r="Y81" i="26"/>
  <c r="Y80" i="26"/>
  <c r="Y79" i="26"/>
  <c r="Y78" i="26"/>
  <c r="Y77" i="26"/>
  <c r="Y76" i="26"/>
  <c r="Y75" i="26"/>
  <c r="Y74" i="26"/>
  <c r="Y73" i="26"/>
  <c r="Y72" i="26"/>
  <c r="Y71" i="26"/>
  <c r="Y70" i="26"/>
  <c r="Y69" i="26"/>
  <c r="Y68" i="26"/>
  <c r="Y67" i="26"/>
  <c r="Y66" i="26"/>
  <c r="Y65" i="26"/>
  <c r="Y64" i="26"/>
  <c r="Y63" i="26"/>
  <c r="Y62" i="26"/>
  <c r="Y61" i="26"/>
  <c r="Y60" i="26"/>
  <c r="Y59" i="26"/>
  <c r="Y58" i="26"/>
  <c r="Y57" i="26"/>
  <c r="Y56" i="26"/>
  <c r="Y55" i="26"/>
  <c r="Y54" i="26"/>
  <c r="Y53" i="26"/>
  <c r="Y52" i="26"/>
  <c r="Y51" i="26"/>
  <c r="Y50" i="26"/>
  <c r="Y49" i="26"/>
  <c r="Y48" i="26"/>
  <c r="Y23" i="26"/>
  <c r="Y22" i="26"/>
  <c r="Y21" i="26"/>
  <c r="Y20" i="26"/>
  <c r="Y19" i="26"/>
  <c r="Y18" i="26"/>
  <c r="Y17" i="26"/>
  <c r="Y16" i="26"/>
  <c r="Y15" i="26"/>
  <c r="Y14" i="26"/>
  <c r="Y13" i="26"/>
  <c r="Y12" i="26"/>
  <c r="Y11" i="26"/>
  <c r="Y10" i="26"/>
  <c r="Y9" i="26"/>
  <c r="Y8" i="26"/>
  <c r="Y7" i="26"/>
  <c r="Y6" i="26"/>
  <c r="AB78" i="26"/>
  <c r="Z78" i="26"/>
  <c r="AB77" i="26"/>
  <c r="Z77" i="26"/>
  <c r="AB76" i="26"/>
  <c r="Z76" i="26"/>
  <c r="AB62" i="26"/>
  <c r="Z62" i="26"/>
  <c r="AB47" i="26"/>
  <c r="Z47" i="26"/>
  <c r="AB46" i="26"/>
  <c r="Z46" i="26"/>
  <c r="AB45" i="26"/>
  <c r="Z45" i="26"/>
  <c r="AB44" i="26"/>
  <c r="Z44" i="26"/>
  <c r="AB43" i="26"/>
  <c r="Z43" i="26"/>
  <c r="AB42" i="26"/>
  <c r="Z42" i="26"/>
  <c r="R118" i="26"/>
  <c r="R117" i="26"/>
  <c r="R116" i="26"/>
  <c r="R115" i="26"/>
  <c r="R114" i="26"/>
  <c r="R113" i="26"/>
  <c r="R112" i="26"/>
  <c r="R111" i="26"/>
  <c r="R110" i="26"/>
  <c r="R109" i="26"/>
  <c r="R108" i="26"/>
  <c r="R107" i="26"/>
  <c r="R106" i="26"/>
  <c r="R105" i="26"/>
  <c r="R104" i="26"/>
  <c r="R103" i="26"/>
  <c r="R102" i="26"/>
  <c r="R101" i="26"/>
  <c r="R100" i="26"/>
  <c r="R99" i="26"/>
  <c r="R98" i="26"/>
  <c r="R97" i="26"/>
  <c r="R96" i="26"/>
  <c r="R95" i="26"/>
  <c r="R94" i="26"/>
  <c r="R93" i="26"/>
  <c r="R92" i="26"/>
  <c r="R91" i="26"/>
  <c r="R90" i="26"/>
  <c r="R89" i="26"/>
  <c r="R88" i="26"/>
  <c r="R87" i="26"/>
  <c r="R86" i="26"/>
  <c r="R85" i="26"/>
  <c r="R84" i="26"/>
  <c r="R83" i="26"/>
  <c r="R82" i="26"/>
  <c r="R81" i="26"/>
  <c r="R80" i="26"/>
  <c r="R79" i="26"/>
  <c r="R78" i="26"/>
  <c r="R77" i="26"/>
  <c r="R76" i="26"/>
  <c r="R75" i="26"/>
  <c r="R74" i="26"/>
  <c r="R73" i="26"/>
  <c r="R72" i="26"/>
  <c r="R71" i="26"/>
  <c r="R70" i="26"/>
  <c r="R69" i="26"/>
  <c r="R68" i="26"/>
  <c r="R67" i="26"/>
  <c r="R66" i="26"/>
  <c r="R65" i="26"/>
  <c r="R64" i="26"/>
  <c r="R63" i="26"/>
  <c r="R62" i="26"/>
  <c r="R61" i="26"/>
  <c r="R60" i="26"/>
  <c r="R59" i="26"/>
  <c r="R58" i="26"/>
  <c r="R57" i="26"/>
  <c r="R56" i="26"/>
  <c r="R55" i="26"/>
  <c r="R54" i="26"/>
  <c r="R53" i="26"/>
  <c r="R52" i="26"/>
  <c r="R51" i="26"/>
  <c r="R50" i="26"/>
  <c r="R49" i="26"/>
  <c r="R48" i="26"/>
  <c r="R23" i="26"/>
  <c r="R22" i="26"/>
  <c r="R21" i="26"/>
  <c r="R20" i="26"/>
  <c r="R19" i="26"/>
  <c r="R18" i="26"/>
  <c r="R17" i="26"/>
  <c r="R16" i="26"/>
  <c r="R15" i="26"/>
  <c r="R14" i="26"/>
  <c r="R13" i="26"/>
  <c r="R12" i="26"/>
  <c r="R11" i="26"/>
  <c r="R10" i="26"/>
  <c r="R9" i="26"/>
  <c r="R8" i="26"/>
  <c r="R7" i="26"/>
  <c r="R6" i="26"/>
  <c r="U78" i="26"/>
  <c r="S78" i="26"/>
  <c r="U77" i="26"/>
  <c r="S77" i="26"/>
  <c r="U76" i="26"/>
  <c r="S76" i="26"/>
  <c r="U62" i="26"/>
  <c r="S62" i="26"/>
  <c r="U47" i="26"/>
  <c r="S47" i="26"/>
  <c r="U46" i="26"/>
  <c r="S46" i="26"/>
  <c r="U45" i="26"/>
  <c r="S45" i="26"/>
  <c r="U44" i="26"/>
  <c r="S44" i="26"/>
  <c r="U43" i="26"/>
  <c r="S43" i="26"/>
  <c r="U42" i="26"/>
  <c r="S42" i="26"/>
  <c r="U41" i="26"/>
  <c r="S41" i="26"/>
  <c r="U40" i="26"/>
  <c r="S40" i="26"/>
  <c r="U39" i="26"/>
  <c r="S39" i="26"/>
  <c r="U38" i="26"/>
  <c r="S38" i="26"/>
  <c r="U37" i="26"/>
  <c r="S37" i="26"/>
  <c r="U36" i="26"/>
  <c r="S36" i="26"/>
  <c r="U35" i="26"/>
  <c r="S35" i="26"/>
  <c r="U34" i="26"/>
  <c r="S34" i="26"/>
  <c r="U33" i="26"/>
  <c r="S33" i="26"/>
  <c r="U32" i="26"/>
  <c r="S32" i="26"/>
  <c r="K118" i="26"/>
  <c r="K117" i="26"/>
  <c r="K116" i="26"/>
  <c r="K115" i="26"/>
  <c r="K114" i="26"/>
  <c r="K113" i="26"/>
  <c r="K112" i="26"/>
  <c r="K111" i="26"/>
  <c r="K110" i="26"/>
  <c r="K109" i="26"/>
  <c r="K108" i="26"/>
  <c r="K107" i="26"/>
  <c r="K106" i="26"/>
  <c r="K105" i="26"/>
  <c r="K104" i="26"/>
  <c r="K103" i="26"/>
  <c r="K102" i="26"/>
  <c r="K101" i="26"/>
  <c r="K100" i="26"/>
  <c r="K99" i="26"/>
  <c r="K98" i="26"/>
  <c r="K97" i="26"/>
  <c r="K96" i="26"/>
  <c r="K95" i="26"/>
  <c r="K94" i="26"/>
  <c r="K93" i="26"/>
  <c r="K92" i="26"/>
  <c r="K91" i="26"/>
  <c r="K90" i="26"/>
  <c r="K89" i="26"/>
  <c r="K88" i="26"/>
  <c r="K87" i="26"/>
  <c r="K86" i="26"/>
  <c r="K85" i="26"/>
  <c r="K84" i="26"/>
  <c r="K83" i="26"/>
  <c r="K82" i="26"/>
  <c r="K81" i="26"/>
  <c r="K80" i="26"/>
  <c r="K79" i="26"/>
  <c r="K78" i="26"/>
  <c r="K77" i="26"/>
  <c r="K76" i="26"/>
  <c r="K75" i="26"/>
  <c r="K74" i="26"/>
  <c r="K73" i="26"/>
  <c r="K72" i="26"/>
  <c r="K71" i="26"/>
  <c r="K70" i="26"/>
  <c r="K69" i="26"/>
  <c r="K68" i="26"/>
  <c r="K67" i="26"/>
  <c r="K66" i="26"/>
  <c r="K65" i="26"/>
  <c r="K64" i="26"/>
  <c r="K63" i="26"/>
  <c r="K62" i="26"/>
  <c r="K61" i="26"/>
  <c r="K60" i="26"/>
  <c r="K59" i="26"/>
  <c r="K58" i="26"/>
  <c r="K57" i="26"/>
  <c r="K56" i="26"/>
  <c r="K55" i="26"/>
  <c r="K54" i="26"/>
  <c r="K53" i="26"/>
  <c r="K52" i="26"/>
  <c r="K51" i="26"/>
  <c r="K50" i="26"/>
  <c r="K49" i="26"/>
  <c r="K48" i="26"/>
  <c r="K47" i="26"/>
  <c r="K46" i="26"/>
  <c r="K45" i="26"/>
  <c r="K44" i="26"/>
  <c r="K43" i="26"/>
  <c r="K42" i="26"/>
  <c r="K41" i="26"/>
  <c r="K40" i="26"/>
  <c r="K39" i="26"/>
  <c r="K38" i="26"/>
  <c r="K37" i="26"/>
  <c r="K36" i="26"/>
  <c r="K35" i="26"/>
  <c r="K34" i="26"/>
  <c r="K33" i="26"/>
  <c r="K32" i="26"/>
  <c r="K31" i="26"/>
  <c r="K30" i="26"/>
  <c r="K29" i="26"/>
  <c r="K28" i="26"/>
  <c r="K27" i="26"/>
  <c r="K26" i="26"/>
  <c r="K25" i="26"/>
  <c r="K24" i="26"/>
  <c r="K23" i="26"/>
  <c r="K22" i="26"/>
  <c r="K21" i="26"/>
  <c r="K20" i="26"/>
  <c r="K19" i="26"/>
  <c r="K18" i="26"/>
  <c r="K17" i="26"/>
  <c r="K16" i="26"/>
  <c r="K15" i="26"/>
  <c r="K14" i="26"/>
  <c r="K13" i="26"/>
  <c r="K12" i="26"/>
  <c r="K11" i="26"/>
  <c r="K10" i="26"/>
  <c r="K9" i="26"/>
  <c r="K8" i="26"/>
  <c r="K7" i="26"/>
  <c r="K6" i="26"/>
  <c r="N47" i="26"/>
  <c r="L47" i="26"/>
  <c r="N46" i="26"/>
  <c r="L46" i="26"/>
  <c r="N45" i="26"/>
  <c r="L45" i="26"/>
  <c r="N44" i="26"/>
  <c r="L44" i="26"/>
  <c r="N43" i="26"/>
  <c r="L43" i="26"/>
  <c r="N42" i="26"/>
  <c r="L42" i="26"/>
  <c r="N41" i="26"/>
  <c r="L41" i="26"/>
  <c r="N40" i="26"/>
  <c r="L40" i="26"/>
  <c r="N39" i="26"/>
  <c r="L39" i="26"/>
  <c r="N38" i="26"/>
  <c r="L38" i="26"/>
  <c r="N37" i="26"/>
  <c r="L37" i="26"/>
  <c r="N36" i="26"/>
  <c r="L36" i="26"/>
  <c r="N35" i="26"/>
  <c r="L35" i="26"/>
  <c r="N34" i="26"/>
  <c r="L34" i="26"/>
  <c r="N33" i="26"/>
  <c r="L33" i="26"/>
  <c r="N32" i="26"/>
  <c r="L32" i="26"/>
  <c r="N31" i="26"/>
  <c r="L31" i="26"/>
  <c r="N30" i="26"/>
  <c r="L30" i="26"/>
  <c r="N29" i="26"/>
  <c r="L29" i="26"/>
  <c r="N28" i="26"/>
  <c r="L28" i="26"/>
  <c r="N27" i="26"/>
  <c r="L27" i="26"/>
  <c r="N26" i="26"/>
  <c r="L26" i="26"/>
  <c r="N25" i="26"/>
  <c r="L25" i="26"/>
  <c r="N24" i="26"/>
  <c r="L24" i="26"/>
  <c r="G62" i="26"/>
  <c r="G47" i="26"/>
  <c r="G46" i="26"/>
  <c r="G45" i="26"/>
  <c r="G44" i="26"/>
  <c r="G43" i="26"/>
  <c r="G42" i="26"/>
  <c r="G41" i="26"/>
  <c r="G40" i="26"/>
  <c r="G39" i="26"/>
  <c r="G38" i="26"/>
  <c r="G37" i="26"/>
  <c r="G36" i="26"/>
  <c r="G35" i="26"/>
  <c r="G34" i="26"/>
  <c r="G33" i="26"/>
  <c r="G32" i="26"/>
  <c r="G31" i="26"/>
  <c r="G30" i="26"/>
  <c r="G29" i="26"/>
  <c r="G28" i="26"/>
  <c r="G27" i="26"/>
  <c r="G26" i="26"/>
  <c r="G25" i="26"/>
  <c r="G24" i="26"/>
  <c r="G23" i="26"/>
  <c r="G22" i="26"/>
  <c r="G21" i="26"/>
  <c r="G20" i="26"/>
  <c r="G19" i="26"/>
  <c r="G18" i="26"/>
  <c r="G17" i="26"/>
  <c r="G16" i="26"/>
  <c r="G15" i="26"/>
  <c r="G14" i="26"/>
  <c r="G13" i="26"/>
  <c r="G12" i="26"/>
  <c r="G11" i="26"/>
  <c r="G10" i="26"/>
  <c r="G9" i="26"/>
  <c r="E62" i="26"/>
  <c r="E47" i="26"/>
  <c r="E46" i="26"/>
  <c r="E45" i="26"/>
  <c r="E44" i="26"/>
  <c r="E43" i="26"/>
  <c r="E42" i="26"/>
  <c r="E41" i="26"/>
  <c r="E40" i="26"/>
  <c r="E39" i="26"/>
  <c r="E38" i="26"/>
  <c r="E37" i="26"/>
  <c r="E36" i="26"/>
  <c r="E35" i="26"/>
  <c r="E34" i="26"/>
  <c r="E33" i="26"/>
  <c r="E32" i="26"/>
  <c r="E31" i="26"/>
  <c r="E30" i="26"/>
  <c r="E29" i="26"/>
  <c r="E28" i="26"/>
  <c r="E27" i="26"/>
  <c r="E26" i="26"/>
  <c r="E25" i="26"/>
  <c r="E24" i="26"/>
  <c r="E23" i="26"/>
  <c r="E22" i="26"/>
  <c r="E21" i="26"/>
  <c r="E20" i="26"/>
  <c r="E19" i="26"/>
  <c r="E18" i="26"/>
  <c r="E17" i="26"/>
  <c r="E16" i="26"/>
  <c r="E15" i="26"/>
  <c r="E14" i="26"/>
  <c r="E13" i="26"/>
  <c r="E12" i="26"/>
  <c r="E11" i="26"/>
  <c r="E10" i="26"/>
  <c r="E9" i="26"/>
  <c r="D118" i="26"/>
  <c r="D117" i="26"/>
  <c r="D116" i="26"/>
  <c r="D115" i="26"/>
  <c r="D114" i="26"/>
  <c r="D113" i="26"/>
  <c r="D112" i="26"/>
  <c r="D111" i="26"/>
  <c r="D110" i="26"/>
  <c r="D109" i="26"/>
  <c r="D108" i="26"/>
  <c r="D107" i="26"/>
  <c r="D106" i="26"/>
  <c r="D105" i="26"/>
  <c r="D104" i="26"/>
  <c r="D103" i="26"/>
  <c r="D102" i="26"/>
  <c r="D101" i="26"/>
  <c r="D100" i="26"/>
  <c r="D99" i="26"/>
  <c r="D98" i="26"/>
  <c r="D97" i="26"/>
  <c r="D96" i="26"/>
  <c r="D95" i="26"/>
  <c r="D94" i="26"/>
  <c r="D93" i="26"/>
  <c r="D92" i="26"/>
  <c r="D91" i="26"/>
  <c r="D90" i="26"/>
  <c r="D89" i="26"/>
  <c r="D88" i="26"/>
  <c r="D87" i="26"/>
  <c r="D86" i="26"/>
  <c r="D85" i="26"/>
  <c r="D84" i="26"/>
  <c r="D83" i="26"/>
  <c r="D82" i="26"/>
  <c r="D81" i="26"/>
  <c r="D80" i="26"/>
  <c r="D79" i="26"/>
  <c r="D78" i="26"/>
  <c r="D77" i="26"/>
  <c r="D76" i="26"/>
  <c r="D75" i="26"/>
  <c r="D74" i="26"/>
  <c r="D73" i="26"/>
  <c r="D72" i="26"/>
  <c r="D71" i="26"/>
  <c r="D70" i="26"/>
  <c r="D69" i="26"/>
  <c r="D68" i="26"/>
  <c r="D67" i="26"/>
  <c r="D66" i="26"/>
  <c r="D65" i="26"/>
  <c r="D64" i="26"/>
  <c r="D63" i="26"/>
  <c r="D62" i="26"/>
  <c r="D61" i="26"/>
  <c r="D60" i="26"/>
  <c r="D59" i="26"/>
  <c r="D58" i="26"/>
  <c r="D57" i="26"/>
  <c r="D56" i="26"/>
  <c r="D55" i="26"/>
  <c r="D54" i="26"/>
  <c r="D53" i="26"/>
  <c r="D52" i="26"/>
  <c r="D51" i="26"/>
  <c r="D50" i="26"/>
  <c r="D49" i="26"/>
  <c r="D48" i="26"/>
  <c r="D47" i="26"/>
  <c r="D46" i="26"/>
  <c r="D45" i="26"/>
  <c r="D44" i="26"/>
  <c r="D43" i="26"/>
  <c r="D42" i="26"/>
  <c r="D41" i="26"/>
  <c r="D40" i="26"/>
  <c r="D39" i="26"/>
  <c r="D38" i="26"/>
  <c r="D37" i="26"/>
  <c r="D36" i="26"/>
  <c r="D35" i="26"/>
  <c r="D34" i="26"/>
  <c r="D33" i="26"/>
  <c r="D32" i="26"/>
  <c r="D31" i="26"/>
  <c r="D30" i="26"/>
  <c r="D29" i="26"/>
  <c r="D28" i="26"/>
  <c r="D27" i="26"/>
  <c r="D26" i="26"/>
  <c r="D25" i="26"/>
  <c r="D24" i="26"/>
  <c r="D23" i="26"/>
  <c r="D22" i="26"/>
  <c r="D21" i="26"/>
  <c r="D20" i="26"/>
  <c r="D19" i="26"/>
  <c r="D18" i="26"/>
  <c r="D17" i="26"/>
  <c r="D16" i="26"/>
  <c r="D15" i="26"/>
  <c r="D14" i="26"/>
  <c r="D13" i="26"/>
  <c r="D12" i="26"/>
  <c r="D11" i="26"/>
  <c r="D10" i="26"/>
  <c r="D9" i="26"/>
  <c r="D8" i="26"/>
  <c r="D7" i="26"/>
  <c r="D6" i="26"/>
  <c r="AG74" i="26"/>
  <c r="AI74" i="26" s="1"/>
  <c r="AG70" i="26"/>
  <c r="AI70" i="26" s="1"/>
  <c r="AG64" i="26"/>
  <c r="AI64" i="26" s="1"/>
  <c r="AG60" i="26"/>
  <c r="AI60" i="26" s="1"/>
  <c r="AG56" i="26"/>
  <c r="AI56" i="26" s="1"/>
  <c r="AG71" i="26"/>
  <c r="AG68" i="26"/>
  <c r="AI68" i="26" s="1"/>
  <c r="AG50" i="26"/>
  <c r="AI50" i="26" s="1"/>
  <c r="AG6" i="26"/>
  <c r="AI6" i="26" s="1"/>
  <c r="AG72" i="26"/>
  <c r="AI72" i="26" s="1"/>
  <c r="AG66" i="26"/>
  <c r="AI66" i="26" s="1"/>
  <c r="AG58" i="26"/>
  <c r="AI58" i="26" s="1"/>
  <c r="AG54" i="26"/>
  <c r="AI54" i="26" s="1"/>
  <c r="AG48" i="26"/>
  <c r="AI48" i="26" s="1"/>
  <c r="AG63" i="26"/>
  <c r="AG57" i="26"/>
  <c r="AG51" i="26"/>
  <c r="AI51" i="26" s="1"/>
  <c r="AG75" i="26"/>
  <c r="AI75" i="26" s="1"/>
  <c r="AG69" i="26"/>
  <c r="AI69" i="26" s="1"/>
  <c r="AG52" i="26"/>
  <c r="AI52" i="26" s="1"/>
  <c r="AI71" i="26"/>
  <c r="AI63" i="26"/>
  <c r="AI57" i="26"/>
  <c r="AG61" i="26"/>
  <c r="AI61" i="26" s="1"/>
  <c r="AG55" i="26"/>
  <c r="AI55" i="26" s="1"/>
  <c r="AG49" i="26"/>
  <c r="AI49" i="26" s="1"/>
  <c r="AG7" i="26"/>
  <c r="AI7" i="26" s="1"/>
  <c r="AG73" i="26"/>
  <c r="AI73" i="26" s="1"/>
  <c r="AG65" i="26"/>
  <c r="AI65" i="26" s="1"/>
  <c r="AG59" i="26"/>
  <c r="AI59" i="26" s="1"/>
  <c r="AG53" i="26"/>
  <c r="AI53" i="26" s="1"/>
  <c r="AG67" i="26"/>
  <c r="AI67" i="26" s="1"/>
  <c r="Z74" i="26"/>
  <c r="AB74" i="26" s="1"/>
  <c r="Z72" i="26"/>
  <c r="AB72" i="26" s="1"/>
  <c r="Z70" i="26"/>
  <c r="AB70" i="26" s="1"/>
  <c r="Z68" i="26"/>
  <c r="AB68" i="26" s="1"/>
  <c r="Z66" i="26"/>
  <c r="AB66" i="26" s="1"/>
  <c r="Z64" i="26"/>
  <c r="AB64" i="26" s="1"/>
  <c r="Z60" i="26"/>
  <c r="AB60" i="26" s="1"/>
  <c r="Z58" i="26"/>
  <c r="AB58" i="26" s="1"/>
  <c r="Z56" i="26"/>
  <c r="AB56" i="26" s="1"/>
  <c r="Z54" i="26"/>
  <c r="AB54" i="26" s="1"/>
  <c r="Z52" i="26"/>
  <c r="AB52" i="26" s="1"/>
  <c r="Z50" i="26"/>
  <c r="AB50" i="26" s="1"/>
  <c r="Z48" i="26"/>
  <c r="AB48" i="26" s="1"/>
  <c r="Z22" i="26"/>
  <c r="AB22" i="26" s="1"/>
  <c r="Z20" i="26"/>
  <c r="AB20" i="26" s="1"/>
  <c r="Z18" i="26"/>
  <c r="AB18" i="26" s="1"/>
  <c r="Z6" i="26"/>
  <c r="AB6" i="26" s="1"/>
  <c r="Z75" i="26"/>
  <c r="AB75" i="26" s="1"/>
  <c r="Z73" i="26"/>
  <c r="AB73" i="26" s="1"/>
  <c r="Z71" i="26"/>
  <c r="AB71" i="26" s="1"/>
  <c r="Z69" i="26"/>
  <c r="AB69" i="26" s="1"/>
  <c r="Z67" i="26"/>
  <c r="AB67" i="26" s="1"/>
  <c r="Z65" i="26"/>
  <c r="AB65" i="26" s="1"/>
  <c r="Z63" i="26"/>
  <c r="AB63" i="26" s="1"/>
  <c r="Z61" i="26"/>
  <c r="AB61" i="26" s="1"/>
  <c r="Z59" i="26"/>
  <c r="AB59" i="26" s="1"/>
  <c r="Z57" i="26"/>
  <c r="AB57" i="26" s="1"/>
  <c r="Z55" i="26"/>
  <c r="AB55" i="26" s="1"/>
  <c r="Z53" i="26"/>
  <c r="AB53" i="26" s="1"/>
  <c r="Z51" i="26"/>
  <c r="AB51" i="26" s="1"/>
  <c r="Z49" i="26"/>
  <c r="AB49" i="26" s="1"/>
  <c r="Z23" i="26"/>
  <c r="AB23" i="26" s="1"/>
  <c r="Z21" i="26"/>
  <c r="AB21" i="26" s="1"/>
  <c r="Z19" i="26"/>
  <c r="AB19" i="26" s="1"/>
  <c r="Z7" i="26"/>
  <c r="AB7" i="26" s="1"/>
  <c r="S74" i="26"/>
  <c r="U74" i="26" s="1"/>
  <c r="S68" i="26"/>
  <c r="U68" i="26" s="1"/>
  <c r="S64" i="26"/>
  <c r="U64" i="26" s="1"/>
  <c r="S60" i="26"/>
  <c r="U60" i="26" s="1"/>
  <c r="S56" i="26"/>
  <c r="U56" i="26" s="1"/>
  <c r="S65" i="26"/>
  <c r="U65" i="26" s="1"/>
  <c r="S53" i="26"/>
  <c r="U53" i="26" s="1"/>
  <c r="S70" i="26"/>
  <c r="U70" i="26" s="1"/>
  <c r="S52" i="26"/>
  <c r="U52" i="26" s="1"/>
  <c r="S48" i="26"/>
  <c r="U48" i="26" s="1"/>
  <c r="S20" i="26"/>
  <c r="U20" i="26" s="1"/>
  <c r="S16" i="26"/>
  <c r="U16" i="26" s="1"/>
  <c r="S72" i="26"/>
  <c r="U72" i="26" s="1"/>
  <c r="S66" i="26"/>
  <c r="U66" i="26" s="1"/>
  <c r="S58" i="26"/>
  <c r="U58" i="26" s="1"/>
  <c r="S54" i="26"/>
  <c r="U54" i="26" s="1"/>
  <c r="S50" i="26"/>
  <c r="U50" i="26" s="1"/>
  <c r="S22" i="26"/>
  <c r="U22" i="26" s="1"/>
  <c r="S18" i="26"/>
  <c r="U18" i="26" s="1"/>
  <c r="S6" i="26"/>
  <c r="U6" i="26" s="1"/>
  <c r="S75" i="26"/>
  <c r="U75" i="26" s="1"/>
  <c r="S59" i="26"/>
  <c r="U59" i="26" s="1"/>
  <c r="S7" i="26"/>
  <c r="U7" i="26" s="1"/>
  <c r="S63" i="26"/>
  <c r="U63" i="26" s="1"/>
  <c r="S51" i="26"/>
  <c r="U51" i="26" s="1"/>
  <c r="S19" i="26"/>
  <c r="U19" i="26" s="1"/>
  <c r="S71" i="26"/>
  <c r="U71" i="26" s="1"/>
  <c r="S57" i="26"/>
  <c r="U57" i="26" s="1"/>
  <c r="S21" i="26"/>
  <c r="U21" i="26" s="1"/>
  <c r="S15" i="26"/>
  <c r="U15" i="26" s="1"/>
  <c r="S73" i="26"/>
  <c r="U73" i="26" s="1"/>
  <c r="S67" i="26"/>
  <c r="U67" i="26" s="1"/>
  <c r="S61" i="26"/>
  <c r="U61" i="26" s="1"/>
  <c r="S49" i="26"/>
  <c r="U49" i="26" s="1"/>
  <c r="S23" i="26"/>
  <c r="U23" i="26" s="1"/>
  <c r="S17" i="26"/>
  <c r="U17" i="26" s="1"/>
  <c r="S55" i="26"/>
  <c r="U55" i="26" s="1"/>
  <c r="S69" i="26"/>
  <c r="U69" i="26" s="1"/>
  <c r="L17" i="26"/>
  <c r="L22" i="26"/>
  <c r="N22" i="26" s="1"/>
  <c r="L14" i="26"/>
  <c r="N14" i="26" s="1"/>
  <c r="L19" i="26"/>
  <c r="N19" i="26" s="1"/>
  <c r="L16" i="26"/>
  <c r="N16" i="26" s="1"/>
  <c r="L21" i="26"/>
  <c r="N21" i="26" s="1"/>
  <c r="L13" i="26"/>
  <c r="N13" i="26" s="1"/>
  <c r="L18" i="26"/>
  <c r="N18" i="26" s="1"/>
  <c r="L23" i="26"/>
  <c r="N23" i="26" s="1"/>
  <c r="L20" i="26"/>
  <c r="N20" i="26" s="1"/>
  <c r="N17" i="26"/>
  <c r="L15" i="26"/>
  <c r="N15" i="26" s="1"/>
  <c r="L74" i="26"/>
  <c r="L70" i="26"/>
  <c r="N70" i="26" s="1"/>
  <c r="L68" i="26"/>
  <c r="L64" i="26"/>
  <c r="N64" i="26" s="1"/>
  <c r="L50" i="26"/>
  <c r="L48" i="26"/>
  <c r="N48" i="26" s="1"/>
  <c r="L6" i="26"/>
  <c r="L73" i="26"/>
  <c r="N73" i="26" s="1"/>
  <c r="L71" i="26"/>
  <c r="N71" i="26" s="1"/>
  <c r="L67" i="26"/>
  <c r="N67" i="26" s="1"/>
  <c r="L65" i="26"/>
  <c r="N65" i="26" s="1"/>
  <c r="L63" i="26"/>
  <c r="N63" i="26" s="1"/>
  <c r="L49" i="26"/>
  <c r="N49" i="26" s="1"/>
  <c r="L7" i="26"/>
  <c r="N7" i="26" s="1"/>
  <c r="N74" i="26"/>
  <c r="N68" i="26"/>
  <c r="N50" i="26"/>
  <c r="N6" i="26"/>
  <c r="AJ59" i="21" l="1" a="1"/>
  <c r="AJ33" i="21" a="1"/>
  <c r="AJ8" i="21" a="1"/>
  <c r="AJ59" i="23" a="1"/>
  <c r="AJ33" i="23" a="1"/>
  <c r="AJ8" i="23" a="1"/>
  <c r="AL25" i="26" l="1"/>
  <c r="AL26" i="26"/>
  <c r="AL27" i="26"/>
  <c r="AL28" i="26"/>
  <c r="AL29" i="26"/>
  <c r="AL30" i="26"/>
  <c r="AM13" i="21" l="1"/>
  <c r="AM12" i="21"/>
  <c r="AM11" i="21"/>
  <c r="AM10" i="21"/>
  <c r="AM9" i="21"/>
  <c r="AM8" i="21"/>
  <c r="AM7" i="21"/>
  <c r="AM6" i="21"/>
  <c r="AM5" i="21"/>
  <c r="AM4" i="21"/>
  <c r="AM3" i="21"/>
  <c r="AM2" i="21"/>
  <c r="AM19" i="11"/>
  <c r="AM18" i="11"/>
  <c r="AM17" i="11"/>
  <c r="AM16" i="11"/>
  <c r="AM15" i="11"/>
  <c r="AM14" i="11"/>
  <c r="AM13" i="11"/>
  <c r="AM12" i="11"/>
  <c r="AM11" i="11"/>
  <c r="AM10" i="11"/>
  <c r="AM9" i="11"/>
  <c r="AM8" i="11"/>
  <c r="AM7" i="11"/>
  <c r="AM6" i="11"/>
  <c r="AM5" i="11"/>
  <c r="AM4" i="11"/>
  <c r="AM3" i="11"/>
  <c r="AM2" i="11"/>
  <c r="E77" i="26"/>
  <c r="G77" i="26" s="1"/>
  <c r="E114" i="26"/>
  <c r="G114" i="26" s="1"/>
  <c r="E107" i="26"/>
  <c r="G107" i="26" s="1"/>
  <c r="E112" i="26"/>
  <c r="G112" i="26" s="1"/>
  <c r="E76" i="26"/>
  <c r="G76" i="26" s="1"/>
  <c r="E78" i="26"/>
  <c r="G78" i="26" s="1"/>
  <c r="E115" i="26"/>
  <c r="G115" i="26" s="1"/>
  <c r="E108" i="26"/>
  <c r="G108" i="26" s="1"/>
  <c r="E113" i="26"/>
  <c r="G113" i="26" s="1"/>
  <c r="E109" i="26"/>
  <c r="G109" i="26" s="1"/>
  <c r="E110" i="26"/>
  <c r="G110" i="26" s="1"/>
  <c r="BB1" i="11"/>
  <c r="F4" i="26"/>
  <c r="L115" i="26"/>
  <c r="Z34" i="26"/>
  <c r="S99" i="26"/>
  <c r="S94" i="26"/>
  <c r="AG22" i="26"/>
  <c r="E65" i="26"/>
  <c r="S84" i="26"/>
  <c r="Z99" i="26"/>
  <c r="E88" i="26"/>
  <c r="L87" i="26"/>
  <c r="Z90" i="26"/>
  <c r="E94" i="26"/>
  <c r="Z101" i="26"/>
  <c r="L72" i="26"/>
  <c r="AG90" i="26"/>
  <c r="E71" i="26"/>
  <c r="L61" i="26"/>
  <c r="AG104" i="26"/>
  <c r="L81" i="26"/>
  <c r="AG86" i="26"/>
  <c r="Z39" i="26"/>
  <c r="S106" i="26"/>
  <c r="E82" i="26"/>
  <c r="Z88" i="26"/>
  <c r="S118" i="26"/>
  <c r="L85" i="26"/>
  <c r="Z40" i="26"/>
  <c r="S96" i="26"/>
  <c r="AG80" i="26"/>
  <c r="L77" i="26"/>
  <c r="L116" i="26"/>
  <c r="Z10" i="26"/>
  <c r="AG19" i="26"/>
  <c r="AG18" i="26"/>
  <c r="S9" i="26"/>
  <c r="E101" i="26"/>
  <c r="AG33" i="26"/>
  <c r="Z111" i="26"/>
  <c r="Z80" i="26"/>
  <c r="Z82" i="26"/>
  <c r="S109" i="26"/>
  <c r="Z114" i="26"/>
  <c r="AG84" i="26"/>
  <c r="E74" i="26"/>
  <c r="Z103" i="26"/>
  <c r="AG92" i="26"/>
  <c r="L99" i="26"/>
  <c r="E67" i="26"/>
  <c r="Z30" i="26"/>
  <c r="L91" i="26"/>
  <c r="AG114" i="26"/>
  <c r="S111" i="26"/>
  <c r="L79" i="26"/>
  <c r="E48" i="26"/>
  <c r="AG83" i="26"/>
  <c r="E57" i="26"/>
  <c r="Z116" i="26"/>
  <c r="L118" i="26"/>
  <c r="L94" i="26"/>
  <c r="AG16" i="26"/>
  <c r="AG110" i="26"/>
  <c r="E106" i="26"/>
  <c r="S112" i="26"/>
  <c r="L111" i="26"/>
  <c r="E63" i="26"/>
  <c r="L66" i="26"/>
  <c r="E83" i="26"/>
  <c r="L108" i="26"/>
  <c r="Z98" i="26"/>
  <c r="L59" i="26"/>
  <c r="Z81" i="26"/>
  <c r="AG93" i="26"/>
  <c r="S102" i="26"/>
  <c r="AG14" i="26"/>
  <c r="E97" i="26"/>
  <c r="Z113" i="26"/>
  <c r="L57" i="26"/>
  <c r="Z106" i="26"/>
  <c r="E99" i="26"/>
  <c r="S80" i="26"/>
  <c r="S88" i="26"/>
  <c r="L101" i="26"/>
  <c r="Z89" i="26"/>
  <c r="AG103" i="26"/>
  <c r="AG12" i="26"/>
  <c r="AG113" i="26"/>
  <c r="E75" i="26"/>
  <c r="L100" i="26"/>
  <c r="AG109" i="26"/>
  <c r="L109" i="26"/>
  <c r="E6" i="26"/>
  <c r="L9" i="26"/>
  <c r="L83" i="26"/>
  <c r="Z24" i="26"/>
  <c r="Z94" i="26"/>
  <c r="L58" i="26"/>
  <c r="S105" i="26"/>
  <c r="E95" i="26"/>
  <c r="Z26" i="26"/>
  <c r="Z38" i="26"/>
  <c r="Z15" i="26"/>
  <c r="E117" i="26"/>
  <c r="AG32" i="26"/>
  <c r="AG106" i="26"/>
  <c r="S87" i="26"/>
  <c r="L88" i="26"/>
  <c r="AG99" i="26"/>
  <c r="E59" i="26"/>
  <c r="Z97" i="26"/>
  <c r="L92" i="26"/>
  <c r="L52" i="26"/>
  <c r="L80" i="26"/>
  <c r="E111" i="26"/>
  <c r="L82" i="26"/>
  <c r="S116" i="26"/>
  <c r="AG100" i="26"/>
  <c r="Z35" i="26"/>
  <c r="S91" i="26"/>
  <c r="L96" i="26"/>
  <c r="AG107" i="26"/>
  <c r="AG25" i="26"/>
  <c r="AG8" i="26"/>
  <c r="AG23" i="26"/>
  <c r="Z96" i="26"/>
  <c r="AG96" i="26"/>
  <c r="AG87" i="26"/>
  <c r="L11" i="26"/>
  <c r="AG88" i="26"/>
  <c r="AG34" i="26"/>
  <c r="AG108" i="26"/>
  <c r="S100" i="26"/>
  <c r="S13" i="26"/>
  <c r="AG82" i="26"/>
  <c r="S93" i="26"/>
  <c r="E60" i="26"/>
  <c r="E98" i="26"/>
  <c r="E84" i="26"/>
  <c r="Z27" i="26"/>
  <c r="E81" i="26"/>
  <c r="Z8" i="26"/>
  <c r="L105" i="26"/>
  <c r="E85" i="26"/>
  <c r="Z13" i="26"/>
  <c r="Z104" i="26"/>
  <c r="S11" i="26"/>
  <c r="AG95" i="26"/>
  <c r="Z31" i="26"/>
  <c r="S117" i="26"/>
  <c r="E87" i="26"/>
  <c r="Z16" i="26"/>
  <c r="S95" i="26"/>
  <c r="E66" i="26"/>
  <c r="L93" i="26"/>
  <c r="E79" i="26"/>
  <c r="L10" i="26"/>
  <c r="E86" i="26"/>
  <c r="L54" i="26"/>
  <c r="Z41" i="26"/>
  <c r="AG81" i="26"/>
  <c r="AG105" i="26"/>
  <c r="E118" i="26"/>
  <c r="E105" i="26"/>
  <c r="E104" i="26"/>
  <c r="L95" i="26"/>
  <c r="Z14" i="26"/>
  <c r="L103" i="26"/>
  <c r="L8" i="26"/>
  <c r="E91" i="26"/>
  <c r="S92" i="26"/>
  <c r="S101" i="26"/>
  <c r="Z108" i="26"/>
  <c r="AG112" i="26"/>
  <c r="E61" i="26"/>
  <c r="S81" i="26"/>
  <c r="S98" i="26"/>
  <c r="AG21" i="26"/>
  <c r="Z83" i="26"/>
  <c r="Z93" i="26"/>
  <c r="E50" i="26"/>
  <c r="S89" i="26"/>
  <c r="Z85" i="26"/>
  <c r="AG13" i="26"/>
  <c r="Z107" i="26"/>
  <c r="L78" i="26"/>
  <c r="S103" i="26"/>
  <c r="Z110" i="26"/>
  <c r="S82" i="26"/>
  <c r="Z109" i="26"/>
  <c r="AG15" i="26"/>
  <c r="L69" i="26"/>
  <c r="S86" i="26"/>
  <c r="Z28" i="26"/>
  <c r="E53" i="26"/>
  <c r="Z112" i="26"/>
  <c r="E89" i="26"/>
  <c r="E100" i="26"/>
  <c r="Z100" i="26"/>
  <c r="Z9" i="26"/>
  <c r="L55" i="26"/>
  <c r="Z92" i="26"/>
  <c r="Z91" i="26"/>
  <c r="AG11" i="26"/>
  <c r="AG115" i="26"/>
  <c r="S97" i="26"/>
  <c r="E54" i="26"/>
  <c r="L56" i="26"/>
  <c r="Z11" i="26"/>
  <c r="Z25" i="26"/>
  <c r="AG29" i="26"/>
  <c r="L60" i="26"/>
  <c r="E51" i="26"/>
  <c r="E96" i="26"/>
  <c r="E90" i="26"/>
  <c r="Z102" i="26"/>
  <c r="S8" i="26"/>
  <c r="S108" i="26"/>
  <c r="Z118" i="26"/>
  <c r="AG117" i="26"/>
  <c r="AG89" i="26"/>
  <c r="E70" i="26"/>
  <c r="E68" i="26"/>
  <c r="S104" i="26"/>
  <c r="Z84" i="26"/>
  <c r="E56" i="26"/>
  <c r="L75" i="26"/>
  <c r="AG101" i="26"/>
  <c r="S113" i="26"/>
  <c r="S12" i="26"/>
  <c r="AG17" i="26"/>
  <c r="E80" i="26"/>
  <c r="E7" i="26"/>
  <c r="E55" i="26"/>
  <c r="AG35" i="26"/>
  <c r="L107" i="26"/>
  <c r="L110" i="26"/>
  <c r="L113" i="26"/>
  <c r="L104" i="26"/>
  <c r="Z86" i="26"/>
  <c r="L97" i="26"/>
  <c r="E8" i="26"/>
  <c r="E92" i="26"/>
  <c r="E49" i="26"/>
  <c r="L112" i="26"/>
  <c r="S85" i="26"/>
  <c r="AG26" i="26"/>
  <c r="Z115" i="26"/>
  <c r="S79" i="26"/>
  <c r="L53" i="26"/>
  <c r="L12" i="26"/>
  <c r="AG98" i="26"/>
  <c r="AG20" i="26"/>
  <c r="AG24" i="26"/>
  <c r="E73" i="26"/>
  <c r="S10" i="26"/>
  <c r="E58" i="26"/>
  <c r="L51" i="26"/>
  <c r="L84" i="26"/>
  <c r="L102" i="26"/>
  <c r="E64" i="26"/>
  <c r="L89" i="26"/>
  <c r="Z105" i="26"/>
  <c r="AG118" i="26"/>
  <c r="AG94" i="26"/>
  <c r="S114" i="26"/>
  <c r="L62" i="26"/>
  <c r="AG79" i="26"/>
  <c r="L117" i="26"/>
  <c r="Z37" i="26"/>
  <c r="S90" i="26"/>
  <c r="E103" i="26"/>
  <c r="L98" i="26"/>
  <c r="Z12" i="26"/>
  <c r="Z79" i="26"/>
  <c r="L90" i="26"/>
  <c r="L106" i="26"/>
  <c r="Z36" i="26"/>
  <c r="L86" i="26"/>
  <c r="AG28" i="26"/>
  <c r="AG102" i="26"/>
  <c r="AG30" i="26"/>
  <c r="S115" i="26"/>
  <c r="E116" i="26"/>
  <c r="Z17" i="26"/>
  <c r="Z87" i="26"/>
  <c r="Z32" i="26"/>
  <c r="Z29" i="26"/>
  <c r="E52" i="26"/>
  <c r="L76" i="26"/>
  <c r="Z117" i="26"/>
  <c r="Z33" i="26"/>
  <c r="S83" i="26"/>
  <c r="E102" i="26"/>
  <c r="E93" i="26"/>
  <c r="S14" i="26"/>
  <c r="AG31" i="26"/>
  <c r="AG111" i="26"/>
  <c r="AG9" i="26"/>
  <c r="AG116" i="26"/>
  <c r="E69" i="26"/>
  <c r="AG10" i="26"/>
  <c r="S110" i="26"/>
  <c r="AG97" i="26"/>
  <c r="Z95" i="26"/>
  <c r="AG91" i="26"/>
  <c r="S107" i="26"/>
  <c r="L114" i="26"/>
  <c r="AG85" i="26"/>
  <c r="AG27" i="26"/>
  <c r="E72" i="26"/>
  <c r="H6" i="1" l="1"/>
  <c r="BB1" i="21"/>
  <c r="C45" i="1" l="1"/>
  <c r="H8" i="1"/>
  <c r="C60" i="1" s="1"/>
  <c r="H7" i="1"/>
  <c r="H45" i="1" s="1"/>
  <c r="H5" i="1"/>
  <c r="H30" i="1" s="1"/>
  <c r="H4" i="1"/>
  <c r="C30" i="1" s="1"/>
  <c r="I4" i="1"/>
  <c r="I8" i="1"/>
  <c r="I6" i="1"/>
  <c r="I5" i="1"/>
  <c r="I7" i="1"/>
  <c r="AI34" i="26"/>
  <c r="AB14" i="26"/>
  <c r="N87" i="26"/>
  <c r="G54" i="26"/>
  <c r="U86" i="26"/>
  <c r="N92" i="26"/>
  <c r="AI16" i="26"/>
  <c r="U106" i="26"/>
  <c r="AB9" i="26"/>
  <c r="G98" i="26"/>
  <c r="G102" i="26"/>
  <c r="N94" i="26"/>
  <c r="G69" i="26"/>
  <c r="U108" i="26"/>
  <c r="AI93" i="26"/>
  <c r="U115" i="26"/>
  <c r="G103" i="26"/>
  <c r="G72" i="26"/>
  <c r="AI80" i="26"/>
  <c r="AB113" i="26"/>
  <c r="U101" i="26"/>
  <c r="N112" i="26"/>
  <c r="AB81" i="26"/>
  <c r="N61" i="26"/>
  <c r="G104" i="26"/>
  <c r="N115" i="26"/>
  <c r="AI104" i="26"/>
  <c r="AB30" i="26"/>
  <c r="G93" i="26"/>
  <c r="G111" i="26"/>
  <c r="AI105" i="26"/>
  <c r="G7" i="26"/>
  <c r="AB94" i="26"/>
  <c r="N102" i="26"/>
  <c r="AI117" i="26"/>
  <c r="N116" i="26"/>
  <c r="AB34" i="26"/>
  <c r="AB37" i="26"/>
  <c r="U110" i="26"/>
  <c r="N95" i="26"/>
  <c r="N103" i="26"/>
  <c r="AI86" i="26"/>
  <c r="G65" i="26"/>
  <c r="AI8" i="26"/>
  <c r="N51" i="26"/>
  <c r="G84" i="26"/>
  <c r="N52" i="26"/>
  <c r="G118" i="26"/>
  <c r="AB35" i="26"/>
  <c r="AB118" i="26"/>
  <c r="G96" i="26"/>
  <c r="N106" i="26"/>
  <c r="AB36" i="26"/>
  <c r="U100" i="26"/>
  <c r="N78" i="26"/>
  <c r="AB86" i="26"/>
  <c r="AI31" i="26"/>
  <c r="AI85" i="26"/>
  <c r="G79" i="26"/>
  <c r="AI90" i="26"/>
  <c r="N118" i="26"/>
  <c r="N12" i="26"/>
  <c r="AB79" i="26"/>
  <c r="AB82" i="26"/>
  <c r="AB111" i="26"/>
  <c r="AB114" i="26"/>
  <c r="G59" i="26"/>
  <c r="AI101" i="26"/>
  <c r="AB11" i="26"/>
  <c r="AB89" i="26"/>
  <c r="U118" i="26"/>
  <c r="AB29" i="26"/>
  <c r="AB26" i="26"/>
  <c r="AB10" i="26"/>
  <c r="U102" i="26"/>
  <c r="AI12" i="26"/>
  <c r="AB107" i="26"/>
  <c r="AI115" i="26"/>
  <c r="G70" i="26"/>
  <c r="N97" i="26"/>
  <c r="U113" i="26"/>
  <c r="N83" i="26"/>
  <c r="N57" i="26"/>
  <c r="G57" i="26"/>
  <c r="G117" i="26"/>
  <c r="AI33" i="26"/>
  <c r="AI15" i="26"/>
  <c r="AB116" i="26"/>
  <c r="AI92" i="26"/>
  <c r="N85" i="26"/>
  <c r="G81" i="26"/>
  <c r="G63" i="26"/>
  <c r="AB92" i="26"/>
  <c r="N75" i="26"/>
  <c r="G68" i="26"/>
  <c r="G55" i="26"/>
  <c r="N101" i="26"/>
  <c r="U14" i="26"/>
  <c r="G58" i="26"/>
  <c r="N81" i="26"/>
  <c r="AI96" i="26"/>
  <c r="N88" i="26"/>
  <c r="U98" i="26"/>
  <c r="AI18" i="26"/>
  <c r="N62" i="26"/>
  <c r="AB84" i="26"/>
  <c r="G73" i="26"/>
  <c r="AI106" i="26"/>
  <c r="AI103" i="26"/>
  <c r="U89" i="26"/>
  <c r="G100" i="26"/>
  <c r="N90" i="26"/>
  <c r="AI118" i="26"/>
  <c r="AI21" i="26"/>
  <c r="AB99" i="26"/>
  <c r="G97" i="26"/>
  <c r="AI17" i="26"/>
  <c r="AI22" i="26"/>
  <c r="N110" i="26"/>
  <c r="N111" i="26"/>
  <c r="AI25" i="26"/>
  <c r="AB16" i="26"/>
  <c r="U13" i="26"/>
  <c r="AB83" i="26"/>
  <c r="G95" i="26"/>
  <c r="G83" i="26"/>
  <c r="AB93" i="26"/>
  <c r="U96" i="26"/>
  <c r="G67" i="26"/>
  <c r="AB112" i="26"/>
  <c r="N77" i="26"/>
  <c r="AI23" i="26"/>
  <c r="N72" i="26"/>
  <c r="AI9" i="26"/>
  <c r="N11" i="26"/>
  <c r="N96" i="26"/>
  <c r="G80" i="26"/>
  <c r="N56" i="26"/>
  <c r="AI100" i="26"/>
  <c r="AI110" i="26"/>
  <c r="AI27" i="26"/>
  <c r="G6" i="26"/>
  <c r="AB100" i="26"/>
  <c r="N113" i="26"/>
  <c r="AI102" i="26"/>
  <c r="N104" i="26"/>
  <c r="AB13" i="26"/>
  <c r="N99" i="26"/>
  <c r="AB87" i="26"/>
  <c r="AB15" i="26"/>
  <c r="U79" i="26"/>
  <c r="N80" i="26"/>
  <c r="N108" i="26"/>
  <c r="AI29" i="26"/>
  <c r="AB41" i="26"/>
  <c r="AI109" i="26"/>
  <c r="AI112" i="26"/>
  <c r="N9" i="26"/>
  <c r="G75" i="26"/>
  <c r="U103" i="26"/>
  <c r="AI82" i="26"/>
  <c r="U87" i="26"/>
  <c r="G71" i="26"/>
  <c r="U91" i="26"/>
  <c r="AB32" i="26"/>
  <c r="N98" i="26"/>
  <c r="U93" i="26"/>
  <c r="AB104" i="26"/>
  <c r="U116" i="26"/>
  <c r="AB101" i="26"/>
  <c r="AB106" i="26"/>
  <c r="AI113" i="26"/>
  <c r="U80" i="26"/>
  <c r="AB98" i="26"/>
  <c r="N53" i="26"/>
  <c r="U92" i="26"/>
  <c r="U94" i="26"/>
  <c r="AI94" i="26"/>
  <c r="AI10" i="26"/>
  <c r="AI79" i="26"/>
  <c r="G60" i="26"/>
  <c r="AB108" i="26"/>
  <c r="N76" i="26"/>
  <c r="AI107" i="26"/>
  <c r="U88" i="26"/>
  <c r="AI97" i="26"/>
  <c r="U8" i="26"/>
  <c r="AB28" i="26"/>
  <c r="U83" i="26"/>
  <c r="U114" i="26"/>
  <c r="G66" i="26"/>
  <c r="AB97" i="26"/>
  <c r="G82" i="26"/>
  <c r="G94" i="26"/>
  <c r="AI26" i="26"/>
  <c r="U90" i="26"/>
  <c r="U104" i="26"/>
  <c r="AI13" i="26"/>
  <c r="AI81" i="26"/>
  <c r="AB109" i="26"/>
  <c r="U10" i="26"/>
  <c r="AB27" i="26"/>
  <c r="G49" i="26"/>
  <c r="AB105" i="26"/>
  <c r="N69" i="26"/>
  <c r="G89" i="26"/>
  <c r="AB91" i="26"/>
  <c r="G64" i="26"/>
  <c r="N54" i="26"/>
  <c r="U9" i="26"/>
  <c r="AI89" i="26"/>
  <c r="G91" i="26"/>
  <c r="N114" i="26"/>
  <c r="AI88" i="26"/>
  <c r="U82" i="26"/>
  <c r="G88" i="26"/>
  <c r="AI24" i="26"/>
  <c r="AB117" i="26"/>
  <c r="AI84" i="26"/>
  <c r="AB31" i="26"/>
  <c r="AB85" i="26"/>
  <c r="G50" i="26"/>
  <c r="G116" i="26"/>
  <c r="U117" i="26"/>
  <c r="AB80" i="26"/>
  <c r="AB102" i="26"/>
  <c r="AI35" i="26"/>
  <c r="G53" i="26"/>
  <c r="AB8" i="26"/>
  <c r="AI19" i="26"/>
  <c r="AB25" i="26"/>
  <c r="G106" i="26"/>
  <c r="N79" i="26"/>
  <c r="U84" i="26"/>
  <c r="G101" i="26"/>
  <c r="AI20" i="26"/>
  <c r="N59" i="26"/>
  <c r="G74" i="26"/>
  <c r="N117" i="26"/>
  <c r="AB33" i="26"/>
  <c r="AB103" i="26"/>
  <c r="G90" i="26"/>
  <c r="N86" i="26"/>
  <c r="AB12" i="26"/>
  <c r="U105" i="26"/>
  <c r="AI14" i="26"/>
  <c r="U97" i="26"/>
  <c r="N58" i="26"/>
  <c r="AB95" i="26"/>
  <c r="N8" i="26"/>
  <c r="AI91" i="26"/>
  <c r="N10" i="26"/>
  <c r="AB96" i="26"/>
  <c r="G61" i="26"/>
  <c r="U12" i="26"/>
  <c r="N105" i="26"/>
  <c r="AB39" i="26"/>
  <c r="G56" i="26"/>
  <c r="G51" i="26"/>
  <c r="G85" i="26"/>
  <c r="N84" i="26"/>
  <c r="AI95" i="26"/>
  <c r="U99" i="26"/>
  <c r="N93" i="26"/>
  <c r="N82" i="26"/>
  <c r="G86" i="26"/>
  <c r="U85" i="26"/>
  <c r="N107" i="26"/>
  <c r="N100" i="26"/>
  <c r="N91" i="26"/>
  <c r="AB38" i="26"/>
  <c r="U109" i="26"/>
  <c r="U107" i="26"/>
  <c r="AI30" i="26"/>
  <c r="AI114" i="26"/>
  <c r="U11" i="26"/>
  <c r="G87" i="26"/>
  <c r="AI111" i="26"/>
  <c r="G48" i="26"/>
  <c r="AI32" i="26"/>
  <c r="AI83" i="26"/>
  <c r="G8" i="26"/>
  <c r="G52" i="26"/>
  <c r="AB90" i="26"/>
  <c r="N66" i="26"/>
  <c r="AB88" i="26"/>
  <c r="AI87" i="26"/>
  <c r="N60" i="26"/>
  <c r="G99" i="26"/>
  <c r="AB115" i="26"/>
  <c r="AI116" i="26"/>
  <c r="G105" i="26"/>
  <c r="U112" i="26"/>
  <c r="AB17" i="26"/>
  <c r="U81" i="26"/>
  <c r="AB24" i="26"/>
  <c r="AI98" i="26"/>
  <c r="AI11" i="26"/>
  <c r="AB40" i="26"/>
  <c r="U111" i="26"/>
  <c r="G92" i="26"/>
  <c r="U95" i="26"/>
  <c r="N55" i="26"/>
  <c r="N109" i="26"/>
  <c r="AI108" i="26"/>
  <c r="AI28" i="26"/>
  <c r="AI99" i="26"/>
  <c r="N89" i="26"/>
  <c r="AB110" i="26"/>
  <c r="R1" i="23" l="1"/>
  <c r="AN13" i="21"/>
  <c r="AN12" i="21"/>
  <c r="AN11" i="21"/>
  <c r="AN10" i="21"/>
  <c r="AN9" i="21"/>
  <c r="AN7" i="21"/>
  <c r="AN6" i="21"/>
  <c r="AN5" i="21"/>
  <c r="AN4" i="21"/>
  <c r="AN3" i="21"/>
  <c r="AN8" i="21"/>
  <c r="AN2" i="21"/>
  <c r="R1" i="21"/>
  <c r="AN14" i="11"/>
  <c r="AN13" i="11"/>
  <c r="AN12" i="11"/>
  <c r="AN9" i="11"/>
  <c r="AN8" i="11"/>
  <c r="AN7" i="11"/>
  <c r="AN5" i="11"/>
  <c r="AN4" i="11"/>
  <c r="AN2" i="11"/>
  <c r="AN19" i="11"/>
  <c r="AN18" i="11"/>
  <c r="AN17" i="11"/>
  <c r="AN16" i="11"/>
  <c r="AN15" i="11"/>
  <c r="AN11" i="11"/>
  <c r="AN10" i="11"/>
  <c r="AN6" i="11"/>
  <c r="AN3" i="11"/>
  <c r="AQ12" i="11"/>
  <c r="AQ15" i="11"/>
  <c r="AQ9" i="11"/>
  <c r="AQ9" i="21"/>
  <c r="AQ4" i="21"/>
  <c r="AQ6" i="21"/>
  <c r="AQ5" i="11"/>
  <c r="AQ4" i="11"/>
  <c r="AQ11" i="11"/>
  <c r="BB1" i="19"/>
  <c r="AQ14" i="11"/>
  <c r="AQ7" i="21"/>
  <c r="AQ13" i="21"/>
  <c r="AQ5" i="21"/>
  <c r="AQ10" i="21"/>
  <c r="AQ3" i="11"/>
  <c r="AQ16" i="11"/>
  <c r="AQ19" i="11"/>
  <c r="AQ8" i="11"/>
  <c r="AQ18" i="11"/>
  <c r="AQ2" i="21"/>
  <c r="AQ10" i="11"/>
  <c r="AQ11" i="21"/>
  <c r="AQ3" i="21"/>
  <c r="AQ8" i="21"/>
  <c r="AQ6" i="11"/>
  <c r="AQ7" i="11"/>
  <c r="AQ13" i="11"/>
  <c r="AS1" i="23"/>
  <c r="AQ12" i="21"/>
  <c r="AQ17" i="11"/>
  <c r="AQ2" i="11"/>
  <c r="R1" i="19" l="1"/>
  <c r="R1" i="11"/>
  <c r="D13" i="1" l="1"/>
  <c r="D4" i="1"/>
  <c r="E32" i="19" l="1"/>
  <c r="E31" i="19"/>
  <c r="E46" i="19"/>
  <c r="E30" i="19"/>
  <c r="E45" i="19"/>
  <c r="E29" i="19"/>
  <c r="E44" i="19"/>
  <c r="E28" i="19"/>
  <c r="E43" i="19"/>
  <c r="E27" i="19"/>
  <c r="E42" i="19"/>
  <c r="E26" i="19"/>
  <c r="E41" i="19"/>
  <c r="E25" i="19"/>
  <c r="E40" i="19"/>
  <c r="E24" i="19"/>
  <c r="E23" i="19"/>
  <c r="E38" i="19"/>
  <c r="E37" i="19"/>
  <c r="E35" i="19"/>
  <c r="E34" i="19"/>
  <c r="E39" i="19"/>
  <c r="E36" i="19"/>
  <c r="E33" i="19"/>
  <c r="E43" i="21"/>
  <c r="E27" i="21"/>
  <c r="E35" i="11"/>
  <c r="E24" i="21"/>
  <c r="E46" i="11"/>
  <c r="E45" i="11"/>
  <c r="E46" i="21"/>
  <c r="E44" i="21"/>
  <c r="E36" i="11"/>
  <c r="E42" i="21"/>
  <c r="E26" i="21"/>
  <c r="E34" i="11"/>
  <c r="E23" i="21"/>
  <c r="E31" i="11"/>
  <c r="E30" i="11"/>
  <c r="E23" i="11"/>
  <c r="E38" i="11"/>
  <c r="E45" i="21"/>
  <c r="E41" i="21"/>
  <c r="E25" i="21"/>
  <c r="E33" i="11"/>
  <c r="E40" i="21"/>
  <c r="E32" i="11"/>
  <c r="E39" i="21"/>
  <c r="E38" i="21"/>
  <c r="E37" i="21"/>
  <c r="E29" i="11"/>
  <c r="E30" i="21"/>
  <c r="E28" i="21"/>
  <c r="E36" i="21"/>
  <c r="E44" i="11"/>
  <c r="E28" i="11"/>
  <c r="E35" i="21"/>
  <c r="E43" i="11"/>
  <c r="E27" i="11"/>
  <c r="E34" i="21"/>
  <c r="E42" i="11"/>
  <c r="E26" i="11"/>
  <c r="E33" i="21"/>
  <c r="E41" i="11"/>
  <c r="E25" i="11"/>
  <c r="E32" i="21"/>
  <c r="E40" i="11"/>
  <c r="E24" i="11"/>
  <c r="E31" i="21"/>
  <c r="E39" i="11"/>
  <c r="E29" i="21"/>
  <c r="E37" i="11"/>
  <c r="AV2" i="19"/>
  <c r="H46" i="11"/>
  <c r="C23" i="19"/>
  <c r="H27" i="21"/>
  <c r="H43" i="11"/>
  <c r="H29" i="11"/>
  <c r="H40" i="21"/>
  <c r="H28" i="11"/>
  <c r="H26" i="11"/>
  <c r="H44" i="11"/>
  <c r="H23" i="11"/>
  <c r="H26" i="21"/>
  <c r="H37" i="21"/>
  <c r="H42" i="21"/>
  <c r="H29" i="21"/>
  <c r="H23" i="21"/>
  <c r="Q24" i="26"/>
  <c r="H36" i="11"/>
  <c r="H27" i="11"/>
  <c r="H35" i="11"/>
  <c r="H25" i="21"/>
  <c r="C24" i="19"/>
  <c r="C25" i="19" s="1"/>
  <c r="H39" i="11"/>
  <c r="C26" i="19"/>
  <c r="H24" i="11"/>
  <c r="H44" i="21"/>
  <c r="H30" i="11"/>
  <c r="H46" i="21"/>
  <c r="H24" i="21"/>
  <c r="H41" i="11"/>
  <c r="H32" i="21"/>
  <c r="H30" i="21"/>
  <c r="H35" i="21"/>
  <c r="H33" i="11"/>
  <c r="H43" i="21"/>
  <c r="H32" i="11"/>
  <c r="H40" i="11"/>
  <c r="H41" i="21"/>
  <c r="H39" i="21"/>
  <c r="H36" i="21"/>
  <c r="H28" i="21"/>
  <c r="H38" i="11"/>
  <c r="H37" i="11"/>
  <c r="D5" i="1"/>
  <c r="AP8" i="21"/>
  <c r="H34" i="11"/>
  <c r="H45" i="11"/>
  <c r="AZ2" i="19"/>
  <c r="H33" i="21"/>
  <c r="H31" i="11"/>
  <c r="AP11" i="21"/>
  <c r="AP3" i="21"/>
  <c r="AP10" i="21"/>
  <c r="AP4" i="21"/>
  <c r="AP16" i="11"/>
  <c r="AP2" i="11"/>
  <c r="H34" i="21"/>
  <c r="H45" i="21"/>
  <c r="H38" i="21"/>
  <c r="AP14" i="11"/>
  <c r="H25" i="11"/>
  <c r="AP2" i="21"/>
  <c r="H42" i="11"/>
  <c r="H31" i="21"/>
  <c r="AP4" i="11"/>
  <c r="AM2" i="19"/>
  <c r="AP18" i="11"/>
  <c r="AP11" i="11"/>
  <c r="AP7" i="11"/>
  <c r="AP17" i="11"/>
  <c r="AP6" i="11"/>
  <c r="AP6" i="21"/>
  <c r="AP9" i="11"/>
  <c r="AP5" i="11"/>
  <c r="AP19" i="11"/>
  <c r="AP8" i="11"/>
  <c r="AP5" i="21"/>
  <c r="AP9" i="21"/>
  <c r="AP12" i="11"/>
  <c r="AP13" i="21"/>
  <c r="AP3" i="11"/>
  <c r="AP13" i="11"/>
  <c r="AP12" i="21"/>
  <c r="AP10" i="11"/>
  <c r="AP15" i="11"/>
  <c r="AP7" i="21"/>
  <c r="AP2" i="19"/>
  <c r="AM3" i="19"/>
  <c r="M29" i="11" l="1"/>
  <c r="M21" i="21"/>
  <c r="M38" i="11"/>
  <c r="M24" i="21"/>
  <c r="M35" i="21"/>
  <c r="M40" i="21"/>
  <c r="M23" i="11"/>
  <c r="M36" i="21"/>
  <c r="M34" i="11"/>
  <c r="M35" i="11"/>
  <c r="M21" i="11"/>
  <c r="M34" i="21"/>
  <c r="M26" i="21"/>
  <c r="M28" i="21"/>
  <c r="M27" i="11"/>
  <c r="M30" i="21"/>
  <c r="M39" i="11"/>
  <c r="M37" i="21"/>
  <c r="M42" i="21"/>
  <c r="M31" i="21"/>
  <c r="M30" i="11"/>
  <c r="M44" i="21"/>
  <c r="M28" i="11"/>
  <c r="M27" i="21"/>
  <c r="M42" i="11"/>
  <c r="M38" i="21"/>
  <c r="M43" i="11"/>
  <c r="M37" i="11"/>
  <c r="M29" i="21"/>
  <c r="M22" i="11"/>
  <c r="M40" i="11"/>
  <c r="M44" i="11"/>
  <c r="M32" i="21"/>
  <c r="M22" i="21"/>
  <c r="M25" i="11"/>
  <c r="M41" i="11"/>
  <c r="M43" i="21"/>
  <c r="M25" i="21"/>
  <c r="M26" i="11"/>
  <c r="M32" i="11"/>
  <c r="M24" i="11"/>
  <c r="M31" i="11"/>
  <c r="M23" i="21"/>
  <c r="M39" i="21"/>
  <c r="M33" i="11"/>
  <c r="M33" i="21"/>
  <c r="M36" i="11"/>
  <c r="M41" i="21"/>
  <c r="AN2" i="19"/>
  <c r="L23" i="19"/>
  <c r="L22" i="19"/>
  <c r="L21" i="19"/>
  <c r="L24" i="19"/>
  <c r="G25" i="19"/>
  <c r="G24" i="19"/>
  <c r="G23" i="19"/>
  <c r="G26" i="19"/>
  <c r="R24" i="26"/>
  <c r="AN3" i="19"/>
  <c r="AN2" i="23"/>
  <c r="AW2" i="21"/>
  <c r="AW2" i="19"/>
  <c r="AW2" i="11"/>
  <c r="D24" i="19"/>
  <c r="AM4" i="19"/>
  <c r="AQ2" i="19"/>
  <c r="Q25" i="26"/>
  <c r="H24" i="19"/>
  <c r="D26" i="19"/>
  <c r="D23" i="19"/>
  <c r="AQ3" i="19"/>
  <c r="AP3" i="19"/>
  <c r="C27" i="19"/>
  <c r="D27" i="19" s="1"/>
  <c r="D25" i="19"/>
  <c r="H25" i="19" s="1"/>
  <c r="Q3" i="11" a="1"/>
  <c r="R25" i="26" l="1"/>
  <c r="Q66" i="11"/>
  <c r="Q5" i="11"/>
  <c r="Q41" i="11"/>
  <c r="Q91" i="11"/>
  <c r="Q47" i="11"/>
  <c r="Q14" i="11"/>
  <c r="Q3" i="11"/>
  <c r="Q53" i="11"/>
  <c r="Q9" i="11"/>
  <c r="Q49" i="11"/>
  <c r="Q39" i="11"/>
  <c r="Q99" i="11"/>
  <c r="Q72" i="11"/>
  <c r="Q16" i="11"/>
  <c r="Q35" i="11"/>
  <c r="Q88" i="11"/>
  <c r="Q59" i="11"/>
  <c r="Q42" i="11"/>
  <c r="Q15" i="11"/>
  <c r="Q96" i="11"/>
  <c r="Q75" i="11"/>
  <c r="Q81" i="11"/>
  <c r="Q80" i="11"/>
  <c r="Q46" i="11"/>
  <c r="Q56" i="11"/>
  <c r="Q74" i="11"/>
  <c r="Q90" i="11"/>
  <c r="Q79" i="11"/>
  <c r="Q64" i="11"/>
  <c r="Q92" i="11"/>
  <c r="Q7" i="11"/>
  <c r="Q87" i="11"/>
  <c r="Q24" i="11"/>
  <c r="Q98" i="11"/>
  <c r="Q13" i="11"/>
  <c r="Q54" i="11"/>
  <c r="Q33" i="11"/>
  <c r="Q67" i="11"/>
  <c r="Q31" i="11"/>
  <c r="Q63" i="11"/>
  <c r="Q95" i="11"/>
  <c r="Q97" i="11"/>
  <c r="Q22" i="11"/>
  <c r="Q65" i="11"/>
  <c r="Q61" i="11"/>
  <c r="Q36" i="11"/>
  <c r="Q58" i="11"/>
  <c r="Q17" i="11"/>
  <c r="Q78" i="11"/>
  <c r="Q25" i="11"/>
  <c r="Q40" i="11"/>
  <c r="Q85" i="11"/>
  <c r="Q100" i="11"/>
  <c r="Q94" i="11"/>
  <c r="Q86" i="11"/>
  <c r="Q69" i="11"/>
  <c r="Q60" i="11"/>
  <c r="Q70" i="11"/>
  <c r="Q23" i="11"/>
  <c r="Q27" i="11"/>
  <c r="Q43" i="11"/>
  <c r="Q19" i="11"/>
  <c r="Q20" i="11"/>
  <c r="Q12" i="11"/>
  <c r="Q77" i="11"/>
  <c r="Q29" i="11"/>
  <c r="Q26" i="11"/>
  <c r="Q11" i="11"/>
  <c r="Q18" i="11"/>
  <c r="Q21" i="11"/>
  <c r="Q30" i="11"/>
  <c r="Q52" i="11"/>
  <c r="Q8" i="11"/>
  <c r="Q38" i="11"/>
  <c r="Q93" i="11"/>
  <c r="Q84" i="11"/>
  <c r="Q82" i="11"/>
  <c r="Q57" i="11"/>
  <c r="Q45" i="11"/>
  <c r="Q68" i="11"/>
  <c r="Q48" i="11"/>
  <c r="Q71" i="11"/>
  <c r="Q73" i="11"/>
  <c r="Q4" i="11"/>
  <c r="Q55" i="11"/>
  <c r="Q50" i="11"/>
  <c r="Q62" i="11"/>
  <c r="Q83" i="11"/>
  <c r="Q37" i="11"/>
  <c r="Q6" i="11"/>
  <c r="Q44" i="11"/>
  <c r="Q28" i="11"/>
  <c r="Q34" i="11"/>
  <c r="Q10" i="11"/>
  <c r="Q89" i="11"/>
  <c r="Q76" i="11"/>
  <c r="Q32" i="11"/>
  <c r="Q51" i="11"/>
  <c r="M22" i="19"/>
  <c r="M23" i="19"/>
  <c r="L25" i="19"/>
  <c r="G27" i="19"/>
  <c r="AN4" i="19"/>
  <c r="H23" i="19"/>
  <c r="R48" i="11"/>
  <c r="R5" i="11"/>
  <c r="U69" i="11"/>
  <c r="V26" i="11"/>
  <c r="S36" i="11"/>
  <c r="S40" i="11"/>
  <c r="S38" i="11"/>
  <c r="V47" i="11"/>
  <c r="V86" i="11"/>
  <c r="V35" i="11"/>
  <c r="AP4" i="19"/>
  <c r="I25" i="19"/>
  <c r="S32" i="11"/>
  <c r="S48" i="11"/>
  <c r="U72" i="11"/>
  <c r="V10" i="11"/>
  <c r="U14" i="11"/>
  <c r="S76" i="11"/>
  <c r="V8" i="11"/>
  <c r="V3" i="11"/>
  <c r="S35" i="11"/>
  <c r="R56" i="11"/>
  <c r="R34" i="11"/>
  <c r="V98" i="11"/>
  <c r="V71" i="11"/>
  <c r="V73" i="11"/>
  <c r="U87" i="11"/>
  <c r="V65" i="11"/>
  <c r="R64" i="11"/>
  <c r="S39" i="11"/>
  <c r="S43" i="11"/>
  <c r="U7" i="11"/>
  <c r="U32" i="11"/>
  <c r="S20" i="11"/>
  <c r="V14" i="11"/>
  <c r="R95" i="11"/>
  <c r="V13" i="11"/>
  <c r="S8" i="11"/>
  <c r="U43" i="11"/>
  <c r="U97" i="11"/>
  <c r="S59" i="11"/>
  <c r="S6" i="11"/>
  <c r="S34" i="11"/>
  <c r="V59" i="11"/>
  <c r="U44" i="11"/>
  <c r="V28" i="11"/>
  <c r="V48" i="11"/>
  <c r="S23" i="11"/>
  <c r="V46" i="11"/>
  <c r="V85" i="11"/>
  <c r="U49" i="11"/>
  <c r="H26" i="19"/>
  <c r="U21" i="11"/>
  <c r="S45" i="11"/>
  <c r="R4" i="11"/>
  <c r="R36" i="11"/>
  <c r="R13" i="11"/>
  <c r="R22" i="11"/>
  <c r="S84" i="11"/>
  <c r="R72" i="11"/>
  <c r="S94" i="11"/>
  <c r="V39" i="11"/>
  <c r="V75" i="11"/>
  <c r="R79" i="11"/>
  <c r="V76" i="11"/>
  <c r="V23" i="11"/>
  <c r="R68" i="11"/>
  <c r="S70" i="11"/>
  <c r="U11" i="11"/>
  <c r="V95" i="11"/>
  <c r="S60" i="11"/>
  <c r="R32" i="11"/>
  <c r="V29" i="11"/>
  <c r="S33" i="11"/>
  <c r="S52" i="11"/>
  <c r="R46" i="11"/>
  <c r="V78" i="11"/>
  <c r="V56" i="11"/>
  <c r="V74" i="11"/>
  <c r="S16" i="11"/>
  <c r="S44" i="11"/>
  <c r="S41" i="11"/>
  <c r="R94" i="11"/>
  <c r="S58" i="11"/>
  <c r="R97" i="11"/>
  <c r="R66" i="11"/>
  <c r="S69" i="11"/>
  <c r="V66" i="11"/>
  <c r="R77" i="11"/>
  <c r="V49" i="11"/>
  <c r="S18" i="11"/>
  <c r="U5" i="11"/>
  <c r="U54" i="11"/>
  <c r="S73" i="11"/>
  <c r="R89" i="11"/>
  <c r="U84" i="11"/>
  <c r="S42" i="11"/>
  <c r="S89" i="11"/>
  <c r="R10" i="11"/>
  <c r="U81" i="11"/>
  <c r="U88" i="11"/>
  <c r="V80" i="11"/>
  <c r="U38" i="11"/>
  <c r="V96" i="11"/>
  <c r="R49" i="11"/>
  <c r="V92" i="11"/>
  <c r="V11" i="11"/>
  <c r="R41" i="11"/>
  <c r="R91" i="11"/>
  <c r="V97" i="11"/>
  <c r="U33" i="11"/>
  <c r="S21" i="11"/>
  <c r="V38" i="11"/>
  <c r="U63" i="11"/>
  <c r="U29" i="11"/>
  <c r="S64" i="11"/>
  <c r="V61" i="11"/>
  <c r="R14" i="11"/>
  <c r="V4" i="11"/>
  <c r="U3" i="11"/>
  <c r="V36" i="11"/>
  <c r="U70" i="11"/>
  <c r="S97" i="11"/>
  <c r="V40" i="11"/>
  <c r="R86" i="11"/>
  <c r="R83" i="11"/>
  <c r="U74" i="11"/>
  <c r="S61" i="11"/>
  <c r="R26" i="11"/>
  <c r="Q26" i="26"/>
  <c r="S93" i="11"/>
  <c r="AM5" i="19"/>
  <c r="R39" i="11"/>
  <c r="R70" i="11"/>
  <c r="S11" i="11"/>
  <c r="S78" i="11"/>
  <c r="S53" i="11"/>
  <c r="R80" i="11"/>
  <c r="U65" i="11"/>
  <c r="U71" i="11"/>
  <c r="U52" i="11"/>
  <c r="R24" i="11"/>
  <c r="V24" i="11"/>
  <c r="S85" i="11"/>
  <c r="U25" i="11"/>
  <c r="R69" i="11"/>
  <c r="S12" i="11"/>
  <c r="U34" i="11"/>
  <c r="S50" i="11"/>
  <c r="U36" i="11"/>
  <c r="V19" i="11"/>
  <c r="V42" i="11"/>
  <c r="S92" i="11"/>
  <c r="S67" i="11"/>
  <c r="U48" i="11"/>
  <c r="R45" i="11"/>
  <c r="V9" i="11"/>
  <c r="S10" i="11"/>
  <c r="S27" i="11"/>
  <c r="S96" i="11"/>
  <c r="V57" i="11"/>
  <c r="R93" i="11"/>
  <c r="U13" i="11"/>
  <c r="U96" i="11"/>
  <c r="I24" i="19"/>
  <c r="R35" i="11"/>
  <c r="U56" i="11"/>
  <c r="R65" i="11"/>
  <c r="S5" i="11"/>
  <c r="R50" i="11"/>
  <c r="U39" i="11"/>
  <c r="AQ4" i="19"/>
  <c r="R19" i="11"/>
  <c r="V12" i="11"/>
  <c r="R15" i="11"/>
  <c r="S25" i="11"/>
  <c r="V21" i="11"/>
  <c r="S68" i="11"/>
  <c r="S65" i="11"/>
  <c r="U55" i="11"/>
  <c r="S63" i="11"/>
  <c r="U66" i="11"/>
  <c r="U98" i="11"/>
  <c r="R9" i="11"/>
  <c r="U75" i="11"/>
  <c r="U31" i="11"/>
  <c r="R99" i="11"/>
  <c r="R51" i="11"/>
  <c r="S13" i="11"/>
  <c r="V31" i="11"/>
  <c r="V53" i="11"/>
  <c r="R84" i="11"/>
  <c r="U12" i="11"/>
  <c r="V32" i="11"/>
  <c r="V67" i="11"/>
  <c r="U92" i="11"/>
  <c r="U45" i="11"/>
  <c r="U23" i="11"/>
  <c r="U82" i="11"/>
  <c r="S31" i="11"/>
  <c r="R62" i="11"/>
  <c r="S99" i="11"/>
  <c r="S57" i="11"/>
  <c r="S71" i="11"/>
  <c r="R3" i="11"/>
  <c r="S37" i="11"/>
  <c r="U42" i="11"/>
  <c r="S19" i="11"/>
  <c r="R63" i="11"/>
  <c r="R60" i="11"/>
  <c r="R96" i="11"/>
  <c r="V93" i="11"/>
  <c r="R12" i="11"/>
  <c r="V45" i="11"/>
  <c r="U62" i="11"/>
  <c r="R78" i="11"/>
  <c r="U93" i="11"/>
  <c r="R43" i="11"/>
  <c r="S46" i="11"/>
  <c r="U85" i="11"/>
  <c r="R75" i="11"/>
  <c r="S74" i="11"/>
  <c r="V27" i="11"/>
  <c r="S14" i="11"/>
  <c r="R81" i="11"/>
  <c r="S17" i="11"/>
  <c r="R85" i="11"/>
  <c r="R37" i="11"/>
  <c r="U90" i="11"/>
  <c r="V68" i="11"/>
  <c r="V7" i="11"/>
  <c r="S3" i="11"/>
  <c r="V99" i="11"/>
  <c r="V15" i="11"/>
  <c r="S80" i="11"/>
  <c r="R38" i="11"/>
  <c r="S95" i="11"/>
  <c r="S90" i="11"/>
  <c r="S56" i="11"/>
  <c r="V60" i="11"/>
  <c r="U53" i="11"/>
  <c r="S4" i="11"/>
  <c r="R30" i="11"/>
  <c r="V41" i="11"/>
  <c r="V100" i="11"/>
  <c r="U95" i="11"/>
  <c r="S91" i="11"/>
  <c r="U47" i="11"/>
  <c r="U67" i="11"/>
  <c r="S55" i="11"/>
  <c r="U8" i="11"/>
  <c r="S86" i="11"/>
  <c r="S79" i="11"/>
  <c r="V89" i="11"/>
  <c r="V83" i="11"/>
  <c r="U61" i="11"/>
  <c r="V82" i="11"/>
  <c r="R31" i="11"/>
  <c r="V91" i="11"/>
  <c r="U100" i="11"/>
  <c r="U4" i="11"/>
  <c r="R21" i="11"/>
  <c r="V30" i="11"/>
  <c r="U76" i="11"/>
  <c r="V69" i="11"/>
  <c r="V70" i="11"/>
  <c r="U46" i="11"/>
  <c r="U80" i="11"/>
  <c r="S7" i="11"/>
  <c r="R73" i="11"/>
  <c r="S51" i="11"/>
  <c r="V17" i="11"/>
  <c r="V63" i="11"/>
  <c r="U60" i="11"/>
  <c r="R28" i="11"/>
  <c r="U64" i="11"/>
  <c r="S29" i="11"/>
  <c r="R74" i="11"/>
  <c r="R100" i="11"/>
  <c r="V25" i="11"/>
  <c r="U22" i="11"/>
  <c r="V88" i="11"/>
  <c r="U58" i="11"/>
  <c r="U9" i="11"/>
  <c r="R54" i="11"/>
  <c r="V62" i="11"/>
  <c r="R88" i="11"/>
  <c r="V22" i="11"/>
  <c r="S81" i="11"/>
  <c r="U68" i="11"/>
  <c r="R82" i="11"/>
  <c r="V81" i="11"/>
  <c r="V84" i="11"/>
  <c r="R8" i="11"/>
  <c r="U24" i="11"/>
  <c r="S24" i="11"/>
  <c r="U37" i="11"/>
  <c r="R98" i="11"/>
  <c r="V20" i="11"/>
  <c r="R29" i="11"/>
  <c r="V77" i="11"/>
  <c r="S75" i="11"/>
  <c r="R18" i="11"/>
  <c r="R17" i="11"/>
  <c r="S49" i="11"/>
  <c r="U40" i="11"/>
  <c r="V90" i="11"/>
  <c r="S87" i="11"/>
  <c r="U28" i="11"/>
  <c r="S100" i="11"/>
  <c r="U57" i="11"/>
  <c r="U16" i="11"/>
  <c r="U15" i="11"/>
  <c r="R25" i="11"/>
  <c r="S88" i="11"/>
  <c r="U91" i="11"/>
  <c r="U26" i="11"/>
  <c r="V6" i="11"/>
  <c r="R90" i="11"/>
  <c r="V64" i="11"/>
  <c r="R20" i="11"/>
  <c r="R92" i="11"/>
  <c r="R71" i="11"/>
  <c r="V58" i="11"/>
  <c r="S83" i="11"/>
  <c r="U73" i="11"/>
  <c r="V72" i="11"/>
  <c r="R6" i="11"/>
  <c r="U99" i="11"/>
  <c r="U41" i="11"/>
  <c r="U6" i="11"/>
  <c r="R42" i="11"/>
  <c r="R40" i="11"/>
  <c r="U79" i="11"/>
  <c r="V55" i="11"/>
  <c r="R33" i="11"/>
  <c r="R67" i="11"/>
  <c r="S54" i="11"/>
  <c r="R58" i="11"/>
  <c r="R55" i="11"/>
  <c r="R52" i="11"/>
  <c r="V51" i="11"/>
  <c r="U19" i="11"/>
  <c r="S28" i="11"/>
  <c r="V5" i="11"/>
  <c r="S82" i="11"/>
  <c r="S62" i="11"/>
  <c r="U94" i="11"/>
  <c r="V94" i="11"/>
  <c r="R27" i="11"/>
  <c r="S47" i="11"/>
  <c r="U59" i="11"/>
  <c r="V50" i="11"/>
  <c r="V87" i="11"/>
  <c r="R11" i="11"/>
  <c r="V18" i="11"/>
  <c r="V33" i="11"/>
  <c r="V34" i="11"/>
  <c r="S26" i="11"/>
  <c r="R44" i="11"/>
  <c r="U78" i="11"/>
  <c r="U77" i="11"/>
  <c r="U20" i="11"/>
  <c r="U50" i="11"/>
  <c r="U27" i="11"/>
  <c r="R87" i="11"/>
  <c r="S72" i="11"/>
  <c r="V44" i="11"/>
  <c r="S30" i="11"/>
  <c r="C28" i="19"/>
  <c r="S98" i="11"/>
  <c r="S15" i="11"/>
  <c r="S22" i="11"/>
  <c r="V54" i="11"/>
  <c r="U10" i="11"/>
  <c r="S77" i="11"/>
  <c r="R53" i="11"/>
  <c r="U30" i="11"/>
  <c r="U18" i="11"/>
  <c r="U83" i="11"/>
  <c r="V52" i="11"/>
  <c r="H27" i="19"/>
  <c r="U86" i="11"/>
  <c r="AP5" i="19"/>
  <c r="R47" i="11"/>
  <c r="U89" i="11"/>
  <c r="V16" i="11"/>
  <c r="V43" i="11"/>
  <c r="R76" i="11"/>
  <c r="R59" i="11"/>
  <c r="V37" i="11"/>
  <c r="U35" i="11"/>
  <c r="R61" i="11"/>
  <c r="S66" i="11"/>
  <c r="R16" i="11"/>
  <c r="V79" i="11"/>
  <c r="U17" i="11"/>
  <c r="R7" i="11"/>
  <c r="S9" i="11"/>
  <c r="U51" i="11"/>
  <c r="R57" i="11"/>
  <c r="R23" i="11"/>
  <c r="S24" i="26"/>
  <c r="D28" i="19"/>
  <c r="C29" i="19"/>
  <c r="R26" i="26" l="1"/>
  <c r="M24" i="19"/>
  <c r="M21" i="19"/>
  <c r="G28" i="19"/>
  <c r="L26" i="19"/>
  <c r="N23" i="19"/>
  <c r="M25" i="19"/>
  <c r="N22" i="19"/>
  <c r="L27" i="19"/>
  <c r="G29" i="19"/>
  <c r="AN5" i="19"/>
  <c r="Q27" i="26"/>
  <c r="H28" i="19"/>
  <c r="S26" i="26"/>
  <c r="I26" i="19"/>
  <c r="I27" i="19"/>
  <c r="D29" i="19"/>
  <c r="I23" i="19"/>
  <c r="C30" i="19"/>
  <c r="AQ5" i="19"/>
  <c r="AM6" i="19"/>
  <c r="U24" i="26"/>
  <c r="S25" i="26"/>
  <c r="U26" i="26"/>
  <c r="U25" i="26"/>
  <c r="Q28" i="26"/>
  <c r="Q29" i="26"/>
  <c r="Q30" i="26" s="1"/>
  <c r="R28" i="26" l="1"/>
  <c r="N21" i="19"/>
  <c r="N24" i="19"/>
  <c r="R27" i="26"/>
  <c r="R29" i="26"/>
  <c r="M26" i="19"/>
  <c r="N25" i="19"/>
  <c r="L28" i="19"/>
  <c r="G30" i="19"/>
  <c r="R30" i="26"/>
  <c r="AN6" i="19"/>
  <c r="AP6" i="19"/>
  <c r="S27" i="26"/>
  <c r="D30" i="19"/>
  <c r="Q31" i="26"/>
  <c r="C31" i="19"/>
  <c r="I28" i="19"/>
  <c r="H29" i="19"/>
  <c r="H30" i="19"/>
  <c r="AQ6" i="19"/>
  <c r="AM7" i="19"/>
  <c r="S29" i="26"/>
  <c r="S28" i="26"/>
  <c r="U29" i="26"/>
  <c r="U28" i="26"/>
  <c r="U27" i="26"/>
  <c r="D31" i="19"/>
  <c r="C32" i="19"/>
  <c r="M27" i="19" l="1"/>
  <c r="L29" i="19"/>
  <c r="G31" i="19"/>
  <c r="N26" i="19"/>
  <c r="M28" i="19"/>
  <c r="L30" i="19"/>
  <c r="G32" i="19"/>
  <c r="R31" i="26"/>
  <c r="AN7" i="19"/>
  <c r="AQ7" i="19"/>
  <c r="AM8" i="19"/>
  <c r="AP7" i="19"/>
  <c r="D32" i="19"/>
  <c r="AP8" i="19"/>
  <c r="H31" i="19"/>
  <c r="I30" i="19"/>
  <c r="I29" i="19"/>
  <c r="C33" i="19"/>
  <c r="S30" i="26"/>
  <c r="S31" i="26"/>
  <c r="N27" i="19" l="1"/>
  <c r="M29" i="19"/>
  <c r="N28" i="19"/>
  <c r="L31" i="19"/>
  <c r="G33" i="19"/>
  <c r="AN8" i="19"/>
  <c r="AO2" i="23"/>
  <c r="AX2" i="11"/>
  <c r="AW3" i="21"/>
  <c r="AZ2" i="11"/>
  <c r="AV2" i="11"/>
  <c r="I31" i="19"/>
  <c r="AM9" i="19"/>
  <c r="AQ2" i="23"/>
  <c r="D33" i="19"/>
  <c r="H32" i="19"/>
  <c r="H33" i="19"/>
  <c r="AW3" i="19"/>
  <c r="AW4" i="19" s="1"/>
  <c r="AM10" i="19"/>
  <c r="AM11" i="19" s="1"/>
  <c r="AW3" i="11"/>
  <c r="AV3" i="11" s="1"/>
  <c r="AQ8" i="19"/>
  <c r="C34" i="19"/>
  <c r="AX2" i="21"/>
  <c r="AZ2" i="21"/>
  <c r="AP9" i="19"/>
  <c r="AZ3" i="11"/>
  <c r="AN3" i="23"/>
  <c r="AV2" i="21"/>
  <c r="AM2" i="23"/>
  <c r="AX2" i="19"/>
  <c r="AP10" i="19"/>
  <c r="AH4" i="26"/>
  <c r="T4" i="26"/>
  <c r="U31" i="26"/>
  <c r="AA4" i="26"/>
  <c r="U30" i="26"/>
  <c r="M4" i="26"/>
  <c r="AN4" i="23"/>
  <c r="AQ3" i="23"/>
  <c r="AQ4" i="23"/>
  <c r="AO4" i="23"/>
  <c r="AM4" i="23"/>
  <c r="AN5" i="23"/>
  <c r="AO5" i="23"/>
  <c r="AQ5" i="23"/>
  <c r="AN6" i="23"/>
  <c r="AM5" i="23"/>
  <c r="AM6" i="23"/>
  <c r="AO6" i="23"/>
  <c r="AN7" i="23"/>
  <c r="AQ6" i="23"/>
  <c r="AM7" i="23"/>
  <c r="AN8" i="23"/>
  <c r="AQ7" i="23"/>
  <c r="AO7" i="23"/>
  <c r="AO8" i="23"/>
  <c r="AN9" i="23"/>
  <c r="AM8" i="23"/>
  <c r="AQ8" i="23"/>
  <c r="AQ9" i="23"/>
  <c r="AN10" i="23"/>
  <c r="AO9" i="23"/>
  <c r="AM9" i="23"/>
  <c r="AM10" i="23"/>
  <c r="AQ10" i="23"/>
  <c r="AO10" i="23"/>
  <c r="AN11" i="23"/>
  <c r="AQ11" i="23"/>
  <c r="AN12" i="23"/>
  <c r="AM11" i="23"/>
  <c r="AO11" i="23"/>
  <c r="AO12" i="23"/>
  <c r="AN13" i="23"/>
  <c r="AM12" i="23"/>
  <c r="AQ12" i="23"/>
  <c r="AM13" i="23"/>
  <c r="AQ13" i="23"/>
  <c r="AN14" i="23"/>
  <c r="AO13" i="23"/>
  <c r="AQ14" i="23"/>
  <c r="AM14" i="23"/>
  <c r="AN15" i="23"/>
  <c r="AO14" i="23"/>
  <c r="AO15" i="23"/>
  <c r="AQ15" i="23"/>
  <c r="AM15" i="23"/>
  <c r="AN16" i="23"/>
  <c r="AN17" i="23"/>
  <c r="AM16" i="23"/>
  <c r="AO16" i="23"/>
  <c r="AQ16" i="23"/>
  <c r="AO17" i="23"/>
  <c r="AN18" i="23"/>
  <c r="AQ17" i="23"/>
  <c r="AM17" i="23"/>
  <c r="AQ18" i="23"/>
  <c r="AN19" i="23"/>
  <c r="AM18" i="23"/>
  <c r="AO18" i="23"/>
  <c r="AM19" i="23"/>
  <c r="AQ19" i="23"/>
  <c r="AN20" i="23"/>
  <c r="AO19" i="23"/>
  <c r="AM20" i="23"/>
  <c r="AO20" i="23"/>
  <c r="AN21" i="23"/>
  <c r="AQ20" i="23"/>
  <c r="AQ21" i="23"/>
  <c r="AO21" i="23"/>
  <c r="AN22" i="23"/>
  <c r="AM21" i="23"/>
  <c r="AO22" i="23"/>
  <c r="AN23" i="23"/>
  <c r="AM22" i="23"/>
  <c r="AQ22" i="23"/>
  <c r="AN24" i="23"/>
  <c r="AQ23" i="23"/>
  <c r="AO23" i="23"/>
  <c r="AM23" i="23"/>
  <c r="AM24" i="23"/>
  <c r="AN25" i="23"/>
  <c r="AQ24" i="23"/>
  <c r="AO24" i="23"/>
  <c r="AM25" i="23"/>
  <c r="AQ25" i="23"/>
  <c r="AN26" i="23"/>
  <c r="AO25" i="23"/>
  <c r="AQ26" i="23"/>
  <c r="AM26" i="23"/>
  <c r="AO26" i="23"/>
  <c r="AN27" i="23"/>
  <c r="AM27" i="23"/>
  <c r="AN28" i="23"/>
  <c r="AQ27" i="23"/>
  <c r="AO27" i="23"/>
  <c r="AM28" i="23"/>
  <c r="AO28" i="23"/>
  <c r="AQ28" i="23"/>
  <c r="AN29" i="23"/>
  <c r="AN30" i="23"/>
  <c r="AO29" i="23"/>
  <c r="AQ29" i="23"/>
  <c r="AM29" i="23"/>
  <c r="AN31" i="23"/>
  <c r="AO30" i="23"/>
  <c r="AM30" i="23"/>
  <c r="AQ30" i="23"/>
  <c r="AN32" i="23"/>
  <c r="AM31" i="23"/>
  <c r="AO31" i="23"/>
  <c r="AQ31" i="23"/>
  <c r="AM32" i="23"/>
  <c r="AO32" i="23"/>
  <c r="AN33" i="23"/>
  <c r="AQ32" i="23"/>
  <c r="AN34" i="23"/>
  <c r="AQ33" i="23"/>
  <c r="AO33" i="23"/>
  <c r="AM33" i="23"/>
  <c r="AO34" i="23"/>
  <c r="AM34" i="23"/>
  <c r="AN35" i="23"/>
  <c r="AQ34" i="23"/>
  <c r="AM35" i="23"/>
  <c r="AQ35" i="23"/>
  <c r="AO35" i="23"/>
  <c r="AN36" i="23"/>
  <c r="AM36" i="23"/>
  <c r="AQ36" i="23"/>
  <c r="AN37" i="23"/>
  <c r="AO36" i="23"/>
  <c r="AO37" i="23"/>
  <c r="AM37" i="23"/>
  <c r="AQ37" i="23"/>
  <c r="AN38" i="23"/>
  <c r="AQ38" i="23"/>
  <c r="AO38" i="23"/>
  <c r="AN39" i="23"/>
  <c r="AM38" i="23"/>
  <c r="AO39" i="23"/>
  <c r="AM39" i="23"/>
  <c r="AQ39" i="23"/>
  <c r="AN40" i="23"/>
  <c r="AM40" i="23"/>
  <c r="AO40" i="23"/>
  <c r="AN41" i="23"/>
  <c r="AQ40" i="23"/>
  <c r="AO41" i="23"/>
  <c r="AQ41" i="23"/>
  <c r="AN42" i="23"/>
  <c r="AM41" i="23"/>
  <c r="AN43" i="23"/>
  <c r="AQ42" i="23"/>
  <c r="AM42" i="23"/>
  <c r="AO42" i="23"/>
  <c r="AQ43" i="23"/>
  <c r="AO43" i="23"/>
  <c r="AM43" i="23"/>
  <c r="AN44" i="23"/>
  <c r="AQ44" i="23"/>
  <c r="AN45" i="23"/>
  <c r="AO44" i="23"/>
  <c r="AM44" i="23"/>
  <c r="AO45" i="23"/>
  <c r="AQ45" i="23"/>
  <c r="AN46" i="23"/>
  <c r="AM45" i="23"/>
  <c r="AQ46" i="23"/>
  <c r="AN47" i="23"/>
  <c r="AO46" i="23"/>
  <c r="AM46" i="23"/>
  <c r="AN48" i="23"/>
  <c r="AO47" i="23"/>
  <c r="AM47" i="23"/>
  <c r="AQ47" i="23"/>
  <c r="AN49" i="23"/>
  <c r="AQ48" i="23"/>
  <c r="AM48" i="23"/>
  <c r="AO48" i="23"/>
  <c r="AN50" i="23"/>
  <c r="AM49" i="23"/>
  <c r="AO49" i="23"/>
  <c r="AQ49" i="23"/>
  <c r="AN51" i="23"/>
  <c r="AQ50" i="23"/>
  <c r="AM50" i="23"/>
  <c r="AO50" i="23"/>
  <c r="AQ51" i="23"/>
  <c r="AO51" i="23"/>
  <c r="AN52" i="23"/>
  <c r="AM51" i="23"/>
  <c r="AQ52" i="23"/>
  <c r="AM52" i="23"/>
  <c r="AN53" i="23"/>
  <c r="AO52" i="23"/>
  <c r="AN54" i="23"/>
  <c r="AO53" i="23"/>
  <c r="AQ53" i="23"/>
  <c r="AM53" i="23"/>
  <c r="AQ54" i="23"/>
  <c r="AN55" i="23"/>
  <c r="AM54" i="23"/>
  <c r="AO54" i="23"/>
  <c r="AO55" i="23"/>
  <c r="AQ55" i="23"/>
  <c r="AM55" i="23"/>
  <c r="AN56" i="23"/>
  <c r="AN57" i="23"/>
  <c r="AO56" i="23"/>
  <c r="AM56" i="23"/>
  <c r="AQ56" i="23"/>
  <c r="AO57" i="23"/>
  <c r="AN58" i="23"/>
  <c r="AM57" i="23"/>
  <c r="AQ57" i="23"/>
  <c r="AN59" i="23"/>
  <c r="AM58" i="23"/>
  <c r="AQ58" i="23"/>
  <c r="AO58" i="23"/>
  <c r="AQ59" i="23"/>
  <c r="AO59" i="23"/>
  <c r="AN60" i="23"/>
  <c r="AM59" i="23"/>
  <c r="AM60" i="23"/>
  <c r="AO60" i="23"/>
  <c r="AN61" i="23"/>
  <c r="AQ60" i="23"/>
  <c r="AO61" i="23"/>
  <c r="AQ61" i="23"/>
  <c r="AM61" i="23"/>
  <c r="AN62" i="23"/>
  <c r="AM62" i="23"/>
  <c r="AN63" i="23"/>
  <c r="AO62" i="23"/>
  <c r="AQ62" i="23"/>
  <c r="AN64" i="23"/>
  <c r="AO63" i="23"/>
  <c r="AQ63" i="23"/>
  <c r="AM63" i="23"/>
  <c r="AO64" i="23"/>
  <c r="AQ64" i="23"/>
  <c r="AN65" i="23"/>
  <c r="AM64" i="23"/>
  <c r="AM65" i="23"/>
  <c r="AN66" i="23"/>
  <c r="AQ65" i="23"/>
  <c r="AO65" i="23"/>
  <c r="AQ66" i="23"/>
  <c r="AN67" i="23"/>
  <c r="AM66" i="23"/>
  <c r="AO66" i="23"/>
  <c r="AM67" i="23"/>
  <c r="AO67" i="23"/>
  <c r="AQ67" i="23"/>
  <c r="AN68" i="23"/>
  <c r="AN69" i="23"/>
  <c r="AM68" i="23"/>
  <c r="AQ68" i="23"/>
  <c r="AO68" i="23"/>
  <c r="AO69" i="23"/>
  <c r="AM69" i="23"/>
  <c r="AQ69" i="23"/>
  <c r="AN70" i="23"/>
  <c r="AO70" i="23"/>
  <c r="AN71" i="23"/>
  <c r="AQ70" i="23"/>
  <c r="AM70" i="23"/>
  <c r="AO71" i="23"/>
  <c r="AN72" i="23"/>
  <c r="AM71" i="23"/>
  <c r="AQ71" i="23"/>
  <c r="AQ72" i="23"/>
  <c r="AO72" i="23"/>
  <c r="AN73" i="23"/>
  <c r="AM72" i="23"/>
  <c r="AQ73" i="23"/>
  <c r="AM73" i="23"/>
  <c r="AN74" i="23"/>
  <c r="AO73" i="23"/>
  <c r="AO74" i="23"/>
  <c r="AQ74" i="23"/>
  <c r="AN75" i="23"/>
  <c r="AM74" i="23"/>
  <c r="AN76" i="23"/>
  <c r="AO75" i="23"/>
  <c r="AQ75" i="23"/>
  <c r="AM75" i="23"/>
  <c r="AQ76" i="23"/>
  <c r="AO76" i="23"/>
  <c r="AM76" i="23"/>
  <c r="AN77" i="23"/>
  <c r="AN78" i="23"/>
  <c r="AM77" i="23"/>
  <c r="AO77" i="23"/>
  <c r="AQ77" i="23"/>
  <c r="AO78" i="23"/>
  <c r="AM78" i="23"/>
  <c r="AQ78" i="23"/>
  <c r="AN79" i="23"/>
  <c r="AN80" i="23"/>
  <c r="AM79" i="23"/>
  <c r="AO79" i="23"/>
  <c r="AQ79" i="23"/>
  <c r="AO80" i="23"/>
  <c r="AQ80" i="23"/>
  <c r="AN81" i="23"/>
  <c r="AM80" i="23"/>
  <c r="AO81" i="23"/>
  <c r="AQ81" i="23"/>
  <c r="AN82" i="23"/>
  <c r="AM81" i="23"/>
  <c r="AN83" i="23"/>
  <c r="AQ82" i="23"/>
  <c r="AO82" i="23"/>
  <c r="AM82" i="23"/>
  <c r="AM83" i="23"/>
  <c r="AN84" i="23"/>
  <c r="AO83" i="23"/>
  <c r="AQ83" i="23"/>
  <c r="AM84" i="23"/>
  <c r="AQ84" i="23"/>
  <c r="AN85" i="23"/>
  <c r="AO84" i="23"/>
  <c r="AQ85" i="23"/>
  <c r="AN86" i="23"/>
  <c r="AM85" i="23"/>
  <c r="AO85" i="23"/>
  <c r="AO86" i="23"/>
  <c r="AM86" i="23"/>
  <c r="AQ86" i="23"/>
  <c r="AN87" i="23"/>
  <c r="AN88" i="23"/>
  <c r="AQ87" i="23"/>
  <c r="AM87" i="23"/>
  <c r="AO87" i="23"/>
  <c r="AM88" i="23"/>
  <c r="AN89" i="23"/>
  <c r="AQ88" i="23"/>
  <c r="AO88" i="23"/>
  <c r="AO89" i="23"/>
  <c r="AM89" i="23"/>
  <c r="AQ89" i="23"/>
  <c r="AN90" i="23"/>
  <c r="AM90" i="23"/>
  <c r="AQ90" i="23"/>
  <c r="AO90" i="23"/>
  <c r="AN91" i="23"/>
  <c r="AN92" i="23"/>
  <c r="AM91" i="23"/>
  <c r="AO91" i="23"/>
  <c r="AQ91" i="23"/>
  <c r="AQ92" i="23"/>
  <c r="AM92" i="23"/>
  <c r="AO92" i="23"/>
  <c r="AN93" i="23"/>
  <c r="AN94" i="23"/>
  <c r="AM93" i="23"/>
  <c r="AO93" i="23"/>
  <c r="AQ93" i="23"/>
  <c r="AM94" i="23"/>
  <c r="AN95" i="23"/>
  <c r="AO94" i="23"/>
  <c r="AQ94" i="23"/>
  <c r="AM95" i="23"/>
  <c r="AN96" i="23"/>
  <c r="AO95" i="23"/>
  <c r="AQ95" i="23"/>
  <c r="AO96" i="23"/>
  <c r="AQ96" i="23"/>
  <c r="AN97" i="23"/>
  <c r="AM96" i="23"/>
  <c r="AN98" i="23"/>
  <c r="AO97" i="23"/>
  <c r="AQ97" i="23"/>
  <c r="AM97" i="23"/>
  <c r="AO98" i="23"/>
  <c r="AM98" i="23"/>
  <c r="AQ98" i="23"/>
  <c r="AN99" i="23"/>
  <c r="AN100" i="23"/>
  <c r="AQ99" i="23"/>
  <c r="AO99" i="23"/>
  <c r="AM99" i="23"/>
  <c r="AO100" i="23"/>
  <c r="AN101" i="23"/>
  <c r="AM100" i="23"/>
  <c r="AQ100" i="23"/>
  <c r="AM101" i="23"/>
  <c r="AO101" i="23"/>
  <c r="AN102" i="23"/>
  <c r="AQ101" i="23"/>
  <c r="AM102" i="23"/>
  <c r="AQ102" i="23"/>
  <c r="AO102" i="23"/>
  <c r="AN103" i="23"/>
  <c r="AO103" i="23"/>
  <c r="AM103" i="23"/>
  <c r="AN104" i="23"/>
  <c r="AQ103" i="23"/>
  <c r="AM104" i="23"/>
  <c r="AO104" i="23"/>
  <c r="AN105" i="23"/>
  <c r="AQ104" i="23"/>
  <c r="AM105" i="23"/>
  <c r="AO105" i="23"/>
  <c r="AN106" i="23"/>
  <c r="AQ105" i="23"/>
  <c r="AM106" i="23"/>
  <c r="AQ106" i="23"/>
  <c r="AO106" i="23"/>
  <c r="AN107" i="23"/>
  <c r="AQ107" i="23"/>
  <c r="AM107" i="23"/>
  <c r="AN108" i="23"/>
  <c r="AO107" i="23"/>
  <c r="AN109" i="23"/>
  <c r="AO108" i="23"/>
  <c r="AM108" i="23"/>
  <c r="AQ108" i="23"/>
  <c r="AN110" i="23"/>
  <c r="AM109" i="23"/>
  <c r="AQ109" i="23"/>
  <c r="AO109" i="23"/>
  <c r="AN111" i="23"/>
  <c r="AQ110" i="23"/>
  <c r="AO110" i="23"/>
  <c r="AM110" i="23"/>
  <c r="AQ111" i="23"/>
  <c r="AM111" i="23"/>
  <c r="AO111" i="23"/>
  <c r="AN112" i="23"/>
  <c r="AO112" i="23"/>
  <c r="AM112" i="23"/>
  <c r="AQ112" i="23"/>
  <c r="AN113" i="23"/>
  <c r="AO113" i="23"/>
  <c r="AQ113" i="23"/>
  <c r="AM113" i="23"/>
  <c r="AN114" i="23"/>
  <c r="AN115" i="23"/>
  <c r="AM114" i="23"/>
  <c r="AQ114" i="23"/>
  <c r="AO114" i="23"/>
  <c r="AM115" i="23"/>
  <c r="AO115" i="23"/>
  <c r="AN116" i="23"/>
  <c r="AQ115" i="23"/>
  <c r="AO116" i="23"/>
  <c r="AN117" i="23"/>
  <c r="AM116" i="23"/>
  <c r="AQ116" i="23"/>
  <c r="AN118" i="23"/>
  <c r="AM117" i="23"/>
  <c r="AQ117" i="23"/>
  <c r="AO117" i="23"/>
  <c r="AM118" i="23"/>
  <c r="AN119" i="23"/>
  <c r="AQ118" i="23"/>
  <c r="AO118" i="23"/>
  <c r="AN120" i="23"/>
  <c r="AM119" i="23"/>
  <c r="AQ119" i="23"/>
  <c r="AO119" i="23"/>
  <c r="AQ120" i="23"/>
  <c r="AM120" i="23"/>
  <c r="AO120" i="23"/>
  <c r="AN121" i="23"/>
  <c r="AN122" i="23"/>
  <c r="AO121" i="23"/>
  <c r="AQ121" i="23"/>
  <c r="AM121" i="23"/>
  <c r="AQ122" i="23"/>
  <c r="AM122" i="23"/>
  <c r="AN123" i="23"/>
  <c r="AO122" i="23"/>
  <c r="AM123" i="23"/>
  <c r="AO123" i="23"/>
  <c r="AQ123" i="23"/>
  <c r="AN124" i="23"/>
  <c r="AM124" i="23"/>
  <c r="AO124" i="23"/>
  <c r="AN125" i="23"/>
  <c r="AQ124" i="23"/>
  <c r="AO125" i="23"/>
  <c r="AN126" i="23"/>
  <c r="AM125" i="23"/>
  <c r="AQ125" i="23"/>
  <c r="AM126" i="23"/>
  <c r="AN127" i="23"/>
  <c r="AO126" i="23"/>
  <c r="AQ126" i="23"/>
  <c r="AQ127" i="23"/>
  <c r="AN128" i="23"/>
  <c r="AM127" i="23"/>
  <c r="AO127" i="23"/>
  <c r="AN129" i="23"/>
  <c r="AO128" i="23"/>
  <c r="AM128" i="23"/>
  <c r="AQ128" i="23"/>
  <c r="AN130" i="23"/>
  <c r="AM129" i="23"/>
  <c r="AQ129" i="23"/>
  <c r="AO129" i="23"/>
  <c r="AM130" i="23"/>
  <c r="AN131" i="23"/>
  <c r="AQ130" i="23"/>
  <c r="AO130" i="23"/>
  <c r="AM131" i="23"/>
  <c r="AN132" i="23"/>
  <c r="AO131" i="23"/>
  <c r="AQ131" i="23"/>
  <c r="AO132" i="23"/>
  <c r="AQ132" i="23"/>
  <c r="AN133" i="23"/>
  <c r="AM132" i="23"/>
  <c r="AO133" i="23"/>
  <c r="AN134" i="23"/>
  <c r="AM133" i="23"/>
  <c r="AQ133" i="23"/>
  <c r="AN135" i="23"/>
  <c r="AM134" i="23"/>
  <c r="AO134" i="23"/>
  <c r="AQ134" i="23"/>
  <c r="AM135" i="23"/>
  <c r="AN136" i="23"/>
  <c r="AO135" i="23"/>
  <c r="AQ135" i="23"/>
  <c r="AO136" i="23"/>
  <c r="AN137" i="23"/>
  <c r="AM136" i="23"/>
  <c r="AQ136" i="23"/>
  <c r="AM137" i="23"/>
  <c r="AN138" i="23"/>
  <c r="AQ137" i="23"/>
  <c r="AO137" i="23"/>
  <c r="AQ138" i="23"/>
  <c r="AN139" i="23"/>
  <c r="AM138" i="23"/>
  <c r="AO138" i="23"/>
  <c r="AN140" i="23"/>
  <c r="AQ139" i="23"/>
  <c r="AO139" i="23"/>
  <c r="AM139" i="23"/>
  <c r="AQ140" i="23"/>
  <c r="AN141" i="23"/>
  <c r="AO140" i="23"/>
  <c r="AM140" i="23"/>
  <c r="AN142" i="23"/>
  <c r="AM141" i="23"/>
  <c r="AQ141" i="23"/>
  <c r="AO141" i="23"/>
  <c r="AM142" i="23"/>
  <c r="AQ142" i="23"/>
  <c r="AO142" i="23"/>
  <c r="AN143" i="23"/>
  <c r="AO143" i="23"/>
  <c r="AM143" i="23"/>
  <c r="AQ143" i="23"/>
  <c r="AN144" i="23"/>
  <c r="AQ144" i="23"/>
  <c r="AO144" i="23"/>
  <c r="AM144" i="23"/>
  <c r="AN145" i="23"/>
  <c r="AN146" i="23"/>
  <c r="AM145" i="23"/>
  <c r="AQ145" i="23"/>
  <c r="AO145" i="23"/>
  <c r="AM146" i="23"/>
  <c r="AO146" i="23"/>
  <c r="AN147" i="23"/>
  <c r="AQ146" i="23"/>
  <c r="AQ147" i="23"/>
  <c r="AM147" i="23"/>
  <c r="AN148" i="23"/>
  <c r="AO147" i="23"/>
  <c r="AQ148" i="23"/>
  <c r="AN149" i="23"/>
  <c r="AM148" i="23"/>
  <c r="AO148" i="23"/>
  <c r="AN150" i="23"/>
  <c r="AM149" i="23"/>
  <c r="AQ149" i="23"/>
  <c r="AO149" i="23"/>
  <c r="AO150" i="23"/>
  <c r="AN151" i="23"/>
  <c r="AQ150" i="23"/>
  <c r="AM150" i="23"/>
  <c r="AN152" i="23"/>
  <c r="AQ151" i="23"/>
  <c r="AO151" i="23"/>
  <c r="AM151" i="23"/>
  <c r="AM152" i="23"/>
  <c r="AN153" i="23"/>
  <c r="AQ152" i="23"/>
  <c r="AO152" i="23"/>
  <c r="AN154" i="23"/>
  <c r="AM153" i="23"/>
  <c r="AQ153" i="23"/>
  <c r="AO153" i="23"/>
  <c r="AO154" i="23"/>
  <c r="AQ154" i="23"/>
  <c r="AM154" i="23"/>
  <c r="AN155" i="23"/>
  <c r="AM155" i="23"/>
  <c r="AQ155" i="23"/>
  <c r="AO155" i="23"/>
  <c r="AN156" i="23"/>
  <c r="AQ156" i="23"/>
  <c r="AM156" i="23"/>
  <c r="AO156" i="23"/>
  <c r="AN157" i="23"/>
  <c r="AN158" i="23"/>
  <c r="AO157" i="23"/>
  <c r="AM157" i="23"/>
  <c r="AQ157" i="23"/>
  <c r="AQ158" i="23"/>
  <c r="AO158" i="23"/>
  <c r="AN159" i="23"/>
  <c r="AM158" i="23"/>
  <c r="AN160" i="23"/>
  <c r="AQ159" i="23"/>
  <c r="AM159" i="23"/>
  <c r="AO159" i="23"/>
  <c r="AN161" i="23"/>
  <c r="AO160" i="23"/>
  <c r="AM160" i="23"/>
  <c r="AQ160" i="23"/>
  <c r="AQ161" i="23"/>
  <c r="AM161" i="23"/>
  <c r="AO161" i="23"/>
  <c r="AN162" i="23"/>
  <c r="AM162" i="23"/>
  <c r="AQ162" i="23"/>
  <c r="AO162" i="23"/>
  <c r="AN163" i="23"/>
  <c r="AO163" i="23"/>
  <c r="AQ163" i="23"/>
  <c r="AN164" i="23"/>
  <c r="AM163" i="23"/>
  <c r="AO164" i="23"/>
  <c r="AQ164" i="23"/>
  <c r="AM164" i="23"/>
  <c r="AN165" i="23"/>
  <c r="AQ165" i="23"/>
  <c r="AM165" i="23"/>
  <c r="AN166" i="23"/>
  <c r="AO165" i="23"/>
  <c r="AQ166" i="23"/>
  <c r="AM166" i="23"/>
  <c r="AO166" i="23"/>
  <c r="AN167" i="23"/>
  <c r="AN168" i="23"/>
  <c r="AM167" i="23"/>
  <c r="AQ167" i="23"/>
  <c r="AO167" i="23"/>
  <c r="AN169" i="23"/>
  <c r="AQ168" i="23"/>
  <c r="AM168" i="23"/>
  <c r="AO168" i="23"/>
  <c r="AO169" i="23"/>
  <c r="AQ169" i="23"/>
  <c r="AN170" i="23"/>
  <c r="AM169" i="23"/>
  <c r="AM170" i="23"/>
  <c r="AN171" i="23"/>
  <c r="AQ170" i="23"/>
  <c r="AO170" i="23"/>
  <c r="AO171" i="23"/>
  <c r="AQ171" i="23"/>
  <c r="AM171" i="23"/>
  <c r="AN172" i="23"/>
  <c r="AO172" i="23"/>
  <c r="AM172" i="23"/>
  <c r="AQ172" i="23"/>
  <c r="AN173" i="23"/>
  <c r="AQ173" i="23"/>
  <c r="AM173" i="23"/>
  <c r="AO173" i="23"/>
  <c r="AN174" i="23"/>
  <c r="AN175" i="23"/>
  <c r="AO174" i="23"/>
  <c r="AQ174" i="23"/>
  <c r="AM174" i="23"/>
  <c r="AQ175" i="23"/>
  <c r="AN176" i="23"/>
  <c r="AM175" i="23"/>
  <c r="AO175" i="23"/>
  <c r="AM176" i="23"/>
  <c r="AN177" i="23"/>
  <c r="AQ176" i="23"/>
  <c r="AO176" i="23"/>
  <c r="AM177" i="23"/>
  <c r="AO177" i="23"/>
  <c r="AN178" i="23"/>
  <c r="AQ177" i="23"/>
  <c r="AO178" i="23"/>
  <c r="AN179" i="23"/>
  <c r="AM178" i="23"/>
  <c r="AQ178" i="23"/>
  <c r="AN180" i="23"/>
  <c r="AQ179" i="23"/>
  <c r="AM179" i="23"/>
  <c r="AO179" i="23"/>
  <c r="AO180" i="23"/>
  <c r="AQ180" i="23"/>
  <c r="AM180" i="23"/>
  <c r="AN181" i="23"/>
  <c r="AQ181" i="23"/>
  <c r="AO181" i="23"/>
  <c r="AN182" i="23"/>
  <c r="AM181" i="23"/>
  <c r="AM182" i="23"/>
  <c r="AN183" i="23"/>
  <c r="AO182" i="23"/>
  <c r="AQ182" i="23"/>
  <c r="AM183" i="23"/>
  <c r="AO183" i="23"/>
  <c r="AN184" i="23"/>
  <c r="AQ183" i="23"/>
  <c r="AQ184" i="23"/>
  <c r="AO184" i="23"/>
  <c r="AN185" i="23"/>
  <c r="AM184" i="23"/>
  <c r="AQ185" i="23"/>
  <c r="AO185" i="23"/>
  <c r="AM185" i="23"/>
  <c r="AN186" i="23"/>
  <c r="AQ186" i="23"/>
  <c r="AO186" i="23"/>
  <c r="AN187" i="23"/>
  <c r="AM186" i="23"/>
  <c r="AQ187" i="23"/>
  <c r="AM187" i="23"/>
  <c r="AO187" i="23"/>
  <c r="AN188" i="23"/>
  <c r="AN189" i="23"/>
  <c r="AQ188" i="23"/>
  <c r="AO188" i="23"/>
  <c r="AM188" i="23"/>
  <c r="AO189" i="23"/>
  <c r="AN190" i="23"/>
  <c r="AQ189" i="23"/>
  <c r="AM189" i="23"/>
  <c r="AN191" i="23"/>
  <c r="AM190" i="23"/>
  <c r="AQ190" i="23"/>
  <c r="AO190" i="23"/>
  <c r="AO191" i="23"/>
  <c r="AN192" i="23"/>
  <c r="AM191" i="23"/>
  <c r="AQ191" i="23"/>
  <c r="AM192" i="23"/>
  <c r="AN193" i="23"/>
  <c r="AO192" i="23"/>
  <c r="AQ192" i="23"/>
  <c r="AN194" i="23"/>
  <c r="AQ193" i="23"/>
  <c r="AO193" i="23"/>
  <c r="AM193" i="23"/>
  <c r="AM194" i="23"/>
  <c r="AQ194" i="23"/>
  <c r="AO194" i="23"/>
  <c r="AN195" i="23"/>
  <c r="AO195" i="23"/>
  <c r="AN196" i="23"/>
  <c r="AQ195" i="23"/>
  <c r="AM195" i="23"/>
  <c r="AM196" i="23"/>
  <c r="AO196" i="23"/>
  <c r="AN197" i="23"/>
  <c r="AQ196" i="23"/>
  <c r="AN198" i="23"/>
  <c r="AO197" i="23"/>
  <c r="AQ197" i="23"/>
  <c r="AM197" i="23"/>
  <c r="AN199" i="23"/>
  <c r="AO198" i="23"/>
  <c r="AM198" i="23"/>
  <c r="AQ198" i="23"/>
  <c r="AN200" i="23"/>
  <c r="AO199" i="23"/>
  <c r="AQ199" i="23"/>
  <c r="AM199" i="23"/>
  <c r="AM200" i="23"/>
  <c r="AQ200" i="23"/>
  <c r="AO200" i="23"/>
  <c r="AN201" i="23"/>
  <c r="AM201" i="23"/>
  <c r="AN202" i="23"/>
  <c r="AQ201" i="23"/>
  <c r="AO201" i="23"/>
  <c r="AO202" i="23"/>
  <c r="AM202" i="23"/>
  <c r="AN203" i="23"/>
  <c r="AQ202" i="23"/>
  <c r="AQ203" i="23"/>
  <c r="AO203" i="23"/>
  <c r="AN204" i="23"/>
  <c r="AM203" i="23"/>
  <c r="AQ204" i="23"/>
  <c r="AM204" i="23"/>
  <c r="AO204" i="23"/>
  <c r="AN205" i="23"/>
  <c r="AO205" i="23"/>
  <c r="AQ205" i="23"/>
  <c r="AN206" i="23"/>
  <c r="AM205" i="23"/>
  <c r="AN207" i="23"/>
  <c r="AQ206" i="23"/>
  <c r="AM206" i="23"/>
  <c r="AO206" i="23"/>
  <c r="AN208" i="23"/>
  <c r="AM207" i="23"/>
  <c r="AO207" i="23"/>
  <c r="AQ207" i="23"/>
  <c r="AM208" i="23"/>
  <c r="AQ208" i="23"/>
  <c r="AO208" i="23"/>
  <c r="AN209" i="23"/>
  <c r="AQ209" i="23"/>
  <c r="AO209" i="23"/>
  <c r="AN210" i="23"/>
  <c r="AM209" i="23"/>
  <c r="AN211" i="23"/>
  <c r="AM210" i="23"/>
  <c r="AO210" i="23"/>
  <c r="AQ210" i="23"/>
  <c r="AQ211" i="23"/>
  <c r="AO211" i="23"/>
  <c r="AM211" i="23"/>
  <c r="AN212" i="23"/>
  <c r="AM212" i="23"/>
  <c r="AN213" i="23"/>
  <c r="AO212" i="23"/>
  <c r="AQ212" i="23"/>
  <c r="AQ213" i="23"/>
  <c r="AM213" i="23"/>
  <c r="AO213" i="23"/>
  <c r="AN214" i="23"/>
  <c r="AN215" i="23"/>
  <c r="AQ214" i="23"/>
  <c r="AO214" i="23"/>
  <c r="AM214" i="23"/>
  <c r="AN216" i="23"/>
  <c r="AM215" i="23"/>
  <c r="AO215" i="23"/>
  <c r="AQ215" i="23"/>
  <c r="AQ216" i="23"/>
  <c r="AN217" i="23"/>
  <c r="AM216" i="23"/>
  <c r="AO216" i="23"/>
  <c r="AN218" i="23"/>
  <c r="AQ217" i="23"/>
  <c r="AM217" i="23"/>
  <c r="AO217" i="23"/>
  <c r="AQ218" i="23"/>
  <c r="AM218" i="23"/>
  <c r="AN219" i="23"/>
  <c r="AO218" i="23"/>
  <c r="AO219" i="23"/>
  <c r="AM219" i="23"/>
  <c r="AQ219" i="23"/>
  <c r="AN220" i="23"/>
  <c r="AO220" i="23"/>
  <c r="AQ220" i="23"/>
  <c r="AM220" i="23"/>
  <c r="AN221" i="23"/>
  <c r="AM221" i="23"/>
  <c r="AN222" i="23"/>
  <c r="AO221" i="23"/>
  <c r="AQ221" i="23"/>
  <c r="AM222" i="23"/>
  <c r="AO222" i="23"/>
  <c r="AQ222" i="23"/>
  <c r="AN223" i="23"/>
  <c r="AO223" i="23"/>
  <c r="AQ223" i="23"/>
  <c r="AM223" i="23"/>
  <c r="AN224" i="23"/>
  <c r="AN225" i="23"/>
  <c r="AQ224" i="23"/>
  <c r="AO224" i="23"/>
  <c r="AM224" i="23"/>
  <c r="AO225" i="23"/>
  <c r="AN226" i="23"/>
  <c r="AM225" i="23"/>
  <c r="AQ225" i="23"/>
  <c r="AQ226" i="23"/>
  <c r="AN227" i="23"/>
  <c r="AO226" i="23"/>
  <c r="AM226" i="23"/>
  <c r="AO227" i="23"/>
  <c r="AN228" i="23"/>
  <c r="AQ227" i="23"/>
  <c r="AM227" i="23"/>
  <c r="AO228" i="23"/>
  <c r="AN229" i="23"/>
  <c r="AQ228" i="23"/>
  <c r="AM228" i="23"/>
  <c r="AQ229" i="23"/>
  <c r="AO229" i="23"/>
  <c r="AM229" i="23"/>
  <c r="AN230" i="23"/>
  <c r="AO230" i="23"/>
  <c r="AQ230" i="23"/>
  <c r="AM230" i="23"/>
  <c r="AN231" i="23"/>
  <c r="AN232" i="23"/>
  <c r="AO231" i="23"/>
  <c r="AM231" i="23"/>
  <c r="AQ231" i="23"/>
  <c r="AN233" i="23"/>
  <c r="AM232" i="23"/>
  <c r="AQ232" i="23"/>
  <c r="AO232" i="23"/>
  <c r="AN234" i="23"/>
  <c r="AM233" i="23"/>
  <c r="AO233" i="23"/>
  <c r="AQ233" i="23"/>
  <c r="AM234" i="23"/>
  <c r="AQ234" i="23"/>
  <c r="AN235" i="23"/>
  <c r="AO234" i="23"/>
  <c r="AN236" i="23"/>
  <c r="AO235" i="23"/>
  <c r="AM235" i="23"/>
  <c r="AQ235" i="23"/>
  <c r="AQ236" i="23"/>
  <c r="AO236" i="23"/>
  <c r="AM236" i="23"/>
  <c r="AN237" i="23"/>
  <c r="AN238" i="23"/>
  <c r="AQ237" i="23"/>
  <c r="AO237" i="23"/>
  <c r="AM237" i="23"/>
  <c r="AQ238" i="23"/>
  <c r="AM238" i="23"/>
  <c r="AN239" i="23"/>
  <c r="AO238" i="23"/>
  <c r="AQ239" i="23"/>
  <c r="AO239" i="23"/>
  <c r="AM239" i="23"/>
  <c r="AN240" i="23"/>
  <c r="AO240" i="23"/>
  <c r="AQ240" i="23"/>
  <c r="AN241" i="23"/>
  <c r="AM240" i="23"/>
  <c r="AQ241" i="23"/>
  <c r="AN242" i="23"/>
  <c r="AO241" i="23"/>
  <c r="AM241" i="23"/>
  <c r="AN243" i="23"/>
  <c r="AQ242" i="23"/>
  <c r="AM242" i="23"/>
  <c r="AO242" i="23"/>
  <c r="AM243" i="23"/>
  <c r="AO243" i="23"/>
  <c r="AQ243" i="23"/>
  <c r="AN244" i="23"/>
  <c r="AM244" i="23"/>
  <c r="AN245" i="23"/>
  <c r="AO244" i="23"/>
  <c r="AQ244" i="23"/>
  <c r="AN246" i="23"/>
  <c r="AO245" i="23"/>
  <c r="AQ245" i="23"/>
  <c r="AM245" i="23"/>
  <c r="AO246" i="23"/>
  <c r="AN247" i="23"/>
  <c r="AM246" i="23"/>
  <c r="AQ246" i="23"/>
  <c r="AQ247" i="23"/>
  <c r="AM247" i="23"/>
  <c r="AO247" i="23"/>
  <c r="AN248" i="23"/>
  <c r="AQ248" i="23"/>
  <c r="AN249" i="23"/>
  <c r="AO248" i="23"/>
  <c r="AM248" i="23"/>
  <c r="AN250" i="23"/>
  <c r="AM249" i="23"/>
  <c r="AQ249" i="23"/>
  <c r="AO249" i="23"/>
  <c r="AQ250" i="23"/>
  <c r="AN251" i="23"/>
  <c r="AM250" i="23"/>
  <c r="AO250" i="23"/>
  <c r="AQ251" i="23"/>
  <c r="AM251" i="23"/>
  <c r="AN252" i="23"/>
  <c r="AO251" i="23"/>
  <c r="AN253" i="23"/>
  <c r="AM252" i="23"/>
  <c r="AQ252" i="23"/>
  <c r="AO252" i="23"/>
  <c r="AN254" i="23"/>
  <c r="AQ253" i="23"/>
  <c r="AM253" i="23"/>
  <c r="AO253" i="23"/>
  <c r="AM254" i="23"/>
  <c r="AN255" i="23"/>
  <c r="AO254" i="23"/>
  <c r="AQ254" i="23"/>
  <c r="AO255" i="23"/>
  <c r="AQ255" i="23"/>
  <c r="AN256" i="23"/>
  <c r="AM255" i="23"/>
  <c r="AO256" i="23"/>
  <c r="AQ256" i="23"/>
  <c r="AM256" i="23"/>
  <c r="AN257" i="23"/>
  <c r="AQ257" i="23"/>
  <c r="AN258" i="23"/>
  <c r="AM257" i="23"/>
  <c r="AO257" i="23"/>
  <c r="AQ258" i="23"/>
  <c r="AN259" i="23"/>
  <c r="AO258" i="23"/>
  <c r="AM258" i="23"/>
  <c r="AM259" i="23"/>
  <c r="AO259" i="23"/>
  <c r="AN260" i="23"/>
  <c r="AQ259" i="23"/>
  <c r="AM260" i="23"/>
  <c r="AN261" i="23"/>
  <c r="AO260" i="23"/>
  <c r="AQ260" i="23"/>
  <c r="AN262" i="23"/>
  <c r="AO261" i="23"/>
  <c r="AQ261" i="23"/>
  <c r="AM261" i="23"/>
  <c r="AQ262" i="23"/>
  <c r="AO262" i="23"/>
  <c r="AN263" i="23"/>
  <c r="AM262" i="23"/>
  <c r="AO263" i="23"/>
  <c r="AN264" i="23"/>
  <c r="AQ263" i="23"/>
  <c r="AM263" i="23"/>
  <c r="AM264" i="23"/>
  <c r="AO264" i="23"/>
  <c r="AQ264" i="23"/>
  <c r="AN265" i="23"/>
  <c r="AO265" i="23"/>
  <c r="AQ265" i="23"/>
  <c r="AM265" i="23"/>
  <c r="AN266" i="23"/>
  <c r="AM266" i="23"/>
  <c r="AN267" i="23"/>
  <c r="AO266" i="23"/>
  <c r="AQ266" i="23"/>
  <c r="AQ267" i="23"/>
  <c r="AO267" i="23"/>
  <c r="AN268" i="23"/>
  <c r="AM267" i="23"/>
  <c r="AN269" i="23"/>
  <c r="AQ268" i="23"/>
  <c r="AM268" i="23"/>
  <c r="AO268" i="23"/>
  <c r="AQ269" i="23"/>
  <c r="AN270" i="23"/>
  <c r="AO269" i="23"/>
  <c r="AM269" i="23"/>
  <c r="AQ270" i="23"/>
  <c r="AN271" i="23"/>
  <c r="AO270" i="23"/>
  <c r="AM270" i="23"/>
  <c r="AM271" i="23"/>
  <c r="AO271" i="23"/>
  <c r="AQ271" i="23"/>
  <c r="AN272" i="23"/>
  <c r="AN273" i="23"/>
  <c r="AO272" i="23"/>
  <c r="AQ272" i="23"/>
  <c r="AM272" i="23"/>
  <c r="AM273" i="23"/>
  <c r="AQ273" i="23"/>
  <c r="AN274" i="23"/>
  <c r="AO273" i="23"/>
  <c r="AQ274" i="23"/>
  <c r="AO274" i="23"/>
  <c r="AN275" i="23"/>
  <c r="AM274" i="23"/>
  <c r="AQ275" i="23"/>
  <c r="AO275" i="23"/>
  <c r="AM275" i="23"/>
  <c r="AN276" i="23"/>
  <c r="AQ276" i="23"/>
  <c r="AO276" i="23"/>
  <c r="AM276" i="23"/>
  <c r="AN277" i="23"/>
  <c r="AN278" i="23"/>
  <c r="AM277" i="23"/>
  <c r="AQ277" i="23"/>
  <c r="AO277" i="23"/>
  <c r="AN279" i="23"/>
  <c r="AQ278" i="23"/>
  <c r="AM278" i="23"/>
  <c r="AO278" i="23"/>
  <c r="AQ279" i="23"/>
  <c r="AM279" i="23"/>
  <c r="AN280" i="23"/>
  <c r="AO279" i="23"/>
  <c r="AO280" i="23"/>
  <c r="AN281" i="23"/>
  <c r="AQ280" i="23"/>
  <c r="AM280" i="23"/>
  <c r="AN282" i="23"/>
  <c r="AQ281" i="23"/>
  <c r="AO281" i="23"/>
  <c r="AM281" i="23"/>
  <c r="AN283" i="23"/>
  <c r="AM282" i="23"/>
  <c r="AQ282" i="23"/>
  <c r="AO282" i="23"/>
  <c r="AO283" i="23"/>
  <c r="AN284" i="23"/>
  <c r="AM283" i="23"/>
  <c r="AQ283" i="23"/>
  <c r="AM284" i="23"/>
  <c r="AN285" i="23"/>
  <c r="AO284" i="23"/>
  <c r="AQ284" i="23"/>
  <c r="AQ285" i="23"/>
  <c r="AM285" i="23"/>
  <c r="AO285" i="23"/>
  <c r="AN286" i="23"/>
  <c r="AQ286" i="23"/>
  <c r="AM286" i="23"/>
  <c r="AO286" i="23"/>
  <c r="AN287" i="23"/>
  <c r="AQ287" i="23"/>
  <c r="AM287" i="23"/>
  <c r="AN288" i="23"/>
  <c r="AO287" i="23"/>
  <c r="AO288" i="23"/>
  <c r="AM288" i="23"/>
  <c r="AN289" i="23"/>
  <c r="AQ288" i="23"/>
  <c r="AN290" i="23"/>
  <c r="AM289" i="23"/>
  <c r="AO289" i="23"/>
  <c r="AQ289" i="23"/>
  <c r="AO290" i="23"/>
  <c r="AN291" i="23"/>
  <c r="AM290" i="23"/>
  <c r="AQ290" i="23"/>
  <c r="AQ291" i="23"/>
  <c r="AO291" i="23"/>
  <c r="AN292" i="23"/>
  <c r="AM291" i="23"/>
  <c r="AN293" i="23"/>
  <c r="AQ292" i="23"/>
  <c r="AM292" i="23"/>
  <c r="AO292" i="23"/>
  <c r="AN294" i="23"/>
  <c r="AQ293" i="23"/>
  <c r="AM293" i="23"/>
  <c r="AO293" i="23"/>
  <c r="AN295" i="23"/>
  <c r="AM294" i="23"/>
  <c r="AO294" i="23"/>
  <c r="AQ294" i="23"/>
  <c r="AM295" i="23"/>
  <c r="AN296" i="23"/>
  <c r="AQ295" i="23"/>
  <c r="AO295" i="23"/>
  <c r="AQ296" i="23"/>
  <c r="AM296" i="23"/>
  <c r="AO296" i="23"/>
  <c r="AN297" i="23"/>
  <c r="AQ297" i="23"/>
  <c r="AO297" i="23"/>
  <c r="AN298" i="23"/>
  <c r="AM297" i="23"/>
  <c r="AN299" i="23"/>
  <c r="AM298" i="23"/>
  <c r="AQ298" i="23"/>
  <c r="AO298" i="23"/>
  <c r="AO299" i="23"/>
  <c r="AM299" i="23"/>
  <c r="AQ299" i="23"/>
  <c r="AN300" i="23"/>
  <c r="AO300" i="23"/>
  <c r="AQ300" i="23"/>
  <c r="AM300" i="23"/>
  <c r="AN301" i="23"/>
  <c r="AQ301" i="23"/>
  <c r="AO301" i="23"/>
  <c r="AM301" i="23"/>
  <c r="AN302" i="23"/>
  <c r="AO302" i="23"/>
  <c r="AM302" i="23"/>
  <c r="AN303" i="23"/>
  <c r="AQ302" i="23"/>
  <c r="AQ303" i="23"/>
  <c r="AO303" i="23"/>
  <c r="AN304" i="23"/>
  <c r="AM303" i="23"/>
  <c r="AO304" i="23"/>
  <c r="AM304" i="23"/>
  <c r="AN305" i="23"/>
  <c r="AQ304" i="23"/>
  <c r="AQ305" i="23"/>
  <c r="AN306" i="23"/>
  <c r="AM305" i="23"/>
  <c r="AO305" i="23"/>
  <c r="AM306" i="23"/>
  <c r="AN307" i="23"/>
  <c r="AQ306" i="23"/>
  <c r="AO306" i="23"/>
  <c r="AM307" i="23"/>
  <c r="AN308" i="23"/>
  <c r="AO307" i="23"/>
  <c r="AQ307" i="23"/>
  <c r="AN309" i="23"/>
  <c r="AQ308" i="23"/>
  <c r="AO308" i="23"/>
  <c r="AM308" i="23"/>
  <c r="AO309" i="23"/>
  <c r="AM309" i="23"/>
  <c r="AN310" i="23"/>
  <c r="AQ309" i="23"/>
  <c r="AO310" i="23"/>
  <c r="AN311" i="23"/>
  <c r="AM310" i="23"/>
  <c r="AQ310" i="23"/>
  <c r="AO311" i="23"/>
  <c r="AM311" i="23"/>
  <c r="AQ311" i="23"/>
  <c r="AN312" i="23"/>
  <c r="AQ312" i="23"/>
  <c r="AO312" i="23"/>
  <c r="AM312" i="23"/>
  <c r="AN313" i="23"/>
  <c r="AO313" i="23"/>
  <c r="AM313" i="23"/>
  <c r="AQ313" i="23"/>
  <c r="AN314" i="23"/>
  <c r="AM314" i="23"/>
  <c r="AN315" i="23"/>
  <c r="AO314" i="23"/>
  <c r="AQ314" i="23"/>
  <c r="AN316" i="23"/>
  <c r="AO315" i="23"/>
  <c r="AM315" i="23"/>
  <c r="AQ315" i="23"/>
  <c r="AO316" i="23"/>
  <c r="AM316" i="23"/>
  <c r="AQ316" i="23"/>
  <c r="AN317" i="23"/>
  <c r="AO317" i="23"/>
  <c r="AQ317" i="23"/>
  <c r="AM317" i="23"/>
  <c r="AN318" i="23"/>
  <c r="AQ318" i="23"/>
  <c r="AM318" i="23"/>
  <c r="AN319" i="23"/>
  <c r="AO318" i="23"/>
  <c r="AQ319" i="23"/>
  <c r="AO319" i="23"/>
  <c r="AN320" i="23"/>
  <c r="AM319" i="23"/>
  <c r="AO320" i="23"/>
  <c r="AQ320" i="23"/>
  <c r="AN321" i="23"/>
  <c r="AM320" i="23"/>
  <c r="AO321" i="23"/>
  <c r="AN322" i="23"/>
  <c r="AM321" i="23"/>
  <c r="AQ321" i="23"/>
  <c r="AQ322" i="23"/>
  <c r="AN323" i="23"/>
  <c r="AM322" i="23"/>
  <c r="AO322" i="23"/>
  <c r="AO323" i="23"/>
  <c r="AQ323" i="23"/>
  <c r="AM323" i="23"/>
  <c r="AN324" i="23"/>
  <c r="AQ324" i="23"/>
  <c r="AN325" i="23"/>
  <c r="AO324" i="23"/>
  <c r="AM324" i="23"/>
  <c r="AN326" i="23"/>
  <c r="AQ325" i="23"/>
  <c r="AO325" i="23"/>
  <c r="AM325" i="23"/>
  <c r="AQ326" i="23"/>
  <c r="AM326" i="23"/>
  <c r="AN327" i="23"/>
  <c r="AO326" i="23"/>
  <c r="AO327" i="23"/>
  <c r="AM327" i="23"/>
  <c r="AQ327" i="23"/>
  <c r="AN328" i="23"/>
  <c r="AO328" i="23"/>
  <c r="AQ328" i="23"/>
  <c r="AM328" i="23"/>
  <c r="AN329" i="23"/>
  <c r="AN330" i="23"/>
  <c r="AM329" i="23"/>
  <c r="AQ329" i="23"/>
  <c r="AO329" i="23"/>
  <c r="AQ330" i="23"/>
  <c r="AN331" i="23"/>
  <c r="AM330" i="23"/>
  <c r="AO330" i="23"/>
  <c r="AM331" i="23"/>
  <c r="AO331" i="23"/>
  <c r="AQ331" i="23"/>
  <c r="AN332" i="23"/>
  <c r="AO332" i="23"/>
  <c r="AQ332" i="23"/>
  <c r="AM332" i="23"/>
  <c r="AN333" i="23"/>
  <c r="AQ333" i="23"/>
  <c r="AN334" i="23"/>
  <c r="AM333" i="23"/>
  <c r="AO333" i="23"/>
  <c r="AO334" i="23"/>
  <c r="AN335" i="23"/>
  <c r="AQ334" i="23"/>
  <c r="AM334" i="23"/>
  <c r="AO335" i="23"/>
  <c r="AM335" i="23"/>
  <c r="AN336" i="23"/>
  <c r="AQ335" i="23"/>
  <c r="AQ336" i="23"/>
  <c r="AN337" i="23"/>
  <c r="AM336" i="23"/>
  <c r="AO336" i="23"/>
  <c r="AO337" i="23"/>
  <c r="AN338" i="23"/>
  <c r="AM337" i="23"/>
  <c r="AQ337" i="23"/>
  <c r="AN339" i="23"/>
  <c r="AQ338" i="23"/>
  <c r="AM338" i="23"/>
  <c r="AO338" i="23"/>
  <c r="AM339" i="23"/>
  <c r="AO339" i="23"/>
  <c r="AQ339" i="23"/>
  <c r="AN340" i="23"/>
  <c r="AO340" i="23"/>
  <c r="AM340" i="23"/>
  <c r="AQ340" i="23"/>
  <c r="AN341" i="23"/>
  <c r="AN342" i="23"/>
  <c r="AO341" i="23"/>
  <c r="AQ341" i="23"/>
  <c r="AM341" i="23"/>
  <c r="AN343" i="23"/>
  <c r="AO342" i="23"/>
  <c r="AQ342" i="23"/>
  <c r="AM342" i="23"/>
  <c r="AO343" i="23"/>
  <c r="AQ343" i="23"/>
  <c r="AN344" i="23"/>
  <c r="AM343" i="23"/>
  <c r="AN345" i="23"/>
  <c r="AO344" i="23"/>
  <c r="AQ344" i="23"/>
  <c r="AM344" i="23"/>
  <c r="AM345" i="23"/>
  <c r="AO345" i="23"/>
  <c r="AN346" i="23"/>
  <c r="AQ345" i="23"/>
  <c r="AO346" i="23"/>
  <c r="AQ346" i="23"/>
  <c r="AN347" i="23"/>
  <c r="AM346" i="23"/>
  <c r="AM347" i="23"/>
  <c r="AN348" i="23"/>
  <c r="AO347" i="23"/>
  <c r="AQ347" i="23"/>
  <c r="AO348" i="23"/>
  <c r="AN349" i="23"/>
  <c r="AM348" i="23"/>
  <c r="AQ348" i="23"/>
  <c r="AQ349" i="23"/>
  <c r="AM349" i="23"/>
  <c r="AN350" i="23"/>
  <c r="AO349" i="23"/>
  <c r="AM350" i="23"/>
  <c r="AN351" i="23"/>
  <c r="AQ350" i="23"/>
  <c r="AO350" i="23"/>
  <c r="AM351" i="23"/>
  <c r="AO351" i="23"/>
  <c r="AN352" i="23"/>
  <c r="AQ351" i="23"/>
  <c r="AN353" i="23"/>
  <c r="AM352" i="23"/>
  <c r="AO352" i="23"/>
  <c r="AQ352" i="23"/>
  <c r="AO353" i="23"/>
  <c r="AM353" i="23"/>
  <c r="AQ353" i="23"/>
  <c r="AN354" i="23"/>
  <c r="AO354" i="23"/>
  <c r="AM354" i="23"/>
  <c r="AN355" i="23"/>
  <c r="AQ354" i="23"/>
  <c r="AN356" i="23"/>
  <c r="AM355" i="23"/>
  <c r="AO355" i="23"/>
  <c r="AQ355" i="23"/>
  <c r="AO356" i="23"/>
  <c r="AN357" i="23"/>
  <c r="AM356" i="23"/>
  <c r="AQ356" i="23"/>
  <c r="AM357" i="23"/>
  <c r="AQ357" i="23"/>
  <c r="AO357" i="23"/>
  <c r="AN358" i="23"/>
  <c r="AO358" i="23"/>
  <c r="AM358" i="23"/>
  <c r="AN359" i="23"/>
  <c r="AQ358" i="23"/>
  <c r="AQ359" i="23"/>
  <c r="AN360" i="23"/>
  <c r="AM359" i="23"/>
  <c r="AO359" i="23"/>
  <c r="AQ360" i="23"/>
  <c r="AO360" i="23"/>
  <c r="AM360" i="23"/>
  <c r="AN361" i="23"/>
  <c r="AO361" i="23"/>
  <c r="AM361" i="23"/>
  <c r="AN362" i="23"/>
  <c r="AQ361" i="23"/>
  <c r="AO362" i="23"/>
  <c r="AM362" i="23"/>
  <c r="AQ362" i="23"/>
  <c r="AN363" i="23"/>
  <c r="AO363" i="23"/>
  <c r="AQ363" i="23"/>
  <c r="AN364" i="23"/>
  <c r="AM363" i="23"/>
  <c r="AM364" i="23"/>
  <c r="AN365" i="23"/>
  <c r="AQ364" i="23"/>
  <c r="AO364" i="23"/>
  <c r="AM365" i="23"/>
  <c r="AQ365" i="23"/>
  <c r="AN366" i="23"/>
  <c r="AO365" i="23"/>
  <c r="AQ366" i="23"/>
  <c r="AO366" i="23"/>
  <c r="AM366" i="23"/>
  <c r="AN367" i="23"/>
  <c r="AQ367" i="23"/>
  <c r="AO367" i="23"/>
  <c r="AM367" i="23"/>
  <c r="AN368" i="23"/>
  <c r="AO368" i="23"/>
  <c r="AM368" i="23"/>
  <c r="AN369" i="23"/>
  <c r="AQ368" i="23"/>
  <c r="AM369" i="23"/>
  <c r="AQ369" i="23"/>
  <c r="AO369" i="23"/>
  <c r="AN370" i="23"/>
  <c r="AN371" i="23"/>
  <c r="AO370" i="23"/>
  <c r="AQ370" i="23"/>
  <c r="AM370" i="23"/>
  <c r="AQ371" i="23"/>
  <c r="AO371" i="23"/>
  <c r="AM371" i="23"/>
  <c r="AN372" i="23"/>
  <c r="AN373" i="23"/>
  <c r="AQ372" i="23"/>
  <c r="AM372" i="23"/>
  <c r="AO372" i="23"/>
  <c r="AQ373" i="23"/>
  <c r="AO373" i="23"/>
  <c r="AN374" i="23"/>
  <c r="AM373" i="23"/>
  <c r="AM374" i="23"/>
  <c r="AO374" i="23"/>
  <c r="AN375" i="23"/>
  <c r="AQ374" i="23"/>
  <c r="AO375" i="23"/>
  <c r="AN376" i="23"/>
  <c r="AM375" i="23"/>
  <c r="AQ375" i="23"/>
  <c r="AO376" i="23"/>
  <c r="AQ376" i="23"/>
  <c r="AN377" i="23"/>
  <c r="AM376" i="23"/>
  <c r="AO377" i="23"/>
  <c r="AM377" i="23"/>
  <c r="AQ377" i="23"/>
  <c r="AN378" i="23"/>
  <c r="AO378" i="23"/>
  <c r="AM378" i="23"/>
  <c r="AN379" i="23"/>
  <c r="AQ378" i="23"/>
  <c r="AQ379" i="23"/>
  <c r="AM379" i="23"/>
  <c r="AO379" i="23"/>
  <c r="AN380" i="23"/>
  <c r="AO380" i="23"/>
  <c r="AQ380" i="23"/>
  <c r="AN381" i="23"/>
  <c r="AM380" i="23"/>
  <c r="AM381" i="23"/>
  <c r="AO381" i="23"/>
  <c r="AN382" i="23"/>
  <c r="AQ381" i="23"/>
  <c r="AM382" i="23"/>
  <c r="AO382" i="23"/>
  <c r="AN383" i="23"/>
  <c r="AQ382" i="23"/>
  <c r="AN384" i="23"/>
  <c r="AQ383" i="23"/>
  <c r="AO383" i="23"/>
  <c r="AM383" i="23"/>
  <c r="AM384" i="23"/>
  <c r="AN385" i="23"/>
  <c r="AO384" i="23"/>
  <c r="AQ384" i="23"/>
  <c r="AO385" i="23"/>
  <c r="AM385" i="23"/>
  <c r="AN386" i="23"/>
  <c r="AQ385" i="23"/>
  <c r="AM386" i="23"/>
  <c r="AO386" i="23"/>
  <c r="AQ386" i="23"/>
  <c r="AN387" i="23"/>
  <c r="AN388" i="23"/>
  <c r="AO387" i="23"/>
  <c r="AQ387" i="23"/>
  <c r="AM387" i="23"/>
  <c r="AM388" i="23"/>
  <c r="AQ388" i="23"/>
  <c r="AO388" i="23"/>
  <c r="AN389" i="23"/>
  <c r="AN390" i="23"/>
  <c r="AM389" i="23"/>
  <c r="AQ389" i="23"/>
  <c r="AO389" i="23"/>
  <c r="AQ390" i="23"/>
  <c r="AO390" i="23"/>
  <c r="AM390" i="23"/>
  <c r="AN391" i="23"/>
  <c r="AQ391" i="23"/>
  <c r="AO391" i="23"/>
  <c r="AM391" i="23"/>
  <c r="AN392" i="23"/>
  <c r="AQ392" i="23"/>
  <c r="AN393" i="23"/>
  <c r="AM392" i="23"/>
  <c r="AO392" i="23"/>
  <c r="AQ393" i="23"/>
  <c r="AM393" i="23"/>
  <c r="AO393" i="23"/>
  <c r="AN394" i="23"/>
  <c r="AO394" i="23"/>
  <c r="AM394" i="23"/>
  <c r="AQ394" i="23"/>
  <c r="AN395" i="23"/>
  <c r="AM395" i="23"/>
  <c r="AN396" i="23"/>
  <c r="AO395" i="23"/>
  <c r="AQ395" i="23"/>
  <c r="AN397" i="23"/>
  <c r="AO396" i="23"/>
  <c r="AQ396" i="23"/>
  <c r="AM396" i="23"/>
  <c r="AN398" i="23"/>
  <c r="AM397" i="23"/>
  <c r="AQ397" i="23"/>
  <c r="AO397" i="23"/>
  <c r="AO398" i="23"/>
  <c r="AN399" i="23"/>
  <c r="AQ398" i="23"/>
  <c r="AM398" i="23"/>
  <c r="AO399" i="23"/>
  <c r="AM399" i="23"/>
  <c r="AN400" i="23"/>
  <c r="AQ399" i="23"/>
  <c r="AQ400" i="23"/>
  <c r="AN401" i="23"/>
  <c r="AM400" i="23"/>
  <c r="AO400" i="23"/>
  <c r="AQ401" i="23"/>
  <c r="AO401" i="23"/>
  <c r="AN402" i="23"/>
  <c r="AM401" i="23"/>
  <c r="AM402" i="23"/>
  <c r="AQ402" i="23"/>
  <c r="AO402" i="23"/>
  <c r="AN403" i="23"/>
  <c r="AQ403" i="23"/>
  <c r="AM403" i="23"/>
  <c r="AO403" i="23"/>
  <c r="AN404" i="23"/>
  <c r="AQ404" i="23"/>
  <c r="AN405" i="23"/>
  <c r="AO404" i="23"/>
  <c r="AM404" i="23"/>
  <c r="AN406" i="23"/>
  <c r="AO405" i="23"/>
  <c r="AQ405" i="23"/>
  <c r="AM405" i="23"/>
  <c r="AM406" i="23"/>
  <c r="AQ406" i="23"/>
  <c r="AN407" i="23"/>
  <c r="AO406" i="23"/>
  <c r="AO407" i="23"/>
  <c r="AM407" i="23"/>
  <c r="AQ407" i="23"/>
  <c r="AN408" i="23"/>
  <c r="AM408" i="23"/>
  <c r="AN409" i="23"/>
  <c r="AQ408" i="23"/>
  <c r="AO408" i="23"/>
  <c r="AO409" i="23"/>
  <c r="AN410" i="23"/>
  <c r="AM409" i="23"/>
  <c r="AQ409" i="23"/>
  <c r="AM410" i="23"/>
  <c r="AN411" i="23"/>
  <c r="AQ410" i="23"/>
  <c r="AO410" i="23"/>
  <c r="AN412" i="23"/>
  <c r="AQ411" i="23"/>
  <c r="AO411" i="23"/>
  <c r="AM411" i="23"/>
  <c r="AM412" i="23"/>
  <c r="AQ412" i="23"/>
  <c r="AO412" i="23"/>
  <c r="AN413" i="23"/>
  <c r="AN414" i="23"/>
  <c r="AO413" i="23"/>
  <c r="AQ413" i="23"/>
  <c r="AM413" i="23"/>
  <c r="AO414" i="23"/>
  <c r="AN415" i="23"/>
  <c r="AM414" i="23"/>
  <c r="AQ414" i="23"/>
  <c r="AQ415" i="23"/>
  <c r="AN416" i="23"/>
  <c r="AM415" i="23"/>
  <c r="AO415" i="23"/>
  <c r="AO416" i="23"/>
  <c r="AN417" i="23"/>
  <c r="AQ416" i="23"/>
  <c r="AM416" i="23"/>
  <c r="AO417" i="23"/>
  <c r="AM417" i="23"/>
  <c r="AQ417" i="23"/>
  <c r="AN418" i="23"/>
  <c r="AN419" i="23"/>
  <c r="AM418" i="23"/>
  <c r="AO418" i="23"/>
  <c r="AQ418" i="23"/>
  <c r="AO419" i="23"/>
  <c r="AN420" i="23"/>
  <c r="AQ419" i="23"/>
  <c r="AM419" i="23"/>
  <c r="AQ420" i="23"/>
  <c r="AN421" i="23"/>
  <c r="AM420" i="23"/>
  <c r="AO420" i="23"/>
  <c r="AO421" i="23"/>
  <c r="AM421" i="23"/>
  <c r="AN422" i="23"/>
  <c r="AQ421" i="23"/>
  <c r="AQ422" i="23"/>
  <c r="AM422" i="23"/>
  <c r="AO422" i="23"/>
  <c r="AN423" i="23"/>
  <c r="AM423" i="23"/>
  <c r="AO423" i="23"/>
  <c r="AQ423" i="23"/>
  <c r="AN424" i="23"/>
  <c r="AQ424" i="23"/>
  <c r="AN425" i="23"/>
  <c r="AO424" i="23"/>
  <c r="AM424" i="23"/>
  <c r="AN426" i="23"/>
  <c r="AM425" i="23"/>
  <c r="AO425" i="23"/>
  <c r="AQ425" i="23"/>
  <c r="AO426" i="23"/>
  <c r="AN427" i="23"/>
  <c r="AQ426" i="23"/>
  <c r="AM426" i="23"/>
  <c r="AO427" i="23"/>
  <c r="AN428" i="23"/>
  <c r="AQ427" i="23"/>
  <c r="AM427" i="23"/>
  <c r="AN429" i="23"/>
  <c r="AQ428" i="23"/>
  <c r="AO428" i="23"/>
  <c r="AM428" i="23"/>
  <c r="AM429" i="23"/>
  <c r="AO429" i="23"/>
  <c r="AQ429" i="23"/>
  <c r="AN430" i="23"/>
  <c r="AO430" i="23"/>
  <c r="AQ430" i="23"/>
  <c r="AN431" i="23"/>
  <c r="AM430" i="23"/>
  <c r="AN432" i="23"/>
  <c r="AM431" i="23"/>
  <c r="AQ431" i="23"/>
  <c r="AO431" i="23"/>
  <c r="AO432" i="23"/>
  <c r="AM432" i="23"/>
  <c r="AQ432" i="23"/>
  <c r="AN433" i="23"/>
  <c r="AM433" i="23"/>
  <c r="AQ433" i="23"/>
  <c r="AO433" i="23"/>
  <c r="AN434" i="23"/>
  <c r="AQ434" i="23"/>
  <c r="AN435" i="23"/>
  <c r="AM434" i="23"/>
  <c r="AO434" i="23"/>
  <c r="AN436" i="23"/>
  <c r="AQ435" i="23"/>
  <c r="AM435" i="23"/>
  <c r="AO435" i="23"/>
  <c r="AO436" i="23"/>
  <c r="AN437" i="23"/>
  <c r="AQ436" i="23"/>
  <c r="AM436" i="23"/>
  <c r="AM437" i="23"/>
  <c r="AO437" i="23"/>
  <c r="AN438" i="23"/>
  <c r="AQ437" i="23"/>
  <c r="AQ438" i="23"/>
  <c r="AM438" i="23"/>
  <c r="AN439" i="23"/>
  <c r="AO438" i="23"/>
  <c r="AN440" i="23"/>
  <c r="AO439" i="23"/>
  <c r="AM439" i="23"/>
  <c r="AQ439" i="23"/>
  <c r="AQ440" i="23"/>
  <c r="AO440" i="23"/>
  <c r="AN441" i="23"/>
  <c r="AM440" i="23"/>
  <c r="AQ441" i="23"/>
  <c r="AN442" i="23"/>
  <c r="AM441" i="23"/>
  <c r="AO441" i="23"/>
  <c r="AO442" i="23"/>
  <c r="AQ442" i="23"/>
  <c r="AN443" i="23"/>
  <c r="AM442" i="23"/>
  <c r="AQ443" i="23"/>
  <c r="AN444" i="23"/>
  <c r="AM443" i="23"/>
  <c r="AO443" i="23"/>
  <c r="AO444" i="23"/>
  <c r="AN445" i="23"/>
  <c r="AQ444" i="23"/>
  <c r="AM444" i="23"/>
  <c r="AM445" i="23"/>
  <c r="AN446" i="23"/>
  <c r="AQ445" i="23"/>
  <c r="AO445" i="23"/>
  <c r="AQ446" i="23"/>
  <c r="AO446" i="23"/>
  <c r="AM446" i="23"/>
  <c r="AN447" i="23"/>
  <c r="AQ447" i="23"/>
  <c r="AO447" i="23"/>
  <c r="AM447" i="23"/>
  <c r="AN448" i="23"/>
  <c r="AN449" i="23"/>
  <c r="AQ448" i="23"/>
  <c r="AM448" i="23"/>
  <c r="AO448" i="23"/>
  <c r="AM449" i="23"/>
  <c r="AN450" i="23"/>
  <c r="AO449" i="23"/>
  <c r="AQ449" i="23"/>
  <c r="AO450" i="23"/>
  <c r="AN451" i="23"/>
  <c r="AQ450" i="23"/>
  <c r="AM450" i="23"/>
  <c r="AQ451" i="23"/>
  <c r="AN452" i="23"/>
  <c r="AO451" i="23"/>
  <c r="AM451" i="23"/>
  <c r="AQ452" i="23"/>
  <c r="AM452" i="23"/>
  <c r="AO452" i="23"/>
  <c r="AN453" i="23"/>
  <c r="AM453" i="23"/>
  <c r="AQ453" i="23"/>
  <c r="AN454" i="23"/>
  <c r="AO453" i="23"/>
  <c r="AQ454" i="23"/>
  <c r="AO454" i="23"/>
  <c r="AM454" i="23"/>
  <c r="AN455" i="23"/>
  <c r="AO455" i="23"/>
  <c r="AM455" i="23"/>
  <c r="AN456" i="23"/>
  <c r="AQ455" i="23"/>
  <c r="AQ456" i="23"/>
  <c r="AO456" i="23"/>
  <c r="AN457" i="23"/>
  <c r="AM456" i="23"/>
  <c r="AM457" i="23"/>
  <c r="AO457" i="23"/>
  <c r="AQ457" i="23"/>
  <c r="AN458" i="23"/>
  <c r="AQ458" i="23"/>
  <c r="AM458" i="23"/>
  <c r="AO458" i="23"/>
  <c r="AN459" i="23"/>
  <c r="AN460" i="23"/>
  <c r="AM459" i="23"/>
  <c r="AO459" i="23"/>
  <c r="AQ459" i="23"/>
  <c r="AQ460" i="23"/>
  <c r="AN461" i="23"/>
  <c r="AO460" i="23"/>
  <c r="AM460" i="23"/>
  <c r="AO461" i="23"/>
  <c r="AQ461" i="23"/>
  <c r="AM461" i="23"/>
  <c r="AN462" i="23"/>
  <c r="AN463" i="23"/>
  <c r="AM462" i="23"/>
  <c r="AO462" i="23"/>
  <c r="AQ462" i="23"/>
  <c r="AO463" i="23"/>
  <c r="AN464" i="23"/>
  <c r="AM463" i="23"/>
  <c r="AQ463" i="23"/>
  <c r="AM464" i="23"/>
  <c r="AN465" i="23"/>
  <c r="AO464" i="23"/>
  <c r="AQ464" i="23"/>
  <c r="AN466" i="23"/>
  <c r="AM465" i="23"/>
  <c r="AQ465" i="23"/>
  <c r="AO465" i="23"/>
  <c r="AN467" i="23"/>
  <c r="AM466" i="23"/>
  <c r="AO466" i="23"/>
  <c r="AQ466" i="23"/>
  <c r="AQ467" i="23"/>
  <c r="AO467" i="23"/>
  <c r="AM467" i="23"/>
  <c r="AN468" i="23"/>
  <c r="AN469" i="23"/>
  <c r="AO468" i="23"/>
  <c r="AQ468" i="23"/>
  <c r="AM468" i="23"/>
  <c r="AQ469" i="23"/>
  <c r="AO469" i="23"/>
  <c r="AN470" i="23"/>
  <c r="AM469" i="23"/>
  <c r="AO470" i="23"/>
  <c r="AN471" i="23"/>
  <c r="AQ470" i="23"/>
  <c r="AM470" i="23"/>
  <c r="AQ471" i="23"/>
  <c r="AO471" i="23"/>
  <c r="AM471" i="23"/>
  <c r="AN472" i="23"/>
  <c r="AO472" i="23"/>
  <c r="AN473" i="23"/>
  <c r="AQ472" i="23"/>
  <c r="AM472" i="23"/>
  <c r="AN474" i="23"/>
  <c r="AM473" i="23"/>
  <c r="AO473" i="23"/>
  <c r="AQ473" i="23"/>
  <c r="AQ474" i="23"/>
  <c r="AO474" i="23"/>
  <c r="AM474" i="23"/>
  <c r="AN475" i="23"/>
  <c r="AN476" i="23"/>
  <c r="AQ475" i="23"/>
  <c r="AO475" i="23"/>
  <c r="AM475" i="23"/>
  <c r="AO476" i="23"/>
  <c r="AM476" i="23"/>
  <c r="AN477" i="23"/>
  <c r="AQ476" i="23"/>
  <c r="AN478" i="23"/>
  <c r="AM477" i="23"/>
  <c r="AO477" i="23"/>
  <c r="AQ477" i="23"/>
  <c r="AQ478" i="23"/>
  <c r="AM478" i="23"/>
  <c r="AO478" i="23"/>
  <c r="AN479" i="23"/>
  <c r="AN480" i="23"/>
  <c r="AM479" i="23"/>
  <c r="AO479" i="23"/>
  <c r="AQ479" i="23"/>
  <c r="AN481" i="23"/>
  <c r="AQ480" i="23"/>
  <c r="AM480" i="23"/>
  <c r="AO480" i="23"/>
  <c r="AQ481" i="23"/>
  <c r="AN482" i="23"/>
  <c r="AO481" i="23"/>
  <c r="AM481" i="23"/>
  <c r="AN483" i="23"/>
  <c r="AM482" i="23"/>
  <c r="AQ482" i="23"/>
  <c r="AO482" i="23"/>
  <c r="AM483" i="23"/>
  <c r="AO483" i="23"/>
  <c r="AN484" i="23"/>
  <c r="AQ483" i="23"/>
  <c r="AM484" i="23"/>
  <c r="AO484" i="23"/>
  <c r="AQ484" i="23"/>
  <c r="AN485" i="23"/>
  <c r="AO485" i="23"/>
  <c r="AQ485" i="23"/>
  <c r="AN486" i="23"/>
  <c r="AM485" i="23"/>
  <c r="AO486" i="23"/>
  <c r="AQ486" i="23"/>
  <c r="AM486" i="23"/>
  <c r="AN487" i="23"/>
  <c r="AO487" i="23"/>
  <c r="AM487" i="23"/>
  <c r="AN488" i="23"/>
  <c r="AQ487" i="23"/>
  <c r="AO488" i="23"/>
  <c r="AN489" i="23"/>
  <c r="AM488" i="23"/>
  <c r="AQ488" i="23"/>
  <c r="AN490" i="23"/>
  <c r="AQ489" i="23"/>
  <c r="AM489" i="23"/>
  <c r="AO489" i="23"/>
  <c r="AM490" i="23"/>
  <c r="AN491" i="23"/>
  <c r="AQ490" i="23"/>
  <c r="AO490" i="23"/>
  <c r="AM491" i="23"/>
  <c r="AO491" i="23"/>
  <c r="AQ491" i="23"/>
  <c r="AN492" i="23"/>
  <c r="AQ492" i="23"/>
  <c r="AO492" i="23"/>
  <c r="AN493" i="23"/>
  <c r="AM492" i="23"/>
  <c r="AO493" i="23"/>
  <c r="AQ493" i="23"/>
  <c r="AM493" i="23"/>
  <c r="AN494" i="23"/>
  <c r="AO494" i="23"/>
  <c r="AM494" i="23"/>
  <c r="AQ494" i="23"/>
  <c r="AN495" i="23"/>
  <c r="AM495" i="23"/>
  <c r="AQ495" i="23"/>
  <c r="AN496" i="23"/>
  <c r="AO495" i="23"/>
  <c r="AN497" i="23"/>
  <c r="AM496" i="23"/>
  <c r="AQ496" i="23"/>
  <c r="AO496" i="23"/>
  <c r="AM497" i="23"/>
  <c r="AN498" i="23"/>
  <c r="AO497" i="23"/>
  <c r="AQ497" i="23"/>
  <c r="AQ498" i="23"/>
  <c r="AO498" i="23"/>
  <c r="AN499" i="23"/>
  <c r="AM498" i="23"/>
  <c r="AN500" i="23"/>
  <c r="AO499" i="23"/>
  <c r="AM499" i="23"/>
  <c r="AQ499" i="23"/>
  <c r="AO500" i="23"/>
  <c r="AM500" i="23"/>
  <c r="AN501" i="23"/>
  <c r="AQ500" i="23"/>
  <c r="AO501" i="23"/>
  <c r="AM501" i="23"/>
  <c r="AQ501" i="23"/>
  <c r="AN502" i="23"/>
  <c r="AN503" i="23"/>
  <c r="AQ502" i="23"/>
  <c r="AM502" i="23"/>
  <c r="AO502" i="23"/>
  <c r="AN504" i="23"/>
  <c r="AO503" i="23"/>
  <c r="AQ503" i="23"/>
  <c r="AM503" i="23"/>
  <c r="AM504" i="23"/>
  <c r="AO504" i="23"/>
  <c r="AQ504" i="23"/>
  <c r="AN505" i="23"/>
  <c r="AM505" i="23"/>
  <c r="AO505" i="23"/>
  <c r="AQ505" i="23"/>
  <c r="AN506" i="23"/>
  <c r="AO506" i="23"/>
  <c r="AQ506" i="23"/>
  <c r="AN507" i="23"/>
  <c r="AM506" i="23"/>
  <c r="AM507" i="23"/>
  <c r="AN508" i="23"/>
  <c r="AO507" i="23"/>
  <c r="AQ507" i="23"/>
  <c r="AO508" i="23"/>
  <c r="AN509" i="23"/>
  <c r="AM508" i="23"/>
  <c r="AQ508" i="23"/>
  <c r="AM509" i="23"/>
  <c r="AN510" i="23"/>
  <c r="AQ509" i="23"/>
  <c r="AO509" i="23"/>
  <c r="AM510" i="23"/>
  <c r="AO510" i="23"/>
  <c r="AN511" i="23"/>
  <c r="AQ510" i="23"/>
  <c r="AN512" i="23"/>
  <c r="AM511" i="23"/>
  <c r="AQ511" i="23"/>
  <c r="AO511" i="23"/>
  <c r="AQ512" i="23"/>
  <c r="AN513" i="23"/>
  <c r="AO512" i="23"/>
  <c r="AM512" i="23"/>
  <c r="AM513" i="23"/>
  <c r="AN514" i="23"/>
  <c r="AO513" i="23"/>
  <c r="AQ513" i="23"/>
  <c r="AN515" i="23"/>
  <c r="AM514" i="23"/>
  <c r="AO514" i="23"/>
  <c r="AQ514" i="23"/>
  <c r="AN516" i="23"/>
  <c r="AO515" i="23"/>
  <c r="AQ515" i="23"/>
  <c r="AM515" i="23"/>
  <c r="AM516" i="23"/>
  <c r="AO516" i="23"/>
  <c r="AN517" i="23"/>
  <c r="AQ516" i="23"/>
  <c r="AQ517" i="23"/>
  <c r="AM517" i="23"/>
  <c r="AO517" i="23"/>
  <c r="AN518" i="23"/>
  <c r="AQ518" i="23"/>
  <c r="AN519" i="23"/>
  <c r="AO518" i="23"/>
  <c r="AM518" i="23"/>
  <c r="AO519" i="23"/>
  <c r="AM519" i="23"/>
  <c r="AN520" i="23"/>
  <c r="AQ519" i="23"/>
  <c r="AN521" i="23"/>
  <c r="AO520" i="23"/>
  <c r="AQ520" i="23"/>
  <c r="AM520" i="23"/>
  <c r="AN522" i="23"/>
  <c r="AQ521" i="23"/>
  <c r="AO521" i="23"/>
  <c r="AM521" i="23"/>
  <c r="AO522" i="23"/>
  <c r="AQ522" i="23"/>
  <c r="AM522" i="23"/>
  <c r="AN523" i="23"/>
  <c r="AQ523" i="23"/>
  <c r="AO523" i="23"/>
  <c r="AM523" i="23"/>
  <c r="AN524" i="23"/>
  <c r="AQ524" i="23"/>
  <c r="AN525" i="23"/>
  <c r="AO524" i="23"/>
  <c r="AM524" i="23"/>
  <c r="AN526" i="23"/>
  <c r="AQ525" i="23"/>
  <c r="AM525" i="23"/>
  <c r="AO525" i="23"/>
  <c r="AN527" i="23"/>
  <c r="AO526" i="23"/>
  <c r="AM526" i="23"/>
  <c r="AQ526" i="23"/>
  <c r="AO527" i="23"/>
  <c r="AN528" i="23"/>
  <c r="AQ527" i="23"/>
  <c r="AM527" i="23"/>
  <c r="AO528" i="23"/>
  <c r="AM528" i="23"/>
  <c r="AQ528" i="23"/>
  <c r="AN529" i="23"/>
  <c r="AN530" i="23"/>
  <c r="AQ529" i="23"/>
  <c r="AM529" i="23"/>
  <c r="AO529" i="23"/>
  <c r="AQ530" i="23"/>
  <c r="AO530" i="23"/>
  <c r="AM530" i="23"/>
  <c r="AN531" i="23"/>
  <c r="AQ531" i="23"/>
  <c r="AN532" i="23"/>
  <c r="AO531" i="23"/>
  <c r="AM531" i="23"/>
  <c r="AO532" i="23"/>
  <c r="AQ532" i="23"/>
  <c r="AN533" i="23"/>
  <c r="AM532" i="23"/>
  <c r="AN534" i="23"/>
  <c r="AO533" i="23"/>
  <c r="AQ533" i="23"/>
  <c r="AM533" i="23"/>
  <c r="AM534" i="23"/>
  <c r="AQ534" i="23"/>
  <c r="AO534" i="23"/>
  <c r="AN535" i="23"/>
  <c r="AM535" i="23"/>
  <c r="AN536" i="23"/>
  <c r="AQ535" i="23"/>
  <c r="AO535" i="23"/>
  <c r="AO536" i="23"/>
  <c r="AN537" i="23"/>
  <c r="AQ536" i="23"/>
  <c r="AM536" i="23"/>
  <c r="AO537" i="23"/>
  <c r="AN538" i="23"/>
  <c r="AM537" i="23"/>
  <c r="AQ537" i="23"/>
  <c r="AO538" i="23"/>
  <c r="AQ538" i="23"/>
  <c r="AM538" i="23"/>
  <c r="AN539" i="23"/>
  <c r="AQ539" i="23"/>
  <c r="AM539" i="23"/>
  <c r="AN540" i="23"/>
  <c r="AO539" i="23"/>
  <c r="AN541" i="23"/>
  <c r="AQ540" i="23"/>
  <c r="AM540" i="23"/>
  <c r="AO540" i="23"/>
  <c r="AM541" i="23"/>
  <c r="AQ541" i="23"/>
  <c r="AN542" i="23"/>
  <c r="AO541" i="23"/>
  <c r="AO542" i="23"/>
  <c r="AQ542" i="23"/>
  <c r="AN543" i="23"/>
  <c r="AM542" i="23"/>
  <c r="AN544" i="23"/>
  <c r="AO543" i="23"/>
  <c r="AQ543" i="23"/>
  <c r="AM543" i="23"/>
  <c r="AO544" i="23"/>
  <c r="AQ544" i="23"/>
  <c r="AM544" i="23"/>
  <c r="AN545" i="23"/>
  <c r="AQ545" i="23"/>
  <c r="AN546" i="23"/>
  <c r="AO545" i="23"/>
  <c r="AM545" i="23"/>
  <c r="AQ546" i="23"/>
  <c r="AM546" i="23"/>
  <c r="AN547" i="23"/>
  <c r="AO546" i="23"/>
  <c r="AM547" i="23"/>
  <c r="AQ547" i="23"/>
  <c r="AN548" i="23"/>
  <c r="AO547" i="23"/>
  <c r="AO548" i="23"/>
  <c r="AM548" i="23"/>
  <c r="AN549" i="23"/>
  <c r="AQ548" i="23"/>
  <c r="AM549" i="23"/>
  <c r="AQ549" i="23"/>
  <c r="AN550" i="23"/>
  <c r="AO549" i="23"/>
  <c r="AM550" i="23"/>
  <c r="AO550" i="23"/>
  <c r="AQ550" i="23"/>
  <c r="AN551" i="23"/>
  <c r="AM551" i="23"/>
  <c r="AQ551" i="23"/>
  <c r="AO551" i="23"/>
  <c r="AN552" i="23"/>
  <c r="AQ552" i="23"/>
  <c r="AN553" i="23"/>
  <c r="AO552" i="23"/>
  <c r="AM552" i="23"/>
  <c r="AM553" i="23"/>
  <c r="AQ553" i="23"/>
  <c r="AO553" i="23"/>
  <c r="AN554" i="23"/>
  <c r="AM554" i="23"/>
  <c r="AN555" i="23"/>
  <c r="AQ554" i="23"/>
  <c r="AO554" i="23"/>
  <c r="AN556" i="23"/>
  <c r="AQ555" i="23"/>
  <c r="AO555" i="23"/>
  <c r="AM555" i="23"/>
  <c r="AO556" i="23"/>
  <c r="AN557" i="23"/>
  <c r="AM556" i="23"/>
  <c r="AQ556" i="23"/>
  <c r="AN558" i="23"/>
  <c r="AQ557" i="23"/>
  <c r="AO557" i="23"/>
  <c r="AM557" i="23"/>
  <c r="AO558" i="23"/>
  <c r="AQ558" i="23"/>
  <c r="AN559" i="23"/>
  <c r="AM558" i="23"/>
  <c r="AO559" i="23"/>
  <c r="AN560" i="23"/>
  <c r="AQ559" i="23"/>
  <c r="AM559" i="23"/>
  <c r="AM560" i="23"/>
  <c r="AO560" i="23"/>
  <c r="AN561" i="23"/>
  <c r="AQ560" i="23"/>
  <c r="AQ561" i="23"/>
  <c r="AO561" i="23"/>
  <c r="AM561" i="23"/>
  <c r="AN562" i="23"/>
  <c r="AQ562" i="23"/>
  <c r="AO562" i="23"/>
  <c r="AN563" i="23"/>
  <c r="AM562" i="23"/>
  <c r="AN564" i="23"/>
  <c r="AO563" i="23"/>
  <c r="AM563" i="23"/>
  <c r="AQ563" i="23"/>
  <c r="AO564" i="23"/>
  <c r="AN565" i="23"/>
  <c r="AQ564" i="23"/>
  <c r="AM564" i="23"/>
  <c r="AO565" i="23"/>
  <c r="AN566" i="23"/>
  <c r="AM565" i="23"/>
  <c r="AQ565" i="23"/>
  <c r="AN567" i="23"/>
  <c r="AO566" i="23"/>
  <c r="AM566" i="23"/>
  <c r="AQ566" i="23"/>
  <c r="AN568" i="23"/>
  <c r="AO567" i="23"/>
  <c r="AQ567" i="23"/>
  <c r="AM567" i="23"/>
  <c r="AQ568" i="23"/>
  <c r="AM568" i="23"/>
  <c r="AO568" i="23"/>
  <c r="AN569" i="23"/>
  <c r="AN570" i="23"/>
  <c r="AQ569" i="23"/>
  <c r="AO569" i="23"/>
  <c r="AM569" i="23"/>
  <c r="AO570" i="23"/>
  <c r="AQ570" i="23"/>
  <c r="AM570" i="23"/>
  <c r="AN571" i="23"/>
  <c r="AN572" i="23"/>
  <c r="AM571" i="23"/>
  <c r="AO571" i="23"/>
  <c r="AQ571" i="23"/>
  <c r="AQ572" i="23"/>
  <c r="AM572" i="23"/>
  <c r="AN573" i="23"/>
  <c r="AO572" i="23"/>
  <c r="AO573" i="23"/>
  <c r="AN574" i="23"/>
  <c r="AQ573" i="23"/>
  <c r="AM573" i="23"/>
  <c r="AN575" i="23"/>
  <c r="AQ574" i="23"/>
  <c r="AO574" i="23"/>
  <c r="AM574" i="23"/>
  <c r="AQ575" i="23"/>
  <c r="AO575" i="23"/>
  <c r="AN576" i="23"/>
  <c r="AM575" i="23"/>
  <c r="AQ576" i="23"/>
  <c r="AO576" i="23"/>
  <c r="AN577" i="23"/>
  <c r="AM576" i="23"/>
  <c r="AN578" i="23"/>
  <c r="AQ577" i="23"/>
  <c r="AO577" i="23"/>
  <c r="AM577" i="23"/>
  <c r="AO578" i="23"/>
  <c r="AM578" i="23"/>
  <c r="AQ578" i="23"/>
  <c r="AN579" i="23"/>
  <c r="AO579" i="23"/>
  <c r="AM579" i="23"/>
  <c r="AQ579" i="23"/>
  <c r="AN580" i="23"/>
  <c r="AO580" i="23"/>
  <c r="AQ580" i="23"/>
  <c r="AN581" i="23"/>
  <c r="AM580" i="23"/>
  <c r="AO581" i="23"/>
  <c r="AM581" i="23"/>
  <c r="AN582" i="23"/>
  <c r="AQ581" i="23"/>
  <c r="AQ582" i="23"/>
  <c r="AO582" i="23"/>
  <c r="AN583" i="23"/>
  <c r="AM582" i="23"/>
  <c r="AQ583" i="23"/>
  <c r="AO583" i="23"/>
  <c r="AM583" i="23"/>
  <c r="AN584" i="23"/>
  <c r="AO584" i="23"/>
  <c r="AQ584" i="23"/>
  <c r="AM584" i="23"/>
  <c r="AN585" i="23"/>
  <c r="AQ585" i="23"/>
  <c r="AN586" i="23"/>
  <c r="AO585" i="23"/>
  <c r="AM585" i="23"/>
  <c r="AM586" i="23"/>
  <c r="AO586" i="23"/>
  <c r="AN587" i="23"/>
  <c r="AQ586" i="23"/>
  <c r="AQ587" i="23"/>
  <c r="AM587" i="23"/>
  <c r="AN588" i="23"/>
  <c r="AO587" i="23"/>
  <c r="AN589" i="23"/>
  <c r="AM588" i="23"/>
  <c r="AQ588" i="23"/>
  <c r="AO588" i="23"/>
  <c r="AO589" i="23"/>
  <c r="AM589" i="23"/>
  <c r="AQ589" i="23"/>
  <c r="AN590" i="23"/>
  <c r="AM590" i="23"/>
  <c r="AQ590" i="23"/>
  <c r="AN591" i="23"/>
  <c r="AO590" i="23"/>
  <c r="AM591" i="23"/>
  <c r="AO591" i="23"/>
  <c r="AN592" i="23"/>
  <c r="AQ591" i="23"/>
  <c r="AO592" i="23"/>
  <c r="AQ592" i="23"/>
  <c r="AM592" i="23"/>
  <c r="AN593" i="23"/>
  <c r="AN594" i="23"/>
  <c r="AO593" i="23"/>
  <c r="AQ593" i="23"/>
  <c r="AM593" i="23"/>
  <c r="AM594" i="23"/>
  <c r="AN595" i="23"/>
  <c r="AO594" i="23"/>
  <c r="AQ594" i="23"/>
  <c r="AM595" i="23"/>
  <c r="AN596" i="23"/>
  <c r="AQ595" i="23"/>
  <c r="AO595" i="23"/>
  <c r="AQ596" i="23"/>
  <c r="AN597" i="23"/>
  <c r="AM596" i="23"/>
  <c r="AO596" i="23"/>
  <c r="AN598" i="23"/>
  <c r="AQ597" i="23"/>
  <c r="AM597" i="23"/>
  <c r="AO597" i="23"/>
  <c r="AM598" i="23"/>
  <c r="AO598" i="23"/>
  <c r="AN599" i="23"/>
  <c r="AQ598" i="23"/>
  <c r="AN600" i="23"/>
  <c r="AQ599" i="23"/>
  <c r="AO599" i="23"/>
  <c r="AM599" i="23"/>
  <c r="AQ600" i="23"/>
  <c r="AN601" i="23"/>
  <c r="AO600" i="23"/>
  <c r="AM600" i="23"/>
  <c r="AM601" i="23"/>
  <c r="AN602" i="23"/>
  <c r="AO601" i="23"/>
  <c r="AQ601" i="23"/>
  <c r="AO602" i="23"/>
  <c r="AM602" i="23"/>
  <c r="AQ602" i="23"/>
  <c r="AN603" i="23"/>
  <c r="AN604" i="23"/>
  <c r="AO603" i="23"/>
  <c r="AQ603" i="23"/>
  <c r="AM603" i="23"/>
  <c r="AO604" i="23"/>
  <c r="AM604" i="23"/>
  <c r="AN605" i="23"/>
  <c r="AQ604" i="23"/>
  <c r="AM605" i="23"/>
  <c r="AQ605" i="23"/>
  <c r="AO605" i="23"/>
  <c r="AN606" i="23"/>
  <c r="AN607" i="23"/>
  <c r="AM606" i="23"/>
  <c r="AO606" i="23"/>
  <c r="AQ606" i="23"/>
  <c r="AQ607" i="23"/>
  <c r="AM607" i="23"/>
  <c r="AN608" i="23"/>
  <c r="AO607" i="23"/>
  <c r="AQ608" i="23"/>
  <c r="AM608" i="23"/>
  <c r="AO608" i="23"/>
  <c r="AN609" i="23"/>
  <c r="AQ609" i="23"/>
  <c r="AM609" i="23"/>
  <c r="AO609" i="23"/>
  <c r="AN610" i="23"/>
  <c r="AO610" i="23"/>
  <c r="AQ610" i="23"/>
  <c r="AN611" i="23"/>
  <c r="AM610" i="23"/>
  <c r="AQ611" i="23"/>
  <c r="AM611" i="23"/>
  <c r="AO611" i="23"/>
  <c r="AN612" i="23"/>
  <c r="AM612" i="23"/>
  <c r="AN613" i="23"/>
  <c r="AO612" i="23"/>
  <c r="AQ612" i="23"/>
  <c r="AM613" i="23"/>
  <c r="AQ613" i="23"/>
  <c r="AO613" i="23"/>
  <c r="AN614" i="23"/>
  <c r="AN615" i="23"/>
  <c r="AM614" i="23"/>
  <c r="AQ614" i="23"/>
  <c r="AO614" i="23"/>
  <c r="AO615" i="23"/>
  <c r="AM615" i="23"/>
  <c r="AN616" i="23"/>
  <c r="AQ615" i="23"/>
  <c r="AO616" i="23"/>
  <c r="AM616" i="23"/>
  <c r="AN617" i="23"/>
  <c r="AQ616" i="23"/>
  <c r="AM617" i="23"/>
  <c r="AN618" i="23"/>
  <c r="AO617" i="23"/>
  <c r="AQ617" i="23"/>
  <c r="AQ618" i="23"/>
  <c r="AN619" i="23"/>
  <c r="AO618" i="23"/>
  <c r="AM618" i="23"/>
  <c r="AM619" i="23"/>
  <c r="AN620" i="23"/>
  <c r="AQ619" i="23"/>
  <c r="AO619" i="23"/>
  <c r="AM620" i="23"/>
  <c r="AN621" i="23"/>
  <c r="AQ620" i="23"/>
  <c r="AO620" i="23"/>
  <c r="AM621" i="23"/>
  <c r="AO621" i="23"/>
  <c r="AQ621" i="23"/>
  <c r="AN622" i="23"/>
  <c r="AN623" i="23"/>
  <c r="AM622" i="23"/>
  <c r="AQ622" i="23"/>
  <c r="AO622" i="23"/>
  <c r="AM623" i="23"/>
  <c r="AO623" i="23"/>
  <c r="AQ623" i="23"/>
  <c r="AN624" i="23"/>
  <c r="AN625" i="23"/>
  <c r="AO624" i="23"/>
  <c r="AM624" i="23"/>
  <c r="AQ624" i="23"/>
  <c r="AQ625" i="23"/>
  <c r="AO625" i="23"/>
  <c r="AN626" i="23"/>
  <c r="AM625" i="23"/>
  <c r="AO626" i="23"/>
  <c r="AQ626" i="23"/>
  <c r="AM626" i="23"/>
  <c r="AN627" i="23"/>
  <c r="AO627" i="23"/>
  <c r="AQ627" i="23"/>
  <c r="AM627" i="23"/>
  <c r="AN628" i="23"/>
  <c r="AN629" i="23"/>
  <c r="AO628" i="23"/>
  <c r="AQ628" i="23"/>
  <c r="AM628" i="23"/>
  <c r="AM629" i="23"/>
  <c r="AN630" i="23"/>
  <c r="AO629" i="23"/>
  <c r="AQ629" i="23"/>
  <c r="AM630" i="23"/>
  <c r="AQ630" i="23"/>
  <c r="AN631" i="23"/>
  <c r="AO630" i="23"/>
  <c r="AM631" i="23"/>
  <c r="AO631" i="23"/>
  <c r="AQ631" i="23"/>
  <c r="AN632" i="23"/>
  <c r="AO632" i="23"/>
  <c r="AQ632" i="23"/>
  <c r="AN633" i="23"/>
  <c r="AM632" i="23"/>
  <c r="AM633" i="23"/>
  <c r="AO633" i="23"/>
  <c r="AQ633" i="23"/>
  <c r="AN634" i="23"/>
  <c r="AM634" i="23"/>
  <c r="AQ634" i="23"/>
  <c r="AN635" i="23"/>
  <c r="AO634" i="23"/>
  <c r="AM635" i="23"/>
  <c r="AQ635" i="23"/>
  <c r="AN636" i="23"/>
  <c r="AO635" i="23"/>
  <c r="AN637" i="23"/>
  <c r="AM636" i="23"/>
  <c r="AQ636" i="23"/>
  <c r="AO636" i="23"/>
  <c r="AM637" i="23"/>
  <c r="AN638" i="23"/>
  <c r="AQ637" i="23"/>
  <c r="AO637" i="23"/>
  <c r="AO638" i="23"/>
  <c r="AQ638" i="23"/>
  <c r="AM638" i="23"/>
  <c r="AN639" i="23"/>
  <c r="AQ639" i="23"/>
  <c r="AM639" i="23"/>
  <c r="AN640" i="23"/>
  <c r="AO639" i="23"/>
  <c r="AM640" i="23"/>
  <c r="AO640" i="23"/>
  <c r="AQ640" i="23"/>
  <c r="AN641" i="23"/>
  <c r="AO641" i="23"/>
  <c r="AQ641" i="23"/>
  <c r="AM641" i="23"/>
  <c r="AN642" i="23"/>
  <c r="AN643" i="23"/>
  <c r="AO642" i="23"/>
  <c r="AM642" i="23"/>
  <c r="AQ642" i="23"/>
  <c r="AO643" i="23"/>
  <c r="AM643" i="23"/>
  <c r="AQ643" i="23"/>
  <c r="AN644" i="23"/>
  <c r="AM644" i="23"/>
  <c r="AO644" i="23"/>
  <c r="AQ644" i="23"/>
  <c r="AN645" i="23"/>
  <c r="AM645" i="23"/>
  <c r="AN646" i="23"/>
  <c r="AQ645" i="23"/>
  <c r="AO645" i="23"/>
  <c r="AO646" i="23"/>
  <c r="AN647" i="23"/>
  <c r="AQ646" i="23"/>
  <c r="AM646" i="23"/>
  <c r="AN648" i="23"/>
  <c r="AO647" i="23"/>
  <c r="AQ647" i="23"/>
  <c r="AM647" i="23"/>
  <c r="AQ648" i="23"/>
  <c r="AN649" i="23"/>
  <c r="AO648" i="23"/>
  <c r="AM648" i="23"/>
  <c r="AO649" i="23"/>
  <c r="AN650" i="23"/>
  <c r="AQ649" i="23"/>
  <c r="AM649" i="23"/>
  <c r="AM650" i="23"/>
  <c r="AQ650" i="23"/>
  <c r="AO650" i="23"/>
  <c r="AN651" i="23"/>
  <c r="AM651" i="23"/>
  <c r="AN652" i="23"/>
  <c r="AO651" i="23"/>
  <c r="AQ651" i="23"/>
  <c r="AQ652" i="23"/>
  <c r="AM652" i="23"/>
  <c r="AN653" i="23"/>
  <c r="AO652" i="23"/>
  <c r="AN654" i="23"/>
  <c r="AQ653" i="23"/>
  <c r="AM653" i="23"/>
  <c r="AO653" i="23"/>
  <c r="AQ654" i="23"/>
  <c r="AO654" i="23"/>
  <c r="AM654" i="23"/>
  <c r="AN655" i="23"/>
  <c r="AQ655" i="23"/>
  <c r="AM655" i="23"/>
  <c r="AO655" i="23"/>
  <c r="AN656" i="23"/>
  <c r="AO656" i="23"/>
  <c r="AM656" i="23"/>
  <c r="AN657" i="23"/>
  <c r="AQ656" i="23"/>
  <c r="AM657" i="23"/>
  <c r="AN658" i="23"/>
  <c r="AQ657" i="23"/>
  <c r="AO657" i="23"/>
  <c r="AM658" i="23"/>
  <c r="AN659" i="23"/>
  <c r="AQ658" i="23"/>
  <c r="AO658" i="23"/>
  <c r="AN660" i="23"/>
  <c r="AM659" i="23"/>
  <c r="AQ659" i="23"/>
  <c r="AO659" i="23"/>
  <c r="AN661" i="23"/>
  <c r="AQ660" i="23"/>
  <c r="AO660" i="23"/>
  <c r="AM660" i="23"/>
  <c r="AQ661" i="23"/>
  <c r="AM661" i="23"/>
  <c r="AN662" i="23"/>
  <c r="AO661" i="23"/>
  <c r="AO662" i="23"/>
  <c r="AM662" i="23"/>
  <c r="AN663" i="23"/>
  <c r="AQ662" i="23"/>
  <c r="AM663" i="23"/>
  <c r="AO663" i="23"/>
  <c r="AQ663" i="23"/>
  <c r="AN664" i="23"/>
  <c r="AN665" i="23"/>
  <c r="AQ664" i="23"/>
  <c r="AO664" i="23"/>
  <c r="AM664" i="23"/>
  <c r="AO665" i="23"/>
  <c r="AM665" i="23"/>
  <c r="AN666" i="23"/>
  <c r="AQ665" i="23"/>
  <c r="AM666" i="23"/>
  <c r="AN667" i="23"/>
  <c r="AO666" i="23"/>
  <c r="AQ666" i="23"/>
  <c r="AQ667" i="23"/>
  <c r="AN668" i="23"/>
  <c r="AM667" i="23"/>
  <c r="AO667" i="23"/>
  <c r="AM668" i="23"/>
  <c r="AO668" i="23"/>
  <c r="AQ668" i="23"/>
  <c r="AN669" i="23"/>
  <c r="AO669" i="23"/>
  <c r="AN670" i="23"/>
  <c r="AM669" i="23"/>
  <c r="AQ669" i="23"/>
  <c r="AM670" i="23"/>
  <c r="AN671" i="23"/>
  <c r="AQ670" i="23"/>
  <c r="AO670" i="23"/>
  <c r="AO671" i="23"/>
  <c r="AM671" i="23"/>
  <c r="AN672" i="23"/>
  <c r="AQ671" i="23"/>
  <c r="AM672" i="23"/>
  <c r="AQ672" i="23"/>
  <c r="AO672" i="23"/>
  <c r="AN673" i="23"/>
  <c r="AO673" i="23"/>
  <c r="AQ673" i="23"/>
  <c r="AM673" i="23"/>
  <c r="AN674" i="23"/>
  <c r="AN675" i="23"/>
  <c r="AM674" i="23"/>
  <c r="AQ674" i="23"/>
  <c r="AO674" i="23"/>
  <c r="AM675" i="23"/>
  <c r="AN676" i="23"/>
  <c r="AQ675" i="23"/>
  <c r="AO675" i="23"/>
  <c r="AQ676" i="23"/>
  <c r="AO676" i="23"/>
  <c r="AN677" i="23"/>
  <c r="AM676" i="23"/>
  <c r="AQ677" i="23"/>
  <c r="AN678" i="23"/>
  <c r="AM677" i="23"/>
  <c r="AO677" i="23"/>
  <c r="AM678" i="23"/>
  <c r="AQ678" i="23"/>
  <c r="AO678" i="23"/>
  <c r="AN679" i="23"/>
  <c r="AN680" i="23"/>
  <c r="AO679" i="23"/>
  <c r="AQ679" i="23"/>
  <c r="AM679" i="23"/>
  <c r="AQ680" i="23"/>
  <c r="AN681" i="23"/>
  <c r="AM680" i="23"/>
  <c r="AO680" i="23"/>
  <c r="AQ681" i="23"/>
  <c r="AN682" i="23"/>
  <c r="AM681" i="23"/>
  <c r="AO681" i="23"/>
  <c r="AN683" i="23"/>
  <c r="AQ682" i="23"/>
  <c r="AM682" i="23"/>
  <c r="AO682" i="23"/>
  <c r="AM683" i="23"/>
  <c r="AO683" i="23"/>
  <c r="AQ683" i="23"/>
  <c r="AN684" i="23"/>
  <c r="AQ684" i="23"/>
  <c r="AO684" i="23"/>
  <c r="AN685" i="23"/>
  <c r="AM684" i="23"/>
  <c r="AO685" i="23"/>
  <c r="AQ685" i="23"/>
  <c r="AN686" i="23"/>
  <c r="AM685" i="23"/>
  <c r="AM686" i="23"/>
  <c r="AN687" i="23"/>
  <c r="AO686" i="23"/>
  <c r="AQ686" i="23"/>
  <c r="AO687" i="23"/>
  <c r="AN688" i="23"/>
  <c r="AM687" i="23"/>
  <c r="AQ687" i="23"/>
  <c r="AQ688" i="23"/>
  <c r="AM688" i="23"/>
  <c r="AN689" i="23"/>
  <c r="AO688" i="23"/>
  <c r="AO689" i="23"/>
  <c r="AQ689" i="23"/>
  <c r="AN690" i="23"/>
  <c r="AM689" i="23"/>
  <c r="AQ690" i="23"/>
  <c r="AN691" i="23"/>
  <c r="AM690" i="23"/>
  <c r="AO690" i="23"/>
  <c r="AO691" i="23"/>
  <c r="AM691" i="23"/>
  <c r="AQ691" i="23"/>
  <c r="AN692" i="23"/>
  <c r="AQ692" i="23"/>
  <c r="AM692" i="23"/>
  <c r="AN693" i="23"/>
  <c r="AO692" i="23"/>
  <c r="AQ693" i="23"/>
  <c r="AM693" i="23"/>
  <c r="AN694" i="23"/>
  <c r="AO693" i="23"/>
  <c r="AO694" i="23"/>
  <c r="AN695" i="23"/>
  <c r="AM694" i="23"/>
  <c r="AQ694" i="23"/>
  <c r="AN696" i="23"/>
  <c r="AQ695" i="23"/>
  <c r="AO695" i="23"/>
  <c r="AM695" i="23"/>
  <c r="AM696" i="23"/>
  <c r="AO696" i="23"/>
  <c r="AQ696" i="23"/>
  <c r="AN697" i="23"/>
  <c r="AM697" i="23"/>
  <c r="AO697" i="23"/>
  <c r="AQ697" i="23"/>
  <c r="AN698" i="23"/>
  <c r="AO698" i="23"/>
  <c r="AQ698" i="23"/>
  <c r="AN699" i="23"/>
  <c r="AM698" i="23"/>
  <c r="AO699" i="23"/>
  <c r="AN700" i="23"/>
  <c r="AQ699" i="23"/>
  <c r="AM699" i="23"/>
  <c r="AO700" i="23"/>
  <c r="AQ700" i="23"/>
  <c r="AN701" i="23"/>
  <c r="AM700" i="23"/>
  <c r="AN702" i="23"/>
  <c r="AO701" i="23"/>
  <c r="AQ701" i="23"/>
  <c r="AM701" i="23"/>
  <c r="AN703" i="23"/>
  <c r="AM702" i="23"/>
  <c r="AO702" i="23"/>
  <c r="AQ702" i="23"/>
  <c r="AN704" i="23"/>
  <c r="AM703" i="23"/>
  <c r="AO703" i="23"/>
  <c r="AQ703" i="23"/>
  <c r="AM704" i="23"/>
  <c r="AO704" i="23"/>
  <c r="AN705" i="23"/>
  <c r="AQ704" i="23"/>
  <c r="AN706" i="23"/>
  <c r="AM705" i="23"/>
  <c r="AQ705" i="23"/>
  <c r="AO705" i="23"/>
  <c r="AN707" i="23"/>
  <c r="AM706" i="23"/>
  <c r="AQ706" i="23"/>
  <c r="AO706" i="23"/>
  <c r="AQ707" i="23"/>
  <c r="AM707" i="23"/>
  <c r="AN708" i="23"/>
  <c r="AO707" i="23"/>
  <c r="AO708" i="23"/>
  <c r="AM708" i="23"/>
  <c r="AN709" i="23"/>
  <c r="AQ708" i="23"/>
  <c r="AO709" i="23"/>
  <c r="AM709" i="23"/>
  <c r="AN710" i="23"/>
  <c r="AQ709" i="23"/>
  <c r="AO710" i="23"/>
  <c r="AM710" i="23"/>
  <c r="AN711" i="23"/>
  <c r="AQ710" i="23"/>
  <c r="AQ711" i="23"/>
  <c r="AM711" i="23"/>
  <c r="AN712" i="23"/>
  <c r="AO711" i="23"/>
  <c r="AN713" i="23"/>
  <c r="AO712" i="23"/>
  <c r="AM712" i="23"/>
  <c r="AQ712" i="23"/>
  <c r="AM713" i="23"/>
  <c r="AN714" i="23"/>
  <c r="AQ713" i="23"/>
  <c r="AO713" i="23"/>
  <c r="AN715" i="23"/>
  <c r="AO714" i="23"/>
  <c r="AM714" i="23"/>
  <c r="AQ714" i="23"/>
  <c r="AO715" i="23"/>
  <c r="AM715" i="23"/>
  <c r="AQ715" i="23"/>
  <c r="AN716" i="23"/>
  <c r="AQ716" i="23"/>
  <c r="AM716" i="23"/>
  <c r="AN717" i="23"/>
  <c r="AO716" i="23"/>
  <c r="AM717" i="23"/>
  <c r="AO717" i="23"/>
  <c r="AN718" i="23"/>
  <c r="AQ717" i="23"/>
  <c r="AN719" i="23"/>
  <c r="AO718" i="23"/>
  <c r="AM718" i="23"/>
  <c r="AQ718" i="23"/>
  <c r="AQ719" i="23"/>
  <c r="AO719" i="23"/>
  <c r="AM719" i="23"/>
  <c r="AN720" i="23"/>
  <c r="AM720" i="23"/>
  <c r="AQ720" i="23"/>
  <c r="AN721" i="23"/>
  <c r="AO720" i="23"/>
  <c r="AN722" i="23"/>
  <c r="AO721" i="23"/>
  <c r="AM721" i="23"/>
  <c r="AQ721" i="23"/>
  <c r="AQ722" i="23"/>
  <c r="AM722" i="23"/>
  <c r="AN723" i="23"/>
  <c r="AO722" i="23"/>
  <c r="AO723" i="23"/>
  <c r="AM723" i="23"/>
  <c r="AN724" i="23"/>
  <c r="AQ723" i="23"/>
  <c r="AQ724" i="23"/>
  <c r="AM724" i="23"/>
  <c r="AN725" i="23"/>
  <c r="AO724" i="23"/>
  <c r="AM725" i="23"/>
  <c r="AQ725" i="23"/>
  <c r="AO725" i="23"/>
  <c r="AN726" i="23"/>
  <c r="AN727" i="23"/>
  <c r="AQ726" i="23"/>
  <c r="AO726" i="23"/>
  <c r="AM726" i="23"/>
  <c r="AM727" i="23"/>
  <c r="AQ727" i="23"/>
  <c r="AO727" i="23"/>
  <c r="AN728" i="23"/>
  <c r="AQ728" i="23"/>
  <c r="AM728" i="23"/>
  <c r="AN729" i="23"/>
  <c r="AO728" i="23"/>
  <c r="AQ729" i="23"/>
  <c r="AO729" i="23"/>
  <c r="AN730" i="23"/>
  <c r="AM729" i="23"/>
  <c r="AQ730" i="23"/>
  <c r="AO730" i="23"/>
  <c r="AM730" i="23"/>
  <c r="AN731" i="23"/>
  <c r="AQ731" i="23"/>
  <c r="AM731" i="23"/>
  <c r="AO731" i="23"/>
  <c r="AN732" i="23"/>
  <c r="AM732" i="23"/>
  <c r="AQ732" i="23"/>
  <c r="AO732" i="23"/>
  <c r="AN733" i="23"/>
  <c r="AM733" i="23"/>
  <c r="AN734" i="23"/>
  <c r="AQ733" i="23"/>
  <c r="AO733" i="23"/>
  <c r="AN735" i="23"/>
  <c r="AM734" i="23"/>
  <c r="AQ734" i="23"/>
  <c r="AO734" i="23"/>
  <c r="AN736" i="23"/>
  <c r="AM735" i="23"/>
  <c r="AO735" i="23"/>
  <c r="AQ735" i="23"/>
  <c r="AQ736" i="23"/>
  <c r="AM736" i="23"/>
  <c r="AN737" i="23"/>
  <c r="AO736" i="23"/>
  <c r="AQ737" i="23"/>
  <c r="AO737" i="23"/>
  <c r="AM737" i="23"/>
  <c r="AN738" i="23"/>
  <c r="AQ738" i="23"/>
  <c r="AM738" i="23"/>
  <c r="AN739" i="23"/>
  <c r="AO738" i="23"/>
  <c r="AM739" i="23"/>
  <c r="AQ739" i="23"/>
  <c r="AO739" i="23"/>
  <c r="AN740" i="23"/>
  <c r="AQ740" i="23"/>
  <c r="AN741" i="23"/>
  <c r="AM740" i="23"/>
  <c r="AO740" i="23"/>
  <c r="AN742" i="23"/>
  <c r="AM741" i="23"/>
  <c r="AQ741" i="23"/>
  <c r="AO741" i="23"/>
  <c r="AN743" i="23"/>
  <c r="AO742" i="23"/>
  <c r="AM742" i="23"/>
  <c r="AQ742" i="23"/>
  <c r="AQ743" i="23"/>
  <c r="AN744" i="23"/>
  <c r="AM743" i="23"/>
  <c r="AO743" i="23"/>
  <c r="AQ744" i="23"/>
  <c r="AO744" i="23"/>
  <c r="AN745" i="23"/>
  <c r="AM744" i="23"/>
  <c r="AO745" i="23"/>
  <c r="AM745" i="23"/>
  <c r="AN746" i="23"/>
  <c r="AQ745" i="23"/>
  <c r="AO746" i="23"/>
  <c r="AN747" i="23"/>
  <c r="AQ746" i="23"/>
  <c r="AM746" i="23"/>
  <c r="AO747" i="23"/>
  <c r="AQ747" i="23"/>
  <c r="AN748" i="23"/>
  <c r="AM747" i="23"/>
  <c r="AM748" i="23"/>
  <c r="AO748" i="23"/>
  <c r="AN749" i="23"/>
  <c r="AQ748" i="23"/>
  <c r="AM749" i="23"/>
  <c r="AO749" i="23"/>
  <c r="AQ749" i="23"/>
  <c r="AN750" i="23"/>
  <c r="AM750" i="23"/>
  <c r="AO750" i="23"/>
  <c r="AN751" i="23"/>
  <c r="AQ750" i="23"/>
  <c r="AO751" i="23"/>
  <c r="AN752" i="23"/>
  <c r="AQ751" i="23"/>
  <c r="AM751" i="23"/>
  <c r="AQ752" i="23"/>
  <c r="AO752" i="23"/>
  <c r="AM752" i="23"/>
  <c r="AN753" i="23"/>
  <c r="AO753" i="23"/>
  <c r="AN754" i="23"/>
  <c r="AM753" i="23"/>
  <c r="AQ753" i="23"/>
  <c r="AN755" i="23"/>
  <c r="AQ754" i="23"/>
  <c r="AO754" i="23"/>
  <c r="AM754" i="23"/>
  <c r="AN756" i="23"/>
  <c r="AO755" i="23"/>
  <c r="AQ755" i="23"/>
  <c r="AM755" i="23"/>
  <c r="AO756" i="23"/>
  <c r="AN757" i="23"/>
  <c r="AQ756" i="23"/>
  <c r="AM756" i="23"/>
  <c r="AM757" i="23"/>
  <c r="AO757" i="23"/>
  <c r="AN758" i="23"/>
  <c r="AQ757" i="23"/>
  <c r="AM758" i="23"/>
  <c r="AO758" i="23"/>
  <c r="AQ758" i="23"/>
  <c r="AN759" i="23"/>
  <c r="AO759" i="23"/>
  <c r="AQ759" i="23"/>
  <c r="AM759" i="23"/>
  <c r="AN760" i="23"/>
  <c r="AM760" i="23"/>
  <c r="AO760" i="23"/>
  <c r="AN761" i="23"/>
  <c r="AQ760" i="23"/>
  <c r="AQ761" i="23"/>
  <c r="AN762" i="23"/>
  <c r="AM761" i="23"/>
  <c r="AO761" i="23"/>
  <c r="AO762" i="23"/>
  <c r="AQ762" i="23"/>
  <c r="AN763" i="23"/>
  <c r="AM762" i="23"/>
  <c r="AQ763" i="23"/>
  <c r="AO763" i="23"/>
  <c r="AM763" i="23"/>
  <c r="AN764" i="23"/>
  <c r="AQ764" i="23"/>
  <c r="AM764" i="23"/>
  <c r="AN765" i="23"/>
  <c r="AO764" i="23"/>
  <c r="AQ765" i="23"/>
  <c r="AN766" i="23"/>
  <c r="AO765" i="23"/>
  <c r="AM765" i="23"/>
  <c r="AN767" i="23"/>
  <c r="AM766" i="23"/>
  <c r="AQ766" i="23"/>
  <c r="AO766" i="23"/>
  <c r="AQ767" i="23"/>
  <c r="AN768" i="23"/>
  <c r="AM767" i="23"/>
  <c r="AO767" i="23"/>
  <c r="AM768" i="23"/>
  <c r="AO768" i="23"/>
  <c r="AQ768" i="23"/>
  <c r="AN769" i="23"/>
  <c r="AM769" i="23"/>
  <c r="AN770" i="23"/>
  <c r="AO769" i="23"/>
  <c r="AQ769" i="23"/>
  <c r="AM770" i="23"/>
  <c r="AN771" i="23"/>
  <c r="AO770" i="23"/>
  <c r="AQ770" i="23"/>
  <c r="AO771" i="23"/>
  <c r="AM771" i="23"/>
  <c r="AN772" i="23"/>
  <c r="AQ771" i="23"/>
  <c r="AN773" i="23"/>
  <c r="AO772" i="23"/>
  <c r="AQ772" i="23"/>
  <c r="AM772" i="23"/>
  <c r="AO773" i="23"/>
  <c r="AQ773" i="23"/>
  <c r="AM773" i="23"/>
  <c r="AN774" i="23"/>
  <c r="AO774" i="23"/>
  <c r="AQ774" i="23"/>
  <c r="AN775" i="23"/>
  <c r="AM774" i="23"/>
  <c r="AN776" i="23"/>
  <c r="AM775" i="23"/>
  <c r="AQ775" i="23"/>
  <c r="AO775" i="23"/>
  <c r="AO776" i="23"/>
  <c r="AN777" i="23"/>
  <c r="AM776" i="23"/>
  <c r="AQ776" i="23"/>
  <c r="AO777" i="23"/>
  <c r="AQ777" i="23"/>
  <c r="AM777" i="23"/>
  <c r="AN778" i="23"/>
  <c r="AQ778" i="23"/>
  <c r="AO778" i="23"/>
  <c r="AN779" i="23"/>
  <c r="AM778" i="23"/>
  <c r="AO779" i="23"/>
  <c r="AQ779" i="23"/>
  <c r="AN780" i="23"/>
  <c r="AM779" i="23"/>
  <c r="AQ780" i="23"/>
  <c r="AM780" i="23"/>
  <c r="AN781" i="23"/>
  <c r="AO780" i="23"/>
  <c r="AQ781" i="23"/>
  <c r="AN782" i="23"/>
  <c r="AM781" i="23"/>
  <c r="AO781" i="23"/>
  <c r="AN783" i="23"/>
  <c r="AM782" i="23"/>
  <c r="AO782" i="23"/>
  <c r="AQ782" i="23"/>
  <c r="AQ783" i="23"/>
  <c r="AO783" i="23"/>
  <c r="AM783" i="23"/>
  <c r="AN784" i="23"/>
  <c r="AM784" i="23"/>
  <c r="AN785" i="23"/>
  <c r="AQ784" i="23"/>
  <c r="AO784" i="23"/>
  <c r="AM785" i="23"/>
  <c r="AQ785" i="23"/>
  <c r="AN786" i="23"/>
  <c r="AO785" i="23"/>
  <c r="AO786" i="23"/>
  <c r="AQ786" i="23"/>
  <c r="AM786" i="23"/>
  <c r="AN787" i="23"/>
  <c r="AO787" i="23"/>
  <c r="AQ787" i="23"/>
  <c r="AN788" i="23"/>
  <c r="AM787" i="23"/>
  <c r="AM788" i="23"/>
  <c r="AQ788" i="23"/>
  <c r="AN789" i="23"/>
  <c r="AO788" i="23"/>
  <c r="AM789" i="23"/>
  <c r="AO789" i="23"/>
  <c r="AN790" i="23"/>
  <c r="AQ789" i="23"/>
  <c r="AM790" i="23"/>
  <c r="AN791" i="23"/>
  <c r="AQ790" i="23"/>
  <c r="AO790" i="23"/>
  <c r="AQ791" i="23"/>
  <c r="AO791" i="23"/>
  <c r="AN792" i="23"/>
  <c r="AM791" i="23"/>
  <c r="AO792" i="23"/>
  <c r="AM792" i="23"/>
  <c r="AQ792" i="23"/>
  <c r="AN793" i="23"/>
  <c r="AM793" i="23"/>
  <c r="AN794" i="23"/>
  <c r="AO793" i="23"/>
  <c r="AQ793" i="23"/>
  <c r="AM794" i="23"/>
  <c r="AQ794" i="23"/>
  <c r="AO794" i="23"/>
  <c r="AN795" i="23"/>
  <c r="AQ795" i="23"/>
  <c r="AO795" i="23"/>
  <c r="AN796" i="23"/>
  <c r="AM795" i="23"/>
  <c r="AM796" i="23"/>
  <c r="AQ796" i="23"/>
  <c r="AN797" i="23"/>
  <c r="AO796" i="23"/>
  <c r="AM797" i="23"/>
  <c r="AO797" i="23"/>
  <c r="AQ797" i="23"/>
  <c r="AN798" i="23"/>
  <c r="AO798" i="23"/>
  <c r="AM798" i="23"/>
  <c r="AQ798" i="23"/>
  <c r="AN799" i="23"/>
  <c r="AM799" i="23"/>
  <c r="AQ799" i="23"/>
  <c r="AN800" i="23"/>
  <c r="AO799" i="23"/>
  <c r="AN801" i="23"/>
  <c r="AM800" i="23"/>
  <c r="AQ800" i="23"/>
  <c r="AO800" i="23"/>
  <c r="AO801" i="23"/>
  <c r="AM801" i="23"/>
  <c r="AQ801" i="23"/>
  <c r="AN802" i="23"/>
  <c r="AQ802" i="23"/>
  <c r="AM802" i="23"/>
  <c r="AO802" i="23"/>
  <c r="AN803" i="23"/>
  <c r="AM803" i="23"/>
  <c r="AQ803" i="23"/>
  <c r="AN804" i="23"/>
  <c r="AO803" i="23"/>
  <c r="AM804" i="23"/>
  <c r="AO804" i="23"/>
  <c r="AN805" i="23"/>
  <c r="AQ804" i="23"/>
  <c r="AN806" i="23"/>
  <c r="AQ805" i="23"/>
  <c r="AM805" i="23"/>
  <c r="AO805" i="23"/>
  <c r="AQ806" i="23"/>
  <c r="AO806" i="23"/>
  <c r="AM806" i="23"/>
  <c r="AN807" i="23"/>
  <c r="AN808" i="23"/>
  <c r="AM807" i="23"/>
  <c r="AO807" i="23"/>
  <c r="AQ807" i="23"/>
  <c r="AO808" i="23"/>
  <c r="AQ808" i="23"/>
  <c r="AN809" i="23"/>
  <c r="AM808" i="23"/>
  <c r="AO809" i="23"/>
  <c r="AQ809" i="23"/>
  <c r="AM809" i="23"/>
  <c r="AN810" i="23"/>
  <c r="AN811" i="23"/>
  <c r="AO810" i="23"/>
  <c r="AM810" i="23"/>
  <c r="AQ810" i="23"/>
  <c r="AM811" i="23"/>
  <c r="AO811" i="23"/>
  <c r="AN812" i="23"/>
  <c r="AQ811" i="23"/>
  <c r="AM812" i="23"/>
  <c r="AN813" i="23"/>
  <c r="AQ812" i="23"/>
  <c r="AO812" i="23"/>
  <c r="AO813" i="23"/>
  <c r="AM813" i="23"/>
  <c r="AQ813" i="23"/>
  <c r="AN814" i="23"/>
  <c r="AO814" i="23"/>
  <c r="AQ814" i="23"/>
  <c r="AN815" i="23"/>
  <c r="AM814" i="23"/>
  <c r="AM815" i="23"/>
  <c r="AO815" i="23"/>
  <c r="AN816" i="23"/>
  <c r="AQ815" i="23"/>
  <c r="AM816" i="23"/>
  <c r="AO816" i="23"/>
  <c r="AQ816" i="23"/>
  <c r="AN817" i="23"/>
  <c r="AO817" i="23"/>
  <c r="AN818" i="23"/>
  <c r="AM817" i="23"/>
  <c r="AQ817" i="23"/>
  <c r="AO818" i="23"/>
  <c r="AM818" i="23"/>
  <c r="AQ818" i="23"/>
  <c r="AN819" i="23"/>
  <c r="AN820" i="23"/>
  <c r="AO819" i="23"/>
  <c r="AQ819" i="23"/>
  <c r="AM819" i="23"/>
  <c r="AQ820" i="23"/>
  <c r="AN821" i="23"/>
  <c r="AO820" i="23"/>
  <c r="AM820" i="23"/>
  <c r="AO821" i="23"/>
  <c r="AQ821" i="23"/>
  <c r="AM821" i="23"/>
  <c r="AN822" i="23"/>
  <c r="AN823" i="23"/>
  <c r="AQ822" i="23"/>
  <c r="AM822" i="23"/>
  <c r="AO822" i="23"/>
  <c r="AN824" i="23"/>
  <c r="AM823" i="23"/>
  <c r="AQ823" i="23"/>
  <c r="AO823" i="23"/>
  <c r="AM824" i="23"/>
  <c r="AN825" i="23"/>
  <c r="AQ824" i="23"/>
  <c r="AO824" i="23"/>
  <c r="AM825" i="23"/>
  <c r="AQ825" i="23"/>
  <c r="AN826" i="23"/>
  <c r="AO825" i="23"/>
  <c r="AN827" i="23"/>
  <c r="AQ826" i="23"/>
  <c r="AM826" i="23"/>
  <c r="AO826" i="23"/>
  <c r="AO827" i="23"/>
  <c r="AM827" i="23"/>
  <c r="AQ827" i="23"/>
  <c r="AN828" i="23"/>
  <c r="AQ828" i="23"/>
  <c r="AM828" i="23"/>
  <c r="AO828" i="23"/>
  <c r="AN829" i="23"/>
  <c r="AO829" i="23"/>
  <c r="AQ829" i="23"/>
  <c r="AM829" i="23"/>
  <c r="AN830" i="23"/>
  <c r="AM830" i="23"/>
  <c r="AN831" i="23"/>
  <c r="AO830" i="23"/>
  <c r="AQ830" i="23"/>
  <c r="AM831" i="23"/>
  <c r="AO831" i="23"/>
  <c r="AQ831" i="23"/>
  <c r="AN832" i="23"/>
  <c r="AQ832" i="23"/>
  <c r="AN833" i="23"/>
  <c r="AO832" i="23"/>
  <c r="AM832" i="23"/>
  <c r="AQ833" i="23"/>
  <c r="AM833" i="23"/>
  <c r="AO833" i="23"/>
  <c r="AN834" i="23"/>
  <c r="AO834" i="23"/>
  <c r="AQ834" i="23"/>
  <c r="AM834" i="23"/>
  <c r="AN835" i="23"/>
  <c r="AN836" i="23"/>
  <c r="AO835" i="23"/>
  <c r="AQ835" i="23"/>
  <c r="AM835" i="23"/>
  <c r="AM836" i="23"/>
  <c r="AQ836" i="23"/>
  <c r="AN837" i="23"/>
  <c r="AO836" i="23"/>
  <c r="AO837" i="23"/>
  <c r="AQ837" i="23"/>
  <c r="AM837" i="23"/>
  <c r="AN838" i="23"/>
  <c r="AM838" i="23"/>
  <c r="AQ838" i="23"/>
  <c r="AO838" i="23"/>
  <c r="AN839" i="23"/>
  <c r="AN840" i="23"/>
  <c r="AM839" i="23"/>
  <c r="AQ839" i="23"/>
  <c r="AO839" i="23"/>
  <c r="AQ840" i="23"/>
  <c r="AO840" i="23"/>
  <c r="AN841" i="23"/>
  <c r="AM840" i="23"/>
  <c r="AN842" i="23"/>
  <c r="AQ841" i="23"/>
  <c r="AO841" i="23"/>
  <c r="AM841" i="23"/>
  <c r="AN843" i="23"/>
  <c r="AO842" i="23"/>
  <c r="AQ842" i="23"/>
  <c r="AM842" i="23"/>
  <c r="AM843" i="23"/>
  <c r="AN844" i="23"/>
  <c r="AQ843" i="23"/>
  <c r="AO843" i="23"/>
  <c r="AN845" i="23"/>
  <c r="AO844" i="23"/>
  <c r="AM844" i="23"/>
  <c r="AQ844" i="23"/>
  <c r="AN846" i="23"/>
  <c r="AQ845" i="23"/>
  <c r="AM845" i="23"/>
  <c r="AO845" i="23"/>
  <c r="AM846" i="23"/>
  <c r="AO846" i="23"/>
  <c r="AQ846" i="23"/>
  <c r="AN847" i="23"/>
  <c r="AM847" i="23"/>
  <c r="AQ847" i="23"/>
  <c r="AO847" i="23"/>
  <c r="AN848" i="23"/>
  <c r="AM848" i="23"/>
  <c r="AO848" i="23"/>
  <c r="AN849" i="23"/>
  <c r="AQ848" i="23"/>
  <c r="AN850" i="23"/>
  <c r="AM849" i="23"/>
  <c r="AQ849" i="23"/>
  <c r="AO849" i="23"/>
  <c r="AM850" i="23"/>
  <c r="AO850" i="23"/>
  <c r="AQ850" i="23"/>
  <c r="AN851" i="23"/>
  <c r="AN852" i="23"/>
  <c r="AM851" i="23"/>
  <c r="AO851" i="23"/>
  <c r="AQ851" i="23"/>
  <c r="AN853" i="23"/>
  <c r="AM852" i="23"/>
  <c r="AO852" i="23"/>
  <c r="AQ852" i="23"/>
  <c r="AM853" i="23"/>
  <c r="AN854" i="23"/>
  <c r="AQ853" i="23"/>
  <c r="AO853" i="23"/>
  <c r="AN855" i="23"/>
  <c r="AO854" i="23"/>
  <c r="AQ854" i="23"/>
  <c r="AM854" i="23"/>
  <c r="AN856" i="23"/>
  <c r="AM855" i="23"/>
  <c r="AQ855" i="23"/>
  <c r="AO855" i="23"/>
  <c r="AM856" i="23"/>
  <c r="AQ856" i="23"/>
  <c r="AO856" i="23"/>
  <c r="AN857" i="23"/>
  <c r="AO857" i="23"/>
  <c r="AM857" i="23"/>
  <c r="AQ857" i="23"/>
  <c r="AN858" i="23"/>
  <c r="AQ858" i="23"/>
  <c r="AN859" i="23"/>
  <c r="AO858" i="23"/>
  <c r="AM858" i="23"/>
  <c r="AM859" i="23"/>
  <c r="AO859" i="23"/>
  <c r="AQ859" i="23"/>
  <c r="AN860" i="23"/>
  <c r="AM860" i="23"/>
  <c r="AQ860" i="23"/>
  <c r="AO860" i="23"/>
  <c r="AN861" i="23"/>
  <c r="AN862" i="23"/>
  <c r="AO861" i="23"/>
  <c r="AQ861" i="23"/>
  <c r="AM861" i="23"/>
  <c r="AO862" i="23"/>
  <c r="AQ862" i="23"/>
  <c r="AM862" i="23"/>
  <c r="AN863" i="23"/>
  <c r="AQ863" i="23"/>
  <c r="AM863" i="23"/>
  <c r="AN864" i="23"/>
  <c r="AO863" i="23"/>
  <c r="AM864" i="23"/>
  <c r="AO864" i="23"/>
  <c r="AQ864" i="23"/>
  <c r="AN865" i="23"/>
  <c r="AO865" i="23"/>
  <c r="AQ865" i="23"/>
  <c r="AN866" i="23"/>
  <c r="AM865" i="23"/>
  <c r="AM866" i="23"/>
  <c r="AN867" i="23"/>
  <c r="AO866" i="23"/>
  <c r="AQ866" i="23"/>
  <c r="AO867" i="23"/>
  <c r="AN868" i="23"/>
  <c r="AM867" i="23"/>
  <c r="AQ867" i="23"/>
  <c r="AN869" i="23"/>
  <c r="AM868" i="23"/>
  <c r="AO868" i="23"/>
  <c r="AQ868" i="23"/>
  <c r="AO869" i="23"/>
  <c r="AQ869" i="23"/>
  <c r="AN870" i="23"/>
  <c r="AM869" i="23"/>
  <c r="AQ870" i="23"/>
  <c r="AO870" i="23"/>
  <c r="AM870" i="23"/>
  <c r="AN871" i="23"/>
  <c r="AN872" i="23"/>
  <c r="AM871" i="23"/>
  <c r="AO871" i="23"/>
  <c r="AQ871" i="23"/>
  <c r="AO872" i="23"/>
  <c r="AQ872" i="23"/>
  <c r="AN873" i="23"/>
  <c r="AM872" i="23"/>
  <c r="AQ873" i="23"/>
  <c r="AM873" i="23"/>
  <c r="AO873" i="23"/>
  <c r="AN874" i="23"/>
  <c r="AO874" i="23"/>
  <c r="AQ874" i="23"/>
  <c r="AN875" i="23"/>
  <c r="AM874" i="23"/>
  <c r="AQ875" i="23"/>
  <c r="AO875" i="23"/>
  <c r="AN876" i="23"/>
  <c r="AM875" i="23"/>
  <c r="AM876" i="23"/>
  <c r="AN877" i="23"/>
  <c r="AO876" i="23"/>
  <c r="AQ876" i="23"/>
  <c r="AM877" i="23"/>
  <c r="AO877" i="23"/>
  <c r="AQ877" i="23"/>
  <c r="AN878" i="23"/>
  <c r="AO878" i="23"/>
  <c r="AQ878" i="23"/>
  <c r="AN879" i="23"/>
  <c r="AM878" i="23"/>
  <c r="AM879" i="23"/>
  <c r="AO879" i="23"/>
  <c r="AN880" i="23"/>
  <c r="AQ879" i="23"/>
  <c r="AN881" i="23"/>
  <c r="AO880" i="23"/>
  <c r="AQ880" i="23"/>
  <c r="AM880" i="23"/>
  <c r="AM881" i="23"/>
  <c r="AN882" i="23"/>
  <c r="AQ881" i="23"/>
  <c r="AO881" i="23"/>
  <c r="AO882" i="23"/>
  <c r="AM882" i="23"/>
  <c r="AQ882" i="23"/>
  <c r="AN883" i="23"/>
  <c r="AM883" i="23"/>
  <c r="AN884" i="23"/>
  <c r="AO883" i="23"/>
  <c r="AQ883" i="23"/>
  <c r="AN885" i="23"/>
  <c r="AM884" i="23"/>
  <c r="AQ884" i="23"/>
  <c r="AO884" i="23"/>
  <c r="AO885" i="23"/>
  <c r="AN886" i="23"/>
  <c r="AM885" i="23"/>
  <c r="AQ885" i="23"/>
  <c r="AO886" i="23"/>
  <c r="AM886" i="23"/>
  <c r="AQ886" i="23"/>
  <c r="AN887" i="23"/>
  <c r="AM887" i="23"/>
  <c r="AQ887" i="23"/>
  <c r="AO887" i="23"/>
  <c r="AN888" i="23"/>
  <c r="AO888" i="23"/>
  <c r="AQ888" i="23"/>
  <c r="AN889" i="23"/>
  <c r="AM888" i="23"/>
  <c r="AM889" i="23"/>
  <c r="AO889" i="23"/>
  <c r="AQ889" i="23"/>
  <c r="AN890" i="23"/>
  <c r="AO890" i="23"/>
  <c r="AN891" i="23"/>
  <c r="AM890" i="23"/>
  <c r="AQ890" i="23"/>
  <c r="AO891" i="23"/>
  <c r="AQ891" i="23"/>
  <c r="AM891" i="23"/>
  <c r="AN892" i="23"/>
  <c r="AN893" i="23"/>
  <c r="AO892" i="23"/>
  <c r="AQ892" i="23"/>
  <c r="AM892" i="23"/>
  <c r="AQ893" i="23"/>
  <c r="AO893" i="23"/>
  <c r="AN894" i="23"/>
  <c r="AM893" i="23"/>
  <c r="AM894" i="23"/>
  <c r="AO894" i="23"/>
  <c r="AN895" i="23"/>
  <c r="AQ894" i="23"/>
  <c r="AQ895" i="23"/>
  <c r="AO895" i="23"/>
  <c r="AN896" i="23"/>
  <c r="AM895" i="23"/>
  <c r="AO896" i="23"/>
  <c r="AQ896" i="23"/>
  <c r="AN897" i="23"/>
  <c r="AM896" i="23"/>
  <c r="AQ897" i="23"/>
  <c r="AN898" i="23"/>
  <c r="AO897" i="23"/>
  <c r="AM897" i="23"/>
  <c r="AN899" i="23"/>
  <c r="AM898" i="23"/>
  <c r="AQ898" i="23"/>
  <c r="AO898" i="23"/>
  <c r="AN900" i="23"/>
  <c r="AO899" i="23"/>
  <c r="AM899" i="23"/>
  <c r="AQ899" i="23"/>
  <c r="AO900" i="23"/>
  <c r="AN901" i="23"/>
  <c r="AQ900" i="23"/>
  <c r="AM900" i="23"/>
  <c r="AQ901" i="23"/>
  <c r="AM901" i="23"/>
  <c r="AN902" i="23"/>
  <c r="AO901" i="23"/>
  <c r="AM902" i="23"/>
  <c r="AN903" i="23"/>
  <c r="AQ902" i="23"/>
  <c r="AO902" i="23"/>
  <c r="AQ903" i="23"/>
  <c r="AO903" i="23"/>
  <c r="AM903" i="23"/>
  <c r="AN904" i="23"/>
  <c r="AQ904" i="23"/>
  <c r="AM904" i="23"/>
  <c r="AO904" i="23"/>
  <c r="AN905" i="23"/>
  <c r="AN906" i="23"/>
  <c r="AO905" i="23"/>
  <c r="AQ905" i="23"/>
  <c r="AM905" i="23"/>
  <c r="AM906" i="23"/>
  <c r="AN907" i="23"/>
  <c r="AQ906" i="23"/>
  <c r="AO906" i="23"/>
  <c r="AO907" i="23"/>
  <c r="AM907" i="23"/>
  <c r="AQ907" i="23"/>
  <c r="AN908" i="23"/>
  <c r="AN909" i="23"/>
  <c r="AO908" i="23"/>
  <c r="AQ908" i="23"/>
  <c r="AM908" i="23"/>
  <c r="AQ909" i="23"/>
  <c r="AN910" i="23"/>
  <c r="AO909" i="23"/>
  <c r="AM909" i="23"/>
  <c r="AQ910" i="23"/>
  <c r="AM910" i="23"/>
  <c r="AN911" i="23"/>
  <c r="AO910" i="23"/>
  <c r="AN912" i="23"/>
  <c r="AO911" i="23"/>
  <c r="AM911" i="23"/>
  <c r="AQ911" i="23"/>
  <c r="AM912" i="23"/>
  <c r="AQ912" i="23"/>
  <c r="AN913" i="23"/>
  <c r="AO912" i="23"/>
  <c r="AM913" i="23"/>
  <c r="AQ913" i="23"/>
  <c r="AO913" i="23"/>
  <c r="AN914" i="23"/>
  <c r="AQ914" i="23"/>
  <c r="AM914" i="23"/>
  <c r="AN915" i="23"/>
  <c r="AO914" i="23"/>
  <c r="AO915" i="23"/>
  <c r="AN916" i="23"/>
  <c r="AQ915" i="23"/>
  <c r="AM915" i="23"/>
  <c r="AQ916" i="23"/>
  <c r="AO916" i="23"/>
  <c r="AN917" i="23"/>
  <c r="AM916" i="23"/>
  <c r="AM917" i="23"/>
  <c r="AQ917" i="23"/>
  <c r="AO917" i="23"/>
  <c r="AN918" i="23"/>
  <c r="AM918" i="23"/>
  <c r="AQ918" i="23"/>
  <c r="AO918" i="23"/>
  <c r="AN919" i="23"/>
  <c r="AQ919" i="23"/>
  <c r="AO919" i="23"/>
  <c r="AM919" i="23"/>
  <c r="AN920" i="23"/>
  <c r="AM920" i="23"/>
  <c r="AN921" i="23"/>
  <c r="AQ920" i="23"/>
  <c r="AO920" i="23"/>
  <c r="AQ921" i="23"/>
  <c r="AM921" i="23"/>
  <c r="AO921" i="23"/>
  <c r="AN922" i="23"/>
  <c r="AQ922" i="23"/>
  <c r="AN923" i="23"/>
  <c r="AM922" i="23"/>
  <c r="AO922" i="23"/>
  <c r="AM923" i="23"/>
  <c r="AN924" i="23"/>
  <c r="AO923" i="23"/>
  <c r="AQ923" i="23"/>
  <c r="AN925" i="23"/>
  <c r="AM924" i="23"/>
  <c r="AQ924" i="23"/>
  <c r="AO924" i="23"/>
  <c r="AQ925" i="23"/>
  <c r="AN926" i="23"/>
  <c r="AO925" i="23"/>
  <c r="AM925" i="23"/>
  <c r="AN927" i="23"/>
  <c r="AQ926" i="23"/>
  <c r="AM926" i="23"/>
  <c r="AO926" i="23"/>
  <c r="AQ927" i="23"/>
  <c r="AM927" i="23"/>
  <c r="AN928" i="23"/>
  <c r="AO927" i="23"/>
  <c r="AM928" i="23"/>
  <c r="AN929" i="23"/>
  <c r="AO928" i="23"/>
  <c r="AQ928" i="23"/>
  <c r="AN930" i="23"/>
  <c r="AO929" i="23"/>
  <c r="AQ929" i="23"/>
  <c r="AM929" i="23"/>
  <c r="AN931" i="23"/>
  <c r="AQ930" i="23"/>
  <c r="AO930" i="23"/>
  <c r="AM930" i="23"/>
  <c r="AN932" i="23"/>
  <c r="AM931" i="23"/>
  <c r="AQ931" i="23"/>
  <c r="AO931" i="23"/>
  <c r="AN933" i="23"/>
  <c r="AQ932" i="23"/>
  <c r="AM932" i="23"/>
  <c r="AO932" i="23"/>
  <c r="AM933" i="23"/>
  <c r="AQ933" i="23"/>
  <c r="AO933" i="23"/>
  <c r="AN934" i="23"/>
  <c r="AQ934" i="23"/>
  <c r="AM934" i="23"/>
  <c r="AO934" i="23"/>
  <c r="AN935" i="23"/>
  <c r="AN936" i="23"/>
  <c r="AO935" i="23"/>
  <c r="AQ935" i="23"/>
  <c r="AM935" i="23"/>
  <c r="AM936" i="23"/>
  <c r="AQ936" i="23"/>
  <c r="AN937" i="23"/>
  <c r="AO936" i="23"/>
  <c r="AQ937" i="23"/>
  <c r="AO937" i="23"/>
  <c r="AM937" i="23"/>
  <c r="AN938" i="23"/>
  <c r="AO938" i="23"/>
  <c r="AQ938" i="23"/>
  <c r="AN939" i="23"/>
  <c r="AM938" i="23"/>
  <c r="AO939" i="23"/>
  <c r="AQ939" i="23"/>
  <c r="AN940" i="23"/>
  <c r="AM939" i="23"/>
  <c r="AN941" i="23"/>
  <c r="AO940" i="23"/>
  <c r="AQ940" i="23"/>
  <c r="AM940" i="23"/>
  <c r="AN942" i="23"/>
  <c r="AO941" i="23"/>
  <c r="AM941" i="23"/>
  <c r="AQ941" i="23"/>
  <c r="AM942" i="23"/>
  <c r="AQ942" i="23"/>
  <c r="AO942" i="23"/>
  <c r="AN943" i="23"/>
  <c r="AN944" i="23"/>
  <c r="AO943" i="23"/>
  <c r="AM943" i="23"/>
  <c r="AQ943" i="23"/>
  <c r="AO944" i="23"/>
  <c r="AN945" i="23"/>
  <c r="AQ944" i="23"/>
  <c r="AM944" i="23"/>
  <c r="AQ945" i="23"/>
  <c r="AM945" i="23"/>
  <c r="AO945" i="23"/>
  <c r="AN946" i="23"/>
  <c r="AN947" i="23"/>
  <c r="AO946" i="23"/>
  <c r="AM946" i="23"/>
  <c r="AQ946" i="23"/>
  <c r="AN948" i="23"/>
  <c r="AO947" i="23"/>
  <c r="AQ947" i="23"/>
  <c r="AM947" i="23"/>
  <c r="AQ948" i="23"/>
  <c r="AN949" i="23"/>
  <c r="AM948" i="23"/>
  <c r="AO948" i="23"/>
  <c r="AN950" i="23"/>
  <c r="AQ949" i="23"/>
  <c r="AM949" i="23"/>
  <c r="AO949" i="23"/>
  <c r="AO950" i="23"/>
  <c r="AN951" i="23"/>
  <c r="AM950" i="23"/>
  <c r="AQ950" i="23"/>
  <c r="AN952" i="23"/>
  <c r="AO951" i="23"/>
  <c r="AQ951" i="23"/>
  <c r="AM951" i="23"/>
  <c r="AO952" i="23"/>
  <c r="AQ952" i="23"/>
  <c r="AM952" i="23"/>
  <c r="AN953" i="23"/>
  <c r="AN954" i="23"/>
  <c r="AO953" i="23"/>
  <c r="AQ953" i="23"/>
  <c r="AM953" i="23"/>
  <c r="AQ954" i="23"/>
  <c r="AN955" i="23"/>
  <c r="AO954" i="23"/>
  <c r="AM954" i="23"/>
  <c r="AO955" i="23"/>
  <c r="AM955" i="23"/>
  <c r="AN956" i="23"/>
  <c r="AQ955" i="23"/>
  <c r="AO956" i="23"/>
  <c r="AQ956" i="23"/>
  <c r="AM956" i="23"/>
  <c r="AN957" i="23"/>
  <c r="AO957" i="23"/>
  <c r="AM957" i="23"/>
  <c r="AN958" i="23"/>
  <c r="AQ957" i="23"/>
  <c r="AO958" i="23"/>
  <c r="AN959" i="23"/>
  <c r="AQ958" i="23"/>
  <c r="AM958" i="23"/>
  <c r="AQ959" i="23"/>
  <c r="AN960" i="23"/>
  <c r="AO959" i="23"/>
  <c r="AM959" i="23"/>
  <c r="AO960" i="23"/>
  <c r="AQ960" i="23"/>
  <c r="AN961" i="23"/>
  <c r="AM960" i="23"/>
  <c r="AN962" i="23"/>
  <c r="AO961" i="23"/>
  <c r="AM961" i="23"/>
  <c r="AQ961" i="23"/>
  <c r="AO962" i="23"/>
  <c r="AN963" i="23"/>
  <c r="AQ962" i="23"/>
  <c r="AM962" i="23"/>
  <c r="AO963" i="23"/>
  <c r="AQ963" i="23"/>
  <c r="AN964" i="23"/>
  <c r="AM963" i="23"/>
  <c r="AQ964" i="23"/>
  <c r="AO964" i="23"/>
  <c r="AN965" i="23"/>
  <c r="AM964" i="23"/>
  <c r="AN966" i="23"/>
  <c r="AM965" i="23"/>
  <c r="AQ965" i="23"/>
  <c r="AO965" i="23"/>
  <c r="AQ966" i="23"/>
  <c r="AO966" i="23"/>
  <c r="AN967" i="23"/>
  <c r="AM966" i="23"/>
  <c r="AO967" i="23"/>
  <c r="AN968" i="23"/>
  <c r="AQ967" i="23"/>
  <c r="AM967" i="23"/>
  <c r="AO968" i="23"/>
  <c r="AQ968" i="23"/>
  <c r="AM968" i="23"/>
  <c r="AN969" i="23"/>
  <c r="AM969" i="23"/>
  <c r="AO969" i="23"/>
  <c r="AQ969" i="23"/>
  <c r="AN970" i="23"/>
  <c r="AQ970" i="23"/>
  <c r="AO970" i="23"/>
  <c r="AM970" i="23"/>
  <c r="AN971" i="23"/>
  <c r="AN972" i="23"/>
  <c r="AO971" i="23"/>
  <c r="AM971" i="23"/>
  <c r="AQ971" i="23"/>
  <c r="AO972" i="23"/>
  <c r="AM972" i="23"/>
  <c r="AQ972" i="23"/>
  <c r="AN973" i="23"/>
  <c r="AM973" i="23"/>
  <c r="AN974" i="23"/>
  <c r="AQ973" i="23"/>
  <c r="AO973" i="23"/>
  <c r="AM974" i="23"/>
  <c r="AO974" i="23"/>
  <c r="AQ974" i="23"/>
  <c r="AN975" i="23"/>
  <c r="AQ975" i="23"/>
  <c r="AN976" i="23"/>
  <c r="AM975" i="23"/>
  <c r="AO975" i="23"/>
  <c r="AO976" i="23"/>
  <c r="AQ976" i="23"/>
  <c r="AN977" i="23"/>
  <c r="AM976" i="23"/>
  <c r="AQ977" i="23"/>
  <c r="AM977" i="23"/>
  <c r="AO977" i="23"/>
  <c r="AN978" i="23"/>
  <c r="AN979" i="23"/>
  <c r="AM978" i="23"/>
  <c r="AQ978" i="23"/>
  <c r="AO978" i="23"/>
  <c r="AM979" i="23"/>
  <c r="AN980" i="23"/>
  <c r="AO979" i="23"/>
  <c r="AQ979" i="23"/>
  <c r="AO980" i="23"/>
  <c r="AQ980" i="23"/>
  <c r="AM980" i="23"/>
  <c r="AN981" i="23"/>
  <c r="AQ981" i="23"/>
  <c r="AM981" i="23"/>
  <c r="AN982" i="23"/>
  <c r="AO981" i="23"/>
  <c r="AM982" i="23"/>
  <c r="AO982" i="23"/>
  <c r="AQ982" i="23"/>
  <c r="AN983" i="23"/>
  <c r="AO983" i="23"/>
  <c r="AQ983" i="23"/>
  <c r="AM983" i="23"/>
  <c r="AN984" i="23"/>
  <c r="AN985" i="23"/>
  <c r="AQ984" i="23"/>
  <c r="AM984" i="23"/>
  <c r="AO984" i="23"/>
  <c r="AO985" i="23"/>
  <c r="AM985" i="23"/>
  <c r="AQ985" i="23"/>
  <c r="AN986" i="23"/>
  <c r="AN987" i="23"/>
  <c r="AM986" i="23"/>
  <c r="AO986" i="23"/>
  <c r="AQ986" i="23"/>
  <c r="AM987" i="23"/>
  <c r="AN988" i="23"/>
  <c r="AQ987" i="23"/>
  <c r="AO987" i="23"/>
  <c r="AM988" i="23"/>
  <c r="AO988" i="23"/>
  <c r="AQ988" i="23"/>
  <c r="AN989" i="23"/>
  <c r="AN990" i="23"/>
  <c r="AQ989" i="23"/>
  <c r="AM989" i="23"/>
  <c r="AO989" i="23"/>
  <c r="AN991" i="23"/>
  <c r="AO990" i="23"/>
  <c r="AM990" i="23"/>
  <c r="AQ990" i="23"/>
  <c r="AO991" i="23"/>
  <c r="AM991" i="23"/>
  <c r="AN992" i="23"/>
  <c r="AQ991" i="23"/>
  <c r="AO992" i="23"/>
  <c r="AQ992" i="23"/>
  <c r="AM992" i="23"/>
  <c r="AN993" i="23"/>
  <c r="AO993" i="23"/>
  <c r="AQ993" i="23"/>
  <c r="AM993" i="23"/>
  <c r="AN994" i="23"/>
  <c r="AQ994" i="23"/>
  <c r="AN995" i="23"/>
  <c r="AM994" i="23"/>
  <c r="AO994" i="23"/>
  <c r="AM995" i="23"/>
  <c r="AN996" i="23"/>
  <c r="AQ995" i="23"/>
  <c r="AO995" i="23"/>
  <c r="AO996" i="23"/>
  <c r="AM996" i="23"/>
  <c r="AQ996" i="23"/>
  <c r="AN997" i="23"/>
  <c r="AQ997" i="23"/>
  <c r="AM997" i="23"/>
  <c r="AN998" i="23"/>
  <c r="AO997" i="23"/>
  <c r="AM998" i="23"/>
  <c r="AO998" i="23"/>
  <c r="AQ998" i="23"/>
  <c r="AN999" i="23"/>
  <c r="AO999" i="23"/>
  <c r="AM999" i="23"/>
  <c r="AN1000" i="23"/>
  <c r="AQ999" i="23"/>
  <c r="AO1000" i="23"/>
  <c r="AN1001" i="23"/>
  <c r="AQ1000" i="23"/>
  <c r="AM1000" i="23"/>
  <c r="AM1001" i="23"/>
  <c r="AN1002" i="23"/>
  <c r="AO1001" i="23"/>
  <c r="AQ1001" i="23"/>
  <c r="AQ1002" i="23"/>
  <c r="AN1003" i="23"/>
  <c r="AM1002" i="23"/>
  <c r="AO1002" i="23"/>
  <c r="AM1003" i="23"/>
  <c r="AQ1003" i="23"/>
  <c r="AO1003" i="23"/>
  <c r="AN1004" i="23"/>
  <c r="AM1004" i="23"/>
  <c r="AO1004" i="23"/>
  <c r="AQ1004" i="23"/>
  <c r="AN1005" i="23"/>
  <c r="AQ1005" i="23"/>
  <c r="AO1005" i="23"/>
  <c r="AN1006" i="23"/>
  <c r="AM1005" i="23"/>
  <c r="AO1006" i="23"/>
  <c r="AN1007" i="23"/>
  <c r="AQ1006" i="23"/>
  <c r="AM1006" i="23"/>
  <c r="AM1007" i="23"/>
  <c r="AO1007" i="23"/>
  <c r="AQ1007" i="23"/>
  <c r="AN1008" i="23"/>
  <c r="AN1009" i="23"/>
  <c r="AM1008" i="23"/>
  <c r="AO1008" i="23"/>
  <c r="AQ1008" i="23"/>
  <c r="AN1010" i="23"/>
  <c r="AO1009" i="23"/>
  <c r="AM1009" i="23"/>
  <c r="AQ1009" i="23"/>
  <c r="AQ1010" i="23"/>
  <c r="AO1010" i="23"/>
  <c r="AN1011" i="23"/>
  <c r="AM1010" i="23"/>
  <c r="AN1012" i="23"/>
  <c r="AQ1011" i="23"/>
  <c r="AO1011" i="23"/>
  <c r="AM1011" i="23"/>
  <c r="AM1012" i="23"/>
  <c r="AO1012" i="23"/>
  <c r="AQ1012" i="23"/>
  <c r="AN1013" i="23"/>
  <c r="AM1013" i="23"/>
  <c r="AN1014" i="23"/>
  <c r="AQ1013" i="23"/>
  <c r="AO1013" i="23"/>
  <c r="AO1014" i="23"/>
  <c r="AQ1014" i="23"/>
  <c r="AN1015" i="23"/>
  <c r="AM1014" i="23"/>
  <c r="AM1015" i="23"/>
  <c r="AQ1015" i="23"/>
  <c r="AN1016" i="23"/>
  <c r="AO1015" i="23"/>
  <c r="AM1016" i="23"/>
  <c r="AO1016" i="23"/>
  <c r="AQ1016" i="23"/>
  <c r="AN1017" i="23"/>
  <c r="AN1018" i="23"/>
  <c r="AQ1017" i="23"/>
  <c r="AO1017" i="23"/>
  <c r="AM1017" i="23"/>
  <c r="AO1018" i="23"/>
  <c r="AQ1018" i="23"/>
  <c r="AN1019" i="23"/>
  <c r="AM1018" i="23"/>
  <c r="AN1020" i="23"/>
  <c r="AQ1019" i="23"/>
  <c r="AO1019" i="23"/>
  <c r="AM1019" i="23"/>
  <c r="AM1020" i="23"/>
  <c r="AN1021" i="23"/>
  <c r="AQ1020" i="23"/>
  <c r="AO1020" i="23"/>
  <c r="AO1021" i="23"/>
  <c r="AN1022" i="23"/>
  <c r="AM1021" i="23"/>
  <c r="AQ1021" i="23"/>
  <c r="AQ1022" i="23"/>
  <c r="AO1022" i="23"/>
  <c r="AM1022" i="23"/>
  <c r="AN1023" i="23"/>
  <c r="AM1023" i="23"/>
  <c r="AO1023" i="23"/>
  <c r="AN1024" i="23"/>
  <c r="AQ1023" i="23"/>
  <c r="AM1024" i="23"/>
  <c r="AQ1024" i="23"/>
  <c r="AN1025" i="23"/>
  <c r="AO1024" i="23"/>
  <c r="AO1025" i="23"/>
  <c r="AN1026" i="23"/>
  <c r="AQ1025" i="23"/>
  <c r="AM1025" i="23"/>
  <c r="AO1026" i="23"/>
  <c r="AN1027" i="23"/>
  <c r="AM1026" i="23"/>
  <c r="AQ1026" i="23"/>
  <c r="AO1027" i="23"/>
  <c r="AQ1027" i="23"/>
  <c r="AN1028" i="23"/>
  <c r="AM1027" i="23"/>
  <c r="AN1029" i="23"/>
  <c r="AO1028" i="23"/>
  <c r="AQ1028" i="23"/>
  <c r="AM1028" i="23"/>
  <c r="AN1030" i="23"/>
  <c r="AQ1029" i="23"/>
  <c r="AM1029" i="23"/>
  <c r="AO1029" i="23"/>
  <c r="AQ1030" i="23"/>
  <c r="AO1030" i="23"/>
  <c r="AM1030" i="23"/>
  <c r="AN1031" i="23"/>
  <c r="AQ1031" i="23"/>
  <c r="AN1032" i="23"/>
  <c r="AM1031" i="23"/>
  <c r="AO1031" i="23"/>
  <c r="AQ1032" i="23"/>
  <c r="AN1033" i="23"/>
  <c r="AM1032" i="23"/>
  <c r="AO1032" i="23"/>
  <c r="AO1033" i="23"/>
  <c r="AN1034" i="23"/>
  <c r="AQ1033" i="23"/>
  <c r="AM1033" i="23"/>
  <c r="AQ1034" i="23"/>
  <c r="AN1035" i="23"/>
  <c r="AM1034" i="23"/>
  <c r="AO1034" i="23"/>
  <c r="AN1036" i="23"/>
  <c r="AQ1035" i="23"/>
  <c r="AO1035" i="23"/>
  <c r="AM1035" i="23"/>
  <c r="AO1036" i="23"/>
  <c r="AM1036" i="23"/>
  <c r="AN1037" i="23"/>
  <c r="AQ1036" i="23"/>
  <c r="AM1037" i="23"/>
  <c r="AO1037" i="23"/>
  <c r="AN1038" i="23"/>
  <c r="AQ1037" i="23"/>
  <c r="AO1038" i="23"/>
  <c r="AM1038" i="23"/>
  <c r="AQ1038" i="23"/>
  <c r="AN1039" i="23"/>
  <c r="AO1039" i="23"/>
  <c r="AN1040" i="23"/>
  <c r="AQ1039" i="23"/>
  <c r="AM1039" i="23"/>
  <c r="AQ1040" i="23"/>
  <c r="AM1040" i="23"/>
  <c r="AN1041" i="23"/>
  <c r="AO1040" i="23"/>
  <c r="AM1041" i="23"/>
  <c r="AO1041" i="23"/>
  <c r="AN1042" i="23"/>
  <c r="AQ1041" i="23"/>
  <c r="AO1042" i="23"/>
  <c r="AM1042" i="23"/>
  <c r="AN1043" i="23"/>
  <c r="AQ1042" i="23"/>
  <c r="AQ1043" i="23"/>
  <c r="AN1044" i="23"/>
  <c r="AO1043" i="23"/>
  <c r="AM1043" i="23"/>
  <c r="AQ1044" i="23"/>
  <c r="AM1044" i="23"/>
  <c r="AO1044" i="23"/>
  <c r="AN1045" i="23"/>
  <c r="AQ1045" i="23"/>
  <c r="AM1045" i="23"/>
  <c r="AN1046" i="23"/>
  <c r="AO1045" i="23"/>
  <c r="AQ1046" i="23"/>
  <c r="AM1046" i="23"/>
  <c r="AN1047" i="23"/>
  <c r="AO1046" i="23"/>
  <c r="AM1047" i="23"/>
  <c r="AO1047" i="23"/>
  <c r="AN1048" i="23"/>
  <c r="AQ1047" i="23"/>
  <c r="AM1048" i="23"/>
  <c r="AN1049" i="23"/>
  <c r="AO1048" i="23"/>
  <c r="AQ1048" i="23"/>
  <c r="AM1049" i="23"/>
  <c r="AQ1049" i="23"/>
  <c r="AN1050" i="23"/>
  <c r="AO1049" i="23"/>
  <c r="AN1051" i="23"/>
  <c r="AQ1050" i="23"/>
  <c r="AM1050" i="23"/>
  <c r="AO1050" i="23"/>
  <c r="AO1051" i="23"/>
  <c r="AN1052" i="23"/>
  <c r="AQ1051" i="23"/>
  <c r="AM1051" i="23"/>
  <c r="AM1052" i="23"/>
  <c r="AQ1052" i="23"/>
  <c r="AN1053" i="23"/>
  <c r="AO1052" i="23"/>
  <c r="AO1053" i="23"/>
  <c r="AN1054" i="23"/>
  <c r="AM1053" i="23"/>
  <c r="AQ1053" i="23"/>
  <c r="AN1055" i="23"/>
  <c r="AO1054" i="23"/>
  <c r="AM1054" i="23"/>
  <c r="AQ1054" i="23"/>
  <c r="AM1055" i="23"/>
  <c r="AO1055" i="23"/>
  <c r="AQ1055" i="23"/>
  <c r="AN1056" i="23"/>
  <c r="AQ1056" i="23"/>
  <c r="AN1057" i="23"/>
  <c r="AM1056" i="23"/>
  <c r="AO1056" i="23"/>
  <c r="AQ1057" i="23"/>
  <c r="AN1058" i="23"/>
  <c r="AM1057" i="23"/>
  <c r="AO1057" i="23"/>
  <c r="AO1058" i="23"/>
  <c r="AQ1058" i="23"/>
  <c r="AM1058" i="23"/>
  <c r="AN1059" i="23"/>
  <c r="AN1060" i="23"/>
  <c r="AO1059" i="23"/>
  <c r="AQ1059" i="23"/>
  <c r="AM1059" i="23"/>
  <c r="AN1061" i="23"/>
  <c r="AQ1060" i="23"/>
  <c r="AO1060" i="23"/>
  <c r="AM1060" i="23"/>
  <c r="AO1061" i="23"/>
  <c r="AQ1061" i="23"/>
  <c r="AN1062" i="23"/>
  <c r="AM1061" i="23"/>
  <c r="AO1062" i="23"/>
  <c r="AQ1062" i="23"/>
  <c r="AN1063" i="23"/>
  <c r="AM1062" i="23"/>
  <c r="AM1063" i="23"/>
  <c r="AN1064" i="23"/>
  <c r="AO1063" i="23"/>
  <c r="AQ1063" i="23"/>
  <c r="AM1064" i="23"/>
  <c r="AO1064" i="23"/>
  <c r="AN1065" i="23"/>
  <c r="AQ1064" i="23"/>
  <c r="AM1065" i="23"/>
  <c r="AO1065" i="23"/>
  <c r="AQ1065" i="23"/>
  <c r="AN1066" i="23"/>
  <c r="AM1066" i="23"/>
  <c r="AN1067" i="23"/>
  <c r="AO1066" i="23"/>
  <c r="AQ1066" i="23"/>
  <c r="AM1067" i="23"/>
  <c r="AO1067" i="23"/>
  <c r="AN1068" i="23"/>
  <c r="AQ1067" i="23"/>
  <c r="AO1068" i="23"/>
  <c r="AM1068" i="23"/>
  <c r="AQ1068" i="23"/>
  <c r="AN1069" i="23"/>
  <c r="AN1070" i="23"/>
  <c r="AM1069" i="23"/>
  <c r="AQ1069" i="23"/>
  <c r="AO1069" i="23"/>
  <c r="AM1070" i="23"/>
  <c r="AO1070" i="23"/>
  <c r="AQ1070" i="23"/>
  <c r="AN1071" i="23"/>
  <c r="AQ1071" i="23"/>
  <c r="AN1072" i="23"/>
  <c r="AO1071" i="23"/>
  <c r="AM1071" i="23"/>
  <c r="AQ1072" i="23"/>
  <c r="AO1072" i="23"/>
  <c r="AN1073" i="23"/>
  <c r="AM1072" i="23"/>
  <c r="AM1073" i="23"/>
  <c r="AN1074" i="23"/>
  <c r="AQ1073" i="23"/>
  <c r="AO1073" i="23"/>
  <c r="AO1074" i="23"/>
  <c r="AQ1074" i="23"/>
  <c r="AM1074" i="23"/>
  <c r="AN1075" i="23"/>
  <c r="AQ1075" i="23"/>
  <c r="AO1075" i="23"/>
  <c r="AN1076" i="23"/>
  <c r="AM1075" i="23"/>
  <c r="AN1077" i="23"/>
  <c r="AM1076" i="23"/>
  <c r="AO1076" i="23"/>
  <c r="AQ1076" i="23"/>
  <c r="AQ1077" i="23"/>
  <c r="AM1077" i="23"/>
  <c r="AO1077" i="23"/>
  <c r="AN1078" i="23"/>
  <c r="AM1078" i="23"/>
  <c r="AN1079" i="23"/>
  <c r="AO1078" i="23"/>
  <c r="AQ1078" i="23"/>
  <c r="AN1080" i="23"/>
  <c r="AO1079" i="23"/>
  <c r="AM1079" i="23"/>
  <c r="AQ1079" i="23"/>
  <c r="AM1080" i="23"/>
  <c r="AN1081" i="23"/>
  <c r="AO1080" i="23"/>
  <c r="AQ1080" i="23"/>
  <c r="AN1082" i="23"/>
  <c r="AQ1081" i="23"/>
  <c r="AM1081" i="23"/>
  <c r="AO1081" i="23"/>
  <c r="AN1083" i="23"/>
  <c r="AQ1082" i="23"/>
  <c r="AO1082" i="23"/>
  <c r="AM1082" i="23"/>
  <c r="AO1083" i="23"/>
  <c r="AQ1083" i="23"/>
  <c r="AN1084" i="23"/>
  <c r="AM1083" i="23"/>
  <c r="AQ1084" i="23"/>
  <c r="AM1084" i="23"/>
  <c r="AN1085" i="23"/>
  <c r="AO1084" i="23"/>
  <c r="AN1086" i="23"/>
  <c r="AO1085" i="23"/>
  <c r="AQ1085" i="23"/>
  <c r="AM1085" i="23"/>
  <c r="AO1086" i="23"/>
  <c r="AQ1086" i="23"/>
  <c r="AM1086" i="23"/>
  <c r="AN1087" i="23"/>
  <c r="AN1088" i="23"/>
  <c r="AQ1087" i="23"/>
  <c r="AM1087" i="23"/>
  <c r="AO1087" i="23"/>
  <c r="AM1088" i="23"/>
  <c r="AQ1088" i="23"/>
  <c r="AN1089" i="23"/>
  <c r="AO1088" i="23"/>
  <c r="AM1089" i="23"/>
  <c r="AN1090" i="23"/>
  <c r="AO1089" i="23"/>
  <c r="AQ1089" i="23"/>
  <c r="AM1090" i="23"/>
  <c r="AQ1090" i="23"/>
  <c r="AO1090" i="23"/>
  <c r="AN1091" i="23"/>
  <c r="AM1091" i="23"/>
  <c r="AN1092" i="23"/>
  <c r="AO1091" i="23"/>
  <c r="AQ1091" i="23"/>
  <c r="AO1092" i="23"/>
  <c r="AN1093" i="23"/>
  <c r="AQ1092" i="23"/>
  <c r="AM1092" i="23"/>
  <c r="AO1093" i="23"/>
  <c r="AM1093" i="23"/>
  <c r="AN1094" i="23"/>
  <c r="AQ1093" i="23"/>
  <c r="AQ1094" i="23"/>
  <c r="AN1095" i="23"/>
  <c r="AM1094" i="23"/>
  <c r="AO1094" i="23"/>
  <c r="AQ1095" i="23"/>
  <c r="AO1095" i="23"/>
  <c r="AN1096" i="23"/>
  <c r="AM1095" i="23"/>
  <c r="AN1097" i="23"/>
  <c r="AQ1096" i="23"/>
  <c r="AM1096" i="23"/>
  <c r="AO1096" i="23"/>
  <c r="AM1097" i="23"/>
  <c r="AN1098" i="23"/>
  <c r="AQ1097" i="23"/>
  <c r="AO1097" i="23"/>
  <c r="AM1098" i="23"/>
  <c r="AN1099" i="23"/>
  <c r="AQ1098" i="23"/>
  <c r="AO1098" i="23"/>
  <c r="AN1100" i="23"/>
  <c r="AO1099" i="23"/>
  <c r="AM1099" i="23"/>
  <c r="AQ1099" i="23"/>
  <c r="AM1100" i="23"/>
  <c r="AN1101" i="23"/>
  <c r="AO1100" i="23"/>
  <c r="AQ1100" i="23"/>
  <c r="AM1101" i="23"/>
  <c r="AO1101" i="23"/>
  <c r="AN1102" i="23"/>
  <c r="AQ1101" i="23"/>
  <c r="AQ1102" i="23"/>
  <c r="AM1102" i="23"/>
  <c r="AO1102" i="23"/>
  <c r="AN1103" i="23"/>
  <c r="AQ1103" i="23"/>
  <c r="AM1103" i="23"/>
  <c r="AN1104" i="23"/>
  <c r="AO1103" i="23"/>
  <c r="AN1105" i="23"/>
  <c r="AO1104" i="23"/>
  <c r="AM1104" i="23"/>
  <c r="AQ1104" i="23"/>
  <c r="AM1105" i="23"/>
  <c r="AQ1105" i="23"/>
  <c r="AN1106" i="23"/>
  <c r="AO1105" i="23"/>
  <c r="AQ1106" i="23"/>
  <c r="AM1106" i="23"/>
  <c r="AO1106" i="23"/>
  <c r="AN1107" i="23"/>
  <c r="AO1107" i="23"/>
  <c r="AQ1107" i="23"/>
  <c r="AM1107" i="23"/>
  <c r="AN1108" i="23"/>
  <c r="AO1108" i="23"/>
  <c r="AM1108" i="23"/>
  <c r="AN1109" i="23"/>
  <c r="AQ1108" i="23"/>
  <c r="AN1110" i="23"/>
  <c r="AM1109" i="23"/>
  <c r="AQ1109" i="23"/>
  <c r="AO1109" i="23"/>
  <c r="AM1110" i="23"/>
  <c r="AO1110" i="23"/>
  <c r="AN1111" i="23"/>
  <c r="AQ1110" i="23"/>
  <c r="AQ1111" i="23"/>
  <c r="AO1111" i="23"/>
  <c r="AN1112" i="23"/>
  <c r="AM1111" i="23"/>
  <c r="AQ1112" i="23"/>
  <c r="AO1112" i="23"/>
  <c r="AN1113" i="23"/>
  <c r="AM1112" i="23"/>
  <c r="AN1114" i="23"/>
  <c r="AM1113" i="23"/>
  <c r="AO1113" i="23"/>
  <c r="AQ1113" i="23"/>
  <c r="AO1114" i="23"/>
  <c r="AM1114" i="23"/>
  <c r="AN1115" i="23"/>
  <c r="AQ1114" i="23"/>
  <c r="AM1115" i="23"/>
  <c r="AO1115" i="23"/>
  <c r="AN1116" i="23"/>
  <c r="AQ1115" i="23"/>
  <c r="AM1116" i="23"/>
  <c r="AO1116" i="23"/>
  <c r="AN1117" i="23"/>
  <c r="AQ1116" i="23"/>
  <c r="AQ1117" i="23"/>
  <c r="AO1117" i="23"/>
  <c r="AM1117" i="23"/>
  <c r="AN1118" i="23"/>
  <c r="AQ1118" i="23"/>
  <c r="AN1119" i="23"/>
  <c r="AO1118" i="23"/>
  <c r="AM1118" i="23"/>
  <c r="AQ1119" i="23"/>
  <c r="AM1119" i="23"/>
  <c r="AN1120" i="23"/>
  <c r="AO1119" i="23"/>
  <c r="AN1121" i="23"/>
  <c r="AM1120" i="23"/>
  <c r="AO1120" i="23"/>
  <c r="AQ1120" i="23"/>
  <c r="AO1121" i="23"/>
  <c r="AN1122" i="23"/>
  <c r="AM1121" i="23"/>
  <c r="AQ1121" i="23"/>
  <c r="AM1122" i="23"/>
  <c r="AO1122" i="23"/>
  <c r="AN1123" i="23"/>
  <c r="AQ1122" i="23"/>
  <c r="AQ1123" i="23"/>
  <c r="AO1123" i="23"/>
  <c r="AM1123" i="23"/>
  <c r="AN1124" i="23"/>
  <c r="AM1124" i="23"/>
  <c r="AO1124" i="23"/>
  <c r="AN1125" i="23"/>
  <c r="AQ1124" i="23"/>
  <c r="AQ1125" i="23"/>
  <c r="AO1125" i="23"/>
  <c r="AN1126" i="23"/>
  <c r="AM1125" i="23"/>
  <c r="AO1126" i="23"/>
  <c r="AQ1126" i="23"/>
  <c r="AN1127" i="23"/>
  <c r="AM1126" i="23"/>
  <c r="AM1127" i="23"/>
  <c r="AO1127" i="23"/>
  <c r="AN1128" i="23"/>
  <c r="AQ1127" i="23"/>
  <c r="AQ1128" i="23"/>
  <c r="AO1128" i="23"/>
  <c r="AN1129" i="23"/>
  <c r="AM1128" i="23"/>
  <c r="AQ1129" i="23"/>
  <c r="AM1129" i="23"/>
  <c r="AN1130" i="23"/>
  <c r="AO1129" i="23"/>
  <c r="AN1131" i="23"/>
  <c r="AQ1130" i="23"/>
  <c r="AO1130" i="23"/>
  <c r="AM1130" i="23"/>
  <c r="AM1131" i="23"/>
  <c r="AN1132" i="23"/>
  <c r="AO1131" i="23"/>
  <c r="AQ1131" i="23"/>
  <c r="AO1132" i="23"/>
  <c r="AM1132" i="23"/>
  <c r="AN1133" i="23"/>
  <c r="AQ1132" i="23"/>
  <c r="AQ1133" i="23"/>
  <c r="AM1133" i="23"/>
  <c r="AN1134" i="23"/>
  <c r="AO1133" i="23"/>
  <c r="AQ1134" i="23"/>
  <c r="AM1134" i="23"/>
  <c r="AO1134" i="23"/>
  <c r="AN1135" i="23"/>
  <c r="AN1136" i="23"/>
  <c r="AQ1135" i="23"/>
  <c r="AO1135" i="23"/>
  <c r="AM1135" i="23"/>
  <c r="AO1136" i="23"/>
  <c r="AN1137" i="23"/>
  <c r="AQ1136" i="23"/>
  <c r="AM1136" i="23"/>
  <c r="AN1138" i="23"/>
  <c r="AQ1137" i="23"/>
  <c r="AO1137" i="23"/>
  <c r="AM1137" i="23"/>
  <c r="AM1138" i="23"/>
  <c r="AQ1138" i="23"/>
  <c r="AN1139" i="23"/>
  <c r="AO1138" i="23"/>
  <c r="AM1139" i="23"/>
  <c r="AO1139" i="23"/>
  <c r="AQ1139" i="23"/>
  <c r="AN1140" i="23"/>
  <c r="AM1140" i="23"/>
  <c r="AN1141" i="23"/>
  <c r="AQ1140" i="23"/>
  <c r="AO1140" i="23"/>
  <c r="AO1141" i="23"/>
  <c r="AM1141" i="23"/>
  <c r="AQ1141" i="23"/>
  <c r="AN1142" i="23"/>
  <c r="AM1142" i="23"/>
  <c r="AO1142" i="23"/>
  <c r="AQ1142" i="23"/>
  <c r="AN1143" i="23"/>
  <c r="AN1144" i="23"/>
  <c r="AO1143" i="23"/>
  <c r="AQ1143" i="23"/>
  <c r="AM1143" i="23"/>
  <c r="AN1145" i="23"/>
  <c r="AO1144" i="23"/>
  <c r="AM1144" i="23"/>
  <c r="AQ1144" i="23"/>
  <c r="AQ1145" i="23"/>
  <c r="AN1146" i="23"/>
  <c r="AM1145" i="23"/>
  <c r="AO1145" i="23"/>
  <c r="AO1146" i="23"/>
  <c r="AM1146" i="23"/>
  <c r="AN1147" i="23"/>
  <c r="AQ1146" i="23"/>
  <c r="AN1148" i="23"/>
  <c r="AO1147" i="23"/>
  <c r="AM1147" i="23"/>
  <c r="AQ1147" i="23"/>
  <c r="AO1148" i="23"/>
  <c r="AQ1148" i="23"/>
  <c r="AN1149" i="23"/>
  <c r="AM1148" i="23"/>
  <c r="AO1149" i="23"/>
  <c r="AN1150" i="23"/>
  <c r="AM1149" i="23"/>
  <c r="AQ1149" i="23"/>
  <c r="AO1150" i="23"/>
  <c r="AN1151" i="23"/>
  <c r="AM1150" i="23"/>
  <c r="AQ1150" i="23"/>
  <c r="AO1151" i="23"/>
  <c r="AM1151" i="23"/>
  <c r="AQ1151" i="23"/>
  <c r="AN1152" i="23"/>
  <c r="AN1153" i="23"/>
  <c r="AQ1152" i="23"/>
  <c r="AO1152" i="23"/>
  <c r="AM1152" i="23"/>
  <c r="AQ1153" i="23"/>
  <c r="AN1154" i="23"/>
  <c r="AO1153" i="23"/>
  <c r="AM1153" i="23"/>
  <c r="AM1154" i="23"/>
  <c r="AQ1154" i="23"/>
  <c r="AO1154" i="23"/>
  <c r="AN1155" i="23"/>
  <c r="AO1155" i="23"/>
  <c r="AN1156" i="23"/>
  <c r="AQ1155" i="23"/>
  <c r="AM1155" i="23"/>
  <c r="AO1156" i="23"/>
  <c r="AQ1156" i="23"/>
  <c r="AN1157" i="23"/>
  <c r="AM1156" i="23"/>
  <c r="AM1157" i="23"/>
  <c r="AO1157" i="23"/>
  <c r="AN1158" i="23"/>
  <c r="AQ1157" i="23"/>
  <c r="AM1158" i="23"/>
  <c r="AN1159" i="23"/>
  <c r="AO1158" i="23"/>
  <c r="AQ1158" i="23"/>
  <c r="AO1159" i="23"/>
  <c r="AQ1159" i="23"/>
  <c r="AN1160" i="23"/>
  <c r="AM1159" i="23"/>
  <c r="AN1161" i="23"/>
  <c r="AO1160" i="23"/>
  <c r="AM1160" i="23"/>
  <c r="AQ1160" i="23"/>
  <c r="AM1161" i="23"/>
  <c r="AN1162" i="23"/>
  <c r="AO1161" i="23"/>
  <c r="AQ1161" i="23"/>
  <c r="AM1162" i="23"/>
  <c r="AN1163" i="23"/>
  <c r="AO1162" i="23"/>
  <c r="AQ1162" i="23"/>
  <c r="AQ1163" i="23"/>
  <c r="AO1163" i="23"/>
  <c r="AN1164" i="23"/>
  <c r="AM1163" i="23"/>
  <c r="AO1164" i="23"/>
  <c r="AQ1164" i="23"/>
  <c r="AM1164" i="23"/>
  <c r="AN1165" i="23"/>
  <c r="AM1165" i="23"/>
  <c r="AQ1165" i="23"/>
  <c r="AO1165" i="23"/>
  <c r="AN1166" i="23"/>
  <c r="AM1166" i="23"/>
  <c r="AN1167" i="23"/>
  <c r="AO1166" i="23"/>
  <c r="AQ1166" i="23"/>
  <c r="AO1167" i="23"/>
  <c r="AQ1167" i="23"/>
  <c r="AM1167" i="23"/>
  <c r="AN1168" i="23"/>
  <c r="AN1169" i="23"/>
  <c r="AO1168" i="23"/>
  <c r="AQ1168" i="23"/>
  <c r="AM1168" i="23"/>
  <c r="AM1169" i="23"/>
  <c r="AQ1169" i="23"/>
  <c r="AO1169" i="23"/>
  <c r="AN1170" i="23"/>
  <c r="AM1170" i="23"/>
  <c r="AQ1170" i="23"/>
  <c r="AN1171" i="23"/>
  <c r="AO1170" i="23"/>
  <c r="AM1171" i="23"/>
  <c r="AN1172" i="23"/>
  <c r="AQ1171" i="23"/>
  <c r="AO1171" i="23"/>
  <c r="AN1173" i="23"/>
  <c r="AO1172" i="23"/>
  <c r="AM1172" i="23"/>
  <c r="AQ1172" i="23"/>
  <c r="AQ1173" i="23"/>
  <c r="AO1173" i="23"/>
  <c r="AN1174" i="23"/>
  <c r="AM1173" i="23"/>
  <c r="AN1175" i="23"/>
  <c r="AO1174" i="23"/>
  <c r="AM1174" i="23"/>
  <c r="AQ1174" i="23"/>
  <c r="AN1176" i="23"/>
  <c r="AO1175" i="23"/>
  <c r="AQ1175" i="23"/>
  <c r="AM1175" i="23"/>
  <c r="AQ1176" i="23"/>
  <c r="AN1177" i="23"/>
  <c r="AM1176" i="23"/>
  <c r="AO1176" i="23"/>
  <c r="AO1177" i="23"/>
  <c r="AM1177" i="23"/>
  <c r="AN1178" i="23"/>
  <c r="AQ1177" i="23"/>
  <c r="AQ1178" i="23"/>
  <c r="AM1178" i="23"/>
  <c r="AN1179" i="23"/>
  <c r="AO1178" i="23"/>
  <c r="AO1179" i="23"/>
  <c r="AN1180" i="23"/>
  <c r="AM1179" i="23"/>
  <c r="AQ1179" i="23"/>
  <c r="AM1180" i="23"/>
  <c r="AO1180" i="23"/>
  <c r="AQ1180" i="23"/>
  <c r="AN1181" i="23"/>
  <c r="AM1181" i="23"/>
  <c r="AQ1181" i="23"/>
  <c r="AO1181" i="23"/>
  <c r="AN1182" i="23"/>
  <c r="AM1182" i="23"/>
  <c r="AQ1182" i="23"/>
  <c r="AO1182" i="23"/>
  <c r="AN1183" i="23"/>
  <c r="AN1184" i="23"/>
  <c r="AO1183" i="23"/>
  <c r="AQ1183" i="23"/>
  <c r="AM1183" i="23"/>
  <c r="AO1184" i="23"/>
  <c r="AN1185" i="23"/>
  <c r="AQ1184" i="23"/>
  <c r="AM1184" i="23"/>
  <c r="AN1186" i="23"/>
  <c r="AO1185" i="23"/>
  <c r="AQ1185" i="23"/>
  <c r="AM1185" i="23"/>
  <c r="AN1187" i="23"/>
  <c r="AO1186" i="23"/>
  <c r="AM1186" i="23"/>
  <c r="AQ1186" i="23"/>
  <c r="AN1188" i="23"/>
  <c r="AM1187" i="23"/>
  <c r="AQ1187" i="23"/>
  <c r="AO1187" i="23"/>
  <c r="AO1188" i="23"/>
  <c r="AM1188" i="23"/>
  <c r="AQ1188" i="23"/>
  <c r="AN1189" i="23"/>
  <c r="AQ1189" i="23"/>
  <c r="AM1189" i="23"/>
  <c r="AO1189" i="23"/>
  <c r="AN1190" i="23"/>
  <c r="AN1191" i="23"/>
  <c r="AO1190" i="23"/>
  <c r="AQ1190" i="23"/>
  <c r="AM1190" i="23"/>
  <c r="AO1191" i="23"/>
  <c r="AQ1191" i="23"/>
  <c r="AN1192" i="23"/>
  <c r="AM1191" i="23"/>
  <c r="AQ1192" i="23"/>
  <c r="AN1193" i="23"/>
  <c r="AO1192" i="23"/>
  <c r="AM1192" i="23"/>
  <c r="AQ1193" i="23"/>
  <c r="AM1193" i="23"/>
  <c r="AN1194" i="23"/>
  <c r="AO1193" i="23"/>
  <c r="AQ1194" i="23"/>
  <c r="AM1194" i="23"/>
  <c r="AO1194" i="23"/>
  <c r="AN1195" i="23"/>
  <c r="AM1195" i="23"/>
  <c r="AN1196" i="23"/>
  <c r="AQ1195" i="23"/>
  <c r="AO1195" i="23"/>
  <c r="AQ1196" i="23"/>
  <c r="AM1196" i="23"/>
  <c r="AN1197" i="23"/>
  <c r="AO1196" i="23"/>
  <c r="AQ1197" i="23"/>
  <c r="AM1197" i="23"/>
  <c r="AN1198" i="23"/>
  <c r="AO1197" i="23"/>
  <c r="AQ1198" i="23"/>
  <c r="AO1198" i="23"/>
  <c r="AM1198" i="23"/>
  <c r="AN1199" i="23"/>
  <c r="AM1199" i="23"/>
  <c r="AN1200" i="23"/>
  <c r="AQ1199" i="23"/>
  <c r="AO1199" i="23"/>
  <c r="AO1200" i="23"/>
  <c r="AQ1200" i="23"/>
  <c r="AN1201" i="23"/>
  <c r="AM1200" i="23"/>
  <c r="AM1201" i="23"/>
  <c r="AN1202" i="23"/>
  <c r="AQ1201" i="23"/>
  <c r="AO1201" i="23"/>
  <c r="AO1202" i="23"/>
  <c r="AM1202" i="23"/>
  <c r="AN1203" i="23"/>
  <c r="AQ1202" i="23"/>
  <c r="AM1203" i="23"/>
  <c r="AN1204" i="23"/>
  <c r="AO1203" i="23"/>
  <c r="AQ1203" i="23"/>
  <c r="AO1204" i="23"/>
  <c r="AN1205" i="23"/>
  <c r="AM1204" i="23"/>
  <c r="AQ1204" i="23"/>
  <c r="AQ1205" i="23"/>
  <c r="AN1206" i="23"/>
  <c r="AO1205" i="23"/>
  <c r="AM1205" i="23"/>
  <c r="AQ1206" i="23"/>
  <c r="AO1206" i="23"/>
  <c r="AN1207" i="23"/>
  <c r="AM1206" i="23"/>
  <c r="AM1207" i="23"/>
  <c r="AQ1207" i="23"/>
  <c r="AO1207" i="23"/>
  <c r="AN1208" i="23"/>
  <c r="AO1208" i="23"/>
  <c r="AQ1208" i="23"/>
  <c r="AN1209" i="23"/>
  <c r="AM1208" i="23"/>
  <c r="AM1209" i="23"/>
  <c r="AN1210" i="23"/>
  <c r="AQ1209" i="23"/>
  <c r="AO1209" i="23"/>
  <c r="AM1210" i="23"/>
  <c r="AQ1210" i="23"/>
  <c r="AO1210" i="23"/>
  <c r="AN1211" i="23"/>
  <c r="AQ1211" i="23"/>
  <c r="AO1211" i="23"/>
  <c r="AM1211" i="23"/>
  <c r="AN1212" i="23"/>
  <c r="AO1212" i="23"/>
  <c r="AQ1212" i="23"/>
  <c r="AN1213" i="23"/>
  <c r="AM1212" i="23"/>
  <c r="AQ1213" i="23"/>
  <c r="AO1213" i="23"/>
  <c r="AN1214" i="23"/>
  <c r="AM1213" i="23"/>
  <c r="AM1214" i="23"/>
  <c r="AN1215" i="23"/>
  <c r="AO1214" i="23"/>
  <c r="AQ1214" i="23"/>
  <c r="AM1215" i="23"/>
  <c r="AQ1215" i="23"/>
  <c r="AN1216" i="23"/>
  <c r="AO1215" i="23"/>
  <c r="AM1216" i="23"/>
  <c r="AN1217" i="23"/>
  <c r="AO1216" i="23"/>
  <c r="AQ1216" i="23"/>
  <c r="AO1217" i="23"/>
  <c r="AM1217" i="23"/>
  <c r="AN1218" i="23"/>
  <c r="AQ1217" i="23"/>
  <c r="AQ1218" i="23"/>
  <c r="AO1218" i="23"/>
  <c r="AM1218" i="23"/>
  <c r="AN1219" i="23"/>
  <c r="AN1220" i="23"/>
  <c r="AQ1219" i="23"/>
  <c r="AM1219" i="23"/>
  <c r="AO1219" i="23"/>
  <c r="AO1220" i="23"/>
  <c r="AN1221" i="23"/>
  <c r="AM1220" i="23"/>
  <c r="AQ1220" i="23"/>
  <c r="AQ1221" i="23"/>
  <c r="AO1221" i="23"/>
  <c r="AM1221" i="23"/>
  <c r="AN1222" i="23"/>
  <c r="AO1222" i="23"/>
  <c r="AN1223" i="23"/>
  <c r="AQ1222" i="23"/>
  <c r="AM1222" i="23"/>
  <c r="AO1223" i="23"/>
  <c r="AN1224" i="23"/>
  <c r="AQ1223" i="23"/>
  <c r="AM1223" i="23"/>
  <c r="AM1224" i="23"/>
  <c r="AN1225" i="23"/>
  <c r="AO1224" i="23"/>
  <c r="AQ1224" i="23"/>
  <c r="AO1225" i="23"/>
  <c r="AQ1225" i="23"/>
  <c r="AM1225" i="23"/>
  <c r="AN1226" i="23"/>
  <c r="AO1226" i="23"/>
  <c r="AQ1226" i="23"/>
  <c r="AN1227" i="23"/>
  <c r="AM1226" i="23"/>
  <c r="AO1227" i="23"/>
  <c r="AM1227" i="23"/>
  <c r="AN1228" i="23"/>
  <c r="AQ1227" i="23"/>
  <c r="AQ1228" i="23"/>
  <c r="AM1228" i="23"/>
  <c r="AN1229" i="23"/>
  <c r="AO1228" i="23"/>
  <c r="AN1230" i="23"/>
  <c r="AM1229" i="23"/>
  <c r="AQ1229" i="23"/>
  <c r="AO1229" i="23"/>
  <c r="AN1231" i="23"/>
  <c r="AQ1230" i="23"/>
  <c r="AM1230" i="23"/>
  <c r="AO1230" i="23"/>
  <c r="AM1231" i="23"/>
  <c r="AQ1231" i="23"/>
  <c r="AN1232" i="23"/>
  <c r="AO1231" i="23"/>
  <c r="AQ1232" i="23"/>
  <c r="AN1233" i="23"/>
  <c r="AO1232" i="23"/>
  <c r="AM1232" i="23"/>
  <c r="AO1233" i="23"/>
  <c r="AM1233" i="23"/>
  <c r="AQ1233" i="23"/>
  <c r="AN1234" i="23"/>
  <c r="AN1235" i="23"/>
  <c r="AM1234" i="23"/>
  <c r="AQ1234" i="23"/>
  <c r="AO1234" i="23"/>
  <c r="AM1235" i="23"/>
  <c r="AO1235" i="23"/>
  <c r="AN1236" i="23"/>
  <c r="AQ1235" i="23"/>
  <c r="AN1237" i="23"/>
  <c r="AQ1236" i="23"/>
  <c r="AO1236" i="23"/>
  <c r="AM1236" i="23"/>
  <c r="AQ1237" i="23"/>
  <c r="AN1238" i="23"/>
  <c r="AO1237" i="23"/>
  <c r="AM1237" i="23"/>
  <c r="AN1239" i="23"/>
  <c r="AO1238" i="23"/>
  <c r="AQ1238" i="23"/>
  <c r="AM1238" i="23"/>
  <c r="AN1240" i="23"/>
  <c r="AQ1239" i="23"/>
  <c r="AO1239" i="23"/>
  <c r="AM1239" i="23"/>
  <c r="AN1241" i="23"/>
  <c r="AQ1240" i="23"/>
  <c r="AO1240" i="23"/>
  <c r="AM1240" i="23"/>
  <c r="AN1242" i="23"/>
  <c r="AQ1241" i="23"/>
  <c r="AM1241" i="23"/>
  <c r="AO1241" i="23"/>
  <c r="AN1243" i="23"/>
  <c r="AM1242" i="23"/>
  <c r="AQ1242" i="23"/>
  <c r="AO1242" i="23"/>
  <c r="AO1243" i="23"/>
  <c r="AM1243" i="23"/>
  <c r="AN1244" i="23"/>
  <c r="AQ1243" i="23"/>
  <c r="AO1244" i="23"/>
  <c r="AQ1244" i="23"/>
  <c r="AN1245" i="23"/>
  <c r="AM1244" i="23"/>
  <c r="AN1246" i="23"/>
  <c r="AQ1245" i="23"/>
  <c r="AM1245" i="23"/>
  <c r="AO1245" i="23"/>
  <c r="AN1247" i="23"/>
  <c r="AQ1246" i="23"/>
  <c r="AO1246" i="23"/>
  <c r="AM1246" i="23"/>
  <c r="AM1247" i="23"/>
  <c r="AN1248" i="23"/>
  <c r="AO1247" i="23"/>
  <c r="AQ1247" i="23"/>
  <c r="AO1248" i="23"/>
  <c r="AQ1248" i="23"/>
  <c r="AN1249" i="23"/>
  <c r="AM1248" i="23"/>
  <c r="AM1249" i="23"/>
  <c r="AQ1249" i="23"/>
  <c r="AN1250" i="23"/>
  <c r="AO1249" i="23"/>
  <c r="AM1250" i="23"/>
  <c r="AN1251" i="23"/>
  <c r="AO1250" i="23"/>
  <c r="AQ1250" i="23"/>
  <c r="AQ1251" i="23"/>
  <c r="AN1252" i="23"/>
  <c r="AO1251" i="23"/>
  <c r="AM1251" i="23"/>
  <c r="AM1252" i="23"/>
  <c r="AN1253" i="23"/>
  <c r="AQ1252" i="23"/>
  <c r="AO1252" i="23"/>
  <c r="AO1253" i="23"/>
  <c r="AQ1253" i="23"/>
  <c r="AM1253" i="23"/>
  <c r="AN1254" i="23"/>
  <c r="AM1254" i="23"/>
  <c r="AQ1254" i="23"/>
  <c r="AN1255" i="23"/>
  <c r="AO1254" i="23"/>
  <c r="AN1256" i="23"/>
  <c r="AO1255" i="23"/>
  <c r="AQ1255" i="23"/>
  <c r="AM1255" i="23"/>
  <c r="AO1256" i="23"/>
  <c r="AQ1256" i="23"/>
  <c r="AN1257" i="23"/>
  <c r="AM1256" i="23"/>
  <c r="AN1258" i="23"/>
  <c r="AQ1257" i="23"/>
  <c r="AM1257" i="23"/>
  <c r="AO1257" i="23"/>
  <c r="AQ1258" i="23"/>
  <c r="AO1258" i="23"/>
  <c r="AN1259" i="23"/>
  <c r="AM1258" i="23"/>
  <c r="AO1259" i="23"/>
  <c r="AN1260" i="23"/>
  <c r="AM1259" i="23"/>
  <c r="AQ1259" i="23"/>
  <c r="AM1260" i="23"/>
  <c r="AQ1260" i="23"/>
  <c r="AN1261" i="23"/>
  <c r="AO1260" i="23"/>
  <c r="AO1261" i="23"/>
  <c r="AN1262" i="23"/>
  <c r="AQ1261" i="23"/>
  <c r="AM1261" i="23"/>
  <c r="AM1262" i="23"/>
  <c r="AO1262" i="23"/>
  <c r="AN1263" i="23"/>
  <c r="AQ1262" i="23"/>
  <c r="AQ1263" i="23"/>
  <c r="AN1264" i="23"/>
  <c r="AM1263" i="23"/>
  <c r="AO1263" i="23"/>
  <c r="AM1264" i="23"/>
  <c r="AQ1264" i="23"/>
  <c r="AN1265" i="23"/>
  <c r="AO1264" i="23"/>
  <c r="AN1266" i="23"/>
  <c r="AQ1265" i="23"/>
  <c r="AM1265" i="23"/>
  <c r="AO1265" i="23"/>
  <c r="AN1267" i="23"/>
  <c r="AM1266" i="23"/>
  <c r="AO1266" i="23"/>
  <c r="AQ1266" i="23"/>
  <c r="AM1267" i="23"/>
  <c r="AQ1267" i="23"/>
  <c r="AO1267" i="23"/>
  <c r="AN1268" i="23"/>
  <c r="AN1269" i="23"/>
  <c r="AO1268" i="23"/>
  <c r="AQ1268" i="23"/>
  <c r="AM1268" i="23"/>
  <c r="AQ1269" i="23"/>
  <c r="AN1270" i="23"/>
  <c r="AO1269" i="23"/>
  <c r="AM1269" i="23"/>
  <c r="AM1270" i="23"/>
  <c r="AN1271" i="23"/>
  <c r="AO1270" i="23"/>
  <c r="AQ1270" i="23"/>
  <c r="AQ1271" i="23"/>
  <c r="AO1271" i="23"/>
  <c r="AM1271" i="23"/>
  <c r="AN1272" i="23"/>
  <c r="AN1273" i="23"/>
  <c r="AQ1272" i="23"/>
  <c r="AM1272" i="23"/>
  <c r="AO1272" i="23"/>
  <c r="AQ1273" i="23"/>
  <c r="AN1274" i="23"/>
  <c r="AO1273" i="23"/>
  <c r="AM1273" i="23"/>
  <c r="AQ1274" i="23"/>
  <c r="AM1274" i="23"/>
  <c r="AN1275" i="23"/>
  <c r="AO1274" i="23"/>
  <c r="AQ1275" i="23"/>
  <c r="AM1275" i="23"/>
  <c r="AO1275" i="23"/>
  <c r="AN1276" i="23"/>
  <c r="AN1277" i="23"/>
  <c r="AO1276" i="23"/>
  <c r="AQ1276" i="23"/>
  <c r="AM1276" i="23"/>
  <c r="AO1277" i="23"/>
  <c r="AN1278" i="23"/>
  <c r="AM1277" i="23"/>
  <c r="AQ1277" i="23"/>
  <c r="AM1278" i="23"/>
  <c r="AO1278" i="23"/>
  <c r="AQ1278" i="23"/>
  <c r="AN1279" i="23"/>
  <c r="AN1280" i="23"/>
  <c r="AQ1279" i="23"/>
  <c r="AO1279" i="23"/>
  <c r="AM1279" i="23"/>
  <c r="AN1281" i="23"/>
  <c r="AO1280" i="23"/>
  <c r="AQ1280" i="23"/>
  <c r="AM1280" i="23"/>
  <c r="AN1282" i="23"/>
  <c r="AO1281" i="23"/>
  <c r="AM1281" i="23"/>
  <c r="AQ1281" i="23"/>
  <c r="AQ1282" i="23"/>
  <c r="AO1282" i="23"/>
  <c r="AM1282" i="23"/>
  <c r="AN1283" i="23"/>
  <c r="AO1283" i="23"/>
  <c r="AM1283" i="23"/>
  <c r="AQ1283" i="23"/>
  <c r="AN1284" i="23"/>
  <c r="AM1284" i="23"/>
  <c r="AQ1284" i="23"/>
  <c r="AO1284" i="23"/>
  <c r="AN1285" i="23"/>
  <c r="AO1285" i="23"/>
  <c r="AM1285" i="23"/>
  <c r="AN1286" i="23"/>
  <c r="AQ1285" i="23"/>
  <c r="AM1286" i="23"/>
  <c r="AO1286" i="23"/>
  <c r="AQ1286" i="23"/>
  <c r="AN1287" i="23"/>
  <c r="AQ1287" i="23"/>
  <c r="AN1288" i="23"/>
  <c r="AO1287" i="23"/>
  <c r="AM1287" i="23"/>
  <c r="AN1289" i="23"/>
  <c r="AM1288" i="23"/>
  <c r="AQ1288" i="23"/>
  <c r="AO1288" i="23"/>
  <c r="AO1289" i="23"/>
  <c r="AN1290" i="23"/>
  <c r="AQ1289" i="23"/>
  <c r="AM1289" i="23"/>
  <c r="AQ1290" i="23"/>
  <c r="AN1291" i="23"/>
  <c r="AM1290" i="23"/>
  <c r="AO1290" i="23"/>
  <c r="AQ1291" i="23"/>
  <c r="AO1291" i="23"/>
  <c r="AM1291" i="23"/>
  <c r="AN1292" i="23"/>
  <c r="AQ1292" i="23"/>
  <c r="AN1293" i="23"/>
  <c r="AM1292" i="23"/>
  <c r="AO1292" i="23"/>
  <c r="AN1294" i="23"/>
  <c r="AO1293" i="23"/>
  <c r="AQ1293" i="23"/>
  <c r="AM1293" i="23"/>
  <c r="AQ1294" i="23"/>
  <c r="AO1294" i="23"/>
  <c r="AN1295" i="23"/>
  <c r="AM1294" i="23"/>
  <c r="AQ1295" i="23"/>
  <c r="AN1296" i="23"/>
  <c r="AO1295" i="23"/>
  <c r="AM1295" i="23"/>
  <c r="AN1297" i="23"/>
  <c r="AQ1296" i="23"/>
  <c r="AM1296" i="23"/>
  <c r="AO1296" i="23"/>
  <c r="AQ1297" i="23"/>
  <c r="AM1297" i="23"/>
  <c r="AN1298" i="23"/>
  <c r="AO1297" i="23"/>
  <c r="AN1299" i="23"/>
  <c r="AM1298" i="23"/>
  <c r="AO1298" i="23"/>
  <c r="AQ1298" i="23"/>
  <c r="AQ1299" i="23"/>
  <c r="AN1300" i="23"/>
  <c r="AM1299" i="23"/>
  <c r="AO1299" i="23"/>
  <c r="AQ1300" i="23"/>
  <c r="AO1300" i="23"/>
  <c r="AN1301" i="23"/>
  <c r="AM1300" i="23"/>
  <c r="AM1301" i="23"/>
  <c r="AN1302" i="23"/>
  <c r="AO1301" i="23"/>
  <c r="AQ1301" i="23"/>
  <c r="AO1302" i="23"/>
  <c r="AM1302" i="23"/>
  <c r="AN1303" i="23"/>
  <c r="AQ1302" i="23"/>
  <c r="AQ1303" i="23"/>
  <c r="AM1303" i="23"/>
  <c r="AO1303" i="23"/>
  <c r="AN1304" i="23"/>
  <c r="AO1304" i="23"/>
  <c r="AM1304" i="23"/>
  <c r="AQ1304" i="23"/>
  <c r="AN1305" i="23"/>
  <c r="AM1305" i="23"/>
  <c r="AN1306" i="23"/>
  <c r="AO1305" i="23"/>
  <c r="AQ1305" i="23"/>
  <c r="AQ1306" i="23"/>
  <c r="AM1306" i="23"/>
  <c r="AO1306" i="23"/>
  <c r="AN1307" i="23"/>
  <c r="AM1307" i="23"/>
  <c r="AN1308" i="23"/>
  <c r="AO1307" i="23"/>
  <c r="AQ1307" i="23"/>
  <c r="AM1308" i="23"/>
  <c r="AO1308" i="23"/>
  <c r="AN1309" i="23"/>
  <c r="AQ1308" i="23"/>
  <c r="AQ1309" i="23"/>
  <c r="AM1309" i="23"/>
  <c r="AO1309" i="23"/>
  <c r="AN1310" i="23"/>
  <c r="AM1310" i="23"/>
  <c r="AQ1310" i="23"/>
  <c r="AN1311" i="23"/>
  <c r="AO1310" i="23"/>
  <c r="AN1312" i="23"/>
  <c r="AM1311" i="23"/>
  <c r="AQ1311" i="23"/>
  <c r="AO1311" i="23"/>
  <c r="AQ1312" i="23"/>
  <c r="AM1312" i="23"/>
  <c r="AN1313" i="23"/>
  <c r="AO1312" i="23"/>
  <c r="AN1314" i="23"/>
  <c r="AQ1313" i="23"/>
  <c r="AO1313" i="23"/>
  <c r="AM1313" i="23"/>
  <c r="AN1315" i="23"/>
  <c r="AQ1314" i="23"/>
  <c r="AM1314" i="23"/>
  <c r="AO1314" i="23"/>
  <c r="AQ1315" i="23"/>
  <c r="AO1315" i="23"/>
  <c r="AN1316" i="23"/>
  <c r="AM1315" i="23"/>
  <c r="AM1316" i="23"/>
  <c r="AQ1316" i="23"/>
  <c r="AN1317" i="23"/>
  <c r="AO1316" i="23"/>
  <c r="AO1317" i="23"/>
  <c r="AQ1317" i="23"/>
  <c r="AM1317" i="23"/>
  <c r="AN1318" i="23"/>
  <c r="AN1319" i="23"/>
  <c r="AQ1318" i="23"/>
  <c r="AO1318" i="23"/>
  <c r="AM1318" i="23"/>
  <c r="AQ1319" i="23"/>
  <c r="AN1320" i="23"/>
  <c r="AM1319" i="23"/>
  <c r="AO1319" i="23"/>
  <c r="AO1320" i="23"/>
  <c r="AQ1320" i="23"/>
  <c r="AN1321" i="23"/>
  <c r="AM1320" i="23"/>
  <c r="AQ1321" i="23"/>
  <c r="AM1321" i="23"/>
  <c r="AN1322" i="23"/>
  <c r="AO1321" i="23"/>
  <c r="AM1322" i="23"/>
  <c r="AN1323" i="23"/>
  <c r="AO1322" i="23"/>
  <c r="AQ1322" i="23"/>
  <c r="AQ1323" i="23"/>
  <c r="AM1323" i="23"/>
  <c r="AO1323" i="23"/>
  <c r="AN1324" i="23"/>
  <c r="AQ1324" i="23"/>
  <c r="AO1324" i="23"/>
  <c r="AM1324" i="23"/>
  <c r="AN1325" i="23"/>
  <c r="AM1325" i="23"/>
  <c r="AN1326" i="23"/>
  <c r="AO1325" i="23"/>
  <c r="AQ1325" i="23"/>
  <c r="AN1327" i="23"/>
  <c r="AM1326" i="23"/>
  <c r="AO1326" i="23"/>
  <c r="AQ1326" i="23"/>
  <c r="AN1328" i="23"/>
  <c r="AQ1327" i="23"/>
  <c r="AO1327" i="23"/>
  <c r="AM1327" i="23"/>
  <c r="AM1328" i="23"/>
  <c r="AO1328" i="23"/>
  <c r="AN1329" i="23"/>
  <c r="AQ1328" i="23"/>
  <c r="AQ1329" i="23"/>
  <c r="AM1329" i="23"/>
  <c r="AO1329" i="23"/>
  <c r="AN1330" i="23"/>
  <c r="AQ1330" i="23"/>
  <c r="AM1330" i="23"/>
  <c r="AO1330" i="23"/>
  <c r="AN1331" i="23"/>
  <c r="AO1331" i="23"/>
  <c r="AQ1331" i="23"/>
  <c r="AM1331" i="23"/>
  <c r="AN1332" i="23"/>
  <c r="AO1332" i="23"/>
  <c r="AQ1332" i="23"/>
  <c r="AN1333" i="23"/>
  <c r="AM1332" i="23"/>
  <c r="AN1334" i="23"/>
  <c r="AQ1333" i="23"/>
  <c r="AO1333" i="23"/>
  <c r="AM1333" i="23"/>
  <c r="AO1334" i="23"/>
  <c r="AQ1334" i="23"/>
  <c r="AM1334" i="23"/>
  <c r="AN1335" i="23"/>
  <c r="AM1335" i="23"/>
  <c r="AQ1335" i="23"/>
  <c r="AO1335" i="23"/>
  <c r="AN1336" i="23"/>
  <c r="AO1336" i="23"/>
  <c r="AQ1336" i="23"/>
  <c r="AN1337" i="23"/>
  <c r="AM1336" i="23"/>
  <c r="AN1338" i="23"/>
  <c r="AQ1337" i="23"/>
  <c r="AO1337" i="23"/>
  <c r="AM1337" i="23"/>
  <c r="AN1339" i="23"/>
  <c r="AM1338" i="23"/>
  <c r="AQ1338" i="23"/>
  <c r="AO1338" i="23"/>
  <c r="AN1340" i="23"/>
  <c r="AM1339" i="23"/>
  <c r="AO1339" i="23"/>
  <c r="AQ1339" i="23"/>
  <c r="AQ1340" i="23"/>
  <c r="AM1340" i="23"/>
  <c r="AO1340" i="23"/>
  <c r="AN1341" i="23"/>
  <c r="AM1341" i="23"/>
  <c r="AQ1341" i="23"/>
  <c r="AO1341" i="23"/>
  <c r="AN1342" i="23"/>
  <c r="AO1342" i="23"/>
  <c r="AN1343" i="23"/>
  <c r="AM1342" i="23"/>
  <c r="AQ1342" i="23"/>
  <c r="AO1343" i="23"/>
  <c r="AN1344" i="23"/>
  <c r="AM1343" i="23"/>
  <c r="AQ1343" i="23"/>
  <c r="AM1344" i="23"/>
  <c r="AN1345" i="23"/>
  <c r="AQ1344" i="23"/>
  <c r="AO1344" i="23"/>
  <c r="AN1346" i="23"/>
  <c r="AQ1345" i="23"/>
  <c r="AM1345" i="23"/>
  <c r="AO1345" i="23"/>
  <c r="AQ1346" i="23"/>
  <c r="AN1347" i="23"/>
  <c r="AO1346" i="23"/>
  <c r="AM1346" i="23"/>
  <c r="AM1347" i="23"/>
  <c r="AO1347" i="23"/>
  <c r="AN1348" i="23"/>
  <c r="AQ1347" i="23"/>
  <c r="AQ1348" i="23"/>
  <c r="AN1349" i="23"/>
  <c r="AM1348" i="23"/>
  <c r="AO1348" i="23"/>
  <c r="AQ1349" i="23"/>
  <c r="AN1350" i="23"/>
  <c r="AM1349" i="23"/>
  <c r="AO1349" i="23"/>
  <c r="AQ1350" i="23"/>
  <c r="AN1351" i="23"/>
  <c r="AO1350" i="23"/>
  <c r="AM1350" i="23"/>
  <c r="AM1351" i="23"/>
  <c r="AQ1351" i="23"/>
  <c r="AN1352" i="23"/>
  <c r="AO1351" i="23"/>
  <c r="AN1353" i="23"/>
  <c r="AO1352" i="23"/>
  <c r="AQ1352" i="23"/>
  <c r="AM1352" i="23"/>
  <c r="AN1354" i="23"/>
  <c r="AO1353" i="23"/>
  <c r="AQ1353" i="23"/>
  <c r="AM1353" i="23"/>
  <c r="AQ1354" i="23"/>
  <c r="AN1355" i="23"/>
  <c r="AM1354" i="23"/>
  <c r="AO1354" i="23"/>
  <c r="AO1355" i="23"/>
  <c r="AM1355" i="23"/>
  <c r="AQ1355" i="23"/>
  <c r="AN1356" i="23"/>
  <c r="AM1356" i="23"/>
  <c r="AN1357" i="23"/>
  <c r="AO1356" i="23"/>
  <c r="AQ1356" i="23"/>
  <c r="AQ1357" i="23"/>
  <c r="AO1357" i="23"/>
  <c r="AM1357" i="23"/>
  <c r="AN1358" i="23"/>
  <c r="AN1359" i="23"/>
  <c r="AM1358" i="23"/>
  <c r="AQ1358" i="23"/>
  <c r="AO1358" i="23"/>
  <c r="AN1360" i="23"/>
  <c r="AM1359" i="23"/>
  <c r="AQ1359" i="23"/>
  <c r="AO1359" i="23"/>
  <c r="AQ1360" i="23"/>
  <c r="AN1361" i="23"/>
  <c r="AO1360" i="23"/>
  <c r="AM1360" i="23"/>
  <c r="AN1362" i="23"/>
  <c r="AQ1361" i="23"/>
  <c r="AM1361" i="23"/>
  <c r="AO1361" i="23"/>
  <c r="AN1363" i="23"/>
  <c r="AQ1362" i="23"/>
  <c r="AO1362" i="23"/>
  <c r="AM1362" i="23"/>
  <c r="AO1363" i="23"/>
  <c r="AN1364" i="23"/>
  <c r="AM1363" i="23"/>
  <c r="AQ1363" i="23"/>
  <c r="AN1365" i="23"/>
  <c r="AM1364" i="23"/>
  <c r="AQ1364" i="23"/>
  <c r="AO1364" i="23"/>
  <c r="AM1365" i="23"/>
  <c r="AO1365" i="23"/>
  <c r="AN1366" i="23"/>
  <c r="AQ1365" i="23"/>
  <c r="AQ1366" i="23"/>
  <c r="AM1366" i="23"/>
  <c r="AO1366" i="23"/>
  <c r="AN1367" i="23"/>
  <c r="AN1368" i="23"/>
  <c r="AO1367" i="23"/>
  <c r="AM1367" i="23"/>
  <c r="AQ1367" i="23"/>
  <c r="AN1369" i="23"/>
  <c r="AQ1368" i="23"/>
  <c r="AO1368" i="23"/>
  <c r="AM1368" i="23"/>
  <c r="AN1370" i="23"/>
  <c r="AQ1369" i="23"/>
  <c r="AM1369" i="23"/>
  <c r="AO1369" i="23"/>
  <c r="AQ1370" i="23"/>
  <c r="AM1370" i="23"/>
  <c r="AN1371" i="23"/>
  <c r="AO1370" i="23"/>
  <c r="AM1371" i="23"/>
  <c r="AN1372" i="23"/>
  <c r="AQ1371" i="23"/>
  <c r="AO1371" i="23"/>
  <c r="AM1372" i="23"/>
  <c r="AQ1372" i="23"/>
  <c r="AO1372" i="23"/>
  <c r="AN1373" i="23"/>
  <c r="AN1374" i="23"/>
  <c r="AO1373" i="23"/>
  <c r="AM1373" i="23"/>
  <c r="AQ1373" i="23"/>
  <c r="AO1374" i="23"/>
  <c r="AQ1374" i="23"/>
  <c r="AN1375" i="23"/>
  <c r="AM1374" i="23"/>
  <c r="AM1375" i="23"/>
  <c r="AQ1375" i="23"/>
  <c r="AN1376" i="23"/>
  <c r="AO1375" i="23"/>
  <c r="AO1376" i="23"/>
  <c r="AM1376" i="23"/>
  <c r="AN1377" i="23"/>
  <c r="AQ1376" i="23"/>
  <c r="AM1377" i="23"/>
  <c r="AO1377" i="23"/>
  <c r="AQ1377" i="23"/>
  <c r="AN1378" i="23"/>
  <c r="AQ1378" i="23"/>
  <c r="AO1378" i="23"/>
  <c r="AN1379" i="23"/>
  <c r="AM1378" i="23"/>
  <c r="AQ1379" i="23"/>
  <c r="AN1380" i="23"/>
  <c r="AM1379" i="23"/>
  <c r="AO1379" i="23"/>
  <c r="AM1380" i="23"/>
  <c r="AN1381" i="23"/>
  <c r="AQ1380" i="23"/>
  <c r="AO1380" i="23"/>
  <c r="AN1382" i="23"/>
  <c r="AQ1381" i="23"/>
  <c r="AO1381" i="23"/>
  <c r="AM1381" i="23"/>
  <c r="AN1383" i="23"/>
  <c r="AM1382" i="23"/>
  <c r="AO1382" i="23"/>
  <c r="AQ1382" i="23"/>
  <c r="AO1383" i="23"/>
  <c r="AQ1383" i="23"/>
  <c r="AN1384" i="23"/>
  <c r="AM1383" i="23"/>
  <c r="AQ1384" i="23"/>
  <c r="AN1385" i="23"/>
  <c r="AO1384" i="23"/>
  <c r="AM1384" i="23"/>
  <c r="AN1386" i="23"/>
  <c r="AO1385" i="23"/>
  <c r="AM1385" i="23"/>
  <c r="AQ1385" i="23"/>
  <c r="AO1386" i="23"/>
  <c r="AM1386" i="23"/>
  <c r="AQ1386" i="23"/>
  <c r="AN1387" i="23"/>
  <c r="AQ1387" i="23"/>
  <c r="AO1387" i="23"/>
  <c r="AN1388" i="23"/>
  <c r="AM1387" i="23"/>
  <c r="AN1389" i="23"/>
  <c r="AQ1388" i="23"/>
  <c r="AO1388" i="23"/>
  <c r="AM1388" i="23"/>
  <c r="AN1390" i="23"/>
  <c r="AM1389" i="23"/>
  <c r="AQ1389" i="23"/>
  <c r="AO1389" i="23"/>
  <c r="AM1390" i="23"/>
  <c r="AO1390" i="23"/>
  <c r="AN1391" i="23"/>
  <c r="AQ1390" i="23"/>
  <c r="AM1391" i="23"/>
  <c r="AQ1391" i="23"/>
  <c r="AO1391" i="23"/>
  <c r="AN1392" i="23"/>
  <c r="AN1393" i="23"/>
  <c r="AM1392" i="23"/>
  <c r="AQ1392" i="23"/>
  <c r="AO1392" i="23"/>
  <c r="AQ1393" i="23"/>
  <c r="AO1393" i="23"/>
  <c r="AM1393" i="23"/>
  <c r="AN1394" i="23"/>
  <c r="AQ1394" i="23"/>
  <c r="AN1395" i="23"/>
  <c r="AO1394" i="23"/>
  <c r="AM1394" i="23"/>
  <c r="AN1396" i="23"/>
  <c r="AM1395" i="23"/>
  <c r="AQ1395" i="23"/>
  <c r="AO1395" i="23"/>
  <c r="AN1397" i="23"/>
  <c r="AM1396" i="23"/>
  <c r="AQ1396" i="23"/>
  <c r="AO1396" i="23"/>
  <c r="AQ1397" i="23"/>
  <c r="AM1397" i="23"/>
  <c r="AN1398" i="23"/>
  <c r="AO1397" i="23"/>
  <c r="AQ1398" i="23"/>
  <c r="AM1398" i="23"/>
  <c r="AN1399" i="23"/>
  <c r="AO1398" i="23"/>
  <c r="AM1399" i="23"/>
  <c r="AN1400" i="23"/>
  <c r="AO1399" i="23"/>
  <c r="AQ1399" i="23"/>
  <c r="AN1401" i="23"/>
  <c r="AM1400" i="23"/>
  <c r="AQ1400" i="23"/>
  <c r="AO1400" i="23"/>
  <c r="AN1402" i="23"/>
  <c r="AM1401" i="23"/>
  <c r="AO1401" i="23"/>
  <c r="AQ1401" i="23"/>
  <c r="AO1402" i="23"/>
  <c r="AN1403" i="23"/>
  <c r="AM1402" i="23"/>
  <c r="AQ1402" i="23"/>
  <c r="AM1403" i="23"/>
  <c r="AN1404" i="23"/>
  <c r="AO1403" i="23"/>
  <c r="AQ1403" i="23"/>
  <c r="AQ1404" i="23"/>
  <c r="AO1404" i="23"/>
  <c r="AM1404" i="23"/>
  <c r="AN1405" i="23"/>
  <c r="AQ1405" i="23"/>
  <c r="AO1405" i="23"/>
  <c r="AN1406" i="23"/>
  <c r="AM1405" i="23"/>
  <c r="AO1406" i="23"/>
  <c r="AQ1406" i="23"/>
  <c r="AM1406" i="23"/>
  <c r="AN1407" i="23"/>
  <c r="AO1407" i="23"/>
  <c r="AM1407" i="23"/>
  <c r="AN1408" i="23"/>
  <c r="AQ1407" i="23"/>
  <c r="AO1408" i="23"/>
  <c r="AN1409" i="23"/>
  <c r="AM1408" i="23"/>
  <c r="AQ1408" i="23"/>
  <c r="AO1409" i="23"/>
  <c r="AM1409" i="23"/>
  <c r="AQ1409" i="23"/>
  <c r="AN1410" i="23"/>
  <c r="AQ1410" i="23"/>
  <c r="AO1410" i="23"/>
  <c r="AN1411" i="23"/>
  <c r="AM1410" i="23"/>
  <c r="AQ1411" i="23"/>
  <c r="AO1411" i="23"/>
  <c r="AN1412" i="23"/>
  <c r="AM1411" i="23"/>
  <c r="AM1412" i="23"/>
  <c r="AN1413" i="23"/>
  <c r="AQ1412" i="23"/>
  <c r="AO1412" i="23"/>
  <c r="AQ1413" i="23"/>
  <c r="AM1413" i="23"/>
  <c r="AO1413" i="23"/>
  <c r="AN1414" i="23"/>
  <c r="AO1414" i="23"/>
  <c r="AQ1414" i="23"/>
  <c r="AM1414" i="23"/>
  <c r="AN1415" i="23"/>
  <c r="AQ1415" i="23"/>
  <c r="AO1415" i="23"/>
  <c r="AM1415" i="23"/>
  <c r="AN1416" i="23"/>
  <c r="AO1416" i="23"/>
  <c r="AQ1416" i="23"/>
  <c r="AN1417" i="23"/>
  <c r="AM1416" i="23"/>
  <c r="AO1417" i="23"/>
  <c r="AM1417" i="23"/>
  <c r="AQ1417" i="23"/>
  <c r="AN1418" i="23"/>
  <c r="AN1419" i="23"/>
  <c r="AM1418" i="23"/>
  <c r="AO1418" i="23"/>
  <c r="AQ1418" i="23"/>
  <c r="AO1419" i="23"/>
  <c r="AQ1419" i="23"/>
  <c r="AM1419" i="23"/>
  <c r="AN1420" i="23"/>
  <c r="AM1420" i="23"/>
  <c r="AO1420" i="23"/>
  <c r="AN1421" i="23"/>
  <c r="AQ1420" i="23"/>
  <c r="AO1421" i="23"/>
  <c r="AQ1421" i="23"/>
  <c r="AM1421" i="23"/>
  <c r="AN1422" i="23"/>
  <c r="AQ1422" i="23"/>
  <c r="AN1423" i="23"/>
  <c r="AM1422" i="23"/>
  <c r="AO1422" i="23"/>
  <c r="AQ1423" i="23"/>
  <c r="AO1423" i="23"/>
  <c r="AN1424" i="23"/>
  <c r="AM1423" i="23"/>
  <c r="AQ1424" i="23"/>
  <c r="AM1424" i="23"/>
  <c r="AO1424" i="23"/>
  <c r="AN1425" i="23"/>
  <c r="AO1425" i="23"/>
  <c r="AQ1425" i="23"/>
  <c r="AM1425" i="23"/>
  <c r="AN1426" i="23"/>
  <c r="AQ1426" i="23"/>
  <c r="AN1427" i="23"/>
  <c r="AM1426" i="23"/>
  <c r="AO1426" i="23"/>
  <c r="AM1427" i="23"/>
  <c r="AN1428" i="23"/>
  <c r="AO1427" i="23"/>
  <c r="AQ1427" i="23"/>
  <c r="AM1428" i="23"/>
  <c r="AO1428" i="23"/>
  <c r="AQ1428" i="23"/>
  <c r="AN1429" i="23"/>
  <c r="AM1429" i="23"/>
  <c r="AN1430" i="23"/>
  <c r="AO1429" i="23"/>
  <c r="AQ1429" i="23"/>
  <c r="AO1430" i="23"/>
  <c r="AM1430" i="23"/>
  <c r="AQ1430" i="23"/>
  <c r="AN1431" i="23"/>
  <c r="AO1431" i="23"/>
  <c r="AN1432" i="23"/>
  <c r="AQ1431" i="23"/>
  <c r="AM1431" i="23"/>
  <c r="AN1433" i="23"/>
  <c r="AO1432" i="23"/>
  <c r="AQ1432" i="23"/>
  <c r="AM1432" i="23"/>
  <c r="AQ1433" i="23"/>
  <c r="AM1433" i="23"/>
  <c r="AN1434" i="23"/>
  <c r="AO1433" i="23"/>
  <c r="AQ1434" i="23"/>
  <c r="AM1434" i="23"/>
  <c r="AO1434" i="23"/>
  <c r="AN1435" i="23"/>
  <c r="AQ1435" i="23"/>
  <c r="AO1435" i="23"/>
  <c r="AM1435" i="23"/>
  <c r="AN1436" i="23"/>
  <c r="AM1436" i="23"/>
  <c r="AO1436" i="23"/>
  <c r="AQ1436" i="23"/>
  <c r="AN1437" i="23"/>
  <c r="AQ1437" i="23"/>
  <c r="AO1437" i="23"/>
  <c r="AN1438" i="23"/>
  <c r="AM1437" i="23"/>
  <c r="AM1438" i="23"/>
  <c r="AN1439" i="23"/>
  <c r="AQ1438" i="23"/>
  <c r="AO1438" i="23"/>
  <c r="AO1439" i="23"/>
  <c r="AN1440" i="23"/>
  <c r="AM1439" i="23"/>
  <c r="AQ1439" i="23"/>
  <c r="AN1441" i="23"/>
  <c r="AQ1440" i="23"/>
  <c r="AO1440" i="23"/>
  <c r="AM1440" i="23"/>
  <c r="AM1441" i="23"/>
  <c r="AQ1441" i="23"/>
  <c r="AN1442" i="23"/>
  <c r="AO1441" i="23"/>
  <c r="AQ1442" i="23"/>
  <c r="AO1442" i="23"/>
  <c r="AN1443" i="23"/>
  <c r="AM1442" i="23"/>
  <c r="AQ1443" i="23"/>
  <c r="AO1443" i="23"/>
  <c r="AM1443" i="23"/>
  <c r="AN1444" i="23"/>
  <c r="AN1445" i="23"/>
  <c r="AQ1444" i="23"/>
  <c r="AM1444" i="23"/>
  <c r="AO1444" i="23"/>
  <c r="AN1446" i="23"/>
  <c r="AO1445" i="23"/>
  <c r="AQ1445" i="23"/>
  <c r="AM1445" i="23"/>
  <c r="AM1446" i="23"/>
  <c r="AQ1446" i="23"/>
  <c r="AN1447" i="23"/>
  <c r="AO1446" i="23"/>
  <c r="AN1448" i="23"/>
  <c r="AM1447" i="23"/>
  <c r="AQ1447" i="23"/>
  <c r="AO1447" i="23"/>
  <c r="AM1448" i="23"/>
  <c r="AO1448" i="23"/>
  <c r="AN1449" i="23"/>
  <c r="AQ1448" i="23"/>
  <c r="AQ1449" i="23"/>
  <c r="AM1449" i="23"/>
  <c r="AN1450" i="23"/>
  <c r="AO1449" i="23"/>
  <c r="AN1451" i="23"/>
  <c r="AQ1450" i="23"/>
  <c r="AO1450" i="23"/>
  <c r="AM1450" i="23"/>
  <c r="AO1451" i="23"/>
  <c r="AM1451" i="23"/>
  <c r="AN1452" i="23"/>
  <c r="AQ1451" i="23"/>
  <c r="AM1452" i="23"/>
  <c r="AQ1452" i="23"/>
  <c r="AN1453" i="23"/>
  <c r="AO1452" i="23"/>
  <c r="AQ1453" i="23"/>
  <c r="AO1453" i="23"/>
  <c r="AM1453" i="23"/>
  <c r="AN1454" i="23"/>
  <c r="AQ1454" i="23"/>
  <c r="AM1454" i="23"/>
  <c r="AO1454" i="23"/>
  <c r="AN1455" i="23"/>
  <c r="AO1455" i="23"/>
  <c r="AN1456" i="23"/>
  <c r="AM1455" i="23"/>
  <c r="AQ1455" i="23"/>
  <c r="AO1456" i="23"/>
  <c r="AQ1456" i="23"/>
  <c r="AN1457" i="23"/>
  <c r="AM1456" i="23"/>
  <c r="AN1458" i="23"/>
  <c r="AM1457" i="23"/>
  <c r="AO1457" i="23"/>
  <c r="AQ1457" i="23"/>
  <c r="AN1459" i="23"/>
  <c r="AQ1458" i="23"/>
  <c r="AO1458" i="23"/>
  <c r="AM1458" i="23"/>
  <c r="AN1460" i="23"/>
  <c r="AQ1459" i="23"/>
  <c r="AM1459" i="23"/>
  <c r="AO1459" i="23"/>
  <c r="AN1461" i="23"/>
  <c r="AM1460" i="23"/>
  <c r="AQ1460" i="23"/>
  <c r="AO1460" i="23"/>
  <c r="AN1462" i="23"/>
  <c r="AQ1461" i="23"/>
  <c r="AO1461" i="23"/>
  <c r="AM1461" i="23"/>
  <c r="AO1462" i="23"/>
  <c r="AM1462" i="23"/>
  <c r="AQ1462" i="23"/>
  <c r="AN1463" i="23"/>
  <c r="AM1463" i="23"/>
  <c r="AQ1463" i="23"/>
  <c r="AN1464" i="23"/>
  <c r="AO1463" i="23"/>
  <c r="AQ1464" i="23"/>
  <c r="AO1464" i="23"/>
  <c r="AM1464" i="23"/>
  <c r="AN1465" i="23"/>
  <c r="AN1466" i="23"/>
  <c r="AQ1465" i="23"/>
  <c r="AM1465" i="23"/>
  <c r="AO1465" i="23"/>
  <c r="AN1467" i="23"/>
  <c r="AM1466" i="23"/>
  <c r="AQ1466" i="23"/>
  <c r="AO1466" i="23"/>
  <c r="AN1468" i="23"/>
  <c r="AO1467" i="23"/>
  <c r="AQ1467" i="23"/>
  <c r="AM1467" i="23"/>
  <c r="AM1468" i="23"/>
  <c r="AQ1468" i="23"/>
  <c r="AO1468" i="23"/>
  <c r="AN1469" i="23"/>
  <c r="AO1469" i="23"/>
  <c r="AN1470" i="23"/>
  <c r="AQ1469" i="23"/>
  <c r="AM1469" i="23"/>
  <c r="AQ1470" i="23"/>
  <c r="AN1471" i="23"/>
  <c r="AM1470" i="23"/>
  <c r="AO1470" i="23"/>
  <c r="AQ1471" i="23"/>
  <c r="AO1471" i="23"/>
  <c r="AN1472" i="23"/>
  <c r="AM1471" i="23"/>
  <c r="AM1472" i="23"/>
  <c r="AQ1472" i="23"/>
  <c r="AN1473" i="23"/>
  <c r="AO1472" i="23"/>
  <c r="AQ1473" i="23"/>
  <c r="AN1474" i="23"/>
  <c r="AO1473" i="23"/>
  <c r="AM1473" i="23"/>
  <c r="AM1474" i="23"/>
  <c r="AN1475" i="23"/>
  <c r="AQ1474" i="23"/>
  <c r="AO1474" i="23"/>
  <c r="AO1475" i="23"/>
  <c r="AQ1475" i="23"/>
  <c r="AM1475" i="23"/>
  <c r="AN1476" i="23"/>
  <c r="AQ1476" i="23"/>
  <c r="AO1476" i="23"/>
  <c r="AN1477" i="23"/>
  <c r="AM1476" i="23"/>
  <c r="AM1477" i="23"/>
  <c r="AO1477" i="23"/>
  <c r="AN1478" i="23"/>
  <c r="AQ1477" i="23"/>
  <c r="AN1479" i="23"/>
  <c r="AO1478" i="23"/>
  <c r="AQ1478" i="23"/>
  <c r="AM1478" i="23"/>
  <c r="AO1479" i="23"/>
  <c r="AN1480" i="23"/>
  <c r="AM1479" i="23"/>
  <c r="AQ1479" i="23"/>
  <c r="AQ1480" i="23"/>
  <c r="AN1481" i="23"/>
  <c r="AO1480" i="23"/>
  <c r="AM1480" i="23"/>
  <c r="AM1481" i="23"/>
  <c r="AO1481" i="23"/>
  <c r="AN1482" i="23"/>
  <c r="AQ1481" i="23"/>
  <c r="AQ1482" i="23"/>
  <c r="AN1483" i="23"/>
  <c r="AM1482" i="23"/>
  <c r="AO1482" i="23"/>
  <c r="AQ1483" i="23"/>
  <c r="AO1483" i="23"/>
  <c r="AM1483" i="23"/>
  <c r="AN1484" i="23"/>
  <c r="AO1484" i="23"/>
  <c r="AQ1484" i="23"/>
  <c r="AM1484" i="23"/>
  <c r="AN1485" i="23"/>
  <c r="AM1485" i="23"/>
  <c r="AO1485" i="23"/>
  <c r="AN1486" i="23"/>
  <c r="AQ1485" i="23"/>
  <c r="AM1486" i="23"/>
  <c r="AN1487" i="23"/>
  <c r="AO1486" i="23"/>
  <c r="AQ1486" i="23"/>
  <c r="AO1487" i="23"/>
  <c r="AN1488" i="23"/>
  <c r="AM1487" i="23"/>
  <c r="AQ1487" i="23"/>
  <c r="AN1489" i="23"/>
  <c r="AM1488" i="23"/>
  <c r="AQ1488" i="23"/>
  <c r="AO1488" i="23"/>
  <c r="AM1489" i="23"/>
  <c r="AO1489" i="23"/>
  <c r="AN1490" i="23"/>
  <c r="AQ1489" i="23"/>
  <c r="AQ1490" i="23"/>
  <c r="AN1491" i="23"/>
  <c r="AM1490" i="23"/>
  <c r="AO1490" i="23"/>
  <c r="AN1492" i="23"/>
  <c r="AO1491" i="23"/>
  <c r="AQ1491" i="23"/>
  <c r="AM1491" i="23"/>
  <c r="AO1492" i="23"/>
  <c r="AQ1492" i="23"/>
  <c r="AM1492" i="23"/>
  <c r="AN1493" i="23"/>
  <c r="AM1493" i="23"/>
  <c r="AN1494" i="23"/>
  <c r="AO1493" i="23"/>
  <c r="AQ1493" i="23"/>
  <c r="AO1494" i="23"/>
  <c r="AM1494" i="23"/>
  <c r="AQ1494" i="23"/>
  <c r="AN1495" i="23"/>
  <c r="AQ1495" i="23"/>
  <c r="AN1496" i="23"/>
  <c r="AO1495" i="23"/>
  <c r="AM1495" i="23"/>
  <c r="AQ1496" i="23"/>
  <c r="AO1496" i="23"/>
  <c r="AM1496" i="23"/>
  <c r="AN1497" i="23"/>
  <c r="AN1498" i="23"/>
  <c r="AM1497" i="23"/>
  <c r="AQ1497" i="23"/>
  <c r="AO1497" i="23"/>
  <c r="AM1498" i="23"/>
  <c r="AQ1498" i="23"/>
  <c r="AN1499" i="23"/>
  <c r="AO1498" i="23"/>
  <c r="AQ1499" i="23"/>
  <c r="AN1500" i="23"/>
  <c r="AM1499" i="23"/>
  <c r="AO1499" i="23"/>
  <c r="AO1500" i="23"/>
  <c r="AM1500" i="23"/>
  <c r="AN1501" i="23"/>
  <c r="AQ1500" i="23"/>
  <c r="AQ1501" i="23"/>
  <c r="AM1501" i="23"/>
  <c r="AO1501" i="23"/>
  <c r="AN1502" i="23"/>
  <c r="AM1502" i="23"/>
  <c r="AN1503" i="23"/>
  <c r="AQ1502" i="23"/>
  <c r="AO1502" i="23"/>
  <c r="AM1503" i="23"/>
  <c r="AN1504" i="23"/>
  <c r="AO1503" i="23"/>
  <c r="AQ1503" i="23"/>
  <c r="AN1505" i="23"/>
  <c r="AQ1504" i="23"/>
  <c r="AM1504" i="23"/>
  <c r="AO1504" i="23"/>
  <c r="AQ1505" i="23"/>
  <c r="AN1506" i="23"/>
  <c r="AM1505" i="23"/>
  <c r="AO1505" i="23"/>
  <c r="AM1506" i="23"/>
  <c r="AO1506" i="23"/>
  <c r="AQ1506" i="23"/>
  <c r="AN1507" i="23"/>
  <c r="AN1508" i="23"/>
  <c r="AQ1507" i="23"/>
  <c r="AO1507" i="23"/>
  <c r="AM1507" i="23"/>
  <c r="AO1508" i="23"/>
  <c r="AQ1508" i="23"/>
  <c r="AN1509" i="23"/>
  <c r="AM1508" i="23"/>
  <c r="AM1509" i="23"/>
  <c r="AN1510" i="23"/>
  <c r="AO1509" i="23"/>
  <c r="AQ1509" i="23"/>
  <c r="AO1510" i="23"/>
  <c r="AN1511" i="23"/>
  <c r="AQ1510" i="23"/>
  <c r="AM1510" i="23"/>
  <c r="AQ1511" i="23"/>
  <c r="AO1511" i="23"/>
  <c r="AM1511" i="23"/>
  <c r="AN1512" i="23"/>
  <c r="AQ1512" i="23"/>
  <c r="AO1512" i="23"/>
  <c r="AN1513" i="23"/>
  <c r="AM1512" i="23"/>
  <c r="AM1513" i="23"/>
  <c r="AQ1513" i="23"/>
  <c r="AO1513" i="23"/>
  <c r="AN1514" i="23"/>
  <c r="AQ1514" i="23"/>
  <c r="AN1515" i="23"/>
  <c r="AO1514" i="23"/>
  <c r="AM1514" i="23"/>
  <c r="AQ1515" i="23"/>
  <c r="AN1516" i="23"/>
  <c r="AO1515" i="23"/>
  <c r="AM1515" i="23"/>
  <c r="AQ1516" i="23"/>
  <c r="AO1516" i="23"/>
  <c r="AM1516" i="23"/>
  <c r="AN1517" i="23"/>
  <c r="AQ1517" i="23"/>
  <c r="AM1517" i="23"/>
  <c r="AO1517" i="23"/>
  <c r="AN1518" i="23"/>
  <c r="AM1518" i="23"/>
  <c r="AN1519" i="23"/>
  <c r="AO1518" i="23"/>
  <c r="AQ1518" i="23"/>
  <c r="AN1520" i="23"/>
  <c r="AM1519" i="23"/>
  <c r="AO1519" i="23"/>
  <c r="AQ1519" i="23"/>
  <c r="AM1520" i="23"/>
  <c r="AN1521" i="23"/>
  <c r="AQ1520" i="23"/>
  <c r="AO1520" i="23"/>
  <c r="AQ1521" i="23"/>
  <c r="AM1521" i="23"/>
  <c r="AO1521" i="23"/>
  <c r="AN1522" i="23"/>
  <c r="AQ1522" i="23"/>
  <c r="AM1522" i="23"/>
  <c r="AO1522" i="23"/>
  <c r="AN1523" i="23"/>
  <c r="AO1523" i="23"/>
  <c r="AN1524" i="23"/>
  <c r="AQ1523" i="23"/>
  <c r="AM1523" i="23"/>
  <c r="AQ1524" i="23"/>
  <c r="AN1525" i="23"/>
  <c r="AO1524" i="23"/>
  <c r="AM1524" i="23"/>
  <c r="AN1526" i="23"/>
  <c r="AM1525" i="23"/>
  <c r="AQ1525" i="23"/>
  <c r="AO1525" i="23"/>
  <c r="AO1526" i="23"/>
  <c r="AN1527" i="23"/>
  <c r="AM1526" i="23"/>
  <c r="AQ1526" i="23"/>
  <c r="AM1527" i="23"/>
  <c r="AN1528" i="23"/>
  <c r="AQ1527" i="23"/>
  <c r="AO1527" i="23"/>
  <c r="AQ1528" i="23"/>
  <c r="AN1529" i="23"/>
  <c r="AM1528" i="23"/>
  <c r="AO1528" i="23"/>
  <c r="AO1529" i="23"/>
  <c r="AQ1529" i="23"/>
  <c r="AM1529" i="23"/>
  <c r="AN1530" i="23"/>
  <c r="AQ1530" i="23"/>
  <c r="AM1530" i="23"/>
  <c r="AO1530" i="23"/>
  <c r="AN1531" i="23"/>
  <c r="AN1532" i="23"/>
  <c r="AQ1531" i="23"/>
  <c r="AM1531" i="23"/>
  <c r="AO1531" i="23"/>
  <c r="AQ1532" i="23"/>
  <c r="AN1533" i="23"/>
  <c r="AM1532" i="23"/>
  <c r="AO1532" i="23"/>
  <c r="AQ1533" i="23"/>
  <c r="AN1534" i="23"/>
  <c r="AO1533" i="23"/>
  <c r="AM1533" i="23"/>
  <c r="AQ1534" i="23"/>
  <c r="AO1534" i="23"/>
  <c r="AM1534" i="23"/>
  <c r="AN1535" i="23"/>
  <c r="AN1536" i="23"/>
  <c r="AM1535" i="23"/>
  <c r="AO1535" i="23"/>
  <c r="AQ1535" i="23"/>
  <c r="AN1537" i="23"/>
  <c r="AO1536" i="23"/>
  <c r="AM1536" i="23"/>
  <c r="AQ1536" i="23"/>
  <c r="AO1537" i="23"/>
  <c r="AM1537" i="23"/>
  <c r="AN1538" i="23"/>
  <c r="AQ1537" i="23"/>
  <c r="AO1538" i="23"/>
  <c r="AM1538" i="23"/>
  <c r="AN1539" i="23"/>
  <c r="AQ1538" i="23"/>
  <c r="AO1539" i="23"/>
  <c r="AN1540" i="23"/>
  <c r="AQ1539" i="23"/>
  <c r="AM1539" i="23"/>
  <c r="AM1540" i="23"/>
  <c r="AN1541" i="23"/>
  <c r="AO1540" i="23"/>
  <c r="AQ1540" i="23"/>
  <c r="AN1542" i="23"/>
  <c r="AO1541" i="23"/>
  <c r="AQ1541" i="23"/>
  <c r="AM1541" i="23"/>
  <c r="AM1542" i="23"/>
  <c r="AN1543" i="23"/>
  <c r="AO1542" i="23"/>
  <c r="AQ1542" i="23"/>
  <c r="AM1543" i="23"/>
  <c r="AO1543" i="23"/>
  <c r="AN1544" i="23"/>
  <c r="AQ1543" i="23"/>
  <c r="AQ1544" i="23"/>
  <c r="AN1545" i="23"/>
  <c r="AM1544" i="23"/>
  <c r="AO1544" i="23"/>
  <c r="AM1545" i="23"/>
  <c r="AQ1545" i="23"/>
  <c r="AN1546" i="23"/>
  <c r="AO1545" i="23"/>
  <c r="AN1547" i="23"/>
  <c r="AM1546" i="23"/>
  <c r="AO1546" i="23"/>
  <c r="AQ1546" i="23"/>
  <c r="AQ1547" i="23"/>
  <c r="AN1548" i="23"/>
  <c r="AO1547" i="23"/>
  <c r="AM1547" i="23"/>
  <c r="AN1549" i="23"/>
  <c r="AQ1548" i="23"/>
  <c r="AM1548" i="23"/>
  <c r="AO1548" i="23"/>
  <c r="AN1550" i="23"/>
  <c r="AO1549" i="23"/>
  <c r="AM1549" i="23"/>
  <c r="AQ1549" i="23"/>
  <c r="AM1550" i="23"/>
  <c r="AQ1550" i="23"/>
  <c r="AN1551" i="23"/>
  <c r="AO1550" i="23"/>
  <c r="AO1551" i="23"/>
  <c r="AM1551" i="23"/>
  <c r="AQ1551" i="23"/>
  <c r="AN1552" i="23"/>
  <c r="AO1552" i="23"/>
  <c r="AM1552" i="23"/>
  <c r="AQ1552" i="23"/>
  <c r="AN1553" i="23"/>
  <c r="AO1553" i="23"/>
  <c r="AN1554" i="23"/>
  <c r="AM1553" i="23"/>
  <c r="AQ1553" i="23"/>
  <c r="AN1555" i="23"/>
  <c r="AO1554" i="23"/>
  <c r="AM1554" i="23"/>
  <c r="AQ1554" i="23"/>
  <c r="AQ1555" i="23"/>
  <c r="AO1555" i="23"/>
  <c r="AM1555" i="23"/>
  <c r="AN1556" i="23"/>
  <c r="AM1556" i="23"/>
  <c r="AQ1556" i="23"/>
  <c r="AN1557" i="23"/>
  <c r="AO1556" i="23"/>
  <c r="AM1557" i="23"/>
  <c r="AN1558" i="23"/>
  <c r="AO1557" i="23"/>
  <c r="AQ1557" i="23"/>
  <c r="AN1559" i="23"/>
  <c r="AO1558" i="23"/>
  <c r="AQ1558" i="23"/>
  <c r="AM1558" i="23"/>
  <c r="AM1559" i="23"/>
  <c r="AO1559" i="23"/>
  <c r="AN1560" i="23"/>
  <c r="AQ1559" i="23"/>
  <c r="AQ1560" i="23"/>
  <c r="AM1560" i="23"/>
  <c r="AO1560" i="23"/>
  <c r="AN1561" i="23"/>
  <c r="AO1561" i="23"/>
  <c r="AM1561" i="23"/>
  <c r="AQ1561" i="23"/>
  <c r="AN1562" i="23"/>
  <c r="AM1562" i="23"/>
  <c r="AO1562" i="23"/>
  <c r="AN1563" i="23"/>
  <c r="AQ1562" i="23"/>
  <c r="AN1564" i="23"/>
  <c r="AO1563" i="23"/>
  <c r="AM1563" i="23"/>
  <c r="AQ1563" i="23"/>
  <c r="AN1565" i="23"/>
  <c r="AO1564" i="23"/>
  <c r="AM1564" i="23"/>
  <c r="AQ1564" i="23"/>
  <c r="AM1565" i="23"/>
  <c r="AN1566" i="23"/>
  <c r="AQ1565" i="23"/>
  <c r="AO1565" i="23"/>
  <c r="AN1567" i="23"/>
  <c r="AM1566" i="23"/>
  <c r="AQ1566" i="23"/>
  <c r="AO1566" i="23"/>
  <c r="AM1567" i="23"/>
  <c r="AN1568" i="23"/>
  <c r="AO1567" i="23"/>
  <c r="AQ1567" i="23"/>
  <c r="AQ1568" i="23"/>
  <c r="AN1569" i="23"/>
  <c r="AM1568" i="23"/>
  <c r="AO1568" i="23"/>
  <c r="AM1569" i="23"/>
  <c r="AO1569" i="23"/>
  <c r="AN1570" i="23"/>
  <c r="AQ1569" i="23"/>
  <c r="AQ1570" i="23"/>
  <c r="AM1570" i="23"/>
  <c r="AO1570" i="23"/>
  <c r="AN1571" i="23"/>
  <c r="AM1571" i="23"/>
  <c r="AQ1571" i="23"/>
  <c r="AO1571" i="23"/>
  <c r="AN1572" i="23"/>
  <c r="AQ1572" i="23"/>
  <c r="AN1573" i="23"/>
  <c r="AO1572" i="23"/>
  <c r="AM1572" i="23"/>
  <c r="AQ1573" i="23"/>
  <c r="AM1573" i="23"/>
  <c r="AN1574" i="23"/>
  <c r="AO1573" i="23"/>
  <c r="AQ1574" i="23"/>
  <c r="AN1575" i="23"/>
  <c r="AO1574" i="23"/>
  <c r="AM1574" i="23"/>
  <c r="AM1575" i="23"/>
  <c r="AO1575" i="23"/>
  <c r="AN1576" i="23"/>
  <c r="AQ1575" i="23"/>
  <c r="AQ1576" i="23"/>
  <c r="AM1576" i="23"/>
  <c r="AO1576" i="23"/>
  <c r="AN1577" i="23"/>
  <c r="AM1577" i="23"/>
  <c r="AQ1577" i="23"/>
  <c r="AN1578" i="23"/>
  <c r="AO1577" i="23"/>
  <c r="AQ1578" i="23"/>
  <c r="AN1579" i="23"/>
  <c r="AM1578" i="23"/>
  <c r="AO1578" i="23"/>
  <c r="AO1579" i="23"/>
  <c r="AQ1579" i="23"/>
  <c r="AN1580" i="23"/>
  <c r="AM1579" i="23"/>
  <c r="AQ1580" i="23"/>
  <c r="AN1581" i="23"/>
  <c r="AM1580" i="23"/>
  <c r="AO1580" i="23"/>
  <c r="AQ1581" i="23"/>
  <c r="AN1582" i="23"/>
  <c r="AM1581" i="23"/>
  <c r="AO1581" i="23"/>
  <c r="AM1582" i="23"/>
  <c r="AQ1582" i="23"/>
  <c r="AO1582" i="23"/>
  <c r="AN1583" i="23"/>
  <c r="AM1583" i="23"/>
  <c r="AN1584" i="23"/>
  <c r="AO1583" i="23"/>
  <c r="AQ1583" i="23"/>
  <c r="AN1585" i="23"/>
  <c r="AO1584" i="23"/>
  <c r="AM1584" i="23"/>
  <c r="AQ1584" i="23"/>
  <c r="AM1585" i="23"/>
  <c r="AO1585" i="23"/>
  <c r="AQ1585" i="23"/>
  <c r="AN1586" i="23"/>
  <c r="AM1586" i="23"/>
  <c r="AQ1586" i="23"/>
  <c r="AO1586" i="23"/>
  <c r="AN1587" i="23"/>
  <c r="AM1587" i="23"/>
  <c r="AQ1587" i="23"/>
  <c r="AO1587" i="23"/>
  <c r="AN1588" i="23"/>
  <c r="AM1588" i="23"/>
  <c r="AQ1588" i="23"/>
  <c r="AO1588" i="23"/>
  <c r="AN1589" i="23"/>
  <c r="AQ1589" i="23"/>
  <c r="AO1589" i="23"/>
  <c r="AN1590" i="23"/>
  <c r="AM1589" i="23"/>
  <c r="AQ1590" i="23"/>
  <c r="AM1590" i="23"/>
  <c r="AO1590" i="23"/>
  <c r="AN1591" i="23"/>
  <c r="AN1592" i="23"/>
  <c r="AO1591" i="23"/>
  <c r="AQ1591" i="23"/>
  <c r="AM1591" i="23"/>
  <c r="AQ1592" i="23"/>
  <c r="AN1593" i="23"/>
  <c r="AO1592" i="23"/>
  <c r="AM1592" i="23"/>
  <c r="AN1594" i="23"/>
  <c r="AQ1593" i="23"/>
  <c r="AO1593" i="23"/>
  <c r="AM1593" i="23"/>
  <c r="AN1595" i="23"/>
  <c r="AQ1594" i="23"/>
  <c r="AM1594" i="23"/>
  <c r="AO1594" i="23"/>
  <c r="AM1595" i="23"/>
  <c r="AN1596" i="23"/>
  <c r="AO1595" i="23"/>
  <c r="AQ1595" i="23"/>
  <c r="AN1597" i="23"/>
  <c r="AO1596" i="23"/>
  <c r="AQ1596" i="23"/>
  <c r="AM1596" i="23"/>
  <c r="AM1597" i="23"/>
  <c r="AQ1597" i="23"/>
  <c r="AO1597" i="23"/>
  <c r="AN1598" i="23"/>
  <c r="AM1598" i="23"/>
  <c r="AO1598" i="23"/>
  <c r="AN1599" i="23"/>
  <c r="AQ1598" i="23"/>
  <c r="AO1599" i="23"/>
  <c r="AQ1599" i="23"/>
  <c r="AM1599" i="23"/>
  <c r="AN1600" i="23"/>
  <c r="AO1600" i="23"/>
  <c r="AM1600" i="23"/>
  <c r="AQ1600" i="23"/>
  <c r="AN1601" i="23"/>
  <c r="AQ1601" i="23"/>
  <c r="AO1601" i="23"/>
  <c r="AN1602" i="23"/>
  <c r="AM1601" i="23"/>
  <c r="AN1603" i="23"/>
  <c r="AO1602" i="23"/>
  <c r="AM1602" i="23"/>
  <c r="AQ1602" i="23"/>
  <c r="AO1603" i="23"/>
  <c r="AQ1603" i="23"/>
  <c r="AM1603" i="23"/>
  <c r="AN1604" i="23"/>
  <c r="AO1604" i="23"/>
  <c r="AM1604" i="23"/>
  <c r="AN1605" i="23"/>
  <c r="AQ1604" i="23"/>
  <c r="AO1605" i="23"/>
  <c r="AQ1605" i="23"/>
  <c r="AM1605" i="23"/>
  <c r="AN1606" i="23"/>
  <c r="AQ1606" i="23"/>
  <c r="AN1607" i="23"/>
  <c r="AO1606" i="23"/>
  <c r="AM1606" i="23"/>
  <c r="AM1607" i="23"/>
  <c r="AO1607" i="23"/>
  <c r="AN1608" i="23"/>
  <c r="AQ1607" i="23"/>
  <c r="AM1608" i="23"/>
  <c r="AO1608" i="23"/>
  <c r="AQ1608" i="23"/>
  <c r="AN1609" i="23"/>
  <c r="AN1610" i="23"/>
  <c r="AM1609" i="23"/>
  <c r="AO1609" i="23"/>
  <c r="AQ1609" i="23"/>
  <c r="AO1610" i="23"/>
  <c r="AN1611" i="23"/>
  <c r="AM1610" i="23"/>
  <c r="AQ1610" i="23"/>
  <c r="AM1611" i="23"/>
  <c r="AQ1611" i="23"/>
  <c r="AO1611" i="23"/>
  <c r="AN1612" i="23"/>
  <c r="AO1612" i="23"/>
  <c r="AQ1612" i="23"/>
  <c r="AN1613" i="23"/>
  <c r="AM1612" i="23"/>
  <c r="AQ1613" i="23"/>
  <c r="AM1613" i="23"/>
  <c r="AN1614" i="23"/>
  <c r="AO1613" i="23"/>
  <c r="AO1614" i="23"/>
  <c r="AN1615" i="23"/>
  <c r="AQ1614" i="23"/>
  <c r="AM1614" i="23"/>
  <c r="AQ1615" i="23"/>
  <c r="AN1616" i="23"/>
  <c r="AO1615" i="23"/>
  <c r="AM1615" i="23"/>
  <c r="AM1616" i="23"/>
  <c r="AO1616" i="23"/>
  <c r="AN1617" i="23"/>
  <c r="AQ1616" i="23"/>
  <c r="AQ1617" i="23"/>
  <c r="AO1617" i="23"/>
  <c r="AN1618" i="23"/>
  <c r="AM1617" i="23"/>
  <c r="AO1618" i="23"/>
  <c r="AN1619" i="23"/>
  <c r="AQ1618" i="23"/>
  <c r="AM1618" i="23"/>
  <c r="AO1619" i="23"/>
  <c r="AM1619" i="23"/>
  <c r="AQ1619" i="23"/>
  <c r="AN1620" i="23"/>
  <c r="AO1620" i="23"/>
  <c r="AN1621" i="23"/>
  <c r="AQ1620" i="23"/>
  <c r="AM1620" i="23"/>
  <c r="AN1622" i="23"/>
  <c r="AM1621" i="23"/>
  <c r="AQ1621" i="23"/>
  <c r="AO1621" i="23"/>
  <c r="AN1623" i="23"/>
  <c r="AQ1622" i="23"/>
  <c r="AM1622" i="23"/>
  <c r="AO1622" i="23"/>
  <c r="AO1623" i="23"/>
  <c r="AN1624" i="23"/>
  <c r="AQ1623" i="23"/>
  <c r="AM1623" i="23"/>
  <c r="AM1624" i="23"/>
  <c r="AO1624" i="23"/>
  <c r="AN1625" i="23"/>
  <c r="AQ1624" i="23"/>
  <c r="AO1625" i="23"/>
  <c r="AQ1625" i="23"/>
  <c r="AM1625" i="23"/>
  <c r="AN1626" i="23"/>
  <c r="AQ1626" i="23"/>
  <c r="AO1626" i="23"/>
  <c r="AN1627" i="23"/>
  <c r="AM1626" i="23"/>
  <c r="AQ1627" i="23"/>
  <c r="AO1627" i="23"/>
  <c r="AN1628" i="23"/>
  <c r="AM1627" i="23"/>
  <c r="AN1629" i="23"/>
  <c r="AO1628" i="23"/>
  <c r="AM1628" i="23"/>
  <c r="AQ1628" i="23"/>
  <c r="AN1630" i="23"/>
  <c r="AM1629" i="23"/>
  <c r="AQ1629" i="23"/>
  <c r="AO1629" i="23"/>
  <c r="AN1631" i="23"/>
  <c r="AO1630" i="23"/>
  <c r="AQ1630" i="23"/>
  <c r="AM1630" i="23"/>
  <c r="AN1632" i="23"/>
  <c r="AO1631" i="23"/>
  <c r="AM1631" i="23"/>
  <c r="AQ1631" i="23"/>
  <c r="AN1633" i="23"/>
  <c r="AM1632" i="23"/>
  <c r="AO1632" i="23"/>
  <c r="AQ1632" i="23"/>
  <c r="AQ1633" i="23"/>
  <c r="AM1633" i="23"/>
  <c r="AN1634" i="23"/>
  <c r="AO1633" i="23"/>
  <c r="AN1635" i="23"/>
  <c r="AO1634" i="23"/>
  <c r="AM1634" i="23"/>
  <c r="AQ1634" i="23"/>
  <c r="AO1635" i="23"/>
  <c r="AN1636" i="23"/>
  <c r="AQ1635" i="23"/>
  <c r="AM1635" i="23"/>
  <c r="AO1636" i="23"/>
  <c r="AM1636" i="23"/>
  <c r="AN1637" i="23"/>
  <c r="AQ1636" i="23"/>
  <c r="AQ1637" i="23"/>
  <c r="AO1637" i="23"/>
  <c r="AN1638" i="23"/>
  <c r="AM1637" i="23"/>
  <c r="AQ1638" i="23"/>
  <c r="AM1638" i="23"/>
  <c r="AN1639" i="23"/>
  <c r="AO1638" i="23"/>
  <c r="AQ1639" i="23"/>
  <c r="AN1640" i="23"/>
  <c r="AM1639" i="23"/>
  <c r="AO1639" i="23"/>
  <c r="AN1641" i="23"/>
  <c r="AQ1640" i="23"/>
  <c r="AM1640" i="23"/>
  <c r="AO1640" i="23"/>
  <c r="AN1642" i="23"/>
  <c r="AM1641" i="23"/>
  <c r="AO1641" i="23"/>
  <c r="AQ1641" i="23"/>
  <c r="AM1642" i="23"/>
  <c r="AQ1642" i="23"/>
  <c r="AN1643" i="23"/>
  <c r="AO1642" i="23"/>
  <c r="AQ1643" i="23"/>
  <c r="AO1643" i="23"/>
  <c r="AN1644" i="23"/>
  <c r="AM1643" i="23"/>
  <c r="AQ1644" i="23"/>
  <c r="AN1645" i="23"/>
  <c r="AM1644" i="23"/>
  <c r="AO1644" i="23"/>
  <c r="AO1645" i="23"/>
  <c r="AQ1645" i="23"/>
  <c r="AN1646" i="23"/>
  <c r="AM1645" i="23"/>
  <c r="AO1646" i="23"/>
  <c r="AQ1646" i="23"/>
  <c r="AN1647" i="23"/>
  <c r="AM1646" i="23"/>
  <c r="AN1648" i="23"/>
  <c r="AM1647" i="23"/>
  <c r="AO1647" i="23"/>
  <c r="AQ1647" i="23"/>
  <c r="AN1649" i="23"/>
  <c r="AO1648" i="23"/>
  <c r="AQ1648" i="23"/>
  <c r="AM1648" i="23"/>
  <c r="AQ1649" i="23"/>
  <c r="AN1650" i="23"/>
  <c r="AO1649" i="23"/>
  <c r="AM1649" i="23"/>
  <c r="AQ1650" i="23"/>
  <c r="AO1650" i="23"/>
  <c r="AN1651" i="23"/>
  <c r="AM1650" i="23"/>
  <c r="AO1651" i="23"/>
  <c r="AM1651" i="23"/>
  <c r="AQ1651" i="23"/>
  <c r="AN1652" i="23"/>
  <c r="AO1652" i="23"/>
  <c r="AQ1652" i="23"/>
  <c r="AN1653" i="23"/>
  <c r="AM1652" i="23"/>
  <c r="AN1654" i="23"/>
  <c r="AO1653" i="23"/>
  <c r="AM1653" i="23"/>
  <c r="AQ1653" i="23"/>
  <c r="AM1654" i="23"/>
  <c r="AN1655" i="23"/>
  <c r="AO1654" i="23"/>
  <c r="AQ1654" i="23"/>
  <c r="AQ1655" i="23"/>
  <c r="AM1655" i="23"/>
  <c r="AO1655" i="23"/>
  <c r="AN1656" i="23"/>
  <c r="AN1657" i="23"/>
  <c r="AQ1656" i="23"/>
  <c r="AO1656" i="23"/>
  <c r="AM1656" i="23"/>
  <c r="AM1657" i="23"/>
  <c r="AQ1657" i="23"/>
  <c r="AN1658" i="23"/>
  <c r="AO1657" i="23"/>
  <c r="AQ1658" i="23"/>
  <c r="AN1659" i="23"/>
  <c r="AM1658" i="23"/>
  <c r="AO1658" i="23"/>
  <c r="AQ1659" i="23"/>
  <c r="AM1659" i="23"/>
  <c r="AN1660" i="23"/>
  <c r="AO1659" i="23"/>
  <c r="AQ1660" i="23"/>
  <c r="AO1660" i="23"/>
  <c r="AM1660" i="23"/>
  <c r="AN1661" i="23"/>
  <c r="AN1662" i="23"/>
  <c r="AQ1661" i="23"/>
  <c r="AO1661" i="23"/>
  <c r="AM1661" i="23"/>
  <c r="AM1662" i="23"/>
  <c r="AQ1662" i="23"/>
  <c r="AO1662" i="23"/>
  <c r="AN1663" i="23"/>
  <c r="AO1663" i="23"/>
  <c r="AN1664" i="23"/>
  <c r="AM1663" i="23"/>
  <c r="AQ1663" i="23"/>
  <c r="AN1665" i="23"/>
  <c r="AO1664" i="23"/>
  <c r="AQ1664" i="23"/>
  <c r="AM1664" i="23"/>
  <c r="AN1666" i="23"/>
  <c r="AQ1665" i="23"/>
  <c r="AM1665" i="23"/>
  <c r="AO1665" i="23"/>
  <c r="AM1666" i="23"/>
  <c r="AO1666" i="23"/>
  <c r="AQ1666" i="23"/>
  <c r="AN1667" i="23"/>
  <c r="AN1668" i="23"/>
  <c r="AM1667" i="23"/>
  <c r="AQ1667" i="23"/>
  <c r="AO1667" i="23"/>
  <c r="AM1668" i="23"/>
  <c r="AO1668" i="23"/>
  <c r="AQ1668" i="23"/>
  <c r="AN1669" i="23"/>
  <c r="AM1669" i="23"/>
  <c r="AO1669" i="23"/>
  <c r="AQ1669" i="23"/>
  <c r="AN1670" i="23"/>
  <c r="AO1670" i="23"/>
  <c r="AQ1670" i="23"/>
  <c r="AM1670" i="23"/>
  <c r="AN1671" i="23"/>
  <c r="AM1671" i="23"/>
  <c r="AN1672" i="23"/>
  <c r="AO1671" i="23"/>
  <c r="AQ1671" i="23"/>
  <c r="AM1672" i="23"/>
  <c r="AN1673" i="23"/>
  <c r="AQ1672" i="23"/>
  <c r="AO1672" i="23"/>
  <c r="AM1673" i="23"/>
  <c r="AQ1673" i="23"/>
  <c r="AO1673" i="23"/>
  <c r="AN1674" i="23"/>
  <c r="AO1674" i="23"/>
  <c r="AM1674" i="23"/>
  <c r="AN1675" i="23"/>
  <c r="AQ1674" i="23"/>
  <c r="AN1676" i="23"/>
  <c r="AO1675" i="23"/>
  <c r="AQ1675" i="23"/>
  <c r="AM1675" i="23"/>
  <c r="AO1676" i="23"/>
  <c r="AN1677" i="23"/>
  <c r="AM1676" i="23"/>
  <c r="AQ1676" i="23"/>
  <c r="AO1677" i="23"/>
  <c r="AQ1677" i="23"/>
  <c r="AM1677" i="23"/>
  <c r="AN1678" i="23"/>
  <c r="AM1678" i="23"/>
  <c r="AQ1678" i="23"/>
  <c r="AN1679" i="23"/>
  <c r="AO1678" i="23"/>
  <c r="AQ1679" i="23"/>
  <c r="AO1679" i="23"/>
  <c r="AM1679" i="23"/>
  <c r="AN1680" i="23"/>
  <c r="AO1680" i="23"/>
  <c r="AM1680" i="23"/>
  <c r="AQ1680" i="23"/>
  <c r="AN1681" i="23"/>
  <c r="AQ1681" i="23"/>
  <c r="AN1682" i="23"/>
  <c r="AM1681" i="23"/>
  <c r="AO1681" i="23"/>
  <c r="AN1683" i="23"/>
  <c r="AM1682" i="23"/>
  <c r="AO1682" i="23"/>
  <c r="AQ1682" i="23"/>
  <c r="AM1683" i="23"/>
  <c r="AQ1683" i="23"/>
  <c r="AN1684" i="23"/>
  <c r="AO1683" i="23"/>
  <c r="AN1685" i="23"/>
  <c r="AQ1684" i="23"/>
  <c r="AO1684" i="23"/>
  <c r="AM1684" i="23"/>
  <c r="AN1686" i="23"/>
  <c r="AM1685" i="23"/>
  <c r="AQ1685" i="23"/>
  <c r="AO1685" i="23"/>
  <c r="AM1686" i="23"/>
  <c r="AQ1686" i="23"/>
  <c r="AO1686" i="23"/>
  <c r="AN1687" i="23"/>
  <c r="AQ1687" i="23"/>
  <c r="AO1687" i="23"/>
  <c r="AM1687" i="23"/>
  <c r="AN1688" i="23"/>
  <c r="AO1688" i="23"/>
  <c r="AM1688" i="23"/>
  <c r="AN1689" i="23"/>
  <c r="AQ1688" i="23"/>
  <c r="AN1690" i="23"/>
  <c r="AQ1689" i="23"/>
  <c r="AO1689" i="23"/>
  <c r="AM1689" i="23"/>
  <c r="AM1690" i="23"/>
  <c r="AO1690" i="23"/>
  <c r="AQ1690" i="23"/>
  <c r="AN1691" i="23"/>
  <c r="AQ1691" i="23"/>
  <c r="AM1691" i="23"/>
  <c r="AN1692" i="23"/>
  <c r="AO1691" i="23"/>
  <c r="AM1692" i="23"/>
  <c r="AQ1692" i="23"/>
  <c r="AN1693" i="23"/>
  <c r="AO1692" i="23"/>
  <c r="AO1693" i="23"/>
  <c r="AQ1693" i="23"/>
  <c r="AM1693" i="23"/>
  <c r="AN1694" i="23"/>
  <c r="AN1695" i="23"/>
  <c r="AO1694" i="23"/>
  <c r="AM1694" i="23"/>
  <c r="AQ1694" i="23"/>
  <c r="AM1695" i="23"/>
  <c r="AN1696" i="23"/>
  <c r="AQ1695" i="23"/>
  <c r="AO1695" i="23"/>
  <c r="AO1696" i="23"/>
  <c r="AM1696" i="23"/>
  <c r="AQ1696" i="23"/>
  <c r="AN1697" i="23"/>
  <c r="AO1697" i="23"/>
  <c r="AN1698" i="23"/>
  <c r="AM1697" i="23"/>
  <c r="AQ1697" i="23"/>
  <c r="AN1699" i="23"/>
  <c r="AQ1698" i="23"/>
  <c r="AO1698" i="23"/>
  <c r="AM1698" i="23"/>
  <c r="AM1699" i="23"/>
  <c r="AQ1699" i="23"/>
  <c r="AO1699" i="23"/>
  <c r="AN1700" i="23"/>
  <c r="AN1701" i="23"/>
  <c r="AM1700" i="23"/>
  <c r="AQ1700" i="23"/>
  <c r="AO1700" i="23"/>
  <c r="AO1701" i="23"/>
  <c r="AN1702" i="23"/>
  <c r="AM1701" i="23"/>
  <c r="AQ1701" i="23"/>
  <c r="AQ1702" i="23"/>
  <c r="AN1703" i="23"/>
  <c r="AO1702" i="23"/>
  <c r="AM1702" i="23"/>
  <c r="AO1703" i="23"/>
  <c r="AQ1703" i="23"/>
  <c r="AN1704" i="23"/>
  <c r="AM1703" i="23"/>
  <c r="AM1704" i="23"/>
  <c r="AQ1704" i="23"/>
  <c r="AO1704" i="23"/>
  <c r="AN1705" i="23"/>
  <c r="AQ1705" i="23"/>
  <c r="AN1706" i="23"/>
  <c r="AM1705" i="23"/>
  <c r="AO1705" i="23"/>
  <c r="AO1706" i="23"/>
  <c r="AQ1706" i="23"/>
  <c r="AN1707" i="23"/>
  <c r="AM1706" i="23"/>
  <c r="AO1707" i="23"/>
  <c r="AM1707" i="23"/>
  <c r="AN1708" i="23"/>
  <c r="AQ1707" i="23"/>
  <c r="AM1708" i="23"/>
  <c r="AO1708" i="23"/>
  <c r="AQ1708" i="23"/>
  <c r="AN1709" i="23"/>
  <c r="AQ1709" i="23"/>
  <c r="AN1710" i="23"/>
  <c r="AO1709" i="23"/>
  <c r="AM1709" i="23"/>
  <c r="AM1710" i="23"/>
  <c r="AO1710" i="23"/>
  <c r="AN1711" i="23"/>
  <c r="AQ1710" i="23"/>
  <c r="AN1712" i="23"/>
  <c r="AM1711" i="23"/>
  <c r="AQ1711" i="23"/>
  <c r="AO1711" i="23"/>
  <c r="AN1713" i="23"/>
  <c r="AO1712" i="23"/>
  <c r="AM1712" i="23"/>
  <c r="AQ1712" i="23"/>
  <c r="AO1713" i="23"/>
  <c r="AM1713" i="23"/>
  <c r="AN1714" i="23"/>
  <c r="AQ1713" i="23"/>
  <c r="AM1714" i="23"/>
  <c r="AN1715" i="23"/>
  <c r="AQ1714" i="23"/>
  <c r="AO1714" i="23"/>
  <c r="AQ1715" i="23"/>
  <c r="AO1715" i="23"/>
  <c r="AM1715" i="23"/>
  <c r="AN1716" i="23"/>
  <c r="AM1716" i="23"/>
  <c r="AN1717" i="23"/>
  <c r="AQ1716" i="23"/>
  <c r="AO1716" i="23"/>
  <c r="AO1717" i="23"/>
  <c r="AM1717" i="23"/>
  <c r="AN1718" i="23"/>
  <c r="AQ1717" i="23"/>
  <c r="AM1718" i="23"/>
  <c r="AN1719" i="23"/>
  <c r="AO1718" i="23"/>
  <c r="AQ1718" i="23"/>
  <c r="AQ1719" i="23"/>
  <c r="AN1720" i="23"/>
  <c r="AM1719" i="23"/>
  <c r="AO1719" i="23"/>
  <c r="AO1720" i="23"/>
  <c r="AM1720" i="23"/>
  <c r="AN1721" i="23"/>
  <c r="AQ1720" i="23"/>
  <c r="AO1721" i="23"/>
  <c r="AN1722" i="23"/>
  <c r="AQ1721" i="23"/>
  <c r="AM1721" i="23"/>
  <c r="AQ1722" i="23"/>
  <c r="AO1722" i="23"/>
  <c r="AM1722" i="23"/>
  <c r="AN1723" i="23"/>
  <c r="AM1723" i="23"/>
  <c r="AQ1723" i="23"/>
  <c r="AO1723" i="23"/>
  <c r="AN1724" i="23"/>
  <c r="AN1725" i="23"/>
  <c r="AO1724" i="23"/>
  <c r="AM1724" i="23"/>
  <c r="AQ1724" i="23"/>
  <c r="AQ1725" i="23"/>
  <c r="AO1725" i="23"/>
  <c r="AM1725" i="23"/>
  <c r="AN1726" i="23"/>
  <c r="AO1726" i="23"/>
  <c r="AN1727" i="23"/>
  <c r="AM1726" i="23"/>
  <c r="AQ1726" i="23"/>
  <c r="AN1728" i="23"/>
  <c r="AM1727" i="23"/>
  <c r="AO1727" i="23"/>
  <c r="AQ1727" i="23"/>
  <c r="AN1729" i="23"/>
  <c r="AQ1728" i="23"/>
  <c r="AO1728" i="23"/>
  <c r="AM1728" i="23"/>
  <c r="AQ1729" i="23"/>
  <c r="AN1730" i="23"/>
  <c r="AM1729" i="23"/>
  <c r="AO1729" i="23"/>
  <c r="AO1730" i="23"/>
  <c r="AN1731" i="23"/>
  <c r="AM1730" i="23"/>
  <c r="AQ1730" i="23"/>
  <c r="AM1731" i="23"/>
  <c r="AO1731" i="23"/>
  <c r="AN1732" i="23"/>
  <c r="AQ1731" i="23"/>
  <c r="AQ1732" i="23"/>
  <c r="AN1733" i="23"/>
  <c r="AM1732" i="23"/>
  <c r="AO1732" i="23"/>
  <c r="AQ1733" i="23"/>
  <c r="AO1733" i="23"/>
  <c r="AM1733" i="23"/>
  <c r="AN1734" i="23"/>
  <c r="AM1734" i="23"/>
  <c r="AN1735" i="23"/>
  <c r="AO1734" i="23"/>
  <c r="AQ1734" i="23"/>
  <c r="AQ1735" i="23"/>
  <c r="AM1735" i="23"/>
  <c r="AN1736" i="23"/>
  <c r="AO1735" i="23"/>
  <c r="AQ1736" i="23"/>
  <c r="AN1737" i="23"/>
  <c r="AM1736" i="23"/>
  <c r="AO1736" i="23"/>
  <c r="AO1737" i="23"/>
  <c r="AQ1737" i="23"/>
  <c r="AN1738" i="23"/>
  <c r="AM1737" i="23"/>
  <c r="AM1738" i="23"/>
  <c r="AQ1738" i="23"/>
  <c r="AO1738" i="23"/>
  <c r="AN1739" i="23"/>
  <c r="AN1740" i="23"/>
  <c r="AM1739" i="23"/>
  <c r="AQ1739" i="23"/>
  <c r="AO1739" i="23"/>
  <c r="AQ1740" i="23"/>
  <c r="AO1740" i="23"/>
  <c r="AN1741" i="23"/>
  <c r="AM1740" i="23"/>
  <c r="AM1741" i="23"/>
  <c r="AN1742" i="23"/>
  <c r="AQ1741" i="23"/>
  <c r="AO1741" i="23"/>
  <c r="AO1742" i="23"/>
  <c r="AM1742" i="23"/>
  <c r="AQ1742" i="23"/>
  <c r="AN1743" i="23"/>
  <c r="AM1743" i="23"/>
  <c r="AQ1743" i="23"/>
  <c r="AO1743" i="23"/>
  <c r="AN1744" i="23"/>
  <c r="AO1744" i="23"/>
  <c r="AN1745" i="23"/>
  <c r="AQ1744" i="23"/>
  <c r="AM1744" i="23"/>
  <c r="AO1745" i="23"/>
  <c r="AM1745" i="23"/>
  <c r="AN1746" i="23"/>
  <c r="AQ1745" i="23"/>
  <c r="AO1746" i="23"/>
  <c r="AM1746" i="23"/>
  <c r="AN1747" i="23"/>
  <c r="AQ1746" i="23"/>
  <c r="AQ1747" i="23"/>
  <c r="AO1747" i="23"/>
  <c r="AM1747" i="23"/>
  <c r="AN1748" i="23"/>
  <c r="AQ1748" i="23"/>
  <c r="AM1748" i="23"/>
  <c r="AO1748" i="23"/>
  <c r="AN1749" i="23"/>
  <c r="AM1749" i="23"/>
  <c r="AQ1749" i="23"/>
  <c r="AO1749" i="23"/>
  <c r="AN1750" i="23"/>
  <c r="AN1751" i="23"/>
  <c r="AM1750" i="23"/>
  <c r="AQ1750" i="23"/>
  <c r="AO1750" i="23"/>
  <c r="AN1752" i="23"/>
  <c r="AO1751" i="23"/>
  <c r="AM1751" i="23"/>
  <c r="AQ1751" i="23"/>
  <c r="AN1753" i="23"/>
  <c r="AO1752" i="23"/>
  <c r="AM1752" i="23"/>
  <c r="AQ1752" i="23"/>
  <c r="AQ1753" i="23"/>
  <c r="AO1753" i="23"/>
  <c r="AN1754" i="23"/>
  <c r="AM1753" i="23"/>
  <c r="AN1755" i="23"/>
  <c r="AM1754" i="23"/>
  <c r="AQ1754" i="23"/>
  <c r="AO1754" i="23"/>
  <c r="AM1755" i="23"/>
  <c r="AQ1755" i="23"/>
  <c r="AO1755" i="23"/>
  <c r="AN1756" i="23"/>
  <c r="AM1756" i="23"/>
  <c r="AQ1756" i="23"/>
  <c r="AO1756" i="23"/>
  <c r="AN1757" i="23"/>
  <c r="AM1757" i="23"/>
  <c r="AO1757" i="23"/>
  <c r="AN1758" i="23"/>
  <c r="AQ1757" i="23"/>
  <c r="AQ1758" i="23"/>
  <c r="AM1758" i="23"/>
  <c r="AO1758" i="23"/>
  <c r="AN1759" i="23"/>
  <c r="AN1760" i="23"/>
  <c r="AO1759" i="23"/>
  <c r="AQ1759" i="23"/>
  <c r="AM1759" i="23"/>
  <c r="AO1760" i="23"/>
  <c r="AQ1760" i="23"/>
  <c r="AN1761" i="23"/>
  <c r="AM1760" i="23"/>
  <c r="AM1761" i="23"/>
  <c r="AQ1761" i="23"/>
  <c r="AO1761" i="23"/>
  <c r="AN1762" i="23"/>
  <c r="AQ1762" i="23"/>
  <c r="AN1763" i="23"/>
  <c r="AO1762" i="23"/>
  <c r="AM1762" i="23"/>
  <c r="AM1763" i="23"/>
  <c r="AQ1763" i="23"/>
  <c r="AO1763" i="23"/>
  <c r="AN1764" i="23"/>
  <c r="AM1764" i="23"/>
  <c r="AQ1764" i="23"/>
  <c r="AN1765" i="23"/>
  <c r="AO1764" i="23"/>
  <c r="AM1765" i="23"/>
  <c r="AQ1765" i="23"/>
  <c r="AN1766" i="23"/>
  <c r="AO1765" i="23"/>
  <c r="AQ1766" i="23"/>
  <c r="AO1766" i="23"/>
  <c r="AN1767" i="23"/>
  <c r="AM1766" i="23"/>
  <c r="AO1767" i="23"/>
  <c r="AN1768" i="23"/>
  <c r="AQ1767" i="23"/>
  <c r="AM1767" i="23"/>
  <c r="AQ1768" i="23"/>
  <c r="AM1768" i="23"/>
  <c r="AO1768" i="23"/>
  <c r="AN1769" i="23"/>
  <c r="AM1769" i="23"/>
  <c r="AQ1769" i="23"/>
  <c r="AN1770" i="23"/>
  <c r="AO1769" i="23"/>
  <c r="AO1770" i="23"/>
  <c r="AN1771" i="23"/>
  <c r="AM1770" i="23"/>
  <c r="AQ1770" i="23"/>
  <c r="AO1771" i="23"/>
  <c r="AQ1771" i="23"/>
  <c r="AM1771" i="23"/>
  <c r="AN1772" i="23"/>
  <c r="AO1772" i="23"/>
  <c r="AN1773" i="23"/>
  <c r="AM1772" i="23"/>
  <c r="AQ1772" i="23"/>
  <c r="AQ1773" i="23"/>
  <c r="AM1773" i="23"/>
  <c r="AO1773" i="23"/>
  <c r="AN1774" i="23"/>
  <c r="AM1774" i="23"/>
  <c r="AN1775" i="23"/>
  <c r="AO1774" i="23"/>
  <c r="AQ1774" i="23"/>
  <c r="AO1775" i="23"/>
  <c r="AQ1775" i="23"/>
  <c r="AM1775" i="23"/>
  <c r="AN1776" i="23"/>
  <c r="AM1776" i="23"/>
  <c r="AQ1776" i="23"/>
  <c r="AN1777" i="23"/>
  <c r="AO1776" i="23"/>
  <c r="AO1777" i="23"/>
  <c r="AM1777" i="23"/>
  <c r="AN1778" i="23"/>
  <c r="AQ1777" i="23"/>
  <c r="AN1779" i="23"/>
  <c r="AO1778" i="23"/>
  <c r="AM1778" i="23"/>
  <c r="AQ1778" i="23"/>
  <c r="AN1780" i="23"/>
  <c r="AO1779" i="23"/>
  <c r="AQ1779" i="23"/>
  <c r="AM1779" i="23"/>
  <c r="AQ1780" i="23"/>
  <c r="AM1780" i="23"/>
  <c r="AN1781" i="23"/>
  <c r="AO1780" i="23"/>
  <c r="AM1781" i="23"/>
  <c r="AO1781" i="23"/>
  <c r="AQ1781" i="23"/>
  <c r="AN1782" i="23"/>
  <c r="AQ1782" i="23"/>
  <c r="AO1782" i="23"/>
  <c r="AN1783" i="23"/>
  <c r="AM1782" i="23"/>
  <c r="AM1783" i="23"/>
  <c r="AN1784" i="23"/>
  <c r="AO1783" i="23"/>
  <c r="AQ1783" i="23"/>
  <c r="AQ1784" i="23"/>
  <c r="AN1785" i="23"/>
  <c r="AM1784" i="23"/>
  <c r="AO1784" i="23"/>
  <c r="AQ1785" i="23"/>
  <c r="AO1785" i="23"/>
  <c r="AM1785" i="23"/>
  <c r="AN1786" i="23"/>
  <c r="AN1787" i="23"/>
  <c r="AQ1786" i="23"/>
  <c r="AM1786" i="23"/>
  <c r="AO1786" i="23"/>
  <c r="AN1788" i="23"/>
  <c r="AO1787" i="23"/>
  <c r="AQ1787" i="23"/>
  <c r="AM1787" i="23"/>
  <c r="AM1788" i="23"/>
  <c r="AQ1788" i="23"/>
  <c r="AN1789" i="23"/>
  <c r="AO1788" i="23"/>
  <c r="AM1789" i="23"/>
  <c r="AO1789" i="23"/>
  <c r="AQ1789" i="23"/>
  <c r="AN1790" i="23"/>
  <c r="AQ1790" i="23"/>
  <c r="AN1791" i="23"/>
  <c r="AO1790" i="23"/>
  <c r="AM1790" i="23"/>
  <c r="AQ1791" i="23"/>
  <c r="AM1791" i="23"/>
  <c r="AO1791" i="23"/>
  <c r="AN1792" i="23"/>
  <c r="AN1793" i="23"/>
  <c r="AM1792" i="23"/>
  <c r="AO1792" i="23"/>
  <c r="AQ1792" i="23"/>
  <c r="AM1793" i="23"/>
  <c r="AN1794" i="23"/>
  <c r="AO1793" i="23"/>
  <c r="AQ1793" i="23"/>
  <c r="AO1794" i="23"/>
  <c r="AM1794" i="23"/>
  <c r="AQ1794" i="23"/>
  <c r="AN1795" i="23"/>
  <c r="AQ1795" i="23"/>
  <c r="AM1795" i="23"/>
  <c r="AO1795" i="23"/>
  <c r="AN1796" i="23"/>
  <c r="AQ1796" i="23"/>
  <c r="AM1796" i="23"/>
  <c r="AN1797" i="23"/>
  <c r="AO1796" i="23"/>
  <c r="AN1798" i="23"/>
  <c r="AM1797" i="23"/>
  <c r="AQ1797" i="23"/>
  <c r="AO1797" i="23"/>
  <c r="AQ1798" i="23"/>
  <c r="AM1798" i="23"/>
  <c r="AN1799" i="23"/>
  <c r="AO1798" i="23"/>
  <c r="AM1799" i="23"/>
  <c r="AQ1799" i="23"/>
  <c r="AO1799" i="23"/>
  <c r="AN1800" i="23"/>
  <c r="AQ1800" i="23"/>
  <c r="AO1800" i="23"/>
  <c r="AN1801" i="23"/>
  <c r="AM1800" i="23"/>
  <c r="AO1801" i="23"/>
  <c r="AQ1801" i="23"/>
  <c r="AM1801" i="23"/>
  <c r="AN1802" i="23"/>
  <c r="AQ1802" i="23"/>
  <c r="AM1802" i="23"/>
  <c r="AO1802" i="23"/>
  <c r="AN1803" i="23"/>
  <c r="AQ1803" i="23"/>
  <c r="AN1804" i="23"/>
  <c r="AO1803" i="23"/>
  <c r="AM1803" i="23"/>
  <c r="AO1804" i="23"/>
  <c r="AM1804" i="23"/>
  <c r="AQ1804" i="23"/>
  <c r="AN1805" i="23"/>
  <c r="AN1806" i="23"/>
  <c r="AO1805" i="23"/>
  <c r="AQ1805" i="23"/>
  <c r="AM1805" i="23"/>
  <c r="AQ1806" i="23"/>
  <c r="AN1807" i="23"/>
  <c r="AM1806" i="23"/>
  <c r="AO1806" i="23"/>
  <c r="AN1808" i="23"/>
  <c r="AO1807" i="23"/>
  <c r="AQ1807" i="23"/>
  <c r="AM1807" i="23"/>
  <c r="AO1808" i="23"/>
  <c r="AN1809" i="23"/>
  <c r="AM1808" i="23"/>
  <c r="AQ1808" i="23"/>
  <c r="AO1809" i="23"/>
  <c r="AM1809" i="23"/>
  <c r="AQ1809" i="23"/>
  <c r="AN1810" i="23"/>
  <c r="AM1810" i="23"/>
  <c r="AO1810" i="23"/>
  <c r="AN1811" i="23"/>
  <c r="AQ1810" i="23"/>
  <c r="AM1811" i="23"/>
  <c r="AQ1811" i="23"/>
  <c r="AO1811" i="23"/>
  <c r="AN1812" i="23"/>
  <c r="AM1812" i="23"/>
  <c r="AN1813" i="23"/>
  <c r="AQ1812" i="23"/>
  <c r="AO1812" i="23"/>
  <c r="AN1814" i="23"/>
  <c r="AQ1813" i="23"/>
  <c r="AM1813" i="23"/>
  <c r="AO1813" i="23"/>
  <c r="AO1814" i="23"/>
  <c r="AM1814" i="23"/>
  <c r="AN1815" i="23"/>
  <c r="AQ1814" i="23"/>
  <c r="AM1815" i="23"/>
  <c r="AO1815" i="23"/>
  <c r="AQ1815" i="23"/>
  <c r="AN1816" i="23"/>
  <c r="AQ1816" i="23"/>
  <c r="AM1816" i="23"/>
  <c r="AN1817" i="23"/>
  <c r="AO1816" i="23"/>
  <c r="AM1817" i="23"/>
  <c r="AO1817" i="23"/>
  <c r="AQ1817" i="23"/>
  <c r="AN1818" i="23"/>
  <c r="AN1819" i="23"/>
  <c r="AM1818" i="23"/>
  <c r="AO1818" i="23"/>
  <c r="AQ1818" i="23"/>
  <c r="AQ1819" i="23"/>
  <c r="AM1819" i="23"/>
  <c r="AO1819" i="23"/>
  <c r="AN1820" i="23"/>
  <c r="AQ1820" i="23"/>
  <c r="AO1820" i="23"/>
  <c r="AM1820" i="23"/>
  <c r="AN1821" i="23"/>
  <c r="AO1821" i="23"/>
  <c r="AN1822" i="23"/>
  <c r="AM1821" i="23"/>
  <c r="AQ1821" i="23"/>
  <c r="AO1822" i="23"/>
  <c r="AN1823" i="23"/>
  <c r="AM1822" i="23"/>
  <c r="AQ1822" i="23"/>
  <c r="AM1823" i="23"/>
  <c r="AQ1823" i="23"/>
  <c r="AN1824" i="23"/>
  <c r="AO1823" i="23"/>
  <c r="AO1824" i="23"/>
  <c r="AQ1824" i="23"/>
  <c r="AN1825" i="23"/>
  <c r="AM1824" i="23"/>
  <c r="AM1825" i="23"/>
  <c r="AN1826" i="23"/>
  <c r="AQ1825" i="23"/>
  <c r="AO1825" i="23"/>
  <c r="AO1826" i="23"/>
  <c r="AQ1826" i="23"/>
  <c r="AN1827" i="23"/>
  <c r="AM1826" i="23"/>
  <c r="AQ1827" i="23"/>
  <c r="AM1827" i="23"/>
  <c r="AN1828" i="23"/>
  <c r="AO1827" i="23"/>
  <c r="AN1829" i="23"/>
  <c r="AO1828" i="23"/>
  <c r="AQ1828" i="23"/>
  <c r="AM1828" i="23"/>
  <c r="AO1829" i="23"/>
  <c r="AM1829" i="23"/>
  <c r="AQ1829" i="23"/>
  <c r="AN1830" i="23"/>
  <c r="AQ1830" i="23"/>
  <c r="AN1831" i="23"/>
  <c r="AM1830" i="23"/>
  <c r="AO1830" i="23"/>
  <c r="AM1831" i="23"/>
  <c r="AO1831" i="23"/>
  <c r="AQ1831" i="23"/>
  <c r="AN1832" i="23"/>
  <c r="AQ1832" i="23"/>
  <c r="AO1832" i="23"/>
  <c r="AN1833" i="23"/>
  <c r="AM1832" i="23"/>
  <c r="AQ1833" i="23"/>
  <c r="AO1833" i="23"/>
  <c r="AM1833" i="23"/>
  <c r="AN1834" i="23"/>
  <c r="AQ1834" i="23"/>
  <c r="AO1834" i="23"/>
  <c r="AM1834" i="23"/>
  <c r="AN1835" i="23"/>
  <c r="AQ1835" i="23"/>
  <c r="AM1835" i="23"/>
  <c r="AN1836" i="23"/>
  <c r="AO1835" i="23"/>
  <c r="AO1836" i="23"/>
  <c r="AM1836" i="23"/>
  <c r="AN1837" i="23"/>
  <c r="AQ1836" i="23"/>
  <c r="AN1838" i="23"/>
  <c r="AM1837" i="23"/>
  <c r="AQ1837" i="23"/>
  <c r="AO1837" i="23"/>
  <c r="AQ1838" i="23"/>
  <c r="AO1838" i="23"/>
  <c r="AN1839" i="23"/>
  <c r="AM1838" i="23"/>
  <c r="AN1840" i="23"/>
  <c r="AQ1839" i="23"/>
  <c r="AM1839" i="23"/>
  <c r="AO1839" i="23"/>
  <c r="AQ1840" i="23"/>
  <c r="AM1840" i="23"/>
  <c r="AO1840" i="23"/>
  <c r="AN1841" i="23"/>
  <c r="AM1841" i="23"/>
  <c r="AO1841" i="23"/>
  <c r="AQ1841" i="23"/>
  <c r="AN1842" i="23"/>
  <c r="AN1843" i="23"/>
  <c r="AQ1842" i="23"/>
  <c r="AO1842" i="23"/>
  <c r="AM1842" i="23"/>
  <c r="AN1844" i="23"/>
  <c r="AM1843" i="23"/>
  <c r="AQ1843" i="23"/>
  <c r="AO1843" i="23"/>
  <c r="AM1844" i="23"/>
  <c r="AQ1844" i="23"/>
  <c r="AO1844" i="23"/>
  <c r="AN1845" i="23"/>
  <c r="AN1846" i="23"/>
  <c r="AO1845" i="23"/>
  <c r="AQ1845" i="23"/>
  <c r="AM1845" i="23"/>
  <c r="AN1847" i="23"/>
  <c r="AM1846" i="23"/>
  <c r="AQ1846" i="23"/>
  <c r="AO1846" i="23"/>
  <c r="AO1847" i="23"/>
  <c r="AM1847" i="23"/>
  <c r="AN1848" i="23"/>
  <c r="AQ1847" i="23"/>
  <c r="AO1848" i="23"/>
  <c r="AM1848" i="23"/>
  <c r="AQ1848" i="23"/>
  <c r="AN1849" i="23"/>
  <c r="AN1850" i="23"/>
  <c r="AM1849" i="23"/>
  <c r="AO1849" i="23"/>
  <c r="AQ1849" i="23"/>
  <c r="AQ1850" i="23"/>
  <c r="AN1851" i="23"/>
  <c r="AO1850" i="23"/>
  <c r="AM1850" i="23"/>
  <c r="AN1852" i="23"/>
  <c r="AM1851" i="23"/>
  <c r="AQ1851" i="23"/>
  <c r="AO1851" i="23"/>
  <c r="AN1853" i="23"/>
  <c r="AO1852" i="23"/>
  <c r="AM1852" i="23"/>
  <c r="AQ1852" i="23"/>
  <c r="AN1854" i="23"/>
  <c r="AQ1853" i="23"/>
  <c r="AM1853" i="23"/>
  <c r="AO1853" i="23"/>
  <c r="AQ1854" i="23"/>
  <c r="AN1855" i="23"/>
  <c r="AM1854" i="23"/>
  <c r="AO1854" i="23"/>
  <c r="AO1855" i="23"/>
  <c r="AM1855" i="23"/>
  <c r="AN1856" i="23"/>
  <c r="AQ1855" i="23"/>
  <c r="AM1856" i="23"/>
  <c r="AQ1856" i="23"/>
  <c r="AO1856" i="23"/>
  <c r="AN1857" i="23"/>
  <c r="AM1857" i="23"/>
  <c r="AN1858" i="23"/>
  <c r="AQ1857" i="23"/>
  <c r="AO1857" i="23"/>
  <c r="AQ1858" i="23"/>
  <c r="AN1859" i="23"/>
  <c r="AM1858" i="23"/>
  <c r="AO1858" i="23"/>
  <c r="AQ1859" i="23"/>
  <c r="AM1859" i="23"/>
  <c r="AO1859" i="23"/>
  <c r="AN1860" i="23"/>
  <c r="AN1861" i="23"/>
  <c r="AO1860" i="23"/>
  <c r="AM1860" i="23"/>
  <c r="AQ1860" i="23"/>
  <c r="AM1861" i="23"/>
  <c r="AQ1861" i="23"/>
  <c r="AO1861" i="23"/>
  <c r="AN1862" i="23"/>
  <c r="AN1863" i="23"/>
  <c r="AM1862" i="23"/>
  <c r="AO1862" i="23"/>
  <c r="AQ1862" i="23"/>
  <c r="AN1864" i="23"/>
  <c r="AQ1863" i="23"/>
  <c r="AO1863" i="23"/>
  <c r="AM1863" i="23"/>
  <c r="AO1864" i="23"/>
  <c r="AM1864" i="23"/>
  <c r="AN1865" i="23"/>
  <c r="AQ1864" i="23"/>
  <c r="AQ1865" i="23"/>
  <c r="AO1865" i="23"/>
  <c r="AM1865" i="23"/>
  <c r="AN1866" i="23"/>
  <c r="AN1867" i="23"/>
  <c r="AM1866" i="23"/>
  <c r="AO1866" i="23"/>
  <c r="AQ1866" i="23"/>
  <c r="AM1867" i="23"/>
  <c r="AN1868" i="23"/>
  <c r="AO1867" i="23"/>
  <c r="AQ1867" i="23"/>
  <c r="AM1868" i="23"/>
  <c r="AQ1868" i="23"/>
  <c r="AN1869" i="23"/>
  <c r="AO1868" i="23"/>
  <c r="AM1869" i="23"/>
  <c r="AN1870" i="23"/>
  <c r="AQ1869" i="23"/>
  <c r="AO1869" i="23"/>
  <c r="AM1870" i="23"/>
  <c r="AO1870" i="23"/>
  <c r="AQ1870" i="23"/>
  <c r="AN1871" i="23"/>
  <c r="AQ1871" i="23"/>
  <c r="AN1872" i="23"/>
  <c r="AO1871" i="23"/>
  <c r="AM1871" i="23"/>
  <c r="AO1872" i="23"/>
  <c r="AN1873" i="23"/>
  <c r="AM1872" i="23"/>
  <c r="AQ1872" i="23"/>
  <c r="AN1874" i="23"/>
  <c r="AQ1873" i="23"/>
  <c r="AO1873" i="23"/>
  <c r="AM1873" i="23"/>
  <c r="AN1875" i="23"/>
  <c r="AO1874" i="23"/>
  <c r="AM1874" i="23"/>
  <c r="AQ1874" i="23"/>
  <c r="AO1875" i="23"/>
  <c r="AQ1875" i="23"/>
  <c r="AM1875" i="23"/>
  <c r="AN1876" i="23"/>
  <c r="AN1877" i="23"/>
  <c r="AM1876" i="23"/>
  <c r="AO1876" i="23"/>
  <c r="AQ1876" i="23"/>
  <c r="AQ1877" i="23"/>
  <c r="AN1878" i="23"/>
  <c r="AO1877" i="23"/>
  <c r="AM1877" i="23"/>
  <c r="AM1878" i="23"/>
  <c r="AO1878" i="23"/>
  <c r="AN1879" i="23"/>
  <c r="AQ1878" i="23"/>
  <c r="AQ1879" i="23"/>
  <c r="AM1879" i="23"/>
  <c r="AO1879" i="23"/>
  <c r="AN1880" i="23"/>
  <c r="AO1880" i="23"/>
  <c r="AM1880" i="23"/>
  <c r="AN1881" i="23"/>
  <c r="AQ1880" i="23"/>
  <c r="AM1881" i="23"/>
  <c r="AN1882" i="23"/>
  <c r="AO1881" i="23"/>
  <c r="AQ1881" i="23"/>
  <c r="AO1882" i="23"/>
  <c r="AN1883" i="23"/>
  <c r="AQ1882" i="23"/>
  <c r="AM1882" i="23"/>
  <c r="AQ1883" i="23"/>
  <c r="AN1884" i="23"/>
  <c r="AO1883" i="23"/>
  <c r="AM1883" i="23"/>
  <c r="AO1884" i="23"/>
  <c r="AQ1884" i="23"/>
  <c r="AM1884" i="23"/>
  <c r="AN1885" i="23"/>
  <c r="AO1885" i="23"/>
  <c r="AM1885" i="23"/>
  <c r="AQ1885" i="23"/>
  <c r="AN1886" i="23"/>
  <c r="AO1886" i="23"/>
  <c r="AQ1886" i="23"/>
  <c r="AN1887" i="23"/>
  <c r="AM1886" i="23"/>
  <c r="AN1888" i="23"/>
  <c r="AQ1887" i="23"/>
  <c r="AO1887" i="23"/>
  <c r="AM1887" i="23"/>
  <c r="AQ1888" i="23"/>
  <c r="AM1888" i="23"/>
  <c r="AO1888" i="23"/>
  <c r="AN1889" i="23"/>
  <c r="AQ1889" i="23"/>
  <c r="AO1889" i="23"/>
  <c r="AN1890" i="23"/>
  <c r="AM1889" i="23"/>
  <c r="AN1891" i="23"/>
  <c r="AQ1890" i="23"/>
  <c r="AO1890" i="23"/>
  <c r="AM1890" i="23"/>
  <c r="AM1891" i="23"/>
  <c r="AO1891" i="23"/>
  <c r="AQ1891" i="23"/>
  <c r="AN1892" i="23"/>
  <c r="AO1892" i="23"/>
  <c r="AN1893" i="23"/>
  <c r="AM1892" i="23"/>
  <c r="AQ1892" i="23"/>
  <c r="AO1893" i="23"/>
  <c r="AQ1893" i="23"/>
  <c r="AN1894" i="23"/>
  <c r="AM1893" i="23"/>
  <c r="AQ1894" i="23"/>
  <c r="AM1894" i="23"/>
  <c r="AO1894" i="23"/>
  <c r="AN1895" i="23"/>
  <c r="AM1895" i="23"/>
  <c r="AO1895" i="23"/>
  <c r="AQ1895" i="23"/>
  <c r="AN1896" i="23"/>
  <c r="AO1896" i="23"/>
  <c r="AM1896" i="23"/>
  <c r="AQ1896" i="23"/>
  <c r="AN1897" i="23"/>
  <c r="AM1897" i="23"/>
  <c r="AQ1897" i="23"/>
  <c r="AO1897" i="23"/>
  <c r="AN1898" i="23"/>
  <c r="AQ1898" i="23"/>
  <c r="AN1899" i="23"/>
  <c r="AO1898" i="23"/>
  <c r="AM1898" i="23"/>
  <c r="AO1899" i="23"/>
  <c r="AQ1899" i="23"/>
  <c r="AN1900" i="23"/>
  <c r="AM1899" i="23"/>
  <c r="AO1900" i="23"/>
  <c r="AQ1900" i="23"/>
  <c r="AN1901" i="23"/>
  <c r="AM1900" i="23"/>
  <c r="AM1901" i="23"/>
  <c r="AO1901" i="23"/>
  <c r="AQ1901" i="23"/>
  <c r="AN1902" i="23"/>
  <c r="AM1902" i="23"/>
  <c r="AO1902" i="23"/>
  <c r="AN1903" i="23"/>
  <c r="AQ1902" i="23"/>
  <c r="AN1904" i="23"/>
  <c r="AQ1903" i="23"/>
  <c r="AM1903" i="23"/>
  <c r="AO1903" i="23"/>
  <c r="AN1905" i="23"/>
  <c r="AM1904" i="23"/>
  <c r="AQ1904" i="23"/>
  <c r="AO1904" i="23"/>
  <c r="AO1905" i="23"/>
  <c r="AN1906" i="23"/>
  <c r="AQ1905" i="23"/>
  <c r="AM1905" i="23"/>
  <c r="AQ1906" i="23"/>
  <c r="AM1906" i="23"/>
  <c r="AN1907" i="23"/>
  <c r="AO1906" i="23"/>
  <c r="AN1908" i="23"/>
  <c r="AQ1907" i="23"/>
  <c r="AM1907" i="23"/>
  <c r="AO1907" i="23"/>
  <c r="AQ1908" i="23"/>
  <c r="AO1908" i="23"/>
  <c r="AN1909" i="23"/>
  <c r="AM1908" i="23"/>
  <c r="AO1909" i="23"/>
  <c r="AM1909" i="23"/>
  <c r="AN1910" i="23"/>
  <c r="AQ1909" i="23"/>
  <c r="AM1910" i="23"/>
  <c r="AQ1910" i="23"/>
  <c r="AN1911" i="23"/>
  <c r="AO1910" i="23"/>
  <c r="AO1911" i="23"/>
  <c r="AQ1911" i="23"/>
  <c r="AM1911" i="23"/>
  <c r="AN1912" i="23"/>
  <c r="AO1912" i="23"/>
  <c r="AN1913" i="23"/>
  <c r="AQ1912" i="23"/>
  <c r="AM1912" i="23"/>
  <c r="AO1913" i="23"/>
  <c r="AN1914" i="23"/>
  <c r="AM1913" i="23"/>
  <c r="AQ1913" i="23"/>
  <c r="AM1914" i="23"/>
  <c r="AQ1914" i="23"/>
  <c r="AN1915" i="23"/>
  <c r="AO1914" i="23"/>
  <c r="AN1916" i="23"/>
  <c r="AM1915" i="23"/>
  <c r="AO1915" i="23"/>
  <c r="AQ1915" i="23"/>
  <c r="AM1916" i="23"/>
  <c r="AN1917" i="23"/>
  <c r="AQ1916" i="23"/>
  <c r="AO1916" i="23"/>
  <c r="AM1917" i="23"/>
  <c r="AQ1917" i="23"/>
  <c r="AN1918" i="23"/>
  <c r="AO1917" i="23"/>
  <c r="AN1919" i="23"/>
  <c r="AQ1918" i="23"/>
  <c r="AM1918" i="23"/>
  <c r="AO1918" i="23"/>
  <c r="AM1919" i="23"/>
  <c r="AQ1919" i="23"/>
  <c r="AO1919" i="23"/>
  <c r="AN1920" i="23"/>
  <c r="AQ1920" i="23"/>
  <c r="AM1920" i="23"/>
  <c r="AN1921" i="23"/>
  <c r="AO1920" i="23"/>
  <c r="AO1921" i="23"/>
  <c r="AQ1921" i="23"/>
  <c r="AN1922" i="23"/>
  <c r="AM1921" i="23"/>
  <c r="AN1923" i="23"/>
  <c r="AO1922" i="23"/>
  <c r="AM1922" i="23"/>
  <c r="AQ1922" i="23"/>
  <c r="AO1923" i="23"/>
  <c r="AM1923" i="23"/>
  <c r="AQ1923" i="23"/>
  <c r="AN1924" i="23"/>
  <c r="AN1925" i="23"/>
  <c r="AQ1924" i="23"/>
  <c r="AO1924" i="23"/>
  <c r="AM1924" i="23"/>
  <c r="AN1926" i="23"/>
  <c r="AM1925" i="23"/>
  <c r="AO1925" i="23"/>
  <c r="AQ1925" i="23"/>
  <c r="AQ1926" i="23"/>
  <c r="AM1926" i="23"/>
  <c r="AN1927" i="23"/>
  <c r="AO1926" i="23"/>
  <c r="AQ1927" i="23"/>
  <c r="AM1927" i="23"/>
  <c r="AN1928" i="23"/>
  <c r="AO1927" i="23"/>
  <c r="AN1929" i="23"/>
  <c r="AM1928" i="23"/>
  <c r="AO1928" i="23"/>
  <c r="AQ1928" i="23"/>
  <c r="AQ1929" i="23"/>
  <c r="AO1929" i="23"/>
  <c r="AM1929" i="23"/>
  <c r="AN1930" i="23"/>
  <c r="AO1930" i="23"/>
  <c r="AQ1930" i="23"/>
  <c r="AM1930" i="23"/>
  <c r="AN1931" i="23"/>
  <c r="AO1931" i="23"/>
  <c r="AQ1931" i="23"/>
  <c r="AM1931" i="23"/>
  <c r="AN1932" i="23"/>
  <c r="AM1932" i="23"/>
  <c r="AN1933" i="23"/>
  <c r="AO1932" i="23"/>
  <c r="AQ1932" i="23"/>
  <c r="AM1933" i="23"/>
  <c r="AO1933" i="23"/>
  <c r="AQ1933" i="23"/>
  <c r="AN1934" i="23"/>
  <c r="AO1934" i="23"/>
  <c r="AM1934" i="23"/>
  <c r="AQ1934" i="23"/>
  <c r="AN1935" i="23"/>
  <c r="AM1935" i="23"/>
  <c r="AN1936" i="23"/>
  <c r="AO1935" i="23"/>
  <c r="AQ1935" i="23"/>
  <c r="AO1936" i="23"/>
  <c r="AM1936" i="23"/>
  <c r="AQ1936" i="23"/>
  <c r="AN1937" i="23"/>
  <c r="AN1938" i="23"/>
  <c r="AO1937" i="23"/>
  <c r="AM1937" i="23"/>
  <c r="AQ1937" i="23"/>
  <c r="AO1938" i="23"/>
  <c r="AM1938" i="23"/>
  <c r="AQ1938" i="23"/>
  <c r="AN1939" i="23"/>
  <c r="AN1940" i="23"/>
  <c r="AM1939" i="23"/>
  <c r="AO1939" i="23"/>
  <c r="AQ1939" i="23"/>
  <c r="AQ1940" i="23"/>
  <c r="AM1940" i="23"/>
  <c r="AN1941" i="23"/>
  <c r="AO1940" i="23"/>
  <c r="AN1942" i="23"/>
  <c r="AQ1941" i="23"/>
  <c r="AO1941" i="23"/>
  <c r="AM1941" i="23"/>
  <c r="AN1943" i="23"/>
  <c r="AO1942" i="23"/>
  <c r="AQ1942" i="23"/>
  <c r="AM1942" i="23"/>
  <c r="AN1944" i="23"/>
  <c r="AQ1943" i="23"/>
  <c r="AO1943" i="23"/>
  <c r="AM1943" i="23"/>
  <c r="AO1944" i="23"/>
  <c r="AM1944" i="23"/>
  <c r="AN1945" i="23"/>
  <c r="AQ1944" i="23"/>
  <c r="AO1945" i="23"/>
  <c r="AQ1945" i="23"/>
  <c r="AM1945" i="23"/>
  <c r="AN1946" i="23"/>
  <c r="AQ1946" i="23"/>
  <c r="AO1946" i="23"/>
  <c r="AM1946" i="23"/>
  <c r="AN1947" i="23"/>
  <c r="AN1948" i="23"/>
  <c r="AO1947" i="23"/>
  <c r="AQ1947" i="23"/>
  <c r="AM1947" i="23"/>
  <c r="AO1948" i="23"/>
  <c r="AM1948" i="23"/>
  <c r="AQ1948" i="23"/>
  <c r="AN1949" i="23"/>
  <c r="AM1949" i="23"/>
  <c r="AO1949" i="23"/>
  <c r="AQ1949" i="23"/>
  <c r="AN1950" i="23"/>
  <c r="AN1951" i="23"/>
  <c r="AM1950" i="23"/>
  <c r="AQ1950" i="23"/>
  <c r="AO1950" i="23"/>
  <c r="AN1952" i="23"/>
  <c r="AQ1951" i="23"/>
  <c r="AM1951" i="23"/>
  <c r="AO1951" i="23"/>
  <c r="AN1953" i="23"/>
  <c r="AQ1952" i="23"/>
  <c r="AO1952" i="23"/>
  <c r="AM1952" i="23"/>
  <c r="AN1954" i="23"/>
  <c r="AQ1953" i="23"/>
  <c r="AO1953" i="23"/>
  <c r="AM1953" i="23"/>
  <c r="AM1954" i="23"/>
  <c r="AO1954" i="23"/>
  <c r="AN1955" i="23"/>
  <c r="AQ1954" i="23"/>
  <c r="AQ1955" i="23"/>
  <c r="AN1956" i="23"/>
  <c r="AO1955" i="23"/>
  <c r="AM1955" i="23"/>
  <c r="AQ1956" i="23"/>
  <c r="AM1956" i="23"/>
  <c r="AO1956" i="23"/>
  <c r="AN1957" i="23"/>
  <c r="AQ1957" i="23"/>
  <c r="AO1957" i="23"/>
  <c r="AM1957" i="23"/>
  <c r="AN1958" i="23"/>
  <c r="AO1958" i="23"/>
  <c r="AQ1958" i="23"/>
  <c r="AM1958" i="23"/>
  <c r="AN1959" i="23"/>
  <c r="AM1959" i="23"/>
  <c r="AO1959" i="23"/>
  <c r="AQ1959" i="23"/>
  <c r="AN1960" i="23"/>
  <c r="AQ1960" i="23"/>
  <c r="AM1960" i="23"/>
  <c r="AO1960" i="23"/>
  <c r="AN1961" i="23"/>
  <c r="AO1961" i="23"/>
  <c r="AN1962" i="23"/>
  <c r="AQ1961" i="23"/>
  <c r="AM1961" i="23"/>
  <c r="AN1963" i="23"/>
  <c r="AO1962" i="23"/>
  <c r="AQ1962" i="23"/>
  <c r="AM1962" i="23"/>
  <c r="AQ1963" i="23"/>
  <c r="AN1964" i="23"/>
  <c r="AM1963" i="23"/>
  <c r="AO1963" i="23"/>
  <c r="AQ1964" i="23"/>
  <c r="AM1964" i="23"/>
  <c r="AN1965" i="23"/>
  <c r="AO1964" i="23"/>
  <c r="AN1966" i="23"/>
  <c r="AM1965" i="23"/>
  <c r="AO1965" i="23"/>
  <c r="AQ1965" i="23"/>
  <c r="AN1967" i="23"/>
  <c r="AQ1966" i="23"/>
  <c r="AO1966" i="23"/>
  <c r="AM1966" i="23"/>
  <c r="AO1967" i="23"/>
  <c r="AN1968" i="23"/>
  <c r="AM1967" i="23"/>
  <c r="AQ1967" i="23"/>
  <c r="AO1968" i="23"/>
  <c r="AM1968" i="23"/>
  <c r="AQ1968" i="23"/>
  <c r="AN1969" i="23"/>
  <c r="AO1969" i="23"/>
  <c r="AM1969" i="23"/>
  <c r="AQ1969" i="23"/>
  <c r="AN1970" i="23"/>
  <c r="AN1971" i="23"/>
  <c r="AQ1970" i="23"/>
  <c r="AM1970" i="23"/>
  <c r="AO1970" i="23"/>
  <c r="AQ1971" i="23"/>
  <c r="AN1972" i="23"/>
  <c r="AO1971" i="23"/>
  <c r="AM1971" i="23"/>
  <c r="AQ1972" i="23"/>
  <c r="AN1973" i="23"/>
  <c r="AO1972" i="23"/>
  <c r="AM1972" i="23"/>
  <c r="AO1973" i="23"/>
  <c r="AQ1973" i="23"/>
  <c r="AM1973" i="23"/>
  <c r="AN1974" i="23"/>
  <c r="AN1975" i="23"/>
  <c r="AQ1974" i="23"/>
  <c r="AM1974" i="23"/>
  <c r="AO1974" i="23"/>
  <c r="AN1976" i="23"/>
  <c r="AQ1975" i="23"/>
  <c r="AM1975" i="23"/>
  <c r="AO1975" i="23"/>
  <c r="AN1977" i="23"/>
  <c r="AM1976" i="23"/>
  <c r="AQ1976" i="23"/>
  <c r="AO1976" i="23"/>
  <c r="AQ1977" i="23"/>
  <c r="AO1977" i="23"/>
  <c r="AN1978" i="23"/>
  <c r="AM1977" i="23"/>
  <c r="AN1979" i="23"/>
  <c r="AO1978" i="23"/>
  <c r="AQ1978" i="23"/>
  <c r="AM1978" i="23"/>
  <c r="AQ1979" i="23"/>
  <c r="AO1979" i="23"/>
  <c r="AM1979" i="23"/>
  <c r="AN1980" i="23"/>
  <c r="AM1980" i="23"/>
  <c r="AO1980" i="23"/>
  <c r="AQ1980" i="23"/>
  <c r="AN1981" i="23"/>
  <c r="AO1981" i="23"/>
  <c r="AQ1981" i="23"/>
  <c r="AN1982" i="23"/>
  <c r="AM1981" i="23"/>
  <c r="AN1983" i="23"/>
  <c r="AQ1982" i="23"/>
  <c r="AM1982" i="23"/>
  <c r="AO1982" i="23"/>
  <c r="AO1983" i="23"/>
  <c r="AM1983" i="23"/>
  <c r="AQ1983" i="23"/>
  <c r="AN1984" i="23"/>
  <c r="AN1985" i="23"/>
  <c r="AM1984" i="23"/>
  <c r="AQ1984" i="23"/>
  <c r="AO1984" i="23"/>
  <c r="AN1986" i="23"/>
  <c r="AM1985" i="23"/>
  <c r="AQ1985" i="23"/>
  <c r="AO1985" i="23"/>
  <c r="AN1987" i="23"/>
  <c r="AM1986" i="23"/>
  <c r="AQ1986" i="23"/>
  <c r="AO1986" i="23"/>
  <c r="AM1987" i="23"/>
  <c r="AO1987" i="23"/>
  <c r="AQ1987" i="23"/>
  <c r="AN1988" i="23"/>
  <c r="AM1988" i="23"/>
  <c r="AN1989" i="23"/>
  <c r="AQ1988" i="23"/>
  <c r="AO1988" i="23"/>
  <c r="AQ1989" i="23"/>
  <c r="AM1989" i="23"/>
  <c r="AN1990" i="23"/>
  <c r="AO1989" i="23"/>
  <c r="AM1990" i="23"/>
  <c r="AQ1990" i="23"/>
  <c r="AN1991" i="23"/>
  <c r="AO1990" i="23"/>
  <c r="AO1991" i="23"/>
  <c r="AM1991" i="23"/>
  <c r="AN1992" i="23"/>
  <c r="AQ1991" i="23"/>
  <c r="AQ1992" i="23"/>
  <c r="AM1992" i="23"/>
  <c r="AO1992" i="23"/>
  <c r="AN1993" i="23"/>
  <c r="AM1993" i="23"/>
  <c r="AO1993" i="23"/>
  <c r="AN1994" i="23"/>
  <c r="AQ1993" i="23"/>
  <c r="AM1994" i="23"/>
  <c r="AO1994" i="23"/>
  <c r="AQ1994" i="23"/>
  <c r="AN1995" i="23"/>
  <c r="AQ1995" i="23"/>
  <c r="AN1996" i="23"/>
  <c r="AM1995" i="23"/>
  <c r="AO1995" i="23"/>
  <c r="AQ1996" i="23"/>
  <c r="AN1997" i="23"/>
  <c r="AO1996" i="23"/>
  <c r="AM1996" i="23"/>
  <c r="AM1997" i="23"/>
  <c r="AN1998" i="23"/>
  <c r="AO1997" i="23"/>
  <c r="AQ1997" i="23"/>
  <c r="AM1998" i="23"/>
  <c r="AQ1998" i="23"/>
  <c r="AN1999" i="23"/>
  <c r="AO1998" i="23"/>
  <c r="AQ1999" i="23"/>
  <c r="AN2000" i="23"/>
  <c r="AO1999" i="23"/>
  <c r="AM1999" i="23"/>
  <c r="AQ2000" i="23"/>
  <c r="AO2000" i="23"/>
  <c r="AM2000" i="23"/>
  <c r="AN2001" i="23"/>
  <c r="AM2001" i="23"/>
  <c r="AQ2001" i="23"/>
  <c r="AO2001" i="23"/>
  <c r="AN2002" i="23"/>
  <c r="AN2003" i="23"/>
  <c r="AQ2002" i="23"/>
  <c r="AM2002" i="23"/>
  <c r="AO2002" i="23"/>
  <c r="AO2003" i="23"/>
  <c r="AM2003" i="23"/>
  <c r="AQ2003" i="23"/>
  <c r="AN2004" i="23"/>
  <c r="AN2005" i="23"/>
  <c r="AQ2004" i="23"/>
  <c r="AM2004" i="23"/>
  <c r="AO2004" i="23"/>
  <c r="AM2005" i="23"/>
  <c r="AN2006" i="23"/>
  <c r="AQ2005" i="23"/>
  <c r="AO2005" i="23"/>
  <c r="AN2007" i="23"/>
  <c r="AO2006" i="23"/>
  <c r="AM2006" i="23"/>
  <c r="AQ2006" i="23"/>
  <c r="AN2008" i="23"/>
  <c r="AM2007" i="23"/>
  <c r="AQ2007" i="23"/>
  <c r="AO2007" i="23"/>
  <c r="AO2008" i="23"/>
  <c r="AN2009" i="23"/>
  <c r="AQ2008" i="23"/>
  <c r="AM2008" i="23"/>
  <c r="AQ2009" i="23"/>
  <c r="AN2010" i="23"/>
  <c r="AM2009" i="23"/>
  <c r="AO2009" i="23"/>
  <c r="AM2010" i="23"/>
  <c r="AN2011" i="23"/>
  <c r="AO2010" i="23"/>
  <c r="AQ2010" i="23"/>
  <c r="AN2012" i="23"/>
  <c r="AO2011" i="23"/>
  <c r="AM2011" i="23"/>
  <c r="AQ2011" i="23"/>
  <c r="AO2012" i="23"/>
  <c r="AN2013" i="23"/>
  <c r="AM2012" i="23"/>
  <c r="AQ2012" i="23"/>
  <c r="AM2013" i="23"/>
  <c r="AO2013" i="23"/>
  <c r="AQ2013" i="23"/>
  <c r="AN2014" i="23"/>
  <c r="AN2015" i="23"/>
  <c r="AQ2014" i="23"/>
  <c r="AO2014" i="23"/>
  <c r="AM2014" i="23"/>
  <c r="AM2015" i="23"/>
  <c r="AN2016" i="23"/>
  <c r="AQ2015" i="23"/>
  <c r="AO2015" i="23"/>
  <c r="AM2016" i="23"/>
  <c r="AN2017" i="23"/>
  <c r="AO2016" i="23"/>
  <c r="AQ2016" i="23"/>
  <c r="AM2017" i="23"/>
  <c r="AN2018" i="23"/>
  <c r="AO2017" i="23"/>
  <c r="AQ2017" i="23"/>
  <c r="AN2019" i="23"/>
  <c r="AO2018" i="23"/>
  <c r="AQ2018" i="23"/>
  <c r="AM2018" i="23"/>
  <c r="AN2020" i="23"/>
  <c r="AM2019" i="23"/>
  <c r="AO2019" i="23"/>
  <c r="AQ2019" i="23"/>
  <c r="AQ2020" i="23"/>
  <c r="AO2020" i="23"/>
  <c r="AN2021" i="23"/>
  <c r="AM2020" i="23"/>
  <c r="AN2022" i="23"/>
  <c r="AO2021" i="23"/>
  <c r="AM2021" i="23"/>
  <c r="AQ2021" i="23"/>
  <c r="AO2022" i="23"/>
  <c r="AQ2022" i="23"/>
  <c r="AN2023" i="23"/>
  <c r="AM2022" i="23"/>
  <c r="AO2023" i="23"/>
  <c r="AN2024" i="23"/>
  <c r="AQ2023" i="23"/>
  <c r="AM2023" i="23"/>
  <c r="AQ2024" i="23"/>
  <c r="AO2024" i="23"/>
  <c r="AN2025" i="23"/>
  <c r="AM2024" i="23"/>
  <c r="AM2025" i="23"/>
  <c r="AO2025" i="23"/>
  <c r="AN2026" i="23"/>
  <c r="AQ2025" i="23"/>
  <c r="AQ2026" i="23"/>
  <c r="AO2026" i="23"/>
  <c r="AM2026" i="23"/>
  <c r="AN2027" i="23"/>
  <c r="AQ2027" i="23"/>
  <c r="AM2027" i="23"/>
  <c r="AO2027" i="23"/>
  <c r="AN2028" i="23"/>
  <c r="AM2028" i="23"/>
  <c r="AN2029" i="23"/>
  <c r="AQ2028" i="23"/>
  <c r="AO2028" i="23"/>
  <c r="AM2029" i="23"/>
  <c r="AQ2029" i="23"/>
  <c r="AO2029" i="23"/>
  <c r="AN2030" i="23"/>
  <c r="AN2031" i="23"/>
  <c r="AO2030" i="23"/>
  <c r="AQ2030" i="23"/>
  <c r="AM2030" i="23"/>
  <c r="AQ2031" i="23"/>
  <c r="AM2031" i="23"/>
  <c r="AN2032" i="23"/>
  <c r="AO2031" i="23"/>
  <c r="AN2033" i="23"/>
  <c r="AM2032" i="23"/>
  <c r="AO2032" i="23"/>
  <c r="AQ2032" i="23"/>
  <c r="AM2033" i="23"/>
  <c r="AQ2033" i="23"/>
  <c r="AO2033" i="23"/>
  <c r="AN2034" i="23"/>
  <c r="AO2034" i="23"/>
  <c r="AN2035" i="23"/>
  <c r="AM2034" i="23"/>
  <c r="AQ2034" i="23"/>
  <c r="AM2035" i="23"/>
  <c r="AQ2035" i="23"/>
  <c r="AO2035" i="23"/>
  <c r="AN2036" i="23"/>
  <c r="AO2036" i="23"/>
  <c r="AM2036" i="23"/>
  <c r="AN2037" i="23"/>
  <c r="AQ2036" i="23"/>
  <c r="AO2037" i="23"/>
  <c r="AN2038" i="23"/>
  <c r="AQ2037" i="23"/>
  <c r="AM2037" i="23"/>
  <c r="AO2038" i="23"/>
  <c r="AM2038" i="23"/>
  <c r="AN2039" i="23"/>
  <c r="AQ2038" i="23"/>
  <c r="AQ2039" i="23"/>
  <c r="AN2040" i="23"/>
  <c r="AM2039" i="23"/>
  <c r="AO2039" i="23"/>
  <c r="AM2040" i="23"/>
  <c r="AN2041" i="23"/>
  <c r="AO2040" i="23"/>
  <c r="AQ2040" i="23"/>
  <c r="AQ2041" i="23"/>
  <c r="AO2041" i="23"/>
  <c r="AM2041" i="23"/>
  <c r="AN2042" i="23"/>
  <c r="AN2043" i="23"/>
  <c r="AO2042" i="23"/>
  <c r="AQ2042" i="23"/>
  <c r="AM2042" i="23"/>
  <c r="AQ2043" i="23"/>
  <c r="AM2043" i="23"/>
  <c r="AO2043" i="23"/>
  <c r="AN2044" i="23"/>
  <c r="AM2044" i="23"/>
  <c r="AQ2044" i="23"/>
  <c r="AO2044" i="23"/>
  <c r="AN2045" i="23"/>
  <c r="AM2045" i="23"/>
  <c r="AO2045" i="23"/>
  <c r="AQ2045" i="23"/>
  <c r="AN2046" i="23"/>
  <c r="AQ2046" i="23"/>
  <c r="AM2046" i="23"/>
  <c r="AN2047" i="23"/>
  <c r="AO2046" i="23"/>
  <c r="AQ2047" i="23"/>
  <c r="AN2048" i="23"/>
  <c r="AM2047" i="23"/>
  <c r="AO2047" i="23"/>
  <c r="AQ2048" i="23"/>
  <c r="AN2049" i="23"/>
  <c r="AO2048" i="23"/>
  <c r="AM2048" i="23"/>
  <c r="AQ2049" i="23"/>
  <c r="AN2050" i="23"/>
  <c r="AM2049" i="23"/>
  <c r="AO2049" i="23"/>
  <c r="AO2050" i="23"/>
  <c r="AN2051" i="23"/>
  <c r="AM2050" i="23"/>
  <c r="AQ2050" i="23"/>
  <c r="AN2052" i="23"/>
  <c r="AO2051" i="23"/>
  <c r="AQ2051" i="23"/>
  <c r="AM2051" i="23"/>
  <c r="AN2053" i="23"/>
  <c r="AM2052" i="23"/>
  <c r="AO2052" i="23"/>
  <c r="AQ2052" i="23"/>
  <c r="AQ2053" i="23"/>
  <c r="AO2053" i="23"/>
  <c r="AM2053" i="23"/>
  <c r="AN2054" i="23"/>
  <c r="AQ2054" i="23"/>
  <c r="AN2055" i="23"/>
  <c r="AO2054" i="23"/>
  <c r="AM2054" i="23"/>
  <c r="AO2055" i="23"/>
  <c r="AN2056" i="23"/>
  <c r="AM2055" i="23"/>
  <c r="AQ2055" i="23"/>
  <c r="AM2056" i="23"/>
  <c r="AQ2056" i="23"/>
  <c r="AN2057" i="23"/>
  <c r="AO2056" i="23"/>
  <c r="AO2057" i="23"/>
  <c r="AN2058" i="23"/>
  <c r="AM2057" i="23"/>
  <c r="AQ2057" i="23"/>
  <c r="AO2058" i="23"/>
  <c r="AQ2058" i="23"/>
  <c r="AN2059" i="23"/>
  <c r="AM2058" i="23"/>
  <c r="AM2059" i="23"/>
  <c r="AQ2059" i="23"/>
  <c r="AO2059" i="23"/>
  <c r="AN2060" i="23"/>
  <c r="AO2060" i="23"/>
  <c r="AM2060" i="23"/>
  <c r="AQ2060" i="23"/>
  <c r="AN2061" i="23"/>
  <c r="AQ2061" i="23"/>
  <c r="AO2061" i="23"/>
  <c r="AM2061" i="23"/>
  <c r="AN2062" i="23"/>
  <c r="AO2062" i="23"/>
  <c r="AQ2062" i="23"/>
  <c r="AN2063" i="23"/>
  <c r="AM2062" i="23"/>
  <c r="AO2063" i="23"/>
  <c r="AM2063" i="23"/>
  <c r="AN2064" i="23"/>
  <c r="AQ2063" i="23"/>
  <c r="AQ2064" i="23"/>
  <c r="AN2065" i="23"/>
  <c r="AM2064" i="23"/>
  <c r="AO2064" i="23"/>
  <c r="AN2066" i="23"/>
  <c r="AO2065" i="23"/>
  <c r="AM2065" i="23"/>
  <c r="AQ2065" i="23"/>
  <c r="AM2066" i="23"/>
  <c r="AQ2066" i="23"/>
  <c r="AO2066" i="23"/>
  <c r="AN2067" i="23"/>
  <c r="AO2067" i="23"/>
  <c r="AM2067" i="23"/>
  <c r="AQ2067" i="23"/>
  <c r="AN2068" i="23"/>
  <c r="AM2068" i="23"/>
  <c r="AN2069" i="23"/>
  <c r="AQ2068" i="23"/>
  <c r="AO2068" i="23"/>
  <c r="AN2070" i="23"/>
  <c r="AM2069" i="23"/>
  <c r="AO2069" i="23"/>
  <c r="AQ2069" i="23"/>
  <c r="AM2070" i="23"/>
  <c r="AO2070" i="23"/>
  <c r="AQ2070" i="23"/>
  <c r="AN2071" i="23"/>
  <c r="AM2071" i="23"/>
  <c r="AN2072" i="23"/>
  <c r="AO2071" i="23"/>
  <c r="AQ2071" i="23"/>
  <c r="AO2072" i="23"/>
  <c r="AQ2072" i="23"/>
  <c r="AN2073" i="23"/>
  <c r="AM2072" i="23"/>
  <c r="AN2074" i="23"/>
  <c r="AO2073" i="23"/>
  <c r="AM2073" i="23"/>
  <c r="AQ2073" i="23"/>
  <c r="AO2074" i="23"/>
  <c r="AQ2074" i="23"/>
  <c r="AM2074" i="23"/>
  <c r="AN2075" i="23"/>
  <c r="AO2075" i="23"/>
  <c r="AM2075" i="23"/>
  <c r="AN2076" i="23"/>
  <c r="AQ2075" i="23"/>
  <c r="AM2076" i="23"/>
  <c r="AQ2076" i="23"/>
  <c r="AO2076" i="23"/>
  <c r="AN2077" i="23"/>
  <c r="AN2078" i="23"/>
  <c r="AM2077" i="23"/>
  <c r="AQ2077" i="23"/>
  <c r="AO2077" i="23"/>
  <c r="AM2078" i="23"/>
  <c r="AQ2078" i="23"/>
  <c r="AN2079" i="23"/>
  <c r="AO2078" i="23"/>
  <c r="AM2079" i="23"/>
  <c r="AQ2079" i="23"/>
  <c r="AO2079" i="23"/>
  <c r="AN2080" i="23"/>
  <c r="AN2081" i="23"/>
  <c r="AQ2080" i="23"/>
  <c r="AO2080" i="23"/>
  <c r="AM2080" i="23"/>
  <c r="AN2082" i="23"/>
  <c r="AQ2081" i="23"/>
  <c r="AM2081" i="23"/>
  <c r="AO2081" i="23"/>
  <c r="AQ2082" i="23"/>
  <c r="AO2082" i="23"/>
  <c r="AM2082" i="23"/>
  <c r="AN2083" i="23"/>
  <c r="AQ2083" i="23"/>
  <c r="AM2083" i="23"/>
  <c r="AN2084" i="23"/>
  <c r="AO2083" i="23"/>
  <c r="AO2084" i="23"/>
  <c r="AQ2084" i="23"/>
  <c r="AM2084" i="23"/>
  <c r="AN2085" i="23"/>
  <c r="AM2085" i="23"/>
  <c r="AN2086" i="23"/>
  <c r="AO2085" i="23"/>
  <c r="AQ2085" i="23"/>
  <c r="AQ2086" i="23"/>
  <c r="AN2087" i="23"/>
  <c r="AO2086" i="23"/>
  <c r="AM2086" i="23"/>
  <c r="AQ2087" i="23"/>
  <c r="AM2087" i="23"/>
  <c r="AN2088" i="23"/>
  <c r="AO2087" i="23"/>
  <c r="AM2088" i="23"/>
  <c r="AQ2088" i="23"/>
  <c r="AN2089" i="23"/>
  <c r="AO2088" i="23"/>
  <c r="AQ2089" i="23"/>
  <c r="AM2089" i="23"/>
  <c r="AO2089" i="23"/>
  <c r="AN2090" i="23"/>
  <c r="AO2090" i="23"/>
  <c r="AQ2090" i="23"/>
  <c r="AM2090" i="23"/>
  <c r="AN2091" i="23"/>
  <c r="AO2091" i="23"/>
  <c r="AM2091" i="23"/>
  <c r="AQ2091" i="23"/>
  <c r="AN2092" i="23"/>
  <c r="AO2092" i="23"/>
  <c r="AN2093" i="23"/>
  <c r="AQ2092" i="23"/>
  <c r="AM2092" i="23"/>
  <c r="AM2093" i="23"/>
  <c r="AN2094" i="23"/>
  <c r="AO2093" i="23"/>
  <c r="AQ2093" i="23"/>
  <c r="AN2095" i="23"/>
  <c r="AM2094" i="23"/>
  <c r="AQ2094" i="23"/>
  <c r="AO2094" i="23"/>
  <c r="AM2095" i="23"/>
  <c r="AO2095" i="23"/>
  <c r="AN2096" i="23"/>
  <c r="AQ2095" i="23"/>
  <c r="AN2097" i="23"/>
  <c r="AQ2096" i="23"/>
  <c r="AO2096" i="23"/>
  <c r="AM2096" i="23"/>
  <c r="AQ2097" i="23"/>
  <c r="AN2098" i="23"/>
  <c r="AO2097" i="23"/>
  <c r="AM2097" i="23"/>
  <c r="AM2098" i="23"/>
  <c r="AO2098" i="23"/>
  <c r="AQ2098" i="23"/>
  <c r="AN2099" i="23"/>
  <c r="AM2099" i="23"/>
  <c r="AO2099" i="23"/>
  <c r="AN2100" i="23"/>
  <c r="AQ2099" i="23"/>
  <c r="AN2101" i="23"/>
  <c r="AQ2100" i="23"/>
  <c r="AO2100" i="23"/>
  <c r="AM2100" i="23"/>
  <c r="AM2101" i="23"/>
  <c r="AN2102" i="23"/>
  <c r="AQ2101" i="23"/>
  <c r="AO2101" i="23"/>
  <c r="AQ2102" i="23"/>
  <c r="AO2102" i="23"/>
  <c r="AN2103" i="23"/>
  <c r="AM2102" i="23"/>
  <c r="AQ2103" i="23"/>
  <c r="AM2103" i="23"/>
  <c r="AO2103" i="23"/>
  <c r="AN2104" i="23"/>
  <c r="AQ2104" i="23"/>
  <c r="AM2104" i="23"/>
  <c r="AO2104" i="23"/>
  <c r="AN2105" i="23"/>
  <c r="AO2105" i="23"/>
  <c r="AN2106" i="23"/>
  <c r="AQ2105" i="23"/>
  <c r="AM2105" i="23"/>
  <c r="AQ2106" i="23"/>
  <c r="AN2107" i="23"/>
  <c r="AM2106" i="23"/>
  <c r="AO2106" i="23"/>
  <c r="AQ2107" i="23"/>
  <c r="AN2108" i="23"/>
  <c r="AM2107" i="23"/>
  <c r="AO2107" i="23"/>
  <c r="AO2108" i="23"/>
  <c r="AN2109" i="23"/>
  <c r="AQ2108" i="23"/>
  <c r="AM2108" i="23"/>
  <c r="AN2110" i="23"/>
  <c r="AO2109" i="23"/>
  <c r="AQ2109" i="23"/>
  <c r="AM2109" i="23"/>
  <c r="AM2110" i="23"/>
  <c r="AN2111" i="23"/>
  <c r="AO2110" i="23"/>
  <c r="AQ2110" i="23"/>
  <c r="AQ2111" i="23"/>
  <c r="AO2111" i="23"/>
  <c r="AM2111" i="23"/>
  <c r="AN2112" i="23"/>
  <c r="AQ2112" i="23"/>
  <c r="AN2113" i="23"/>
  <c r="AO2112" i="23"/>
  <c r="AM2112" i="23"/>
  <c r="AM2113" i="23"/>
  <c r="AQ2113" i="23"/>
  <c r="AN2114" i="23"/>
  <c r="AO2113" i="23"/>
  <c r="AM2114" i="23"/>
  <c r="AQ2114" i="23"/>
  <c r="AO2114" i="23"/>
  <c r="AN2115" i="23"/>
  <c r="AN2116" i="23"/>
  <c r="AQ2115" i="23"/>
  <c r="AM2115" i="23"/>
  <c r="AO2115" i="23"/>
  <c r="AO2116" i="23"/>
  <c r="AQ2116" i="23"/>
  <c r="AM2116" i="23"/>
  <c r="AN2117" i="23"/>
  <c r="AN2118" i="23"/>
  <c r="AQ2117" i="23"/>
  <c r="AO2117" i="23"/>
  <c r="AM2117" i="23"/>
  <c r="AM2118" i="23"/>
  <c r="AN2119" i="23"/>
  <c r="AQ2118" i="23"/>
  <c r="AO2118" i="23"/>
  <c r="AN2120" i="23"/>
  <c r="AO2119" i="23"/>
  <c r="AM2119" i="23"/>
  <c r="AQ2119" i="23"/>
  <c r="AO2120" i="23"/>
  <c r="AQ2120" i="23"/>
  <c r="AN2121" i="23"/>
  <c r="AM2120" i="23"/>
  <c r="AM2121" i="23"/>
  <c r="AN2122" i="23"/>
  <c r="AQ2121" i="23"/>
  <c r="AO2121" i="23"/>
  <c r="AN2123" i="23"/>
  <c r="AQ2122" i="23"/>
  <c r="AM2122" i="23"/>
  <c r="AO2122" i="23"/>
  <c r="AQ2123" i="23"/>
  <c r="AN2124" i="23"/>
  <c r="AM2123" i="23"/>
  <c r="AO2123" i="23"/>
  <c r="AQ2124" i="23"/>
  <c r="AO2124" i="23"/>
  <c r="AN2125" i="23"/>
  <c r="AM2124" i="23"/>
  <c r="AQ2125" i="23"/>
  <c r="AM2125" i="23"/>
  <c r="AO2125" i="23"/>
  <c r="AN2126" i="23"/>
  <c r="AM2126" i="23"/>
  <c r="AN2127" i="23"/>
  <c r="AQ2126" i="23"/>
  <c r="AO2126" i="23"/>
  <c r="AN2128" i="23"/>
  <c r="AO2127" i="23"/>
  <c r="AM2127" i="23"/>
  <c r="AQ2127" i="23"/>
  <c r="AN2129" i="23"/>
  <c r="AQ2128" i="23"/>
  <c r="AM2128" i="23"/>
  <c r="AO2128" i="23"/>
  <c r="AQ2129" i="23"/>
  <c r="AO2129" i="23"/>
  <c r="AN2130" i="23"/>
  <c r="AM2129" i="23"/>
  <c r="AM2130" i="23"/>
  <c r="AN2131" i="23"/>
  <c r="AO2130" i="23"/>
  <c r="AQ2130" i="23"/>
  <c r="AO2131" i="23"/>
  <c r="AQ2131" i="23"/>
  <c r="AN2132" i="23"/>
  <c r="AM2131" i="23"/>
  <c r="AQ2132" i="23"/>
  <c r="AO2132" i="23"/>
  <c r="AM2132" i="23"/>
  <c r="AN2133" i="23"/>
  <c r="AN2134" i="23"/>
  <c r="AM2133" i="23"/>
  <c r="AQ2133" i="23"/>
  <c r="AO2133" i="23"/>
  <c r="AO2134" i="23"/>
  <c r="AQ2134" i="23"/>
  <c r="AN2135" i="23"/>
  <c r="AM2134" i="23"/>
  <c r="AN2136" i="23"/>
  <c r="AM2135" i="23"/>
  <c r="AQ2135" i="23"/>
  <c r="AO2135" i="23"/>
  <c r="AM2136" i="23"/>
  <c r="AN2137" i="23"/>
  <c r="AQ2136" i="23"/>
  <c r="AO2136" i="23"/>
  <c r="AQ2137" i="23"/>
  <c r="AN2138" i="23"/>
  <c r="AO2137" i="23"/>
  <c r="AM2137" i="23"/>
  <c r="AO2138" i="23"/>
  <c r="AM2138" i="23"/>
  <c r="AQ2138" i="23"/>
  <c r="AN2139" i="23"/>
  <c r="AM2139" i="23"/>
  <c r="AQ2139" i="23"/>
  <c r="AN2140" i="23"/>
  <c r="AO2139" i="23"/>
  <c r="AQ2140" i="23"/>
  <c r="AM2140" i="23"/>
  <c r="AO2140" i="23"/>
  <c r="AN2141" i="23"/>
  <c r="AQ2141" i="23"/>
  <c r="AM2141" i="23"/>
  <c r="AO2141" i="23"/>
  <c r="AN2142" i="23"/>
  <c r="AM2142" i="23"/>
  <c r="AQ2142" i="23"/>
  <c r="AO2142" i="23"/>
  <c r="AN2143" i="23"/>
  <c r="AN2144" i="23"/>
  <c r="AO2143" i="23"/>
  <c r="AQ2143" i="23"/>
  <c r="AM2143" i="23"/>
  <c r="AQ2144" i="23"/>
  <c r="AM2144" i="23"/>
  <c r="AO2144" i="23"/>
  <c r="AN2145" i="23"/>
  <c r="AQ2145" i="23"/>
  <c r="AO2145" i="23"/>
  <c r="AM2145" i="23"/>
  <c r="AN2146" i="23"/>
  <c r="AN2147" i="23"/>
  <c r="AQ2146" i="23"/>
  <c r="AM2146" i="23"/>
  <c r="AO2146" i="23"/>
  <c r="AQ2147" i="23"/>
  <c r="AM2147" i="23"/>
  <c r="AN2148" i="23"/>
  <c r="AO2147" i="23"/>
  <c r="AN2149" i="23"/>
  <c r="AQ2148" i="23"/>
  <c r="AM2148" i="23"/>
  <c r="AO2148" i="23"/>
  <c r="AM2149" i="23"/>
  <c r="AQ2149" i="23"/>
  <c r="AO2149" i="23"/>
  <c r="AN2150" i="23"/>
  <c r="AO2150" i="23"/>
  <c r="AQ2150" i="23"/>
  <c r="AM2150" i="23"/>
  <c r="AN2151" i="23"/>
  <c r="AQ2151" i="23"/>
  <c r="AO2151" i="23"/>
  <c r="AN2152" i="23"/>
  <c r="AM2151" i="23"/>
  <c r="AO2152" i="23"/>
  <c r="AN2153" i="23"/>
  <c r="AM2152" i="23"/>
  <c r="AQ2152" i="23"/>
  <c r="AQ2153" i="23"/>
  <c r="AN2154" i="23"/>
  <c r="AO2153" i="23"/>
  <c r="AM2153" i="23"/>
  <c r="AN2155" i="23"/>
  <c r="AQ2154" i="23"/>
  <c r="AO2154" i="23"/>
  <c r="AM2154" i="23"/>
  <c r="AQ2155" i="23"/>
  <c r="AM2155" i="23"/>
  <c r="AO2155" i="23"/>
  <c r="AN2156" i="23"/>
  <c r="AQ2156" i="23"/>
  <c r="AM2156" i="23"/>
  <c r="AN2157" i="23"/>
  <c r="AO2156" i="23"/>
  <c r="AN2158" i="23"/>
  <c r="AO2157" i="23"/>
  <c r="AQ2157" i="23"/>
  <c r="AM2157" i="23"/>
  <c r="AM2158" i="23"/>
  <c r="AN2159" i="23"/>
  <c r="AQ2158" i="23"/>
  <c r="AO2158" i="23"/>
  <c r="AN2160" i="23"/>
  <c r="AQ2159" i="23"/>
  <c r="AO2159" i="23"/>
  <c r="AM2159" i="23"/>
  <c r="AN2161" i="23"/>
  <c r="AM2160" i="23"/>
  <c r="AQ2160" i="23"/>
  <c r="AO2160" i="23"/>
  <c r="AO2161" i="23"/>
  <c r="AQ2161" i="23"/>
  <c r="AM2161" i="23"/>
  <c r="AN2162" i="23"/>
  <c r="AO2162" i="23"/>
  <c r="AQ2162" i="23"/>
  <c r="AM2162" i="23"/>
  <c r="AN2163" i="23"/>
  <c r="AO2163" i="23"/>
  <c r="AN2164" i="23"/>
  <c r="AQ2163" i="23"/>
  <c r="AM2163" i="23"/>
  <c r="AQ2164" i="23"/>
  <c r="AN2165" i="23"/>
  <c r="AM2164" i="23"/>
  <c r="AO2164" i="23"/>
  <c r="AM2165" i="23"/>
  <c r="AO2165" i="23"/>
  <c r="AQ2165" i="23"/>
  <c r="AN2166" i="23"/>
  <c r="AO2166" i="23"/>
  <c r="AM2166" i="23"/>
  <c r="AN2167" i="23"/>
  <c r="AQ2166" i="23"/>
  <c r="AN2168" i="23"/>
  <c r="AM2167" i="23"/>
  <c r="AO2167" i="23"/>
  <c r="AQ2167" i="23"/>
  <c r="AQ2168" i="23"/>
  <c r="AN2169" i="23"/>
  <c r="AM2168" i="23"/>
  <c r="AO2168" i="23"/>
  <c r="AN2170" i="23"/>
  <c r="AM2169" i="23"/>
  <c r="AO2169" i="23"/>
  <c r="AQ2169" i="23"/>
  <c r="AQ2170" i="23"/>
  <c r="AO2170" i="23"/>
  <c r="AN2171" i="23"/>
  <c r="AM2170" i="23"/>
  <c r="AO2171" i="23"/>
  <c r="AN2172" i="23"/>
  <c r="AQ2171" i="23"/>
  <c r="AM2171" i="23"/>
  <c r="AM2172" i="23"/>
  <c r="AN2173" i="23"/>
  <c r="AO2172" i="23"/>
  <c r="AQ2172" i="23"/>
  <c r="AO2173" i="23"/>
  <c r="AN2174" i="23"/>
  <c r="AM2173" i="23"/>
  <c r="AQ2173" i="23"/>
  <c r="AO2174" i="23"/>
  <c r="AN2175" i="23"/>
  <c r="AQ2174" i="23"/>
  <c r="AM2174" i="23"/>
  <c r="AN2176" i="23"/>
  <c r="AM2175" i="23"/>
  <c r="AO2175" i="23"/>
  <c r="AQ2175" i="23"/>
  <c r="AN2177" i="23"/>
  <c r="AM2176" i="23"/>
  <c r="AO2176" i="23"/>
  <c r="AQ2176" i="23"/>
  <c r="AN2178" i="23"/>
  <c r="AO2177" i="23"/>
  <c r="AM2177" i="23"/>
  <c r="AQ2177" i="23"/>
  <c r="AN2179" i="23"/>
  <c r="AM2178" i="23"/>
  <c r="AO2178" i="23"/>
  <c r="AQ2178" i="23"/>
  <c r="AO2179" i="23"/>
  <c r="AM2179" i="23"/>
  <c r="AQ2179" i="23"/>
  <c r="AN2180" i="23"/>
  <c r="AN2181" i="23"/>
  <c r="AO2180" i="23"/>
  <c r="AQ2180" i="23"/>
  <c r="AM2180" i="23"/>
  <c r="AQ2181" i="23"/>
  <c r="AM2181" i="23"/>
  <c r="AN2182" i="23"/>
  <c r="AO2181" i="23"/>
  <c r="AM2182" i="23"/>
  <c r="AN2183" i="23"/>
  <c r="AQ2182" i="23"/>
  <c r="AO2182" i="23"/>
  <c r="AQ2183" i="23"/>
  <c r="AN2184" i="23"/>
  <c r="AM2183" i="23"/>
  <c r="AO2183" i="23"/>
  <c r="AN2185" i="23"/>
  <c r="AM2184" i="23"/>
  <c r="AQ2184" i="23"/>
  <c r="AO2184" i="23"/>
  <c r="AQ2185" i="23"/>
  <c r="AO2185" i="23"/>
  <c r="AN2186" i="23"/>
  <c r="AM2185" i="23"/>
  <c r="AQ2186" i="23"/>
  <c r="AM2186" i="23"/>
  <c r="AN2187" i="23"/>
  <c r="AO2186" i="23"/>
  <c r="AQ2187" i="23"/>
  <c r="AO2187" i="23"/>
  <c r="AM2187" i="23"/>
  <c r="AN2188" i="23"/>
  <c r="AO2188" i="23"/>
  <c r="AQ2188" i="23"/>
  <c r="AM2188" i="23"/>
  <c r="AN2189" i="23"/>
  <c r="AN2190" i="23"/>
  <c r="AO2189" i="23"/>
  <c r="AQ2189" i="23"/>
  <c r="AM2189" i="23"/>
  <c r="AQ2190" i="23"/>
  <c r="AM2190" i="23"/>
  <c r="AO2190" i="23"/>
  <c r="AN2191" i="23"/>
  <c r="AN2192" i="23"/>
  <c r="AQ2191" i="23"/>
  <c r="AM2191" i="23"/>
  <c r="AO2191" i="23"/>
  <c r="AO2192" i="23"/>
  <c r="AQ2192" i="23"/>
  <c r="AM2192" i="23"/>
  <c r="AN2193" i="23"/>
  <c r="AQ2193" i="23"/>
  <c r="AM2193" i="23"/>
  <c r="AN2194" i="23"/>
  <c r="AO2193" i="23"/>
  <c r="AQ2194" i="23"/>
  <c r="AM2194" i="23"/>
  <c r="AN2195" i="23"/>
  <c r="AO2194" i="23"/>
  <c r="AQ2195" i="23"/>
  <c r="AM2195" i="23"/>
  <c r="AO2195" i="23"/>
  <c r="AN2196" i="23"/>
  <c r="AM2196" i="23"/>
  <c r="AN2197" i="23"/>
  <c r="AO2196" i="23"/>
  <c r="AQ2196" i="23"/>
  <c r="AM2197" i="23"/>
  <c r="AO2197" i="23"/>
  <c r="AQ2197" i="23"/>
  <c r="AN2198" i="23"/>
  <c r="AQ2198" i="23"/>
  <c r="AM2198" i="23"/>
  <c r="AO2198" i="23"/>
  <c r="AN2199" i="23"/>
  <c r="AM2199" i="23"/>
  <c r="AN2200" i="23"/>
  <c r="AQ2199" i="23"/>
  <c r="AO2199" i="23"/>
  <c r="AN2201" i="23"/>
  <c r="AM2200" i="23"/>
  <c r="AO2200" i="23"/>
  <c r="AQ2200" i="23"/>
  <c r="AO2201" i="23"/>
  <c r="AM2201" i="23"/>
  <c r="AN2202" i="23"/>
  <c r="AQ2201" i="23"/>
  <c r="AO2202" i="23"/>
  <c r="AN2203" i="23"/>
  <c r="AM2202" i="23"/>
  <c r="AQ2202" i="23"/>
  <c r="AO2203" i="23"/>
  <c r="AN2204" i="23"/>
  <c r="AM2203" i="23"/>
  <c r="AQ2203" i="23"/>
  <c r="AO2204" i="23"/>
  <c r="AN2205" i="23"/>
  <c r="AQ2204" i="23"/>
  <c r="AM2204" i="23"/>
  <c r="AN2206" i="23"/>
  <c r="AO2205" i="23"/>
  <c r="AQ2205" i="23"/>
  <c r="AM2205" i="23"/>
  <c r="AN2207" i="23"/>
  <c r="AO2206" i="23"/>
  <c r="AM2206" i="23"/>
  <c r="AQ2206" i="23"/>
  <c r="AO2207" i="23"/>
  <c r="AQ2207" i="23"/>
  <c r="AM2207" i="23"/>
  <c r="AN2208" i="23"/>
  <c r="AQ2208" i="23"/>
  <c r="AM2208" i="23"/>
  <c r="AN2209" i="23"/>
  <c r="AO2208" i="23"/>
  <c r="AQ2209" i="23"/>
  <c r="AM2209" i="23"/>
  <c r="AO2209" i="23"/>
  <c r="AN2210" i="23"/>
  <c r="AN2211" i="23"/>
  <c r="AQ2210" i="23"/>
  <c r="AM2210" i="23"/>
  <c r="AO2210" i="23"/>
  <c r="AO2211" i="23"/>
  <c r="AN2212" i="23"/>
  <c r="AM2211" i="23"/>
  <c r="AQ2211" i="23"/>
  <c r="AM2212" i="23"/>
  <c r="AN2213" i="23"/>
  <c r="AQ2212" i="23"/>
  <c r="AO2212" i="23"/>
  <c r="AM2213" i="23"/>
  <c r="AQ2213" i="23"/>
  <c r="AO2213" i="23"/>
  <c r="AN2214" i="23"/>
  <c r="AN2215" i="23"/>
  <c r="AM2214" i="23"/>
  <c r="AO2214" i="23"/>
  <c r="AQ2214" i="23"/>
  <c r="AM2215" i="23"/>
  <c r="AO2215" i="23"/>
  <c r="AQ2215" i="23"/>
  <c r="AN2216" i="23"/>
  <c r="AM2216" i="23"/>
  <c r="AN2217" i="23"/>
  <c r="AQ2216" i="23"/>
  <c r="AO2216" i="23"/>
  <c r="AO2217" i="23"/>
  <c r="AM2217" i="23"/>
  <c r="AN2218" i="23"/>
  <c r="AQ2217" i="23"/>
  <c r="AN2219" i="23"/>
  <c r="AQ2218" i="23"/>
  <c r="AM2218" i="23"/>
  <c r="AO2218" i="23"/>
  <c r="AO2219" i="23"/>
  <c r="AM2219" i="23"/>
  <c r="AN2220" i="23"/>
  <c r="AQ2219" i="23"/>
  <c r="AM2220" i="23"/>
  <c r="AO2220" i="23"/>
  <c r="AQ2220" i="23"/>
  <c r="AN2221" i="23"/>
  <c r="AO2221" i="23"/>
  <c r="AN2222" i="23"/>
  <c r="AQ2221" i="23"/>
  <c r="AM2221" i="23"/>
  <c r="AO2222" i="23"/>
  <c r="AQ2222" i="23"/>
  <c r="AN2223" i="23"/>
  <c r="AM2222" i="23"/>
  <c r="AM2223" i="23"/>
  <c r="AN2224" i="23"/>
  <c r="AQ2223" i="23"/>
  <c r="AO2223" i="23"/>
  <c r="AN2225" i="23"/>
  <c r="AO2224" i="23"/>
  <c r="AM2224" i="23"/>
  <c r="AQ2224" i="23"/>
  <c r="AQ2225" i="23"/>
  <c r="AO2225" i="23"/>
  <c r="AM2225" i="23"/>
  <c r="AN2226" i="23"/>
  <c r="AQ2226" i="23"/>
  <c r="AM2226" i="23"/>
  <c r="AN2227" i="23"/>
  <c r="AO2226" i="23"/>
  <c r="AO2227" i="23"/>
  <c r="AQ2227" i="23"/>
  <c r="AN2228" i="23"/>
  <c r="AM2227" i="23"/>
  <c r="AM2228" i="23"/>
  <c r="AN2229" i="23"/>
  <c r="AO2228" i="23"/>
  <c r="AQ2228" i="23"/>
  <c r="AM2229" i="23"/>
  <c r="AQ2229" i="23"/>
  <c r="AO2229" i="23"/>
  <c r="AN2230" i="23"/>
  <c r="AN2231" i="23"/>
  <c r="AM2230" i="23"/>
  <c r="AO2230" i="23"/>
  <c r="AQ2230" i="23"/>
  <c r="AN2232" i="23"/>
  <c r="AO2231" i="23"/>
  <c r="AM2231" i="23"/>
  <c r="AQ2231" i="23"/>
  <c r="AQ2232" i="23"/>
  <c r="AM2232" i="23"/>
  <c r="AO2232" i="23"/>
  <c r="AN2233" i="23"/>
  <c r="AO2233" i="23"/>
  <c r="AM2233" i="23"/>
  <c r="AQ2233" i="23"/>
  <c r="AN2234" i="23"/>
  <c r="AO2234" i="23"/>
  <c r="AM2234" i="23"/>
  <c r="AN2235" i="23"/>
  <c r="AQ2234" i="23"/>
  <c r="AN2236" i="23"/>
  <c r="AO2235" i="23"/>
  <c r="AM2235" i="23"/>
  <c r="AQ2235" i="23"/>
  <c r="AO2236" i="23"/>
  <c r="AN2237" i="23"/>
  <c r="AM2236" i="23"/>
  <c r="AQ2236" i="23"/>
  <c r="AM2237" i="23"/>
  <c r="AQ2237" i="23"/>
  <c r="AO2237" i="23"/>
  <c r="AN2238" i="23"/>
  <c r="AN2239" i="23"/>
  <c r="AO2238" i="23"/>
  <c r="AM2238" i="23"/>
  <c r="AQ2238" i="23"/>
  <c r="AO2239" i="23"/>
  <c r="AQ2239" i="23"/>
  <c r="AN2240" i="23"/>
  <c r="AM2239" i="23"/>
  <c r="AM2240" i="23"/>
  <c r="AO2240" i="23"/>
  <c r="AQ2240" i="23"/>
  <c r="AN2241" i="23"/>
  <c r="AN2242" i="23"/>
  <c r="AM2241" i="23"/>
  <c r="AQ2241" i="23"/>
  <c r="AO2241" i="23"/>
  <c r="AM2242" i="23"/>
  <c r="AQ2242" i="23"/>
  <c r="AO2242" i="23"/>
  <c r="AN2243" i="23"/>
  <c r="AQ2243" i="23"/>
  <c r="AN2244" i="23"/>
  <c r="AM2243" i="23"/>
  <c r="AO2243" i="23"/>
  <c r="AN2245" i="23"/>
  <c r="AO2244" i="23"/>
  <c r="AQ2244" i="23"/>
  <c r="AM2244" i="23"/>
  <c r="AQ2245" i="23"/>
  <c r="AM2245" i="23"/>
  <c r="AO2245" i="23"/>
  <c r="AN2246" i="23"/>
  <c r="AO2246" i="23"/>
  <c r="AM2246" i="23"/>
  <c r="AQ2246" i="23"/>
  <c r="AN2247" i="23"/>
  <c r="AM2247" i="23"/>
  <c r="AQ2247" i="23"/>
  <c r="AN2248" i="23"/>
  <c r="AO2247" i="23"/>
  <c r="AM2248" i="23"/>
  <c r="AQ2248" i="23"/>
  <c r="AN2249" i="23"/>
  <c r="AO2248" i="23"/>
  <c r="AM2249" i="23"/>
  <c r="AN2250" i="23"/>
  <c r="AO2249" i="23"/>
  <c r="AQ2249" i="23"/>
  <c r="AO2250" i="23"/>
  <c r="AQ2250" i="23"/>
  <c r="AM2250" i="23"/>
  <c r="AN2251" i="23"/>
  <c r="AN2252" i="23"/>
  <c r="AM2251" i="23"/>
  <c r="AQ2251" i="23"/>
  <c r="AO2251" i="23"/>
  <c r="AN2253" i="23"/>
  <c r="AQ2252" i="23"/>
  <c r="AO2252" i="23"/>
  <c r="AM2252" i="23"/>
  <c r="AM2253" i="23"/>
  <c r="AQ2253" i="23"/>
  <c r="AO2253" i="23"/>
  <c r="AN2254" i="23"/>
  <c r="AO2254" i="23"/>
  <c r="AQ2254" i="23"/>
  <c r="AN2255" i="23"/>
  <c r="AM2254" i="23"/>
  <c r="AO2255" i="23"/>
  <c r="AM2255" i="23"/>
  <c r="AQ2255" i="23"/>
  <c r="AN2256" i="23"/>
  <c r="AM2256" i="23"/>
  <c r="AO2256" i="23"/>
  <c r="AN2257" i="23"/>
  <c r="AQ2256" i="23"/>
  <c r="AN2258" i="23"/>
  <c r="AO2257" i="23"/>
  <c r="AM2257" i="23"/>
  <c r="AQ2257" i="23"/>
  <c r="AM2258" i="23"/>
  <c r="AN2259" i="23"/>
  <c r="AO2258" i="23"/>
  <c r="AQ2258" i="23"/>
  <c r="AO2259" i="23"/>
  <c r="AM2259" i="23"/>
  <c r="AN2260" i="23"/>
  <c r="AQ2259" i="23"/>
  <c r="AN2261" i="23"/>
  <c r="AQ2260" i="23"/>
  <c r="AM2260" i="23"/>
  <c r="AO2260" i="23"/>
  <c r="AN2262" i="23"/>
  <c r="AO2261" i="23"/>
  <c r="AQ2261" i="23"/>
  <c r="AM2261" i="23"/>
  <c r="AO2262" i="23"/>
  <c r="AN2263" i="23"/>
  <c r="AM2262" i="23"/>
  <c r="AQ2262" i="23"/>
  <c r="AM2263" i="23"/>
  <c r="AQ2263" i="23"/>
  <c r="AN2264" i="23"/>
  <c r="AO2263" i="23"/>
  <c r="AO2264" i="23"/>
  <c r="AM2264" i="23"/>
  <c r="AN2265" i="23"/>
  <c r="AQ2264" i="23"/>
  <c r="AN2266" i="23"/>
  <c r="AM2265" i="23"/>
  <c r="AO2265" i="23"/>
  <c r="AQ2265" i="23"/>
  <c r="AO2266" i="23"/>
  <c r="AM2266" i="23"/>
  <c r="AQ2266" i="23"/>
  <c r="AN2267" i="23"/>
  <c r="AN2268" i="23"/>
  <c r="AM2267" i="23"/>
  <c r="AO2267" i="23"/>
  <c r="AQ2267" i="23"/>
  <c r="AM2268" i="23"/>
  <c r="AN2269" i="23"/>
  <c r="AQ2268" i="23"/>
  <c r="AO2268" i="23"/>
  <c r="AQ2269" i="23"/>
  <c r="AM2269" i="23"/>
  <c r="AO2269" i="23"/>
  <c r="AN2270" i="23"/>
  <c r="AQ2270" i="23"/>
  <c r="AO2270" i="23"/>
  <c r="AN2271" i="23"/>
  <c r="AM2270" i="23"/>
  <c r="AN2272" i="23"/>
  <c r="AM2271" i="23"/>
  <c r="AO2271" i="23"/>
  <c r="AQ2271" i="23"/>
  <c r="AO2272" i="23"/>
  <c r="AN2273" i="23"/>
  <c r="AM2272" i="23"/>
  <c r="AQ2272" i="23"/>
  <c r="AM2273" i="23"/>
  <c r="AQ2273" i="23"/>
  <c r="AO2273" i="23"/>
  <c r="AN2274" i="23"/>
  <c r="AM2274" i="23"/>
  <c r="AO2274" i="23"/>
  <c r="AQ2274" i="23"/>
  <c r="AN2275" i="23"/>
  <c r="AO2275" i="23"/>
  <c r="AQ2275" i="23"/>
  <c r="AN2276" i="23"/>
  <c r="AM2275" i="23"/>
  <c r="AM2276" i="23"/>
  <c r="AQ2276" i="23"/>
  <c r="AN2277" i="23"/>
  <c r="AO2276" i="23"/>
  <c r="AN2278" i="23"/>
  <c r="AQ2277" i="23"/>
  <c r="AM2277" i="23"/>
  <c r="AO2277" i="23"/>
  <c r="AO2278" i="23"/>
  <c r="AN2279" i="23"/>
  <c r="AM2278" i="23"/>
  <c r="AQ2278" i="23"/>
  <c r="AN2280" i="23"/>
  <c r="AQ2279" i="23"/>
  <c r="AO2279" i="23"/>
  <c r="AM2279" i="23"/>
  <c r="AO2280" i="23"/>
  <c r="AM2280" i="23"/>
  <c r="AN2281" i="23"/>
  <c r="AQ2280" i="23"/>
  <c r="AN2282" i="23"/>
  <c r="AO2281" i="23"/>
  <c r="AM2281" i="23"/>
  <c r="AQ2281" i="23"/>
  <c r="AN2283" i="23"/>
  <c r="AO2282" i="23"/>
  <c r="AM2282" i="23"/>
  <c r="AQ2282" i="23"/>
  <c r="AM2283" i="23"/>
  <c r="AQ2283" i="23"/>
  <c r="AO2283" i="23"/>
  <c r="AN2284" i="23"/>
  <c r="AN2285" i="23"/>
  <c r="AQ2284" i="23"/>
  <c r="AM2284" i="23"/>
  <c r="AO2284" i="23"/>
  <c r="AO2285" i="23"/>
  <c r="AQ2285" i="23"/>
  <c r="AN2286" i="23"/>
  <c r="AM2285" i="23"/>
  <c r="AM2286" i="23"/>
  <c r="AN2287" i="23"/>
  <c r="AO2286" i="23"/>
  <c r="AQ2286" i="23"/>
  <c r="AN2288" i="23"/>
  <c r="AO2287" i="23"/>
  <c r="AQ2287" i="23"/>
  <c r="AM2287" i="23"/>
  <c r="AQ2288" i="23"/>
  <c r="AM2288" i="23"/>
  <c r="AN2289" i="23"/>
  <c r="AO2288" i="23"/>
  <c r="AO2289" i="23"/>
  <c r="AM2289" i="23"/>
  <c r="AQ2289" i="23"/>
  <c r="AN2290" i="23"/>
  <c r="AQ2290" i="23"/>
  <c r="AN2291" i="23"/>
  <c r="AO2290" i="23"/>
  <c r="AM2290" i="23"/>
  <c r="AQ2291" i="23"/>
  <c r="AO2291" i="23"/>
  <c r="AN2292" i="23"/>
  <c r="AM2291" i="23"/>
  <c r="AM2292" i="23"/>
  <c r="AN2293" i="23"/>
  <c r="AO2292" i="23"/>
  <c r="AQ2292" i="23"/>
  <c r="AM2293" i="23"/>
  <c r="AO2293" i="23"/>
  <c r="AN2294" i="23"/>
  <c r="AQ2293" i="23"/>
  <c r="AQ2294" i="23"/>
  <c r="AN2295" i="23"/>
  <c r="AO2294" i="23"/>
  <c r="AM2294" i="23"/>
  <c r="AM2295" i="23"/>
  <c r="AQ2295" i="23"/>
  <c r="AN2296" i="23"/>
  <c r="AO2295" i="23"/>
  <c r="AQ2296" i="23"/>
  <c r="AO2296" i="23"/>
  <c r="AN2297" i="23"/>
  <c r="AM2296" i="23"/>
  <c r="AM2297" i="23"/>
  <c r="AQ2297" i="23"/>
  <c r="AN2298" i="23"/>
  <c r="AO2297" i="23"/>
  <c r="AN2299" i="23"/>
  <c r="AO2298" i="23"/>
  <c r="AM2298" i="23"/>
  <c r="AQ2298" i="23"/>
  <c r="AM2299" i="23"/>
  <c r="AQ2299" i="23"/>
  <c r="AN2300" i="23"/>
  <c r="AO2299" i="23"/>
  <c r="AM2300" i="23"/>
  <c r="AQ2300" i="23"/>
  <c r="AO2300" i="23"/>
  <c r="AN2301" i="23"/>
  <c r="AQ2301" i="23"/>
  <c r="AM2301" i="23"/>
  <c r="AN2302" i="23"/>
  <c r="AO2301" i="23"/>
  <c r="AM2302" i="23"/>
  <c r="AQ2302" i="23"/>
  <c r="AN2303" i="23"/>
  <c r="AO2302" i="23"/>
  <c r="AO2303" i="23"/>
  <c r="AN2304" i="23"/>
  <c r="AM2303" i="23"/>
  <c r="AQ2303" i="23"/>
  <c r="AM2304" i="23"/>
  <c r="AQ2304" i="23"/>
  <c r="AO2304" i="23"/>
  <c r="AN2305" i="23"/>
  <c r="AN2306" i="23"/>
  <c r="AO2305" i="23"/>
  <c r="AM2305" i="23"/>
  <c r="AQ2305" i="23"/>
  <c r="AM2306" i="23"/>
  <c r="AQ2306" i="23"/>
  <c r="AN2307" i="23"/>
  <c r="AO2306" i="23"/>
  <c r="AM2307" i="23"/>
  <c r="AO2307" i="23"/>
  <c r="AQ2307" i="23"/>
  <c r="AN2308" i="23"/>
  <c r="AM2308" i="23"/>
  <c r="AN2309" i="23"/>
  <c r="AO2308" i="23"/>
  <c r="AQ2308" i="23"/>
  <c r="AQ2309" i="23"/>
  <c r="AM2309" i="23"/>
  <c r="AN2310" i="23"/>
  <c r="AO2309" i="23"/>
  <c r="AM2310" i="23"/>
  <c r="AO2310" i="23"/>
  <c r="AN2311" i="23"/>
  <c r="AQ2310" i="23"/>
  <c r="AM2311" i="23"/>
  <c r="AO2311" i="23"/>
  <c r="AN2312" i="23"/>
  <c r="AQ2311" i="23"/>
  <c r="AN2313" i="23"/>
  <c r="AM2312" i="23"/>
  <c r="AQ2312" i="23"/>
  <c r="AO2312" i="23"/>
  <c r="AQ2313" i="23"/>
  <c r="AN2314" i="23"/>
  <c r="AM2313" i="23"/>
  <c r="AO2313" i="23"/>
  <c r="AM2314" i="23"/>
  <c r="AO2314" i="23"/>
  <c r="AQ2314" i="23"/>
  <c r="AN2315" i="23"/>
  <c r="AM2315" i="23"/>
  <c r="AO2315" i="23"/>
  <c r="AN2316" i="23"/>
  <c r="AQ2315" i="23"/>
  <c r="AN2317" i="23"/>
  <c r="AM2316" i="23"/>
  <c r="AO2316" i="23"/>
  <c r="AQ2316" i="23"/>
  <c r="AM2317" i="23"/>
  <c r="AO2317" i="23"/>
  <c r="AQ2317" i="23"/>
  <c r="AN2318" i="23"/>
  <c r="AO2318" i="23"/>
  <c r="AQ2318" i="23"/>
  <c r="AM2318" i="23"/>
  <c r="AN2319" i="23"/>
  <c r="AM2319" i="23"/>
  <c r="AN2320" i="23"/>
  <c r="AO2319" i="23"/>
  <c r="AQ2319" i="23"/>
  <c r="AO2320" i="23"/>
  <c r="AQ2320" i="23"/>
  <c r="AN2321" i="23"/>
  <c r="AM2320" i="23"/>
  <c r="AQ2321" i="23"/>
  <c r="AN2322" i="23"/>
  <c r="AM2321" i="23"/>
  <c r="AO2321" i="23"/>
  <c r="AO2322" i="23"/>
  <c r="AQ2322" i="23"/>
  <c r="AN2323" i="23"/>
  <c r="AM2322" i="23"/>
  <c r="AN2324" i="23"/>
  <c r="AQ2323" i="23"/>
  <c r="AM2323" i="23"/>
  <c r="AO2323" i="23"/>
  <c r="AO2324" i="23"/>
  <c r="AN2325" i="23"/>
  <c r="AQ2324" i="23"/>
  <c r="AM2324" i="23"/>
  <c r="AO2325" i="23"/>
  <c r="AM2325" i="23"/>
  <c r="AN2326" i="23"/>
  <c r="AQ2325" i="23"/>
  <c r="AM2326" i="23"/>
  <c r="AN2327" i="23"/>
  <c r="AQ2326" i="23"/>
  <c r="AO2326" i="23"/>
  <c r="AN2328" i="23"/>
  <c r="AO2327" i="23"/>
  <c r="AQ2327" i="23"/>
  <c r="AM2327" i="23"/>
  <c r="AO2328" i="23"/>
  <c r="AQ2328" i="23"/>
  <c r="AM2328" i="23"/>
  <c r="AN2329" i="23"/>
  <c r="AO2329" i="23"/>
  <c r="AQ2329" i="23"/>
  <c r="AM2329" i="23"/>
  <c r="AN2330" i="23"/>
  <c r="AQ2330" i="23"/>
  <c r="AN2331" i="23"/>
  <c r="AO2330" i="23"/>
  <c r="AM2330" i="23"/>
  <c r="AM2331" i="23"/>
  <c r="AN2332" i="23"/>
  <c r="AQ2331" i="23"/>
  <c r="AO2331" i="23"/>
  <c r="AN2333" i="23"/>
  <c r="AQ2332" i="23"/>
  <c r="AO2332" i="23"/>
  <c r="AM2332" i="23"/>
  <c r="AM2333" i="23"/>
  <c r="AN2334" i="23"/>
  <c r="AQ2333" i="23"/>
  <c r="AO2333" i="23"/>
  <c r="AO2334" i="23"/>
  <c r="AN2335" i="23"/>
  <c r="AQ2334" i="23"/>
  <c r="AM2334" i="23"/>
  <c r="AN2336" i="23"/>
  <c r="AQ2335" i="23"/>
  <c r="AM2335" i="23"/>
  <c r="AO2335" i="23"/>
  <c r="AM2336" i="23"/>
  <c r="AQ2336" i="23"/>
  <c r="AN2337" i="23"/>
  <c r="AO2336" i="23"/>
  <c r="AN2338" i="23"/>
  <c r="AQ2337" i="23"/>
  <c r="AO2337" i="23"/>
  <c r="AM2337" i="23"/>
  <c r="AM2338" i="23"/>
  <c r="AN2339" i="23"/>
  <c r="AQ2338" i="23"/>
  <c r="AO2338" i="23"/>
  <c r="AN2340" i="23"/>
  <c r="AM2339" i="23"/>
  <c r="AO2339" i="23"/>
  <c r="AQ2339" i="23"/>
  <c r="AM2340" i="23"/>
  <c r="AO2340" i="23"/>
  <c r="AQ2340" i="23"/>
  <c r="AN2341" i="23"/>
  <c r="AN2342" i="23"/>
  <c r="AM2341" i="23"/>
  <c r="AQ2341" i="23"/>
  <c r="AO2341" i="23"/>
  <c r="AN2343" i="23"/>
  <c r="AM2342" i="23"/>
  <c r="AQ2342" i="23"/>
  <c r="AO2342" i="23"/>
  <c r="AQ2343" i="23"/>
  <c r="AN2344" i="23"/>
  <c r="AO2343" i="23"/>
  <c r="AM2343" i="23"/>
  <c r="AQ2344" i="23"/>
  <c r="AM2344" i="23"/>
  <c r="AN2345" i="23"/>
  <c r="AO2344" i="23"/>
  <c r="AO2345" i="23"/>
  <c r="AQ2345" i="23"/>
  <c r="AN2346" i="23"/>
  <c r="AM2345" i="23"/>
  <c r="AQ2346" i="23"/>
  <c r="AM2346" i="23"/>
  <c r="AN2347" i="23"/>
  <c r="AO2346" i="23"/>
  <c r="AN2348" i="23"/>
  <c r="AM2347" i="23"/>
  <c r="AQ2347" i="23"/>
  <c r="AO2347" i="23"/>
  <c r="AQ2348" i="23"/>
  <c r="AO2348" i="23"/>
  <c r="AN2349" i="23"/>
  <c r="AM2348" i="23"/>
  <c r="AO2349" i="23"/>
  <c r="AM2349" i="23"/>
  <c r="AQ2349" i="23"/>
  <c r="AN2350" i="23"/>
  <c r="AN2351" i="23"/>
  <c r="AO2350" i="23"/>
  <c r="AM2350" i="23"/>
  <c r="AQ2350" i="23"/>
  <c r="AO2351" i="23"/>
  <c r="AM2351" i="23"/>
  <c r="AN2352" i="23"/>
  <c r="AQ2351" i="23"/>
  <c r="AN2353" i="23"/>
  <c r="AM2352" i="23"/>
  <c r="AQ2352" i="23"/>
  <c r="AO2352" i="23"/>
  <c r="AQ2353" i="23"/>
  <c r="AM2353" i="23"/>
  <c r="AO2353" i="23"/>
  <c r="AN2354" i="23"/>
  <c r="AO2354" i="23"/>
  <c r="AQ2354" i="23"/>
  <c r="AM2354" i="23"/>
  <c r="AN2355" i="23"/>
  <c r="AM2355" i="23"/>
  <c r="AO2355" i="23"/>
  <c r="AQ2355" i="23"/>
  <c r="AN2356" i="23"/>
  <c r="AO2356" i="23"/>
  <c r="AN2357" i="23"/>
  <c r="AQ2356" i="23"/>
  <c r="AM2356" i="23"/>
  <c r="AO2357" i="23"/>
  <c r="AQ2357" i="23"/>
  <c r="AM2357" i="23"/>
  <c r="AN2358" i="23"/>
  <c r="AN2359" i="23"/>
  <c r="AM2358" i="23"/>
  <c r="AO2358" i="23"/>
  <c r="AQ2358" i="23"/>
  <c r="AO2359" i="23"/>
  <c r="AN2360" i="23"/>
  <c r="AM2359" i="23"/>
  <c r="AQ2359" i="23"/>
  <c r="AM2360" i="23"/>
  <c r="AN2361" i="23"/>
  <c r="AQ2360" i="23"/>
  <c r="AO2360" i="23"/>
  <c r="AQ2361" i="23"/>
  <c r="AO2361" i="23"/>
  <c r="AM2361" i="23"/>
  <c r="AN2362" i="23"/>
  <c r="AN2363" i="23"/>
  <c r="AO2362" i="23"/>
  <c r="AM2362" i="23"/>
  <c r="AQ2362" i="23"/>
  <c r="AN2364" i="23"/>
  <c r="AM2363" i="23"/>
  <c r="AQ2363" i="23"/>
  <c r="AO2363" i="23"/>
  <c r="AN2365" i="23"/>
  <c r="AO2364" i="23"/>
  <c r="AQ2364" i="23"/>
  <c r="AM2364" i="23"/>
  <c r="AM2365" i="23"/>
  <c r="AQ2365" i="23"/>
  <c r="AN2366" i="23"/>
  <c r="AO2365" i="23"/>
  <c r="AO2366" i="23"/>
  <c r="AM2366" i="23"/>
  <c r="AQ2366" i="23"/>
  <c r="AN10" i="19" l="1"/>
  <c r="AN9" i="19"/>
  <c r="N29" i="19"/>
  <c r="M30" i="19"/>
  <c r="M31" i="19"/>
  <c r="L32" i="19"/>
  <c r="AN11" i="19"/>
  <c r="G34" i="19"/>
  <c r="AZ3" i="21"/>
  <c r="AQ9" i="19"/>
  <c r="AX3" i="21"/>
  <c r="I32" i="19"/>
  <c r="AX3" i="11"/>
  <c r="AX4" i="19"/>
  <c r="AM12" i="19"/>
  <c r="AQ10" i="19"/>
  <c r="AM13" i="19"/>
  <c r="AO3" i="23"/>
  <c r="AV3" i="19"/>
  <c r="AN13" i="19" l="1"/>
  <c r="AN12" i="19"/>
  <c r="N30" i="19"/>
  <c r="AJ8" i="11" a="1"/>
  <c r="AJ33" i="19" l="1" a="1"/>
  <c r="AJ58" i="19" a="1"/>
  <c r="Q3" i="23" a="1"/>
  <c r="AW5" i="19"/>
  <c r="AX5" i="19"/>
  <c r="AM3" i="23"/>
  <c r="AV4" i="19"/>
  <c r="AW4" i="11"/>
  <c r="AV5" i="19"/>
  <c r="D34" i="19"/>
  <c r="AQ12" i="19"/>
  <c r="I34" i="1"/>
  <c r="P3" i="14" a="1"/>
  <c r="AX4" i="11"/>
  <c r="AZ3" i="19"/>
  <c r="C35" i="19"/>
  <c r="I45" i="1"/>
  <c r="AP11" i="19"/>
  <c r="AW5" i="11"/>
  <c r="AW4" i="21"/>
  <c r="Q3" i="21" a="1"/>
  <c r="D35" i="19"/>
  <c r="AZ4" i="11"/>
  <c r="AP13" i="19"/>
  <c r="AP12" i="19"/>
  <c r="AQ11" i="19"/>
  <c r="AZ4" i="19"/>
  <c r="AV4" i="11"/>
  <c r="AV3" i="21"/>
  <c r="I33" i="19"/>
  <c r="AQ13" i="19"/>
  <c r="H43" i="1"/>
  <c r="I43" i="1" s="1"/>
  <c r="AX3" i="19"/>
  <c r="AV4" i="21"/>
  <c r="AW6" i="19"/>
  <c r="Z5" i="11"/>
  <c r="AV5" i="11"/>
  <c r="AO6" i="11"/>
  <c r="C36" i="19"/>
  <c r="AO15" i="11"/>
  <c r="I35" i="1"/>
  <c r="AW6" i="11"/>
  <c r="AX5" i="11"/>
  <c r="AZ5" i="11"/>
  <c r="AW5" i="21"/>
  <c r="AZ4" i="21"/>
  <c r="AX4" i="21"/>
  <c r="AV6" i="19"/>
  <c r="AX6" i="19"/>
  <c r="AW7" i="19"/>
  <c r="AO12" i="11"/>
  <c r="AY3" i="11"/>
  <c r="AO19" i="11"/>
  <c r="AO8" i="11"/>
  <c r="AO10" i="11"/>
  <c r="AO11" i="11"/>
  <c r="AR11" i="11" s="1"/>
  <c r="AO13" i="11"/>
  <c r="AO3" i="11"/>
  <c r="AR3" i="11" s="1"/>
  <c r="AO18" i="11"/>
  <c r="AO14" i="11"/>
  <c r="AR14" i="11" s="1"/>
  <c r="AY4" i="11"/>
  <c r="AR8" i="11"/>
  <c r="AO7" i="11"/>
  <c r="AO2" i="11"/>
  <c r="AO5" i="11"/>
  <c r="AR5" i="11" s="1"/>
  <c r="AY2" i="11"/>
  <c r="AO9" i="11"/>
  <c r="AR9" i="11" s="1"/>
  <c r="AO17" i="11"/>
  <c r="AR2" i="11"/>
  <c r="AR18" i="11"/>
  <c r="AY5" i="11"/>
  <c r="AR13" i="11"/>
  <c r="AR15" i="11"/>
  <c r="AR7" i="11"/>
  <c r="AO16" i="11"/>
  <c r="AR16" i="11" s="1"/>
  <c r="AR6" i="11"/>
  <c r="AR19" i="11"/>
  <c r="AR12" i="11"/>
  <c r="AO4" i="11"/>
  <c r="AR4" i="11" s="1"/>
  <c r="C37" i="19"/>
  <c r="D36" i="19"/>
  <c r="AX6" i="11"/>
  <c r="AW7" i="11"/>
  <c r="AZ6" i="11"/>
  <c r="AV6" i="11"/>
  <c r="AX5" i="21"/>
  <c r="AV5" i="21"/>
  <c r="AZ5" i="21"/>
  <c r="AV7" i="19"/>
  <c r="AW8" i="19"/>
  <c r="AX7" i="19"/>
  <c r="C38" i="19"/>
  <c r="D37" i="19"/>
  <c r="AV7" i="11"/>
  <c r="AX7" i="11"/>
  <c r="AZ7" i="11"/>
  <c r="AW8" i="11"/>
  <c r="AX8" i="19"/>
  <c r="AV8" i="19"/>
  <c r="AW9" i="19"/>
  <c r="C39" i="19"/>
  <c r="D38" i="19"/>
  <c r="AV8" i="11"/>
  <c r="AZ8" i="11"/>
  <c r="AW9" i="11"/>
  <c r="AX8" i="11"/>
  <c r="AV9" i="19"/>
  <c r="AW10" i="19"/>
  <c r="AX9" i="19"/>
  <c r="D39" i="19"/>
  <c r="C40" i="19"/>
  <c r="AV9" i="11"/>
  <c r="AW10" i="11"/>
  <c r="AX9" i="11"/>
  <c r="AZ9" i="11"/>
  <c r="AV10" i="19"/>
  <c r="AX10" i="19"/>
  <c r="AW11" i="19"/>
  <c r="C41" i="19"/>
  <c r="D40" i="19"/>
  <c r="AX10" i="11"/>
  <c r="AZ10" i="11"/>
  <c r="AV10" i="11"/>
  <c r="AW11" i="11"/>
  <c r="AX11" i="19"/>
  <c r="AV11" i="19"/>
  <c r="AW12" i="19"/>
  <c r="C42" i="19"/>
  <c r="D41" i="19"/>
  <c r="AW12" i="11"/>
  <c r="AV11" i="11"/>
  <c r="AX11" i="11"/>
  <c r="AZ11" i="11"/>
  <c r="AX12" i="19"/>
  <c r="AV12" i="19"/>
  <c r="AW13" i="19"/>
  <c r="D42" i="19"/>
  <c r="C43" i="19"/>
  <c r="AV12" i="11"/>
  <c r="AX12" i="11"/>
  <c r="AW13" i="11"/>
  <c r="AZ12" i="11"/>
  <c r="AV13" i="19"/>
  <c r="AW14" i="19"/>
  <c r="AX13" i="19"/>
  <c r="C44" i="19"/>
  <c r="D43" i="19"/>
  <c r="AV13" i="11"/>
  <c r="AX13" i="11"/>
  <c r="AW14" i="11"/>
  <c r="AZ13" i="11"/>
  <c r="AW15" i="19"/>
  <c r="AV14" i="19"/>
  <c r="AX14" i="19"/>
  <c r="C45" i="19"/>
  <c r="D44" i="19"/>
  <c r="AZ14" i="11"/>
  <c r="AW15" i="11"/>
  <c r="AV14" i="11"/>
  <c r="AX14" i="11"/>
  <c r="AV15" i="19"/>
  <c r="AW16" i="19"/>
  <c r="AX15" i="19"/>
  <c r="C46" i="19"/>
  <c r="D45" i="19"/>
  <c r="AZ15" i="11"/>
  <c r="AW16" i="11"/>
  <c r="AX15" i="11"/>
  <c r="AV15" i="11"/>
  <c r="AW17" i="19"/>
  <c r="AV16" i="19"/>
  <c r="AX16" i="19"/>
  <c r="AV16" i="11"/>
  <c r="AW17" i="11"/>
  <c r="AZ16" i="11"/>
  <c r="AX16" i="11"/>
  <c r="AV17" i="19"/>
  <c r="AX17" i="19"/>
  <c r="AW18" i="19"/>
  <c r="AW18" i="11"/>
  <c r="AV17" i="11"/>
  <c r="AZ17" i="11"/>
  <c r="AX17" i="11"/>
  <c r="AX18" i="19"/>
  <c r="AV18" i="19"/>
  <c r="AW19" i="19"/>
  <c r="AW19" i="11"/>
  <c r="AV18" i="11"/>
  <c r="AZ18" i="11"/>
  <c r="AX18" i="11"/>
  <c r="AW20" i="19"/>
  <c r="AV19" i="19"/>
  <c r="AX19" i="19"/>
  <c r="AX19" i="11"/>
  <c r="AZ19" i="11"/>
  <c r="AV19" i="11"/>
  <c r="AW20" i="11"/>
  <c r="AW21" i="19"/>
  <c r="AV20" i="19"/>
  <c r="AX20" i="19"/>
  <c r="AV20" i="11"/>
  <c r="AW21" i="11"/>
  <c r="AX20" i="11"/>
  <c r="AZ20" i="11"/>
  <c r="AV21" i="19"/>
  <c r="AW22" i="19"/>
  <c r="AX21" i="19"/>
  <c r="AX21" i="11"/>
  <c r="AW22" i="11"/>
  <c r="AV21" i="11"/>
  <c r="AZ21" i="11"/>
  <c r="AX22" i="19"/>
  <c r="AW23" i="19"/>
  <c r="AV22" i="19"/>
  <c r="AX22" i="11"/>
  <c r="AV22" i="11"/>
  <c r="AZ22" i="11"/>
  <c r="AW23" i="11"/>
  <c r="AX23" i="19"/>
  <c r="AV23" i="19"/>
  <c r="AW24" i="19"/>
  <c r="AZ23" i="11"/>
  <c r="AV23" i="11"/>
  <c r="AX23" i="11"/>
  <c r="AW24" i="11"/>
  <c r="AV24" i="19"/>
  <c r="AW25" i="19"/>
  <c r="AX24" i="19"/>
  <c r="AZ24" i="11"/>
  <c r="AV24" i="11"/>
  <c r="AW25" i="11"/>
  <c r="AX24" i="11"/>
  <c r="AX25" i="19"/>
  <c r="AW26" i="19"/>
  <c r="AV25" i="19"/>
  <c r="AZ25" i="11"/>
  <c r="AW26" i="11"/>
  <c r="AX25" i="11"/>
  <c r="AV25" i="11"/>
  <c r="AW27" i="19"/>
  <c r="AV26" i="19"/>
  <c r="AX26" i="19"/>
  <c r="AZ26" i="11"/>
  <c r="AX26" i="11"/>
  <c r="AV26" i="11"/>
  <c r="AW27" i="11"/>
  <c r="AW28" i="19"/>
  <c r="AV27" i="19"/>
  <c r="AX27" i="19"/>
  <c r="AV27" i="11"/>
  <c r="AZ27" i="11"/>
  <c r="AW28" i="11"/>
  <c r="AX27" i="11"/>
  <c r="AX28" i="19"/>
  <c r="AV28" i="19"/>
  <c r="AW29" i="19"/>
  <c r="AW29" i="11"/>
  <c r="AV28" i="11"/>
  <c r="AZ28" i="11"/>
  <c r="AX28" i="11"/>
  <c r="AV29" i="19"/>
  <c r="AW30" i="19"/>
  <c r="AX29" i="19"/>
  <c r="AZ29" i="11"/>
  <c r="AV29" i="11"/>
  <c r="AW30" i="11"/>
  <c r="AX29" i="11"/>
  <c r="AW31" i="19"/>
  <c r="AV30" i="19"/>
  <c r="AX30" i="19"/>
  <c r="AW31" i="11"/>
  <c r="AX30" i="11"/>
  <c r="AZ30" i="11"/>
  <c r="AV30" i="11"/>
  <c r="AV31" i="19"/>
  <c r="AX31" i="19"/>
  <c r="AW32" i="19"/>
  <c r="AW32" i="11"/>
  <c r="AX31" i="11"/>
  <c r="AV31" i="11"/>
  <c r="AZ31" i="11"/>
  <c r="AX32" i="19"/>
  <c r="AV32" i="19"/>
  <c r="AW33" i="19"/>
  <c r="AV32" i="11"/>
  <c r="AW33" i="11"/>
  <c r="AX32" i="11"/>
  <c r="AZ32" i="11"/>
  <c r="AW34" i="19"/>
  <c r="AX33" i="19"/>
  <c r="AV33" i="19"/>
  <c r="AX33" i="11"/>
  <c r="AZ33" i="11"/>
  <c r="AV33" i="11"/>
  <c r="AW34" i="11"/>
  <c r="AX34" i="19"/>
  <c r="AW35" i="19"/>
  <c r="AV34" i="19"/>
  <c r="AZ34" i="11"/>
  <c r="AX34" i="11"/>
  <c r="AV34" i="11"/>
  <c r="AW35" i="11"/>
  <c r="AV35" i="19"/>
  <c r="AX35" i="19"/>
  <c r="AW36" i="19"/>
  <c r="AW36" i="11"/>
  <c r="AZ35" i="11"/>
  <c r="AV35" i="11"/>
  <c r="AX35" i="11"/>
  <c r="AV36" i="19"/>
  <c r="AW37" i="19"/>
  <c r="AX36" i="19"/>
  <c r="AX36" i="11"/>
  <c r="AV36" i="11"/>
  <c r="AW37" i="11"/>
  <c r="AZ36" i="11"/>
  <c r="AW38" i="19"/>
  <c r="AV37" i="19"/>
  <c r="AX37" i="19"/>
  <c r="AV37" i="11"/>
  <c r="AW38" i="11"/>
  <c r="AZ37" i="11"/>
  <c r="AX37" i="11"/>
  <c r="AV38" i="19"/>
  <c r="AW39" i="19"/>
  <c r="AX38" i="19"/>
  <c r="AW39" i="11"/>
  <c r="AZ38" i="11"/>
  <c r="AV38" i="11"/>
  <c r="AX38" i="11"/>
  <c r="AW40" i="19"/>
  <c r="AV39" i="19"/>
  <c r="AX39" i="19"/>
  <c r="AV39" i="11"/>
  <c r="AZ39" i="11"/>
  <c r="AW40" i="11"/>
  <c r="AX39" i="11"/>
  <c r="AW41" i="19"/>
  <c r="AV40" i="19"/>
  <c r="AX40" i="19"/>
  <c r="AZ40" i="11"/>
  <c r="AW41" i="11"/>
  <c r="AX40" i="11"/>
  <c r="AV40" i="11"/>
  <c r="AX41" i="19"/>
  <c r="AV41" i="19"/>
  <c r="AW42" i="19"/>
  <c r="AW42" i="11"/>
  <c r="AZ41" i="11"/>
  <c r="AX41" i="11"/>
  <c r="AV41" i="11"/>
  <c r="AW43" i="19"/>
  <c r="AX42" i="19"/>
  <c r="AV42" i="19"/>
  <c r="AW43" i="11"/>
  <c r="AX42" i="11"/>
  <c r="AZ42" i="11"/>
  <c r="AV42" i="11"/>
  <c r="AW44" i="19"/>
  <c r="AV43" i="19"/>
  <c r="AX43" i="19"/>
  <c r="AX43" i="11"/>
  <c r="AZ43" i="11"/>
  <c r="AW44" i="11"/>
  <c r="AV43" i="11"/>
  <c r="AV44" i="19"/>
  <c r="AW45" i="19"/>
  <c r="AX44" i="19"/>
  <c r="AX44" i="11"/>
  <c r="AW45" i="11"/>
  <c r="AV44" i="11"/>
  <c r="AZ44" i="11"/>
  <c r="AV45" i="19"/>
  <c r="AW46" i="19"/>
  <c r="AX45" i="19"/>
  <c r="AX45" i="11"/>
  <c r="AW46" i="11"/>
  <c r="AZ45" i="11"/>
  <c r="AV45" i="11"/>
  <c r="AX46" i="19"/>
  <c r="AW47" i="19"/>
  <c r="AV46" i="19"/>
  <c r="AW47" i="11"/>
  <c r="AV46" i="11"/>
  <c r="AZ46" i="11"/>
  <c r="AX46" i="11"/>
  <c r="AW48" i="19"/>
  <c r="AX47" i="19"/>
  <c r="AV47" i="19"/>
  <c r="AX47" i="11"/>
  <c r="AV47" i="11"/>
  <c r="AW48" i="11"/>
  <c r="AZ47" i="11"/>
  <c r="AX48" i="19"/>
  <c r="AV48" i="19"/>
  <c r="AW49" i="19"/>
  <c r="AX48" i="11"/>
  <c r="AW49" i="11"/>
  <c r="AZ48" i="11"/>
  <c r="AV48" i="11"/>
  <c r="AV49" i="19"/>
  <c r="AW50" i="19"/>
  <c r="AX49" i="19"/>
  <c r="AV49" i="11"/>
  <c r="AW50" i="11"/>
  <c r="AZ49" i="11"/>
  <c r="AX49" i="11"/>
  <c r="AW51" i="19"/>
  <c r="AV50" i="19"/>
  <c r="AX50" i="19"/>
  <c r="AX50" i="11"/>
  <c r="AV50" i="11"/>
  <c r="AW51" i="11"/>
  <c r="AZ50" i="11"/>
  <c r="AX51" i="19"/>
  <c r="AV51" i="19"/>
  <c r="AW52" i="19"/>
  <c r="AW52" i="11"/>
  <c r="AZ51" i="11"/>
  <c r="AX51" i="11"/>
  <c r="AV51" i="11"/>
  <c r="AV52" i="19"/>
  <c r="AX52" i="19"/>
  <c r="AW53" i="19"/>
  <c r="AW53" i="11"/>
  <c r="AV52" i="11"/>
  <c r="AX52" i="11"/>
  <c r="AZ52" i="11"/>
  <c r="AV53" i="19"/>
  <c r="AW54" i="19"/>
  <c r="AX53" i="19"/>
  <c r="AX53" i="11"/>
  <c r="AV53" i="11"/>
  <c r="AZ53" i="11"/>
  <c r="AW54" i="11"/>
  <c r="AV54" i="19"/>
  <c r="AX54" i="19"/>
  <c r="AW55" i="19"/>
  <c r="AV54" i="11"/>
  <c r="AX54" i="11"/>
  <c r="AW55" i="11"/>
  <c r="AZ54" i="11"/>
  <c r="AV55" i="19"/>
  <c r="AW56" i="19"/>
  <c r="AX55" i="19"/>
  <c r="AW56" i="11"/>
  <c r="AX55" i="11"/>
  <c r="AZ55" i="11"/>
  <c r="AV55" i="11"/>
  <c r="AX56" i="19"/>
  <c r="AV56" i="19"/>
  <c r="AW57" i="19"/>
  <c r="AZ56" i="11"/>
  <c r="AV56" i="11"/>
  <c r="AX56" i="11"/>
  <c r="AW57" i="11"/>
  <c r="AV57" i="19"/>
  <c r="AX57" i="19"/>
  <c r="AW58" i="19"/>
  <c r="AZ57" i="11"/>
  <c r="AV57" i="11"/>
  <c r="AX57" i="11"/>
  <c r="AW58" i="11"/>
  <c r="AW59" i="19"/>
  <c r="AX58" i="19"/>
  <c r="AV58" i="19"/>
  <c r="AV58" i="11"/>
  <c r="AW59" i="11"/>
  <c r="AZ58" i="11"/>
  <c r="AX58" i="11"/>
  <c r="AX59" i="19"/>
  <c r="AW60" i="19"/>
  <c r="AV59" i="19"/>
  <c r="AW60" i="11"/>
  <c r="AV59" i="11"/>
  <c r="AZ59" i="11"/>
  <c r="AX59" i="11"/>
  <c r="AW61" i="19"/>
  <c r="AX60" i="19"/>
  <c r="AV60" i="19"/>
  <c r="AV60" i="11"/>
  <c r="AW61" i="11"/>
  <c r="AX60" i="11"/>
  <c r="AZ60" i="11"/>
  <c r="AX61" i="19"/>
  <c r="AV61" i="19"/>
  <c r="AW62" i="19"/>
  <c r="AZ61" i="11"/>
  <c r="AW62" i="11"/>
  <c r="AX61" i="11"/>
  <c r="AV61" i="11"/>
  <c r="AW63" i="19"/>
  <c r="AV62" i="19"/>
  <c r="AX62" i="19"/>
  <c r="AV62" i="11"/>
  <c r="AW63" i="11"/>
  <c r="AX62" i="11"/>
  <c r="AZ62" i="11"/>
  <c r="AV63" i="19"/>
  <c r="AX63" i="19"/>
  <c r="AW64" i="19"/>
  <c r="AZ63" i="11"/>
  <c r="AV63" i="11"/>
  <c r="AX63" i="11"/>
  <c r="AW64" i="11"/>
  <c r="AW65" i="19"/>
  <c r="AX64" i="19"/>
  <c r="AV64" i="19"/>
  <c r="AW65" i="11"/>
  <c r="AZ64" i="11"/>
  <c r="AX64" i="11"/>
  <c r="AV64" i="11"/>
  <c r="AX65" i="19"/>
  <c r="AW66" i="19"/>
  <c r="AV65" i="19"/>
  <c r="AV65" i="11"/>
  <c r="AZ65" i="11"/>
  <c r="AW66" i="11"/>
  <c r="AX65" i="11"/>
  <c r="AX66" i="19"/>
  <c r="AV66" i="19"/>
  <c r="AW67" i="19"/>
  <c r="AZ66" i="11"/>
  <c r="AW67" i="11"/>
  <c r="AX66" i="11"/>
  <c r="AV66" i="11"/>
  <c r="AV67" i="19"/>
  <c r="AW68" i="19"/>
  <c r="AX67" i="19"/>
  <c r="AZ67" i="11"/>
  <c r="AW68" i="11"/>
  <c r="AV67" i="11"/>
  <c r="AX67" i="11"/>
  <c r="AX68" i="19"/>
  <c r="AV68" i="19"/>
  <c r="AW69" i="19"/>
  <c r="AW69" i="11"/>
  <c r="AX68" i="11"/>
  <c r="AV68" i="11"/>
  <c r="AZ68" i="11"/>
  <c r="AW70" i="19"/>
  <c r="AX69" i="19"/>
  <c r="AV69" i="19"/>
  <c r="AZ69" i="11"/>
  <c r="AX69" i="11"/>
  <c r="AW70" i="11"/>
  <c r="AV69" i="11"/>
  <c r="AV70" i="19"/>
  <c r="AX70" i="19"/>
  <c r="AW71" i="19"/>
  <c r="AV70" i="11"/>
  <c r="AZ70" i="11"/>
  <c r="AX70" i="11"/>
  <c r="AW71" i="11"/>
  <c r="AX71" i="19"/>
  <c r="AW72" i="19"/>
  <c r="AV71" i="19"/>
  <c r="AV71" i="11"/>
  <c r="AW72" i="11"/>
  <c r="AX71" i="11"/>
  <c r="AZ71" i="11"/>
  <c r="AV72" i="19"/>
  <c r="AW73" i="19"/>
  <c r="AX72" i="19"/>
  <c r="AV72" i="11"/>
  <c r="AW73" i="11"/>
  <c r="AX72" i="11"/>
  <c r="AZ72" i="11"/>
  <c r="AW74" i="19"/>
  <c r="AV73" i="19"/>
  <c r="AX73" i="19"/>
  <c r="AX73" i="11"/>
  <c r="AV73" i="11"/>
  <c r="AZ73" i="11"/>
  <c r="AW74" i="11"/>
  <c r="AX74" i="19"/>
  <c r="AV74" i="19"/>
  <c r="AW75" i="19"/>
  <c r="AX74" i="11"/>
  <c r="AW75" i="11"/>
  <c r="AV74" i="11"/>
  <c r="AZ74" i="11"/>
  <c r="AX75" i="19"/>
  <c r="AV75" i="19"/>
  <c r="AW76" i="19"/>
  <c r="AX75" i="11"/>
  <c r="AZ75" i="11"/>
  <c r="AV75" i="11"/>
  <c r="AW76" i="11"/>
  <c r="AX76" i="19"/>
  <c r="AW77" i="19"/>
  <c r="AV76" i="19"/>
  <c r="AX76" i="11"/>
  <c r="AW77" i="11"/>
  <c r="AZ76" i="11"/>
  <c r="AV76" i="11"/>
  <c r="AV77" i="19"/>
  <c r="AX77" i="19"/>
  <c r="AW78" i="19"/>
  <c r="AW78" i="11"/>
  <c r="AZ77" i="11"/>
  <c r="AV77" i="11"/>
  <c r="AX77" i="11"/>
  <c r="AV78" i="19"/>
  <c r="AX78" i="19"/>
  <c r="AW79" i="19"/>
  <c r="AZ78" i="11"/>
  <c r="AX78" i="11"/>
  <c r="AV78" i="11"/>
  <c r="AW79" i="11"/>
  <c r="AW80" i="19"/>
  <c r="AX79" i="19"/>
  <c r="AV79" i="19"/>
  <c r="AZ79" i="11"/>
  <c r="AV79" i="11"/>
  <c r="AW80" i="11"/>
  <c r="AX79" i="11"/>
  <c r="AW81" i="19"/>
  <c r="AV80" i="19"/>
  <c r="AX80" i="19"/>
  <c r="AX80" i="11"/>
  <c r="AW81" i="11"/>
  <c r="AV80" i="11"/>
  <c r="AZ80" i="11"/>
  <c r="AV81" i="19"/>
  <c r="AW82" i="19"/>
  <c r="AX81" i="19"/>
  <c r="AV81" i="11"/>
  <c r="AX81" i="11"/>
  <c r="AZ81" i="11"/>
  <c r="AW82" i="11"/>
  <c r="AX82" i="19"/>
  <c r="AW83" i="19"/>
  <c r="AV82" i="19"/>
  <c r="AW83" i="11"/>
  <c r="AX82" i="11"/>
  <c r="AV82" i="11"/>
  <c r="AZ82" i="11"/>
  <c r="AV83" i="19"/>
  <c r="AW84" i="19"/>
  <c r="AX83" i="19"/>
  <c r="AV83" i="11"/>
  <c r="AW84" i="11"/>
  <c r="AX83" i="11"/>
  <c r="AZ83" i="11"/>
  <c r="AV84" i="19"/>
  <c r="AW85" i="19"/>
  <c r="AX84" i="19"/>
  <c r="AX84" i="11"/>
  <c r="AV84" i="11"/>
  <c r="AZ84" i="11"/>
  <c r="AW85" i="11"/>
  <c r="AW86" i="19"/>
  <c r="AV85" i="19"/>
  <c r="AX85" i="19"/>
  <c r="AW86" i="11"/>
  <c r="AZ85" i="11"/>
  <c r="AV85" i="11"/>
  <c r="AX85" i="11"/>
  <c r="AX86" i="19"/>
  <c r="AV86" i="19"/>
  <c r="AW87" i="19"/>
  <c r="AZ86" i="11"/>
  <c r="AX86" i="11"/>
  <c r="AW87" i="11"/>
  <c r="AV86" i="11"/>
  <c r="AX87" i="19"/>
  <c r="AV87" i="19"/>
  <c r="AW88" i="19"/>
  <c r="AX87" i="11"/>
  <c r="AZ87" i="11"/>
  <c r="AW88" i="11"/>
  <c r="AV87" i="11"/>
  <c r="AX88" i="19"/>
  <c r="AW89" i="19"/>
  <c r="AV88" i="19"/>
  <c r="AX88" i="11"/>
  <c r="AW89" i="11"/>
  <c r="AV88" i="11"/>
  <c r="AZ88" i="11"/>
  <c r="AW90" i="19"/>
  <c r="AX89" i="19"/>
  <c r="AV89" i="19"/>
  <c r="AZ89" i="11"/>
  <c r="AX89" i="11"/>
  <c r="AW90" i="11"/>
  <c r="AV89" i="11"/>
  <c r="AW91" i="19"/>
  <c r="AV90" i="19"/>
  <c r="AX90" i="19"/>
  <c r="AV90" i="11"/>
  <c r="AZ90" i="11"/>
  <c r="AW91" i="11"/>
  <c r="AX90" i="11"/>
  <c r="AW92" i="19"/>
  <c r="AX91" i="19"/>
  <c r="AV91" i="19"/>
  <c r="AV91" i="11"/>
  <c r="AZ91" i="11"/>
  <c r="AW92" i="11"/>
  <c r="AX91" i="11"/>
  <c r="AW93" i="19"/>
  <c r="AX92" i="19"/>
  <c r="AV92" i="19"/>
  <c r="AZ92" i="11"/>
  <c r="AW93" i="11"/>
  <c r="AX92" i="11"/>
  <c r="AV92" i="11"/>
  <c r="AX93" i="19"/>
  <c r="AV93" i="19"/>
  <c r="AW94" i="19"/>
  <c r="AV93" i="11"/>
  <c r="AW94" i="11"/>
  <c r="AX93" i="11"/>
  <c r="AZ93" i="11"/>
  <c r="AV94" i="19"/>
  <c r="AX94" i="19"/>
  <c r="AW95" i="19"/>
  <c r="AW95" i="11"/>
  <c r="AV94" i="11"/>
  <c r="AZ94" i="11"/>
  <c r="AX94" i="11"/>
  <c r="AX95" i="19"/>
  <c r="AV95" i="19"/>
  <c r="AW96" i="19"/>
  <c r="AW96" i="11"/>
  <c r="AX95" i="11"/>
  <c r="AZ95" i="11"/>
  <c r="AV95" i="11"/>
  <c r="AV96" i="19"/>
  <c r="AX96" i="19"/>
  <c r="AW97" i="19"/>
  <c r="AW97" i="11"/>
  <c r="AZ96" i="11"/>
  <c r="AV96" i="11"/>
  <c r="AX96" i="11"/>
  <c r="AV97" i="19"/>
  <c r="AX97" i="19"/>
  <c r="AW98" i="19"/>
  <c r="AV97" i="11"/>
  <c r="AX97" i="11"/>
  <c r="AZ97" i="11"/>
  <c r="AW98" i="11"/>
  <c r="AV98" i="19"/>
  <c r="AW99" i="19"/>
  <c r="AX98" i="19"/>
  <c r="AZ98" i="11"/>
  <c r="AX98" i="11"/>
  <c r="AW99" i="11"/>
  <c r="AV98" i="11"/>
  <c r="AX99" i="19"/>
  <c r="AV99" i="19"/>
  <c r="AW100" i="19"/>
  <c r="AZ99" i="11"/>
  <c r="AX99" i="11"/>
  <c r="AW100" i="11"/>
  <c r="AV99" i="11"/>
  <c r="AX100" i="19"/>
  <c r="AV100" i="19"/>
  <c r="AW101" i="19"/>
  <c r="AW101" i="11"/>
  <c r="AX100" i="11"/>
  <c r="AZ100" i="11"/>
  <c r="AV100" i="11"/>
  <c r="AX101" i="19"/>
  <c r="AW102" i="19"/>
  <c r="AV101" i="19"/>
  <c r="AV101" i="11"/>
  <c r="AZ101" i="11"/>
  <c r="AW102" i="11"/>
  <c r="AX101" i="11"/>
  <c r="AW103" i="19"/>
  <c r="AX102" i="19"/>
  <c r="AV102" i="19"/>
  <c r="AX102" i="11"/>
  <c r="AZ102" i="11"/>
  <c r="AV102" i="11"/>
  <c r="AW103" i="11"/>
  <c r="AV103" i="19"/>
  <c r="AW104" i="19"/>
  <c r="AX103" i="19"/>
  <c r="AZ103" i="11"/>
  <c r="AW104" i="11"/>
  <c r="AX103" i="11"/>
  <c r="AV103" i="11"/>
  <c r="AW105" i="19"/>
  <c r="AX104" i="19"/>
  <c r="AV104" i="19"/>
  <c r="AW105" i="11"/>
  <c r="AX104" i="11"/>
  <c r="AV104" i="11"/>
  <c r="AZ104" i="11"/>
  <c r="AV105" i="19"/>
  <c r="AX105" i="19"/>
  <c r="AW106" i="19"/>
  <c r="AZ105" i="11"/>
  <c r="AX105" i="11"/>
  <c r="AW106" i="11"/>
  <c r="AV105" i="11"/>
  <c r="AW107" i="19"/>
  <c r="AV106" i="19"/>
  <c r="AX106" i="19"/>
  <c r="AX106" i="11"/>
  <c r="AW107" i="11"/>
  <c r="AV106" i="11"/>
  <c r="AZ106" i="11"/>
  <c r="AX107" i="19"/>
  <c r="AV107" i="19"/>
  <c r="AW108" i="19"/>
  <c r="AZ107" i="11"/>
  <c r="AX107" i="11"/>
  <c r="AW108" i="11"/>
  <c r="AV107" i="11"/>
  <c r="AX108" i="19"/>
  <c r="AW109" i="19"/>
  <c r="AV108" i="19"/>
  <c r="AV108" i="11"/>
  <c r="AW109" i="11"/>
  <c r="AX108" i="11"/>
  <c r="AZ108" i="11"/>
  <c r="AV109" i="19"/>
  <c r="AX109" i="19"/>
  <c r="AW110" i="19"/>
  <c r="AX109" i="11"/>
  <c r="AW110" i="11"/>
  <c r="AZ109" i="11"/>
  <c r="AV109" i="11"/>
  <c r="AX110" i="19"/>
  <c r="AW111" i="19"/>
  <c r="AV110" i="19"/>
  <c r="AW111" i="11"/>
  <c r="AZ110" i="11"/>
  <c r="AV110" i="11"/>
  <c r="AX110" i="11"/>
  <c r="AV111" i="19"/>
  <c r="AX111" i="19"/>
  <c r="AW112" i="19"/>
  <c r="AV111" i="11"/>
  <c r="AX111" i="11"/>
  <c r="AZ111" i="11"/>
  <c r="AW112" i="11"/>
  <c r="AW113" i="19"/>
  <c r="AV112" i="19"/>
  <c r="AX112" i="19"/>
  <c r="AX112" i="11"/>
  <c r="AZ112" i="11"/>
  <c r="AW113" i="11"/>
  <c r="AV112" i="11"/>
  <c r="AV113" i="19"/>
  <c r="AX113" i="19"/>
  <c r="AW114" i="19"/>
  <c r="AX113" i="11"/>
  <c r="AV113" i="11"/>
  <c r="AZ113" i="11"/>
  <c r="AW114" i="11"/>
  <c r="AV114" i="19"/>
  <c r="AW115" i="19"/>
  <c r="AX114" i="19"/>
  <c r="AX114" i="11"/>
  <c r="AV114" i="11"/>
  <c r="AW115" i="11"/>
  <c r="AZ114" i="11"/>
  <c r="AW116" i="19"/>
  <c r="AX115" i="19"/>
  <c r="AV115" i="19"/>
  <c r="AX115" i="11"/>
  <c r="AV115" i="11"/>
  <c r="AZ115" i="11"/>
  <c r="AW116" i="11"/>
  <c r="AX116" i="19"/>
  <c r="AW117" i="19"/>
  <c r="AV116" i="19"/>
  <c r="AZ116" i="11"/>
  <c r="AW117" i="11"/>
  <c r="AV116" i="11"/>
  <c r="AX116" i="11"/>
  <c r="AV117" i="19"/>
  <c r="AX117" i="19"/>
  <c r="AW118" i="19"/>
  <c r="AZ117" i="11"/>
  <c r="AW118" i="11"/>
  <c r="AX117" i="11"/>
  <c r="AV117" i="11"/>
  <c r="AV118" i="19"/>
  <c r="AX118" i="19"/>
  <c r="AW119" i="19"/>
  <c r="AV118" i="11"/>
  <c r="AZ118" i="11"/>
  <c r="AX118" i="11"/>
  <c r="AW119" i="11"/>
  <c r="AV119" i="19"/>
  <c r="AX119" i="19"/>
  <c r="AW120" i="19"/>
  <c r="AW120" i="11"/>
  <c r="AX119" i="11"/>
  <c r="AZ119" i="11"/>
  <c r="AV119" i="11"/>
  <c r="AW121" i="19"/>
  <c r="AX120" i="19"/>
  <c r="AV120" i="19"/>
  <c r="AX120" i="11"/>
  <c r="AW121" i="11"/>
  <c r="AV120" i="11"/>
  <c r="AZ120" i="11"/>
  <c r="AX121" i="19"/>
  <c r="AV121" i="19"/>
  <c r="AW122" i="19"/>
  <c r="AX121" i="11"/>
  <c r="AW122" i="11"/>
  <c r="AV121" i="11"/>
  <c r="AZ121" i="11"/>
  <c r="AW123" i="19"/>
  <c r="AX122" i="19"/>
  <c r="AV122" i="19"/>
  <c r="AZ122" i="11"/>
  <c r="AV122" i="11"/>
  <c r="AX122" i="11"/>
  <c r="AW123" i="11"/>
  <c r="AV123" i="19"/>
  <c r="AX123" i="19"/>
  <c r="AW124" i="19"/>
  <c r="AZ123" i="11"/>
  <c r="AX123" i="11"/>
  <c r="AV123" i="11"/>
  <c r="AW124" i="11"/>
  <c r="AV124" i="19"/>
  <c r="AW125" i="19"/>
  <c r="AX124" i="19"/>
  <c r="AX124" i="11"/>
  <c r="AW125" i="11"/>
  <c r="AV124" i="11"/>
  <c r="AZ124" i="11"/>
  <c r="AV125" i="19"/>
  <c r="AX125" i="19"/>
  <c r="AW126" i="19"/>
  <c r="AZ125" i="11"/>
  <c r="AW126" i="11"/>
  <c r="AV125" i="11"/>
  <c r="AX125" i="11"/>
  <c r="AW127" i="19"/>
  <c r="AX126" i="19"/>
  <c r="AV126" i="19"/>
  <c r="AW127" i="11"/>
  <c r="AX126" i="11"/>
  <c r="AZ126" i="11"/>
  <c r="AV126" i="11"/>
  <c r="AV127" i="19"/>
  <c r="AX127" i="19"/>
  <c r="AW128" i="19"/>
  <c r="AV127" i="11"/>
  <c r="AW128" i="11"/>
  <c r="AX127" i="11"/>
  <c r="AZ127" i="11"/>
  <c r="AV128" i="19"/>
  <c r="AW129" i="19"/>
  <c r="AX128" i="19"/>
  <c r="AZ128" i="11"/>
  <c r="AX128" i="11"/>
  <c r="AW129" i="11"/>
  <c r="AV128" i="11"/>
  <c r="AW130" i="19"/>
  <c r="AV129" i="19"/>
  <c r="AX129" i="19"/>
  <c r="AX129" i="11"/>
  <c r="AW130" i="11"/>
  <c r="AV129" i="11"/>
  <c r="AZ129" i="11"/>
  <c r="AW131" i="19"/>
  <c r="AX130" i="19"/>
  <c r="AV130" i="19"/>
  <c r="AX130" i="11"/>
  <c r="AV130" i="11"/>
  <c r="AZ130" i="11"/>
  <c r="AW131" i="11"/>
  <c r="AV131" i="19"/>
  <c r="AX131" i="19"/>
  <c r="AW132" i="19"/>
  <c r="AV131" i="11"/>
  <c r="AX131" i="11"/>
  <c r="AW132" i="11"/>
  <c r="AZ131" i="11"/>
  <c r="AX132" i="19"/>
  <c r="AW133" i="19"/>
  <c r="AV132" i="19"/>
  <c r="AW133" i="11"/>
  <c r="AX132" i="11"/>
  <c r="AV132" i="11"/>
  <c r="AZ132" i="11"/>
  <c r="AW134" i="19"/>
  <c r="AX133" i="19"/>
  <c r="AV133" i="19"/>
  <c r="AZ133" i="11"/>
  <c r="AW134" i="11"/>
  <c r="AX133" i="11"/>
  <c r="AV133" i="11"/>
  <c r="AX134" i="19"/>
  <c r="AW135" i="19"/>
  <c r="AV134" i="19"/>
  <c r="AZ134" i="11"/>
  <c r="AW135" i="11"/>
  <c r="AX134" i="11"/>
  <c r="AV134" i="11"/>
  <c r="AV135" i="19"/>
  <c r="AW136" i="19"/>
  <c r="AX135" i="19"/>
  <c r="AX135" i="11"/>
  <c r="AW136" i="11"/>
  <c r="AV135" i="11"/>
  <c r="AZ135" i="11"/>
  <c r="AW137" i="19"/>
  <c r="AV136" i="19"/>
  <c r="AX136" i="19"/>
  <c r="AV136" i="11"/>
  <c r="AX136" i="11"/>
  <c r="AW137" i="11"/>
  <c r="AZ136" i="11"/>
  <c r="AW138" i="19"/>
  <c r="AX137" i="19"/>
  <c r="AV137" i="19"/>
  <c r="AW138" i="11"/>
  <c r="AX137" i="11"/>
  <c r="AV137" i="11"/>
  <c r="AZ137" i="11"/>
  <c r="AW139" i="19"/>
  <c r="AV138" i="19"/>
  <c r="AX138" i="19"/>
  <c r="AX138" i="11"/>
  <c r="AV138" i="11"/>
  <c r="AZ138" i="11"/>
  <c r="AW139" i="11"/>
  <c r="AX139" i="19"/>
  <c r="AW140" i="19"/>
  <c r="AV139" i="19"/>
  <c r="AW140" i="11"/>
  <c r="AX139" i="11"/>
  <c r="AV139" i="11"/>
  <c r="AZ139" i="11"/>
  <c r="AW141" i="19"/>
  <c r="AX140" i="19"/>
  <c r="AV140" i="19"/>
  <c r="AZ140" i="11"/>
  <c r="AV140" i="11"/>
  <c r="AW141" i="11"/>
  <c r="AX140" i="11"/>
  <c r="AV141" i="19"/>
  <c r="AX141" i="19"/>
  <c r="AW142" i="19"/>
  <c r="AV141" i="11"/>
  <c r="AW142" i="11"/>
  <c r="AX141" i="11"/>
  <c r="AZ141" i="11"/>
  <c r="AV142" i="19"/>
  <c r="AX142" i="19"/>
  <c r="AW143" i="19"/>
  <c r="AZ142" i="11"/>
  <c r="AX142" i="11"/>
  <c r="AW143" i="11"/>
  <c r="AV142" i="11"/>
  <c r="AV143" i="19"/>
  <c r="AW144" i="19"/>
  <c r="AX143" i="19"/>
  <c r="AW144" i="11"/>
  <c r="AZ143" i="11"/>
  <c r="AX143" i="11"/>
  <c r="AV143" i="11"/>
  <c r="AX144" i="19"/>
  <c r="AW145" i="19"/>
  <c r="AV144" i="19"/>
  <c r="AZ144" i="11"/>
  <c r="AX144" i="11"/>
  <c r="AV144" i="11"/>
  <c r="AW145" i="11"/>
  <c r="AX145" i="19"/>
  <c r="AV145" i="19"/>
  <c r="AW146" i="19"/>
  <c r="AX145" i="11"/>
  <c r="AZ145" i="11"/>
  <c r="AV145" i="11"/>
  <c r="AW146" i="11"/>
  <c r="AW147" i="19"/>
  <c r="AX146" i="19"/>
  <c r="AV146" i="19"/>
  <c r="AZ146" i="11"/>
  <c r="AW147" i="11"/>
  <c r="AV146" i="11"/>
  <c r="AX146" i="11"/>
  <c r="AX147" i="19"/>
  <c r="AW148" i="19"/>
  <c r="AV147" i="19"/>
  <c r="AW148" i="11"/>
  <c r="AX147" i="11"/>
  <c r="AZ147" i="11"/>
  <c r="AV147" i="11"/>
  <c r="AW149" i="19"/>
  <c r="AX148" i="19"/>
  <c r="AV148" i="19"/>
  <c r="AV148" i="11"/>
  <c r="AZ148" i="11"/>
  <c r="AW149" i="11"/>
  <c r="AX148" i="11"/>
  <c r="AW150" i="19"/>
  <c r="AX149" i="19"/>
  <c r="AV149" i="19"/>
  <c r="AW150" i="11"/>
  <c r="AX149" i="11"/>
  <c r="AV149" i="11"/>
  <c r="AZ149" i="11"/>
  <c r="AX150" i="19"/>
  <c r="AW151" i="19"/>
  <c r="AV150" i="19"/>
  <c r="AX150" i="11"/>
  <c r="AW151" i="11"/>
  <c r="AZ150" i="11"/>
  <c r="AV150" i="11"/>
  <c r="AX151" i="19"/>
  <c r="AV151" i="19"/>
  <c r="AW152" i="19"/>
  <c r="AV151" i="11"/>
  <c r="AX151" i="11"/>
  <c r="AZ151" i="11"/>
  <c r="AW152" i="11"/>
  <c r="AW153" i="19"/>
  <c r="AV152" i="19"/>
  <c r="AX152" i="19"/>
  <c r="AZ152" i="11"/>
  <c r="AV152" i="11"/>
  <c r="AX152" i="11"/>
  <c r="AW153" i="11"/>
  <c r="AX153" i="19"/>
  <c r="AW154" i="19"/>
  <c r="AV153" i="19"/>
  <c r="AV153" i="11"/>
  <c r="AX153" i="11"/>
  <c r="AW154" i="11"/>
  <c r="AZ153" i="11"/>
  <c r="AX154" i="19"/>
  <c r="AW155" i="19"/>
  <c r="AV154" i="19"/>
  <c r="AZ154" i="11"/>
  <c r="AW155" i="11"/>
  <c r="AX154" i="11"/>
  <c r="AV154" i="11"/>
  <c r="AX155" i="19"/>
  <c r="AW156" i="19"/>
  <c r="AV155" i="19"/>
  <c r="AV155" i="11"/>
  <c r="AW156" i="11"/>
  <c r="AZ155" i="11"/>
  <c r="AX155" i="11"/>
  <c r="AW157" i="19"/>
  <c r="AX156" i="19"/>
  <c r="AV156" i="19"/>
  <c r="AW157" i="11"/>
  <c r="AZ156" i="11"/>
  <c r="AV156" i="11"/>
  <c r="AX156" i="11"/>
  <c r="AX157" i="19"/>
  <c r="AV157" i="19"/>
  <c r="AW158" i="19"/>
  <c r="AV157" i="11"/>
  <c r="AZ157" i="11"/>
  <c r="AW158" i="11"/>
  <c r="AX157" i="11"/>
  <c r="AX158" i="19"/>
  <c r="AV158" i="19"/>
  <c r="AW159" i="19"/>
  <c r="AX158" i="11"/>
  <c r="AV158" i="11"/>
  <c r="AZ158" i="11"/>
  <c r="AW159" i="11"/>
  <c r="AX159" i="19"/>
  <c r="AV159" i="19"/>
  <c r="AW160" i="19"/>
  <c r="AX159" i="11"/>
  <c r="AZ159" i="11"/>
  <c r="AV159" i="11"/>
  <c r="AW160" i="11"/>
  <c r="AW161" i="19"/>
  <c r="AV160" i="19"/>
  <c r="AX160" i="19"/>
  <c r="AW161" i="11"/>
  <c r="AV160" i="11"/>
  <c r="AX160" i="11"/>
  <c r="AZ160" i="11"/>
  <c r="AV161" i="19"/>
  <c r="AW162" i="19"/>
  <c r="AX161" i="19"/>
  <c r="AZ161" i="11"/>
  <c r="AX161" i="11"/>
  <c r="AV161" i="11"/>
  <c r="AW162" i="11"/>
  <c r="AW163" i="19"/>
  <c r="AV162" i="19"/>
  <c r="AX162" i="19"/>
  <c r="AZ162" i="11"/>
  <c r="AX162" i="11"/>
  <c r="AW163" i="11"/>
  <c r="AV162" i="11"/>
  <c r="AV163" i="19"/>
  <c r="AX163" i="19"/>
  <c r="AW164" i="19"/>
  <c r="AW164" i="11"/>
  <c r="AZ163" i="11"/>
  <c r="AX163" i="11"/>
  <c r="AV163" i="11"/>
  <c r="AX164" i="19"/>
  <c r="AV164" i="19"/>
  <c r="AW165" i="19"/>
  <c r="AW165" i="11"/>
  <c r="AV164" i="11"/>
  <c r="AX164" i="11"/>
  <c r="AZ164" i="11"/>
  <c r="AX165" i="19"/>
  <c r="AW166" i="19"/>
  <c r="AV165" i="19"/>
  <c r="AZ165" i="11"/>
  <c r="AV165" i="11"/>
  <c r="AW166" i="11"/>
  <c r="AX165" i="11"/>
  <c r="AV166" i="19"/>
  <c r="AX166" i="19"/>
  <c r="AW167" i="19"/>
  <c r="AZ166" i="11"/>
  <c r="AV166" i="11"/>
  <c r="AX166" i="11"/>
  <c r="AW167" i="11"/>
  <c r="AV167" i="19"/>
  <c r="AX167" i="19"/>
  <c r="AW168" i="19"/>
  <c r="AW168" i="11"/>
  <c r="AV167" i="11"/>
  <c r="AZ167" i="11"/>
  <c r="AX167" i="11"/>
  <c r="AX168" i="19"/>
  <c r="AV168" i="19"/>
  <c r="AW169" i="19"/>
  <c r="AV168" i="11"/>
  <c r="AW169" i="11"/>
  <c r="AX168" i="11"/>
  <c r="AZ168" i="11"/>
  <c r="AW170" i="19"/>
  <c r="AV169" i="19"/>
  <c r="AX169" i="19"/>
  <c r="AW170" i="11"/>
  <c r="AZ169" i="11"/>
  <c r="AV169" i="11"/>
  <c r="AX169" i="11"/>
  <c r="AV170" i="19"/>
  <c r="AW171" i="19"/>
  <c r="AX170" i="19"/>
  <c r="AV170" i="11"/>
  <c r="AX170" i="11"/>
  <c r="AW171" i="11"/>
  <c r="AZ170" i="11"/>
  <c r="AX171" i="19"/>
  <c r="AW172" i="19"/>
  <c r="AV171" i="19"/>
  <c r="AX171" i="11"/>
  <c r="AW172" i="11"/>
  <c r="AZ171" i="11"/>
  <c r="AV171" i="11"/>
  <c r="AX172" i="19"/>
  <c r="AV172" i="19"/>
  <c r="AW173" i="19"/>
  <c r="AW173" i="11"/>
  <c r="AV172" i="11"/>
  <c r="AX172" i="11"/>
  <c r="AZ172" i="11"/>
  <c r="AV173" i="19"/>
  <c r="AX173" i="19"/>
  <c r="AW174" i="19"/>
  <c r="AZ173" i="11"/>
  <c r="AV173" i="11"/>
  <c r="AX173" i="11"/>
  <c r="AW174" i="11"/>
  <c r="AX174" i="19"/>
  <c r="AW175" i="19"/>
  <c r="AV174" i="19"/>
  <c r="AZ174" i="11"/>
  <c r="AW175" i="11"/>
  <c r="AX174" i="11"/>
  <c r="AV174" i="11"/>
  <c r="AX175" i="19"/>
  <c r="AV175" i="19"/>
  <c r="AW176" i="19"/>
  <c r="AZ175" i="11"/>
  <c r="AW176" i="11"/>
  <c r="AV175" i="11"/>
  <c r="AX175" i="11"/>
  <c r="AV176" i="19"/>
  <c r="AW177" i="19"/>
  <c r="AX176" i="19"/>
  <c r="AW177" i="11"/>
  <c r="AX176" i="11"/>
  <c r="AV176" i="11"/>
  <c r="AZ176" i="11"/>
  <c r="AV177" i="19"/>
  <c r="AW178" i="19"/>
  <c r="AX177" i="19"/>
  <c r="AZ177" i="11"/>
  <c r="AW178" i="11"/>
  <c r="AX177" i="11"/>
  <c r="AV177" i="11"/>
  <c r="AX178" i="19"/>
  <c r="AV178" i="19"/>
  <c r="AW179" i="19"/>
  <c r="AV178" i="11"/>
  <c r="AZ178" i="11"/>
  <c r="AW179" i="11"/>
  <c r="AX178" i="11"/>
  <c r="AW180" i="19"/>
  <c r="AV179" i="19"/>
  <c r="AX179" i="19"/>
  <c r="AW180" i="11"/>
  <c r="AZ179" i="11"/>
  <c r="AV179" i="11"/>
  <c r="AX179" i="11"/>
  <c r="AV180" i="19"/>
  <c r="AX180" i="19"/>
  <c r="AW181" i="19"/>
  <c r="AW181" i="11"/>
  <c r="AX180" i="11"/>
  <c r="AV180" i="11"/>
  <c r="AZ180" i="11"/>
  <c r="AX181" i="19"/>
  <c r="AV181" i="19"/>
  <c r="AW182" i="19"/>
  <c r="AV181" i="11"/>
  <c r="AZ181" i="11"/>
  <c r="AX181" i="11"/>
  <c r="AW182" i="11"/>
  <c r="AV182" i="19"/>
  <c r="AX182" i="19"/>
  <c r="AW183" i="19"/>
  <c r="AX182" i="11"/>
  <c r="AZ182" i="11"/>
  <c r="AW183" i="11"/>
  <c r="AV182" i="11"/>
  <c r="AW184" i="19"/>
  <c r="AV183" i="19"/>
  <c r="AX183" i="19"/>
  <c r="AX183" i="11"/>
  <c r="AZ183" i="11"/>
  <c r="AV183" i="11"/>
  <c r="AW184" i="11"/>
  <c r="AW185" i="19"/>
  <c r="AV184" i="19"/>
  <c r="AX184" i="19"/>
  <c r="AX184" i="11"/>
  <c r="AW185" i="11"/>
  <c r="AZ184" i="11"/>
  <c r="AV184" i="11"/>
  <c r="AX185" i="19"/>
  <c r="AW186" i="19"/>
  <c r="AV185" i="19"/>
  <c r="AX185" i="11"/>
  <c r="AZ185" i="11"/>
  <c r="AW186" i="11"/>
  <c r="AV185" i="11"/>
  <c r="AV186" i="19"/>
  <c r="AW187" i="19"/>
  <c r="AX186" i="19"/>
  <c r="AV186" i="11"/>
  <c r="AX186" i="11"/>
  <c r="AZ186" i="11"/>
  <c r="AW187" i="11"/>
  <c r="AW188" i="19"/>
  <c r="AX187" i="19"/>
  <c r="AV187" i="19"/>
  <c r="AW188" i="11"/>
  <c r="AV187" i="11"/>
  <c r="AX187" i="11"/>
  <c r="AZ187" i="11"/>
  <c r="AV188" i="19"/>
  <c r="AW189" i="19"/>
  <c r="AX188" i="19"/>
  <c r="AW189" i="11"/>
  <c r="AX188" i="11"/>
  <c r="AZ188" i="11"/>
  <c r="AV188" i="11"/>
  <c r="AX189" i="19"/>
  <c r="AV189" i="19"/>
  <c r="AW190" i="19"/>
  <c r="AX189" i="11"/>
  <c r="AV189" i="11"/>
  <c r="AW190" i="11"/>
  <c r="AZ189" i="11"/>
  <c r="AX190" i="19"/>
  <c r="AV190" i="19"/>
  <c r="AW191" i="19"/>
  <c r="AW191" i="11"/>
  <c r="AX190" i="11"/>
  <c r="AZ190" i="11"/>
  <c r="AV190" i="11"/>
  <c r="AW192" i="19"/>
  <c r="AV191" i="19"/>
  <c r="AX191" i="19"/>
  <c r="AZ191" i="11"/>
  <c r="AV191" i="11"/>
  <c r="AW192" i="11"/>
  <c r="AX191" i="11"/>
  <c r="AX192" i="19"/>
  <c r="AV192" i="19"/>
  <c r="AW193" i="19"/>
  <c r="AZ192" i="11"/>
  <c r="AW193" i="11"/>
  <c r="AX192" i="11"/>
  <c r="AV192" i="11"/>
  <c r="AV193" i="19"/>
  <c r="AW194" i="19"/>
  <c r="AX193" i="19"/>
  <c r="AV193" i="11"/>
  <c r="AW194" i="11"/>
  <c r="AX193" i="11"/>
  <c r="AZ193" i="11"/>
  <c r="AV194" i="19"/>
  <c r="AX194" i="19"/>
  <c r="AW195" i="19"/>
  <c r="AZ194" i="11"/>
  <c r="AX194" i="11"/>
  <c r="AV194" i="11"/>
  <c r="AW195" i="11"/>
  <c r="AV195" i="19"/>
  <c r="AX195" i="19"/>
  <c r="AW196" i="19"/>
  <c r="AW196" i="11"/>
  <c r="AV195" i="11"/>
  <c r="AX195" i="11"/>
  <c r="AZ195" i="11"/>
  <c r="AW197" i="19"/>
  <c r="AV196" i="19"/>
  <c r="AX196" i="19"/>
  <c r="AW197" i="11"/>
  <c r="AZ196" i="11"/>
  <c r="AX196" i="11"/>
  <c r="AV196" i="11"/>
  <c r="AW198" i="19"/>
  <c r="AV197" i="19"/>
  <c r="AX197" i="19"/>
  <c r="AX197" i="11"/>
  <c r="AZ197" i="11"/>
  <c r="AV197" i="11"/>
  <c r="AW198" i="11"/>
  <c r="AV198" i="19"/>
  <c r="AX198" i="19"/>
  <c r="AW199" i="19"/>
  <c r="AZ198" i="11"/>
  <c r="AX198" i="11"/>
  <c r="AV198" i="11"/>
  <c r="AW199" i="11"/>
  <c r="AX199" i="19"/>
  <c r="AW200" i="19"/>
  <c r="AV199" i="19"/>
  <c r="AV199" i="11"/>
  <c r="AX199" i="11"/>
  <c r="AW200" i="11"/>
  <c r="AZ199" i="11"/>
  <c r="AV200" i="19"/>
  <c r="AX200" i="19"/>
  <c r="AW201" i="19"/>
  <c r="AZ200" i="11"/>
  <c r="AW201" i="11"/>
  <c r="AV200" i="11"/>
  <c r="AX200" i="11"/>
  <c r="AX201" i="19"/>
  <c r="AV201" i="19"/>
  <c r="AW202" i="19"/>
  <c r="AZ201" i="11"/>
  <c r="AX201" i="11"/>
  <c r="AW202" i="11"/>
  <c r="AV201" i="11"/>
  <c r="AV202" i="19"/>
  <c r="AW203" i="19"/>
  <c r="AX202" i="19"/>
  <c r="AX202" i="11"/>
  <c r="AW203" i="11"/>
  <c r="AV202" i="11"/>
  <c r="AZ202" i="11"/>
  <c r="AX203" i="19"/>
  <c r="AW204" i="19"/>
  <c r="AV203" i="19"/>
  <c r="AV203" i="11"/>
  <c r="AX203" i="11"/>
  <c r="AW204" i="11"/>
  <c r="AZ203" i="11"/>
  <c r="AV204" i="19"/>
  <c r="AX204" i="19"/>
  <c r="AW205" i="19"/>
  <c r="AX204" i="11"/>
  <c r="AW205" i="11"/>
  <c r="AZ204" i="11"/>
  <c r="AV204" i="11"/>
  <c r="AX205" i="19"/>
  <c r="AV205" i="19"/>
  <c r="AW206" i="19"/>
  <c r="AW206" i="11"/>
  <c r="AV205" i="11"/>
  <c r="AX205" i="11"/>
  <c r="AZ205" i="11"/>
  <c r="AV206" i="19"/>
  <c r="AW207" i="19"/>
  <c r="AX206" i="19"/>
  <c r="AZ206" i="11"/>
  <c r="AX206" i="11"/>
  <c r="AV206" i="11"/>
  <c r="AW207" i="11"/>
  <c r="AV207" i="19"/>
  <c r="AW208" i="19"/>
  <c r="AX207" i="19"/>
  <c r="AV207" i="11"/>
  <c r="AX207" i="11"/>
  <c r="AZ207" i="11"/>
  <c r="AW208" i="11"/>
  <c r="AV208" i="19"/>
  <c r="AW209" i="19"/>
  <c r="AX208" i="19"/>
  <c r="AX208" i="11"/>
  <c r="AV208" i="11"/>
  <c r="AW209" i="11"/>
  <c r="AZ208" i="11"/>
  <c r="AW210" i="19"/>
  <c r="AV209" i="19"/>
  <c r="AX209" i="19"/>
  <c r="AW210" i="11"/>
  <c r="AX209" i="11"/>
  <c r="AV209" i="11"/>
  <c r="AZ209" i="11"/>
  <c r="AX210" i="19"/>
  <c r="AW211" i="19"/>
  <c r="AV210" i="19"/>
  <c r="AV210" i="11"/>
  <c r="AX210" i="11"/>
  <c r="AZ210" i="11"/>
  <c r="AW211" i="11"/>
  <c r="AV211" i="19"/>
  <c r="AX211" i="19"/>
  <c r="AW212" i="19"/>
  <c r="AV211" i="11"/>
  <c r="AW212" i="11"/>
  <c r="AZ211" i="11"/>
  <c r="AX211" i="11"/>
  <c r="AW213" i="19"/>
  <c r="AX212" i="19"/>
  <c r="AV212" i="19"/>
  <c r="AW213" i="11"/>
  <c r="AZ212" i="11"/>
  <c r="AV212" i="11"/>
  <c r="AX212" i="11"/>
  <c r="AX213" i="19"/>
  <c r="AV213" i="19"/>
  <c r="AW214" i="19"/>
  <c r="AX213" i="11"/>
  <c r="AV213" i="11"/>
  <c r="AZ213" i="11"/>
  <c r="AW214" i="11"/>
  <c r="AV214" i="19"/>
  <c r="AW215" i="19"/>
  <c r="AX214" i="19"/>
  <c r="AX214" i="11"/>
  <c r="AZ214" i="11"/>
  <c r="AW215" i="11"/>
  <c r="AV214" i="11"/>
  <c r="AW216" i="19"/>
  <c r="AV215" i="19"/>
  <c r="AX215" i="19"/>
  <c r="AZ215" i="11"/>
  <c r="AW216" i="11"/>
  <c r="AX215" i="11"/>
  <c r="AV215" i="11"/>
  <c r="AW217" i="19"/>
  <c r="AX216" i="19"/>
  <c r="AV216" i="19"/>
  <c r="AW217" i="11"/>
  <c r="AV216" i="11"/>
  <c r="AX216" i="11"/>
  <c r="AZ216" i="11"/>
  <c r="AX217" i="19"/>
  <c r="AV217" i="19"/>
  <c r="AW218" i="19"/>
  <c r="AZ217" i="11"/>
  <c r="AW218" i="11"/>
  <c r="AV217" i="11"/>
  <c r="AX217" i="11"/>
  <c r="AV218" i="19"/>
  <c r="AX218" i="19"/>
  <c r="AW219" i="19"/>
  <c r="AZ218" i="11"/>
  <c r="AW219" i="11"/>
  <c r="AV218" i="11"/>
  <c r="AX218" i="11"/>
  <c r="AX219" i="19"/>
  <c r="AV219" i="19"/>
  <c r="AW220" i="19"/>
  <c r="AX219" i="11"/>
  <c r="AZ219" i="11"/>
  <c r="AV219" i="11"/>
  <c r="AW220" i="11"/>
  <c r="AX220" i="19"/>
  <c r="AV220" i="19"/>
  <c r="AW221" i="19"/>
  <c r="AV220" i="11"/>
  <c r="AX220" i="11"/>
  <c r="AZ220" i="11"/>
  <c r="AW221" i="11"/>
  <c r="AW222" i="19"/>
  <c r="AV221" i="19"/>
  <c r="AX221" i="19"/>
  <c r="AW222" i="11"/>
  <c r="AV221" i="11"/>
  <c r="AZ221" i="11"/>
  <c r="AX221" i="11"/>
  <c r="AX222" i="19"/>
  <c r="AV222" i="19"/>
  <c r="AW223" i="19"/>
  <c r="AZ222" i="11"/>
  <c r="AX222" i="11"/>
  <c r="AW223" i="11"/>
  <c r="AV222" i="11"/>
  <c r="AW224" i="19"/>
  <c r="AV223" i="19"/>
  <c r="AX223" i="19"/>
  <c r="AX223" i="11"/>
  <c r="AV223" i="11"/>
  <c r="AZ223" i="11"/>
  <c r="AW224" i="11"/>
  <c r="AV224" i="19"/>
  <c r="AX224" i="19"/>
  <c r="AW225" i="19"/>
  <c r="AW225" i="11"/>
  <c r="AZ224" i="11"/>
  <c r="AX224" i="11"/>
  <c r="AV224" i="11"/>
  <c r="AW226" i="19"/>
  <c r="AX225" i="19"/>
  <c r="AV225" i="19"/>
  <c r="AV225" i="11"/>
  <c r="AZ225" i="11"/>
  <c r="AW226" i="11"/>
  <c r="AX225" i="11"/>
  <c r="AX226" i="19"/>
  <c r="AV226" i="19"/>
  <c r="AW227" i="19"/>
  <c r="AZ226" i="11"/>
  <c r="AV226" i="11"/>
  <c r="AX226" i="11"/>
  <c r="AW227" i="11"/>
  <c r="AW228" i="19"/>
  <c r="AX227" i="19"/>
  <c r="AV227" i="19"/>
  <c r="AV227" i="11"/>
  <c r="AZ227" i="11"/>
  <c r="AW228" i="11"/>
  <c r="AX227" i="11"/>
  <c r="AW229" i="19"/>
  <c r="AV228" i="19"/>
  <c r="AX228" i="19"/>
  <c r="AZ228" i="11"/>
  <c r="AW229" i="11"/>
  <c r="AX228" i="11"/>
  <c r="AV228" i="11"/>
  <c r="AX229" i="19"/>
  <c r="AW230" i="19"/>
  <c r="AV229" i="19"/>
  <c r="AW230" i="11"/>
  <c r="AV229" i="11"/>
  <c r="AX229" i="11"/>
  <c r="AZ229" i="11"/>
  <c r="AW231" i="19"/>
  <c r="AV230" i="19"/>
  <c r="AX230" i="19"/>
  <c r="AW231" i="11"/>
  <c r="AZ230" i="11"/>
  <c r="AV230" i="11"/>
  <c r="AX230" i="11"/>
  <c r="AX231" i="19"/>
  <c r="AV231" i="19"/>
  <c r="AW232" i="19"/>
  <c r="AX231" i="11"/>
  <c r="AZ231" i="11"/>
  <c r="AV231" i="11"/>
  <c r="AW232" i="11"/>
  <c r="AV232" i="19"/>
  <c r="AX232" i="19"/>
  <c r="AW233" i="19"/>
  <c r="AW233" i="11"/>
  <c r="AZ232" i="11"/>
  <c r="AX232" i="11"/>
  <c r="AV232" i="11"/>
  <c r="AW234" i="19"/>
  <c r="AV233" i="19"/>
  <c r="AX233" i="19"/>
  <c r="AX233" i="11"/>
  <c r="AV233" i="11"/>
  <c r="AZ233" i="11"/>
  <c r="AW234" i="11"/>
  <c r="AX234" i="19"/>
  <c r="AW235" i="19"/>
  <c r="AV234" i="19"/>
  <c r="AZ234" i="11"/>
  <c r="AV234" i="11"/>
  <c r="AW235" i="11"/>
  <c r="AX234" i="11"/>
  <c r="AW236" i="19"/>
  <c r="AX235" i="19"/>
  <c r="AV235" i="19"/>
  <c r="AZ235" i="11"/>
  <c r="AW236" i="11"/>
  <c r="AX235" i="11"/>
  <c r="AV235" i="11"/>
  <c r="AW237" i="19"/>
  <c r="AV236" i="19"/>
  <c r="AX236" i="19"/>
  <c r="AX236" i="11"/>
  <c r="AW237" i="11"/>
  <c r="AV236" i="11"/>
  <c r="AZ236" i="11"/>
  <c r="AX237" i="19"/>
  <c r="AV237" i="19"/>
  <c r="AW238" i="19"/>
  <c r="AW238" i="11"/>
  <c r="AV237" i="11"/>
  <c r="AX237" i="11"/>
  <c r="AZ237" i="11"/>
  <c r="AV238" i="19"/>
  <c r="AW239" i="19"/>
  <c r="AX238" i="19"/>
  <c r="AW239" i="11"/>
  <c r="AV238" i="11"/>
  <c r="AZ238" i="11"/>
  <c r="AX238" i="11"/>
  <c r="AW240" i="19"/>
  <c r="AV239" i="19"/>
  <c r="AX239" i="19"/>
  <c r="AV239" i="11"/>
  <c r="AX239" i="11"/>
  <c r="AZ239" i="11"/>
  <c r="AW240" i="11"/>
  <c r="AX240" i="19"/>
  <c r="AV240" i="19"/>
  <c r="AW241" i="19"/>
  <c r="AX240" i="11"/>
  <c r="AZ240" i="11"/>
  <c r="AW241" i="11"/>
  <c r="AV240" i="11"/>
  <c r="AV241" i="19"/>
  <c r="AW242" i="19"/>
  <c r="AX241" i="19"/>
  <c r="AZ241" i="11"/>
  <c r="AX241" i="11"/>
  <c r="AV241" i="11"/>
  <c r="AW242" i="11"/>
  <c r="AW243" i="19"/>
  <c r="AV242" i="19"/>
  <c r="AX242" i="19"/>
  <c r="AW243" i="11"/>
  <c r="AX242" i="11"/>
  <c r="AV242" i="11"/>
  <c r="AZ242" i="11"/>
  <c r="AX243" i="19"/>
  <c r="AW244" i="19"/>
  <c r="AV243" i="19"/>
  <c r="AW244" i="11"/>
  <c r="AZ243" i="11"/>
  <c r="AX243" i="11"/>
  <c r="AV243" i="11"/>
  <c r="AW245" i="19"/>
  <c r="AX244" i="19"/>
  <c r="AV244" i="19"/>
  <c r="AX244" i="11"/>
  <c r="AW245" i="11"/>
  <c r="AV244" i="11"/>
  <c r="AZ244" i="11"/>
  <c r="AW246" i="19"/>
  <c r="AV245" i="19"/>
  <c r="AX245" i="19"/>
  <c r="AX245" i="11"/>
  <c r="AV245" i="11"/>
  <c r="AZ245" i="11"/>
  <c r="AW246" i="11"/>
  <c r="AW247" i="19"/>
  <c r="AX246" i="19"/>
  <c r="AV246" i="19"/>
  <c r="AW247" i="11"/>
  <c r="AX246" i="11"/>
  <c r="AZ246" i="11"/>
  <c r="AV246" i="11"/>
  <c r="AV247" i="19"/>
  <c r="AX247" i="19"/>
  <c r="AW248" i="19"/>
  <c r="AX247" i="11"/>
  <c r="AW248" i="11"/>
  <c r="AV247" i="11"/>
  <c r="AZ247" i="11"/>
  <c r="AW249" i="19"/>
  <c r="AX248" i="19"/>
  <c r="AV248" i="19"/>
  <c r="AX248" i="11"/>
  <c r="AW249" i="11"/>
  <c r="AZ248" i="11"/>
  <c r="AV248" i="11"/>
  <c r="AW250" i="19"/>
  <c r="AX249" i="19"/>
  <c r="AV249" i="19"/>
  <c r="AV249" i="11"/>
  <c r="AX249" i="11"/>
  <c r="AW250" i="11"/>
  <c r="AZ249" i="11"/>
  <c r="AV250" i="19"/>
  <c r="AX250" i="19"/>
  <c r="AW251" i="19"/>
  <c r="AW251" i="11"/>
  <c r="AX250" i="11"/>
  <c r="AZ250" i="11"/>
  <c r="AV250" i="11"/>
  <c r="AW252" i="19"/>
  <c r="AX251" i="19"/>
  <c r="AV251" i="19"/>
  <c r="AZ251" i="11"/>
  <c r="AX251" i="11"/>
  <c r="AW252" i="11"/>
  <c r="AV251" i="11"/>
  <c r="AW253" i="19"/>
  <c r="AX252" i="19"/>
  <c r="AV252" i="19"/>
  <c r="AZ252" i="11"/>
  <c r="AV252" i="11"/>
  <c r="AX252" i="11"/>
  <c r="AW253" i="11"/>
  <c r="AV253" i="19"/>
  <c r="AW254" i="19"/>
  <c r="AX253" i="19"/>
  <c r="AX253" i="11"/>
  <c r="AZ253" i="11"/>
  <c r="AV253" i="11"/>
  <c r="AW254" i="11"/>
  <c r="AV254" i="19"/>
  <c r="AX254" i="19"/>
  <c r="AW255" i="19"/>
  <c r="AX254" i="11"/>
  <c r="AW255" i="11"/>
  <c r="AV254" i="11"/>
  <c r="AZ254" i="11"/>
  <c r="AV255" i="19"/>
  <c r="AX255" i="19"/>
  <c r="AW256" i="19"/>
  <c r="AV255" i="11"/>
  <c r="AX255" i="11"/>
  <c r="AW256" i="11"/>
  <c r="AZ255" i="11"/>
  <c r="AX256" i="19"/>
  <c r="AW257" i="19"/>
  <c r="AV256" i="19"/>
  <c r="AZ256" i="11"/>
  <c r="AW257" i="11"/>
  <c r="AV256" i="11"/>
  <c r="AX256" i="11"/>
  <c r="AW258" i="19"/>
  <c r="AX257" i="19"/>
  <c r="AV257" i="19"/>
  <c r="AW258" i="11"/>
  <c r="AX257" i="11"/>
  <c r="AV257" i="11"/>
  <c r="AZ257" i="11"/>
  <c r="AX258" i="19"/>
  <c r="AW259" i="19"/>
  <c r="AV258" i="19"/>
  <c r="AV258" i="11"/>
  <c r="AX258" i="11"/>
  <c r="AZ258" i="11"/>
  <c r="AW259" i="11"/>
  <c r="AW260" i="19"/>
  <c r="AX259" i="19"/>
  <c r="AV259" i="19"/>
  <c r="AX259" i="11"/>
  <c r="AZ259" i="11"/>
  <c r="AW260" i="11"/>
  <c r="AV259" i="11"/>
  <c r="AV260" i="19"/>
  <c r="AX260" i="19"/>
  <c r="AW261" i="19"/>
  <c r="AZ260" i="11"/>
  <c r="AX260" i="11"/>
  <c r="AV260" i="11"/>
  <c r="AW261" i="11"/>
  <c r="AX261" i="19"/>
  <c r="AV261" i="19"/>
  <c r="AW262" i="19"/>
  <c r="AV261" i="11"/>
  <c r="AZ261" i="11"/>
  <c r="AW262" i="11"/>
  <c r="AX261" i="11"/>
  <c r="AW263" i="19"/>
  <c r="AV262" i="19"/>
  <c r="AX262" i="19"/>
  <c r="AV262" i="11"/>
  <c r="AX262" i="11"/>
  <c r="AW263" i="11"/>
  <c r="AZ262" i="11"/>
  <c r="AX263" i="19"/>
  <c r="AV263" i="19"/>
  <c r="AW264" i="19"/>
  <c r="AX263" i="11"/>
  <c r="AV263" i="11"/>
  <c r="AW264" i="11"/>
  <c r="AZ263" i="11"/>
  <c r="AW265" i="19"/>
  <c r="AX264" i="19"/>
  <c r="AV264" i="19"/>
  <c r="AZ264" i="11"/>
  <c r="AX264" i="11"/>
  <c r="AV264" i="11"/>
  <c r="AW265" i="11"/>
  <c r="AW266" i="19"/>
  <c r="AX265" i="19"/>
  <c r="AV265" i="19"/>
  <c r="AV265" i="11"/>
  <c r="AZ265" i="11"/>
  <c r="AW266" i="11"/>
  <c r="AX265" i="11"/>
  <c r="AV266" i="19"/>
  <c r="AX266" i="19"/>
  <c r="AW267" i="19"/>
  <c r="AV266" i="11"/>
  <c r="AX266" i="11"/>
  <c r="AW267" i="11"/>
  <c r="AZ266" i="11"/>
  <c r="AX267" i="19"/>
  <c r="AV267" i="19"/>
  <c r="AW268" i="19"/>
  <c r="AW268" i="11"/>
  <c r="AX267" i="11"/>
  <c r="AZ267" i="11"/>
  <c r="AV267" i="11"/>
  <c r="AV268" i="19"/>
  <c r="AX268" i="19"/>
  <c r="AW269" i="19"/>
  <c r="AV268" i="11"/>
  <c r="AW269" i="11"/>
  <c r="AZ268" i="11"/>
  <c r="AX268" i="11"/>
  <c r="AX269" i="19"/>
  <c r="AV269" i="19"/>
  <c r="AW270" i="19"/>
  <c r="AX269" i="11"/>
  <c r="AV269" i="11"/>
  <c r="AZ269" i="11"/>
  <c r="AW270" i="11"/>
  <c r="AX270" i="19"/>
  <c r="AV270" i="19"/>
  <c r="AW271" i="19"/>
  <c r="AX270" i="11"/>
  <c r="AV270" i="11"/>
  <c r="AW271" i="11"/>
  <c r="AZ270" i="11"/>
  <c r="AW272" i="19"/>
  <c r="AX271" i="19"/>
  <c r="AV271" i="19"/>
  <c r="AX271" i="11"/>
  <c r="AZ271" i="11"/>
  <c r="AW272" i="11"/>
  <c r="AV271" i="11"/>
  <c r="AX272" i="19"/>
  <c r="AV272" i="19"/>
  <c r="AW273" i="19"/>
  <c r="AW273" i="11"/>
  <c r="AX272" i="11"/>
  <c r="AZ272" i="11"/>
  <c r="AV272" i="11"/>
  <c r="AW274" i="19"/>
  <c r="AV273" i="19"/>
  <c r="AX273" i="19"/>
  <c r="AV273" i="11"/>
  <c r="AX273" i="11"/>
  <c r="AZ273" i="11"/>
  <c r="AW274" i="11"/>
  <c r="AV274" i="19"/>
  <c r="AX274" i="19"/>
  <c r="AW275" i="19"/>
  <c r="AX274" i="11"/>
  <c r="AZ274" i="11"/>
  <c r="AW275" i="11"/>
  <c r="AV274" i="11"/>
  <c r="AW276" i="19"/>
  <c r="AV275" i="19"/>
  <c r="AX275" i="19"/>
  <c r="AW276" i="11"/>
  <c r="AV275" i="11"/>
  <c r="AZ275" i="11"/>
  <c r="AX275" i="11"/>
  <c r="AW277" i="19"/>
  <c r="AX276" i="19"/>
  <c r="AV276" i="19"/>
  <c r="AV276" i="11"/>
  <c r="AX276" i="11"/>
  <c r="AW277" i="11"/>
  <c r="AZ276" i="11"/>
  <c r="AV277" i="19"/>
  <c r="AW278" i="19"/>
  <c r="AX277" i="19"/>
  <c r="AV277" i="11"/>
  <c r="AW278" i="11"/>
  <c r="AZ277" i="11"/>
  <c r="AX277" i="11"/>
  <c r="AV278" i="19"/>
  <c r="AX278" i="19"/>
  <c r="AW279" i="19"/>
  <c r="AW279" i="11"/>
  <c r="AX278" i="11"/>
  <c r="AZ278" i="11"/>
  <c r="AV278" i="11"/>
  <c r="AX279" i="19"/>
  <c r="AV279" i="19"/>
  <c r="AW280" i="19"/>
  <c r="AZ279" i="11"/>
  <c r="AX279" i="11"/>
  <c r="AW280" i="11"/>
  <c r="AV279" i="11"/>
  <c r="AV280" i="19"/>
  <c r="AW281" i="19"/>
  <c r="AX280" i="19"/>
  <c r="AW281" i="11"/>
  <c r="AZ280" i="11"/>
  <c r="AV280" i="11"/>
  <c r="AX280" i="11"/>
  <c r="AX281" i="19"/>
  <c r="AW282" i="19"/>
  <c r="AV281" i="19"/>
  <c r="AV281" i="11"/>
  <c r="AZ281" i="11"/>
  <c r="AW282" i="11"/>
  <c r="AX281" i="11"/>
  <c r="AW283" i="19"/>
  <c r="AV282" i="19"/>
  <c r="AX282" i="19"/>
  <c r="AV282" i="11"/>
  <c r="AX282" i="11"/>
  <c r="AW283" i="11"/>
  <c r="AZ282" i="11"/>
  <c r="AW284" i="19"/>
  <c r="AX283" i="19"/>
  <c r="AV283" i="19"/>
  <c r="AZ283" i="11"/>
  <c r="AW284" i="11"/>
  <c r="AV283" i="11"/>
  <c r="AX283" i="11"/>
  <c r="AX284" i="19"/>
  <c r="AV284" i="19"/>
  <c r="AW285" i="19"/>
  <c r="AV284" i="11"/>
  <c r="AW285" i="11"/>
  <c r="AZ284" i="11"/>
  <c r="AX284" i="11"/>
  <c r="AX285" i="19"/>
  <c r="AW286" i="19"/>
  <c r="AV285" i="19"/>
  <c r="AW286" i="11"/>
  <c r="AX285" i="11"/>
  <c r="AZ285" i="11"/>
  <c r="AV285" i="11"/>
  <c r="AX286" i="19"/>
  <c r="AV286" i="19"/>
  <c r="AW287" i="19"/>
  <c r="AX286" i="11"/>
  <c r="AZ286" i="11"/>
  <c r="AW287" i="11"/>
  <c r="AV286" i="11"/>
  <c r="AV287" i="19"/>
  <c r="AW288" i="19"/>
  <c r="AX287" i="19"/>
  <c r="AV287" i="11"/>
  <c r="AW288" i="11"/>
  <c r="AX287" i="11"/>
  <c r="AZ287" i="11"/>
  <c r="AX288" i="19"/>
  <c r="AW289" i="19"/>
  <c r="AV288" i="19"/>
  <c r="AX288" i="11"/>
  <c r="AW289" i="11"/>
  <c r="AZ288" i="11"/>
  <c r="AV288" i="11"/>
  <c r="AV289" i="19"/>
  <c r="AW290" i="19"/>
  <c r="AX289" i="19"/>
  <c r="AZ289" i="11"/>
  <c r="AW290" i="11"/>
  <c r="AV289" i="11"/>
  <c r="AX289" i="11"/>
  <c r="AW291" i="19"/>
  <c r="AV290" i="19"/>
  <c r="AX290" i="19"/>
  <c r="AZ290" i="11"/>
  <c r="AX290" i="11"/>
  <c r="AV290" i="11"/>
  <c r="AW291" i="11"/>
  <c r="AW292" i="19"/>
  <c r="AV291" i="19"/>
  <c r="AX291" i="19"/>
  <c r="AW292" i="11"/>
  <c r="AZ291" i="11"/>
  <c r="AV291" i="11"/>
  <c r="AX291" i="11"/>
  <c r="AX292" i="19"/>
  <c r="AV292" i="19"/>
  <c r="AW293" i="19"/>
  <c r="AX292" i="11"/>
  <c r="AW293" i="11"/>
  <c r="AZ292" i="11"/>
  <c r="AV292" i="11"/>
  <c r="AW294" i="19"/>
  <c r="AV293" i="19"/>
  <c r="AX293" i="19"/>
  <c r="AZ293" i="11"/>
  <c r="AV293" i="11"/>
  <c r="AX293" i="11"/>
  <c r="AW294" i="11"/>
  <c r="AW295" i="19"/>
  <c r="AX294" i="19"/>
  <c r="AV294" i="19"/>
  <c r="AW295" i="11"/>
  <c r="AX294" i="11"/>
  <c r="AV294" i="11"/>
  <c r="AZ294" i="11"/>
  <c r="AW296" i="19"/>
  <c r="AX295" i="19"/>
  <c r="AV295" i="19"/>
  <c r="AV295" i="11"/>
  <c r="AZ295" i="11"/>
  <c r="AX295" i="11"/>
  <c r="AW296" i="11"/>
  <c r="AX296" i="19"/>
  <c r="AW297" i="19"/>
  <c r="AV296" i="19"/>
  <c r="AX296" i="11"/>
  <c r="AV296" i="11"/>
  <c r="AW297" i="11"/>
  <c r="AZ296" i="11"/>
  <c r="AX297" i="19"/>
  <c r="AV297" i="19"/>
  <c r="AW298" i="19"/>
  <c r="AV297" i="11"/>
  <c r="AW298" i="11"/>
  <c r="AZ297" i="11"/>
  <c r="AX297" i="11"/>
  <c r="AX298" i="19"/>
  <c r="AW299" i="19"/>
  <c r="AV298" i="19"/>
  <c r="AV298" i="11"/>
  <c r="AZ298" i="11"/>
  <c r="AW299" i="11"/>
  <c r="AX298" i="11"/>
  <c r="AV299" i="19"/>
  <c r="AW300" i="19"/>
  <c r="AX299" i="19"/>
  <c r="AV299" i="11"/>
  <c r="AZ299" i="11"/>
  <c r="AX299" i="11"/>
  <c r="AW300" i="11"/>
  <c r="AW301" i="19"/>
  <c r="AV300" i="19"/>
  <c r="AX300" i="19"/>
  <c r="AW301" i="11"/>
  <c r="AV300" i="11"/>
  <c r="AZ300" i="11"/>
  <c r="AX300" i="11"/>
  <c r="AV301" i="19"/>
  <c r="AX301" i="19"/>
  <c r="AW302" i="19"/>
  <c r="AZ301" i="11"/>
  <c r="AV301" i="11"/>
  <c r="AX301" i="11"/>
  <c r="AW302" i="11"/>
  <c r="AV302" i="19"/>
  <c r="AX302" i="19"/>
  <c r="AW303" i="19"/>
  <c r="AX302" i="11"/>
  <c r="AZ302" i="11"/>
  <c r="AV302" i="11"/>
  <c r="AW303" i="11"/>
  <c r="AW304" i="19"/>
  <c r="AV303" i="19"/>
  <c r="AX303" i="19"/>
  <c r="AW304" i="11"/>
  <c r="AZ303" i="11"/>
  <c r="AX303" i="11"/>
  <c r="AV303" i="11"/>
  <c r="AV304" i="19"/>
  <c r="AW305" i="19"/>
  <c r="AX304" i="19"/>
  <c r="AV304" i="11"/>
  <c r="AZ304" i="11"/>
  <c r="AW305" i="11"/>
  <c r="AX304" i="11"/>
  <c r="AX305" i="19"/>
  <c r="AV305" i="19"/>
  <c r="AW306" i="19"/>
  <c r="AZ305" i="11"/>
  <c r="AV305" i="11"/>
  <c r="AX305" i="11"/>
  <c r="AW306" i="11"/>
  <c r="AX306" i="19"/>
  <c r="AV306" i="19"/>
  <c r="AW307" i="19"/>
  <c r="AZ306" i="11"/>
  <c r="AX306" i="11"/>
  <c r="AW307" i="11"/>
  <c r="AV306" i="11"/>
  <c r="AX307" i="19"/>
  <c r="AW308" i="19"/>
  <c r="AV307" i="19"/>
  <c r="AZ307" i="11"/>
  <c r="AV307" i="11"/>
  <c r="AX307" i="11"/>
  <c r="AW308" i="11"/>
  <c r="AX308" i="19"/>
  <c r="AW309" i="19"/>
  <c r="AV308" i="19"/>
  <c r="AZ308" i="11"/>
  <c r="AV308" i="11"/>
  <c r="AX308" i="11"/>
  <c r="AW309" i="11"/>
  <c r="AW310" i="19"/>
  <c r="AX309" i="19"/>
  <c r="AV309" i="19"/>
  <c r="AW310" i="11"/>
  <c r="AV309" i="11"/>
  <c r="AX309" i="11"/>
  <c r="AZ309" i="11"/>
  <c r="AV310" i="19"/>
  <c r="AW311" i="19"/>
  <c r="AX310" i="19"/>
  <c r="AX310" i="11"/>
  <c r="AW311" i="11"/>
  <c r="AZ310" i="11"/>
  <c r="AV310" i="11"/>
  <c r="AX311" i="19"/>
  <c r="AV311" i="19"/>
  <c r="AW312" i="19"/>
  <c r="AX311" i="11"/>
  <c r="AW312" i="11"/>
  <c r="AV311" i="11"/>
  <c r="AZ311" i="11"/>
  <c r="AX312" i="19"/>
  <c r="AV312" i="19"/>
  <c r="AW313" i="19"/>
  <c r="AX312" i="11"/>
  <c r="AV312" i="11"/>
  <c r="AZ312" i="11"/>
  <c r="AW313" i="11"/>
  <c r="AX313" i="19"/>
  <c r="AV313" i="19"/>
  <c r="AW314" i="19"/>
  <c r="AW314" i="11"/>
  <c r="AX313" i="11"/>
  <c r="AZ313" i="11"/>
  <c r="AV313" i="11"/>
  <c r="AW315" i="19"/>
  <c r="AV314" i="19"/>
  <c r="AX314" i="19"/>
  <c r="AX314" i="11"/>
  <c r="AW315" i="11"/>
  <c r="AV314" i="11"/>
  <c r="AZ314" i="11"/>
  <c r="AX315" i="19"/>
  <c r="AV315" i="19"/>
  <c r="AW316" i="19"/>
  <c r="AW316" i="11"/>
  <c r="AV315" i="11"/>
  <c r="AZ315" i="11"/>
  <c r="AX315" i="11"/>
  <c r="AX316" i="19"/>
  <c r="AW317" i="19"/>
  <c r="AV316" i="19"/>
  <c r="AZ316" i="11"/>
  <c r="AW317" i="11"/>
  <c r="AV316" i="11"/>
  <c r="AX316" i="11"/>
  <c r="AX317" i="19"/>
  <c r="AV317" i="19"/>
  <c r="AW318" i="19"/>
  <c r="AX317" i="11"/>
  <c r="AV317" i="11"/>
  <c r="AZ317" i="11"/>
  <c r="AW318" i="11"/>
  <c r="AW319" i="19"/>
  <c r="AV318" i="19"/>
  <c r="AX318" i="19"/>
  <c r="AX318" i="11"/>
  <c r="AV318" i="11"/>
  <c r="AW319" i="11"/>
  <c r="AZ318" i="11"/>
  <c r="AW320" i="19"/>
  <c r="AV319" i="19"/>
  <c r="AX319" i="19"/>
  <c r="AW320" i="11"/>
  <c r="AX319" i="11"/>
  <c r="AV319" i="11"/>
  <c r="AZ319" i="11"/>
  <c r="AW321" i="19"/>
  <c r="AV320" i="19"/>
  <c r="AX320" i="19"/>
  <c r="AZ320" i="11"/>
  <c r="AX320" i="11"/>
  <c r="AV320" i="11"/>
  <c r="AW321" i="11"/>
  <c r="AW322" i="19"/>
  <c r="AX321" i="19"/>
  <c r="AV321" i="19"/>
  <c r="AW322" i="11"/>
  <c r="AX321" i="11"/>
  <c r="AZ321" i="11"/>
  <c r="AV321" i="11"/>
  <c r="AX322" i="19"/>
  <c r="AV322" i="19"/>
  <c r="AW323" i="19"/>
  <c r="AV322" i="11"/>
  <c r="AX322" i="11"/>
  <c r="AZ322" i="11"/>
  <c r="AW323" i="11"/>
  <c r="AV323" i="19"/>
  <c r="AX323" i="19"/>
  <c r="AW324" i="19"/>
  <c r="AW324" i="11"/>
  <c r="AZ323" i="11"/>
  <c r="AV323" i="11"/>
  <c r="AX323" i="11"/>
  <c r="AX324" i="19"/>
  <c r="AV324" i="19"/>
  <c r="AW325" i="19"/>
  <c r="AZ324" i="11"/>
  <c r="AV324" i="11"/>
  <c r="AW325" i="11"/>
  <c r="AX324" i="11"/>
  <c r="AV325" i="19"/>
  <c r="AX325" i="19"/>
  <c r="AW326" i="19"/>
  <c r="AW326" i="11"/>
  <c r="AZ325" i="11"/>
  <c r="AV325" i="11"/>
  <c r="AX325" i="11"/>
  <c r="AV326" i="19"/>
  <c r="AW327" i="19"/>
  <c r="AX326" i="19"/>
  <c r="AX326" i="11"/>
  <c r="AZ326" i="11"/>
  <c r="AW327" i="11"/>
  <c r="AV326" i="11"/>
  <c r="AW328" i="19"/>
  <c r="AX327" i="19"/>
  <c r="AV327" i="19"/>
  <c r="AX327" i="11"/>
  <c r="AZ327" i="11"/>
  <c r="AW328" i="11"/>
  <c r="AV327" i="11"/>
  <c r="AW329" i="19"/>
  <c r="AV328" i="19"/>
  <c r="AX328" i="19"/>
  <c r="AX328" i="11"/>
  <c r="AZ328" i="11"/>
  <c r="AW329" i="11"/>
  <c r="AV328" i="11"/>
  <c r="AX329" i="19"/>
  <c r="AW330" i="19"/>
  <c r="AV329" i="19"/>
  <c r="AZ329" i="11"/>
  <c r="AW330" i="11"/>
  <c r="AV329" i="11"/>
  <c r="AX329" i="11"/>
  <c r="AW331" i="19"/>
  <c r="AX330" i="19"/>
  <c r="AV330" i="19"/>
  <c r="AW331" i="11"/>
  <c r="AZ330" i="11"/>
  <c r="AX330" i="11"/>
  <c r="AV330" i="11"/>
  <c r="AV331" i="19"/>
  <c r="AW332" i="19"/>
  <c r="AX331" i="19"/>
  <c r="AZ331" i="11"/>
  <c r="AV331" i="11"/>
  <c r="AX331" i="11"/>
  <c r="AW332" i="11"/>
  <c r="AW333" i="19"/>
  <c r="AX332" i="19"/>
  <c r="AV332" i="19"/>
  <c r="AZ332" i="11"/>
  <c r="AX332" i="11"/>
  <c r="AV332" i="11"/>
  <c r="AW333" i="11"/>
  <c r="AV333" i="19"/>
  <c r="AX333" i="19"/>
  <c r="AW334" i="19"/>
  <c r="AV333" i="11"/>
  <c r="AZ333" i="11"/>
  <c r="AW334" i="11"/>
  <c r="AX333" i="11"/>
  <c r="AV334" i="19"/>
  <c r="AW335" i="19"/>
  <c r="AX334" i="19"/>
  <c r="AV334" i="11"/>
  <c r="AZ334" i="11"/>
  <c r="AW335" i="11"/>
  <c r="AX334" i="11"/>
  <c r="AW336" i="19"/>
  <c r="AX335" i="19"/>
  <c r="AV335" i="19"/>
  <c r="AZ335" i="11"/>
  <c r="AW336" i="11"/>
  <c r="AV335" i="11"/>
  <c r="AX335" i="11"/>
  <c r="AW337" i="19"/>
  <c r="AV336" i="19"/>
  <c r="AX336" i="19"/>
  <c r="AX336" i="11"/>
  <c r="AV336" i="11"/>
  <c r="AZ336" i="11"/>
  <c r="AW337" i="11"/>
  <c r="AV337" i="19"/>
  <c r="AX337" i="19"/>
  <c r="AW338" i="19"/>
  <c r="AV337" i="11"/>
  <c r="AX337" i="11"/>
  <c r="AZ337" i="11"/>
  <c r="AW338" i="11"/>
  <c r="AV338" i="19"/>
  <c r="AX338" i="19"/>
  <c r="AW339" i="19"/>
  <c r="AZ338" i="11"/>
  <c r="AV338" i="11"/>
  <c r="AW339" i="11"/>
  <c r="AX338" i="11"/>
  <c r="AW340" i="19"/>
  <c r="AV339" i="19"/>
  <c r="AX339" i="19"/>
  <c r="AV339" i="11"/>
  <c r="AX339" i="11"/>
  <c r="AW340" i="11"/>
  <c r="AZ339" i="11"/>
  <c r="AW341" i="19"/>
  <c r="AV340" i="19"/>
  <c r="AX340" i="19"/>
  <c r="AZ340" i="11"/>
  <c r="AX340" i="11"/>
  <c r="AV340" i="11"/>
  <c r="AW341" i="11"/>
  <c r="AX341" i="19"/>
  <c r="AV341" i="19"/>
  <c r="AW342" i="19"/>
  <c r="AZ341" i="11"/>
  <c r="AX341" i="11"/>
  <c r="AW342" i="11"/>
  <c r="AV341" i="11"/>
  <c r="AX342" i="19"/>
  <c r="AV342" i="19"/>
  <c r="AW343" i="19"/>
  <c r="AZ342" i="11"/>
  <c r="AX342" i="11"/>
  <c r="AV342" i="11"/>
  <c r="AW343" i="11"/>
  <c r="AV343" i="19"/>
  <c r="AW344" i="19"/>
  <c r="AX343" i="19"/>
  <c r="AZ343" i="11"/>
  <c r="AW344" i="11"/>
  <c r="AX343" i="11"/>
  <c r="AV343" i="11"/>
  <c r="AX344" i="19"/>
  <c r="AW345" i="19"/>
  <c r="AV344" i="19"/>
  <c r="AW345" i="11"/>
  <c r="AV344" i="11"/>
  <c r="AZ344" i="11"/>
  <c r="AX344" i="11"/>
  <c r="AW346" i="19"/>
  <c r="AX345" i="19"/>
  <c r="AV345" i="19"/>
  <c r="AZ345" i="11"/>
  <c r="AW346" i="11"/>
  <c r="AV345" i="11"/>
  <c r="AX345" i="11"/>
  <c r="AW347" i="19"/>
  <c r="AV346" i="19"/>
  <c r="AX346" i="19"/>
  <c r="AZ346" i="11"/>
  <c r="AV346" i="11"/>
  <c r="AX346" i="11"/>
  <c r="AW347" i="11"/>
  <c r="AX347" i="19"/>
  <c r="AW348" i="19"/>
  <c r="AV347" i="19"/>
  <c r="AZ347" i="11"/>
  <c r="AW348" i="11"/>
  <c r="AV347" i="11"/>
  <c r="AX347" i="11"/>
  <c r="AX348" i="19"/>
  <c r="AW349" i="19"/>
  <c r="AV348" i="19"/>
  <c r="AX348" i="11"/>
  <c r="AV348" i="11"/>
  <c r="AW349" i="11"/>
  <c r="AZ348" i="11"/>
  <c r="AX349" i="19"/>
  <c r="AV349" i="19"/>
  <c r="AW350" i="19"/>
  <c r="AZ349" i="11"/>
  <c r="AW350" i="11"/>
  <c r="AV349" i="11"/>
  <c r="AX349" i="11"/>
  <c r="AV350" i="19"/>
  <c r="AX350" i="19"/>
  <c r="AW351" i="19"/>
  <c r="AZ350" i="11"/>
  <c r="AW351" i="11"/>
  <c r="AX350" i="11"/>
  <c r="AV350" i="11"/>
  <c r="AX351" i="19"/>
  <c r="AW352" i="19"/>
  <c r="AV351" i="19"/>
  <c r="AZ351" i="11"/>
  <c r="AW352" i="11"/>
  <c r="AX351" i="11"/>
  <c r="AV351" i="11"/>
  <c r="AV352" i="19"/>
  <c r="AX352" i="19"/>
  <c r="AW353" i="19"/>
  <c r="AW353" i="11"/>
  <c r="AZ352" i="11"/>
  <c r="AV352" i="11"/>
  <c r="AX352" i="11"/>
  <c r="AV353" i="19"/>
  <c r="AX353" i="19"/>
  <c r="AW354" i="19"/>
  <c r="AZ353" i="11"/>
  <c r="AV353" i="11"/>
  <c r="AX353" i="11"/>
  <c r="AW354" i="11"/>
  <c r="AV354" i="19"/>
  <c r="AX354" i="19"/>
  <c r="AW355" i="19"/>
  <c r="AX354" i="11"/>
  <c r="AW355" i="11"/>
  <c r="AV354" i="11"/>
  <c r="AZ354" i="11"/>
  <c r="AX355" i="19"/>
  <c r="AV355" i="19"/>
  <c r="AW356" i="19"/>
  <c r="AW356" i="11"/>
  <c r="AX355" i="11"/>
  <c r="AV355" i="11"/>
  <c r="AZ355" i="11"/>
  <c r="AX356" i="19"/>
  <c r="AW357" i="19"/>
  <c r="AV356" i="19"/>
  <c r="AX356" i="11"/>
  <c r="AV356" i="11"/>
  <c r="AW357" i="11"/>
  <c r="AZ356" i="11"/>
  <c r="AX357" i="19"/>
  <c r="AV357" i="19"/>
  <c r="AW358" i="19"/>
  <c r="AZ357" i="11"/>
  <c r="AX357" i="11"/>
  <c r="AV357" i="11"/>
  <c r="AW358" i="11"/>
  <c r="AX358" i="19"/>
  <c r="AW359" i="19"/>
  <c r="AV358" i="19"/>
  <c r="AX358" i="11"/>
  <c r="AZ358" i="11"/>
  <c r="AV358" i="11"/>
  <c r="AW359" i="11"/>
  <c r="AX359" i="19"/>
  <c r="AV359" i="19"/>
  <c r="AW360" i="19"/>
  <c r="AX359" i="11"/>
  <c r="AW360" i="11"/>
  <c r="AV359" i="11"/>
  <c r="AZ359" i="11"/>
  <c r="AX360" i="19"/>
  <c r="AW361" i="19"/>
  <c r="AV360" i="19"/>
  <c r="AX360" i="11"/>
  <c r="AV360" i="11"/>
  <c r="AW361" i="11"/>
  <c r="AZ360" i="11"/>
  <c r="AW362" i="19"/>
  <c r="AX361" i="19"/>
  <c r="AV361" i="19"/>
  <c r="AV361" i="11"/>
  <c r="AX361" i="11"/>
  <c r="AZ361" i="11"/>
  <c r="AW362" i="11"/>
  <c r="AV362" i="19"/>
  <c r="AW363" i="19"/>
  <c r="AX362" i="19"/>
  <c r="AW363" i="11"/>
  <c r="AX362" i="11"/>
  <c r="AZ362" i="11"/>
  <c r="AV362" i="11"/>
  <c r="AW364" i="19"/>
  <c r="AX363" i="19"/>
  <c r="AV363" i="19"/>
  <c r="AV363" i="11"/>
  <c r="AZ363" i="11"/>
  <c r="AW364" i="11"/>
  <c r="AX363" i="11"/>
  <c r="AW365" i="19"/>
  <c r="AX364" i="19"/>
  <c r="AV364" i="19"/>
  <c r="AX364" i="11"/>
  <c r="AW365" i="11"/>
  <c r="AV364" i="11"/>
  <c r="AZ364" i="11"/>
  <c r="AV365" i="19"/>
  <c r="AX365" i="19"/>
  <c r="AW366" i="19"/>
  <c r="AX365" i="11"/>
  <c r="AZ365" i="11"/>
  <c r="AW366" i="11"/>
  <c r="AV365" i="11"/>
  <c r="AW367" i="19"/>
  <c r="AX366" i="19"/>
  <c r="AV366" i="19"/>
  <c r="AV366" i="11"/>
  <c r="AX366" i="11"/>
  <c r="AW367" i="11"/>
  <c r="AZ366" i="11"/>
  <c r="AV367" i="19"/>
  <c r="AW368" i="19"/>
  <c r="AX367" i="19"/>
  <c r="AW368" i="11"/>
  <c r="AZ367" i="11"/>
  <c r="AV367" i="11"/>
  <c r="AX367" i="11"/>
  <c r="AV368" i="19"/>
  <c r="AX368" i="19"/>
  <c r="AW369" i="19"/>
  <c r="AV368" i="11"/>
  <c r="AW369" i="11"/>
  <c r="AX368" i="11"/>
  <c r="AZ368" i="11"/>
  <c r="AV369" i="19"/>
  <c r="AW370" i="19"/>
  <c r="AX369" i="19"/>
  <c r="AW370" i="11"/>
  <c r="AZ369" i="11"/>
  <c r="AV369" i="11"/>
  <c r="AX369" i="11"/>
  <c r="AW371" i="19"/>
  <c r="AV370" i="19"/>
  <c r="AX370" i="19"/>
  <c r="AW371" i="11"/>
  <c r="AV370" i="11"/>
  <c r="AX370" i="11"/>
  <c r="AZ370" i="11"/>
  <c r="AV371" i="19"/>
  <c r="AW372" i="19"/>
  <c r="AX371" i="19"/>
  <c r="AZ371" i="11"/>
  <c r="AW372" i="11"/>
  <c r="AX371" i="11"/>
  <c r="AV371" i="11"/>
  <c r="AV372" i="19"/>
  <c r="AW373" i="19"/>
  <c r="AX372" i="19"/>
  <c r="AZ372" i="11"/>
  <c r="AX372" i="11"/>
  <c r="AV372" i="11"/>
  <c r="AW373" i="11"/>
  <c r="AX373" i="19"/>
  <c r="AV373" i="19"/>
  <c r="AW374" i="19"/>
  <c r="AX373" i="11"/>
  <c r="AW374" i="11"/>
  <c r="AZ373" i="11"/>
  <c r="AV373" i="11"/>
  <c r="AW375" i="19"/>
  <c r="AV374" i="19"/>
  <c r="AX374" i="19"/>
  <c r="AW375" i="11"/>
  <c r="AZ374" i="11"/>
  <c r="AX374" i="11"/>
  <c r="AV374" i="11"/>
  <c r="AV375" i="19"/>
  <c r="AX375" i="19"/>
  <c r="AW376" i="19"/>
  <c r="AX375" i="11"/>
  <c r="AV375" i="11"/>
  <c r="AZ375" i="11"/>
  <c r="AW376" i="11"/>
  <c r="AW377" i="19"/>
  <c r="AV376" i="19"/>
  <c r="AX376" i="19"/>
  <c r="AW377" i="11"/>
  <c r="AX376" i="11"/>
  <c r="AZ376" i="11"/>
  <c r="AV376" i="11"/>
  <c r="AW378" i="19"/>
  <c r="AX377" i="19"/>
  <c r="AV377" i="19"/>
  <c r="AV377" i="11"/>
  <c r="AZ377" i="11"/>
  <c r="AW378" i="11"/>
  <c r="AX377" i="11"/>
  <c r="AX378" i="19"/>
  <c r="AV378" i="19"/>
  <c r="AW379" i="19"/>
  <c r="AX378" i="11"/>
  <c r="AV378" i="11"/>
  <c r="AZ378" i="11"/>
  <c r="AW379" i="11"/>
  <c r="AV379" i="19"/>
  <c r="AX379" i="19"/>
  <c r="AW380" i="19"/>
  <c r="AX379" i="11"/>
  <c r="AZ379" i="11"/>
  <c r="AV379" i="11"/>
  <c r="AW380" i="11"/>
  <c r="AW381" i="19"/>
  <c r="AV380" i="19"/>
  <c r="AX380" i="19"/>
  <c r="AV380" i="11"/>
  <c r="AW381" i="11"/>
  <c r="AZ380" i="11"/>
  <c r="AX380" i="11"/>
  <c r="AX381" i="19"/>
  <c r="AV381" i="19"/>
  <c r="AW382" i="19"/>
  <c r="AX381" i="11"/>
  <c r="AV381" i="11"/>
  <c r="AZ381" i="11"/>
  <c r="AW382" i="11"/>
  <c r="AW383" i="19"/>
  <c r="AV382" i="19"/>
  <c r="AX382" i="19"/>
  <c r="AV382" i="11"/>
  <c r="AX382" i="11"/>
  <c r="AZ382" i="11"/>
  <c r="AW383" i="11"/>
  <c r="AX383" i="19"/>
  <c r="AW384" i="19"/>
  <c r="AV383" i="19"/>
  <c r="AZ383" i="11"/>
  <c r="AV383" i="11"/>
  <c r="AW384" i="11"/>
  <c r="AX383" i="11"/>
  <c r="AW385" i="19"/>
  <c r="AX384" i="19"/>
  <c r="AV384" i="19"/>
  <c r="AV384" i="11"/>
  <c r="AX384" i="11"/>
  <c r="AZ384" i="11"/>
  <c r="AW385" i="11"/>
  <c r="AW386" i="19"/>
  <c r="AV385" i="19"/>
  <c r="AX385" i="19"/>
  <c r="AW386" i="11"/>
  <c r="AX385" i="11"/>
  <c r="AV385" i="11"/>
  <c r="AZ385" i="11"/>
  <c r="AV386" i="19"/>
  <c r="AW387" i="19"/>
  <c r="AX386" i="19"/>
  <c r="AX386" i="11"/>
  <c r="AZ386" i="11"/>
  <c r="AW387" i="11"/>
  <c r="AV386" i="11"/>
  <c r="AX387" i="19"/>
  <c r="AV387" i="19"/>
  <c r="AW388" i="19"/>
  <c r="AW388" i="11"/>
  <c r="AZ387" i="11"/>
  <c r="AV387" i="11"/>
  <c r="AX387" i="11"/>
  <c r="AW389" i="19"/>
  <c r="AX388" i="19"/>
  <c r="AV388" i="19"/>
  <c r="AW389" i="11"/>
  <c r="AX388" i="11"/>
  <c r="AV388" i="11"/>
  <c r="AZ388" i="11"/>
  <c r="AX389" i="19"/>
  <c r="AV389" i="19"/>
  <c r="AW390" i="19"/>
  <c r="AW390" i="11"/>
  <c r="AZ389" i="11"/>
  <c r="AX389" i="11"/>
  <c r="AV389" i="11"/>
  <c r="AX390" i="19"/>
  <c r="AW391" i="19"/>
  <c r="AV390" i="19"/>
  <c r="AX390" i="11"/>
  <c r="AZ390" i="11"/>
  <c r="AV390" i="11"/>
  <c r="AW391" i="11"/>
  <c r="AW392" i="19"/>
  <c r="AX391" i="19"/>
  <c r="AV391" i="19"/>
  <c r="AV391" i="11"/>
  <c r="AZ391" i="11"/>
  <c r="AW392" i="11"/>
  <c r="AX391" i="11"/>
  <c r="AX392" i="19"/>
  <c r="AV392" i="19"/>
  <c r="AW393" i="19"/>
  <c r="AV392" i="11"/>
  <c r="AX392" i="11"/>
  <c r="AZ392" i="11"/>
  <c r="AW393" i="11"/>
  <c r="AV393" i="19"/>
  <c r="AX393" i="19"/>
  <c r="AW394" i="19"/>
  <c r="AV393" i="11"/>
  <c r="AZ393" i="11"/>
  <c r="AX393" i="11"/>
  <c r="AW394" i="11"/>
  <c r="AV394" i="19"/>
  <c r="AW395" i="19"/>
  <c r="AX394" i="19"/>
  <c r="AV394" i="11"/>
  <c r="AW395" i="11"/>
  <c r="AX394" i="11"/>
  <c r="AZ394" i="11"/>
  <c r="AV395" i="19"/>
  <c r="AW396" i="19"/>
  <c r="AX395" i="19"/>
  <c r="AZ395" i="11"/>
  <c r="AV395" i="11"/>
  <c r="AW396" i="11"/>
  <c r="AX395" i="11"/>
  <c r="AX396" i="19"/>
  <c r="AV396" i="19"/>
  <c r="AW397" i="19"/>
  <c r="AW397" i="11"/>
  <c r="AZ396" i="11"/>
  <c r="AV396" i="11"/>
  <c r="AX396" i="11"/>
  <c r="AV397" i="19"/>
  <c r="AX397" i="19"/>
  <c r="AW398" i="19"/>
  <c r="AX397" i="11"/>
  <c r="AW398" i="11"/>
  <c r="AZ397" i="11"/>
  <c r="AV397" i="11"/>
  <c r="AW399" i="19"/>
  <c r="AX398" i="19"/>
  <c r="AV398" i="19"/>
  <c r="AV398" i="11"/>
  <c r="AX398" i="11"/>
  <c r="AZ398" i="11"/>
  <c r="AW399" i="11"/>
  <c r="AW400" i="19"/>
  <c r="AX399" i="19"/>
  <c r="AV399" i="19"/>
  <c r="AV399" i="11"/>
  <c r="AX399" i="11"/>
  <c r="AZ399" i="11"/>
  <c r="AW400" i="11"/>
  <c r="AV400" i="19"/>
  <c r="AX400" i="19"/>
  <c r="AW401" i="19"/>
  <c r="AW401" i="11"/>
  <c r="AZ400" i="11"/>
  <c r="AV400" i="11"/>
  <c r="AX400" i="11"/>
  <c r="AX401" i="19"/>
  <c r="AW402" i="19"/>
  <c r="AV401" i="19"/>
  <c r="AV401" i="11"/>
  <c r="AX401" i="11"/>
  <c r="AZ401" i="11"/>
  <c r="AW402" i="11"/>
  <c r="AW403" i="19"/>
  <c r="AX402" i="19"/>
  <c r="AV402" i="19"/>
  <c r="AV402" i="11"/>
  <c r="AW403" i="11"/>
  <c r="AX402" i="11"/>
  <c r="AZ402" i="11"/>
  <c r="AV403" i="19"/>
  <c r="AX403" i="19"/>
  <c r="AW404" i="19"/>
  <c r="AW404" i="11"/>
  <c r="AZ403" i="11"/>
  <c r="AV403" i="11"/>
  <c r="AX403" i="11"/>
  <c r="AX404" i="19"/>
  <c r="AW405" i="19"/>
  <c r="AV404" i="19"/>
  <c r="AZ404" i="11"/>
  <c r="AV404" i="11"/>
  <c r="AW405" i="11"/>
  <c r="AX404" i="11"/>
  <c r="AW406" i="19"/>
  <c r="AV405" i="19"/>
  <c r="AX405" i="19"/>
  <c r="AW406" i="11"/>
  <c r="AZ405" i="11"/>
  <c r="AV405" i="11"/>
  <c r="AX405" i="11"/>
  <c r="AX406" i="19"/>
  <c r="AW407" i="19"/>
  <c r="AV406" i="19"/>
  <c r="AV406" i="11"/>
  <c r="AX406" i="11"/>
  <c r="AW407" i="11"/>
  <c r="AZ406" i="11"/>
  <c r="AW408" i="19"/>
  <c r="AV407" i="19"/>
  <c r="AX407" i="19"/>
  <c r="AW408" i="11"/>
  <c r="AX407" i="11"/>
  <c r="AZ407" i="11"/>
  <c r="AV407" i="11"/>
  <c r="AW409" i="19"/>
  <c r="AV408" i="19"/>
  <c r="AX408" i="19"/>
  <c r="AV408" i="11"/>
  <c r="AW409" i="11"/>
  <c r="AX408" i="11"/>
  <c r="AZ408" i="11"/>
  <c r="AV409" i="19"/>
  <c r="AW410" i="19"/>
  <c r="AX409" i="19"/>
  <c r="AV409" i="11"/>
  <c r="AX409" i="11"/>
  <c r="AZ409" i="11"/>
  <c r="AW410" i="11"/>
  <c r="AV410" i="19"/>
  <c r="AW411" i="19"/>
  <c r="AX410" i="19"/>
  <c r="AX410" i="11"/>
  <c r="AZ410" i="11"/>
  <c r="AW411" i="11"/>
  <c r="AV410" i="11"/>
  <c r="AX411" i="19"/>
  <c r="AW412" i="19"/>
  <c r="AV411" i="19"/>
  <c r="AZ411" i="11"/>
  <c r="AW412" i="11"/>
  <c r="AV411" i="11"/>
  <c r="AX411" i="11"/>
  <c r="AX412" i="19"/>
  <c r="AW413" i="19"/>
  <c r="AV412" i="19"/>
  <c r="AZ412" i="11"/>
  <c r="AX412" i="11"/>
  <c r="AV412" i="11"/>
  <c r="AW413" i="11"/>
  <c r="AX413" i="19"/>
  <c r="AW414" i="19"/>
  <c r="AV413" i="19"/>
  <c r="AW414" i="11"/>
  <c r="AZ413" i="11"/>
  <c r="AX413" i="11"/>
  <c r="AV413" i="11"/>
  <c r="AV414" i="19"/>
  <c r="AX414" i="19"/>
  <c r="AW415" i="19"/>
  <c r="AX414" i="11"/>
  <c r="AZ414" i="11"/>
  <c r="AW415" i="11"/>
  <c r="AV414" i="11"/>
  <c r="AW416" i="19"/>
  <c r="AV415" i="19"/>
  <c r="AX415" i="19"/>
  <c r="AZ415" i="11"/>
  <c r="AV415" i="11"/>
  <c r="AX415" i="11"/>
  <c r="AW416" i="11"/>
  <c r="AV416" i="19"/>
  <c r="AW417" i="19"/>
  <c r="AX416" i="19"/>
  <c r="AW417" i="11"/>
  <c r="AZ416" i="11"/>
  <c r="AX416" i="11"/>
  <c r="AV416" i="11"/>
  <c r="AV417" i="19"/>
  <c r="AW418" i="19"/>
  <c r="AX417" i="19"/>
  <c r="AW418" i="11"/>
  <c r="AV417" i="11"/>
  <c r="AZ417" i="11"/>
  <c r="AX417" i="11"/>
  <c r="AW419" i="19"/>
  <c r="AX418" i="19"/>
  <c r="AV418" i="19"/>
  <c r="AX418" i="11"/>
  <c r="AV418" i="11"/>
  <c r="AZ418" i="11"/>
  <c r="AW419" i="11"/>
  <c r="AX419" i="19"/>
  <c r="AV419" i="19"/>
  <c r="AW420" i="19"/>
  <c r="AZ419" i="11"/>
  <c r="AX419" i="11"/>
  <c r="AV419" i="11"/>
  <c r="AW420" i="11"/>
  <c r="AX420" i="19"/>
  <c r="AW421" i="19"/>
  <c r="AV420" i="19"/>
  <c r="AX420" i="11"/>
  <c r="AW421" i="11"/>
  <c r="AV420" i="11"/>
  <c r="AZ420" i="11"/>
  <c r="AX421" i="19"/>
  <c r="AV421" i="19"/>
  <c r="AW422" i="19"/>
  <c r="AV421" i="11"/>
  <c r="AW422" i="11"/>
  <c r="AX421" i="11"/>
  <c r="AZ421" i="11"/>
  <c r="AW423" i="19"/>
  <c r="AX422" i="19"/>
  <c r="AV422" i="19"/>
  <c r="AZ422" i="11"/>
  <c r="AX422" i="11"/>
  <c r="AV422" i="11"/>
  <c r="AW423" i="11"/>
  <c r="AW424" i="19"/>
  <c r="AV423" i="19"/>
  <c r="AX423" i="19"/>
  <c r="AV423" i="11"/>
  <c r="AX423" i="11"/>
  <c r="AZ423" i="11"/>
  <c r="AW424" i="11"/>
  <c r="AV424" i="19"/>
  <c r="AW425" i="19"/>
  <c r="AX424" i="19"/>
  <c r="AV424" i="11"/>
  <c r="AZ424" i="11"/>
  <c r="AW425" i="11"/>
  <c r="AX424" i="11"/>
  <c r="AW426" i="19"/>
  <c r="AV425" i="19"/>
  <c r="AX425" i="19"/>
  <c r="AV425" i="11"/>
  <c r="AW426" i="11"/>
  <c r="AZ425" i="11"/>
  <c r="AX425" i="11"/>
  <c r="AW427" i="19"/>
  <c r="AX426" i="19"/>
  <c r="AV426" i="19"/>
  <c r="AW427" i="11"/>
  <c r="AX426" i="11"/>
  <c r="AZ426" i="11"/>
  <c r="AV426" i="11"/>
  <c r="AX427" i="19"/>
  <c r="AW428" i="19"/>
  <c r="AV427" i="19"/>
  <c r="AV427" i="11"/>
  <c r="AW428" i="11"/>
  <c r="AX427" i="11"/>
  <c r="AZ427" i="11"/>
  <c r="AX428" i="19"/>
  <c r="AV428" i="19"/>
  <c r="AW429" i="19"/>
  <c r="AV428" i="11"/>
  <c r="AZ428" i="11"/>
  <c r="AX428" i="11"/>
  <c r="AW429" i="11"/>
  <c r="AX429" i="19"/>
  <c r="AW430" i="19"/>
  <c r="AV429" i="19"/>
  <c r="AW430" i="11"/>
  <c r="AX429" i="11"/>
  <c r="AZ429" i="11"/>
  <c r="AV429" i="11"/>
  <c r="AV430" i="19"/>
  <c r="AX430" i="19"/>
  <c r="AW431" i="19"/>
  <c r="AX430" i="11"/>
  <c r="AZ430" i="11"/>
  <c r="AV430" i="11"/>
  <c r="AW431" i="11"/>
  <c r="AX431" i="19"/>
  <c r="AW432" i="19"/>
  <c r="AV431" i="19"/>
  <c r="AW432" i="11"/>
  <c r="AV431" i="11"/>
  <c r="AZ431" i="11"/>
  <c r="AX431" i="11"/>
  <c r="AW433" i="19"/>
  <c r="AV432" i="19"/>
  <c r="AX432" i="19"/>
  <c r="AZ432" i="11"/>
  <c r="AV432" i="11"/>
  <c r="AW433" i="11"/>
  <c r="AX432" i="11"/>
  <c r="AV433" i="19"/>
  <c r="AW434" i="19"/>
  <c r="AX433" i="19"/>
  <c r="AX433" i="11"/>
  <c r="AV433" i="11"/>
  <c r="AZ433" i="11"/>
  <c r="AW434" i="11"/>
  <c r="AW435" i="19"/>
  <c r="AV434" i="19"/>
  <c r="AX434" i="19"/>
  <c r="AV434" i="11"/>
  <c r="AW435" i="11"/>
  <c r="AZ434" i="11"/>
  <c r="AX434" i="11"/>
  <c r="AW436" i="19"/>
  <c r="AV435" i="19"/>
  <c r="AX435" i="19"/>
  <c r="AZ435" i="11"/>
  <c r="AW436" i="11"/>
  <c r="AV435" i="11"/>
  <c r="AX435" i="11"/>
  <c r="AW437" i="19"/>
  <c r="AV436" i="19"/>
  <c r="AX436" i="19"/>
  <c r="AV436" i="11"/>
  <c r="AZ436" i="11"/>
  <c r="AX436" i="11"/>
  <c r="AW437" i="11"/>
  <c r="AW438" i="19"/>
  <c r="AX437" i="19"/>
  <c r="AV437" i="19"/>
  <c r="AW438" i="11"/>
  <c r="AV437" i="11"/>
  <c r="AX437" i="11"/>
  <c r="AZ437" i="11"/>
  <c r="AW439" i="19"/>
  <c r="AV438" i="19"/>
  <c r="AX438" i="19"/>
  <c r="AZ438" i="11"/>
  <c r="AW439" i="11"/>
  <c r="AX438" i="11"/>
  <c r="AV438" i="11"/>
  <c r="AX439" i="19"/>
  <c r="AW440" i="19"/>
  <c r="AV439" i="19"/>
  <c r="AV439" i="11"/>
  <c r="AX439" i="11"/>
  <c r="AW440" i="11"/>
  <c r="AZ439" i="11"/>
  <c r="AX440" i="19"/>
  <c r="AW441" i="19"/>
  <c r="AV440" i="19"/>
  <c r="AZ440" i="11"/>
  <c r="AX440" i="11"/>
  <c r="AV440" i="11"/>
  <c r="AW441" i="11"/>
  <c r="AW442" i="19"/>
  <c r="AV441" i="19"/>
  <c r="AX441" i="19"/>
  <c r="AZ441" i="11"/>
  <c r="AW442" i="11"/>
  <c r="AX441" i="11"/>
  <c r="AV441" i="11"/>
  <c r="AX442" i="19"/>
  <c r="AV442" i="19"/>
  <c r="AW443" i="19"/>
  <c r="AW443" i="11"/>
  <c r="AX442" i="11"/>
  <c r="AZ442" i="11"/>
  <c r="AV442" i="11"/>
  <c r="AV443" i="19"/>
  <c r="AW444" i="19"/>
  <c r="AX443" i="19"/>
  <c r="AZ443" i="11"/>
  <c r="AV443" i="11"/>
  <c r="AW444" i="11"/>
  <c r="AX443" i="11"/>
  <c r="AW445" i="19"/>
  <c r="AX444" i="19"/>
  <c r="AV444" i="19"/>
  <c r="AX444" i="11"/>
  <c r="AV444" i="11"/>
  <c r="AZ444" i="11"/>
  <c r="AW445" i="11"/>
  <c r="AX445" i="19"/>
  <c r="AW446" i="19"/>
  <c r="AV445" i="19"/>
  <c r="AZ445" i="11"/>
  <c r="AV445" i="11"/>
  <c r="AW446" i="11"/>
  <c r="AX445" i="11"/>
  <c r="AX446" i="19"/>
  <c r="AV446" i="19"/>
  <c r="AW447" i="19"/>
  <c r="AX446" i="11"/>
  <c r="AV446" i="11"/>
  <c r="AW447" i="11"/>
  <c r="AZ446" i="11"/>
  <c r="AW448" i="19"/>
  <c r="AV447" i="19"/>
  <c r="AX447" i="19"/>
  <c r="AW448" i="11"/>
  <c r="AZ447" i="11"/>
  <c r="AX447" i="11"/>
  <c r="AV447" i="11"/>
  <c r="AW449" i="19"/>
  <c r="AV448" i="19"/>
  <c r="AX448" i="19"/>
  <c r="AW449" i="11"/>
  <c r="AX448" i="11"/>
  <c r="AV448" i="11"/>
  <c r="AZ448" i="11"/>
  <c r="AV449" i="19"/>
  <c r="AX449" i="19"/>
  <c r="AW450" i="19"/>
  <c r="AX449" i="11"/>
  <c r="AW450" i="11"/>
  <c r="AV449" i="11"/>
  <c r="AZ449" i="11"/>
  <c r="AX450" i="19"/>
  <c r="AV450" i="19"/>
  <c r="AW451" i="19"/>
  <c r="AW451" i="11"/>
  <c r="AZ450" i="11"/>
  <c r="AX450" i="11"/>
  <c r="AV450" i="11"/>
  <c r="AX451" i="19"/>
  <c r="AW452" i="19"/>
  <c r="AV451" i="19"/>
  <c r="AW452" i="11"/>
  <c r="AV451" i="11"/>
  <c r="AZ451" i="11"/>
  <c r="AX451" i="11"/>
  <c r="AV452" i="19"/>
  <c r="AW453" i="19"/>
  <c r="AX452" i="19"/>
  <c r="AW453" i="11"/>
  <c r="AZ452" i="11"/>
  <c r="AV452" i="11"/>
  <c r="AX452" i="11"/>
  <c r="AW454" i="19"/>
  <c r="AV453" i="19"/>
  <c r="AX453" i="19"/>
  <c r="AV453" i="11"/>
  <c r="AX453" i="11"/>
  <c r="AW454" i="11"/>
  <c r="AZ453" i="11"/>
  <c r="AW455" i="19"/>
  <c r="AX454" i="19"/>
  <c r="AV454" i="19"/>
  <c r="AW455" i="11"/>
  <c r="AZ454" i="11"/>
  <c r="AV454" i="11"/>
  <c r="AX454" i="11"/>
  <c r="AW456" i="19"/>
  <c r="AX455" i="19"/>
  <c r="AV455" i="19"/>
  <c r="AX455" i="11"/>
  <c r="AW456" i="11"/>
  <c r="AZ455" i="11"/>
  <c r="AV455" i="11"/>
  <c r="AW457" i="19"/>
  <c r="AV456" i="19"/>
  <c r="AX456" i="19"/>
  <c r="AZ456" i="11"/>
  <c r="AW457" i="11"/>
  <c r="AV456" i="11"/>
  <c r="AX456" i="11"/>
  <c r="AX457" i="19"/>
  <c r="AW458" i="19"/>
  <c r="AV457" i="19"/>
  <c r="AW458" i="11"/>
  <c r="AX457" i="11"/>
  <c r="AZ457" i="11"/>
  <c r="AV457" i="11"/>
  <c r="AX458" i="19"/>
  <c r="AV458" i="19"/>
  <c r="AW459" i="19"/>
  <c r="AV458" i="11"/>
  <c r="AX458" i="11"/>
  <c r="AW459" i="11"/>
  <c r="AZ458" i="11"/>
  <c r="AV459" i="19"/>
  <c r="AW460" i="19"/>
  <c r="AX459" i="19"/>
  <c r="AV459" i="11"/>
  <c r="AX459" i="11"/>
  <c r="AW460" i="11"/>
  <c r="AZ459" i="11"/>
  <c r="AV460" i="19"/>
  <c r="AX460" i="19"/>
  <c r="AW461" i="19"/>
  <c r="AZ460" i="11"/>
  <c r="AV460" i="11"/>
  <c r="AW461" i="11"/>
  <c r="AX460" i="11"/>
  <c r="AX461" i="19"/>
  <c r="AW462" i="19"/>
  <c r="AV461" i="19"/>
  <c r="AV461" i="11"/>
  <c r="AX461" i="11"/>
  <c r="AZ461" i="11"/>
  <c r="AW462" i="11"/>
  <c r="AW463" i="19"/>
  <c r="AX462" i="19"/>
  <c r="AV462" i="19"/>
  <c r="AZ462" i="11"/>
  <c r="AV462" i="11"/>
  <c r="AX462" i="11"/>
  <c r="AW463" i="11"/>
  <c r="AW464" i="19"/>
  <c r="AV463" i="19"/>
  <c r="AX463" i="19"/>
  <c r="AZ463" i="11"/>
  <c r="AW464" i="11"/>
  <c r="AX463" i="11"/>
  <c r="AV463" i="11"/>
  <c r="AX464" i="19"/>
  <c r="AV464" i="19"/>
  <c r="AW465" i="19"/>
  <c r="AZ464" i="11"/>
  <c r="AX464" i="11"/>
  <c r="AW465" i="11"/>
  <c r="AV464" i="11"/>
  <c r="AW466" i="19"/>
  <c r="AV465" i="19"/>
  <c r="AX465" i="19"/>
  <c r="AZ465" i="11"/>
  <c r="AX465" i="11"/>
  <c r="AW466" i="11"/>
  <c r="AV465" i="11"/>
  <c r="AV466" i="19"/>
  <c r="AW467" i="19"/>
  <c r="AX466" i="19"/>
  <c r="AW467" i="11"/>
  <c r="AV466" i="11"/>
  <c r="AZ466" i="11"/>
  <c r="AX466" i="11"/>
  <c r="AW468" i="19"/>
  <c r="AX467" i="19"/>
  <c r="AV467" i="19"/>
  <c r="AZ467" i="11"/>
  <c r="AV467" i="11"/>
  <c r="AW468" i="11"/>
  <c r="AX467" i="11"/>
  <c r="AV468" i="19"/>
  <c r="AW469" i="19"/>
  <c r="AX468" i="19"/>
  <c r="AV468" i="11"/>
  <c r="AX468" i="11"/>
  <c r="AZ468" i="11"/>
  <c r="AW469" i="11"/>
  <c r="AV469" i="19"/>
  <c r="AX469" i="19"/>
  <c r="AW470" i="19"/>
  <c r="AZ469" i="11"/>
  <c r="AX469" i="11"/>
  <c r="AV469" i="11"/>
  <c r="AW470" i="11"/>
  <c r="AX470" i="19"/>
  <c r="AW471" i="19"/>
  <c r="AV470" i="19"/>
  <c r="AX470" i="11"/>
  <c r="AW471" i="11"/>
  <c r="AV470" i="11"/>
  <c r="AZ470" i="11"/>
  <c r="AX471" i="19"/>
  <c r="AW472" i="19"/>
  <c r="AV471" i="19"/>
  <c r="AX471" i="11"/>
  <c r="AW472" i="11"/>
  <c r="AV471" i="11"/>
  <c r="AZ471" i="11"/>
  <c r="AX472" i="19"/>
  <c r="AV472" i="19"/>
  <c r="AW473" i="19"/>
  <c r="AX472" i="11"/>
  <c r="AZ472" i="11"/>
  <c r="AW473" i="11"/>
  <c r="AV472" i="11"/>
  <c r="AW474" i="19"/>
  <c r="AX473" i="19"/>
  <c r="AV473" i="19"/>
  <c r="AW474" i="11"/>
  <c r="AX473" i="11"/>
  <c r="AV473" i="11"/>
  <c r="AZ473" i="11"/>
  <c r="AX474" i="19"/>
  <c r="AV474" i="19"/>
  <c r="AW475" i="19"/>
  <c r="AW475" i="11"/>
  <c r="AZ474" i="11"/>
  <c r="AX474" i="11"/>
  <c r="AV474" i="11"/>
  <c r="AV475" i="19"/>
  <c r="AW476" i="19"/>
  <c r="AX475" i="19"/>
  <c r="AW476" i="11"/>
  <c r="AZ475" i="11"/>
  <c r="AX475" i="11"/>
  <c r="AV475" i="11"/>
  <c r="AW477" i="19"/>
  <c r="AV476" i="19"/>
  <c r="AX476" i="19"/>
  <c r="AW477" i="11"/>
  <c r="AX476" i="11"/>
  <c r="AV476" i="11"/>
  <c r="AZ476" i="11"/>
  <c r="AV477" i="19"/>
  <c r="AX477" i="19"/>
  <c r="AW478" i="19"/>
  <c r="AZ477" i="11"/>
  <c r="AW478" i="11"/>
  <c r="AV477" i="11"/>
  <c r="AX477" i="11"/>
  <c r="AX478" i="19"/>
  <c r="AW479" i="19"/>
  <c r="AV478" i="19"/>
  <c r="AX478" i="11"/>
  <c r="AV478" i="11"/>
  <c r="AZ478" i="11"/>
  <c r="AW479" i="11"/>
  <c r="AV479" i="19"/>
  <c r="AW480" i="19"/>
  <c r="AX479" i="19"/>
  <c r="AZ479" i="11"/>
  <c r="AX479" i="11"/>
  <c r="AV479" i="11"/>
  <c r="AW480" i="11"/>
  <c r="AW481" i="19"/>
  <c r="AV480" i="19"/>
  <c r="AX480" i="19"/>
  <c r="AW481" i="11"/>
  <c r="AX480" i="11"/>
  <c r="AV480" i="11"/>
  <c r="AZ480" i="11"/>
  <c r="AX481" i="19"/>
  <c r="AW482" i="19"/>
  <c r="AV481" i="19"/>
  <c r="AZ481" i="11"/>
  <c r="AX481" i="11"/>
  <c r="AW482" i="11"/>
  <c r="AV481" i="11"/>
  <c r="AX482" i="19"/>
  <c r="AW483" i="19"/>
  <c r="AV482" i="19"/>
  <c r="AW483" i="11"/>
  <c r="AX482" i="11"/>
  <c r="AV482" i="11"/>
  <c r="AZ482" i="11"/>
  <c r="AV483" i="19"/>
  <c r="AW484" i="19"/>
  <c r="AX483" i="19"/>
  <c r="AV483" i="11"/>
  <c r="AZ483" i="11"/>
  <c r="AW484" i="11"/>
  <c r="AX483" i="11"/>
  <c r="AX484" i="19"/>
  <c r="AV484" i="19"/>
  <c r="AW485" i="19"/>
  <c r="AW485" i="11"/>
  <c r="AX484" i="11"/>
  <c r="AZ484" i="11"/>
  <c r="AV484" i="11"/>
  <c r="AW486" i="19"/>
  <c r="AV485" i="19"/>
  <c r="AX485" i="19"/>
  <c r="AV485" i="11"/>
  <c r="AW486" i="11"/>
  <c r="AZ485" i="11"/>
  <c r="AX485" i="11"/>
  <c r="AV486" i="19"/>
  <c r="AX486" i="19"/>
  <c r="AW487" i="19"/>
  <c r="AX486" i="11"/>
  <c r="AV486" i="11"/>
  <c r="AW487" i="11"/>
  <c r="AZ486" i="11"/>
  <c r="AV487" i="19"/>
  <c r="AX487" i="19"/>
  <c r="AW488" i="19"/>
  <c r="AV487" i="11"/>
  <c r="AZ487" i="11"/>
  <c r="AX487" i="11"/>
  <c r="AW488" i="11"/>
  <c r="AW489" i="19"/>
  <c r="AV488" i="19"/>
  <c r="AX488" i="19"/>
  <c r="AX488" i="11"/>
  <c r="AZ488" i="11"/>
  <c r="AV488" i="11"/>
  <c r="AW489" i="11"/>
  <c r="AW490" i="19"/>
  <c r="AX489" i="19"/>
  <c r="AV489" i="19"/>
  <c r="AV489" i="11"/>
  <c r="AX489" i="11"/>
  <c r="AZ489" i="11"/>
  <c r="AW490" i="11"/>
  <c r="AW491" i="19"/>
  <c r="AV490" i="19"/>
  <c r="AX490" i="19"/>
  <c r="AV490" i="11"/>
  <c r="AX490" i="11"/>
  <c r="AW491" i="11"/>
  <c r="AZ490" i="11"/>
  <c r="AW492" i="19"/>
  <c r="AX491" i="19"/>
  <c r="AV491" i="19"/>
  <c r="AV491" i="11"/>
  <c r="AW492" i="11"/>
  <c r="AX491" i="11"/>
  <c r="AZ491" i="11"/>
  <c r="AW493" i="19"/>
  <c r="AV492" i="19"/>
  <c r="AX492" i="19"/>
  <c r="AV492" i="11"/>
  <c r="AW493" i="11"/>
  <c r="AZ492" i="11"/>
  <c r="AX492" i="11"/>
  <c r="AX493" i="19"/>
  <c r="AV493" i="19"/>
  <c r="AW494" i="19"/>
  <c r="AX493" i="11"/>
  <c r="AV493" i="11"/>
  <c r="AW494" i="11"/>
  <c r="AZ493" i="11"/>
  <c r="AV494" i="19"/>
  <c r="AW495" i="19"/>
  <c r="AX494" i="19"/>
  <c r="AX494" i="11"/>
  <c r="AW495" i="11"/>
  <c r="AZ494" i="11"/>
  <c r="AV494" i="11"/>
  <c r="AX495" i="19"/>
  <c r="AW496" i="19"/>
  <c r="AV495" i="19"/>
  <c r="AZ495" i="11"/>
  <c r="AV495" i="11"/>
  <c r="AX495" i="11"/>
  <c r="AW496" i="11"/>
  <c r="AX496" i="19"/>
  <c r="AW497" i="19"/>
  <c r="AV496" i="19"/>
  <c r="AX496" i="11"/>
  <c r="AZ496" i="11"/>
  <c r="AV496" i="11"/>
  <c r="AW497" i="11"/>
  <c r="AW498" i="19"/>
  <c r="AX497" i="19"/>
  <c r="AV497" i="19"/>
  <c r="AX497" i="11"/>
  <c r="AZ497" i="11"/>
  <c r="AV497" i="11"/>
  <c r="AW498" i="11"/>
  <c r="AW499" i="19"/>
  <c r="AX498" i="19"/>
  <c r="AV498" i="19"/>
  <c r="AV498" i="11"/>
  <c r="AZ498" i="11"/>
  <c r="AX498" i="11"/>
  <c r="AW499" i="11"/>
  <c r="AW500" i="19"/>
  <c r="AX499" i="19"/>
  <c r="AV499" i="19"/>
  <c r="AZ499" i="11"/>
  <c r="AV499" i="11"/>
  <c r="AW500" i="11"/>
  <c r="AX499" i="11"/>
  <c r="AW501" i="19"/>
  <c r="AX500" i="19"/>
  <c r="AV500" i="19"/>
  <c r="AX500" i="11"/>
  <c r="AZ500" i="11"/>
  <c r="AW501" i="11"/>
  <c r="AV500" i="11"/>
  <c r="AX501" i="19"/>
  <c r="AV501" i="19"/>
  <c r="AW502" i="19"/>
  <c r="AV501" i="11"/>
  <c r="AW502" i="11"/>
  <c r="AX501" i="11"/>
  <c r="AZ501" i="11"/>
  <c r="AV502" i="19"/>
  <c r="AW503" i="19"/>
  <c r="AX502" i="19"/>
  <c r="AW503" i="11"/>
  <c r="AZ502" i="11"/>
  <c r="AV502" i="11"/>
  <c r="AX502" i="11"/>
  <c r="AW504" i="19"/>
  <c r="AX503" i="19"/>
  <c r="AV503" i="19"/>
  <c r="AX503" i="11"/>
  <c r="AW504" i="11"/>
  <c r="AV503" i="11"/>
  <c r="AZ503" i="11"/>
  <c r="AW505" i="19"/>
  <c r="AV504" i="19"/>
  <c r="AX504" i="19"/>
  <c r="AW505" i="11"/>
  <c r="AZ504" i="11"/>
  <c r="AV504" i="11"/>
  <c r="AX504" i="11"/>
  <c r="AW506" i="19"/>
  <c r="AX505" i="19"/>
  <c r="AV505" i="19"/>
  <c r="AW506" i="11"/>
  <c r="AZ505" i="11"/>
  <c r="AV505" i="11"/>
  <c r="AX505" i="11"/>
  <c r="AV506" i="19"/>
  <c r="AW507" i="19"/>
  <c r="AX506" i="19"/>
  <c r="AZ506" i="11"/>
  <c r="AX506" i="11"/>
  <c r="AV506" i="11"/>
  <c r="AW507" i="11"/>
  <c r="AV507" i="19"/>
  <c r="AW508" i="19"/>
  <c r="AX507" i="19"/>
  <c r="AW508" i="11"/>
  <c r="AV507" i="11"/>
  <c r="AZ507" i="11"/>
  <c r="AX507" i="11"/>
  <c r="AW509" i="19"/>
  <c r="AV508" i="19"/>
  <c r="AX508" i="19"/>
  <c r="AZ508" i="11"/>
  <c r="AX508" i="11"/>
  <c r="AW509" i="11"/>
  <c r="AV508" i="11"/>
  <c r="AW510" i="19"/>
  <c r="AX509" i="19"/>
  <c r="AV509" i="19"/>
  <c r="AV509" i="11"/>
  <c r="AZ509" i="11"/>
  <c r="AX509" i="11"/>
  <c r="AW510" i="11"/>
  <c r="AW511" i="19"/>
  <c r="AX510" i="19"/>
  <c r="AV510" i="19"/>
  <c r="AX510" i="11"/>
  <c r="AV510" i="11"/>
  <c r="AW511" i="11"/>
  <c r="AZ510" i="11"/>
  <c r="AX511" i="19"/>
  <c r="AV511" i="19"/>
  <c r="AW512" i="19"/>
  <c r="AV511" i="11"/>
  <c r="AZ511" i="11"/>
  <c r="AW512" i="11"/>
  <c r="AX511" i="11"/>
  <c r="AX512" i="19"/>
  <c r="AV512" i="19"/>
  <c r="AW513" i="19"/>
  <c r="AW513" i="11"/>
  <c r="AZ512" i="11"/>
  <c r="AX512" i="11"/>
  <c r="AV512" i="11"/>
  <c r="AV513" i="19"/>
  <c r="AW514" i="19"/>
  <c r="AX513" i="19"/>
  <c r="AW514" i="11"/>
  <c r="AV513" i="11"/>
  <c r="AZ513" i="11"/>
  <c r="AX513" i="11"/>
  <c r="AX514" i="19"/>
  <c r="AV514" i="19"/>
  <c r="AW515" i="19"/>
  <c r="AV514" i="11"/>
  <c r="AZ514" i="11"/>
  <c r="AX514" i="11"/>
  <c r="AW515" i="11"/>
  <c r="AV515" i="19"/>
  <c r="AW516" i="19"/>
  <c r="AX515" i="19"/>
  <c r="AV515" i="11"/>
  <c r="AX515" i="11"/>
  <c r="AW516" i="11"/>
  <c r="AZ515" i="11"/>
  <c r="AW517" i="19"/>
  <c r="AX516" i="19"/>
  <c r="AV516" i="19"/>
  <c r="AX516" i="11"/>
  <c r="AZ516" i="11"/>
  <c r="AV516" i="11"/>
  <c r="AW517" i="11"/>
  <c r="AX517" i="19"/>
  <c r="AV517" i="19"/>
  <c r="AW518" i="19"/>
  <c r="AV517" i="11"/>
  <c r="AX517" i="11"/>
  <c r="AZ517" i="11"/>
  <c r="AW518" i="11"/>
  <c r="AX518" i="19"/>
  <c r="AV518" i="19"/>
  <c r="AW519" i="19"/>
  <c r="AV518" i="11"/>
  <c r="AX518" i="11"/>
  <c r="AZ518" i="11"/>
  <c r="AW519" i="11"/>
  <c r="AV519" i="19"/>
  <c r="AX519" i="19"/>
  <c r="AW520" i="19"/>
  <c r="AW520" i="11"/>
  <c r="AV519" i="11"/>
  <c r="AZ519" i="11"/>
  <c r="AX519" i="11"/>
  <c r="AW521" i="19"/>
  <c r="AV520" i="19"/>
  <c r="AX520" i="19"/>
  <c r="AZ520" i="11"/>
  <c r="AW521" i="11"/>
  <c r="AX520" i="11"/>
  <c r="AV520" i="11"/>
  <c r="AV521" i="19"/>
  <c r="AW522" i="19"/>
  <c r="AX521" i="19"/>
  <c r="AW522" i="11"/>
  <c r="AZ521" i="11"/>
  <c r="AX521" i="11"/>
  <c r="AV521" i="11"/>
  <c r="AV522" i="19"/>
  <c r="AX522" i="19"/>
  <c r="AW523" i="19"/>
  <c r="AX522" i="11"/>
  <c r="AW523" i="11"/>
  <c r="AZ522" i="11"/>
  <c r="AV522" i="11"/>
  <c r="AV523" i="19"/>
  <c r="AX523" i="19"/>
  <c r="AW524" i="19"/>
  <c r="AZ523" i="11"/>
  <c r="AV523" i="11"/>
  <c r="AW524" i="11"/>
  <c r="AX523" i="11"/>
  <c r="AX524" i="19"/>
  <c r="AW525" i="19"/>
  <c r="AV524" i="19"/>
  <c r="AV524" i="11"/>
  <c r="AX524" i="11"/>
  <c r="AZ524" i="11"/>
  <c r="AW525" i="11"/>
  <c r="AX525" i="19"/>
  <c r="AV525" i="19"/>
  <c r="AW526" i="19"/>
  <c r="AX525" i="11"/>
  <c r="AW526" i="11"/>
  <c r="AV525" i="11"/>
  <c r="AZ525" i="11"/>
  <c r="AX526" i="19"/>
  <c r="AV526" i="19"/>
  <c r="AW527" i="19"/>
  <c r="AZ526" i="11"/>
  <c r="AX526" i="11"/>
  <c r="AV526" i="11"/>
  <c r="AW527" i="11"/>
  <c r="AX527" i="19"/>
  <c r="AW528" i="19"/>
  <c r="AV527" i="19"/>
  <c r="AZ527" i="11"/>
  <c r="AV527" i="11"/>
  <c r="AW528" i="11"/>
  <c r="AX527" i="11"/>
  <c r="AV528" i="19"/>
  <c r="AW529" i="19"/>
  <c r="AX528" i="19"/>
  <c r="AX528" i="11"/>
  <c r="AV528" i="11"/>
  <c r="AZ528" i="11"/>
  <c r="AW529" i="11"/>
  <c r="AW530" i="19"/>
  <c r="AV529" i="19"/>
  <c r="AX529" i="19"/>
  <c r="AZ529" i="11"/>
  <c r="AV529" i="11"/>
  <c r="AW530" i="11"/>
  <c r="AX529" i="11"/>
  <c r="AX530" i="19"/>
  <c r="AW531" i="19"/>
  <c r="AV530" i="19"/>
  <c r="AW531" i="11"/>
  <c r="AV530" i="11"/>
  <c r="AZ530" i="11"/>
  <c r="AX530" i="11"/>
  <c r="AW532" i="19"/>
  <c r="AV531" i="19"/>
  <c r="AX531" i="19"/>
  <c r="AV531" i="11"/>
  <c r="AW532" i="11"/>
  <c r="AZ531" i="11"/>
  <c r="AX531" i="11"/>
  <c r="AV532" i="19"/>
  <c r="AX532" i="19"/>
  <c r="AW533" i="19"/>
  <c r="AZ532" i="11"/>
  <c r="AV532" i="11"/>
  <c r="AX532" i="11"/>
  <c r="AW533" i="11"/>
  <c r="AW534" i="19"/>
  <c r="AX533" i="19"/>
  <c r="AV533" i="19"/>
  <c r="AZ533" i="11"/>
  <c r="AW534" i="11"/>
  <c r="AV533" i="11"/>
  <c r="AX533" i="11"/>
  <c r="AX534" i="19"/>
  <c r="AW535" i="19"/>
  <c r="AV534" i="19"/>
  <c r="AV534" i="11"/>
  <c r="AX534" i="11"/>
  <c r="AW535" i="11"/>
  <c r="AZ534" i="11"/>
  <c r="AV535" i="19"/>
  <c r="AX535" i="19"/>
  <c r="AW536" i="19"/>
  <c r="AZ535" i="11"/>
  <c r="AW536" i="11"/>
  <c r="AX535" i="11"/>
  <c r="AV535" i="11"/>
  <c r="AW537" i="19"/>
  <c r="AX536" i="19"/>
  <c r="AV536" i="19"/>
  <c r="AX536" i="11"/>
  <c r="AW537" i="11"/>
  <c r="AV536" i="11"/>
  <c r="AZ536" i="11"/>
  <c r="AW538" i="19"/>
  <c r="AX537" i="19"/>
  <c r="AV537" i="19"/>
  <c r="AV537" i="11"/>
  <c r="AW538" i="11"/>
  <c r="AZ537" i="11"/>
  <c r="AX537" i="11"/>
  <c r="AW539" i="19"/>
  <c r="AX538" i="19"/>
  <c r="AV538" i="19"/>
  <c r="AZ538" i="11"/>
  <c r="AX538" i="11"/>
  <c r="AV538" i="11"/>
  <c r="AW539" i="11"/>
  <c r="AW540" i="19"/>
  <c r="AX539" i="19"/>
  <c r="AV539" i="19"/>
  <c r="AW540" i="11"/>
  <c r="AV539" i="11"/>
  <c r="AX539" i="11"/>
  <c r="AZ539" i="11"/>
  <c r="AX540" i="19"/>
  <c r="AV540" i="19"/>
  <c r="AW541" i="19"/>
  <c r="AX540" i="11"/>
  <c r="AZ540" i="11"/>
  <c r="AV540" i="11"/>
  <c r="AW541" i="11"/>
  <c r="AV541" i="19"/>
  <c r="AW542" i="19"/>
  <c r="AX541" i="19"/>
  <c r="AV541" i="11"/>
  <c r="AW542" i="11"/>
  <c r="AX541" i="11"/>
  <c r="AZ541" i="11"/>
  <c r="AW543" i="19"/>
  <c r="AX542" i="19"/>
  <c r="AV542" i="19"/>
  <c r="AW543" i="11"/>
  <c r="AX542" i="11"/>
  <c r="AZ542" i="11"/>
  <c r="AV542" i="11"/>
  <c r="AV543" i="19"/>
  <c r="AW544" i="19"/>
  <c r="AX543" i="19"/>
  <c r="AV543" i="11"/>
  <c r="AZ543" i="11"/>
  <c r="AW544" i="11"/>
  <c r="AX543" i="11"/>
  <c r="AW545" i="19"/>
  <c r="AV544" i="19"/>
  <c r="AX544" i="19"/>
  <c r="AZ544" i="11"/>
  <c r="AX544" i="11"/>
  <c r="AW545" i="11"/>
  <c r="AV544" i="11"/>
  <c r="AX545" i="19"/>
  <c r="AW546" i="19"/>
  <c r="AV545" i="19"/>
  <c r="AV545" i="11"/>
  <c r="AZ545" i="11"/>
  <c r="AX545" i="11"/>
  <c r="AW546" i="11"/>
  <c r="AX546" i="19"/>
  <c r="AV546" i="19"/>
  <c r="AW547" i="19"/>
  <c r="AX546" i="11"/>
  <c r="AZ546" i="11"/>
  <c r="AV546" i="11"/>
  <c r="AW547" i="11"/>
  <c r="AX547" i="19"/>
  <c r="AW548" i="19"/>
  <c r="AV547" i="19"/>
  <c r="AX547" i="11"/>
  <c r="AV547" i="11"/>
  <c r="AZ547" i="11"/>
  <c r="AW548" i="11"/>
  <c r="AW549" i="19"/>
  <c r="AV548" i="19"/>
  <c r="AX548" i="19"/>
  <c r="AZ548" i="11"/>
  <c r="AV548" i="11"/>
  <c r="AW549" i="11"/>
  <c r="AX548" i="11"/>
  <c r="AV549" i="19"/>
  <c r="AX549" i="19"/>
  <c r="AW550" i="19"/>
  <c r="AW550" i="11"/>
  <c r="AX549" i="11"/>
  <c r="AZ549" i="11"/>
  <c r="AV549" i="11"/>
  <c r="AV550" i="19"/>
  <c r="AX550" i="19"/>
  <c r="AW551" i="19"/>
  <c r="AV550" i="11"/>
  <c r="AW551" i="11"/>
  <c r="AX550" i="11"/>
  <c r="AZ550" i="11"/>
  <c r="AX551" i="19"/>
  <c r="AW552" i="19"/>
  <c r="AV551" i="19"/>
  <c r="AX551" i="11"/>
  <c r="AW552" i="11"/>
  <c r="AZ551" i="11"/>
  <c r="AV551" i="11"/>
  <c r="AX552" i="19"/>
  <c r="AW553" i="19"/>
  <c r="AV552" i="19"/>
  <c r="AZ552" i="11"/>
  <c r="AV552" i="11"/>
  <c r="AX552" i="11"/>
  <c r="AW553" i="11"/>
  <c r="AW554" i="19"/>
  <c r="AV553" i="19"/>
  <c r="AX553" i="19"/>
  <c r="AZ553" i="11"/>
  <c r="AX553" i="11"/>
  <c r="AV553" i="11"/>
  <c r="AW554" i="11"/>
  <c r="AV554" i="19"/>
  <c r="AX554" i="19"/>
  <c r="AW555" i="19"/>
  <c r="AX554" i="11"/>
  <c r="AW555" i="11"/>
  <c r="AZ554" i="11"/>
  <c r="AV554" i="11"/>
  <c r="AW556" i="19"/>
  <c r="AX555" i="19"/>
  <c r="AV555" i="19"/>
  <c r="AX555" i="11"/>
  <c r="AZ555" i="11"/>
  <c r="AW556" i="11"/>
  <c r="AV555" i="11"/>
  <c r="AV556" i="19"/>
  <c r="AW557" i="19"/>
  <c r="AX556" i="19"/>
  <c r="AX556" i="11"/>
  <c r="AZ556" i="11"/>
  <c r="AW557" i="11"/>
  <c r="AV556" i="11"/>
  <c r="AV557" i="19"/>
  <c r="AW558" i="19"/>
  <c r="AX557" i="19"/>
  <c r="AX557" i="11"/>
  <c r="AV557" i="11"/>
  <c r="AW558" i="11"/>
  <c r="AZ557" i="11"/>
  <c r="AX558" i="19"/>
  <c r="AV558" i="19"/>
  <c r="AW559" i="19"/>
  <c r="AV558" i="11"/>
  <c r="AZ558" i="11"/>
  <c r="AW559" i="11"/>
  <c r="AX558" i="11"/>
  <c r="AV559" i="19"/>
  <c r="AX559" i="19"/>
  <c r="AW560" i="19"/>
  <c r="AV559" i="11"/>
  <c r="AZ559" i="11"/>
  <c r="AW560" i="11"/>
  <c r="AX559" i="11"/>
  <c r="AV560" i="19"/>
  <c r="AX560" i="19"/>
  <c r="AW561" i="19"/>
  <c r="AX560" i="11"/>
  <c r="AZ560" i="11"/>
  <c r="AW561" i="11"/>
  <c r="AV560" i="11"/>
  <c r="AW562" i="19"/>
  <c r="AV561" i="19"/>
  <c r="AX561" i="19"/>
  <c r="AZ561" i="11"/>
  <c r="AW562" i="11"/>
  <c r="AV561" i="11"/>
  <c r="AX561" i="11"/>
  <c r="AW563" i="19"/>
  <c r="AV562" i="19"/>
  <c r="AX562" i="19"/>
  <c r="AX562" i="11"/>
  <c r="AZ562" i="11"/>
  <c r="AW563" i="11"/>
  <c r="AV562" i="11"/>
  <c r="AW564" i="19"/>
  <c r="AX563" i="19"/>
  <c r="AV563" i="19"/>
  <c r="AZ563" i="11"/>
  <c r="AW564" i="11"/>
  <c r="AX563" i="11"/>
  <c r="AV563" i="11"/>
  <c r="AX564" i="19"/>
  <c r="AW565" i="19"/>
  <c r="AV564" i="19"/>
  <c r="AV564" i="11"/>
  <c r="AW565" i="11"/>
  <c r="AZ564" i="11"/>
  <c r="AX564" i="11"/>
  <c r="AW566" i="19"/>
  <c r="AV565" i="19"/>
  <c r="AX565" i="19"/>
  <c r="AW566" i="11"/>
  <c r="AX565" i="11"/>
  <c r="AZ565" i="11"/>
  <c r="AV565" i="11"/>
  <c r="AV566" i="19"/>
  <c r="AX566" i="19"/>
  <c r="AW567" i="19"/>
  <c r="AZ566" i="11"/>
  <c r="AV566" i="11"/>
  <c r="AW567" i="11"/>
  <c r="AX566" i="11"/>
  <c r="AW568" i="19"/>
  <c r="AX567" i="19"/>
  <c r="AV567" i="19"/>
  <c r="AW568" i="11"/>
  <c r="AX567" i="11"/>
  <c r="AZ567" i="11"/>
  <c r="AV567" i="11"/>
  <c r="AW569" i="19"/>
  <c r="AV568" i="19"/>
  <c r="AX568" i="19"/>
  <c r="AW569" i="11"/>
  <c r="AV568" i="11"/>
  <c r="AX568" i="11"/>
  <c r="AZ568" i="11"/>
  <c r="AV569" i="19"/>
  <c r="AW570" i="19"/>
  <c r="AX569" i="19"/>
  <c r="AW570" i="11"/>
  <c r="AV569" i="11"/>
  <c r="AZ569" i="11"/>
  <c r="AX569" i="11"/>
  <c r="AW571" i="19"/>
  <c r="AX570" i="19"/>
  <c r="AV570" i="19"/>
  <c r="AZ570" i="11"/>
  <c r="AX570" i="11"/>
  <c r="AV570" i="11"/>
  <c r="AW571" i="11"/>
  <c r="AX571" i="19"/>
  <c r="AV571" i="19"/>
  <c r="AW572" i="19"/>
  <c r="AW572" i="11"/>
  <c r="AX571" i="11"/>
  <c r="AV571" i="11"/>
  <c r="AZ571" i="11"/>
  <c r="AV572" i="19"/>
  <c r="AX572" i="19"/>
  <c r="AW573" i="19"/>
  <c r="AV572" i="11"/>
  <c r="AW573" i="11"/>
  <c r="AX572" i="11"/>
  <c r="AZ572" i="11"/>
  <c r="AW574" i="19"/>
  <c r="AX573" i="19"/>
  <c r="AV573" i="19"/>
  <c r="AZ573" i="11"/>
  <c r="AX573" i="11"/>
  <c r="AV573" i="11"/>
  <c r="AW574" i="11"/>
  <c r="AX574" i="19"/>
  <c r="AV574" i="19"/>
  <c r="AW575" i="19"/>
  <c r="AZ574" i="11"/>
  <c r="AV574" i="11"/>
  <c r="AX574" i="11"/>
  <c r="AW575" i="11"/>
  <c r="AV575" i="19"/>
  <c r="AW576" i="19"/>
  <c r="AX575" i="19"/>
  <c r="AW576" i="11"/>
  <c r="AV575" i="11"/>
  <c r="AX575" i="11"/>
  <c r="AZ575" i="11"/>
  <c r="AW577" i="19"/>
  <c r="AV576" i="19"/>
  <c r="AX576" i="19"/>
  <c r="AX576" i="11"/>
  <c r="AW577" i="11"/>
  <c r="AZ576" i="11"/>
  <c r="AV576" i="11"/>
  <c r="AV577" i="19"/>
  <c r="AW578" i="19"/>
  <c r="AX577" i="19"/>
  <c r="AV577" i="11"/>
  <c r="AX577" i="11"/>
  <c r="AZ577" i="11"/>
  <c r="AW578" i="11"/>
  <c r="AV578" i="19"/>
  <c r="AW579" i="19"/>
  <c r="AX578" i="19"/>
  <c r="AV578" i="11"/>
  <c r="AW579" i="11"/>
  <c r="AX578" i="11"/>
  <c r="AZ578" i="11"/>
  <c r="AX579" i="19"/>
  <c r="AV579" i="19"/>
  <c r="AW580" i="19"/>
  <c r="AV579" i="11"/>
  <c r="AW580" i="11"/>
  <c r="AX579" i="11"/>
  <c r="AZ579" i="11"/>
  <c r="AV580" i="19"/>
  <c r="AX580" i="19"/>
  <c r="AW581" i="19"/>
  <c r="AW581" i="11"/>
  <c r="AZ580" i="11"/>
  <c r="AV580" i="11"/>
  <c r="AX580" i="11"/>
  <c r="AX581" i="19"/>
  <c r="AW582" i="19"/>
  <c r="AV581" i="19"/>
  <c r="AV581" i="11"/>
  <c r="AW582" i="11"/>
  <c r="AX581" i="11"/>
  <c r="AZ581" i="11"/>
  <c r="AV582" i="19"/>
  <c r="AX582" i="19"/>
  <c r="AW583" i="19"/>
  <c r="AZ582" i="11"/>
  <c r="AX582" i="11"/>
  <c r="AW583" i="11"/>
  <c r="AV582" i="11"/>
  <c r="AV583" i="19"/>
  <c r="AX583" i="19"/>
  <c r="AW584" i="19"/>
  <c r="AW584" i="11"/>
  <c r="AZ583" i="11"/>
  <c r="AX583" i="11"/>
  <c r="AV583" i="11"/>
  <c r="AV584" i="19"/>
  <c r="AX584" i="19"/>
  <c r="AW585" i="19"/>
  <c r="AW585" i="11"/>
  <c r="AZ584" i="11"/>
  <c r="AX584" i="11"/>
  <c r="AV584" i="11"/>
  <c r="AX585" i="19"/>
  <c r="AW586" i="19"/>
  <c r="AV585" i="19"/>
  <c r="AZ585" i="11"/>
  <c r="AV585" i="11"/>
  <c r="AW586" i="11"/>
  <c r="AX585" i="11"/>
  <c r="AX586" i="19"/>
  <c r="AV586" i="19"/>
  <c r="AW587" i="19"/>
  <c r="AW587" i="11"/>
  <c r="AZ586" i="11"/>
  <c r="AX586" i="11"/>
  <c r="AV586" i="11"/>
  <c r="AX587" i="19"/>
  <c r="AV587" i="19"/>
  <c r="AW588" i="19"/>
  <c r="AV587" i="11"/>
  <c r="AZ587" i="11"/>
  <c r="AW588" i="11"/>
  <c r="AX587" i="11"/>
  <c r="AV588" i="19"/>
  <c r="AX588" i="19"/>
  <c r="AW589" i="19"/>
  <c r="AV588" i="11"/>
  <c r="AZ588" i="11"/>
  <c r="AW589" i="11"/>
  <c r="AX588" i="11"/>
  <c r="AW590" i="19"/>
  <c r="AX589" i="19"/>
  <c r="AV589" i="19"/>
  <c r="AV589" i="11"/>
  <c r="AZ589" i="11"/>
  <c r="AX589" i="11"/>
  <c r="AW590" i="11"/>
  <c r="AW591" i="19"/>
  <c r="AV590" i="19"/>
  <c r="AX590" i="19"/>
  <c r="AW591" i="11"/>
  <c r="AV590" i="11"/>
  <c r="AZ590" i="11"/>
  <c r="AX590" i="11"/>
  <c r="AW592" i="19"/>
  <c r="AX591" i="19"/>
  <c r="AV591" i="19"/>
  <c r="AZ591" i="11"/>
  <c r="AV591" i="11"/>
  <c r="AX591" i="11"/>
  <c r="AW592" i="11"/>
  <c r="AV592" i="19"/>
  <c r="AX592" i="19"/>
  <c r="AW593" i="19"/>
  <c r="AW593" i="11"/>
  <c r="AX592" i="11"/>
  <c r="AV592" i="11"/>
  <c r="AZ592" i="11"/>
  <c r="AW594" i="19"/>
  <c r="AV593" i="19"/>
  <c r="AX593" i="19"/>
  <c r="AV593" i="11"/>
  <c r="AZ593" i="11"/>
  <c r="AX593" i="11"/>
  <c r="AW594" i="11"/>
  <c r="AV594" i="19"/>
  <c r="AX594" i="19"/>
  <c r="AW595" i="19"/>
  <c r="AZ594" i="11"/>
  <c r="AV594" i="11"/>
  <c r="AW595" i="11"/>
  <c r="AX594" i="11"/>
  <c r="AX595" i="19"/>
  <c r="AW596" i="19"/>
  <c r="AV595" i="19"/>
  <c r="AX595" i="11"/>
  <c r="AW596" i="11"/>
  <c r="AV595" i="11"/>
  <c r="AZ595" i="11"/>
  <c r="AW597" i="19"/>
  <c r="AX596" i="19"/>
  <c r="AV596" i="19"/>
  <c r="AW597" i="11"/>
  <c r="AX596" i="11"/>
  <c r="AZ596" i="11"/>
  <c r="AV596" i="11"/>
  <c r="AX597" i="19"/>
  <c r="AV597" i="19"/>
  <c r="AW598" i="19"/>
  <c r="AX597" i="11"/>
  <c r="AW598" i="11"/>
  <c r="AV597" i="11"/>
  <c r="AZ597" i="11"/>
  <c r="AX598" i="19"/>
  <c r="AW599" i="19"/>
  <c r="AV598" i="19"/>
  <c r="AZ598" i="11"/>
  <c r="AW599" i="11"/>
  <c r="AV598" i="11"/>
  <c r="AX598" i="11"/>
  <c r="AV599" i="19"/>
  <c r="AX599" i="19"/>
  <c r="AW600" i="19"/>
  <c r="AW600" i="11"/>
  <c r="AZ599" i="11"/>
  <c r="AV599" i="11"/>
  <c r="AX599" i="11"/>
  <c r="AX600" i="19"/>
  <c r="AV600" i="19"/>
  <c r="AW601" i="19"/>
  <c r="AV600" i="11"/>
  <c r="AW601" i="11"/>
  <c r="AZ600" i="11"/>
  <c r="AX600" i="11"/>
  <c r="AW602" i="19"/>
  <c r="AV601" i="19"/>
  <c r="AX601" i="19"/>
  <c r="AW602" i="11"/>
  <c r="AZ601" i="11"/>
  <c r="AV601" i="11"/>
  <c r="AX601" i="11"/>
  <c r="AX602" i="19"/>
  <c r="AW603" i="19"/>
  <c r="AV602" i="19"/>
  <c r="AW603" i="11"/>
  <c r="AV602" i="11"/>
  <c r="AZ602" i="11"/>
  <c r="AX602" i="11"/>
  <c r="AX603" i="19"/>
  <c r="AV603" i="19"/>
  <c r="AW604" i="19"/>
  <c r="AV603" i="11"/>
  <c r="AX603" i="11"/>
  <c r="AW604" i="11"/>
  <c r="AZ603" i="11"/>
  <c r="AX604" i="19"/>
  <c r="AV604" i="19"/>
  <c r="AW605" i="19"/>
  <c r="AX604" i="11"/>
  <c r="AV604" i="11"/>
  <c r="AZ604" i="11"/>
  <c r="AW605" i="11"/>
  <c r="AX605" i="19"/>
  <c r="AV605" i="19"/>
  <c r="AW606" i="19"/>
  <c r="AX605" i="11"/>
  <c r="AZ605" i="11"/>
  <c r="AW606" i="11"/>
  <c r="AV605" i="11"/>
  <c r="AW607" i="19"/>
  <c r="AV606" i="19"/>
  <c r="AX606" i="19"/>
  <c r="AX606" i="11"/>
  <c r="AZ606" i="11"/>
  <c r="AV606" i="11"/>
  <c r="AW607" i="11"/>
  <c r="AV607" i="19"/>
  <c r="AX607" i="19"/>
  <c r="AW608" i="19"/>
  <c r="AW608" i="11"/>
  <c r="AZ607" i="11"/>
  <c r="AX607" i="11"/>
  <c r="AV607" i="11"/>
  <c r="AX608" i="19"/>
  <c r="AW609" i="19"/>
  <c r="AV608" i="19"/>
  <c r="AW609" i="11"/>
  <c r="AX608" i="11"/>
  <c r="AV608" i="11"/>
  <c r="AZ608" i="11"/>
  <c r="AV609" i="19"/>
  <c r="AW610" i="19"/>
  <c r="AX609" i="19"/>
  <c r="AW610" i="11"/>
  <c r="AZ609" i="11"/>
  <c r="AV609" i="11"/>
  <c r="AX609" i="11"/>
  <c r="AX610" i="19"/>
  <c r="AV610" i="19"/>
  <c r="AW611" i="19"/>
  <c r="AZ610" i="11"/>
  <c r="AW611" i="11"/>
  <c r="AX610" i="11"/>
  <c r="AV610" i="11"/>
  <c r="AV611" i="19"/>
  <c r="AW612" i="19"/>
  <c r="AX611" i="19"/>
  <c r="AW612" i="11"/>
  <c r="AX611" i="11"/>
  <c r="AV611" i="11"/>
  <c r="AZ611" i="11"/>
  <c r="AX612" i="19"/>
  <c r="AW613" i="19"/>
  <c r="AV612" i="19"/>
  <c r="AZ612" i="11"/>
  <c r="AV612" i="11"/>
  <c r="AW613" i="11"/>
  <c r="AX612" i="11"/>
  <c r="AX613" i="19"/>
  <c r="AW614" i="19"/>
  <c r="AV613" i="19"/>
  <c r="AZ613" i="11"/>
  <c r="AW614" i="11"/>
  <c r="AX613" i="11"/>
  <c r="AV613" i="11"/>
  <c r="AW615" i="19"/>
  <c r="AX614" i="19"/>
  <c r="AV614" i="19"/>
  <c r="AZ614" i="11"/>
  <c r="AW615" i="11"/>
  <c r="AX614" i="11"/>
  <c r="AV614" i="11"/>
  <c r="AX615" i="19"/>
  <c r="AV615" i="19"/>
  <c r="AW616" i="19"/>
  <c r="AZ615" i="11"/>
  <c r="AV615" i="11"/>
  <c r="AX615" i="11"/>
  <c r="AW616" i="11"/>
  <c r="AW617" i="19"/>
  <c r="AV616" i="19"/>
  <c r="AX616" i="19"/>
  <c r="AX616" i="11"/>
  <c r="AZ616" i="11"/>
  <c r="AW617" i="11"/>
  <c r="AV616" i="11"/>
  <c r="AV617" i="19"/>
  <c r="AW618" i="19"/>
  <c r="AX617" i="19"/>
  <c r="AW618" i="11"/>
  <c r="AZ617" i="11"/>
  <c r="AX617" i="11"/>
  <c r="AV617" i="11"/>
  <c r="AX618" i="19"/>
  <c r="AW619" i="19"/>
  <c r="AV618" i="19"/>
  <c r="AV618" i="11"/>
  <c r="AX618" i="11"/>
  <c r="AW619" i="11"/>
  <c r="AZ618" i="11"/>
  <c r="AV619" i="19"/>
  <c r="AX619" i="19"/>
  <c r="AW620" i="19"/>
  <c r="AV619" i="11"/>
  <c r="AZ619" i="11"/>
  <c r="AW620" i="11"/>
  <c r="AX619" i="11"/>
  <c r="AW621" i="19"/>
  <c r="AX620" i="19"/>
  <c r="AV620" i="19"/>
  <c r="AV620" i="11"/>
  <c r="AZ620" i="11"/>
  <c r="AX620" i="11"/>
  <c r="AW621" i="11"/>
  <c r="AX621" i="19"/>
  <c r="AW622" i="19"/>
  <c r="AV621" i="19"/>
  <c r="AW622" i="11"/>
  <c r="AZ621" i="11"/>
  <c r="AX621" i="11"/>
  <c r="AV621" i="11"/>
  <c r="AW623" i="19"/>
  <c r="AX622" i="19"/>
  <c r="AV622" i="19"/>
  <c r="AV622" i="11"/>
  <c r="AZ622" i="11"/>
  <c r="AX622" i="11"/>
  <c r="AW623" i="11"/>
  <c r="AV623" i="19"/>
  <c r="AX623" i="19"/>
  <c r="AW624" i="19"/>
  <c r="AW624" i="11"/>
  <c r="AZ623" i="11"/>
  <c r="AX623" i="11"/>
  <c r="AV623" i="11"/>
  <c r="AW625" i="19"/>
  <c r="AV624" i="19"/>
  <c r="AX624" i="19"/>
  <c r="AV624" i="11"/>
  <c r="AX624" i="11"/>
  <c r="AZ624" i="11"/>
  <c r="AW625" i="11"/>
  <c r="AV625" i="19"/>
  <c r="AW626" i="19"/>
  <c r="AX625" i="19"/>
  <c r="AZ625" i="11"/>
  <c r="AV625" i="11"/>
  <c r="AX625" i="11"/>
  <c r="AW626" i="11"/>
  <c r="AX626" i="19"/>
  <c r="AV626" i="19"/>
  <c r="AW627" i="19"/>
  <c r="AZ626" i="11"/>
  <c r="AX626" i="11"/>
  <c r="AW627" i="11"/>
  <c r="AV626" i="11"/>
  <c r="AW628" i="19"/>
  <c r="AX627" i="19"/>
  <c r="AV627" i="19"/>
  <c r="AX627" i="11"/>
  <c r="AW628" i="11"/>
  <c r="AV627" i="11"/>
  <c r="AZ627" i="11"/>
  <c r="AW629" i="19"/>
  <c r="AX628" i="19"/>
  <c r="AV628" i="19"/>
  <c r="AW629" i="11"/>
  <c r="AV628" i="11"/>
  <c r="AZ628" i="11"/>
  <c r="AX628" i="11"/>
  <c r="AX629" i="19"/>
  <c r="AW630" i="19"/>
  <c r="AV629" i="19"/>
  <c r="AW630" i="11"/>
  <c r="AZ629" i="11"/>
  <c r="AX629" i="11"/>
  <c r="AV629" i="11"/>
  <c r="AV630" i="19"/>
  <c r="AW631" i="19"/>
  <c r="AX630" i="19"/>
  <c r="AW631" i="11"/>
  <c r="AZ630" i="11"/>
  <c r="AV630" i="11"/>
  <c r="AX630" i="11"/>
  <c r="AV631" i="19"/>
  <c r="AW632" i="19"/>
  <c r="AX631" i="19"/>
  <c r="AZ631" i="11"/>
  <c r="AV631" i="11"/>
  <c r="AX631" i="11"/>
  <c r="AW632" i="11"/>
  <c r="AX632" i="19"/>
  <c r="AV632" i="19"/>
  <c r="AW633" i="19"/>
  <c r="AX632" i="11"/>
  <c r="AZ632" i="11"/>
  <c r="AV632" i="11"/>
  <c r="AW633" i="11"/>
  <c r="AW634" i="19"/>
  <c r="AV633" i="19"/>
  <c r="AX633" i="19"/>
  <c r="AV633" i="11"/>
  <c r="AZ633" i="11"/>
  <c r="AW634" i="11"/>
  <c r="AX633" i="11"/>
  <c r="AV634" i="19"/>
  <c r="AW635" i="19"/>
  <c r="AX634" i="19"/>
  <c r="AW635" i="11"/>
  <c r="AX634" i="11"/>
  <c r="AV634" i="11"/>
  <c r="AZ634" i="11"/>
  <c r="AV635" i="19"/>
  <c r="AW636" i="19"/>
  <c r="AX635" i="19"/>
  <c r="AX635" i="11"/>
  <c r="AW636" i="11"/>
  <c r="AZ635" i="11"/>
  <c r="AV635" i="11"/>
  <c r="AW637" i="19"/>
  <c r="AV636" i="19"/>
  <c r="AX636" i="19"/>
  <c r="AX636" i="11"/>
  <c r="AV636" i="11"/>
  <c r="AW637" i="11"/>
  <c r="AZ636" i="11"/>
  <c r="AV637" i="19"/>
  <c r="AW638" i="19"/>
  <c r="AX637" i="19"/>
  <c r="AZ637" i="11"/>
  <c r="AX637" i="11"/>
  <c r="AW638" i="11"/>
  <c r="AV637" i="11"/>
  <c r="AV638" i="19"/>
  <c r="AW639" i="19"/>
  <c r="AX638" i="19"/>
  <c r="AZ638" i="11"/>
  <c r="AX638" i="11"/>
  <c r="AW639" i="11"/>
  <c r="AV638" i="11"/>
  <c r="AV639" i="19"/>
  <c r="AX639" i="19"/>
  <c r="AW640" i="19"/>
  <c r="AV639" i="11"/>
  <c r="AW640" i="11"/>
  <c r="AX639" i="11"/>
  <c r="AZ639" i="11"/>
  <c r="AW641" i="19"/>
  <c r="AV640" i="19"/>
  <c r="AX640" i="19"/>
  <c r="AZ640" i="11"/>
  <c r="AW641" i="11"/>
  <c r="AV640" i="11"/>
  <c r="AX640" i="11"/>
  <c r="AX641" i="19"/>
  <c r="AV641" i="19"/>
  <c r="AW642" i="19"/>
  <c r="AV641" i="11"/>
  <c r="AX641" i="11"/>
  <c r="AW642" i="11"/>
  <c r="AZ641" i="11"/>
  <c r="AV642" i="19"/>
  <c r="AW643" i="19"/>
  <c r="AX642" i="19"/>
  <c r="AW643" i="11"/>
  <c r="AV642" i="11"/>
  <c r="AZ642" i="11"/>
  <c r="AX642" i="11"/>
  <c r="AW644" i="19"/>
  <c r="AV643" i="19"/>
  <c r="AX643" i="19"/>
  <c r="AV643" i="11"/>
  <c r="AW644" i="11"/>
  <c r="AX643" i="11"/>
  <c r="AZ643" i="11"/>
  <c r="AV644" i="19"/>
  <c r="AX644" i="19"/>
  <c r="AW645" i="19"/>
  <c r="AZ644" i="11"/>
  <c r="AX644" i="11"/>
  <c r="AW645" i="11"/>
  <c r="AV644" i="11"/>
  <c r="AV645" i="19"/>
  <c r="AW646" i="19"/>
  <c r="AX645" i="19"/>
  <c r="AW646" i="11"/>
  <c r="AV645" i="11"/>
  <c r="AX645" i="11"/>
  <c r="AZ645" i="11"/>
  <c r="AV646" i="19"/>
  <c r="AX646" i="19"/>
  <c r="AW647" i="19"/>
  <c r="AZ646" i="11"/>
  <c r="AX646" i="11"/>
  <c r="AV646" i="11"/>
  <c r="AW647" i="11"/>
  <c r="AW648" i="19"/>
  <c r="AX647" i="19"/>
  <c r="AV647" i="19"/>
  <c r="AW648" i="11"/>
  <c r="AX647" i="11"/>
  <c r="AZ647" i="11"/>
  <c r="AV647" i="11"/>
  <c r="AW649" i="19"/>
  <c r="AV648" i="19"/>
  <c r="AX648" i="19"/>
  <c r="AW649" i="11"/>
  <c r="AZ648" i="11"/>
  <c r="AV648" i="11"/>
  <c r="AX648" i="11"/>
  <c r="AX649" i="19"/>
  <c r="AV649" i="19"/>
  <c r="AW650" i="19"/>
  <c r="AW650" i="11"/>
  <c r="AV649" i="11"/>
  <c r="AZ649" i="11"/>
  <c r="AX649" i="11"/>
  <c r="AV650" i="19"/>
  <c r="AX650" i="19"/>
  <c r="AW651" i="19"/>
  <c r="AX650" i="11"/>
  <c r="AV650" i="11"/>
  <c r="AW651" i="11"/>
  <c r="AZ650" i="11"/>
  <c r="AX651" i="19"/>
  <c r="AW652" i="19"/>
  <c r="AV651" i="19"/>
  <c r="AZ651" i="11"/>
  <c r="AW652" i="11"/>
  <c r="AV651" i="11"/>
  <c r="AX651" i="11"/>
  <c r="AW653" i="19"/>
  <c r="AX652" i="19"/>
  <c r="AV652" i="19"/>
  <c r="AV652" i="11"/>
  <c r="AZ652" i="11"/>
  <c r="AX652" i="11"/>
  <c r="AW653" i="11"/>
  <c r="AX653" i="19"/>
  <c r="AV653" i="19"/>
  <c r="AW654" i="19"/>
  <c r="AZ653" i="11"/>
  <c r="AW654" i="11"/>
  <c r="AV653" i="11"/>
  <c r="AX653" i="11"/>
  <c r="AX654" i="19"/>
  <c r="AV654" i="19"/>
  <c r="AW655" i="19"/>
  <c r="AW655" i="11"/>
  <c r="AZ654" i="11"/>
  <c r="AX654" i="11"/>
  <c r="AV654" i="11"/>
  <c r="AV655" i="19"/>
  <c r="AW656" i="19"/>
  <c r="AX655" i="19"/>
  <c r="AX655" i="11"/>
  <c r="AZ655" i="11"/>
  <c r="AV655" i="11"/>
  <c r="AW656" i="11"/>
  <c r="AW657" i="19"/>
  <c r="AV656" i="19"/>
  <c r="AX656" i="19"/>
  <c r="AZ656" i="11"/>
  <c r="AX656" i="11"/>
  <c r="AV656" i="11"/>
  <c r="AW657" i="11"/>
  <c r="AV657" i="19"/>
  <c r="AW658" i="19"/>
  <c r="AX657" i="19"/>
  <c r="AZ657" i="11"/>
  <c r="AX657" i="11"/>
  <c r="AV657" i="11"/>
  <c r="AW658" i="11"/>
  <c r="AW659" i="19"/>
  <c r="AV658" i="19"/>
  <c r="AX658" i="19"/>
  <c r="AX658" i="11"/>
  <c r="AV658" i="11"/>
  <c r="AW659" i="11"/>
  <c r="AZ658" i="11"/>
  <c r="AV659" i="19"/>
  <c r="AX659" i="19"/>
  <c r="AW660" i="19"/>
  <c r="AV659" i="11"/>
  <c r="AW660" i="11"/>
  <c r="AZ659" i="11"/>
  <c r="AX659" i="11"/>
  <c r="AX660" i="19"/>
  <c r="AV660" i="19"/>
  <c r="AW661" i="19"/>
  <c r="AZ660" i="11"/>
  <c r="AW661" i="11"/>
  <c r="AV660" i="11"/>
  <c r="AX660" i="11"/>
  <c r="AW662" i="19"/>
  <c r="AX661" i="19"/>
  <c r="AV661" i="19"/>
  <c r="AX661" i="11"/>
  <c r="AZ661" i="11"/>
  <c r="AV661" i="11"/>
  <c r="AW662" i="11"/>
  <c r="AV662" i="19"/>
  <c r="AW663" i="19"/>
  <c r="AX662" i="19"/>
  <c r="AV662" i="11"/>
  <c r="AW663" i="11"/>
  <c r="AX662" i="11"/>
  <c r="AZ662" i="11"/>
  <c r="AW664" i="19"/>
  <c r="AX663" i="19"/>
  <c r="AV663" i="19"/>
  <c r="AV663" i="11"/>
  <c r="AW664" i="11"/>
  <c r="AX663" i="11"/>
  <c r="AZ663" i="11"/>
  <c r="AV664" i="19"/>
  <c r="AW665" i="19"/>
  <c r="AX664" i="19"/>
  <c r="AV664" i="11"/>
  <c r="AX664" i="11"/>
  <c r="AZ664" i="11"/>
  <c r="AW665" i="11"/>
  <c r="AX665" i="19"/>
  <c r="AW666" i="19"/>
  <c r="AV665" i="19"/>
  <c r="AZ665" i="11"/>
  <c r="AX665" i="11"/>
  <c r="AW666" i="11"/>
  <c r="AV665" i="11"/>
  <c r="AX666" i="19"/>
  <c r="AV666" i="19"/>
  <c r="AW667" i="19"/>
  <c r="AZ666" i="11"/>
  <c r="AV666" i="11"/>
  <c r="AX666" i="11"/>
  <c r="AW667" i="11"/>
  <c r="AV667" i="19"/>
  <c r="AX667" i="19"/>
  <c r="AW668" i="19"/>
  <c r="AV667" i="11"/>
  <c r="AX667" i="11"/>
  <c r="AZ667" i="11"/>
  <c r="AW668" i="11"/>
  <c r="AX668" i="19"/>
  <c r="AV668" i="19"/>
  <c r="AW669" i="19"/>
  <c r="AV668" i="11"/>
  <c r="AZ668" i="11"/>
  <c r="AW669" i="11"/>
  <c r="AX668" i="11"/>
  <c r="AV669" i="19"/>
  <c r="AX669" i="19"/>
  <c r="AW670" i="19"/>
  <c r="AW670" i="11"/>
  <c r="AV669" i="11"/>
  <c r="AX669" i="11"/>
  <c r="AZ669" i="11"/>
  <c r="AV670" i="19"/>
  <c r="AX670" i="19"/>
  <c r="AW671" i="19"/>
  <c r="AV670" i="11"/>
  <c r="AX670" i="11"/>
  <c r="AZ670" i="11"/>
  <c r="AW671" i="11"/>
  <c r="AW672" i="19"/>
  <c r="AX671" i="19"/>
  <c r="AV671" i="19"/>
  <c r="AW672" i="11"/>
  <c r="AZ671" i="11"/>
  <c r="AX671" i="11"/>
  <c r="AV671" i="11"/>
  <c r="AW673" i="19"/>
  <c r="AX672" i="19"/>
  <c r="AV672" i="19"/>
  <c r="AW673" i="11"/>
  <c r="AZ672" i="11"/>
  <c r="AX672" i="11"/>
  <c r="AV672" i="11"/>
  <c r="AV673" i="19"/>
  <c r="AX673" i="19"/>
  <c r="AW674" i="19"/>
  <c r="AV673" i="11"/>
  <c r="AW674" i="11"/>
  <c r="AZ673" i="11"/>
  <c r="AX673" i="11"/>
  <c r="AX674" i="19"/>
  <c r="AW675" i="19"/>
  <c r="AV674" i="19"/>
  <c r="AV674" i="11"/>
  <c r="AX674" i="11"/>
  <c r="AZ674" i="11"/>
  <c r="AW675" i="11"/>
  <c r="AW676" i="19"/>
  <c r="AV675" i="19"/>
  <c r="AX675" i="19"/>
  <c r="AV675" i="11"/>
  <c r="AZ675" i="11"/>
  <c r="AW676" i="11"/>
  <c r="AX675" i="11"/>
  <c r="AV676" i="19"/>
  <c r="AW677" i="19"/>
  <c r="AX676" i="19"/>
  <c r="AZ676" i="11"/>
  <c r="AV676" i="11"/>
  <c r="AX676" i="11"/>
  <c r="AW677" i="11"/>
  <c r="AX677" i="19"/>
  <c r="AV677" i="19"/>
  <c r="AW678" i="19"/>
  <c r="AV677" i="11"/>
  <c r="AX677" i="11"/>
  <c r="AW678" i="11"/>
  <c r="AZ677" i="11"/>
  <c r="AW679" i="19"/>
  <c r="AV678" i="19"/>
  <c r="AX678" i="19"/>
  <c r="AV678" i="11"/>
  <c r="AX678" i="11"/>
  <c r="AZ678" i="11"/>
  <c r="AW679" i="11"/>
  <c r="AW680" i="19"/>
  <c r="AV679" i="19"/>
  <c r="AX679" i="19"/>
  <c r="AW680" i="11"/>
  <c r="AX679" i="11"/>
  <c r="AZ679" i="11"/>
  <c r="AV679" i="11"/>
  <c r="AW681" i="19"/>
  <c r="AX680" i="19"/>
  <c r="AV680" i="19"/>
  <c r="AZ680" i="11"/>
  <c r="AW681" i="11"/>
  <c r="AV680" i="11"/>
  <c r="AX680" i="11"/>
  <c r="AV681" i="19"/>
  <c r="AX681" i="19"/>
  <c r="AW682" i="19"/>
  <c r="AZ681" i="11"/>
  <c r="AW682" i="11"/>
  <c r="AV681" i="11"/>
  <c r="AX681" i="11"/>
  <c r="AV682" i="19"/>
  <c r="AW683" i="19"/>
  <c r="AX682" i="19"/>
  <c r="AX682" i="11"/>
  <c r="AW683" i="11"/>
  <c r="AZ682" i="11"/>
  <c r="AV682" i="11"/>
  <c r="AX683" i="19"/>
  <c r="AW684" i="19"/>
  <c r="AV683" i="19"/>
  <c r="AZ683" i="11"/>
  <c r="AV683" i="11"/>
  <c r="AX683" i="11"/>
  <c r="AW684" i="11"/>
  <c r="AW685" i="19"/>
  <c r="AV684" i="19"/>
  <c r="AX684" i="19"/>
  <c r="AZ684" i="11"/>
  <c r="AX684" i="11"/>
  <c r="AW685" i="11"/>
  <c r="AV684" i="11"/>
  <c r="AV685" i="19"/>
  <c r="AW686" i="19"/>
  <c r="AX685" i="19"/>
  <c r="AW686" i="11"/>
  <c r="AV685" i="11"/>
  <c r="AZ685" i="11"/>
  <c r="AX685" i="11"/>
  <c r="AW687" i="19"/>
  <c r="AX686" i="19"/>
  <c r="AV686" i="19"/>
  <c r="AX686" i="11"/>
  <c r="AW687" i="11"/>
  <c r="AV686" i="11"/>
  <c r="AZ686" i="11"/>
  <c r="AX687" i="19"/>
  <c r="AV687" i="19"/>
  <c r="AW688" i="19"/>
  <c r="AZ687" i="11"/>
  <c r="AV687" i="11"/>
  <c r="AW688" i="11"/>
  <c r="AX687" i="11"/>
  <c r="AV688" i="19"/>
  <c r="AW689" i="19"/>
  <c r="AX688" i="19"/>
  <c r="AX688" i="11"/>
  <c r="AW689" i="11"/>
  <c r="AZ688" i="11"/>
  <c r="AV688" i="11"/>
  <c r="AV689" i="19"/>
  <c r="AW690" i="19"/>
  <c r="AX689" i="19"/>
  <c r="AV689" i="11"/>
  <c r="AZ689" i="11"/>
  <c r="AW690" i="11"/>
  <c r="AX689" i="11"/>
  <c r="AW691" i="19"/>
  <c r="AV690" i="19"/>
  <c r="AX690" i="19"/>
  <c r="AZ690" i="11"/>
  <c r="AX690" i="11"/>
  <c r="AW691" i="11"/>
  <c r="AV690" i="11"/>
  <c r="AW692" i="19"/>
  <c r="AX691" i="19"/>
  <c r="AV691" i="19"/>
  <c r="AV691" i="11"/>
  <c r="AX691" i="11"/>
  <c r="AZ691" i="11"/>
  <c r="AW692" i="11"/>
  <c r="AW693" i="19"/>
  <c r="AX692" i="19"/>
  <c r="AV692" i="19"/>
  <c r="AZ692" i="11"/>
  <c r="AX692" i="11"/>
  <c r="AW693" i="11"/>
  <c r="AV692" i="11"/>
  <c r="AV693" i="19"/>
  <c r="AX693" i="19"/>
  <c r="AW694" i="19"/>
  <c r="AX693" i="11"/>
  <c r="AW694" i="11"/>
  <c r="AZ693" i="11"/>
  <c r="AV693" i="11"/>
  <c r="AX694" i="19"/>
  <c r="AV694" i="19"/>
  <c r="AW695" i="19"/>
  <c r="AV694" i="11"/>
  <c r="AZ694" i="11"/>
  <c r="AW695" i="11"/>
  <c r="AX694" i="11"/>
  <c r="AX695" i="19"/>
  <c r="AW696" i="19"/>
  <c r="AV695" i="19"/>
  <c r="AX695" i="11"/>
  <c r="AV695" i="11"/>
  <c r="AW696" i="11"/>
  <c r="AZ695" i="11"/>
  <c r="AW697" i="19"/>
  <c r="AV696" i="19"/>
  <c r="AX696" i="19"/>
  <c r="AZ696" i="11"/>
  <c r="AV696" i="11"/>
  <c r="AW697" i="11"/>
  <c r="AX696" i="11"/>
  <c r="AV697" i="19"/>
  <c r="AW698" i="19"/>
  <c r="AX697" i="19"/>
  <c r="AX697" i="11"/>
  <c r="AW698" i="11"/>
  <c r="AV697" i="11"/>
  <c r="AZ697" i="11"/>
  <c r="AX698" i="19"/>
  <c r="AV698" i="19"/>
  <c r="AW699" i="19"/>
  <c r="AV698" i="11"/>
  <c r="AX698" i="11"/>
  <c r="AZ698" i="11"/>
  <c r="AW699" i="11"/>
  <c r="AW700" i="19"/>
  <c r="AX699" i="19"/>
  <c r="AV699" i="19"/>
  <c r="AZ699" i="11"/>
  <c r="AX699" i="11"/>
  <c r="AV699" i="11"/>
  <c r="AW700" i="11"/>
  <c r="AV700" i="19"/>
  <c r="AX700" i="19"/>
  <c r="AW701" i="19"/>
  <c r="AV700" i="11"/>
  <c r="AX700" i="11"/>
  <c r="AZ700" i="11"/>
  <c r="AW701" i="11"/>
  <c r="AW702" i="19"/>
  <c r="AX701" i="19"/>
  <c r="AV701" i="19"/>
  <c r="AV701" i="11"/>
  <c r="AW702" i="11"/>
  <c r="AX701" i="11"/>
  <c r="AZ701" i="11"/>
  <c r="AX702" i="19"/>
  <c r="AV702" i="19"/>
  <c r="AW703" i="19"/>
  <c r="AX702" i="11"/>
  <c r="AV702" i="11"/>
  <c r="AW703" i="11"/>
  <c r="AZ702" i="11"/>
  <c r="AX703" i="19"/>
  <c r="AV703" i="19"/>
  <c r="AW704" i="19"/>
  <c r="AZ703" i="11"/>
  <c r="AW704" i="11"/>
  <c r="AV703" i="11"/>
  <c r="AX703" i="11"/>
  <c r="AW705" i="19"/>
  <c r="AX704" i="19"/>
  <c r="AV704" i="19"/>
  <c r="AW705" i="11"/>
  <c r="AZ704" i="11"/>
  <c r="AV704" i="11"/>
  <c r="AX704" i="11"/>
  <c r="AW706" i="19"/>
  <c r="AV705" i="19"/>
  <c r="AX705" i="19"/>
  <c r="AZ705" i="11"/>
  <c r="AV705" i="11"/>
  <c r="AW706" i="11"/>
  <c r="AX705" i="11"/>
  <c r="AX706" i="19"/>
  <c r="AV706" i="19"/>
  <c r="AW707" i="19"/>
  <c r="AX706" i="11"/>
  <c r="AZ706" i="11"/>
  <c r="AW707" i="11"/>
  <c r="AV706" i="11"/>
  <c r="AX707" i="19"/>
  <c r="AV707" i="19"/>
  <c r="AW708" i="19"/>
  <c r="AZ707" i="11"/>
  <c r="AW708" i="11"/>
  <c r="AX707" i="11"/>
  <c r="AV707" i="11"/>
  <c r="AW709" i="19"/>
  <c r="AX708" i="19"/>
  <c r="AV708" i="19"/>
  <c r="AZ708" i="11"/>
  <c r="AV708" i="11"/>
  <c r="AW709" i="11"/>
  <c r="AX708" i="11"/>
  <c r="AW710" i="19"/>
  <c r="AV709" i="19"/>
  <c r="AX709" i="19"/>
  <c r="AX709" i="11"/>
  <c r="AV709" i="11"/>
  <c r="AW710" i="11"/>
  <c r="AZ709" i="11"/>
  <c r="AX710" i="19"/>
  <c r="AW711" i="19"/>
  <c r="AV710" i="19"/>
  <c r="AZ710" i="11"/>
  <c r="AW711" i="11"/>
  <c r="AV710" i="11"/>
  <c r="AX710" i="11"/>
  <c r="AW712" i="19"/>
  <c r="AX711" i="19"/>
  <c r="AV711" i="19"/>
  <c r="AW712" i="11"/>
  <c r="AV711" i="11"/>
  <c r="AZ711" i="11"/>
  <c r="AX711" i="11"/>
  <c r="AX712" i="19"/>
  <c r="AV712" i="19"/>
  <c r="AW713" i="19"/>
  <c r="AZ712" i="11"/>
  <c r="AV712" i="11"/>
  <c r="AX712" i="11"/>
  <c r="AW713" i="11"/>
  <c r="AV713" i="19"/>
  <c r="AX713" i="19"/>
  <c r="AW714" i="19"/>
  <c r="AV713" i="11"/>
  <c r="AW714" i="11"/>
  <c r="AZ713" i="11"/>
  <c r="AX713" i="11"/>
  <c r="AW715" i="19"/>
  <c r="AX714" i="19"/>
  <c r="AV714" i="19"/>
  <c r="AZ714" i="11"/>
  <c r="AV714" i="11"/>
  <c r="AW715" i="11"/>
  <c r="AX714" i="11"/>
  <c r="AX715" i="19"/>
  <c r="AW716" i="19"/>
  <c r="AV715" i="19"/>
  <c r="AV715" i="11"/>
  <c r="AZ715" i="11"/>
  <c r="AX715" i="11"/>
  <c r="AW716" i="11"/>
  <c r="AW717" i="19"/>
  <c r="AV716" i="19"/>
  <c r="AX716" i="19"/>
  <c r="AX716" i="11"/>
  <c r="AW717" i="11"/>
  <c r="AZ716" i="11"/>
  <c r="AV716" i="11"/>
  <c r="AX717" i="19"/>
  <c r="AV717" i="19"/>
  <c r="AW718" i="19"/>
  <c r="AZ717" i="11"/>
  <c r="AW718" i="11"/>
  <c r="AX717" i="11"/>
  <c r="AV717" i="11"/>
  <c r="AX718" i="19"/>
  <c r="AV718" i="19"/>
  <c r="AW719" i="19"/>
  <c r="AX718" i="11"/>
  <c r="AV718" i="11"/>
  <c r="AZ718" i="11"/>
  <c r="AW719" i="11"/>
  <c r="AV719" i="19"/>
  <c r="AW720" i="19"/>
  <c r="AX719" i="19"/>
  <c r="AX719" i="11"/>
  <c r="AV719" i="11"/>
  <c r="AZ719" i="11"/>
  <c r="AW720" i="11"/>
  <c r="AW721" i="19"/>
  <c r="AV720" i="19"/>
  <c r="AX720" i="19"/>
  <c r="AX720" i="11"/>
  <c r="AV720" i="11"/>
  <c r="AW721" i="11"/>
  <c r="AZ720" i="11"/>
  <c r="AW722" i="19"/>
  <c r="AX721" i="19"/>
  <c r="AV721" i="19"/>
  <c r="AV721" i="11"/>
  <c r="AX721" i="11"/>
  <c r="AW722" i="11"/>
  <c r="AZ721" i="11"/>
  <c r="AW723" i="19"/>
  <c r="AX722" i="19"/>
  <c r="AV722" i="19"/>
  <c r="AW723" i="11"/>
  <c r="AX722" i="11"/>
  <c r="AV722" i="11"/>
  <c r="AZ722" i="11"/>
  <c r="AX723" i="19"/>
  <c r="AV723" i="19"/>
  <c r="AW724" i="19"/>
  <c r="AX723" i="11"/>
  <c r="AZ723" i="11"/>
  <c r="AW724" i="11"/>
  <c r="AV723" i="11"/>
  <c r="AX724" i="19"/>
  <c r="AV724" i="19"/>
  <c r="AW725" i="19"/>
  <c r="AX724" i="11"/>
  <c r="AV724" i="11"/>
  <c r="AW725" i="11"/>
  <c r="AZ724" i="11"/>
  <c r="AX725" i="19"/>
  <c r="AV725" i="19"/>
  <c r="AW726" i="19"/>
  <c r="AV725" i="11"/>
  <c r="AX725" i="11"/>
  <c r="AW726" i="11"/>
  <c r="AZ725" i="11"/>
  <c r="AW727" i="19"/>
  <c r="AV726" i="19"/>
  <c r="AX726" i="19"/>
  <c r="AW727" i="11"/>
  <c r="AX726" i="11"/>
  <c r="AV726" i="11"/>
  <c r="AZ726" i="11"/>
  <c r="AX727" i="19"/>
  <c r="AV727" i="19"/>
  <c r="AW728" i="19"/>
  <c r="AZ727" i="11"/>
  <c r="AX727" i="11"/>
  <c r="AW728" i="11"/>
  <c r="AV727" i="11"/>
  <c r="AX728" i="19"/>
  <c r="AW729" i="19"/>
  <c r="AV728" i="19"/>
  <c r="AZ728" i="11"/>
  <c r="AW729" i="11"/>
  <c r="AV728" i="11"/>
  <c r="AX728" i="11"/>
  <c r="AX729" i="19"/>
  <c r="AV729" i="19"/>
  <c r="AW730" i="19"/>
  <c r="AV729" i="11"/>
  <c r="AX729" i="11"/>
  <c r="AW730" i="11"/>
  <c r="AZ729" i="11"/>
  <c r="AV730" i="19"/>
  <c r="AW731" i="19"/>
  <c r="AX730" i="19"/>
  <c r="AZ730" i="11"/>
  <c r="AX730" i="11"/>
  <c r="AV730" i="11"/>
  <c r="AW731" i="11"/>
  <c r="AW732" i="19"/>
  <c r="AV731" i="19"/>
  <c r="AX731" i="19"/>
  <c r="AW732" i="11"/>
  <c r="AZ731" i="11"/>
  <c r="AV731" i="11"/>
  <c r="AX731" i="11"/>
  <c r="AX732" i="19"/>
  <c r="AV732" i="19"/>
  <c r="AW733" i="19"/>
  <c r="AW733" i="11"/>
  <c r="AV732" i="11"/>
  <c r="AZ732" i="11"/>
  <c r="AX732" i="11"/>
  <c r="AX733" i="19"/>
  <c r="AV733" i="19"/>
  <c r="AW734" i="19"/>
  <c r="AZ733" i="11"/>
  <c r="AV733" i="11"/>
  <c r="AW734" i="11"/>
  <c r="AX733" i="11"/>
  <c r="AV734" i="19"/>
  <c r="AX734" i="19"/>
  <c r="AW735" i="19"/>
  <c r="AX734" i="11"/>
  <c r="AW735" i="11"/>
  <c r="AZ734" i="11"/>
  <c r="AV734" i="11"/>
  <c r="AV735" i="19"/>
  <c r="AW736" i="19"/>
  <c r="AX735" i="19"/>
  <c r="AW736" i="11"/>
  <c r="AX735" i="11"/>
  <c r="AV735" i="11"/>
  <c r="AZ735" i="11"/>
  <c r="AW737" i="19"/>
  <c r="AX736" i="19"/>
  <c r="AV736" i="19"/>
  <c r="AV736" i="11"/>
  <c r="AW737" i="11"/>
  <c r="AZ736" i="11"/>
  <c r="AX736" i="11"/>
  <c r="AX737" i="19"/>
  <c r="AW738" i="19"/>
  <c r="AV737" i="19"/>
  <c r="AX737" i="11"/>
  <c r="AV737" i="11"/>
  <c r="AZ737" i="11"/>
  <c r="AW738" i="11"/>
  <c r="AW739" i="19"/>
  <c r="AX738" i="19"/>
  <c r="AV738" i="19"/>
  <c r="AW739" i="11"/>
  <c r="AX738" i="11"/>
  <c r="AV738" i="11"/>
  <c r="AZ738" i="11"/>
  <c r="AW740" i="19"/>
  <c r="AV739" i="19"/>
  <c r="AX739" i="19"/>
  <c r="AW740" i="11"/>
  <c r="AV739" i="11"/>
  <c r="AX739" i="11"/>
  <c r="AZ739" i="11"/>
  <c r="AV740" i="19"/>
  <c r="AX740" i="19"/>
  <c r="AW741" i="19"/>
  <c r="AW741" i="11"/>
  <c r="AV740" i="11"/>
  <c r="AX740" i="11"/>
  <c r="AZ740" i="11"/>
  <c r="AX741" i="19"/>
  <c r="AW742" i="19"/>
  <c r="AV741" i="19"/>
  <c r="AW742" i="11"/>
  <c r="AV741" i="11"/>
  <c r="AX741" i="11"/>
  <c r="AZ741" i="11"/>
  <c r="AV742" i="19"/>
  <c r="AW743" i="19"/>
  <c r="AX742" i="19"/>
  <c r="AV742" i="11"/>
  <c r="AX742" i="11"/>
  <c r="AW743" i="11"/>
  <c r="AZ742" i="11"/>
  <c r="AX743" i="19"/>
  <c r="AW744" i="19"/>
  <c r="AV743" i="19"/>
  <c r="AW744" i="11"/>
  <c r="AX743" i="11"/>
  <c r="AV743" i="11"/>
  <c r="AZ743" i="11"/>
  <c r="AW745" i="19"/>
  <c r="AX744" i="19"/>
  <c r="AV744" i="19"/>
  <c r="AZ744" i="11"/>
  <c r="AW745" i="11"/>
  <c r="AV744" i="11"/>
  <c r="AX744" i="11"/>
  <c r="AX745" i="19"/>
  <c r="AV745" i="19"/>
  <c r="AW746" i="19"/>
  <c r="AV745" i="11"/>
  <c r="AW746" i="11"/>
  <c r="AX745" i="11"/>
  <c r="AZ745" i="11"/>
  <c r="AV746" i="19"/>
  <c r="AW747" i="19"/>
  <c r="AX746" i="19"/>
  <c r="AZ746" i="11"/>
  <c r="AX746" i="11"/>
  <c r="AW747" i="11"/>
  <c r="AV746" i="11"/>
  <c r="AW748" i="19"/>
  <c r="AX747" i="19"/>
  <c r="AV747" i="19"/>
  <c r="AZ747" i="11"/>
  <c r="AV747" i="11"/>
  <c r="AX747" i="11"/>
  <c r="AW748" i="11"/>
  <c r="AX748" i="19"/>
  <c r="AV748" i="19"/>
  <c r="AW749" i="19"/>
  <c r="AV748" i="11"/>
  <c r="AW749" i="11"/>
  <c r="AX748" i="11"/>
  <c r="AZ748" i="11"/>
  <c r="AV749" i="19"/>
  <c r="AW750" i="19"/>
  <c r="AX749" i="19"/>
  <c r="AZ749" i="11"/>
  <c r="AW750" i="11"/>
  <c r="AV749" i="11"/>
  <c r="AX749" i="11"/>
  <c r="AX750" i="19"/>
  <c r="AW751" i="19"/>
  <c r="AV750" i="19"/>
  <c r="AV750" i="11"/>
  <c r="AW751" i="11"/>
  <c r="AZ750" i="11"/>
  <c r="AX750" i="11"/>
  <c r="AW752" i="19"/>
  <c r="AX751" i="19"/>
  <c r="AV751" i="19"/>
  <c r="AX751" i="11"/>
  <c r="AW752" i="11"/>
  <c r="AV751" i="11"/>
  <c r="AZ751" i="11"/>
  <c r="AX752" i="19"/>
  <c r="AW753" i="19"/>
  <c r="AV752" i="19"/>
  <c r="AX752" i="11"/>
  <c r="AV752" i="11"/>
  <c r="AZ752" i="11"/>
  <c r="AW753" i="11"/>
  <c r="AV753" i="19"/>
  <c r="AW754" i="19"/>
  <c r="AX753" i="19"/>
  <c r="AV753" i="11"/>
  <c r="AZ753" i="11"/>
  <c r="AX753" i="11"/>
  <c r="AW754" i="11"/>
  <c r="AV754" i="19"/>
  <c r="AW755" i="19"/>
  <c r="AX754" i="19"/>
  <c r="AX754" i="11"/>
  <c r="AW755" i="11"/>
  <c r="AZ754" i="11"/>
  <c r="AV754" i="11"/>
  <c r="AW756" i="19"/>
  <c r="AV755" i="19"/>
  <c r="AX755" i="19"/>
  <c r="AZ755" i="11"/>
  <c r="AV755" i="11"/>
  <c r="AX755" i="11"/>
  <c r="AW756" i="11"/>
  <c r="AW757" i="19"/>
  <c r="AX756" i="19"/>
  <c r="AV756" i="19"/>
  <c r="AZ756" i="11"/>
  <c r="AX756" i="11"/>
  <c r="AV756" i="11"/>
  <c r="AW757" i="11"/>
  <c r="AX757" i="19"/>
  <c r="AW758" i="19"/>
  <c r="AV757" i="19"/>
  <c r="AV757" i="11"/>
  <c r="AW758" i="11"/>
  <c r="AZ757" i="11"/>
  <c r="AX757" i="11"/>
  <c r="AX758" i="19"/>
  <c r="AV758" i="19"/>
  <c r="AW759" i="19"/>
  <c r="AW759" i="11"/>
  <c r="AV758" i="11"/>
  <c r="AZ758" i="11"/>
  <c r="AX758" i="11"/>
  <c r="AW760" i="19"/>
  <c r="AX759" i="19"/>
  <c r="AV759" i="19"/>
  <c r="AZ759" i="11"/>
  <c r="AX759" i="11"/>
  <c r="AV759" i="11"/>
  <c r="AW760" i="11"/>
  <c r="AX760" i="19"/>
  <c r="AV760" i="19"/>
  <c r="AW761" i="19"/>
  <c r="AX760" i="11"/>
  <c r="AV760" i="11"/>
  <c r="AZ760" i="11"/>
  <c r="AW761" i="11"/>
  <c r="AX761" i="19"/>
  <c r="AW762" i="19"/>
  <c r="AV761" i="19"/>
  <c r="AX761" i="11"/>
  <c r="AZ761" i="11"/>
  <c r="AV761" i="11"/>
  <c r="AW762" i="11"/>
  <c r="AX762" i="19"/>
  <c r="AW763" i="19"/>
  <c r="AV762" i="19"/>
  <c r="AZ762" i="11"/>
  <c r="AX762" i="11"/>
  <c r="AW763" i="11"/>
  <c r="AV762" i="11"/>
  <c r="AX763" i="19"/>
  <c r="AW764" i="19"/>
  <c r="AV763" i="19"/>
  <c r="AZ763" i="11"/>
  <c r="AX763" i="11"/>
  <c r="AW764" i="11"/>
  <c r="AV763" i="11"/>
  <c r="AW765" i="19"/>
  <c r="AX764" i="19"/>
  <c r="AV764" i="19"/>
  <c r="AZ764" i="11"/>
  <c r="AW765" i="11"/>
  <c r="AX764" i="11"/>
  <c r="AV764" i="11"/>
  <c r="AW766" i="19"/>
  <c r="AX765" i="19"/>
  <c r="AV765" i="19"/>
  <c r="AV765" i="11"/>
  <c r="AW766" i="11"/>
  <c r="AX765" i="11"/>
  <c r="AZ765" i="11"/>
  <c r="AW767" i="19"/>
  <c r="AV766" i="19"/>
  <c r="AX766" i="19"/>
  <c r="AX766" i="11"/>
  <c r="AW767" i="11"/>
  <c r="AZ766" i="11"/>
  <c r="AV766" i="11"/>
  <c r="AV767" i="19"/>
  <c r="AX767" i="19"/>
  <c r="AW768" i="19"/>
  <c r="AV767" i="11"/>
  <c r="AX767" i="11"/>
  <c r="AZ767" i="11"/>
  <c r="AW768" i="11"/>
  <c r="AW769" i="19"/>
  <c r="AX768" i="19"/>
  <c r="AV768" i="19"/>
  <c r="AZ768" i="11"/>
  <c r="AV768" i="11"/>
  <c r="AW769" i="11"/>
  <c r="AX768" i="11"/>
  <c r="AW770" i="19"/>
  <c r="AV769" i="19"/>
  <c r="AX769" i="19"/>
  <c r="AW770" i="11"/>
  <c r="AZ769" i="11"/>
  <c r="AV769" i="11"/>
  <c r="AX769" i="11"/>
  <c r="AX770" i="19"/>
  <c r="AW771" i="19"/>
  <c r="AV770" i="19"/>
  <c r="AX770" i="11"/>
  <c r="AW771" i="11"/>
  <c r="AV770" i="11"/>
  <c r="AZ770" i="11"/>
  <c r="AW772" i="19"/>
  <c r="AX771" i="19"/>
  <c r="AV771" i="19"/>
  <c r="AZ771" i="11"/>
  <c r="AV771" i="11"/>
  <c r="AX771" i="11"/>
  <c r="AW772" i="11"/>
  <c r="AW773" i="19"/>
  <c r="AX772" i="19"/>
  <c r="AV772" i="19"/>
  <c r="AV772" i="11"/>
  <c r="AZ772" i="11"/>
  <c r="AX772" i="11"/>
  <c r="AW773" i="11"/>
  <c r="AX773" i="19"/>
  <c r="AV773" i="19"/>
  <c r="AW774" i="19"/>
  <c r="AV773" i="11"/>
  <c r="AW774" i="11"/>
  <c r="AZ773" i="11"/>
  <c r="AX773" i="11"/>
  <c r="AX774" i="19"/>
  <c r="AW775" i="19"/>
  <c r="AV774" i="19"/>
  <c r="AZ774" i="11"/>
  <c r="AV774" i="11"/>
  <c r="AX774" i="11"/>
  <c r="AW775" i="11"/>
  <c r="AX775" i="19"/>
  <c r="AW776" i="19"/>
  <c r="AV775" i="19"/>
  <c r="AX775" i="11"/>
  <c r="AW776" i="11"/>
  <c r="AV775" i="11"/>
  <c r="AZ775" i="11"/>
  <c r="AX776" i="19"/>
  <c r="AV776" i="19"/>
  <c r="AW777" i="19"/>
  <c r="AW777" i="11"/>
  <c r="AZ776" i="11"/>
  <c r="AV776" i="11"/>
  <c r="AX776" i="11"/>
  <c r="AW778" i="19"/>
  <c r="AX777" i="19"/>
  <c r="AV777" i="19"/>
  <c r="AX777" i="11"/>
  <c r="AV777" i="11"/>
  <c r="AW778" i="11"/>
  <c r="AZ777" i="11"/>
  <c r="AW779" i="19"/>
  <c r="AV778" i="19"/>
  <c r="AX778" i="19"/>
  <c r="AZ778" i="11"/>
  <c r="AX778" i="11"/>
  <c r="AW779" i="11"/>
  <c r="AV778" i="11"/>
  <c r="AW780" i="19"/>
  <c r="AV779" i="19"/>
  <c r="AX779" i="19"/>
  <c r="AV779" i="11"/>
  <c r="AW780" i="11"/>
  <c r="AX779" i="11"/>
  <c r="AZ779" i="11"/>
  <c r="AW781" i="19"/>
  <c r="AX780" i="19"/>
  <c r="AV780" i="19"/>
  <c r="AX780" i="11"/>
  <c r="AZ780" i="11"/>
  <c r="AW781" i="11"/>
  <c r="AV780" i="11"/>
  <c r="AX781" i="19"/>
  <c r="AW782" i="19"/>
  <c r="AV781" i="19"/>
  <c r="AV781" i="11"/>
  <c r="AZ781" i="11"/>
  <c r="AW782" i="11"/>
  <c r="AX781" i="11"/>
  <c r="AV782" i="19"/>
  <c r="AW783" i="19"/>
  <c r="AX782" i="19"/>
  <c r="AZ782" i="11"/>
  <c r="AW783" i="11"/>
  <c r="AV782" i="11"/>
  <c r="AX782" i="11"/>
  <c r="AV783" i="19"/>
  <c r="AX783" i="19"/>
  <c r="AW784" i="19"/>
  <c r="AV783" i="11"/>
  <c r="AW784" i="11"/>
  <c r="AZ783" i="11"/>
  <c r="AX783" i="11"/>
  <c r="AV784" i="19"/>
  <c r="AX784" i="19"/>
  <c r="AW785" i="19"/>
  <c r="AW785" i="11"/>
  <c r="AX784" i="11"/>
  <c r="AV784" i="11"/>
  <c r="AZ784" i="11"/>
  <c r="AW786" i="19"/>
  <c r="AX785" i="19"/>
  <c r="AV785" i="19"/>
  <c r="AW786" i="11"/>
  <c r="AX785" i="11"/>
  <c r="AV785" i="11"/>
  <c r="AZ785" i="11"/>
  <c r="AV786" i="19"/>
  <c r="AX786" i="19"/>
  <c r="AW787" i="19"/>
  <c r="AZ786" i="11"/>
  <c r="AX786" i="11"/>
  <c r="AW787" i="11"/>
  <c r="AV786" i="11"/>
  <c r="AX787" i="19"/>
  <c r="AV787" i="19"/>
  <c r="AW788" i="19"/>
  <c r="AX787" i="11"/>
  <c r="AV787" i="11"/>
  <c r="AW788" i="11"/>
  <c r="AZ787" i="11"/>
  <c r="AW789" i="19"/>
  <c r="AX788" i="19"/>
  <c r="AV788" i="19"/>
  <c r="AZ788" i="11"/>
  <c r="AW789" i="11"/>
  <c r="AX788" i="11"/>
  <c r="AV788" i="11"/>
  <c r="AW790" i="19"/>
  <c r="AX789" i="19"/>
  <c r="AV789" i="19"/>
  <c r="AX789" i="11"/>
  <c r="AZ789" i="11"/>
  <c r="AV789" i="11"/>
  <c r="AW790" i="11"/>
  <c r="AW791" i="19"/>
  <c r="AX790" i="19"/>
  <c r="AV790" i="19"/>
  <c r="AW791" i="11"/>
  <c r="AX790" i="11"/>
  <c r="AZ790" i="11"/>
  <c r="AV790" i="11"/>
  <c r="AV791" i="19"/>
  <c r="AW792" i="19"/>
  <c r="AX791" i="19"/>
  <c r="AW792" i="11"/>
  <c r="AZ791" i="11"/>
  <c r="AV791" i="11"/>
  <c r="AX791" i="11"/>
  <c r="AX792" i="19"/>
  <c r="AW793" i="19"/>
  <c r="AV792" i="19"/>
  <c r="AW793" i="11"/>
  <c r="AZ792" i="11"/>
  <c r="AV792" i="11"/>
  <c r="AX792" i="11"/>
  <c r="AV793" i="19"/>
  <c r="AX793" i="19"/>
  <c r="AW794" i="19"/>
  <c r="AW794" i="11"/>
  <c r="AX793" i="11"/>
  <c r="AV793" i="11"/>
  <c r="AZ793" i="11"/>
  <c r="AW795" i="19"/>
  <c r="AX794" i="19"/>
  <c r="AV794" i="19"/>
  <c r="AV794" i="11"/>
  <c r="AW795" i="11"/>
  <c r="AX794" i="11"/>
  <c r="AZ794" i="11"/>
  <c r="AX795" i="19"/>
  <c r="AV795" i="19"/>
  <c r="AW796" i="19"/>
  <c r="AX795" i="11"/>
  <c r="AW796" i="11"/>
  <c r="AZ795" i="11"/>
  <c r="AV795" i="11"/>
  <c r="AX796" i="19"/>
  <c r="AV796" i="19"/>
  <c r="AW797" i="19"/>
  <c r="AZ796" i="11"/>
  <c r="AX796" i="11"/>
  <c r="AV796" i="11"/>
  <c r="AW797" i="11"/>
  <c r="AV797" i="19"/>
  <c r="AW798" i="19"/>
  <c r="AX797" i="19"/>
  <c r="AX797" i="11"/>
  <c r="AW798" i="11"/>
  <c r="AV797" i="11"/>
  <c r="AZ797" i="11"/>
  <c r="AW799" i="19"/>
  <c r="AX798" i="19"/>
  <c r="AV798" i="19"/>
  <c r="AZ798" i="11"/>
  <c r="AX798" i="11"/>
  <c r="AV798" i="11"/>
  <c r="AW799" i="11"/>
  <c r="AX799" i="19"/>
  <c r="AW800" i="19"/>
  <c r="AV799" i="19"/>
  <c r="AW800" i="11"/>
  <c r="AX799" i="11"/>
  <c r="AZ799" i="11"/>
  <c r="AV799" i="11"/>
  <c r="AV800" i="19"/>
  <c r="AX800" i="19"/>
  <c r="AW801" i="19"/>
  <c r="AW801" i="11"/>
  <c r="AZ800" i="11"/>
  <c r="AX800" i="11"/>
  <c r="AV800" i="11"/>
  <c r="AW802" i="19"/>
  <c r="AX801" i="19"/>
  <c r="AV801" i="19"/>
  <c r="AW802" i="11"/>
  <c r="AV801" i="11"/>
  <c r="AZ801" i="11"/>
  <c r="AX801" i="11"/>
  <c r="AX802" i="19"/>
  <c r="AV802" i="19"/>
  <c r="AW803" i="19"/>
  <c r="AV802" i="11"/>
  <c r="AW803" i="11"/>
  <c r="AZ802" i="11"/>
  <c r="AX802" i="11"/>
  <c r="AX803" i="19"/>
  <c r="AW804" i="19"/>
  <c r="AV803" i="19"/>
  <c r="AX803" i="11"/>
  <c r="AV803" i="11"/>
  <c r="AW804" i="11"/>
  <c r="AZ803" i="11"/>
  <c r="AX804" i="19"/>
  <c r="AV804" i="19"/>
  <c r="AW805" i="19"/>
  <c r="AX804" i="11"/>
  <c r="AW805" i="11"/>
  <c r="AZ804" i="11"/>
  <c r="AV804" i="11"/>
  <c r="AV805" i="19"/>
  <c r="AX805" i="19"/>
  <c r="AW806" i="19"/>
  <c r="AZ805" i="11"/>
  <c r="AW806" i="11"/>
  <c r="AV805" i="11"/>
  <c r="AX805" i="11"/>
  <c r="AW807" i="19"/>
  <c r="AV806" i="19"/>
  <c r="AX806" i="19"/>
  <c r="AZ806" i="11"/>
  <c r="AW807" i="11"/>
  <c r="AV806" i="11"/>
  <c r="AX806" i="11"/>
  <c r="AV807" i="19"/>
  <c r="AX807" i="19"/>
  <c r="AW808" i="19"/>
  <c r="AV807" i="11"/>
  <c r="AZ807" i="11"/>
  <c r="AW808" i="11"/>
  <c r="AX807" i="11"/>
  <c r="AW809" i="19"/>
  <c r="AX808" i="19"/>
  <c r="AV808" i="19"/>
  <c r="AX808" i="11"/>
  <c r="AW809" i="11"/>
  <c r="AZ808" i="11"/>
  <c r="AV808" i="11"/>
  <c r="AX809" i="19"/>
  <c r="AV809" i="19"/>
  <c r="AW810" i="19"/>
  <c r="AW810" i="11"/>
  <c r="AZ809" i="11"/>
  <c r="AV809" i="11"/>
  <c r="AX809" i="11"/>
  <c r="AW811" i="19"/>
  <c r="AX810" i="19"/>
  <c r="AV810" i="19"/>
  <c r="AZ810" i="11"/>
  <c r="AV810" i="11"/>
  <c r="AX810" i="11"/>
  <c r="AW811" i="11"/>
  <c r="AW812" i="19"/>
  <c r="AX811" i="19"/>
  <c r="AV811" i="19"/>
  <c r="AW812" i="11"/>
  <c r="AX811" i="11"/>
  <c r="AZ811" i="11"/>
  <c r="AV811" i="11"/>
  <c r="AW813" i="19"/>
  <c r="AX812" i="19"/>
  <c r="AV812" i="19"/>
  <c r="AX812" i="11"/>
  <c r="AZ812" i="11"/>
  <c r="AV812" i="11"/>
  <c r="AW813" i="11"/>
  <c r="AW814" i="19"/>
  <c r="AX813" i="19"/>
  <c r="AV813" i="19"/>
  <c r="AV813" i="11"/>
  <c r="AZ813" i="11"/>
  <c r="AW814" i="11"/>
  <c r="AX813" i="11"/>
  <c r="AV814" i="19"/>
  <c r="AX814" i="19"/>
  <c r="AW815" i="19"/>
  <c r="AW815" i="11"/>
  <c r="AV814" i="11"/>
  <c r="AX814" i="11"/>
  <c r="AZ814" i="11"/>
  <c r="AV815" i="19"/>
  <c r="AX815" i="19"/>
  <c r="AW816" i="19"/>
  <c r="AZ815" i="11"/>
  <c r="AW816" i="11"/>
  <c r="AV815" i="11"/>
  <c r="AX815" i="11"/>
  <c r="AW817" i="19"/>
  <c r="AV816" i="19"/>
  <c r="AX816" i="19"/>
  <c r="AZ816" i="11"/>
  <c r="AW817" i="11"/>
  <c r="AX816" i="11"/>
  <c r="AV816" i="11"/>
  <c r="AW818" i="19"/>
  <c r="AX817" i="19"/>
  <c r="AV817" i="19"/>
  <c r="AV817" i="11"/>
  <c r="AZ817" i="11"/>
  <c r="AW818" i="11"/>
  <c r="AX817" i="11"/>
  <c r="AV818" i="19"/>
  <c r="AX818" i="19"/>
  <c r="AW819" i="19"/>
  <c r="AV818" i="11"/>
  <c r="AZ818" i="11"/>
  <c r="AX818" i="11"/>
  <c r="AW819" i="11"/>
  <c r="AV819" i="19"/>
  <c r="AX819" i="19"/>
  <c r="AW820" i="19"/>
  <c r="AZ819" i="11"/>
  <c r="AV819" i="11"/>
  <c r="AW820" i="11"/>
  <c r="AX819" i="11"/>
  <c r="AV820" i="19"/>
  <c r="AX820" i="19"/>
  <c r="AW821" i="19"/>
  <c r="AW821" i="11"/>
  <c r="AX820" i="11"/>
  <c r="AV820" i="11"/>
  <c r="AZ820" i="11"/>
  <c r="AW822" i="19"/>
  <c r="AX821" i="19"/>
  <c r="AV821" i="19"/>
  <c r="AW822" i="11"/>
  <c r="AZ821" i="11"/>
  <c r="AX821" i="11"/>
  <c r="AV821" i="11"/>
  <c r="AV822" i="19"/>
  <c r="AX822" i="19"/>
  <c r="AW823" i="19"/>
  <c r="AV822" i="11"/>
  <c r="AW823" i="11"/>
  <c r="AX822" i="11"/>
  <c r="AZ822" i="11"/>
  <c r="AV823" i="19"/>
  <c r="AW824" i="19"/>
  <c r="AX823" i="19"/>
  <c r="AZ823" i="11"/>
  <c r="AX823" i="11"/>
  <c r="AW824" i="11"/>
  <c r="AV823" i="11"/>
  <c r="AV824" i="19"/>
  <c r="AX824" i="19"/>
  <c r="AW825" i="19"/>
  <c r="AW825" i="11"/>
  <c r="AX824" i="11"/>
  <c r="AZ824" i="11"/>
  <c r="AV824" i="11"/>
  <c r="AW826" i="19"/>
  <c r="AX825" i="19"/>
  <c r="AV825" i="19"/>
  <c r="AZ825" i="11"/>
  <c r="AV825" i="11"/>
  <c r="AW826" i="11"/>
  <c r="AX825" i="11"/>
  <c r="AW827" i="19"/>
  <c r="AV826" i="19"/>
  <c r="AX826" i="19"/>
  <c r="AV826" i="11"/>
  <c r="AX826" i="11"/>
  <c r="AZ826" i="11"/>
  <c r="AW827" i="11"/>
  <c r="AW828" i="19"/>
  <c r="AV827" i="19"/>
  <c r="AX827" i="19"/>
  <c r="AW828" i="11"/>
  <c r="AX827" i="11"/>
  <c r="AZ827" i="11"/>
  <c r="AV827" i="11"/>
  <c r="AW829" i="19"/>
  <c r="AX828" i="19"/>
  <c r="AV828" i="19"/>
  <c r="AX828" i="11"/>
  <c r="AZ828" i="11"/>
  <c r="AW829" i="11"/>
  <c r="AV828" i="11"/>
  <c r="AV829" i="19"/>
  <c r="AW830" i="19"/>
  <c r="AX829" i="19"/>
  <c r="AW830" i="11"/>
  <c r="AV829" i="11"/>
  <c r="AZ829" i="11"/>
  <c r="AX829" i="11"/>
  <c r="AW831" i="19"/>
  <c r="AV830" i="19"/>
  <c r="AX830" i="19"/>
  <c r="AZ830" i="11"/>
  <c r="AV830" i="11"/>
  <c r="AW831" i="11"/>
  <c r="AX830" i="11"/>
  <c r="AX831" i="19"/>
  <c r="AV831" i="19"/>
  <c r="AW832" i="19"/>
  <c r="AZ831" i="11"/>
  <c r="AX831" i="11"/>
  <c r="AV831" i="11"/>
  <c r="AW832" i="11"/>
  <c r="AX832" i="19"/>
  <c r="AV832" i="19"/>
  <c r="AW833" i="19"/>
  <c r="AX832" i="11"/>
  <c r="AZ832" i="11"/>
  <c r="AW833" i="11"/>
  <c r="AV832" i="11"/>
  <c r="AW834" i="19"/>
  <c r="AX833" i="19"/>
  <c r="AV833" i="19"/>
  <c r="AV833" i="11"/>
  <c r="AZ833" i="11"/>
  <c r="AW834" i="11"/>
  <c r="AX833" i="11"/>
  <c r="AX834" i="19"/>
  <c r="AW835" i="19"/>
  <c r="AV834" i="19"/>
  <c r="AX834" i="11"/>
  <c r="AZ834" i="11"/>
  <c r="AW835" i="11"/>
  <c r="AV834" i="11"/>
  <c r="AV835" i="19"/>
  <c r="AX835" i="19"/>
  <c r="AW836" i="19"/>
  <c r="AW836" i="11"/>
  <c r="AV835" i="11"/>
  <c r="AZ835" i="11"/>
  <c r="AX835" i="11"/>
  <c r="AW837" i="19"/>
  <c r="AX836" i="19"/>
  <c r="AV836" i="19"/>
  <c r="AW837" i="11"/>
  <c r="AZ836" i="11"/>
  <c r="AV836" i="11"/>
  <c r="AX836" i="11"/>
  <c r="AX837" i="19"/>
  <c r="AW838" i="19"/>
  <c r="AV837" i="19"/>
  <c r="AV837" i="11"/>
  <c r="AZ837" i="11"/>
  <c r="AX837" i="11"/>
  <c r="AW838" i="11"/>
  <c r="AV838" i="19"/>
  <c r="AW839" i="19"/>
  <c r="AX838" i="19"/>
  <c r="AV838" i="11"/>
  <c r="AZ838" i="11"/>
  <c r="AX838" i="11"/>
  <c r="AW839" i="11"/>
  <c r="AW840" i="19"/>
  <c r="AV839" i="19"/>
  <c r="AX839" i="19"/>
  <c r="AX839" i="11"/>
  <c r="AW840" i="11"/>
  <c r="AZ839" i="11"/>
  <c r="AV839" i="11"/>
  <c r="AW841" i="19"/>
  <c r="AV840" i="19"/>
  <c r="AX840" i="19"/>
  <c r="AW841" i="11"/>
  <c r="AZ840" i="11"/>
  <c r="AV840" i="11"/>
  <c r="AX840" i="11"/>
  <c r="AV841" i="19"/>
  <c r="AX841" i="19"/>
  <c r="AW842" i="19"/>
  <c r="AV841" i="11"/>
  <c r="AX841" i="11"/>
  <c r="AZ841" i="11"/>
  <c r="AW842" i="11"/>
  <c r="AX842" i="19"/>
  <c r="AV842" i="19"/>
  <c r="AW843" i="19"/>
  <c r="AW843" i="11"/>
  <c r="AX842" i="11"/>
  <c r="AV842" i="11"/>
  <c r="AZ842" i="11"/>
  <c r="AV843" i="19"/>
  <c r="AX843" i="19"/>
  <c r="AW844" i="19"/>
  <c r="AZ843" i="11"/>
  <c r="AV843" i="11"/>
  <c r="AW844" i="11"/>
  <c r="AX843" i="11"/>
  <c r="AW845" i="19"/>
  <c r="AX844" i="19"/>
  <c r="AV844" i="19"/>
  <c r="AZ844" i="11"/>
  <c r="AV844" i="11"/>
  <c r="AW845" i="11"/>
  <c r="AX844" i="11"/>
  <c r="AW846" i="19"/>
  <c r="AV845" i="19"/>
  <c r="AX845" i="19"/>
  <c r="AW846" i="11"/>
  <c r="AV845" i="11"/>
  <c r="AX845" i="11"/>
  <c r="AZ845" i="11"/>
  <c r="AV846" i="19"/>
  <c r="AW847" i="19"/>
  <c r="AX846" i="19"/>
  <c r="AV846" i="11"/>
  <c r="AX846" i="11"/>
  <c r="AZ846" i="11"/>
  <c r="AW847" i="11"/>
  <c r="AV847" i="19"/>
  <c r="AW848" i="19"/>
  <c r="AX847" i="19"/>
  <c r="AV847" i="11"/>
  <c r="AW848" i="11"/>
  <c r="AZ847" i="11"/>
  <c r="AX847" i="11"/>
  <c r="AX848" i="19"/>
  <c r="AW849" i="19"/>
  <c r="AV848" i="19"/>
  <c r="AV848" i="11"/>
  <c r="AZ848" i="11"/>
  <c r="AW849" i="11"/>
  <c r="AX848" i="11"/>
  <c r="AW850" i="19"/>
  <c r="AX849" i="19"/>
  <c r="AV849" i="19"/>
  <c r="AZ849" i="11"/>
  <c r="AW850" i="11"/>
  <c r="AV849" i="11"/>
  <c r="AX849" i="11"/>
  <c r="AX850" i="19"/>
  <c r="AW851" i="19"/>
  <c r="AV850" i="19"/>
  <c r="AZ850" i="11"/>
  <c r="AW851" i="11"/>
  <c r="AV850" i="11"/>
  <c r="AX850" i="11"/>
  <c r="AV851" i="19"/>
  <c r="AX851" i="19"/>
  <c r="AW852" i="19"/>
  <c r="AZ851" i="11"/>
  <c r="AX851" i="11"/>
  <c r="AV851" i="11"/>
  <c r="AW852" i="11"/>
  <c r="AX852" i="19"/>
  <c r="AV852" i="19"/>
  <c r="AW853" i="19"/>
  <c r="AW853" i="11"/>
  <c r="AV852" i="11"/>
  <c r="AX852" i="11"/>
  <c r="AZ852" i="11"/>
  <c r="AW854" i="19"/>
  <c r="AV853" i="19"/>
  <c r="AX853" i="19"/>
  <c r="AV853" i="11"/>
  <c r="AX853" i="11"/>
  <c r="AW854" i="11"/>
  <c r="AZ853" i="11"/>
  <c r="AX854" i="19"/>
  <c r="AV854" i="19"/>
  <c r="AW855" i="19"/>
  <c r="AV854" i="11"/>
  <c r="AZ854" i="11"/>
  <c r="AW855" i="11"/>
  <c r="AX854" i="11"/>
  <c r="AX855" i="19"/>
  <c r="AV855" i="19"/>
  <c r="AW856" i="19"/>
  <c r="AW856" i="11"/>
  <c r="AV855" i="11"/>
  <c r="AZ855" i="11"/>
  <c r="AX855" i="11"/>
  <c r="AV856" i="19"/>
  <c r="AX856" i="19"/>
  <c r="AW857" i="19"/>
  <c r="AZ856" i="11"/>
  <c r="AX856" i="11"/>
  <c r="AW857" i="11"/>
  <c r="AV856" i="11"/>
  <c r="AW858" i="19"/>
  <c r="AX857" i="19"/>
  <c r="AV857" i="19"/>
  <c r="AX857" i="11"/>
  <c r="AV857" i="11"/>
  <c r="AZ857" i="11"/>
  <c r="AW858" i="11"/>
  <c r="AV858" i="19"/>
  <c r="AX858" i="19"/>
  <c r="AW859" i="19"/>
  <c r="AV858" i="11"/>
  <c r="AW859" i="11"/>
  <c r="AX858" i="11"/>
  <c r="AZ858" i="11"/>
  <c r="AW860" i="19"/>
  <c r="AX859" i="19"/>
  <c r="AV859" i="19"/>
  <c r="AV859" i="11"/>
  <c r="AW860" i="11"/>
  <c r="AZ859" i="11"/>
  <c r="AX859" i="11"/>
  <c r="AV860" i="19"/>
  <c r="AW861" i="19"/>
  <c r="AX860" i="19"/>
  <c r="AV860" i="11"/>
  <c r="AZ860" i="11"/>
  <c r="AW861" i="11"/>
  <c r="AX860" i="11"/>
  <c r="AX861" i="19"/>
  <c r="AV861" i="19"/>
  <c r="AW862" i="19"/>
  <c r="AW862" i="11"/>
  <c r="AZ861" i="11"/>
  <c r="AV861" i="11"/>
  <c r="AX861" i="11"/>
  <c r="AW863" i="19"/>
  <c r="AV862" i="19"/>
  <c r="AX862" i="19"/>
  <c r="AZ862" i="11"/>
  <c r="AX862" i="11"/>
  <c r="AW863" i="11"/>
  <c r="AV862" i="11"/>
  <c r="AV863" i="19"/>
  <c r="AX863" i="19"/>
  <c r="AW864" i="19"/>
  <c r="AZ863" i="11"/>
  <c r="AX863" i="11"/>
  <c r="AV863" i="11"/>
  <c r="AW864" i="11"/>
  <c r="AV864" i="19"/>
  <c r="AX864" i="19"/>
  <c r="AW865" i="19"/>
  <c r="AW865" i="11"/>
  <c r="AV864" i="11"/>
  <c r="AZ864" i="11"/>
  <c r="AX864" i="11"/>
  <c r="AX865" i="19"/>
  <c r="AV865" i="19"/>
  <c r="AW866" i="19"/>
  <c r="AW866" i="11"/>
  <c r="AX865" i="11"/>
  <c r="AZ865" i="11"/>
  <c r="AV865" i="11"/>
  <c r="AW867" i="19"/>
  <c r="AX866" i="19"/>
  <c r="AV866" i="19"/>
  <c r="AV866" i="11"/>
  <c r="AZ866" i="11"/>
  <c r="AX866" i="11"/>
  <c r="AW867" i="11"/>
  <c r="AW868" i="19"/>
  <c r="AX867" i="19"/>
  <c r="AV867" i="19"/>
  <c r="AX867" i="11"/>
  <c r="AV867" i="11"/>
  <c r="AW868" i="11"/>
  <c r="AZ867" i="11"/>
  <c r="AW869" i="19"/>
  <c r="AX868" i="19"/>
  <c r="AV868" i="19"/>
  <c r="AV868" i="11"/>
  <c r="AW869" i="11"/>
  <c r="AX868" i="11"/>
  <c r="AZ868" i="11"/>
  <c r="AW870" i="19"/>
  <c r="AX869" i="19"/>
  <c r="AV869" i="19"/>
  <c r="AV869" i="11"/>
  <c r="AX869" i="11"/>
  <c r="AW870" i="11"/>
  <c r="AZ869" i="11"/>
  <c r="AW871" i="19"/>
  <c r="AV870" i="19"/>
  <c r="AX870" i="19"/>
  <c r="AW871" i="11"/>
  <c r="AX870" i="11"/>
  <c r="AV870" i="11"/>
  <c r="AZ870" i="11"/>
  <c r="AX871" i="19"/>
  <c r="AV871" i="19"/>
  <c r="AW872" i="19"/>
  <c r="AX871" i="11"/>
  <c r="AW872" i="11"/>
  <c r="AZ871" i="11"/>
  <c r="AV871" i="11"/>
  <c r="AW873" i="19"/>
  <c r="AX872" i="19"/>
  <c r="AV872" i="19"/>
  <c r="AZ872" i="11"/>
  <c r="AW873" i="11"/>
  <c r="AX872" i="11"/>
  <c r="AV872" i="11"/>
  <c r="AX873" i="19"/>
  <c r="AW874" i="19"/>
  <c r="AV873" i="19"/>
  <c r="AX873" i="11"/>
  <c r="AV873" i="11"/>
  <c r="AZ873" i="11"/>
  <c r="AW874" i="11"/>
  <c r="AV874" i="19"/>
  <c r="AW875" i="19"/>
  <c r="AX874" i="19"/>
  <c r="AW875" i="11"/>
  <c r="AZ874" i="11"/>
  <c r="AX874" i="11"/>
  <c r="AV874" i="11"/>
  <c r="AV875" i="19"/>
  <c r="AX875" i="19"/>
  <c r="AW876" i="19"/>
  <c r="AW876" i="11"/>
  <c r="AX875" i="11"/>
  <c r="AV875" i="11"/>
  <c r="AZ875" i="11"/>
  <c r="AV876" i="19"/>
  <c r="AW877" i="19"/>
  <c r="AX876" i="19"/>
  <c r="AW877" i="11"/>
  <c r="AZ876" i="11"/>
  <c r="AV876" i="11"/>
  <c r="AX876" i="11"/>
  <c r="AW878" i="19"/>
  <c r="AX877" i="19"/>
  <c r="AV877" i="19"/>
  <c r="AZ877" i="11"/>
  <c r="AW878" i="11"/>
  <c r="AX877" i="11"/>
  <c r="AV877" i="11"/>
  <c r="AX878" i="19"/>
  <c r="AV878" i="19"/>
  <c r="AW879" i="19"/>
  <c r="AW879" i="11"/>
  <c r="AX878" i="11"/>
  <c r="AZ878" i="11"/>
  <c r="AV878" i="11"/>
  <c r="AV879" i="19"/>
  <c r="AW880" i="19"/>
  <c r="AX879" i="19"/>
  <c r="AW880" i="11"/>
  <c r="AX879" i="11"/>
  <c r="AV879" i="11"/>
  <c r="AZ879" i="11"/>
  <c r="AV880" i="19"/>
  <c r="AW881" i="19"/>
  <c r="AX880" i="19"/>
  <c r="AW881" i="11"/>
  <c r="AX880" i="11"/>
  <c r="AV880" i="11"/>
  <c r="AZ880" i="11"/>
  <c r="AX881" i="19"/>
  <c r="AV881" i="19"/>
  <c r="AW882" i="19"/>
  <c r="AV881" i="11"/>
  <c r="AZ881" i="11"/>
  <c r="AX881" i="11"/>
  <c r="AW882" i="11"/>
  <c r="AW883" i="19"/>
  <c r="AX882" i="19"/>
  <c r="AV882" i="19"/>
  <c r="AX882" i="11"/>
  <c r="AZ882" i="11"/>
  <c r="AW883" i="11"/>
  <c r="AV882" i="11"/>
  <c r="AX883" i="19"/>
  <c r="AV883" i="19"/>
  <c r="AW884" i="19"/>
  <c r="AV883" i="11"/>
  <c r="AZ883" i="11"/>
  <c r="AW884" i="11"/>
  <c r="AX883" i="11"/>
  <c r="AW885" i="19"/>
  <c r="AX884" i="19"/>
  <c r="AV884" i="19"/>
  <c r="AV884" i="11"/>
  <c r="AX884" i="11"/>
  <c r="AW885" i="11"/>
  <c r="AZ884" i="11"/>
  <c r="AX885" i="19"/>
  <c r="AV885" i="19"/>
  <c r="AW886" i="19"/>
  <c r="AV885" i="11"/>
  <c r="AW886" i="11"/>
  <c r="AZ885" i="11"/>
  <c r="AX885" i="11"/>
  <c r="AW887" i="19"/>
  <c r="AX886" i="19"/>
  <c r="AV886" i="19"/>
  <c r="AV886" i="11"/>
  <c r="AW887" i="11"/>
  <c r="AZ886" i="11"/>
  <c r="AX886" i="11"/>
  <c r="AX887" i="19"/>
  <c r="AV887" i="19"/>
  <c r="AW888" i="19"/>
  <c r="AZ887" i="11"/>
  <c r="AW888" i="11"/>
  <c r="AX887" i="11"/>
  <c r="AV887" i="11"/>
  <c r="AV888" i="19"/>
  <c r="AX888" i="19"/>
  <c r="AW889" i="19"/>
  <c r="AX888" i="11"/>
  <c r="AV888" i="11"/>
  <c r="AW889" i="11"/>
  <c r="AZ888" i="11"/>
  <c r="AV889" i="19"/>
  <c r="AW890" i="19"/>
  <c r="AX889" i="19"/>
  <c r="AZ889" i="11"/>
  <c r="AW890" i="11"/>
  <c r="AX889" i="11"/>
  <c r="AV889" i="11"/>
  <c r="AX890" i="19"/>
  <c r="AW891" i="19"/>
  <c r="AV890" i="19"/>
  <c r="AW891" i="11"/>
  <c r="AV890" i="11"/>
  <c r="AZ890" i="11"/>
  <c r="AX890" i="11"/>
  <c r="AW892" i="19"/>
  <c r="AV891" i="19"/>
  <c r="AX891" i="19"/>
  <c r="AW892" i="11"/>
  <c r="AV891" i="11"/>
  <c r="AZ891" i="11"/>
  <c r="AX891" i="11"/>
  <c r="AX892" i="19"/>
  <c r="AV892" i="19"/>
  <c r="AW893" i="19"/>
  <c r="AV892" i="11"/>
  <c r="AX892" i="11"/>
  <c r="AZ892" i="11"/>
  <c r="AW893" i="11"/>
  <c r="AW894" i="19"/>
  <c r="AV893" i="19"/>
  <c r="AX893" i="19"/>
  <c r="AW894" i="11"/>
  <c r="AX893" i="11"/>
  <c r="AZ893" i="11"/>
  <c r="AV893" i="11"/>
  <c r="AV894" i="19"/>
  <c r="AX894" i="19"/>
  <c r="AW895" i="19"/>
  <c r="AW895" i="11"/>
  <c r="AZ894" i="11"/>
  <c r="AX894" i="11"/>
  <c r="AV894" i="11"/>
  <c r="AX895" i="19"/>
  <c r="AV895" i="19"/>
  <c r="AW896" i="19"/>
  <c r="AZ895" i="11"/>
  <c r="AV895" i="11"/>
  <c r="AX895" i="11"/>
  <c r="AW896" i="11"/>
  <c r="AW897" i="19"/>
  <c r="AX896" i="19"/>
  <c r="AV896" i="19"/>
  <c r="AV896" i="11"/>
  <c r="AX896" i="11"/>
  <c r="AW897" i="11"/>
  <c r="AZ896" i="11"/>
  <c r="AX897" i="19"/>
  <c r="AV897" i="19"/>
  <c r="AW898" i="19"/>
  <c r="AX897" i="11"/>
  <c r="AV897" i="11"/>
  <c r="AZ897" i="11"/>
  <c r="AW898" i="11"/>
  <c r="AW899" i="19"/>
  <c r="AX898" i="19"/>
  <c r="AV898" i="19"/>
  <c r="AX898" i="11"/>
  <c r="AW899" i="11"/>
  <c r="AZ898" i="11"/>
  <c r="AV898" i="11"/>
  <c r="AX899" i="19"/>
  <c r="AV899" i="19"/>
  <c r="AW900" i="19"/>
  <c r="AZ899" i="11"/>
  <c r="AV899" i="11"/>
  <c r="AW900" i="11"/>
  <c r="AX899" i="11"/>
  <c r="AV900" i="19"/>
  <c r="AX900" i="19"/>
  <c r="AW901" i="19"/>
  <c r="AZ900" i="11"/>
  <c r="AW901" i="11"/>
  <c r="AX900" i="11"/>
  <c r="AV900" i="11"/>
  <c r="AW902" i="19"/>
  <c r="AV901" i="19"/>
  <c r="AX901" i="19"/>
  <c r="AV901" i="11"/>
  <c r="AX901" i="11"/>
  <c r="AW902" i="11"/>
  <c r="AZ901" i="11"/>
  <c r="AW903" i="19"/>
  <c r="AX902" i="19"/>
  <c r="AV902" i="19"/>
  <c r="AZ902" i="11"/>
  <c r="AV902" i="11"/>
  <c r="AX902" i="11"/>
  <c r="AW903" i="11"/>
  <c r="AX903" i="19"/>
  <c r="AW904" i="19"/>
  <c r="AV903" i="19"/>
  <c r="AW904" i="11"/>
  <c r="AX903" i="11"/>
  <c r="AV903" i="11"/>
  <c r="AZ903" i="11"/>
  <c r="AX904" i="19"/>
  <c r="AW905" i="19"/>
  <c r="AV904" i="19"/>
  <c r="AW905" i="11"/>
  <c r="AV904" i="11"/>
  <c r="AZ904" i="11"/>
  <c r="AX904" i="11"/>
  <c r="AX905" i="19"/>
  <c r="AV905" i="19"/>
  <c r="AW906" i="19"/>
  <c r="AZ905" i="11"/>
  <c r="AX905" i="11"/>
  <c r="AV905" i="11"/>
  <c r="AW906" i="11"/>
  <c r="AX906" i="19"/>
  <c r="AW907" i="19"/>
  <c r="AV906" i="19"/>
  <c r="AV906" i="11"/>
  <c r="AW907" i="11"/>
  <c r="AX906" i="11"/>
  <c r="AZ906" i="11"/>
  <c r="AW908" i="19"/>
  <c r="AV907" i="19"/>
  <c r="AX907" i="19"/>
  <c r="AW908" i="11"/>
  <c r="AZ907" i="11"/>
  <c r="AV907" i="11"/>
  <c r="AX907" i="11"/>
  <c r="AV908" i="19"/>
  <c r="AW909" i="19"/>
  <c r="AX908" i="19"/>
  <c r="AW909" i="11"/>
  <c r="AX908" i="11"/>
  <c r="AZ908" i="11"/>
  <c r="AV908" i="11"/>
  <c r="AX909" i="19"/>
  <c r="AW910" i="19"/>
  <c r="AV909" i="19"/>
  <c r="AX909" i="11"/>
  <c r="AZ909" i="11"/>
  <c r="AV909" i="11"/>
  <c r="AW910" i="11"/>
  <c r="AW911" i="19"/>
  <c r="AX910" i="19"/>
  <c r="AV910" i="19"/>
  <c r="AX910" i="11"/>
  <c r="AW911" i="11"/>
  <c r="AZ910" i="11"/>
  <c r="AV910" i="11"/>
  <c r="AW912" i="19"/>
  <c r="AX911" i="19"/>
  <c r="AV911" i="19"/>
  <c r="AZ911" i="11"/>
  <c r="AV911" i="11"/>
  <c r="AW912" i="11"/>
  <c r="AX911" i="11"/>
  <c r="AX912" i="19"/>
  <c r="AW913" i="19"/>
  <c r="AV912" i="19"/>
  <c r="AX912" i="11"/>
  <c r="AW913" i="11"/>
  <c r="AZ912" i="11"/>
  <c r="AV912" i="11"/>
  <c r="AV913" i="19"/>
  <c r="AW914" i="19"/>
  <c r="AX913" i="19"/>
  <c r="AW914" i="11"/>
  <c r="AZ913" i="11"/>
  <c r="AX913" i="11"/>
  <c r="AV913" i="11"/>
  <c r="AX914" i="19"/>
  <c r="AV914" i="19"/>
  <c r="AW915" i="19"/>
  <c r="AX914" i="11"/>
  <c r="AZ914" i="11"/>
  <c r="AV914" i="11"/>
  <c r="AW915" i="11"/>
  <c r="AW916" i="19"/>
  <c r="AX915" i="19"/>
  <c r="AV915" i="19"/>
  <c r="AV915" i="11"/>
  <c r="AX915" i="11"/>
  <c r="AZ915" i="11"/>
  <c r="AW916" i="11"/>
  <c r="AV916" i="19"/>
  <c r="AX916" i="19"/>
  <c r="AW917" i="19"/>
  <c r="AZ916" i="11"/>
  <c r="AV916" i="11"/>
  <c r="AX916" i="11"/>
  <c r="AW917" i="11"/>
  <c r="AW918" i="19"/>
  <c r="AX917" i="19"/>
  <c r="AV917" i="19"/>
  <c r="AX917" i="11"/>
  <c r="AZ917" i="11"/>
  <c r="AW918" i="11"/>
  <c r="AV917" i="11"/>
  <c r="AV918" i="19"/>
  <c r="AW919" i="19"/>
  <c r="AX918" i="19"/>
  <c r="AW919" i="11"/>
  <c r="AV918" i="11"/>
  <c r="AX918" i="11"/>
  <c r="AZ918" i="11"/>
  <c r="AV919" i="19"/>
  <c r="AW920" i="19"/>
  <c r="AX919" i="19"/>
  <c r="AZ919" i="11"/>
  <c r="AW920" i="11"/>
  <c r="AX919" i="11"/>
  <c r="AV919" i="11"/>
  <c r="AX920" i="19"/>
  <c r="AV920" i="19"/>
  <c r="AW921" i="19"/>
  <c r="AZ920" i="11"/>
  <c r="AW921" i="11"/>
  <c r="AX920" i="11"/>
  <c r="AV920" i="11"/>
  <c r="AW922" i="19"/>
  <c r="AX921" i="19"/>
  <c r="AV921" i="19"/>
  <c r="AV921" i="11"/>
  <c r="AZ921" i="11"/>
  <c r="AW922" i="11"/>
  <c r="AX921" i="11"/>
  <c r="AW923" i="19"/>
  <c r="AX922" i="19"/>
  <c r="AV922" i="19"/>
  <c r="AW923" i="11"/>
  <c r="AZ922" i="11"/>
  <c r="AV922" i="11"/>
  <c r="AX922" i="11"/>
  <c r="AV923" i="19"/>
  <c r="AW924" i="19"/>
  <c r="AX923" i="19"/>
  <c r="AV923" i="11"/>
  <c r="AW924" i="11"/>
  <c r="AZ923" i="11"/>
  <c r="AX923" i="11"/>
  <c r="AV924" i="19"/>
  <c r="AW925" i="19"/>
  <c r="AX924" i="19"/>
  <c r="AZ924" i="11"/>
  <c r="AW925" i="11"/>
  <c r="AV924" i="11"/>
  <c r="AX924" i="11"/>
  <c r="AX925" i="19"/>
  <c r="AW926" i="19"/>
  <c r="AV925" i="19"/>
  <c r="AV925" i="11"/>
  <c r="AW926" i="11"/>
  <c r="AZ925" i="11"/>
  <c r="AX925" i="11"/>
  <c r="AX926" i="19"/>
  <c r="AW927" i="19"/>
  <c r="AV926" i="19"/>
  <c r="AV926" i="11"/>
  <c r="AZ926" i="11"/>
  <c r="AX926" i="11"/>
  <c r="AW927" i="11"/>
  <c r="AW928" i="19"/>
  <c r="AX927" i="19"/>
  <c r="AV927" i="19"/>
  <c r="AX927" i="11"/>
  <c r="AW928" i="11"/>
  <c r="AV927" i="11"/>
  <c r="AZ927" i="11"/>
  <c r="AW929" i="19"/>
  <c r="AX928" i="19"/>
  <c r="AV928" i="19"/>
  <c r="AW929" i="11"/>
  <c r="AZ928" i="11"/>
  <c r="AV928" i="11"/>
  <c r="AX928" i="11"/>
  <c r="AV929" i="19"/>
  <c r="AW930" i="19"/>
  <c r="AX929" i="19"/>
  <c r="AW930" i="11"/>
  <c r="AZ929" i="11"/>
  <c r="AX929" i="11"/>
  <c r="AV929" i="11"/>
  <c r="AW931" i="19"/>
  <c r="AV930" i="19"/>
  <c r="AX930" i="19"/>
  <c r="AW931" i="11"/>
  <c r="AX930" i="11"/>
  <c r="AZ930" i="11"/>
  <c r="AV930" i="11"/>
  <c r="AV931" i="19"/>
  <c r="AX931" i="19"/>
  <c r="AW932" i="19"/>
  <c r="AW932" i="11"/>
  <c r="AZ931" i="11"/>
  <c r="AV931" i="11"/>
  <c r="AX931" i="11"/>
  <c r="AV932" i="19"/>
  <c r="AW933" i="19"/>
  <c r="AX932" i="19"/>
  <c r="AX932" i="11"/>
  <c r="AV932" i="11"/>
  <c r="AW933" i="11"/>
  <c r="AZ932" i="11"/>
  <c r="AW934" i="19"/>
  <c r="AV933" i="19"/>
  <c r="AX933" i="19"/>
  <c r="AZ933" i="11"/>
  <c r="AX933" i="11"/>
  <c r="AV933" i="11"/>
  <c r="AW934" i="11"/>
  <c r="AW935" i="19"/>
  <c r="AX934" i="19"/>
  <c r="AV934" i="19"/>
  <c r="AX934" i="11"/>
  <c r="AZ934" i="11"/>
  <c r="AW935" i="11"/>
  <c r="AV934" i="11"/>
  <c r="AW936" i="19"/>
  <c r="AV935" i="19"/>
  <c r="AX935" i="19"/>
  <c r="AZ935" i="11"/>
  <c r="AX935" i="11"/>
  <c r="AV935" i="11"/>
  <c r="AW936" i="11"/>
  <c r="AW937" i="19"/>
  <c r="AV936" i="19"/>
  <c r="AX936" i="19"/>
  <c r="AV936" i="11"/>
  <c r="AZ936" i="11"/>
  <c r="AW937" i="11"/>
  <c r="AX936" i="11"/>
  <c r="AX937" i="19"/>
  <c r="AV937" i="19"/>
  <c r="AW938" i="19"/>
  <c r="AW938" i="11"/>
  <c r="AZ937" i="11"/>
  <c r="AV937" i="11"/>
  <c r="AX937" i="11"/>
  <c r="AW939" i="19"/>
  <c r="AX938" i="19"/>
  <c r="AV938" i="19"/>
  <c r="AZ938" i="11"/>
  <c r="AX938" i="11"/>
  <c r="AV938" i="11"/>
  <c r="AW939" i="11"/>
  <c r="AX939" i="19"/>
  <c r="AV939" i="19"/>
  <c r="AW940" i="19"/>
  <c r="AV939" i="11"/>
  <c r="AZ939" i="11"/>
  <c r="AW940" i="11"/>
  <c r="AX939" i="11"/>
  <c r="AV940" i="19"/>
  <c r="AW941" i="19"/>
  <c r="AX940" i="19"/>
  <c r="AV940" i="11"/>
  <c r="AW941" i="11"/>
  <c r="AX940" i="11"/>
  <c r="AZ940" i="11"/>
  <c r="AX941" i="19"/>
  <c r="AV941" i="19"/>
  <c r="AW942" i="19"/>
  <c r="AX941" i="11"/>
  <c r="AZ941" i="11"/>
  <c r="AV941" i="11"/>
  <c r="AW942" i="11"/>
  <c r="AX942" i="19"/>
  <c r="AW943" i="19"/>
  <c r="AV942" i="19"/>
  <c r="AZ942" i="11"/>
  <c r="AX942" i="11"/>
  <c r="AW943" i="11"/>
  <c r="AV942" i="11"/>
  <c r="AX943" i="19"/>
  <c r="AV943" i="19"/>
  <c r="AW944" i="19"/>
  <c r="AV943" i="11"/>
  <c r="AW944" i="11"/>
  <c r="AX943" i="11"/>
  <c r="AZ943" i="11"/>
  <c r="AW945" i="19"/>
  <c r="AV944" i="19"/>
  <c r="AX944" i="19"/>
  <c r="AX944" i="11"/>
  <c r="AW945" i="11"/>
  <c r="AZ944" i="11"/>
  <c r="AV944" i="11"/>
  <c r="AW946" i="19"/>
  <c r="AV945" i="19"/>
  <c r="AX945" i="19"/>
  <c r="AZ945" i="11"/>
  <c r="AX945" i="11"/>
  <c r="AW946" i="11"/>
  <c r="AV945" i="11"/>
  <c r="AV946" i="19"/>
  <c r="AW947" i="19"/>
  <c r="AX946" i="19"/>
  <c r="AZ946" i="11"/>
  <c r="AX946" i="11"/>
  <c r="AW947" i="11"/>
  <c r="AV946" i="11"/>
  <c r="AW948" i="19"/>
  <c r="AX947" i="19"/>
  <c r="AV947" i="19"/>
  <c r="AV947" i="11"/>
  <c r="AW948" i="11"/>
  <c r="AX947" i="11"/>
  <c r="AZ947" i="11"/>
  <c r="AX948" i="19"/>
  <c r="AV948" i="19"/>
  <c r="AW949" i="19"/>
  <c r="AW949" i="11"/>
  <c r="AV948" i="11"/>
  <c r="AZ948" i="11"/>
  <c r="AX948" i="11"/>
  <c r="AV949" i="19"/>
  <c r="AW950" i="19"/>
  <c r="AX949" i="19"/>
  <c r="AX949" i="11"/>
  <c r="AZ949" i="11"/>
  <c r="AV949" i="11"/>
  <c r="AW950" i="11"/>
  <c r="AV950" i="19"/>
  <c r="AX950" i="19"/>
  <c r="AW951" i="19"/>
  <c r="AZ950" i="11"/>
  <c r="AX950" i="11"/>
  <c r="AV950" i="11"/>
  <c r="AW951" i="11"/>
  <c r="AV951" i="19"/>
  <c r="AX951" i="19"/>
  <c r="AW952" i="19"/>
  <c r="AX951" i="11"/>
  <c r="AW952" i="11"/>
  <c r="AZ951" i="11"/>
  <c r="AV951" i="11"/>
  <c r="AX952" i="19"/>
  <c r="AV952" i="19"/>
  <c r="AW953" i="19"/>
  <c r="AX952" i="11"/>
  <c r="AZ952" i="11"/>
  <c r="AW953" i="11"/>
  <c r="AV952" i="11"/>
  <c r="AX953" i="19"/>
  <c r="AV953" i="19"/>
  <c r="AW954" i="19"/>
  <c r="AZ953" i="11"/>
  <c r="AV953" i="11"/>
  <c r="AX953" i="11"/>
  <c r="AW954" i="11"/>
  <c r="AX954" i="19"/>
  <c r="AV954" i="19"/>
  <c r="AW955" i="19"/>
  <c r="AZ954" i="11"/>
  <c r="AV954" i="11"/>
  <c r="AX954" i="11"/>
  <c r="AW955" i="11"/>
  <c r="AX955" i="19"/>
  <c r="AW956" i="19"/>
  <c r="AV955" i="19"/>
  <c r="AZ955" i="11"/>
  <c r="AW956" i="11"/>
  <c r="AV955" i="11"/>
  <c r="AX955" i="11"/>
  <c r="AW957" i="19"/>
  <c r="AX956" i="19"/>
  <c r="AV956" i="19"/>
  <c r="AV956" i="11"/>
  <c r="AZ956" i="11"/>
  <c r="AX956" i="11"/>
  <c r="AW957" i="11"/>
  <c r="AV957" i="19"/>
  <c r="AW958" i="19"/>
  <c r="AX957" i="19"/>
  <c r="AX957" i="11"/>
  <c r="AW958" i="11"/>
  <c r="AZ957" i="11"/>
  <c r="AV957" i="11"/>
  <c r="AX958" i="19"/>
  <c r="AV958" i="19"/>
  <c r="AW959" i="19"/>
  <c r="AW959" i="11"/>
  <c r="AV958" i="11"/>
  <c r="AX958" i="11"/>
  <c r="AZ958" i="11"/>
  <c r="AW960" i="19"/>
  <c r="AV959" i="19"/>
  <c r="AX959" i="19"/>
  <c r="AZ959" i="11"/>
  <c r="AV959" i="11"/>
  <c r="AW960" i="11"/>
  <c r="AX959" i="11"/>
  <c r="AX960" i="19"/>
  <c r="AV960" i="19"/>
  <c r="AW961" i="19"/>
  <c r="AW961" i="11"/>
  <c r="AV960" i="11"/>
  <c r="AZ960" i="11"/>
  <c r="AX960" i="11"/>
  <c r="AV961" i="19"/>
  <c r="AW962" i="19"/>
  <c r="AX961" i="19"/>
  <c r="AZ961" i="11"/>
  <c r="AX961" i="11"/>
  <c r="AW962" i="11"/>
  <c r="AV961" i="11"/>
  <c r="AX962" i="19"/>
  <c r="AV962" i="19"/>
  <c r="AW963" i="19"/>
  <c r="AZ962" i="11"/>
  <c r="AW963" i="11"/>
  <c r="AX962" i="11"/>
  <c r="AV962" i="11"/>
  <c r="AV963" i="19"/>
  <c r="AX963" i="19"/>
  <c r="AW964" i="19"/>
  <c r="AX963" i="11"/>
  <c r="AZ963" i="11"/>
  <c r="AV963" i="11"/>
  <c r="AW964" i="11"/>
  <c r="AX964" i="19"/>
  <c r="AV964" i="19"/>
  <c r="AW965" i="19"/>
  <c r="AZ964" i="11"/>
  <c r="AV964" i="11"/>
  <c r="AW965" i="11"/>
  <c r="AX964" i="11"/>
  <c r="AW966" i="19"/>
  <c r="AX965" i="19"/>
  <c r="AV965" i="19"/>
  <c r="AV965" i="11"/>
  <c r="AW966" i="11"/>
  <c r="AX965" i="11"/>
  <c r="AZ965" i="11"/>
  <c r="AV966" i="19"/>
  <c r="AX966" i="19"/>
  <c r="AW967" i="19"/>
  <c r="AZ966" i="11"/>
  <c r="AW967" i="11"/>
  <c r="AX966" i="11"/>
  <c r="AV966" i="11"/>
  <c r="AW968" i="19"/>
  <c r="AV967" i="19"/>
  <c r="AX967" i="19"/>
  <c r="AX967" i="11"/>
  <c r="AZ967" i="11"/>
  <c r="AV967" i="11"/>
  <c r="AW968" i="11"/>
  <c r="AV968" i="19"/>
  <c r="AX968" i="19"/>
  <c r="AW969" i="19"/>
  <c r="AV968" i="11"/>
  <c r="AZ968" i="11"/>
  <c r="AW969" i="11"/>
  <c r="AX968" i="11"/>
  <c r="AW970" i="19"/>
  <c r="AX969" i="19"/>
  <c r="AV969" i="19"/>
  <c r="AW970" i="11"/>
  <c r="AZ969" i="11"/>
  <c r="AX969" i="11"/>
  <c r="AV969" i="11"/>
  <c r="AW971" i="19"/>
  <c r="AV970" i="19"/>
  <c r="AX970" i="19"/>
  <c r="AZ970" i="11"/>
  <c r="AW971" i="11"/>
  <c r="AX970" i="11"/>
  <c r="AV970" i="11"/>
  <c r="AW972" i="19"/>
  <c r="AV971" i="19"/>
  <c r="AX971" i="19"/>
  <c r="AV971" i="11"/>
  <c r="AX971" i="11"/>
  <c r="AZ971" i="11"/>
  <c r="AW972" i="11"/>
  <c r="AW973" i="19"/>
  <c r="AV972" i="19"/>
  <c r="AX972" i="19"/>
  <c r="AV972" i="11"/>
  <c r="AW973" i="11"/>
  <c r="AX972" i="11"/>
  <c r="AZ972" i="11"/>
  <c r="AW974" i="19"/>
  <c r="AV973" i="19"/>
  <c r="AX973" i="19"/>
  <c r="AZ973" i="11"/>
  <c r="AV973" i="11"/>
  <c r="AX973" i="11"/>
  <c r="AW974" i="11"/>
  <c r="AW975" i="19"/>
  <c r="AV974" i="19"/>
  <c r="AX974" i="19"/>
  <c r="AW975" i="11"/>
  <c r="AZ974" i="11"/>
  <c r="AV974" i="11"/>
  <c r="AX974" i="11"/>
  <c r="AV975" i="19"/>
  <c r="AX975" i="19"/>
  <c r="AW976" i="19"/>
  <c r="AW976" i="11"/>
  <c r="AX975" i="11"/>
  <c r="AV975" i="11"/>
  <c r="AZ975" i="11"/>
  <c r="AW977" i="19"/>
  <c r="AV976" i="19"/>
  <c r="AX976" i="19"/>
  <c r="AW977" i="11"/>
  <c r="AX976" i="11"/>
  <c r="AV976" i="11"/>
  <c r="AZ976" i="11"/>
  <c r="AV977" i="19"/>
  <c r="AX977" i="19"/>
  <c r="AW978" i="19"/>
  <c r="AZ977" i="11"/>
  <c r="AW978" i="11"/>
  <c r="AX977" i="11"/>
  <c r="AV977" i="11"/>
  <c r="AV978" i="19"/>
  <c r="AW979" i="19"/>
  <c r="AX978" i="19"/>
  <c r="AX978" i="11"/>
  <c r="AW979" i="11"/>
  <c r="AV978" i="11"/>
  <c r="AZ978" i="11"/>
  <c r="AV979" i="19"/>
  <c r="AW980" i="19"/>
  <c r="AX979" i="19"/>
  <c r="AZ979" i="11"/>
  <c r="AX979" i="11"/>
  <c r="AW980" i="11"/>
  <c r="AV979" i="11"/>
  <c r="AW981" i="19"/>
  <c r="AX980" i="19"/>
  <c r="AV980" i="19"/>
  <c r="AW981" i="11"/>
  <c r="AV980" i="11"/>
  <c r="AZ980" i="11"/>
  <c r="AX980" i="11"/>
  <c r="AV981" i="19"/>
  <c r="AX981" i="19"/>
  <c r="AW982" i="19"/>
  <c r="AX981" i="11"/>
  <c r="AZ981" i="11"/>
  <c r="AW982" i="11"/>
  <c r="AV981" i="11"/>
  <c r="AW983" i="19"/>
  <c r="AX982" i="19"/>
  <c r="AV982" i="19"/>
  <c r="AV982" i="11"/>
  <c r="AZ982" i="11"/>
  <c r="AW983" i="11"/>
  <c r="AX982" i="11"/>
  <c r="AW984" i="19"/>
  <c r="AX983" i="19"/>
  <c r="AV983" i="19"/>
  <c r="AW984" i="11"/>
  <c r="AX983" i="11"/>
  <c r="AZ983" i="11"/>
  <c r="AV983" i="11"/>
  <c r="AX984" i="19"/>
  <c r="AV984" i="19"/>
  <c r="AW985" i="19"/>
  <c r="AZ984" i="11"/>
  <c r="AV984" i="11"/>
  <c r="AX984" i="11"/>
  <c r="AW985" i="11"/>
  <c r="AV985" i="19"/>
  <c r="AW986" i="19"/>
  <c r="AX985" i="19"/>
  <c r="AW986" i="11"/>
  <c r="AX985" i="11"/>
  <c r="AZ985" i="11"/>
  <c r="AV985" i="11"/>
  <c r="AV986" i="19"/>
  <c r="AX986" i="19"/>
  <c r="AW987" i="19"/>
  <c r="AW987" i="11"/>
  <c r="AX986" i="11"/>
  <c r="AV986" i="11"/>
  <c r="AZ986" i="11"/>
  <c r="AX987" i="19"/>
  <c r="AV987" i="19"/>
  <c r="AW988" i="19"/>
  <c r="AV987" i="11"/>
  <c r="AX987" i="11"/>
  <c r="AZ987" i="11"/>
  <c r="AW988" i="11"/>
  <c r="AV988" i="19"/>
  <c r="AX988" i="19"/>
  <c r="AW989" i="19"/>
  <c r="AX988" i="11"/>
  <c r="AW989" i="11"/>
  <c r="AZ988" i="11"/>
  <c r="AV988" i="11"/>
  <c r="AV989" i="19"/>
  <c r="AX989" i="19"/>
  <c r="AW990" i="19"/>
  <c r="AZ989" i="11"/>
  <c r="AW990" i="11"/>
  <c r="AV989" i="11"/>
  <c r="AX989" i="11"/>
  <c r="AX990" i="19"/>
  <c r="AV990" i="19"/>
  <c r="AW991" i="19"/>
  <c r="AV990" i="11"/>
  <c r="AZ990" i="11"/>
  <c r="AW991" i="11"/>
  <c r="AX990" i="11"/>
  <c r="AX991" i="19"/>
  <c r="AV991" i="19"/>
  <c r="AW992" i="19"/>
  <c r="AZ991" i="11"/>
  <c r="AX991" i="11"/>
  <c r="AV991" i="11"/>
  <c r="AW992" i="11"/>
  <c r="AX992" i="19"/>
  <c r="AW993" i="19"/>
  <c r="AV992" i="19"/>
  <c r="AV992" i="11"/>
  <c r="AX992" i="11"/>
  <c r="AZ992" i="11"/>
  <c r="AW993" i="11"/>
  <c r="AW994" i="19"/>
  <c r="AV993" i="19"/>
  <c r="AX993" i="19"/>
  <c r="AV993" i="11"/>
  <c r="AW994" i="11"/>
  <c r="AZ993" i="11"/>
  <c r="AX993" i="11"/>
  <c r="AV994" i="19"/>
  <c r="AX994" i="19"/>
  <c r="AW995" i="19"/>
  <c r="AZ994" i="11"/>
  <c r="AX994" i="11"/>
  <c r="AW995" i="11"/>
  <c r="AV994" i="11"/>
  <c r="AW996" i="19"/>
  <c r="AV995" i="19"/>
  <c r="AX995" i="19"/>
  <c r="AZ995" i="11"/>
  <c r="AW996" i="11"/>
  <c r="AV995" i="11"/>
  <c r="AX995" i="11"/>
  <c r="AV996" i="19"/>
  <c r="AW997" i="19"/>
  <c r="AX996" i="19"/>
  <c r="AZ996" i="11"/>
  <c r="AV996" i="11"/>
  <c r="AW997" i="11"/>
  <c r="AX996" i="11"/>
  <c r="AV997" i="19"/>
  <c r="AX997" i="19"/>
  <c r="AW998" i="19"/>
  <c r="AW998" i="11"/>
  <c r="AV997" i="11"/>
  <c r="AZ997" i="11"/>
  <c r="AX997" i="11"/>
  <c r="AV998" i="19"/>
  <c r="AX998" i="19"/>
  <c r="AW999" i="19"/>
  <c r="AX998" i="11"/>
  <c r="AZ998" i="11"/>
  <c r="AV998" i="11"/>
  <c r="AW999" i="11"/>
  <c r="AW1000" i="19"/>
  <c r="AV999" i="19"/>
  <c r="AX999" i="19"/>
  <c r="AZ999" i="11"/>
  <c r="AX999" i="11"/>
  <c r="AV999" i="11"/>
  <c r="AW1000" i="11"/>
  <c r="AX1000" i="19"/>
  <c r="AW1001" i="19"/>
  <c r="AV1000" i="19"/>
  <c r="AX1000" i="11"/>
  <c r="AZ1000" i="11"/>
  <c r="AV1000" i="11"/>
  <c r="AW1001" i="11"/>
  <c r="AV1001" i="19"/>
  <c r="AW1002" i="19"/>
  <c r="AX1001" i="19"/>
  <c r="AW1002" i="11"/>
  <c r="AX1001" i="11"/>
  <c r="AZ1001" i="11"/>
  <c r="AV1001" i="11"/>
  <c r="AX1002" i="19"/>
  <c r="AW1003" i="19"/>
  <c r="AV1002" i="19"/>
  <c r="AX1002" i="11"/>
  <c r="AZ1002" i="11"/>
  <c r="AW1003" i="11"/>
  <c r="AV1002" i="11"/>
  <c r="AV1003" i="19"/>
  <c r="AX1003" i="19"/>
  <c r="AW1004" i="19"/>
  <c r="AV1003" i="11"/>
  <c r="AW1004" i="11"/>
  <c r="AZ1003" i="11"/>
  <c r="AX1003" i="11"/>
  <c r="AW1005" i="19"/>
  <c r="AX1004" i="19"/>
  <c r="AV1004" i="19"/>
  <c r="AX1004" i="11"/>
  <c r="AW1005" i="11"/>
  <c r="AZ1004" i="11"/>
  <c r="AV1004" i="11"/>
  <c r="AX1005" i="19"/>
  <c r="AW1006" i="19"/>
  <c r="AV1005" i="19"/>
  <c r="AW1006" i="11"/>
  <c r="AX1005" i="11"/>
  <c r="AZ1005" i="11"/>
  <c r="AV1005" i="11"/>
  <c r="AX1006" i="19"/>
  <c r="AV1006" i="19"/>
  <c r="AW1007" i="19"/>
  <c r="AW1007" i="11"/>
  <c r="AX1006" i="11"/>
  <c r="AV1006" i="11"/>
  <c r="AZ1006" i="11"/>
  <c r="AV1007" i="19"/>
  <c r="AW1008" i="19"/>
  <c r="AX1007" i="19"/>
  <c r="AV1007" i="11"/>
  <c r="AZ1007" i="11"/>
  <c r="AW1008" i="11"/>
  <c r="AX1007" i="11"/>
  <c r="AV1008" i="19"/>
  <c r="AX1008" i="19"/>
  <c r="AW1009" i="19"/>
  <c r="AV1008" i="11"/>
  <c r="AZ1008" i="11"/>
  <c r="AW1009" i="11"/>
  <c r="AX1008" i="11"/>
  <c r="AW1010" i="19"/>
  <c r="AV1009" i="19"/>
  <c r="AX1009" i="19"/>
  <c r="AW1010" i="11"/>
  <c r="AV1009" i="11"/>
  <c r="AX1009" i="11"/>
  <c r="AZ1009" i="11"/>
  <c r="AW1011" i="19"/>
  <c r="AX1010" i="19"/>
  <c r="AV1010" i="19"/>
  <c r="AV1010" i="11"/>
  <c r="AZ1010" i="11"/>
  <c r="AW1011" i="11"/>
  <c r="AX1010" i="11"/>
  <c r="AW1012" i="19"/>
  <c r="AX1011" i="19"/>
  <c r="AV1011" i="19"/>
  <c r="AV1011" i="11"/>
  <c r="AW1012" i="11"/>
  <c r="AZ1011" i="11"/>
  <c r="AX1011" i="11"/>
  <c r="AV1012" i="19"/>
  <c r="AX1012" i="19"/>
  <c r="AW1013" i="19"/>
  <c r="AW1013" i="11"/>
  <c r="AV1012" i="11"/>
  <c r="AZ1012" i="11"/>
  <c r="AX1012" i="11"/>
  <c r="AW1014" i="19"/>
  <c r="AX1013" i="19"/>
  <c r="AV1013" i="19"/>
  <c r="AW1014" i="11"/>
  <c r="AZ1013" i="11"/>
  <c r="AV1013" i="11"/>
  <c r="AX1013" i="11"/>
  <c r="AW1015" i="19"/>
  <c r="AV1014" i="19"/>
  <c r="AX1014" i="19"/>
  <c r="AX1014" i="11"/>
  <c r="AZ1014" i="11"/>
  <c r="AV1014" i="11"/>
  <c r="AW1015" i="11"/>
  <c r="AX1015" i="19"/>
  <c r="AV1015" i="19"/>
  <c r="AW1016" i="19"/>
  <c r="AZ1015" i="11"/>
  <c r="AX1015" i="11"/>
  <c r="AV1015" i="11"/>
  <c r="AW1016" i="11"/>
  <c r="AW1017" i="19"/>
  <c r="AV1016" i="19"/>
  <c r="AX1016" i="19"/>
  <c r="AZ1016" i="11"/>
  <c r="AV1016" i="11"/>
  <c r="AW1017" i="11"/>
  <c r="AX1016" i="11"/>
  <c r="AX1017" i="19"/>
  <c r="AW1018" i="19"/>
  <c r="AV1017" i="19"/>
  <c r="AV1017" i="11"/>
  <c r="AW1018" i="11"/>
  <c r="AX1017" i="11"/>
  <c r="AZ1017" i="11"/>
  <c r="AW1019" i="19"/>
  <c r="AX1018" i="19"/>
  <c r="AV1018" i="19"/>
  <c r="AW1019" i="11"/>
  <c r="AX1018" i="11"/>
  <c r="AZ1018" i="11"/>
  <c r="AV1018" i="11"/>
  <c r="AV1019" i="19"/>
  <c r="AW1020" i="19"/>
  <c r="AX1019" i="19"/>
  <c r="AX1019" i="11"/>
  <c r="AZ1019" i="11"/>
  <c r="AW1020" i="11"/>
  <c r="AV1019" i="11"/>
  <c r="AW1021" i="19"/>
  <c r="AX1020" i="19"/>
  <c r="AV1020" i="19"/>
  <c r="AW1021" i="11"/>
  <c r="AZ1020" i="11"/>
  <c r="AV1020" i="11"/>
  <c r="AX1020" i="11"/>
  <c r="AX1021" i="19"/>
  <c r="AV1021" i="19"/>
  <c r="AW1022" i="19"/>
  <c r="AV1021" i="11"/>
  <c r="AX1021" i="11"/>
  <c r="AZ1021" i="11"/>
  <c r="AW1022" i="11"/>
  <c r="AV1022" i="19"/>
  <c r="AX1022" i="19"/>
  <c r="AW1023" i="19"/>
  <c r="AX1022" i="11"/>
  <c r="AV1022" i="11"/>
  <c r="AZ1022" i="11"/>
  <c r="AW1023" i="11"/>
  <c r="AX1023" i="19"/>
  <c r="AW1024" i="19"/>
  <c r="AV1023" i="19"/>
  <c r="AV1023" i="11"/>
  <c r="AX1023" i="11"/>
  <c r="AW1024" i="11"/>
  <c r="AZ1023" i="11"/>
  <c r="AV1024" i="19"/>
  <c r="AX1024" i="19"/>
  <c r="AW1025" i="19"/>
  <c r="AV1024" i="11"/>
  <c r="AZ1024" i="11"/>
  <c r="AX1024" i="11"/>
  <c r="AW1025" i="11"/>
  <c r="AW1026" i="19"/>
  <c r="AX1025" i="19"/>
  <c r="AV1025" i="19"/>
  <c r="AV1025" i="11"/>
  <c r="AZ1025" i="11"/>
  <c r="AX1025" i="11"/>
  <c r="AW1026" i="11"/>
  <c r="AX1026" i="19"/>
  <c r="AV1026" i="19"/>
  <c r="AW1027" i="19"/>
  <c r="AV1026" i="11"/>
  <c r="AX1026" i="11"/>
  <c r="AW1027" i="11"/>
  <c r="AZ1026" i="11"/>
  <c r="AW1028" i="19"/>
  <c r="AV1027" i="19"/>
  <c r="AX1027" i="19"/>
  <c r="AV1027" i="11"/>
  <c r="AX1027" i="11"/>
  <c r="AZ1027" i="11"/>
  <c r="AW1028" i="11"/>
  <c r="AW1029" i="19"/>
  <c r="AX1028" i="19"/>
  <c r="AV1028" i="19"/>
  <c r="AV1028" i="11"/>
  <c r="AX1028" i="11"/>
  <c r="AZ1028" i="11"/>
  <c r="AW1029" i="11"/>
  <c r="AV1029" i="19"/>
  <c r="AX1029" i="19"/>
  <c r="AW1030" i="19"/>
  <c r="AZ1029" i="11"/>
  <c r="AW1030" i="11"/>
  <c r="AV1029" i="11"/>
  <c r="AX1029" i="11"/>
  <c r="AW1031" i="19"/>
  <c r="AV1030" i="19"/>
  <c r="AX1030" i="19"/>
  <c r="AZ1030" i="11"/>
  <c r="AX1030" i="11"/>
  <c r="AW1031" i="11"/>
  <c r="AV1030" i="11"/>
  <c r="AW1032" i="19"/>
  <c r="AV1031" i="19"/>
  <c r="AX1031" i="19"/>
  <c r="AV1031" i="11"/>
  <c r="AW1032" i="11"/>
  <c r="AX1031" i="11"/>
  <c r="AZ1031" i="11"/>
  <c r="AW1033" i="19"/>
  <c r="AV1032" i="19"/>
  <c r="AX1032" i="19"/>
  <c r="AX1032" i="11"/>
  <c r="AW1033" i="11"/>
  <c r="AV1032" i="11"/>
  <c r="AZ1032" i="11"/>
  <c r="AX1033" i="19"/>
  <c r="AW1034" i="19"/>
  <c r="AV1033" i="19"/>
  <c r="AV1033" i="11"/>
  <c r="AZ1033" i="11"/>
  <c r="AX1033" i="11"/>
  <c r="AW1034" i="11"/>
  <c r="AX1034" i="19"/>
  <c r="AV1034" i="19"/>
  <c r="AW1035" i="19"/>
  <c r="AZ1034" i="11"/>
  <c r="AX1034" i="11"/>
  <c r="AW1035" i="11"/>
  <c r="AV1034" i="11"/>
  <c r="AX1035" i="19"/>
  <c r="AV1035" i="19"/>
  <c r="AW1036" i="19"/>
  <c r="AV1035" i="11"/>
  <c r="AZ1035" i="11"/>
  <c r="AX1035" i="11"/>
  <c r="AW1036" i="11"/>
  <c r="AV1036" i="19"/>
  <c r="AX1036" i="19"/>
  <c r="AW1037" i="19"/>
  <c r="AV1036" i="11"/>
  <c r="AX1036" i="11"/>
  <c r="AZ1036" i="11"/>
  <c r="AW1037" i="11"/>
  <c r="AV1037" i="19"/>
  <c r="AX1037" i="19"/>
  <c r="AW1038" i="19"/>
  <c r="AV1037" i="11"/>
  <c r="AW1038" i="11"/>
  <c r="AX1037" i="11"/>
  <c r="AZ1037" i="11"/>
  <c r="AW1039" i="19"/>
  <c r="AX1038" i="19"/>
  <c r="AV1038" i="19"/>
  <c r="AZ1038" i="11"/>
  <c r="AW1039" i="11"/>
  <c r="AV1038" i="11"/>
  <c r="AX1038" i="11"/>
  <c r="AX1039" i="19"/>
  <c r="AW1040" i="19"/>
  <c r="AV1039" i="19"/>
  <c r="AV1039" i="11"/>
  <c r="AX1039" i="11"/>
  <c r="AZ1039" i="11"/>
  <c r="AW1040" i="11"/>
  <c r="AW1041" i="19"/>
  <c r="AX1040" i="19"/>
  <c r="AV1040" i="19"/>
  <c r="AX1040" i="11"/>
  <c r="AZ1040" i="11"/>
  <c r="AW1041" i="11"/>
  <c r="AV1040" i="11"/>
  <c r="AW1042" i="19"/>
  <c r="AV1041" i="19"/>
  <c r="AX1041" i="19"/>
  <c r="AV1041" i="11"/>
  <c r="AW1042" i="11"/>
  <c r="AZ1041" i="11"/>
  <c r="AX1041" i="11"/>
  <c r="AX1042" i="19"/>
  <c r="AW1043" i="19"/>
  <c r="AV1042" i="19"/>
  <c r="AW1043" i="11"/>
  <c r="AV1042" i="11"/>
  <c r="AZ1042" i="11"/>
  <c r="AX1042" i="11"/>
  <c r="AV1043" i="19"/>
  <c r="AX1043" i="19"/>
  <c r="AW1044" i="19"/>
  <c r="AX1043" i="11"/>
  <c r="AW1044" i="11"/>
  <c r="AV1043" i="11"/>
  <c r="AZ1043" i="11"/>
  <c r="AX1044" i="19"/>
  <c r="AW1045" i="19"/>
  <c r="AV1044" i="19"/>
  <c r="AX1044" i="11"/>
  <c r="AW1045" i="11"/>
  <c r="AV1044" i="11"/>
  <c r="AZ1044" i="11"/>
  <c r="AX1045" i="19"/>
  <c r="AV1045" i="19"/>
  <c r="AW1046" i="19"/>
  <c r="AX1045" i="11"/>
  <c r="AZ1045" i="11"/>
  <c r="AV1045" i="11"/>
  <c r="AW1046" i="11"/>
  <c r="AW1047" i="19"/>
  <c r="AX1046" i="19"/>
  <c r="AV1046" i="19"/>
  <c r="AX1046" i="11"/>
  <c r="AZ1046" i="11"/>
  <c r="AV1046" i="11"/>
  <c r="AW1047" i="11"/>
  <c r="AW1048" i="19"/>
  <c r="AV1047" i="19"/>
  <c r="AX1047" i="19"/>
  <c r="AZ1047" i="11"/>
  <c r="AV1047" i="11"/>
  <c r="AW1048" i="11"/>
  <c r="AX1047" i="11"/>
  <c r="AW1049" i="19"/>
  <c r="AV1048" i="19"/>
  <c r="AX1048" i="19"/>
  <c r="AZ1048" i="11"/>
  <c r="AW1049" i="11"/>
  <c r="AX1048" i="11"/>
  <c r="AV1048" i="11"/>
  <c r="AX1049" i="19"/>
  <c r="AW1050" i="19"/>
  <c r="AV1049" i="19"/>
  <c r="AX1049" i="11"/>
  <c r="AV1049" i="11"/>
  <c r="AW1050" i="11"/>
  <c r="AZ1049" i="11"/>
  <c r="AW1051" i="19"/>
  <c r="AX1050" i="19"/>
  <c r="AV1050" i="19"/>
  <c r="AV1050" i="11"/>
  <c r="AW1051" i="11"/>
  <c r="AX1050" i="11"/>
  <c r="AZ1050" i="11"/>
  <c r="AV1051" i="19"/>
  <c r="AW1052" i="19"/>
  <c r="AX1051" i="19"/>
  <c r="AZ1051" i="11"/>
  <c r="AV1051" i="11"/>
  <c r="AW1052" i="11"/>
  <c r="AX1051" i="11"/>
  <c r="AX1052" i="19"/>
  <c r="AW1053" i="19"/>
  <c r="AV1052" i="19"/>
  <c r="AW1053" i="11"/>
  <c r="AX1052" i="11"/>
  <c r="AZ1052" i="11"/>
  <c r="AV1052" i="11"/>
  <c r="AW1054" i="19"/>
  <c r="AX1053" i="19"/>
  <c r="AV1053" i="19"/>
  <c r="AV1053" i="11"/>
  <c r="AW1054" i="11"/>
  <c r="AX1053" i="11"/>
  <c r="AZ1053" i="11"/>
  <c r="AW1055" i="19"/>
  <c r="AX1054" i="19"/>
  <c r="AV1054" i="19"/>
  <c r="AZ1054" i="11"/>
  <c r="AV1054" i="11"/>
  <c r="AX1054" i="11"/>
  <c r="AW1055" i="11"/>
  <c r="AV1055" i="19"/>
  <c r="AX1055" i="19"/>
  <c r="AW1056" i="19"/>
  <c r="AV1055" i="11"/>
  <c r="AZ1055" i="11"/>
  <c r="AX1055" i="11"/>
  <c r="AW1056" i="11"/>
  <c r="AW1057" i="19"/>
  <c r="AV1056" i="19"/>
  <c r="AX1056" i="19"/>
  <c r="AX1056" i="11"/>
  <c r="AZ1056" i="11"/>
  <c r="AV1056" i="11"/>
  <c r="AW1057" i="11"/>
  <c r="AW1058" i="19"/>
  <c r="AX1057" i="19"/>
  <c r="AV1057" i="19"/>
  <c r="AV1057" i="11"/>
  <c r="AZ1057" i="11"/>
  <c r="AW1058" i="11"/>
  <c r="AX1057" i="11"/>
  <c r="AX1058" i="19"/>
  <c r="AW1059" i="19"/>
  <c r="AV1058" i="19"/>
  <c r="AV1058" i="11"/>
  <c r="AZ1058" i="11"/>
  <c r="AX1058" i="11"/>
  <c r="AW1059" i="11"/>
  <c r="AV1059" i="19"/>
  <c r="AX1059" i="19"/>
  <c r="AW1060" i="19"/>
  <c r="AZ1059" i="11"/>
  <c r="AV1059" i="11"/>
  <c r="AW1060" i="11"/>
  <c r="AX1059" i="11"/>
  <c r="AW1061" i="19"/>
  <c r="AV1060" i="19"/>
  <c r="AX1060" i="19"/>
  <c r="AZ1060" i="11"/>
  <c r="AV1060" i="11"/>
  <c r="AX1060" i="11"/>
  <c r="AW1061" i="11"/>
  <c r="AW1062" i="19"/>
  <c r="AV1061" i="19"/>
  <c r="AX1061" i="19"/>
  <c r="AZ1061" i="11"/>
  <c r="AV1061" i="11"/>
  <c r="AX1061" i="11"/>
  <c r="AW1062" i="11"/>
  <c r="AX1062" i="19"/>
  <c r="AW1063" i="19"/>
  <c r="AV1062" i="19"/>
  <c r="AW1063" i="11"/>
  <c r="AX1062" i="11"/>
  <c r="AZ1062" i="11"/>
  <c r="AV1062" i="11"/>
  <c r="AX1063" i="19"/>
  <c r="AW1064" i="19"/>
  <c r="AV1063" i="19"/>
  <c r="AZ1063" i="11"/>
  <c r="AV1063" i="11"/>
  <c r="AX1063" i="11"/>
  <c r="AW1064" i="11"/>
  <c r="AV1064" i="19"/>
  <c r="AX1064" i="19"/>
  <c r="AW1065" i="19"/>
  <c r="AV1064" i="11"/>
  <c r="AZ1064" i="11"/>
  <c r="AW1065" i="11"/>
  <c r="AX1064" i="11"/>
  <c r="AV1065" i="19"/>
  <c r="AX1065" i="19"/>
  <c r="AW1066" i="19"/>
  <c r="AV1065" i="11"/>
  <c r="AW1066" i="11"/>
  <c r="AZ1065" i="11"/>
  <c r="AX1065" i="11"/>
  <c r="AW1067" i="19"/>
  <c r="AX1066" i="19"/>
  <c r="AV1066" i="19"/>
  <c r="AX1066" i="11"/>
  <c r="AZ1066" i="11"/>
  <c r="AV1066" i="11"/>
  <c r="AW1067" i="11"/>
  <c r="AV1067" i="19"/>
  <c r="AX1067" i="19"/>
  <c r="AW1068" i="19"/>
  <c r="AZ1067" i="11"/>
  <c r="AV1067" i="11"/>
  <c r="AW1068" i="11"/>
  <c r="AX1067" i="11"/>
  <c r="AX1068" i="19"/>
  <c r="AV1068" i="19"/>
  <c r="AW1069" i="19"/>
  <c r="AX1068" i="11"/>
  <c r="AV1068" i="11"/>
  <c r="AZ1068" i="11"/>
  <c r="AW1069" i="11"/>
  <c r="AX1069" i="19"/>
  <c r="AW1070" i="19"/>
  <c r="AV1069" i="19"/>
  <c r="AZ1069" i="11"/>
  <c r="AX1069" i="11"/>
  <c r="AV1069" i="11"/>
  <c r="AW1070" i="11"/>
  <c r="AV1070" i="19"/>
  <c r="AX1070" i="19"/>
  <c r="AW1071" i="19"/>
  <c r="AW1071" i="11"/>
  <c r="AZ1070" i="11"/>
  <c r="AX1070" i="11"/>
  <c r="AV1070" i="11"/>
  <c r="AX1071" i="19"/>
  <c r="AV1071" i="19"/>
  <c r="AW1072" i="19"/>
  <c r="AW1072" i="11"/>
  <c r="AX1071" i="11"/>
  <c r="AZ1071" i="11"/>
  <c r="AV1071" i="11"/>
  <c r="AX1072" i="19"/>
  <c r="AV1072" i="19"/>
  <c r="AW1073" i="19"/>
  <c r="AZ1072" i="11"/>
  <c r="AW1073" i="11"/>
  <c r="AV1072" i="11"/>
  <c r="AX1072" i="11"/>
  <c r="AX1073" i="19"/>
  <c r="AW1074" i="19"/>
  <c r="AV1073" i="19"/>
  <c r="AW1074" i="11"/>
  <c r="AV1073" i="11"/>
  <c r="AX1073" i="11"/>
  <c r="AZ1073" i="11"/>
  <c r="AV1074" i="19"/>
  <c r="AX1074" i="19"/>
  <c r="AW1075" i="19"/>
  <c r="AX1074" i="11"/>
  <c r="AZ1074" i="11"/>
  <c r="AW1075" i="11"/>
  <c r="AV1074" i="11"/>
  <c r="AX1075" i="19"/>
  <c r="AW1076" i="19"/>
  <c r="AV1075" i="19"/>
  <c r="AZ1075" i="11"/>
  <c r="AW1076" i="11"/>
  <c r="AX1075" i="11"/>
  <c r="AV1075" i="11"/>
  <c r="AW1077" i="19"/>
  <c r="AV1076" i="19"/>
  <c r="AX1076" i="19"/>
  <c r="AW1077" i="11"/>
  <c r="AX1076" i="11"/>
  <c r="AZ1076" i="11"/>
  <c r="AV1076" i="11"/>
  <c r="AX1077" i="19"/>
  <c r="AV1077" i="19"/>
  <c r="AW1078" i="19"/>
  <c r="AZ1077" i="11"/>
  <c r="AW1078" i="11"/>
  <c r="AV1077" i="11"/>
  <c r="AX1077" i="11"/>
  <c r="AV1078" i="19"/>
  <c r="AW1079" i="19"/>
  <c r="AX1078" i="19"/>
  <c r="AW1079" i="11"/>
  <c r="AZ1078" i="11"/>
  <c r="AV1078" i="11"/>
  <c r="AX1078" i="11"/>
  <c r="AW1080" i="19"/>
  <c r="AX1079" i="19"/>
  <c r="AV1079" i="19"/>
  <c r="AX1079" i="11"/>
  <c r="AV1079" i="11"/>
  <c r="AW1080" i="11"/>
  <c r="AZ1079" i="11"/>
  <c r="AV1080" i="19"/>
  <c r="AW1081" i="19"/>
  <c r="AX1080" i="19"/>
  <c r="AW1081" i="11"/>
  <c r="AZ1080" i="11"/>
  <c r="AX1080" i="11"/>
  <c r="AV1080" i="11"/>
  <c r="AX1081" i="19"/>
  <c r="AV1081" i="19"/>
  <c r="AW1082" i="19"/>
  <c r="AX1081" i="11"/>
  <c r="AV1081" i="11"/>
  <c r="AW1082" i="11"/>
  <c r="AZ1081" i="11"/>
  <c r="AX1082" i="19"/>
  <c r="AV1082" i="19"/>
  <c r="AW1083" i="19"/>
  <c r="AV1082" i="11"/>
  <c r="AX1082" i="11"/>
  <c r="AW1083" i="11"/>
  <c r="AZ1082" i="11"/>
  <c r="AV1083" i="19"/>
  <c r="AX1083" i="19"/>
  <c r="AW1084" i="19"/>
  <c r="AX1083" i="11"/>
  <c r="AZ1083" i="11"/>
  <c r="AW1084" i="11"/>
  <c r="AV1083" i="11"/>
  <c r="AW1085" i="19"/>
  <c r="AX1084" i="19"/>
  <c r="AV1084" i="19"/>
  <c r="AW1085" i="11"/>
  <c r="AZ1084" i="11"/>
  <c r="AV1084" i="11"/>
  <c r="AX1084" i="11"/>
  <c r="AX1085" i="19"/>
  <c r="AW1086" i="19"/>
  <c r="AV1085" i="19"/>
  <c r="AV1085" i="11"/>
  <c r="AX1085" i="11"/>
  <c r="AW1086" i="11"/>
  <c r="AZ1085" i="11"/>
  <c r="AW1087" i="19"/>
  <c r="AX1086" i="19"/>
  <c r="AV1086" i="19"/>
  <c r="AX1086" i="11"/>
  <c r="AZ1086" i="11"/>
  <c r="AW1087" i="11"/>
  <c r="AV1086" i="11"/>
  <c r="AV1087" i="19"/>
  <c r="AX1087" i="19"/>
  <c r="AW1088" i="19"/>
  <c r="AW1088" i="11"/>
  <c r="AZ1087" i="11"/>
  <c r="AV1087" i="11"/>
  <c r="AX1087" i="11"/>
  <c r="AX1088" i="19"/>
  <c r="AV1088" i="19"/>
  <c r="AW1089" i="19"/>
  <c r="AZ1088" i="11"/>
  <c r="AV1088" i="11"/>
  <c r="AX1088" i="11"/>
  <c r="AW1089" i="11"/>
  <c r="AW1090" i="19"/>
  <c r="AX1089" i="19"/>
  <c r="AV1089" i="19"/>
  <c r="AZ1089" i="11"/>
  <c r="AV1089" i="11"/>
  <c r="AX1089" i="11"/>
  <c r="AW1090" i="11"/>
  <c r="AX1090" i="19"/>
  <c r="AV1090" i="19"/>
  <c r="AW1091" i="19"/>
  <c r="AZ1090" i="11"/>
  <c r="AX1090" i="11"/>
  <c r="AW1091" i="11"/>
  <c r="AV1090" i="11"/>
  <c r="AX1091" i="19"/>
  <c r="AV1091" i="19"/>
  <c r="AW1092" i="19"/>
  <c r="AV1091" i="11"/>
  <c r="AZ1091" i="11"/>
  <c r="AX1091" i="11"/>
  <c r="AW1092" i="11"/>
  <c r="AV1092" i="19"/>
  <c r="AX1092" i="19"/>
  <c r="AW1093" i="19"/>
  <c r="AX1092" i="11"/>
  <c r="AZ1092" i="11"/>
  <c r="AW1093" i="11"/>
  <c r="AV1092" i="11"/>
  <c r="AX1093" i="19"/>
  <c r="AW1094" i="19"/>
  <c r="AV1093" i="19"/>
  <c r="AV1093" i="11"/>
  <c r="AW1094" i="11"/>
  <c r="AZ1093" i="11"/>
  <c r="AX1093" i="11"/>
  <c r="AV1094" i="19"/>
  <c r="AW1095" i="19"/>
  <c r="AX1094" i="19"/>
  <c r="AW1095" i="11"/>
  <c r="AZ1094" i="11"/>
  <c r="AX1094" i="11"/>
  <c r="AV1094" i="11"/>
  <c r="AX1095" i="19"/>
  <c r="AV1095" i="19"/>
  <c r="AW1096" i="19"/>
  <c r="AW1096" i="11"/>
  <c r="AZ1095" i="11"/>
  <c r="AX1095" i="11"/>
  <c r="AV1095" i="11"/>
  <c r="AV1096" i="19"/>
  <c r="AX1096" i="19"/>
  <c r="AW1097" i="19"/>
  <c r="AW1097" i="11"/>
  <c r="AZ1096" i="11"/>
  <c r="AV1096" i="11"/>
  <c r="AX1096" i="11"/>
  <c r="AX1097" i="19"/>
  <c r="AW1098" i="19"/>
  <c r="AV1097" i="19"/>
  <c r="AV1097" i="11"/>
  <c r="AZ1097" i="11"/>
  <c r="AW1098" i="11"/>
  <c r="AX1097" i="11"/>
  <c r="AW1099" i="19"/>
  <c r="AV1098" i="19"/>
  <c r="AX1098" i="19"/>
  <c r="AV1098" i="11"/>
  <c r="AW1099" i="11"/>
  <c r="AX1098" i="11"/>
  <c r="AZ1098" i="11"/>
  <c r="AX1099" i="19"/>
  <c r="AW1100" i="19"/>
  <c r="AV1099" i="19"/>
  <c r="AV1099" i="11"/>
  <c r="AX1099" i="11"/>
  <c r="AZ1099" i="11"/>
  <c r="AW1100" i="11"/>
  <c r="AW1101" i="19"/>
  <c r="AX1100" i="19"/>
  <c r="AV1100" i="19"/>
  <c r="AW1101" i="11"/>
  <c r="AX1100" i="11"/>
  <c r="AV1100" i="11"/>
  <c r="AZ1100" i="11"/>
  <c r="AW1102" i="19"/>
  <c r="AV1101" i="19"/>
  <c r="AX1101" i="19"/>
  <c r="AX1101" i="11"/>
  <c r="AW1102" i="11"/>
  <c r="AZ1101" i="11"/>
  <c r="AV1101" i="11"/>
  <c r="AX1102" i="19"/>
  <c r="AV1102" i="19"/>
  <c r="AW1103" i="19"/>
  <c r="AW1103" i="11"/>
  <c r="AX1102" i="11"/>
  <c r="AZ1102" i="11"/>
  <c r="AV1102" i="11"/>
  <c r="AW1104" i="19"/>
  <c r="AV1103" i="19"/>
  <c r="AX1103" i="19"/>
  <c r="AW1104" i="11"/>
  <c r="AV1103" i="11"/>
  <c r="AZ1103" i="11"/>
  <c r="AX1103" i="11"/>
  <c r="AX1104" i="19"/>
  <c r="AW1105" i="19"/>
  <c r="AV1104" i="19"/>
  <c r="AW1105" i="11"/>
  <c r="AZ1104" i="11"/>
  <c r="AV1104" i="11"/>
  <c r="AX1104" i="11"/>
  <c r="AX1105" i="19"/>
  <c r="AW1106" i="19"/>
  <c r="AV1105" i="19"/>
  <c r="AW1106" i="11"/>
  <c r="AV1105" i="11"/>
  <c r="AX1105" i="11"/>
  <c r="AZ1105" i="11"/>
  <c r="AV1106" i="19"/>
  <c r="AW1107" i="19"/>
  <c r="AX1106" i="19"/>
  <c r="AW1107" i="11"/>
  <c r="AZ1106" i="11"/>
  <c r="AV1106" i="11"/>
  <c r="AX1106" i="11"/>
  <c r="AW1108" i="19"/>
  <c r="AX1107" i="19"/>
  <c r="AV1107" i="19"/>
  <c r="AX1107" i="11"/>
  <c r="AV1107" i="11"/>
  <c r="AW1108" i="11"/>
  <c r="AZ1107" i="11"/>
  <c r="AX1108" i="19"/>
  <c r="AV1108" i="19"/>
  <c r="AW1109" i="19"/>
  <c r="AW1109" i="11"/>
  <c r="AZ1108" i="11"/>
  <c r="AX1108" i="11"/>
  <c r="AV1108" i="11"/>
  <c r="AW1110" i="19"/>
  <c r="AV1109" i="19"/>
  <c r="AX1109" i="19"/>
  <c r="AW1110" i="11"/>
  <c r="AX1109" i="11"/>
  <c r="AV1109" i="11"/>
  <c r="AZ1109" i="11"/>
  <c r="AW1111" i="19"/>
  <c r="AV1110" i="19"/>
  <c r="AX1110" i="19"/>
  <c r="AV1110" i="11"/>
  <c r="AX1110" i="11"/>
  <c r="AW1111" i="11"/>
  <c r="AZ1110" i="11"/>
  <c r="AX1111" i="19"/>
  <c r="AV1111" i="19"/>
  <c r="AW1112" i="19"/>
  <c r="AV1111" i="11"/>
  <c r="AX1111" i="11"/>
  <c r="AZ1111" i="11"/>
  <c r="AW1112" i="11"/>
  <c r="AX1112" i="19"/>
  <c r="AW1113" i="19"/>
  <c r="AV1112" i="19"/>
  <c r="AW1113" i="11"/>
  <c r="AX1112" i="11"/>
  <c r="AV1112" i="11"/>
  <c r="AZ1112" i="11"/>
  <c r="AX1113" i="19"/>
  <c r="AW1114" i="19"/>
  <c r="AV1113" i="19"/>
  <c r="AZ1113" i="11"/>
  <c r="AX1113" i="11"/>
  <c r="AW1114" i="11"/>
  <c r="AV1113" i="11"/>
  <c r="AV1114" i="19"/>
  <c r="AW1115" i="19"/>
  <c r="AX1114" i="19"/>
  <c r="AZ1114" i="11"/>
  <c r="AX1114" i="11"/>
  <c r="AV1114" i="11"/>
  <c r="AW1115" i="11"/>
  <c r="AV1115" i="19"/>
  <c r="AX1115" i="19"/>
  <c r="AW1116" i="19"/>
  <c r="AW1116" i="11"/>
  <c r="AV1115" i="11"/>
  <c r="AZ1115" i="11"/>
  <c r="AX1115" i="11"/>
  <c r="AW1117" i="19"/>
  <c r="AX1116" i="19"/>
  <c r="AV1116" i="19"/>
  <c r="AW1117" i="11"/>
  <c r="AV1116" i="11"/>
  <c r="AZ1116" i="11"/>
  <c r="AX1116" i="11"/>
  <c r="AV1117" i="19"/>
  <c r="AW1118" i="19"/>
  <c r="AX1117" i="19"/>
  <c r="AV1117" i="11"/>
  <c r="AW1118" i="11"/>
  <c r="AX1117" i="11"/>
  <c r="AZ1117" i="11"/>
  <c r="AW1119" i="19"/>
  <c r="AX1118" i="19"/>
  <c r="AV1118" i="19"/>
  <c r="AW1119" i="11"/>
  <c r="AV1118" i="11"/>
  <c r="AX1118" i="11"/>
  <c r="AZ1118" i="11"/>
  <c r="AW1120" i="19"/>
  <c r="AX1119" i="19"/>
  <c r="AV1119" i="19"/>
  <c r="AX1119" i="11"/>
  <c r="AW1120" i="11"/>
  <c r="AV1119" i="11"/>
  <c r="AZ1119" i="11"/>
  <c r="AX1120" i="19"/>
  <c r="AW1121" i="19"/>
  <c r="AV1120" i="19"/>
  <c r="AV1120" i="11"/>
  <c r="AZ1120" i="11"/>
  <c r="AX1120" i="11"/>
  <c r="AW1121" i="11"/>
  <c r="AX1121" i="19"/>
  <c r="AV1121" i="19"/>
  <c r="AW1122" i="19"/>
  <c r="AX1121" i="11"/>
  <c r="AZ1121" i="11"/>
  <c r="AV1121" i="11"/>
  <c r="AW1122" i="11"/>
  <c r="AV1122" i="19"/>
  <c r="AX1122" i="19"/>
  <c r="AW1123" i="19"/>
  <c r="AX1122" i="11"/>
  <c r="AZ1122" i="11"/>
  <c r="AW1123" i="11"/>
  <c r="AV1122" i="11"/>
  <c r="AX1123" i="19"/>
  <c r="AV1123" i="19"/>
  <c r="AW1124" i="19"/>
  <c r="AZ1123" i="11"/>
  <c r="AW1124" i="11"/>
  <c r="AX1123" i="11"/>
  <c r="AV1123" i="11"/>
  <c r="AW1125" i="19"/>
  <c r="AV1124" i="19"/>
  <c r="AX1124" i="19"/>
  <c r="AW1125" i="11"/>
  <c r="AZ1124" i="11"/>
  <c r="AX1124" i="11"/>
  <c r="AV1124" i="11"/>
  <c r="AW1126" i="19"/>
  <c r="AX1125" i="19"/>
  <c r="AV1125" i="19"/>
  <c r="AX1125" i="11"/>
  <c r="AZ1125" i="11"/>
  <c r="AV1125" i="11"/>
  <c r="AW1126" i="11"/>
  <c r="AW1127" i="19"/>
  <c r="AV1126" i="19"/>
  <c r="AX1126" i="19"/>
  <c r="AV1126" i="11"/>
  <c r="AZ1126" i="11"/>
  <c r="AX1126" i="11"/>
  <c r="AW1127" i="11"/>
  <c r="AX1127" i="19"/>
  <c r="AV1127" i="19"/>
  <c r="AW1128" i="19"/>
  <c r="AX1127" i="11"/>
  <c r="AW1128" i="11"/>
  <c r="AZ1127" i="11"/>
  <c r="AV1127" i="11"/>
  <c r="AW1129" i="19"/>
  <c r="AX1128" i="19"/>
  <c r="AV1128" i="19"/>
  <c r="AV1128" i="11"/>
  <c r="AX1128" i="11"/>
  <c r="AW1129" i="11"/>
  <c r="AZ1128" i="11"/>
  <c r="AW1130" i="19"/>
  <c r="AV1129" i="19"/>
  <c r="AX1129" i="19"/>
  <c r="AW1130" i="11"/>
  <c r="AZ1129" i="11"/>
  <c r="AV1129" i="11"/>
  <c r="AX1129" i="11"/>
  <c r="AV1130" i="19"/>
  <c r="AX1130" i="19"/>
  <c r="AW1131" i="19"/>
  <c r="AV1130" i="11"/>
  <c r="AX1130" i="11"/>
  <c r="AZ1130" i="11"/>
  <c r="AW1131" i="11"/>
  <c r="AW1132" i="19"/>
  <c r="AX1131" i="19"/>
  <c r="AV1131" i="19"/>
  <c r="AW1132" i="11"/>
  <c r="AV1131" i="11"/>
  <c r="AZ1131" i="11"/>
  <c r="AX1131" i="11"/>
  <c r="AV1132" i="19"/>
  <c r="AX1132" i="19"/>
  <c r="AW1133" i="19"/>
  <c r="AV1132" i="11"/>
  <c r="AW1133" i="11"/>
  <c r="AZ1132" i="11"/>
  <c r="AX1132" i="11"/>
  <c r="AX1133" i="19"/>
  <c r="AW1134" i="19"/>
  <c r="AV1133" i="19"/>
  <c r="AV1133" i="11"/>
  <c r="AZ1133" i="11"/>
  <c r="AW1134" i="11"/>
  <c r="AX1133" i="11"/>
  <c r="AV1134" i="19"/>
  <c r="AW1135" i="19"/>
  <c r="AX1134" i="19"/>
  <c r="AV1134" i="11"/>
  <c r="AW1135" i="11"/>
  <c r="AZ1134" i="11"/>
  <c r="AX1134" i="11"/>
  <c r="AV1135" i="19"/>
  <c r="AW1136" i="19"/>
  <c r="AX1135" i="19"/>
  <c r="AZ1135" i="11"/>
  <c r="AX1135" i="11"/>
  <c r="AW1136" i="11"/>
  <c r="AV1135" i="11"/>
  <c r="AW1137" i="19"/>
  <c r="AV1136" i="19"/>
  <c r="AX1136" i="19"/>
  <c r="AV1136" i="11"/>
  <c r="AZ1136" i="11"/>
  <c r="AW1137" i="11"/>
  <c r="AX1136" i="11"/>
  <c r="AW1138" i="19"/>
  <c r="AV1137" i="19"/>
  <c r="AX1137" i="19"/>
  <c r="AX1137" i="11"/>
  <c r="AZ1137" i="11"/>
  <c r="AW1138" i="11"/>
  <c r="AV1137" i="11"/>
  <c r="AX1138" i="19"/>
  <c r="AV1138" i="19"/>
  <c r="AW1139" i="19"/>
  <c r="AX1138" i="11"/>
  <c r="AW1139" i="11"/>
  <c r="AV1138" i="11"/>
  <c r="AZ1138" i="11"/>
  <c r="AX1139" i="19"/>
  <c r="AW1140" i="19"/>
  <c r="AV1139" i="19"/>
  <c r="AX1139" i="11"/>
  <c r="AW1140" i="11"/>
  <c r="AZ1139" i="11"/>
  <c r="AV1139" i="11"/>
  <c r="AX1140" i="19"/>
  <c r="AV1140" i="19"/>
  <c r="AW1141" i="19"/>
  <c r="AV1140" i="11"/>
  <c r="AX1140" i="11"/>
  <c r="AW1141" i="11"/>
  <c r="AZ1140" i="11"/>
  <c r="AX1141" i="19"/>
  <c r="AW1142" i="19"/>
  <c r="AV1141" i="19"/>
  <c r="AZ1141" i="11"/>
  <c r="AW1142" i="11"/>
  <c r="AV1141" i="11"/>
  <c r="AX1141" i="11"/>
  <c r="AX1142" i="19"/>
  <c r="AV1142" i="19"/>
  <c r="AW1143" i="19"/>
  <c r="AX1142" i="11"/>
  <c r="AV1142" i="11"/>
  <c r="AW1143" i="11"/>
  <c r="AZ1142" i="11"/>
  <c r="AW1144" i="19"/>
  <c r="AV1143" i="19"/>
  <c r="AX1143" i="19"/>
  <c r="AX1143" i="11"/>
  <c r="AW1144" i="11"/>
  <c r="AZ1143" i="11"/>
  <c r="AV1143" i="11"/>
  <c r="AV1144" i="19"/>
  <c r="AW1145" i="19"/>
  <c r="AX1144" i="19"/>
  <c r="AX1144" i="11"/>
  <c r="AV1144" i="11"/>
  <c r="AW1145" i="11"/>
  <c r="AZ1144" i="11"/>
  <c r="AW1146" i="19"/>
  <c r="AX1145" i="19"/>
  <c r="AV1145" i="19"/>
  <c r="AX1145" i="11"/>
  <c r="AZ1145" i="11"/>
  <c r="AV1145" i="11"/>
  <c r="AW1146" i="11"/>
  <c r="AW1147" i="19"/>
  <c r="AX1146" i="19"/>
  <c r="AV1146" i="19"/>
  <c r="AZ1146" i="11"/>
  <c r="AW1147" i="11"/>
  <c r="AV1146" i="11"/>
  <c r="AX1146" i="11"/>
  <c r="AV1147" i="19"/>
  <c r="AW1148" i="19"/>
  <c r="AX1147" i="19"/>
  <c r="AX1147" i="11"/>
  <c r="AW1148" i="11"/>
  <c r="AV1147" i="11"/>
  <c r="AZ1147" i="11"/>
  <c r="AX1148" i="19"/>
  <c r="AW1149" i="19"/>
  <c r="AV1148" i="19"/>
  <c r="AW1149" i="11"/>
  <c r="AZ1148" i="11"/>
  <c r="AX1148" i="11"/>
  <c r="AV1148" i="11"/>
  <c r="AV1149" i="19"/>
  <c r="AW1150" i="19"/>
  <c r="AX1149" i="19"/>
  <c r="AX1149" i="11"/>
  <c r="AW1150" i="11"/>
  <c r="AZ1149" i="11"/>
  <c r="AV1149" i="11"/>
  <c r="AX1150" i="19"/>
  <c r="AW1151" i="19"/>
  <c r="AV1150" i="19"/>
  <c r="AZ1150" i="11"/>
  <c r="AX1150" i="11"/>
  <c r="AW1151" i="11"/>
  <c r="AV1150" i="11"/>
  <c r="AW1152" i="19"/>
  <c r="AX1151" i="19"/>
  <c r="AV1151" i="19"/>
  <c r="AW1152" i="11"/>
  <c r="AX1151" i="11"/>
  <c r="AV1151" i="11"/>
  <c r="AZ1151" i="11"/>
  <c r="AV1152" i="19"/>
  <c r="AX1152" i="19"/>
  <c r="AW1153" i="19"/>
  <c r="AW1153" i="11"/>
  <c r="AX1152" i="11"/>
  <c r="AZ1152" i="11"/>
  <c r="AV1152" i="11"/>
  <c r="AV1153" i="19"/>
  <c r="AX1153" i="19"/>
  <c r="AW1154" i="19"/>
  <c r="AW1154" i="11"/>
  <c r="AX1153" i="11"/>
  <c r="AV1153" i="11"/>
  <c r="AZ1153" i="11"/>
  <c r="AW1155" i="19"/>
  <c r="AV1154" i="19"/>
  <c r="AX1154" i="19"/>
  <c r="AZ1154" i="11"/>
  <c r="AX1154" i="11"/>
  <c r="AV1154" i="11"/>
  <c r="AW1155" i="11"/>
  <c r="AW1156" i="19"/>
  <c r="AX1155" i="19"/>
  <c r="AV1155" i="19"/>
  <c r="AV1155" i="11"/>
  <c r="AZ1155" i="11"/>
  <c r="AW1156" i="11"/>
  <c r="AX1155" i="11"/>
  <c r="AV1156" i="19"/>
  <c r="AW1157" i="19"/>
  <c r="AX1156" i="19"/>
  <c r="AW1157" i="11"/>
  <c r="AV1156" i="11"/>
  <c r="AZ1156" i="11"/>
  <c r="AX1156" i="11"/>
  <c r="AW1158" i="19"/>
  <c r="AV1157" i="19"/>
  <c r="AX1157" i="19"/>
  <c r="AX1157" i="11"/>
  <c r="AV1157" i="11"/>
  <c r="AZ1157" i="11"/>
  <c r="AW1158" i="11"/>
  <c r="AW1159" i="19"/>
  <c r="AX1158" i="19"/>
  <c r="AV1158" i="19"/>
  <c r="AX1158" i="11"/>
  <c r="AW1159" i="11"/>
  <c r="AZ1158" i="11"/>
  <c r="AV1158" i="11"/>
  <c r="AX1159" i="19"/>
  <c r="AW1160" i="19"/>
  <c r="AV1159" i="19"/>
  <c r="AZ1159" i="11"/>
  <c r="AW1160" i="11"/>
  <c r="AV1159" i="11"/>
  <c r="AX1159" i="11"/>
  <c r="AX1160" i="19"/>
  <c r="AW1161" i="19"/>
  <c r="AV1160" i="19"/>
  <c r="AX1160" i="11"/>
  <c r="AZ1160" i="11"/>
  <c r="AV1160" i="11"/>
  <c r="AW1161" i="11"/>
  <c r="AW1162" i="19"/>
  <c r="AV1161" i="19"/>
  <c r="AX1161" i="19"/>
  <c r="AX1161" i="11"/>
  <c r="AZ1161" i="11"/>
  <c r="AW1162" i="11"/>
  <c r="AV1161" i="11"/>
  <c r="AV1162" i="19"/>
  <c r="AW1163" i="19"/>
  <c r="AX1162" i="19"/>
  <c r="AX1162" i="11"/>
  <c r="AV1162" i="11"/>
  <c r="AW1163" i="11"/>
  <c r="AZ1162" i="11"/>
  <c r="AX1163" i="19"/>
  <c r="AV1163" i="19"/>
  <c r="AW1164" i="19"/>
  <c r="AZ1163" i="11"/>
  <c r="AX1163" i="11"/>
  <c r="AW1164" i="11"/>
  <c r="AV1163" i="11"/>
  <c r="AW1165" i="19"/>
  <c r="AX1164" i="19"/>
  <c r="AV1164" i="19"/>
  <c r="AZ1164" i="11"/>
  <c r="AV1164" i="11"/>
  <c r="AW1165" i="11"/>
  <c r="AX1164" i="11"/>
  <c r="AX1165" i="19"/>
  <c r="AV1165" i="19"/>
  <c r="AW1166" i="19"/>
  <c r="AW1166" i="11"/>
  <c r="AZ1165" i="11"/>
  <c r="AX1165" i="11"/>
  <c r="AV1165" i="11"/>
  <c r="AW1167" i="19"/>
  <c r="AV1166" i="19"/>
  <c r="AX1166" i="19"/>
  <c r="AX1166" i="11"/>
  <c r="AW1167" i="11"/>
  <c r="AV1166" i="11"/>
  <c r="AZ1166" i="11"/>
  <c r="AX1167" i="19"/>
  <c r="AW1168" i="19"/>
  <c r="AV1167" i="19"/>
  <c r="AW1168" i="11"/>
  <c r="AV1167" i="11"/>
  <c r="AZ1167" i="11"/>
  <c r="AX1167" i="11"/>
  <c r="AW1169" i="19"/>
  <c r="AV1168" i="19"/>
  <c r="AX1168" i="19"/>
  <c r="AZ1168" i="11"/>
  <c r="AX1168" i="11"/>
  <c r="AV1168" i="11"/>
  <c r="AW1169" i="11"/>
  <c r="AV1169" i="19"/>
  <c r="AX1169" i="19"/>
  <c r="AW1170" i="19"/>
  <c r="AV1169" i="11"/>
  <c r="AZ1169" i="11"/>
  <c r="AX1169" i="11"/>
  <c r="AW1170" i="11"/>
  <c r="AW1171" i="19"/>
  <c r="AV1170" i="19"/>
  <c r="AX1170" i="19"/>
  <c r="AX1170" i="11"/>
  <c r="AW1171" i="11"/>
  <c r="AZ1170" i="11"/>
  <c r="AV1170" i="11"/>
  <c r="AV1171" i="19"/>
  <c r="AW1172" i="19"/>
  <c r="AX1171" i="19"/>
  <c r="AW1172" i="11"/>
  <c r="AV1171" i="11"/>
  <c r="AX1171" i="11"/>
  <c r="AZ1171" i="11"/>
  <c r="AX1172" i="19"/>
  <c r="AV1172" i="19"/>
  <c r="AW1173" i="19"/>
  <c r="AW1173" i="11"/>
  <c r="AX1172" i="11"/>
  <c r="AZ1172" i="11"/>
  <c r="AV1172" i="11"/>
  <c r="AX1173" i="19"/>
  <c r="AW1174" i="19"/>
  <c r="AV1173" i="19"/>
  <c r="AW1174" i="11"/>
  <c r="AZ1173" i="11"/>
  <c r="AX1173" i="11"/>
  <c r="AV1173" i="11"/>
  <c r="AW1175" i="19"/>
  <c r="AV1174" i="19"/>
  <c r="AX1174" i="19"/>
  <c r="AZ1174" i="11"/>
  <c r="AV1174" i="11"/>
  <c r="AW1175" i="11"/>
  <c r="AX1174" i="11"/>
  <c r="AW1176" i="19"/>
  <c r="AX1175" i="19"/>
  <c r="AV1175" i="19"/>
  <c r="AV1175" i="11"/>
  <c r="AX1175" i="11"/>
  <c r="AZ1175" i="11"/>
  <c r="AW1176" i="11"/>
  <c r="AW1177" i="19"/>
  <c r="AV1176" i="19"/>
  <c r="AX1176" i="19"/>
  <c r="AW1177" i="11"/>
  <c r="AV1176" i="11"/>
  <c r="AX1176" i="11"/>
  <c r="AZ1176" i="11"/>
  <c r="AW1178" i="19"/>
  <c r="AV1177" i="19"/>
  <c r="AX1177" i="19"/>
  <c r="AV1177" i="11"/>
  <c r="AW1178" i="11"/>
  <c r="AZ1177" i="11"/>
  <c r="AX1177" i="11"/>
  <c r="AX1178" i="19"/>
  <c r="AV1178" i="19"/>
  <c r="AW1179" i="19"/>
  <c r="AW1179" i="11"/>
  <c r="AZ1178" i="11"/>
  <c r="AX1178" i="11"/>
  <c r="AV1178" i="11"/>
  <c r="AW1180" i="19"/>
  <c r="AV1179" i="19"/>
  <c r="AX1179" i="19"/>
  <c r="AX1179" i="11"/>
  <c r="AW1180" i="11"/>
  <c r="AZ1179" i="11"/>
  <c r="AV1179" i="11"/>
  <c r="AV1180" i="19"/>
  <c r="AX1180" i="19"/>
  <c r="AW1181" i="19"/>
  <c r="AX1180" i="11"/>
  <c r="AZ1180" i="11"/>
  <c r="AV1180" i="11"/>
  <c r="AW1181" i="11"/>
  <c r="AX1181" i="19"/>
  <c r="AV1181" i="19"/>
  <c r="AW1182" i="19"/>
  <c r="AZ1181" i="11"/>
  <c r="AV1181" i="11"/>
  <c r="AX1181" i="11"/>
  <c r="AW1182" i="11"/>
  <c r="AW1183" i="19"/>
  <c r="AX1182" i="19"/>
  <c r="AV1182" i="19"/>
  <c r="AX1182" i="11"/>
  <c r="AZ1182" i="11"/>
  <c r="AW1183" i="11"/>
  <c r="AV1182" i="11"/>
  <c r="AW1184" i="19"/>
  <c r="AV1183" i="19"/>
  <c r="AX1183" i="19"/>
  <c r="AV1183" i="11"/>
  <c r="AW1184" i="11"/>
  <c r="AX1183" i="11"/>
  <c r="AZ1183" i="11"/>
  <c r="AX1184" i="19"/>
  <c r="AV1184" i="19"/>
  <c r="AW1185" i="19"/>
  <c r="AZ1184" i="11"/>
  <c r="AW1185" i="11"/>
  <c r="AX1184" i="11"/>
  <c r="AV1184" i="11"/>
  <c r="AW1186" i="19"/>
  <c r="AX1185" i="19"/>
  <c r="AV1185" i="19"/>
  <c r="AX1185" i="11"/>
  <c r="AW1186" i="11"/>
  <c r="AZ1185" i="11"/>
  <c r="AV1185" i="11"/>
  <c r="AW1187" i="19"/>
  <c r="AV1186" i="19"/>
  <c r="AX1186" i="19"/>
  <c r="AX1186" i="11"/>
  <c r="AW1187" i="11"/>
  <c r="AV1186" i="11"/>
  <c r="AZ1186" i="11"/>
  <c r="AV1187" i="19"/>
  <c r="AX1187" i="19"/>
  <c r="AW1188" i="19"/>
  <c r="AV1187" i="11"/>
  <c r="AX1187" i="11"/>
  <c r="AZ1187" i="11"/>
  <c r="AW1188" i="11"/>
  <c r="AW1189" i="19"/>
  <c r="AV1188" i="19"/>
  <c r="AX1188" i="19"/>
  <c r="AV1188" i="11"/>
  <c r="AZ1188" i="11"/>
  <c r="AW1189" i="11"/>
  <c r="AX1188" i="11"/>
  <c r="AX1189" i="19"/>
  <c r="AV1189" i="19"/>
  <c r="AW1190" i="19"/>
  <c r="AX1189" i="11"/>
  <c r="AV1189" i="11"/>
  <c r="AZ1189" i="11"/>
  <c r="AW1190" i="11"/>
  <c r="AV1190" i="19"/>
  <c r="AW1191" i="19"/>
  <c r="AX1190" i="19"/>
  <c r="AZ1190" i="11"/>
  <c r="AX1190" i="11"/>
  <c r="AW1191" i="11"/>
  <c r="AV1190" i="11"/>
  <c r="AW1192" i="19"/>
  <c r="AX1191" i="19"/>
  <c r="AV1191" i="19"/>
  <c r="AX1191" i="11"/>
  <c r="AZ1191" i="11"/>
  <c r="AW1192" i="11"/>
  <c r="AV1191" i="11"/>
  <c r="AW1193" i="19"/>
  <c r="AV1192" i="19"/>
  <c r="AX1192" i="19"/>
  <c r="AV1192" i="11"/>
  <c r="AW1193" i="11"/>
  <c r="AX1192" i="11"/>
  <c r="AZ1192" i="11"/>
  <c r="AX1193" i="19"/>
  <c r="AW1194" i="19"/>
  <c r="AV1193" i="19"/>
  <c r="AW1194" i="11"/>
  <c r="AV1193" i="11"/>
  <c r="AX1193" i="11"/>
  <c r="AZ1193" i="11"/>
  <c r="AX1194" i="19"/>
  <c r="AV1194" i="19"/>
  <c r="AW1195" i="19"/>
  <c r="AW1195" i="11"/>
  <c r="AX1194" i="11"/>
  <c r="AV1194" i="11"/>
  <c r="AZ1194" i="11"/>
  <c r="AW1196" i="19"/>
  <c r="AV1195" i="19"/>
  <c r="AX1195" i="19"/>
  <c r="AX1195" i="11"/>
  <c r="AV1195" i="11"/>
  <c r="AZ1195" i="11"/>
  <c r="AW1196" i="11"/>
  <c r="AW1197" i="19"/>
  <c r="AX1196" i="19"/>
  <c r="AV1196" i="19"/>
  <c r="AX1196" i="11"/>
  <c r="AZ1196" i="11"/>
  <c r="AW1197" i="11"/>
  <c r="AV1196" i="11"/>
  <c r="AV1197" i="19"/>
  <c r="AX1197" i="19"/>
  <c r="AW1198" i="19"/>
  <c r="AV1197" i="11"/>
  <c r="AW1198" i="11"/>
  <c r="AZ1197" i="11"/>
  <c r="AX1197" i="11"/>
  <c r="AX1198" i="19"/>
  <c r="AW1199" i="19"/>
  <c r="AV1198" i="19"/>
  <c r="AW1199" i="11"/>
  <c r="AX1198" i="11"/>
  <c r="AV1198" i="11"/>
  <c r="AZ1198" i="11"/>
  <c r="AV1199" i="19"/>
  <c r="AW1200" i="19"/>
  <c r="AX1199" i="19"/>
  <c r="AW1200" i="11"/>
  <c r="AZ1199" i="11"/>
  <c r="AV1199" i="11"/>
  <c r="AX1199" i="11"/>
  <c r="AW1201" i="19"/>
  <c r="AX1200" i="19"/>
  <c r="AV1200" i="19"/>
  <c r="AV1200" i="11"/>
  <c r="AZ1200" i="11"/>
  <c r="AW1201" i="11"/>
  <c r="AX1200" i="11"/>
  <c r="AW1202" i="19"/>
  <c r="AV1201" i="19"/>
  <c r="AX1201" i="19"/>
  <c r="AZ1201" i="11"/>
  <c r="AW1202" i="11"/>
  <c r="AX1201" i="11"/>
  <c r="AV1201" i="11"/>
  <c r="AW1203" i="19"/>
  <c r="AV1202" i="19"/>
  <c r="AX1202" i="19"/>
  <c r="AW1203" i="11"/>
  <c r="AV1202" i="11"/>
  <c r="AZ1202" i="11"/>
  <c r="AX1202" i="11"/>
  <c r="AW1204" i="19"/>
  <c r="AX1203" i="19"/>
  <c r="AV1203" i="19"/>
  <c r="AZ1203" i="11"/>
  <c r="AX1203" i="11"/>
  <c r="AV1203" i="11"/>
  <c r="AW1204" i="11"/>
  <c r="AW1205" i="19"/>
  <c r="AX1204" i="19"/>
  <c r="AV1204" i="19"/>
  <c r="AW1205" i="11"/>
  <c r="AZ1204" i="11"/>
  <c r="AV1204" i="11"/>
  <c r="AX1204" i="11"/>
  <c r="AX1205" i="19"/>
  <c r="AV1205" i="19"/>
  <c r="AW1206" i="19"/>
  <c r="AX1205" i="11"/>
  <c r="AV1205" i="11"/>
  <c r="AW1206" i="11"/>
  <c r="AZ1205" i="11"/>
  <c r="AW1207" i="19"/>
  <c r="AV1206" i="19"/>
  <c r="AX1206" i="19"/>
  <c r="AW1207" i="11"/>
  <c r="AZ1206" i="11"/>
  <c r="AX1206" i="11"/>
  <c r="AV1206" i="11"/>
  <c r="AX1207" i="19"/>
  <c r="AV1207" i="19"/>
  <c r="AW1208" i="19"/>
  <c r="AV1207" i="11"/>
  <c r="AX1207" i="11"/>
  <c r="AZ1207" i="11"/>
  <c r="AW1208" i="11"/>
  <c r="AW1209" i="19"/>
  <c r="AV1208" i="19"/>
  <c r="AX1208" i="19"/>
  <c r="AW1209" i="11"/>
  <c r="AX1208" i="11"/>
  <c r="AZ1208" i="11"/>
  <c r="AV1208" i="11"/>
  <c r="AV1209" i="19"/>
  <c r="AW1210" i="19"/>
  <c r="AX1209" i="19"/>
  <c r="AZ1209" i="11"/>
  <c r="AV1209" i="11"/>
  <c r="AX1209" i="11"/>
  <c r="AW1210" i="11"/>
  <c r="AX1210" i="19"/>
  <c r="AV1210" i="19"/>
  <c r="AW1211" i="19"/>
  <c r="AZ1210" i="11"/>
  <c r="AW1211" i="11"/>
  <c r="AV1210" i="11"/>
  <c r="AX1210" i="11"/>
  <c r="AX1211" i="19"/>
  <c r="AV1211" i="19"/>
  <c r="AW1212" i="19"/>
  <c r="AZ1211" i="11"/>
  <c r="AX1211" i="11"/>
  <c r="AW1212" i="11"/>
  <c r="AV1211" i="11"/>
  <c r="AX1212" i="19"/>
  <c r="AV1212" i="19"/>
  <c r="AW1213" i="19"/>
  <c r="AV1212" i="11"/>
  <c r="AX1212" i="11"/>
  <c r="AW1213" i="11"/>
  <c r="AZ1212" i="11"/>
  <c r="AX1213" i="19"/>
  <c r="AW1214" i="19"/>
  <c r="AV1213" i="19"/>
  <c r="AX1213" i="11"/>
  <c r="AZ1213" i="11"/>
  <c r="AV1213" i="11"/>
  <c r="AW1214" i="11"/>
  <c r="AW1215" i="19"/>
  <c r="AX1214" i="19"/>
  <c r="AV1214" i="19"/>
  <c r="AW1215" i="11"/>
  <c r="AX1214" i="11"/>
  <c r="AZ1214" i="11"/>
  <c r="AV1214" i="11"/>
  <c r="AV1215" i="19"/>
  <c r="AW1216" i="19"/>
  <c r="AX1215" i="19"/>
  <c r="AZ1215" i="11"/>
  <c r="AW1216" i="11"/>
  <c r="AV1215" i="11"/>
  <c r="AX1215" i="11"/>
  <c r="AX1216" i="19"/>
  <c r="AW1217" i="19"/>
  <c r="AV1216" i="19"/>
  <c r="AV1216" i="11"/>
  <c r="AX1216" i="11"/>
  <c r="AZ1216" i="11"/>
  <c r="AW1217" i="11"/>
  <c r="AV1217" i="19"/>
  <c r="AW1218" i="19"/>
  <c r="AX1217" i="19"/>
  <c r="AZ1217" i="11"/>
  <c r="AV1217" i="11"/>
  <c r="AW1218" i="11"/>
  <c r="AX1217" i="11"/>
  <c r="AV1218" i="19"/>
  <c r="AX1218" i="19"/>
  <c r="AW1219" i="19"/>
  <c r="AX1218" i="11"/>
  <c r="AV1218" i="11"/>
  <c r="AZ1218" i="11"/>
  <c r="AW1219" i="11"/>
  <c r="AX1219" i="19"/>
  <c r="AW1220" i="19"/>
  <c r="AV1219" i="19"/>
  <c r="AW1220" i="11"/>
  <c r="AZ1219" i="11"/>
  <c r="AX1219" i="11"/>
  <c r="AV1219" i="11"/>
  <c r="AV1220" i="19"/>
  <c r="AX1220" i="19"/>
  <c r="AW1221" i="19"/>
  <c r="AX1220" i="11"/>
  <c r="AW1221" i="11"/>
  <c r="AV1220" i="11"/>
  <c r="AZ1220" i="11"/>
  <c r="AV1221" i="19"/>
  <c r="AW1222" i="19"/>
  <c r="AX1221" i="19"/>
  <c r="AX1221" i="11"/>
  <c r="AV1221" i="11"/>
  <c r="AZ1221" i="11"/>
  <c r="AW1222" i="11"/>
  <c r="AV1222" i="19"/>
  <c r="AW1223" i="19"/>
  <c r="AX1222" i="19"/>
  <c r="AX1222" i="11"/>
  <c r="AW1223" i="11"/>
  <c r="AV1222" i="11"/>
  <c r="AZ1222" i="11"/>
  <c r="AV1223" i="19"/>
  <c r="AX1223" i="19"/>
  <c r="AW1224" i="19"/>
  <c r="AX1223" i="11"/>
  <c r="AV1223" i="11"/>
  <c r="AW1224" i="11"/>
  <c r="AZ1223" i="11"/>
  <c r="AV1224" i="19"/>
  <c r="AX1224" i="19"/>
  <c r="AW1225" i="19"/>
  <c r="AX1224" i="11"/>
  <c r="AW1225" i="11"/>
  <c r="AV1224" i="11"/>
  <c r="AZ1224" i="11"/>
  <c r="AV1225" i="19"/>
  <c r="AW1226" i="19"/>
  <c r="AX1225" i="19"/>
  <c r="AW1226" i="11"/>
  <c r="AV1225" i="11"/>
  <c r="AZ1225" i="11"/>
  <c r="AX1225" i="11"/>
  <c r="AW1227" i="19"/>
  <c r="AX1226" i="19"/>
  <c r="AV1226" i="19"/>
  <c r="AZ1226" i="11"/>
  <c r="AW1227" i="11"/>
  <c r="AV1226" i="11"/>
  <c r="AX1226" i="11"/>
  <c r="AX1227" i="19"/>
  <c r="AV1227" i="19"/>
  <c r="AW1228" i="19"/>
  <c r="AZ1227" i="11"/>
  <c r="AV1227" i="11"/>
  <c r="AX1227" i="11"/>
  <c r="AW1228" i="11"/>
  <c r="AW1229" i="19"/>
  <c r="AV1228" i="19"/>
  <c r="AX1228" i="19"/>
  <c r="AW1229" i="11"/>
  <c r="AZ1228" i="11"/>
  <c r="AV1228" i="11"/>
  <c r="AX1228" i="11"/>
  <c r="AX1229" i="19"/>
  <c r="AV1229" i="19"/>
  <c r="AW1230" i="19"/>
  <c r="AV1229" i="11"/>
  <c r="AZ1229" i="11"/>
  <c r="AX1229" i="11"/>
  <c r="AW1230" i="11"/>
  <c r="AV1230" i="19"/>
  <c r="AX1230" i="19"/>
  <c r="AW1231" i="19"/>
  <c r="AX1230" i="11"/>
  <c r="AZ1230" i="11"/>
  <c r="AV1230" i="11"/>
  <c r="AW1231" i="11"/>
  <c r="AW1232" i="19"/>
  <c r="AV1231" i="19"/>
  <c r="AX1231" i="19"/>
  <c r="AX1231" i="11"/>
  <c r="AV1231" i="11"/>
  <c r="AW1232" i="11"/>
  <c r="AZ1231" i="11"/>
  <c r="AV1232" i="19"/>
  <c r="AX1232" i="19"/>
  <c r="AW1233" i="19"/>
  <c r="AZ1232" i="11"/>
  <c r="AX1232" i="11"/>
  <c r="AV1232" i="11"/>
  <c r="AW1233" i="11"/>
  <c r="AX1233" i="19"/>
  <c r="AW1234" i="19"/>
  <c r="AV1233" i="19"/>
  <c r="AV1233" i="11"/>
  <c r="AX1233" i="11"/>
  <c r="AW1234" i="11"/>
  <c r="AZ1233" i="11"/>
  <c r="AV1234" i="19"/>
  <c r="AW1235" i="19"/>
  <c r="AX1234" i="19"/>
  <c r="AX1234" i="11"/>
  <c r="AZ1234" i="11"/>
  <c r="AV1234" i="11"/>
  <c r="AW1235" i="11"/>
  <c r="AV1235" i="19"/>
  <c r="AX1235" i="19"/>
  <c r="AW1236" i="19"/>
  <c r="AX1235" i="11"/>
  <c r="AZ1235" i="11"/>
  <c r="AV1235" i="11"/>
  <c r="AW1236" i="11"/>
  <c r="AW1237" i="19"/>
  <c r="AX1236" i="19"/>
  <c r="AV1236" i="19"/>
  <c r="AX1236" i="11"/>
  <c r="AV1236" i="11"/>
  <c r="AW1237" i="11"/>
  <c r="AZ1236" i="11"/>
  <c r="AV1237" i="19"/>
  <c r="AW1238" i="19"/>
  <c r="AX1237" i="19"/>
  <c r="AZ1237" i="11"/>
  <c r="AW1238" i="11"/>
  <c r="AV1237" i="11"/>
  <c r="AX1237" i="11"/>
  <c r="AX1238" i="19"/>
  <c r="AV1238" i="19"/>
  <c r="AW1239" i="19"/>
  <c r="AX1238" i="11"/>
  <c r="AZ1238" i="11"/>
  <c r="AV1238" i="11"/>
  <c r="AW1239" i="11"/>
  <c r="AV1239" i="19"/>
  <c r="AX1239" i="19"/>
  <c r="AW1240" i="19"/>
  <c r="AV1239" i="11"/>
  <c r="AZ1239" i="11"/>
  <c r="AX1239" i="11"/>
  <c r="AW1240" i="11"/>
  <c r="AW1241" i="19"/>
  <c r="AX1240" i="19"/>
  <c r="AV1240" i="19"/>
  <c r="AZ1240" i="11"/>
  <c r="AX1240" i="11"/>
  <c r="AW1241" i="11"/>
  <c r="AV1240" i="11"/>
  <c r="AW1242" i="19"/>
  <c r="AX1241" i="19"/>
  <c r="AV1241" i="19"/>
  <c r="AW1242" i="11"/>
  <c r="AZ1241" i="11"/>
  <c r="AV1241" i="11"/>
  <c r="AX1241" i="11"/>
  <c r="AV1242" i="19"/>
  <c r="AW1243" i="19"/>
  <c r="AX1242" i="19"/>
  <c r="AW1243" i="11"/>
  <c r="AZ1242" i="11"/>
  <c r="AV1242" i="11"/>
  <c r="AX1242" i="11"/>
  <c r="AW1244" i="19"/>
  <c r="AX1243" i="19"/>
  <c r="AV1243" i="19"/>
  <c r="AX1243" i="11"/>
  <c r="AV1243" i="11"/>
  <c r="AW1244" i="11"/>
  <c r="AZ1243" i="11"/>
  <c r="AW1245" i="19"/>
  <c r="AX1244" i="19"/>
  <c r="AV1244" i="19"/>
  <c r="AZ1244" i="11"/>
  <c r="AV1244" i="11"/>
  <c r="AX1244" i="11"/>
  <c r="AW1245" i="11"/>
  <c r="AX1245" i="19"/>
  <c r="AW1246" i="19"/>
  <c r="AV1245" i="19"/>
  <c r="AW1246" i="11"/>
  <c r="AX1245" i="11"/>
  <c r="AZ1245" i="11"/>
  <c r="AV1245" i="11"/>
  <c r="AX1246" i="19"/>
  <c r="AW1247" i="19"/>
  <c r="AV1246" i="19"/>
  <c r="AV1246" i="11"/>
  <c r="AZ1246" i="11"/>
  <c r="AX1246" i="11"/>
  <c r="AW1247" i="11"/>
  <c r="AW1248" i="19"/>
  <c r="AX1247" i="19"/>
  <c r="AV1247" i="19"/>
  <c r="AZ1247" i="11"/>
  <c r="AV1247" i="11"/>
  <c r="AW1248" i="11"/>
  <c r="AX1247" i="11"/>
  <c r="AX1248" i="19"/>
  <c r="AV1248" i="19"/>
  <c r="AW1249" i="19"/>
  <c r="AZ1248" i="11"/>
  <c r="AV1248" i="11"/>
  <c r="AX1248" i="11"/>
  <c r="AW1249" i="11"/>
  <c r="AX1249" i="19"/>
  <c r="AW1250" i="19"/>
  <c r="AV1249" i="19"/>
  <c r="AW1250" i="11"/>
  <c r="AV1249" i="11"/>
  <c r="AZ1249" i="11"/>
  <c r="AX1249" i="11"/>
  <c r="AX1250" i="19"/>
  <c r="AW1251" i="19"/>
  <c r="AV1250" i="19"/>
  <c r="AW1251" i="11"/>
  <c r="AX1250" i="11"/>
  <c r="AZ1250" i="11"/>
  <c r="AV1250" i="11"/>
  <c r="AW1252" i="19"/>
  <c r="AV1251" i="19"/>
  <c r="AX1251" i="19"/>
  <c r="AX1251" i="11"/>
  <c r="AW1252" i="11"/>
  <c r="AV1251" i="11"/>
  <c r="AZ1251" i="11"/>
  <c r="AW1253" i="19"/>
  <c r="AV1252" i="19"/>
  <c r="AX1252" i="19"/>
  <c r="AV1252" i="11"/>
  <c r="AZ1252" i="11"/>
  <c r="AX1252" i="11"/>
  <c r="AW1253" i="11"/>
  <c r="AX1253" i="19"/>
  <c r="AW1254" i="19"/>
  <c r="AV1253" i="19"/>
  <c r="AX1253" i="11"/>
  <c r="AZ1253" i="11"/>
  <c r="AW1254" i="11"/>
  <c r="AV1253" i="11"/>
  <c r="AW1255" i="19"/>
  <c r="AX1254" i="19"/>
  <c r="AV1254" i="19"/>
  <c r="AV1254" i="11"/>
  <c r="AX1254" i="11"/>
  <c r="AW1255" i="11"/>
  <c r="AZ1254" i="11"/>
  <c r="AV1255" i="19"/>
  <c r="AW1256" i="19"/>
  <c r="AX1255" i="19"/>
  <c r="AX1255" i="11"/>
  <c r="AZ1255" i="11"/>
  <c r="AW1256" i="11"/>
  <c r="AV1255" i="11"/>
  <c r="AV1256" i="19"/>
  <c r="AW1257" i="19"/>
  <c r="AX1256" i="19"/>
  <c r="AX1256" i="11"/>
  <c r="AV1256" i="11"/>
  <c r="AW1257" i="11"/>
  <c r="AZ1256" i="11"/>
  <c r="AV1257" i="19"/>
  <c r="AW1258" i="19"/>
  <c r="AX1257" i="19"/>
  <c r="AZ1257" i="11"/>
  <c r="AV1257" i="11"/>
  <c r="AX1257" i="11"/>
  <c r="AW1258" i="11"/>
  <c r="AX1258" i="19"/>
  <c r="AW1259" i="19"/>
  <c r="AV1258" i="19"/>
  <c r="AW1259" i="11"/>
  <c r="AZ1258" i="11"/>
  <c r="AV1258" i="11"/>
  <c r="AX1258" i="11"/>
  <c r="AV1259" i="19"/>
  <c r="AW1260" i="19"/>
  <c r="AX1259" i="19"/>
  <c r="AW1260" i="11"/>
  <c r="AV1259" i="11"/>
  <c r="AX1259" i="11"/>
  <c r="AZ1259" i="11"/>
  <c r="AV1260" i="19"/>
  <c r="AX1260" i="19"/>
  <c r="AW1261" i="19"/>
  <c r="AW1261" i="11"/>
  <c r="AV1260" i="11"/>
  <c r="AX1260" i="11"/>
  <c r="AZ1260" i="11"/>
  <c r="AW1262" i="19"/>
  <c r="AX1261" i="19"/>
  <c r="AV1261" i="19"/>
  <c r="AX1261" i="11"/>
  <c r="AW1262" i="11"/>
  <c r="AV1261" i="11"/>
  <c r="AZ1261" i="11"/>
  <c r="AW1263" i="19"/>
  <c r="AV1262" i="19"/>
  <c r="AX1262" i="19"/>
  <c r="AW1263" i="11"/>
  <c r="AV1262" i="11"/>
  <c r="AZ1262" i="11"/>
  <c r="AX1262" i="11"/>
  <c r="AV1263" i="19"/>
  <c r="AX1263" i="19"/>
  <c r="AW1264" i="19"/>
  <c r="AZ1263" i="11"/>
  <c r="AV1263" i="11"/>
  <c r="AW1264" i="11"/>
  <c r="AX1263" i="11"/>
  <c r="AW1265" i="19"/>
  <c r="AX1264" i="19"/>
  <c r="AV1264" i="19"/>
  <c r="AV1264" i="11"/>
  <c r="AW1265" i="11"/>
  <c r="AZ1264" i="11"/>
  <c r="AX1264" i="11"/>
  <c r="AX1265" i="19"/>
  <c r="AW1266" i="19"/>
  <c r="AV1265" i="19"/>
  <c r="AZ1265" i="11"/>
  <c r="AX1265" i="11"/>
  <c r="AW1266" i="11"/>
  <c r="AV1265" i="11"/>
  <c r="AV1266" i="19"/>
  <c r="AW1267" i="19"/>
  <c r="AX1266" i="19"/>
  <c r="AV1266" i="11"/>
  <c r="AW1267" i="11"/>
  <c r="AX1266" i="11"/>
  <c r="AZ1266" i="11"/>
  <c r="AV1267" i="19"/>
  <c r="AX1267" i="19"/>
  <c r="AW1268" i="19"/>
  <c r="AX1267" i="11"/>
  <c r="AV1267" i="11"/>
  <c r="AZ1267" i="11"/>
  <c r="AW1268" i="11"/>
  <c r="AX1268" i="19"/>
  <c r="AW1269" i="19"/>
  <c r="AV1268" i="19"/>
  <c r="AV1268" i="11"/>
  <c r="AW1269" i="11"/>
  <c r="AZ1268" i="11"/>
  <c r="AX1268" i="11"/>
  <c r="AV1269" i="19"/>
  <c r="AW1270" i="19"/>
  <c r="AX1269" i="19"/>
  <c r="AX1269" i="11"/>
  <c r="AZ1269" i="11"/>
  <c r="AV1269" i="11"/>
  <c r="AW1270" i="11"/>
  <c r="AW1271" i="19"/>
  <c r="AV1270" i="19"/>
  <c r="AX1270" i="19"/>
  <c r="AX1270" i="11"/>
  <c r="AV1270" i="11"/>
  <c r="AZ1270" i="11"/>
  <c r="AW1271" i="11"/>
  <c r="AX1271" i="19"/>
  <c r="AV1271" i="19"/>
  <c r="AW1272" i="19"/>
  <c r="AX1271" i="11"/>
  <c r="AZ1271" i="11"/>
  <c r="AV1271" i="11"/>
  <c r="AW1272" i="11"/>
  <c r="AX1272" i="19"/>
  <c r="AW1273" i="19"/>
  <c r="AV1272" i="19"/>
  <c r="AX1272" i="11"/>
  <c r="AW1273" i="11"/>
  <c r="AZ1272" i="11"/>
  <c r="AV1272" i="11"/>
  <c r="AW1274" i="19"/>
  <c r="AV1273" i="19"/>
  <c r="AX1273" i="19"/>
  <c r="AV1273" i="11"/>
  <c r="AW1274" i="11"/>
  <c r="AX1273" i="11"/>
  <c r="AZ1273" i="11"/>
  <c r="AW1275" i="19"/>
  <c r="AV1274" i="19"/>
  <c r="AX1274" i="19"/>
  <c r="AV1274" i="11"/>
  <c r="AW1275" i="11"/>
  <c r="AX1274" i="11"/>
  <c r="AZ1274" i="11"/>
  <c r="AW1276" i="19"/>
  <c r="AV1275" i="19"/>
  <c r="AX1275" i="19"/>
  <c r="AV1275" i="11"/>
  <c r="AZ1275" i="11"/>
  <c r="AW1276" i="11"/>
  <c r="AX1275" i="11"/>
  <c r="AV1276" i="19"/>
  <c r="AX1276" i="19"/>
  <c r="AW1277" i="19"/>
  <c r="AW1277" i="11"/>
  <c r="AZ1276" i="11"/>
  <c r="AV1276" i="11"/>
  <c r="AX1276" i="11"/>
  <c r="AW1278" i="19"/>
  <c r="AX1277" i="19"/>
  <c r="AV1277" i="19"/>
  <c r="AZ1277" i="11"/>
  <c r="AV1277" i="11"/>
  <c r="AX1277" i="11"/>
  <c r="AW1278" i="11"/>
  <c r="AW1279" i="19"/>
  <c r="AX1278" i="19"/>
  <c r="AV1278" i="19"/>
  <c r="AX1278" i="11"/>
  <c r="AZ1278" i="11"/>
  <c r="AV1278" i="11"/>
  <c r="AW1279" i="11"/>
  <c r="AX1279" i="19"/>
  <c r="AV1279" i="19"/>
  <c r="AW1280" i="19"/>
  <c r="AX1279" i="11"/>
  <c r="AZ1279" i="11"/>
  <c r="AW1280" i="11"/>
  <c r="AV1279" i="11"/>
  <c r="AV1280" i="19"/>
  <c r="AW1281" i="19"/>
  <c r="AX1280" i="19"/>
  <c r="AW1281" i="11"/>
  <c r="AZ1280" i="11"/>
  <c r="AX1280" i="11"/>
  <c r="AV1280" i="11"/>
  <c r="AV1281" i="19"/>
  <c r="AW1282" i="19"/>
  <c r="AX1281" i="19"/>
  <c r="AZ1281" i="11"/>
  <c r="AX1281" i="11"/>
  <c r="AV1281" i="11"/>
  <c r="AW1282" i="11"/>
  <c r="AW1283" i="19"/>
  <c r="AV1282" i="19"/>
  <c r="AX1282" i="19"/>
  <c r="AW1283" i="11"/>
  <c r="AV1282" i="11"/>
  <c r="AZ1282" i="11"/>
  <c r="AX1282" i="11"/>
  <c r="AV1283" i="19"/>
  <c r="AX1283" i="19"/>
  <c r="AW1284" i="19"/>
  <c r="AX1283" i="11"/>
  <c r="AW1284" i="11"/>
  <c r="AZ1283" i="11"/>
  <c r="AV1283" i="11"/>
  <c r="AW1285" i="19"/>
  <c r="AX1284" i="19"/>
  <c r="AV1284" i="19"/>
  <c r="AW1285" i="11"/>
  <c r="AV1284" i="11"/>
  <c r="AX1284" i="11"/>
  <c r="AZ1284" i="11"/>
  <c r="AW1286" i="19"/>
  <c r="AV1285" i="19"/>
  <c r="AX1285" i="19"/>
  <c r="AZ1285" i="11"/>
  <c r="AV1285" i="11"/>
  <c r="AW1286" i="11"/>
  <c r="AX1285" i="11"/>
  <c r="AV1286" i="19"/>
  <c r="AW1287" i="19"/>
  <c r="AX1286" i="19"/>
  <c r="AX1286" i="11"/>
  <c r="AV1286" i="11"/>
  <c r="AZ1286" i="11"/>
  <c r="AW1287" i="11"/>
  <c r="AX1287" i="19"/>
  <c r="AW1288" i="19"/>
  <c r="AV1287" i="19"/>
  <c r="AW1288" i="11"/>
  <c r="AV1287" i="11"/>
  <c r="AX1287" i="11"/>
  <c r="AZ1287" i="11"/>
  <c r="AW1289" i="19"/>
  <c r="AX1288" i="19"/>
  <c r="AV1288" i="19"/>
  <c r="AW1289" i="11"/>
  <c r="AX1288" i="11"/>
  <c r="AZ1288" i="11"/>
  <c r="AV1288" i="11"/>
  <c r="AW1290" i="19"/>
  <c r="AV1289" i="19"/>
  <c r="AX1289" i="19"/>
  <c r="AX1289" i="11"/>
  <c r="AZ1289" i="11"/>
  <c r="AW1290" i="11"/>
  <c r="AV1289" i="11"/>
  <c r="AW1291" i="19"/>
  <c r="AX1290" i="19"/>
  <c r="AV1290" i="19"/>
  <c r="AZ1290" i="11"/>
  <c r="AX1290" i="11"/>
  <c r="AW1291" i="11"/>
  <c r="AV1290" i="11"/>
  <c r="AV1291" i="19"/>
  <c r="AW1292" i="19"/>
  <c r="AX1291" i="19"/>
  <c r="AX1291" i="11"/>
  <c r="AV1291" i="11"/>
  <c r="AZ1291" i="11"/>
  <c r="AW1292" i="11"/>
  <c r="AX1292" i="19"/>
  <c r="AV1292" i="19"/>
  <c r="AW1293" i="19"/>
  <c r="AZ1292" i="11"/>
  <c r="AV1292" i="11"/>
  <c r="AX1292" i="11"/>
  <c r="AW1293" i="11"/>
  <c r="AW1294" i="19"/>
  <c r="AX1293" i="19"/>
  <c r="AV1293" i="19"/>
  <c r="AX1293" i="11"/>
  <c r="AZ1293" i="11"/>
  <c r="AV1293" i="11"/>
  <c r="AW1294" i="11"/>
  <c r="AW1295" i="19"/>
  <c r="AV1294" i="19"/>
  <c r="AX1294" i="19"/>
  <c r="AX1294" i="11"/>
  <c r="AZ1294" i="11"/>
  <c r="AW1295" i="11"/>
  <c r="AV1294" i="11"/>
  <c r="AX1295" i="19"/>
  <c r="AV1295" i="19"/>
  <c r="AW1296" i="19"/>
  <c r="AV1295" i="11"/>
  <c r="AZ1295" i="11"/>
  <c r="AX1295" i="11"/>
  <c r="AW1296" i="11"/>
  <c r="AW1297" i="19"/>
  <c r="AX1296" i="19"/>
  <c r="AV1296" i="19"/>
  <c r="AW1297" i="11"/>
  <c r="AZ1296" i="11"/>
  <c r="AV1296" i="11"/>
  <c r="AX1296" i="11"/>
  <c r="AV1297" i="19"/>
  <c r="AX1297" i="19"/>
  <c r="AW1298" i="19"/>
  <c r="AW1298" i="11"/>
  <c r="AX1297" i="11"/>
  <c r="AZ1297" i="11"/>
  <c r="AV1297" i="11"/>
  <c r="AX1298" i="19"/>
  <c r="AW1299" i="19"/>
  <c r="AV1298" i="19"/>
  <c r="AX1298" i="11"/>
  <c r="AZ1298" i="11"/>
  <c r="AV1298" i="11"/>
  <c r="AW1299" i="11"/>
  <c r="AX1299" i="19"/>
  <c r="AV1299" i="19"/>
  <c r="AW1300" i="19"/>
  <c r="AX1299" i="11"/>
  <c r="AZ1299" i="11"/>
  <c r="AV1299" i="11"/>
  <c r="AW1300" i="11"/>
  <c r="AV1300" i="19"/>
  <c r="AX1300" i="19"/>
  <c r="AW1301" i="19"/>
  <c r="AV1300" i="11"/>
  <c r="AW1301" i="11"/>
  <c r="AZ1300" i="11"/>
  <c r="AX1300" i="11"/>
  <c r="AV1301" i="19"/>
  <c r="AX1301" i="19"/>
  <c r="AW1302" i="19"/>
  <c r="AW1302" i="11"/>
  <c r="AX1301" i="11"/>
  <c r="AV1301" i="11"/>
  <c r="AZ1301" i="11"/>
  <c r="AW1303" i="19"/>
  <c r="AV1302" i="19"/>
  <c r="AX1302" i="19"/>
  <c r="AX1302" i="11"/>
  <c r="AW1303" i="11"/>
  <c r="AZ1302" i="11"/>
  <c r="AV1302" i="11"/>
  <c r="AX1303" i="19"/>
  <c r="AW1304" i="19"/>
  <c r="AV1303" i="19"/>
  <c r="AW1304" i="11"/>
  <c r="AZ1303" i="11"/>
  <c r="AV1303" i="11"/>
  <c r="AX1303" i="11"/>
  <c r="AX1304" i="19"/>
  <c r="AW1305" i="19"/>
  <c r="AV1304" i="19"/>
  <c r="AZ1304" i="11"/>
  <c r="AX1304" i="11"/>
  <c r="AV1304" i="11"/>
  <c r="AW1305" i="11"/>
  <c r="AW1306" i="19"/>
  <c r="AV1305" i="19"/>
  <c r="AX1305" i="19"/>
  <c r="AX1305" i="11"/>
  <c r="AV1305" i="11"/>
  <c r="AZ1305" i="11"/>
  <c r="AW1306" i="11"/>
  <c r="AV1306" i="19"/>
  <c r="AW1307" i="19"/>
  <c r="AX1306" i="19"/>
  <c r="AW1307" i="11"/>
  <c r="AV1306" i="11"/>
  <c r="AZ1306" i="11"/>
  <c r="AX1306" i="11"/>
  <c r="AV1307" i="19"/>
  <c r="AW1308" i="19"/>
  <c r="AX1307" i="19"/>
  <c r="AX1307" i="11"/>
  <c r="AZ1307" i="11"/>
  <c r="AV1307" i="11"/>
  <c r="AW1308" i="11"/>
  <c r="AV1308" i="19"/>
  <c r="AW1309" i="19"/>
  <c r="AX1308" i="19"/>
  <c r="AZ1308" i="11"/>
  <c r="AX1308" i="11"/>
  <c r="AW1309" i="11"/>
  <c r="AV1308" i="11"/>
  <c r="AX1309" i="19"/>
  <c r="AW1310" i="19"/>
  <c r="AV1309" i="19"/>
  <c r="AV1309" i="11"/>
  <c r="AX1309" i="11"/>
  <c r="AW1310" i="11"/>
  <c r="AZ1309" i="11"/>
  <c r="AW1311" i="19"/>
  <c r="AV1310" i="19"/>
  <c r="AX1310" i="19"/>
  <c r="AX1310" i="11"/>
  <c r="AW1311" i="11"/>
  <c r="AZ1310" i="11"/>
  <c r="AV1310" i="11"/>
  <c r="AW1312" i="19"/>
  <c r="AV1311" i="19"/>
  <c r="AX1311" i="19"/>
  <c r="AV1311" i="11"/>
  <c r="AW1312" i="11"/>
  <c r="AZ1311" i="11"/>
  <c r="AX1311" i="11"/>
  <c r="AV1312" i="19"/>
  <c r="AW1313" i="19"/>
  <c r="AX1312" i="19"/>
  <c r="AW1313" i="11"/>
  <c r="AZ1312" i="11"/>
  <c r="AV1312" i="11"/>
  <c r="AX1312" i="11"/>
  <c r="AV1313" i="19"/>
  <c r="AX1313" i="19"/>
  <c r="AW1314" i="19"/>
  <c r="AV1313" i="11"/>
  <c r="AW1314" i="11"/>
  <c r="AX1313" i="11"/>
  <c r="AZ1313" i="11"/>
  <c r="AX1314" i="19"/>
  <c r="AW1315" i="19"/>
  <c r="AV1314" i="19"/>
  <c r="AX1314" i="11"/>
  <c r="AV1314" i="11"/>
  <c r="AZ1314" i="11"/>
  <c r="AW1315" i="11"/>
  <c r="AW1316" i="19"/>
  <c r="AV1315" i="19"/>
  <c r="AX1315" i="19"/>
  <c r="AX1315" i="11"/>
  <c r="AZ1315" i="11"/>
  <c r="AW1316" i="11"/>
  <c r="AV1315" i="11"/>
  <c r="AX1316" i="19"/>
  <c r="AW1317" i="19"/>
  <c r="AV1316" i="19"/>
  <c r="AX1316" i="11"/>
  <c r="AW1317" i="11"/>
  <c r="AZ1316" i="11"/>
  <c r="AV1316" i="11"/>
  <c r="AX1317" i="19"/>
  <c r="AW1318" i="19"/>
  <c r="AV1317" i="19"/>
  <c r="AW1318" i="11"/>
  <c r="AX1317" i="11"/>
  <c r="AZ1317" i="11"/>
  <c r="AV1317" i="11"/>
  <c r="AX1318" i="19"/>
  <c r="AW1319" i="19"/>
  <c r="AV1318" i="19"/>
  <c r="AX1318" i="11"/>
  <c r="AZ1318" i="11"/>
  <c r="AV1318" i="11"/>
  <c r="AW1319" i="11"/>
  <c r="AV1319" i="19"/>
  <c r="AX1319" i="19"/>
  <c r="AW1320" i="19"/>
  <c r="AX1319" i="11"/>
  <c r="AW1320" i="11"/>
  <c r="AZ1319" i="11"/>
  <c r="AV1319" i="11"/>
  <c r="AW1321" i="19"/>
  <c r="AX1320" i="19"/>
  <c r="AV1320" i="19"/>
  <c r="AV1320" i="11"/>
  <c r="AX1320" i="11"/>
  <c r="AW1321" i="11"/>
  <c r="AZ1320" i="11"/>
  <c r="AW1322" i="19"/>
  <c r="AV1321" i="19"/>
  <c r="AX1321" i="19"/>
  <c r="AX1321" i="11"/>
  <c r="AZ1321" i="11"/>
  <c r="AW1322" i="11"/>
  <c r="AV1321" i="11"/>
  <c r="AW1323" i="19"/>
  <c r="AV1322" i="19"/>
  <c r="AX1322" i="19"/>
  <c r="AV1322" i="11"/>
  <c r="AX1322" i="11"/>
  <c r="AZ1322" i="11"/>
  <c r="AW1323" i="11"/>
  <c r="AV1323" i="19"/>
  <c r="AX1323" i="19"/>
  <c r="AW1324" i="19"/>
  <c r="AZ1323" i="11"/>
  <c r="AX1323" i="11"/>
  <c r="AW1324" i="11"/>
  <c r="AV1323" i="11"/>
  <c r="AX1324" i="19"/>
  <c r="AW1325" i="19"/>
  <c r="AV1324" i="19"/>
  <c r="AZ1324" i="11"/>
  <c r="AW1325" i="11"/>
  <c r="AV1324" i="11"/>
  <c r="AX1324" i="11"/>
  <c r="AW1326" i="19"/>
  <c r="AV1325" i="19"/>
  <c r="AX1325" i="19"/>
  <c r="AW1326" i="11"/>
  <c r="AX1325" i="11"/>
  <c r="AV1325" i="11"/>
  <c r="AZ1325" i="11"/>
  <c r="AX1326" i="19"/>
  <c r="AV1326" i="19"/>
  <c r="AW1327" i="19"/>
  <c r="AV1326" i="11"/>
  <c r="AW1327" i="11"/>
  <c r="AX1326" i="11"/>
  <c r="AZ1326" i="11"/>
  <c r="AX1327" i="19"/>
  <c r="AW1328" i="19"/>
  <c r="AV1327" i="19"/>
  <c r="AZ1327" i="11"/>
  <c r="AW1328" i="11"/>
  <c r="AV1327" i="11"/>
  <c r="AX1327" i="11"/>
  <c r="AW1329" i="19"/>
  <c r="AX1328" i="19"/>
  <c r="AV1328" i="19"/>
  <c r="AV1328" i="11"/>
  <c r="AW1329" i="11"/>
  <c r="AZ1328" i="11"/>
  <c r="AX1328" i="11"/>
  <c r="AX1329" i="19"/>
  <c r="AV1329" i="19"/>
  <c r="AW1330" i="19"/>
  <c r="AZ1329" i="11"/>
  <c r="AW1330" i="11"/>
  <c r="AX1329" i="11"/>
  <c r="AV1329" i="11"/>
  <c r="AW1331" i="19"/>
  <c r="AV1330" i="19"/>
  <c r="AX1330" i="19"/>
  <c r="AW1331" i="11"/>
  <c r="AZ1330" i="11"/>
  <c r="AV1330" i="11"/>
  <c r="AX1330" i="11"/>
  <c r="AX1331" i="19"/>
  <c r="AW1332" i="19"/>
  <c r="AV1331" i="19"/>
  <c r="AZ1331" i="11"/>
  <c r="AV1331" i="11"/>
  <c r="AW1332" i="11"/>
  <c r="AX1331" i="11"/>
  <c r="AW1333" i="19"/>
  <c r="AV1332" i="19"/>
  <c r="AX1332" i="19"/>
  <c r="AZ1332" i="11"/>
  <c r="AW1333" i="11"/>
  <c r="AX1332" i="11"/>
  <c r="AV1332" i="11"/>
  <c r="AX1333" i="19"/>
  <c r="AW1334" i="19"/>
  <c r="AV1333" i="19"/>
  <c r="AW1334" i="11"/>
  <c r="AV1333" i="11"/>
  <c r="AZ1333" i="11"/>
  <c r="AX1333" i="11"/>
  <c r="AX1334" i="19"/>
  <c r="AV1334" i="19"/>
  <c r="AW1335" i="19"/>
  <c r="AW1335" i="11"/>
  <c r="AZ1334" i="11"/>
  <c r="AX1334" i="11"/>
  <c r="AV1334" i="11"/>
  <c r="AX1335" i="19"/>
  <c r="AV1335" i="19"/>
  <c r="AW1336" i="19"/>
  <c r="AV1335" i="11"/>
  <c r="AZ1335" i="11"/>
  <c r="AX1335" i="11"/>
  <c r="AW1336" i="11"/>
  <c r="AW1337" i="19"/>
  <c r="AV1336" i="19"/>
  <c r="AX1336" i="19"/>
  <c r="AW1337" i="11"/>
  <c r="AZ1336" i="11"/>
  <c r="AV1336" i="11"/>
  <c r="AX1336" i="11"/>
  <c r="AX1337" i="19"/>
  <c r="AV1337" i="19"/>
  <c r="AW1338" i="19"/>
  <c r="AZ1337" i="11"/>
  <c r="AW1338" i="11"/>
  <c r="AV1337" i="11"/>
  <c r="AX1337" i="11"/>
  <c r="AX1338" i="19"/>
  <c r="AV1338" i="19"/>
  <c r="AW1339" i="19"/>
  <c r="AX1338" i="11"/>
  <c r="AV1338" i="11"/>
  <c r="AZ1338" i="11"/>
  <c r="AW1339" i="11"/>
  <c r="AV1339" i="19"/>
  <c r="AW1340" i="19"/>
  <c r="AX1339" i="19"/>
  <c r="AV1339" i="11"/>
  <c r="AZ1339" i="11"/>
  <c r="AW1340" i="11"/>
  <c r="AX1339" i="11"/>
  <c r="AX1340" i="19"/>
  <c r="AW1341" i="19"/>
  <c r="AV1340" i="19"/>
  <c r="AW1341" i="11"/>
  <c r="AZ1340" i="11"/>
  <c r="AX1340" i="11"/>
  <c r="AV1340" i="11"/>
  <c r="AV1341" i="19"/>
  <c r="AX1341" i="19"/>
  <c r="AW1342" i="19"/>
  <c r="AV1341" i="11"/>
  <c r="AW1342" i="11"/>
  <c r="AZ1341" i="11"/>
  <c r="AX1341" i="11"/>
  <c r="AX1342" i="19"/>
  <c r="AV1342" i="19"/>
  <c r="AW1343" i="19"/>
  <c r="AW1343" i="11"/>
  <c r="AX1342" i="11"/>
  <c r="AV1342" i="11"/>
  <c r="AZ1342" i="11"/>
  <c r="AW1344" i="19"/>
  <c r="AX1343" i="19"/>
  <c r="AV1343" i="19"/>
  <c r="AX1343" i="11"/>
  <c r="AV1343" i="11"/>
  <c r="AW1344" i="11"/>
  <c r="AZ1343" i="11"/>
  <c r="AX1344" i="19"/>
  <c r="AW1345" i="19"/>
  <c r="AV1344" i="19"/>
  <c r="AW1345" i="11"/>
  <c r="AV1344" i="11"/>
  <c r="AX1344" i="11"/>
  <c r="AZ1344" i="11"/>
  <c r="AX1345" i="19"/>
  <c r="AW1346" i="19"/>
  <c r="AV1345" i="19"/>
  <c r="AV1345" i="11"/>
  <c r="AX1345" i="11"/>
  <c r="AW1346" i="11"/>
  <c r="AZ1345" i="11"/>
  <c r="AV1346" i="19"/>
  <c r="AW1347" i="19"/>
  <c r="AX1346" i="19"/>
  <c r="AX1346" i="11"/>
  <c r="AW1347" i="11"/>
  <c r="AZ1346" i="11"/>
  <c r="AV1346" i="11"/>
  <c r="AX1347" i="19"/>
  <c r="AW1348" i="19"/>
  <c r="AV1347" i="19"/>
  <c r="AV1347" i="11"/>
  <c r="AX1347" i="11"/>
  <c r="AW1348" i="11"/>
  <c r="AZ1347" i="11"/>
  <c r="AW1349" i="19"/>
  <c r="AX1348" i="19"/>
  <c r="AV1348" i="19"/>
  <c r="AW1349" i="11"/>
  <c r="AX1348" i="11"/>
  <c r="AZ1348" i="11"/>
  <c r="AV1348" i="11"/>
  <c r="AW1350" i="19"/>
  <c r="AV1349" i="19"/>
  <c r="AX1349" i="19"/>
  <c r="AV1349" i="11"/>
  <c r="AX1349" i="11"/>
  <c r="AZ1349" i="11"/>
  <c r="AW1350" i="11"/>
  <c r="AW1351" i="19"/>
  <c r="AV1350" i="19"/>
  <c r="AX1350" i="19"/>
  <c r="AX1350" i="11"/>
  <c r="AV1350" i="11"/>
  <c r="AW1351" i="11"/>
  <c r="AZ1350" i="11"/>
  <c r="AX1351" i="19"/>
  <c r="AW1352" i="19"/>
  <c r="AV1351" i="19"/>
  <c r="AV1351" i="11"/>
  <c r="AW1352" i="11"/>
  <c r="AZ1351" i="11"/>
  <c r="AX1351" i="11"/>
  <c r="AX1352" i="19"/>
  <c r="AW1353" i="19"/>
  <c r="AV1352" i="19"/>
  <c r="AV1352" i="11"/>
  <c r="AX1352" i="11"/>
  <c r="AW1353" i="11"/>
  <c r="AZ1352" i="11"/>
  <c r="AV1353" i="19"/>
  <c r="AX1353" i="19"/>
  <c r="AW1354" i="19"/>
  <c r="AW1354" i="11"/>
  <c r="AV1353" i="11"/>
  <c r="AZ1353" i="11"/>
  <c r="AX1353" i="11"/>
  <c r="AV1354" i="19"/>
  <c r="AW1355" i="19"/>
  <c r="AX1354" i="19"/>
  <c r="AX1354" i="11"/>
  <c r="AZ1354" i="11"/>
  <c r="AW1355" i="11"/>
  <c r="AV1354" i="11"/>
  <c r="AX1355" i="19"/>
  <c r="AW1356" i="19"/>
  <c r="AV1355" i="19"/>
  <c r="AZ1355" i="11"/>
  <c r="AV1355" i="11"/>
  <c r="AX1355" i="11"/>
  <c r="AW1356" i="11"/>
  <c r="AV1356" i="19"/>
  <c r="AX1356" i="19"/>
  <c r="AW1357" i="19"/>
  <c r="AZ1356" i="11"/>
  <c r="AV1356" i="11"/>
  <c r="AW1357" i="11"/>
  <c r="AX1356" i="11"/>
  <c r="AX1357" i="19"/>
  <c r="AW1358" i="19"/>
  <c r="AV1357" i="19"/>
  <c r="AW1358" i="11"/>
  <c r="AV1357" i="11"/>
  <c r="AX1357" i="11"/>
  <c r="AZ1357" i="11"/>
  <c r="AV1358" i="19"/>
  <c r="AW1359" i="19"/>
  <c r="AX1358" i="19"/>
  <c r="AV1358" i="11"/>
  <c r="AX1358" i="11"/>
  <c r="AZ1358" i="11"/>
  <c r="AW1359" i="11"/>
  <c r="AW1360" i="19"/>
  <c r="AV1359" i="19"/>
  <c r="AX1359" i="19"/>
  <c r="AW1360" i="11"/>
  <c r="AV1359" i="11"/>
  <c r="AZ1359" i="11"/>
  <c r="AX1359" i="11"/>
  <c r="AX1360" i="19"/>
  <c r="AV1360" i="19"/>
  <c r="AW1361" i="19"/>
  <c r="AW1361" i="11"/>
  <c r="AZ1360" i="11"/>
  <c r="AV1360" i="11"/>
  <c r="AX1360" i="11"/>
  <c r="AX1361" i="19"/>
  <c r="AW1362" i="19"/>
  <c r="AV1361" i="19"/>
  <c r="AZ1361" i="11"/>
  <c r="AW1362" i="11"/>
  <c r="AV1361" i="11"/>
  <c r="AX1361" i="11"/>
  <c r="AV1362" i="19"/>
  <c r="AX1362" i="19"/>
  <c r="AW1363" i="19"/>
  <c r="AZ1362" i="11"/>
  <c r="AV1362" i="11"/>
  <c r="AW1363" i="11"/>
  <c r="AX1362" i="11"/>
  <c r="AV1363" i="19"/>
  <c r="AX1363" i="19"/>
  <c r="AW1364" i="19"/>
  <c r="AV1363" i="11"/>
  <c r="AW1364" i="11"/>
  <c r="AZ1363" i="11"/>
  <c r="AX1363" i="11"/>
  <c r="AW1365" i="19"/>
  <c r="AX1364" i="19"/>
  <c r="AV1364" i="19"/>
  <c r="AV1364" i="11"/>
  <c r="AX1364" i="11"/>
  <c r="AW1365" i="11"/>
  <c r="AZ1364" i="11"/>
  <c r="AX1365" i="19"/>
  <c r="AV1365" i="19"/>
  <c r="AW1366" i="19"/>
  <c r="AX1365" i="11"/>
  <c r="AZ1365" i="11"/>
  <c r="AV1365" i="11"/>
  <c r="AW1366" i="11"/>
  <c r="AX1366" i="19"/>
  <c r="AW1367" i="19"/>
  <c r="AV1366" i="19"/>
  <c r="AV1366" i="11"/>
  <c r="AW1367" i="11"/>
  <c r="AZ1366" i="11"/>
  <c r="AX1366" i="11"/>
  <c r="AW1368" i="19"/>
  <c r="AX1367" i="19"/>
  <c r="AV1367" i="19"/>
  <c r="AV1367" i="11"/>
  <c r="AW1368" i="11"/>
  <c r="AZ1367" i="11"/>
  <c r="AX1367" i="11"/>
  <c r="AW1369" i="19"/>
  <c r="AX1368" i="19"/>
  <c r="AV1368" i="19"/>
  <c r="AX1368" i="11"/>
  <c r="AW1369" i="11"/>
  <c r="AZ1368" i="11"/>
  <c r="AV1368" i="11"/>
  <c r="AW1370" i="19"/>
  <c r="AX1369" i="19"/>
  <c r="AV1369" i="19"/>
  <c r="AV1369" i="11"/>
  <c r="AW1370" i="11"/>
  <c r="AX1369" i="11"/>
  <c r="AZ1369" i="11"/>
  <c r="AW1371" i="19"/>
  <c r="AX1370" i="19"/>
  <c r="AV1370" i="19"/>
  <c r="AV1370" i="11"/>
  <c r="AX1370" i="11"/>
  <c r="AW1371" i="11"/>
  <c r="AZ1370" i="11"/>
  <c r="AV1371" i="19"/>
  <c r="AW1372" i="19"/>
  <c r="AX1371" i="19"/>
  <c r="AW1372" i="11"/>
  <c r="AV1371" i="11"/>
  <c r="AZ1371" i="11"/>
  <c r="AX1371" i="11"/>
  <c r="AV1372" i="19"/>
  <c r="AX1372" i="19"/>
  <c r="AW1373" i="19"/>
  <c r="AZ1372" i="11"/>
  <c r="AX1372" i="11"/>
  <c r="AV1372" i="11"/>
  <c r="AW1373" i="11"/>
  <c r="AX1373" i="19"/>
  <c r="AW1374" i="19"/>
  <c r="AV1373" i="19"/>
  <c r="AW1374" i="11"/>
  <c r="AX1373" i="11"/>
  <c r="AZ1373" i="11"/>
  <c r="AV1373" i="11"/>
  <c r="AV1374" i="19"/>
  <c r="AW1375" i="19"/>
  <c r="AX1374" i="19"/>
  <c r="AV1374" i="11"/>
  <c r="AZ1374" i="11"/>
  <c r="AW1375" i="11"/>
  <c r="AX1374" i="11"/>
  <c r="AX1375" i="19"/>
  <c r="AV1375" i="19"/>
  <c r="AW1376" i="19"/>
  <c r="AW1376" i="11"/>
  <c r="AX1375" i="11"/>
  <c r="AZ1375" i="11"/>
  <c r="AV1375" i="11"/>
  <c r="AV1376" i="19"/>
  <c r="AX1376" i="19"/>
  <c r="AW1377" i="19"/>
  <c r="AX1376" i="11"/>
  <c r="AW1377" i="11"/>
  <c r="AZ1376" i="11"/>
  <c r="AV1376" i="11"/>
  <c r="AX1377" i="19"/>
  <c r="AW1378" i="19"/>
  <c r="AV1377" i="19"/>
  <c r="AW1378" i="11"/>
  <c r="AX1377" i="11"/>
  <c r="AV1377" i="11"/>
  <c r="AZ1377" i="11"/>
  <c r="AV1378" i="19"/>
  <c r="AX1378" i="19"/>
  <c r="AW1379" i="19"/>
  <c r="AX1378" i="11"/>
  <c r="AW1379" i="11"/>
  <c r="AZ1378" i="11"/>
  <c r="AV1378" i="11"/>
  <c r="AX1379" i="19"/>
  <c r="AW1380" i="19"/>
  <c r="AV1379" i="19"/>
  <c r="AX1379" i="11"/>
  <c r="AW1380" i="11"/>
  <c r="AV1379" i="11"/>
  <c r="AZ1379" i="11"/>
  <c r="AV1380" i="19"/>
  <c r="AW1381" i="19"/>
  <c r="AX1380" i="19"/>
  <c r="AW1381" i="11"/>
  <c r="AV1380" i="11"/>
  <c r="AX1380" i="11"/>
  <c r="AZ1380" i="11"/>
  <c r="AV1381" i="19"/>
  <c r="AX1381" i="19"/>
  <c r="AW1382" i="19"/>
  <c r="AW1382" i="11"/>
  <c r="AV1381" i="11"/>
  <c r="AX1381" i="11"/>
  <c r="AZ1381" i="11"/>
  <c r="AX1382" i="19"/>
  <c r="AW1383" i="19"/>
  <c r="AV1382" i="19"/>
  <c r="AZ1382" i="11"/>
  <c r="AW1383" i="11"/>
  <c r="AV1382" i="11"/>
  <c r="AX1382" i="11"/>
  <c r="AV1383" i="19"/>
  <c r="AX1383" i="19"/>
  <c r="AW1384" i="19"/>
  <c r="AX1383" i="11"/>
  <c r="AV1383" i="11"/>
  <c r="AW1384" i="11"/>
  <c r="AZ1383" i="11"/>
  <c r="AV1384" i="19"/>
  <c r="AW1385" i="19"/>
  <c r="AX1384" i="19"/>
  <c r="AX1384" i="11"/>
  <c r="AZ1384" i="11"/>
  <c r="AW1385" i="11"/>
  <c r="AV1384" i="11"/>
  <c r="AW1386" i="19"/>
  <c r="AV1385" i="19"/>
  <c r="AX1385" i="19"/>
  <c r="AZ1385" i="11"/>
  <c r="AX1385" i="11"/>
  <c r="AW1386" i="11"/>
  <c r="AV1385" i="11"/>
  <c r="AW1387" i="19"/>
  <c r="AV1386" i="19"/>
  <c r="AX1386" i="19"/>
  <c r="AZ1386" i="11"/>
  <c r="AW1387" i="11"/>
  <c r="AX1386" i="11"/>
  <c r="AV1386" i="11"/>
  <c r="AX1387" i="19"/>
  <c r="AV1387" i="19"/>
  <c r="AW1388" i="19"/>
  <c r="AX1387" i="11"/>
  <c r="AW1388" i="11"/>
  <c r="AV1387" i="11"/>
  <c r="AZ1387" i="11"/>
  <c r="AW1389" i="19"/>
  <c r="AV1388" i="19"/>
  <c r="AX1388" i="19"/>
  <c r="AX1388" i="11"/>
  <c r="AV1388" i="11"/>
  <c r="AZ1388" i="11"/>
  <c r="AW1389" i="11"/>
  <c r="AV1389" i="19"/>
  <c r="AW1390" i="19"/>
  <c r="AX1389" i="19"/>
  <c r="AW1390" i="11"/>
  <c r="AV1389" i="11"/>
  <c r="AZ1389" i="11"/>
  <c r="AX1389" i="11"/>
  <c r="AV1390" i="19"/>
  <c r="AX1390" i="19"/>
  <c r="AW1391" i="19"/>
  <c r="AX1390" i="11"/>
  <c r="AZ1390" i="11"/>
  <c r="AW1391" i="11"/>
  <c r="AV1390" i="11"/>
  <c r="AX1391" i="19"/>
  <c r="AW1392" i="19"/>
  <c r="AV1391" i="19"/>
  <c r="AZ1391" i="11"/>
  <c r="AW1392" i="11"/>
  <c r="AX1391" i="11"/>
  <c r="AV1391" i="11"/>
  <c r="AX1392" i="19"/>
  <c r="AW1393" i="19"/>
  <c r="AV1392" i="19"/>
  <c r="AW1393" i="11"/>
  <c r="AV1392" i="11"/>
  <c r="AX1392" i="11"/>
  <c r="AZ1392" i="11"/>
  <c r="AW1394" i="19"/>
  <c r="AV1393" i="19"/>
  <c r="AX1393" i="19"/>
  <c r="AV1393" i="11"/>
  <c r="AX1393" i="11"/>
  <c r="AW1394" i="11"/>
  <c r="AZ1393" i="11"/>
  <c r="AV1394" i="19"/>
  <c r="AX1394" i="19"/>
  <c r="AW1395" i="19"/>
  <c r="AZ1394" i="11"/>
  <c r="AW1395" i="11"/>
  <c r="AX1394" i="11"/>
  <c r="AV1394" i="11"/>
  <c r="AV1395" i="19"/>
  <c r="AW1396" i="19"/>
  <c r="AX1395" i="19"/>
  <c r="AZ1395" i="11"/>
  <c r="AV1395" i="11"/>
  <c r="AX1395" i="11"/>
  <c r="AW1396" i="11"/>
  <c r="AW1397" i="19"/>
  <c r="AX1396" i="19"/>
  <c r="AV1396" i="19"/>
  <c r="AW1397" i="11"/>
  <c r="AV1396" i="11"/>
  <c r="AX1396" i="11"/>
  <c r="AZ1396" i="11"/>
  <c r="AW1398" i="19"/>
  <c r="AX1397" i="19"/>
  <c r="AV1397" i="19"/>
  <c r="AZ1397" i="11"/>
  <c r="AW1398" i="11"/>
  <c r="AV1397" i="11"/>
  <c r="AX1397" i="11"/>
  <c r="AV1398" i="19"/>
  <c r="AX1398" i="19"/>
  <c r="AW1399" i="19"/>
  <c r="AZ1398" i="11"/>
  <c r="AX1398" i="11"/>
  <c r="AW1399" i="11"/>
  <c r="AV1398" i="11"/>
  <c r="AX1399" i="19"/>
  <c r="AW1400" i="19"/>
  <c r="AV1399" i="19"/>
  <c r="AZ1399" i="11"/>
  <c r="AX1399" i="11"/>
  <c r="AV1399" i="11"/>
  <c r="AW1400" i="11"/>
  <c r="AV1400" i="19"/>
  <c r="AX1400" i="19"/>
  <c r="AW1401" i="19"/>
  <c r="AX1400" i="11"/>
  <c r="AV1400" i="11"/>
  <c r="AW1401" i="11"/>
  <c r="AZ1400" i="11"/>
  <c r="AW1402" i="19"/>
  <c r="AX1401" i="19"/>
  <c r="AV1401" i="19"/>
  <c r="AV1401" i="11"/>
  <c r="AW1402" i="11"/>
  <c r="AX1401" i="11"/>
  <c r="AZ1401" i="11"/>
  <c r="AW1403" i="19"/>
  <c r="AV1402" i="19"/>
  <c r="AX1402" i="19"/>
  <c r="AZ1402" i="11"/>
  <c r="AV1402" i="11"/>
  <c r="AW1403" i="11"/>
  <c r="AX1402" i="11"/>
  <c r="AW1404" i="19"/>
  <c r="AV1403" i="19"/>
  <c r="AX1403" i="19"/>
  <c r="AZ1403" i="11"/>
  <c r="AW1404" i="11"/>
  <c r="AX1403" i="11"/>
  <c r="AV1403" i="11"/>
  <c r="AW1405" i="19"/>
  <c r="AX1404" i="19"/>
  <c r="AV1404" i="19"/>
  <c r="AX1404" i="11"/>
  <c r="AV1404" i="11"/>
  <c r="AZ1404" i="11"/>
  <c r="AW1405" i="11"/>
  <c r="AW1406" i="19"/>
  <c r="AX1405" i="19"/>
  <c r="AV1405" i="19"/>
  <c r="AV1405" i="11"/>
  <c r="AW1406" i="11"/>
  <c r="AX1405" i="11"/>
  <c r="AZ1405" i="11"/>
  <c r="AX1406" i="19"/>
  <c r="AW1407" i="19"/>
  <c r="AV1406" i="19"/>
  <c r="AZ1406" i="11"/>
  <c r="AX1406" i="11"/>
  <c r="AV1406" i="11"/>
  <c r="AW1407" i="11"/>
  <c r="AV1407" i="19"/>
  <c r="AX1407" i="19"/>
  <c r="AW1408" i="19"/>
  <c r="AZ1407" i="11"/>
  <c r="AV1407" i="11"/>
  <c r="AW1408" i="11"/>
  <c r="AX1407" i="11"/>
  <c r="AV1408" i="19"/>
  <c r="AX1408" i="19"/>
  <c r="AW1409" i="19"/>
  <c r="AZ1408" i="11"/>
  <c r="AX1408" i="11"/>
  <c r="AV1408" i="11"/>
  <c r="AW1409" i="11"/>
  <c r="AV1409" i="19"/>
  <c r="AX1409" i="19"/>
  <c r="AW1410" i="19"/>
  <c r="AZ1409" i="11"/>
  <c r="AW1410" i="11"/>
  <c r="AX1409" i="11"/>
  <c r="AV1409" i="11"/>
  <c r="AW1411" i="19"/>
  <c r="AX1410" i="19"/>
  <c r="AV1410" i="19"/>
  <c r="AV1410" i="11"/>
  <c r="AX1410" i="11"/>
  <c r="AZ1410" i="11"/>
  <c r="AW1411" i="11"/>
  <c r="AW1412" i="19"/>
  <c r="AV1411" i="19"/>
  <c r="AX1411" i="19"/>
  <c r="AX1411" i="11"/>
  <c r="AW1412" i="11"/>
  <c r="AZ1411" i="11"/>
  <c r="AV1411" i="11"/>
  <c r="AW1413" i="19"/>
  <c r="AV1412" i="19"/>
  <c r="AX1412" i="19"/>
  <c r="AX1412" i="11"/>
  <c r="AV1412" i="11"/>
  <c r="AZ1412" i="11"/>
  <c r="AW1413" i="11"/>
  <c r="AV1413" i="19"/>
  <c r="AW1414" i="19"/>
  <c r="AX1413" i="19"/>
  <c r="AZ1413" i="11"/>
  <c r="AV1413" i="11"/>
  <c r="AX1413" i="11"/>
  <c r="AW1414" i="11"/>
  <c r="AV1414" i="19"/>
  <c r="AX1414" i="19"/>
  <c r="AW1415" i="19"/>
  <c r="AX1414" i="11"/>
  <c r="AZ1414" i="11"/>
  <c r="AV1414" i="11"/>
  <c r="AW1415" i="11"/>
  <c r="AV1415" i="19"/>
  <c r="AX1415" i="19"/>
  <c r="AW1416" i="19"/>
  <c r="AV1415" i="11"/>
  <c r="AZ1415" i="11"/>
  <c r="AX1415" i="11"/>
  <c r="AW1416" i="11"/>
  <c r="AX1416" i="19"/>
  <c r="AV1416" i="19"/>
  <c r="AW1417" i="19"/>
  <c r="AV1416" i="11"/>
  <c r="AZ1416" i="11"/>
  <c r="AW1417" i="11"/>
  <c r="AX1416" i="11"/>
  <c r="AX1417" i="19"/>
  <c r="AV1417" i="19"/>
  <c r="AW1418" i="19"/>
  <c r="AV1417" i="11"/>
  <c r="AZ1417" i="11"/>
  <c r="AW1418" i="11"/>
  <c r="AX1417" i="11"/>
  <c r="AX1418" i="19"/>
  <c r="AV1418" i="19"/>
  <c r="AW1419" i="19"/>
  <c r="AX1418" i="11"/>
  <c r="AZ1418" i="11"/>
  <c r="AW1419" i="11"/>
  <c r="AV1418" i="11"/>
  <c r="AX1419" i="19"/>
  <c r="AV1419" i="19"/>
  <c r="AW1420" i="19"/>
  <c r="AW1420" i="11"/>
  <c r="AX1419" i="11"/>
  <c r="AV1419" i="11"/>
  <c r="AZ1419" i="11"/>
  <c r="AV1420" i="19"/>
  <c r="AW1421" i="19"/>
  <c r="AX1420" i="19"/>
  <c r="AZ1420" i="11"/>
  <c r="AV1420" i="11"/>
  <c r="AW1421" i="11"/>
  <c r="AX1420" i="11"/>
  <c r="AX1421" i="19"/>
  <c r="AV1421" i="19"/>
  <c r="AW1422" i="19"/>
  <c r="AV1421" i="11"/>
  <c r="AZ1421" i="11"/>
  <c r="AW1422" i="11"/>
  <c r="AX1421" i="11"/>
  <c r="AW1423" i="19"/>
  <c r="AX1422" i="19"/>
  <c r="AV1422" i="19"/>
  <c r="AW1423" i="11"/>
  <c r="AV1422" i="11"/>
  <c r="AX1422" i="11"/>
  <c r="AZ1422" i="11"/>
  <c r="AW1424" i="19"/>
  <c r="AX1423" i="19"/>
  <c r="AV1423" i="19"/>
  <c r="AV1423" i="11"/>
  <c r="AX1423" i="11"/>
  <c r="AW1424" i="11"/>
  <c r="AZ1423" i="11"/>
  <c r="AW1425" i="19"/>
  <c r="AV1424" i="19"/>
  <c r="AX1424" i="19"/>
  <c r="AV1424" i="11"/>
  <c r="AW1425" i="11"/>
  <c r="AX1424" i="11"/>
  <c r="AZ1424" i="11"/>
  <c r="AX1425" i="19"/>
  <c r="AV1425" i="19"/>
  <c r="AW1426" i="19"/>
  <c r="AZ1425" i="11"/>
  <c r="AW1426" i="11"/>
  <c r="AX1425" i="11"/>
  <c r="AV1425" i="11"/>
  <c r="AX1426" i="19"/>
  <c r="AW1427" i="19"/>
  <c r="AV1426" i="19"/>
  <c r="AV1426" i="11"/>
  <c r="AX1426" i="11"/>
  <c r="AZ1426" i="11"/>
  <c r="AW1427" i="11"/>
  <c r="AW1428" i="19"/>
  <c r="AV1427" i="19"/>
  <c r="AX1427" i="19"/>
  <c r="AW1428" i="11"/>
  <c r="AX1427" i="11"/>
  <c r="AZ1427" i="11"/>
  <c r="AV1427" i="11"/>
  <c r="AV1428" i="19"/>
  <c r="AX1428" i="19"/>
  <c r="AW1429" i="19"/>
  <c r="AZ1428" i="11"/>
  <c r="AX1428" i="11"/>
  <c r="AV1428" i="11"/>
  <c r="AW1429" i="11"/>
  <c r="AW1430" i="19"/>
  <c r="AX1429" i="19"/>
  <c r="AV1429" i="19"/>
  <c r="AZ1429" i="11"/>
  <c r="AV1429" i="11"/>
  <c r="AW1430" i="11"/>
  <c r="AX1429" i="11"/>
  <c r="AV1430" i="19"/>
  <c r="AW1431" i="19"/>
  <c r="AX1430" i="19"/>
  <c r="AV1430" i="11"/>
  <c r="AW1431" i="11"/>
  <c r="AX1430" i="11"/>
  <c r="AZ1430" i="11"/>
  <c r="AX1431" i="19"/>
  <c r="AW1432" i="19"/>
  <c r="AV1431" i="19"/>
  <c r="AV1431" i="11"/>
  <c r="AW1432" i="11"/>
  <c r="AZ1431" i="11"/>
  <c r="AX1431" i="11"/>
  <c r="AW1433" i="19"/>
  <c r="AX1432" i="19"/>
  <c r="AV1432" i="19"/>
  <c r="AX1432" i="11"/>
  <c r="AW1433" i="11"/>
  <c r="AZ1432" i="11"/>
  <c r="AV1432" i="11"/>
  <c r="AV1433" i="19"/>
  <c r="AW1434" i="19"/>
  <c r="AX1433" i="19"/>
  <c r="AW1434" i="11"/>
  <c r="AZ1433" i="11"/>
  <c r="AV1433" i="11"/>
  <c r="AX1433" i="11"/>
  <c r="AV1434" i="19"/>
  <c r="AW1435" i="19"/>
  <c r="AX1434" i="19"/>
  <c r="AV1434" i="11"/>
  <c r="AX1434" i="11"/>
  <c r="AZ1434" i="11"/>
  <c r="AW1435" i="11"/>
  <c r="AX1435" i="19"/>
  <c r="AV1435" i="19"/>
  <c r="AW1436" i="19"/>
  <c r="AW1436" i="11"/>
  <c r="AZ1435" i="11"/>
  <c r="AV1435" i="11"/>
  <c r="AX1435" i="11"/>
  <c r="AX1436" i="19"/>
  <c r="AW1437" i="19"/>
  <c r="AV1436" i="19"/>
  <c r="AW1437" i="11"/>
  <c r="AZ1436" i="11"/>
  <c r="AX1436" i="11"/>
  <c r="AV1436" i="11"/>
  <c r="AX1437" i="19"/>
  <c r="AW1438" i="19"/>
  <c r="AV1437" i="19"/>
  <c r="AZ1437" i="11"/>
  <c r="AX1437" i="11"/>
  <c r="AW1438" i="11"/>
  <c r="AV1437" i="11"/>
  <c r="AX1438" i="19"/>
  <c r="AV1438" i="19"/>
  <c r="AW1439" i="19"/>
  <c r="AX1438" i="11"/>
  <c r="AW1439" i="11"/>
  <c r="AV1438" i="11"/>
  <c r="AZ1438" i="11"/>
  <c r="AV1439" i="19"/>
  <c r="AX1439" i="19"/>
  <c r="AW1440" i="19"/>
  <c r="AW1440" i="11"/>
  <c r="AV1439" i="11"/>
  <c r="AX1439" i="11"/>
  <c r="AZ1439" i="11"/>
  <c r="AW1441" i="19"/>
  <c r="AX1440" i="19"/>
  <c r="AV1440" i="19"/>
  <c r="AZ1440" i="11"/>
  <c r="AV1440" i="11"/>
  <c r="AX1440" i="11"/>
  <c r="AW1441" i="11"/>
  <c r="AV1441" i="19"/>
  <c r="AW1442" i="19"/>
  <c r="AX1441" i="19"/>
  <c r="AW1442" i="11"/>
  <c r="AZ1441" i="11"/>
  <c r="AV1441" i="11"/>
  <c r="AX1441" i="11"/>
  <c r="AX1442" i="19"/>
  <c r="AV1442" i="19"/>
  <c r="AW1443" i="19"/>
  <c r="AV1442" i="11"/>
  <c r="AW1443" i="11"/>
  <c r="AX1442" i="11"/>
  <c r="AZ1442" i="11"/>
  <c r="AV1443" i="19"/>
  <c r="AW1444" i="19"/>
  <c r="AX1443" i="19"/>
  <c r="AX1443" i="11"/>
  <c r="AZ1443" i="11"/>
  <c r="AW1444" i="11"/>
  <c r="AV1443" i="11"/>
  <c r="AW1445" i="19"/>
  <c r="AX1444" i="19"/>
  <c r="AV1444" i="19"/>
  <c r="AV1444" i="11"/>
  <c r="AX1444" i="11"/>
  <c r="AZ1444" i="11"/>
  <c r="AW1445" i="11"/>
  <c r="AW1446" i="19"/>
  <c r="AX1445" i="19"/>
  <c r="AV1445" i="19"/>
  <c r="AV1445" i="11"/>
  <c r="AW1446" i="11"/>
  <c r="AX1445" i="11"/>
  <c r="AZ1445" i="11"/>
  <c r="AX1446" i="19"/>
  <c r="AW1447" i="19"/>
  <c r="AV1446" i="19"/>
  <c r="AZ1446" i="11"/>
  <c r="AW1447" i="11"/>
  <c r="AV1446" i="11"/>
  <c r="AX1446" i="11"/>
  <c r="AV1447" i="19"/>
  <c r="AX1447" i="19"/>
  <c r="AW1448" i="19"/>
  <c r="AX1447" i="11"/>
  <c r="AZ1447" i="11"/>
  <c r="AW1448" i="11"/>
  <c r="AV1447" i="11"/>
  <c r="AX1448" i="19"/>
  <c r="AW1449" i="19"/>
  <c r="AV1448" i="19"/>
  <c r="AX1448" i="11"/>
  <c r="AW1449" i="11"/>
  <c r="AV1448" i="11"/>
  <c r="AZ1448" i="11"/>
  <c r="AV1449" i="19"/>
  <c r="AW1450" i="19"/>
  <c r="AX1449" i="19"/>
  <c r="AV1449" i="11"/>
  <c r="AW1450" i="11"/>
  <c r="AZ1449" i="11"/>
  <c r="AX1449" i="11"/>
  <c r="AW1451" i="19"/>
  <c r="AX1450" i="19"/>
  <c r="AV1450" i="19"/>
  <c r="AV1450" i="11"/>
  <c r="AZ1450" i="11"/>
  <c r="AW1451" i="11"/>
  <c r="AX1450" i="11"/>
  <c r="AV1451" i="19"/>
  <c r="AW1452" i="19"/>
  <c r="AX1451" i="19"/>
  <c r="AX1451" i="11"/>
  <c r="AZ1451" i="11"/>
  <c r="AV1451" i="11"/>
  <c r="AW1452" i="11"/>
  <c r="AV1452" i="19"/>
  <c r="AX1452" i="19"/>
  <c r="AW1453" i="19"/>
  <c r="AZ1452" i="11"/>
  <c r="AV1452" i="11"/>
  <c r="AW1453" i="11"/>
  <c r="AX1452" i="11"/>
  <c r="AV1453" i="19"/>
  <c r="AW1454" i="19"/>
  <c r="AX1453" i="19"/>
  <c r="AV1453" i="11"/>
  <c r="AW1454" i="11"/>
  <c r="AZ1453" i="11"/>
  <c r="AX1453" i="11"/>
  <c r="AW1455" i="19"/>
  <c r="AX1454" i="19"/>
  <c r="AV1454" i="19"/>
  <c r="AV1454" i="11"/>
  <c r="AX1454" i="11"/>
  <c r="AW1455" i="11"/>
  <c r="AZ1454" i="11"/>
  <c r="AX1455" i="19"/>
  <c r="AV1455" i="19"/>
  <c r="AW1456" i="19"/>
  <c r="AZ1455" i="11"/>
  <c r="AW1456" i="11"/>
  <c r="AX1455" i="11"/>
  <c r="AV1455" i="11"/>
  <c r="AW1457" i="19"/>
  <c r="AX1456" i="19"/>
  <c r="AV1456" i="19"/>
  <c r="AZ1456" i="11"/>
  <c r="AX1456" i="11"/>
  <c r="AV1456" i="11"/>
  <c r="AW1457" i="11"/>
  <c r="AV1457" i="19"/>
  <c r="AW1458" i="19"/>
  <c r="AX1457" i="19"/>
  <c r="AX1457" i="11"/>
  <c r="AZ1457" i="11"/>
  <c r="AV1457" i="11"/>
  <c r="AW1458" i="11"/>
  <c r="AW1459" i="19"/>
  <c r="AX1458" i="19"/>
  <c r="AV1458" i="19"/>
  <c r="AV1458" i="11"/>
  <c r="AZ1458" i="11"/>
  <c r="AX1458" i="11"/>
  <c r="AW1459" i="11"/>
  <c r="AX1459" i="19"/>
  <c r="AW1460" i="19"/>
  <c r="AV1459" i="19"/>
  <c r="AV1459" i="11"/>
  <c r="AX1459" i="11"/>
  <c r="AZ1459" i="11"/>
  <c r="AW1460" i="11"/>
  <c r="AX1460" i="19"/>
  <c r="AW1461" i="19"/>
  <c r="AV1460" i="19"/>
  <c r="AW1461" i="11"/>
  <c r="AV1460" i="11"/>
  <c r="AZ1460" i="11"/>
  <c r="AX1460" i="11"/>
  <c r="AW1462" i="19"/>
  <c r="AX1461" i="19"/>
  <c r="AV1461" i="19"/>
  <c r="AX1461" i="11"/>
  <c r="AZ1461" i="11"/>
  <c r="AW1462" i="11"/>
  <c r="AV1461" i="11"/>
  <c r="AX1462" i="19"/>
  <c r="AW1463" i="19"/>
  <c r="AV1462" i="19"/>
  <c r="AW1463" i="11"/>
  <c r="AV1462" i="11"/>
  <c r="AZ1462" i="11"/>
  <c r="AX1462" i="11"/>
  <c r="AV1463" i="19"/>
  <c r="AX1463" i="19"/>
  <c r="AW1464" i="19"/>
  <c r="AX1463" i="11"/>
  <c r="AV1463" i="11"/>
  <c r="AZ1463" i="11"/>
  <c r="AW1464" i="11"/>
  <c r="AW1465" i="19"/>
  <c r="AV1464" i="19"/>
  <c r="AX1464" i="19"/>
  <c r="AW1465" i="11"/>
  <c r="AV1464" i="11"/>
  <c r="AX1464" i="11"/>
  <c r="AZ1464" i="11"/>
  <c r="AV1465" i="19"/>
  <c r="AX1465" i="19"/>
  <c r="AW1466" i="19"/>
  <c r="AX1465" i="11"/>
  <c r="AV1465" i="11"/>
  <c r="AW1466" i="11"/>
  <c r="AZ1465" i="11"/>
  <c r="AX1466" i="19"/>
  <c r="AV1466" i="19"/>
  <c r="AW1467" i="19"/>
  <c r="AZ1466" i="11"/>
  <c r="AX1466" i="11"/>
  <c r="AV1466" i="11"/>
  <c r="AW1467" i="11"/>
  <c r="AW1468" i="19"/>
  <c r="AX1467" i="19"/>
  <c r="AV1467" i="19"/>
  <c r="AV1467" i="11"/>
  <c r="AW1468" i="11"/>
  <c r="AX1467" i="11"/>
  <c r="AZ1467" i="11"/>
  <c r="AV1468" i="19"/>
  <c r="AX1468" i="19"/>
  <c r="AW1469" i="19"/>
  <c r="AZ1468" i="11"/>
  <c r="AV1468" i="11"/>
  <c r="AX1468" i="11"/>
  <c r="AW1469" i="11"/>
  <c r="AV1469" i="19"/>
  <c r="AX1469" i="19"/>
  <c r="AW1470" i="19"/>
  <c r="AX1469" i="11"/>
  <c r="AW1470" i="11"/>
  <c r="AZ1469" i="11"/>
  <c r="AV1469" i="11"/>
  <c r="AX1470" i="19"/>
  <c r="AV1470" i="19"/>
  <c r="AW1471" i="19"/>
  <c r="AW1471" i="11"/>
  <c r="AZ1470" i="11"/>
  <c r="AV1470" i="11"/>
  <c r="AX1470" i="11"/>
  <c r="AX1471" i="19"/>
  <c r="AV1471" i="19"/>
  <c r="AW1472" i="19"/>
  <c r="AX1471" i="11"/>
  <c r="AV1471" i="11"/>
  <c r="AW1472" i="11"/>
  <c r="AZ1471" i="11"/>
  <c r="AX1472" i="19"/>
  <c r="AW1473" i="19"/>
  <c r="AV1472" i="19"/>
  <c r="AV1472" i="11"/>
  <c r="AX1472" i="11"/>
  <c r="AZ1472" i="11"/>
  <c r="AW1473" i="11"/>
  <c r="AW1474" i="19"/>
  <c r="AX1473" i="19"/>
  <c r="AV1473" i="19"/>
  <c r="AW1474" i="11"/>
  <c r="AZ1473" i="11"/>
  <c r="AX1473" i="11"/>
  <c r="AV1473" i="11"/>
  <c r="AX1474" i="19"/>
  <c r="AW1475" i="19"/>
  <c r="AV1474" i="19"/>
  <c r="AV1474" i="11"/>
  <c r="AX1474" i="11"/>
  <c r="AW1475" i="11"/>
  <c r="AZ1474" i="11"/>
  <c r="AX1475" i="19"/>
  <c r="AV1475" i="19"/>
  <c r="AW1476" i="19"/>
  <c r="AX1475" i="11"/>
  <c r="AW1476" i="11"/>
  <c r="AZ1475" i="11"/>
  <c r="AV1475" i="11"/>
  <c r="AX1476" i="19"/>
  <c r="AV1476" i="19"/>
  <c r="AW1477" i="19"/>
  <c r="AZ1476" i="11"/>
  <c r="AV1476" i="11"/>
  <c r="AW1477" i="11"/>
  <c r="AX1476" i="11"/>
  <c r="AV1477" i="19"/>
  <c r="AW1478" i="19"/>
  <c r="AX1477" i="19"/>
  <c r="AZ1477" i="11"/>
  <c r="AW1478" i="11"/>
  <c r="AX1477" i="11"/>
  <c r="AV1477" i="11"/>
  <c r="AV1478" i="19"/>
  <c r="AW1479" i="19"/>
  <c r="AX1478" i="19"/>
  <c r="AV1478" i="11"/>
  <c r="AZ1478" i="11"/>
  <c r="AW1479" i="11"/>
  <c r="AX1478" i="11"/>
  <c r="AV1479" i="19"/>
  <c r="AX1479" i="19"/>
  <c r="AW1480" i="19"/>
  <c r="AX1479" i="11"/>
  <c r="AW1480" i="11"/>
  <c r="AZ1479" i="11"/>
  <c r="AV1479" i="11"/>
  <c r="AV1480" i="19"/>
  <c r="AW1481" i="19"/>
  <c r="AX1480" i="19"/>
  <c r="AV1480" i="11"/>
  <c r="AZ1480" i="11"/>
  <c r="AX1480" i="11"/>
  <c r="AW1481" i="11"/>
  <c r="AX1481" i="19"/>
  <c r="AW1482" i="19"/>
  <c r="AV1481" i="19"/>
  <c r="AZ1481" i="11"/>
  <c r="AV1481" i="11"/>
  <c r="AX1481" i="11"/>
  <c r="AW1482" i="11"/>
  <c r="AW1483" i="19"/>
  <c r="AV1482" i="19"/>
  <c r="AX1482" i="19"/>
  <c r="AW1483" i="11"/>
  <c r="AZ1482" i="11"/>
  <c r="AV1482" i="11"/>
  <c r="AX1482" i="11"/>
  <c r="AV1483" i="19"/>
  <c r="AW1484" i="19"/>
  <c r="AX1483" i="19"/>
  <c r="AW1484" i="11"/>
  <c r="AX1483" i="11"/>
  <c r="AV1483" i="11"/>
  <c r="AZ1483" i="11"/>
  <c r="AW1485" i="19"/>
  <c r="AV1484" i="19"/>
  <c r="AX1484" i="19"/>
  <c r="AV1484" i="11"/>
  <c r="AX1484" i="11"/>
  <c r="AZ1484" i="11"/>
  <c r="AW1485" i="11"/>
  <c r="AX1485" i="19"/>
  <c r="AV1485" i="19"/>
  <c r="AW1486" i="19"/>
  <c r="AX1485" i="11"/>
  <c r="AZ1485" i="11"/>
  <c r="AW1486" i="11"/>
  <c r="AV1485" i="11"/>
  <c r="AV1486" i="19"/>
  <c r="AX1486" i="19"/>
  <c r="AW1487" i="19"/>
  <c r="AV1486" i="11"/>
  <c r="AZ1486" i="11"/>
  <c r="AX1486" i="11"/>
  <c r="AW1487" i="11"/>
  <c r="AV1487" i="19"/>
  <c r="AW1488" i="19"/>
  <c r="AX1487" i="19"/>
  <c r="AX1487" i="11"/>
  <c r="AW1488" i="11"/>
  <c r="AV1487" i="11"/>
  <c r="AZ1487" i="11"/>
  <c r="AW1489" i="19"/>
  <c r="AV1488" i="19"/>
  <c r="AX1488" i="19"/>
  <c r="AW1489" i="11"/>
  <c r="AV1488" i="11"/>
  <c r="AZ1488" i="11"/>
  <c r="AX1488" i="11"/>
  <c r="AV1489" i="19"/>
  <c r="AW1490" i="19"/>
  <c r="AX1489" i="19"/>
  <c r="AW1490" i="11"/>
  <c r="AV1489" i="11"/>
  <c r="AZ1489" i="11"/>
  <c r="AX1489" i="11"/>
  <c r="AW1491" i="19"/>
  <c r="AV1490" i="19"/>
  <c r="AX1490" i="19"/>
  <c r="AZ1490" i="11"/>
  <c r="AX1490" i="11"/>
  <c r="AV1490" i="11"/>
  <c r="AW1491" i="11"/>
  <c r="AV1491" i="19"/>
  <c r="AW1492" i="19"/>
  <c r="AX1491" i="19"/>
  <c r="AV1491" i="11"/>
  <c r="AX1491" i="11"/>
  <c r="AZ1491" i="11"/>
  <c r="AW1492" i="11"/>
  <c r="AX1492" i="19"/>
  <c r="AV1492" i="19"/>
  <c r="AW1493" i="19"/>
  <c r="AW1493" i="11"/>
  <c r="AV1492" i="11"/>
  <c r="AZ1492" i="11"/>
  <c r="AX1492" i="11"/>
  <c r="AV1493" i="19"/>
  <c r="AX1493" i="19"/>
  <c r="AW1494" i="19"/>
  <c r="AV1493" i="11"/>
  <c r="AZ1493" i="11"/>
  <c r="AX1493" i="11"/>
  <c r="AW1494" i="11"/>
  <c r="AV1494" i="19"/>
  <c r="AW1495" i="19"/>
  <c r="AX1494" i="19"/>
  <c r="AX1494" i="11"/>
  <c r="AV1494" i="11"/>
  <c r="AZ1494" i="11"/>
  <c r="AW1495" i="11"/>
  <c r="AX1495" i="19"/>
  <c r="AV1495" i="19"/>
  <c r="AW1496" i="19"/>
  <c r="AV1495" i="11"/>
  <c r="AW1496" i="11"/>
  <c r="AX1495" i="11"/>
  <c r="AZ1495" i="11"/>
  <c r="AV1496" i="19"/>
  <c r="AX1496" i="19"/>
  <c r="AW1497" i="19"/>
  <c r="AX1496" i="11"/>
  <c r="AZ1496" i="11"/>
  <c r="AV1496" i="11"/>
  <c r="AW1497" i="11"/>
  <c r="AW1498" i="19"/>
  <c r="AX1497" i="19"/>
  <c r="AV1497" i="19"/>
  <c r="AW1498" i="11"/>
  <c r="AX1497" i="11"/>
  <c r="AV1497" i="11"/>
  <c r="AZ1497" i="11"/>
  <c r="AX1498" i="19"/>
  <c r="AV1498" i="19"/>
  <c r="AW1499" i="19"/>
  <c r="AZ1498" i="11"/>
  <c r="AX1498" i="11"/>
  <c r="AV1498" i="11"/>
  <c r="AW1499" i="11"/>
  <c r="AW1500" i="19"/>
  <c r="AX1499" i="19"/>
  <c r="AV1499" i="19"/>
  <c r="AX1499" i="11"/>
  <c r="AZ1499" i="11"/>
  <c r="AW1500" i="11"/>
  <c r="AV1499" i="11"/>
  <c r="AX1500" i="19"/>
  <c r="AW1501" i="19"/>
  <c r="AV1500" i="19"/>
  <c r="AV1500" i="11"/>
  <c r="AW1501" i="11"/>
  <c r="AZ1500" i="11"/>
  <c r="AX1500" i="11"/>
  <c r="AX1501" i="19"/>
  <c r="AV1501" i="19"/>
  <c r="AW1502" i="19"/>
  <c r="AW1502" i="11"/>
  <c r="AV1501" i="11"/>
  <c r="AZ1501" i="11"/>
  <c r="AX1501" i="11"/>
  <c r="AW1503" i="19"/>
  <c r="AX1502" i="19"/>
  <c r="AV1502" i="19"/>
  <c r="AV1502" i="11"/>
  <c r="AW1503" i="11"/>
  <c r="AX1502" i="11"/>
  <c r="AZ1502" i="11"/>
  <c r="AX1503" i="19"/>
  <c r="AW1504" i="19"/>
  <c r="AV1503" i="19"/>
  <c r="AX1503" i="11"/>
  <c r="AZ1503" i="11"/>
  <c r="AV1503" i="11"/>
  <c r="AW1504" i="11"/>
  <c r="AX1504" i="19"/>
  <c r="AV1504" i="19"/>
  <c r="AW1505" i="19"/>
  <c r="AX1504" i="11"/>
  <c r="AZ1504" i="11"/>
  <c r="AW1505" i="11"/>
  <c r="AV1504" i="11"/>
  <c r="AX1505" i="19"/>
  <c r="AV1505" i="19"/>
  <c r="AW1506" i="19"/>
  <c r="AV1505" i="11"/>
  <c r="AW1506" i="11"/>
  <c r="AZ1505" i="11"/>
  <c r="AX1505" i="11"/>
  <c r="AX1506" i="19"/>
  <c r="AV1506" i="19"/>
  <c r="AW1507" i="19"/>
  <c r="AZ1506" i="11"/>
  <c r="AX1506" i="11"/>
  <c r="AW1507" i="11"/>
  <c r="AV1506" i="11"/>
  <c r="AX1507" i="19"/>
  <c r="AW1508" i="19"/>
  <c r="AV1507" i="19"/>
  <c r="AX1507" i="11"/>
  <c r="AZ1507" i="11"/>
  <c r="AW1508" i="11"/>
  <c r="AV1507" i="11"/>
  <c r="AX1508" i="19"/>
  <c r="AV1508" i="19"/>
  <c r="AW1509" i="19"/>
  <c r="AV1508" i="11"/>
  <c r="AW1509" i="11"/>
  <c r="AZ1508" i="11"/>
  <c r="AX1508" i="11"/>
  <c r="AV1509" i="19"/>
  <c r="AX1509" i="19"/>
  <c r="AW1510" i="19"/>
  <c r="AW1510" i="11"/>
  <c r="AX1509" i="11"/>
  <c r="AZ1509" i="11"/>
  <c r="AV1509" i="11"/>
  <c r="AV1510" i="19"/>
  <c r="AW1511" i="19"/>
  <c r="AX1510" i="19"/>
  <c r="AZ1510" i="11"/>
  <c r="AX1510" i="11"/>
  <c r="AV1510" i="11"/>
  <c r="AW1511" i="11"/>
  <c r="AV1511" i="19"/>
  <c r="AX1511" i="19"/>
  <c r="AW1512" i="19"/>
  <c r="AZ1511" i="11"/>
  <c r="AX1511" i="11"/>
  <c r="AW1512" i="11"/>
  <c r="AV1511" i="11"/>
  <c r="AW1513" i="19"/>
  <c r="AV1512" i="19"/>
  <c r="AX1512" i="19"/>
  <c r="AV1512" i="11"/>
  <c r="AW1513" i="11"/>
  <c r="AZ1512" i="11"/>
  <c r="AX1512" i="11"/>
  <c r="AX1513" i="19"/>
  <c r="AW1514" i="19"/>
  <c r="AV1513" i="19"/>
  <c r="AZ1513" i="11"/>
  <c r="AX1513" i="11"/>
  <c r="AW1514" i="11"/>
  <c r="AV1513" i="11"/>
  <c r="AX1514" i="19"/>
  <c r="AW1515" i="19"/>
  <c r="AV1514" i="19"/>
  <c r="AZ1514" i="11"/>
  <c r="AV1514" i="11"/>
  <c r="AX1514" i="11"/>
  <c r="AW1515" i="11"/>
  <c r="AV1515" i="19"/>
  <c r="AX1515" i="19"/>
  <c r="AW1516" i="19"/>
  <c r="AW1516" i="11"/>
  <c r="AZ1515" i="11"/>
  <c r="AX1515" i="11"/>
  <c r="AV1515" i="11"/>
  <c r="AV1516" i="19"/>
  <c r="AX1516" i="19"/>
  <c r="AW1517" i="19"/>
  <c r="AX1516" i="11"/>
  <c r="AV1516" i="11"/>
  <c r="AZ1516" i="11"/>
  <c r="AW1517" i="11"/>
  <c r="AX1517" i="19"/>
  <c r="AV1517" i="19"/>
  <c r="AW1518" i="19"/>
  <c r="AX1517" i="11"/>
  <c r="AW1518" i="11"/>
  <c r="AV1517" i="11"/>
  <c r="AZ1517" i="11"/>
  <c r="AV1518" i="19"/>
  <c r="AX1518" i="19"/>
  <c r="AW1519" i="19"/>
  <c r="AX1518" i="11"/>
  <c r="AW1519" i="11"/>
  <c r="AZ1518" i="11"/>
  <c r="AV1518" i="11"/>
  <c r="AV1519" i="19"/>
  <c r="AX1519" i="19"/>
  <c r="AW1520" i="19"/>
  <c r="AW1520" i="11"/>
  <c r="AX1519" i="11"/>
  <c r="AZ1519" i="11"/>
  <c r="AV1519" i="11"/>
  <c r="AX1520" i="19"/>
  <c r="AW1521" i="19"/>
  <c r="AV1520" i="19"/>
  <c r="AZ1520" i="11"/>
  <c r="AV1520" i="11"/>
  <c r="AW1521" i="11"/>
  <c r="AX1520" i="11"/>
  <c r="AW1522" i="19"/>
  <c r="AX1521" i="19"/>
  <c r="AV1521" i="19"/>
  <c r="AW1522" i="11"/>
  <c r="AV1521" i="11"/>
  <c r="AZ1521" i="11"/>
  <c r="AX1521" i="11"/>
  <c r="AV1522" i="19"/>
  <c r="AW1523" i="19"/>
  <c r="AX1522" i="19"/>
  <c r="AV1522" i="11"/>
  <c r="AW1523" i="11"/>
  <c r="AX1522" i="11"/>
  <c r="AZ1522" i="11"/>
  <c r="AV1523" i="19"/>
  <c r="AX1523" i="19"/>
  <c r="AW1524" i="19"/>
  <c r="AZ1523" i="11"/>
  <c r="AX1523" i="11"/>
  <c r="AW1524" i="11"/>
  <c r="AV1523" i="11"/>
  <c r="AW1525" i="19"/>
  <c r="AX1524" i="19"/>
  <c r="AV1524" i="19"/>
  <c r="AW1525" i="11"/>
  <c r="AV1524" i="11"/>
  <c r="AZ1524" i="11"/>
  <c r="AX1524" i="11"/>
  <c r="AX1525" i="19"/>
  <c r="AV1525" i="19"/>
  <c r="AW1526" i="19"/>
  <c r="AZ1525" i="11"/>
  <c r="AX1525" i="11"/>
  <c r="AV1525" i="11"/>
  <c r="AW1526" i="11"/>
  <c r="AW1527" i="19"/>
  <c r="AX1526" i="19"/>
  <c r="AV1526" i="19"/>
  <c r="AZ1526" i="11"/>
  <c r="AW1527" i="11"/>
  <c r="AV1526" i="11"/>
  <c r="AX1526" i="11"/>
  <c r="AV1527" i="19"/>
  <c r="AX1527" i="19"/>
  <c r="AW1528" i="19"/>
  <c r="AX1527" i="11"/>
  <c r="AZ1527" i="11"/>
  <c r="AV1527" i="11"/>
  <c r="AW1528" i="11"/>
  <c r="AX1528" i="19"/>
  <c r="AV1528" i="19"/>
  <c r="AW1529" i="19"/>
  <c r="AV1528" i="11"/>
  <c r="AX1528" i="11"/>
  <c r="AZ1528" i="11"/>
  <c r="AW1529" i="11"/>
  <c r="AV1529" i="19"/>
  <c r="AX1529" i="19"/>
  <c r="AW1530" i="19"/>
  <c r="AV1529" i="11"/>
  <c r="AW1530" i="11"/>
  <c r="AZ1529" i="11"/>
  <c r="AX1529" i="11"/>
  <c r="AX1530" i="19"/>
  <c r="AV1530" i="19"/>
  <c r="AW1531" i="19"/>
  <c r="AV1530" i="11"/>
  <c r="AW1531" i="11"/>
  <c r="AX1530" i="11"/>
  <c r="AZ1530" i="11"/>
  <c r="AX1531" i="19"/>
  <c r="AW1532" i="19"/>
  <c r="AV1531" i="19"/>
  <c r="AZ1531" i="11"/>
  <c r="AW1532" i="11"/>
  <c r="AX1531" i="11"/>
  <c r="AV1531" i="11"/>
  <c r="AX1532" i="19"/>
  <c r="AW1533" i="19"/>
  <c r="AV1532" i="19"/>
  <c r="AZ1532" i="11"/>
  <c r="AW1533" i="11"/>
  <c r="AV1532" i="11"/>
  <c r="AX1532" i="11"/>
  <c r="AW1534" i="19"/>
  <c r="AX1533" i="19"/>
  <c r="AV1533" i="19"/>
  <c r="AZ1533" i="11"/>
  <c r="AX1533" i="11"/>
  <c r="AV1533" i="11"/>
  <c r="AW1534" i="11"/>
  <c r="AW1535" i="19"/>
  <c r="AX1534" i="19"/>
  <c r="AV1534" i="19"/>
  <c r="AZ1534" i="11"/>
  <c r="AW1535" i="11"/>
  <c r="AX1534" i="11"/>
  <c r="AV1534" i="11"/>
  <c r="AV1535" i="19"/>
  <c r="AX1535" i="19"/>
  <c r="AW1536" i="19"/>
  <c r="AV1535" i="11"/>
  <c r="AX1535" i="11"/>
  <c r="AZ1535" i="11"/>
  <c r="AW1536" i="11"/>
  <c r="AW1537" i="19"/>
  <c r="AX1536" i="19"/>
  <c r="AV1536" i="19"/>
  <c r="AV1536" i="11"/>
  <c r="AX1536" i="11"/>
  <c r="AZ1536" i="11"/>
  <c r="AW1537" i="11"/>
  <c r="AW1538" i="19"/>
  <c r="AV1537" i="19"/>
  <c r="AX1537" i="19"/>
  <c r="AV1537" i="11"/>
  <c r="AW1538" i="11"/>
  <c r="AX1537" i="11"/>
  <c r="AZ1537" i="11"/>
  <c r="AV1538" i="19"/>
  <c r="AW1539" i="19"/>
  <c r="AX1538" i="19"/>
  <c r="AV1538" i="11"/>
  <c r="AZ1538" i="11"/>
  <c r="AW1539" i="11"/>
  <c r="AX1538" i="11"/>
  <c r="AW1540" i="19"/>
  <c r="AV1539" i="19"/>
  <c r="AX1539" i="19"/>
  <c r="AX1539" i="11"/>
  <c r="AW1540" i="11"/>
  <c r="AZ1539" i="11"/>
  <c r="AV1539" i="11"/>
  <c r="AV1540" i="19"/>
  <c r="AX1540" i="19"/>
  <c r="AW1541" i="19"/>
  <c r="AV1540" i="11"/>
  <c r="AZ1540" i="11"/>
  <c r="AW1541" i="11"/>
  <c r="AX1540" i="11"/>
  <c r="AV1541" i="19"/>
  <c r="AX1541" i="19"/>
  <c r="AW1542" i="19"/>
  <c r="AX1541" i="11"/>
  <c r="AW1542" i="11"/>
  <c r="AZ1541" i="11"/>
  <c r="AV1541" i="11"/>
  <c r="AX1542" i="19"/>
  <c r="AW1543" i="19"/>
  <c r="AV1542" i="19"/>
  <c r="AW1543" i="11"/>
  <c r="AX1542" i="11"/>
  <c r="AZ1542" i="11"/>
  <c r="AV1542" i="11"/>
  <c r="AX1543" i="19"/>
  <c r="AV1543" i="19"/>
  <c r="AW1544" i="19"/>
  <c r="AV1543" i="11"/>
  <c r="AW1544" i="11"/>
  <c r="AX1543" i="11"/>
  <c r="AZ1543" i="11"/>
  <c r="AV1544" i="19"/>
  <c r="AX1544" i="19"/>
  <c r="AW1545" i="19"/>
  <c r="AV1544" i="11"/>
  <c r="AX1544" i="11"/>
  <c r="AW1545" i="11"/>
  <c r="AZ1544" i="11"/>
  <c r="AV1545" i="19"/>
  <c r="AX1545" i="19"/>
  <c r="AW1546" i="19"/>
  <c r="AZ1545" i="11"/>
  <c r="AW1546" i="11"/>
  <c r="AX1545" i="11"/>
  <c r="AV1545" i="11"/>
  <c r="AV1546" i="19"/>
  <c r="AX1546" i="19"/>
  <c r="AW1547" i="19"/>
  <c r="AW1547" i="11"/>
  <c r="AV1546" i="11"/>
  <c r="AX1546" i="11"/>
  <c r="AZ1546" i="11"/>
  <c r="AW1548" i="19"/>
  <c r="AX1547" i="19"/>
  <c r="AV1547" i="19"/>
  <c r="AX1547" i="11"/>
  <c r="AV1547" i="11"/>
  <c r="AZ1547" i="11"/>
  <c r="AW1548" i="11"/>
  <c r="AV1548" i="19"/>
  <c r="AW1549" i="19"/>
  <c r="AX1548" i="19"/>
  <c r="AV1548" i="11"/>
  <c r="AZ1548" i="11"/>
  <c r="AX1548" i="11"/>
  <c r="AW1549" i="11"/>
  <c r="AW1550" i="19"/>
  <c r="AV1549" i="19"/>
  <c r="AX1549" i="19"/>
  <c r="AV1549" i="11"/>
  <c r="AZ1549" i="11"/>
  <c r="AX1549" i="11"/>
  <c r="AW1550" i="11"/>
  <c r="AX1550" i="19"/>
  <c r="AV1550" i="19"/>
  <c r="AW1551" i="19"/>
  <c r="AZ1550" i="11"/>
  <c r="AX1550" i="11"/>
  <c r="AW1551" i="11"/>
  <c r="AV1550" i="11"/>
  <c r="AV1551" i="19"/>
  <c r="AX1551" i="19"/>
  <c r="AW1552" i="19"/>
  <c r="AX1551" i="11"/>
  <c r="AV1551" i="11"/>
  <c r="AW1552" i="11"/>
  <c r="AZ1551" i="11"/>
  <c r="AX1552" i="19"/>
  <c r="AW1553" i="19"/>
  <c r="AV1552" i="19"/>
  <c r="AW1553" i="11"/>
  <c r="AX1552" i="11"/>
  <c r="AZ1552" i="11"/>
  <c r="AV1552" i="11"/>
  <c r="AW1554" i="19"/>
  <c r="AX1553" i="19"/>
  <c r="AV1553" i="19"/>
  <c r="AZ1553" i="11"/>
  <c r="AW1554" i="11"/>
  <c r="AX1553" i="11"/>
  <c r="AV1553" i="11"/>
  <c r="AX1554" i="19"/>
  <c r="AV1554" i="19"/>
  <c r="AW1555" i="19"/>
  <c r="AZ1554" i="11"/>
  <c r="AV1554" i="11"/>
  <c r="AW1555" i="11"/>
  <c r="AX1554" i="11"/>
  <c r="AW1556" i="19"/>
  <c r="AX1555" i="19"/>
  <c r="AV1555" i="19"/>
  <c r="AX1555" i="11"/>
  <c r="AV1555" i="11"/>
  <c r="AW1556" i="11"/>
  <c r="AZ1555" i="11"/>
  <c r="AV1556" i="19"/>
  <c r="AX1556" i="19"/>
  <c r="AW1557" i="19"/>
  <c r="AZ1556" i="11"/>
  <c r="AX1556" i="11"/>
  <c r="AW1557" i="11"/>
  <c r="AV1556" i="11"/>
  <c r="AV1557" i="19"/>
  <c r="AX1557" i="19"/>
  <c r="AW1558" i="19"/>
  <c r="AW1558" i="11"/>
  <c r="AV1557" i="11"/>
  <c r="AX1557" i="11"/>
  <c r="AZ1557" i="11"/>
  <c r="AW1559" i="19"/>
  <c r="AX1558" i="19"/>
  <c r="AV1558" i="19"/>
  <c r="AW1559" i="11"/>
  <c r="AV1558" i="11"/>
  <c r="AX1558" i="11"/>
  <c r="AZ1558" i="11"/>
  <c r="AX1559" i="19"/>
  <c r="AW1560" i="19"/>
  <c r="AV1559" i="19"/>
  <c r="AX1559" i="11"/>
  <c r="AZ1559" i="11"/>
  <c r="AV1559" i="11"/>
  <c r="AW1560" i="11"/>
  <c r="AX1560" i="19"/>
  <c r="AV1560" i="19"/>
  <c r="AW1561" i="19"/>
  <c r="AX1560" i="11"/>
  <c r="AV1560" i="11"/>
  <c r="AW1561" i="11"/>
  <c r="AZ1560" i="11"/>
  <c r="AX1561" i="19"/>
  <c r="AW1562" i="19"/>
  <c r="AV1561" i="19"/>
  <c r="AX1561" i="11"/>
  <c r="AZ1561" i="11"/>
  <c r="AV1561" i="11"/>
  <c r="AW1562" i="11"/>
  <c r="AX1562" i="19"/>
  <c r="AW1563" i="19"/>
  <c r="AV1562" i="19"/>
  <c r="AV1562" i="11"/>
  <c r="AX1562" i="11"/>
  <c r="AW1563" i="11"/>
  <c r="AZ1562" i="11"/>
  <c r="AV1563" i="19"/>
  <c r="AW1564" i="19"/>
  <c r="AX1563" i="19"/>
  <c r="AV1563" i="11"/>
  <c r="AX1563" i="11"/>
  <c r="AZ1563" i="11"/>
  <c r="AW1564" i="11"/>
  <c r="AW1565" i="19"/>
  <c r="AV1564" i="19"/>
  <c r="AX1564" i="19"/>
  <c r="AV1564" i="11"/>
  <c r="AZ1564" i="11"/>
  <c r="AW1565" i="11"/>
  <c r="AX1564" i="11"/>
  <c r="AW1566" i="19"/>
  <c r="AX1565" i="19"/>
  <c r="AV1565" i="19"/>
  <c r="AX1565" i="11"/>
  <c r="AZ1565" i="11"/>
  <c r="AV1565" i="11"/>
  <c r="AW1566" i="11"/>
  <c r="AX1566" i="19"/>
  <c r="AW1567" i="19"/>
  <c r="AV1566" i="19"/>
  <c r="AX1566" i="11"/>
  <c r="AW1567" i="11"/>
  <c r="AV1566" i="11"/>
  <c r="AZ1566" i="11"/>
  <c r="AV1567" i="19"/>
  <c r="AX1567" i="19"/>
  <c r="AW1568" i="19"/>
  <c r="AW1568" i="11"/>
  <c r="AZ1567" i="11"/>
  <c r="AX1567" i="11"/>
  <c r="AV1567" i="11"/>
  <c r="AV1568" i="19"/>
  <c r="AW1569" i="19"/>
  <c r="AX1568" i="19"/>
  <c r="AX1568" i="11"/>
  <c r="AV1568" i="11"/>
  <c r="AW1569" i="11"/>
  <c r="AZ1568" i="11"/>
  <c r="AV1569" i="19"/>
  <c r="AW1570" i="19"/>
  <c r="AX1569" i="19"/>
  <c r="AV1569" i="11"/>
  <c r="AX1569" i="11"/>
  <c r="AW1570" i="11"/>
  <c r="AZ1569" i="11"/>
  <c r="AV1570" i="19"/>
  <c r="AW1571" i="19"/>
  <c r="AX1570" i="19"/>
  <c r="AZ1570" i="11"/>
  <c r="AW1571" i="11"/>
  <c r="AX1570" i="11"/>
  <c r="AV1570" i="11"/>
  <c r="AW1572" i="19"/>
  <c r="AV1571" i="19"/>
  <c r="AX1571" i="19"/>
  <c r="AZ1571" i="11"/>
  <c r="AV1571" i="11"/>
  <c r="AX1571" i="11"/>
  <c r="AW1572" i="11"/>
  <c r="AW1573" i="19"/>
  <c r="AV1572" i="19"/>
  <c r="AX1572" i="19"/>
  <c r="AZ1572" i="11"/>
  <c r="AV1572" i="11"/>
  <c r="AX1572" i="11"/>
  <c r="AW1573" i="11"/>
  <c r="AW1574" i="19"/>
  <c r="AX1573" i="19"/>
  <c r="AV1573" i="19"/>
  <c r="AW1574" i="11"/>
  <c r="AV1573" i="11"/>
  <c r="AX1573" i="11"/>
  <c r="AZ1573" i="11"/>
  <c r="AW1575" i="19"/>
  <c r="AX1574" i="19"/>
  <c r="AV1574" i="19"/>
  <c r="AV1574" i="11"/>
  <c r="AX1574" i="11"/>
  <c r="AW1575" i="11"/>
  <c r="AZ1574" i="11"/>
  <c r="AW1576" i="19"/>
  <c r="AV1575" i="19"/>
  <c r="AX1575" i="19"/>
  <c r="AZ1575" i="11"/>
  <c r="AV1575" i="11"/>
  <c r="AX1575" i="11"/>
  <c r="AW1576" i="11"/>
  <c r="AX1576" i="19"/>
  <c r="AV1576" i="19"/>
  <c r="AW1577" i="19"/>
  <c r="AV1576" i="11"/>
  <c r="AX1576" i="11"/>
  <c r="AZ1576" i="11"/>
  <c r="AW1577" i="11"/>
  <c r="AW1578" i="19"/>
  <c r="AX1577" i="19"/>
  <c r="AV1577" i="19"/>
  <c r="AX1577" i="11"/>
  <c r="AZ1577" i="11"/>
  <c r="AV1577" i="11"/>
  <c r="AW1578" i="11"/>
  <c r="AW1579" i="19"/>
  <c r="AX1578" i="19"/>
  <c r="AV1578" i="19"/>
  <c r="AW1579" i="11"/>
  <c r="AZ1578" i="11"/>
  <c r="AX1578" i="11"/>
  <c r="AV1578" i="11"/>
  <c r="AV1579" i="19"/>
  <c r="AW1580" i="19"/>
  <c r="AX1579" i="19"/>
  <c r="AV1579" i="11"/>
  <c r="AX1579" i="11"/>
  <c r="AZ1579" i="11"/>
  <c r="AW1580" i="11"/>
  <c r="AW1581" i="19"/>
  <c r="AV1580" i="19"/>
  <c r="AX1580" i="19"/>
  <c r="AW1581" i="11"/>
  <c r="AX1580" i="11"/>
  <c r="AV1580" i="11"/>
  <c r="AZ1580" i="11"/>
  <c r="AX1581" i="19"/>
  <c r="AW1582" i="19"/>
  <c r="AV1581" i="19"/>
  <c r="AW1582" i="11"/>
  <c r="AV1581" i="11"/>
  <c r="AZ1581" i="11"/>
  <c r="AX1581" i="11"/>
  <c r="AX1582" i="19"/>
  <c r="AW1583" i="19"/>
  <c r="AV1582" i="19"/>
  <c r="AW1583" i="11"/>
  <c r="AZ1582" i="11"/>
  <c r="AV1582" i="11"/>
  <c r="AX1582" i="11"/>
  <c r="AV1583" i="19"/>
  <c r="AW1584" i="19"/>
  <c r="AX1583" i="19"/>
  <c r="AV1583" i="11"/>
  <c r="AZ1583" i="11"/>
  <c r="AW1584" i="11"/>
  <c r="AX1583" i="11"/>
  <c r="AX1584" i="19"/>
  <c r="AW1585" i="19"/>
  <c r="AV1584" i="19"/>
  <c r="AV1584" i="11"/>
  <c r="AZ1584" i="11"/>
  <c r="AX1584" i="11"/>
  <c r="AW1585" i="11"/>
  <c r="AW1586" i="19"/>
  <c r="AX1585" i="19"/>
  <c r="AV1585" i="19"/>
  <c r="AX1585" i="11"/>
  <c r="AZ1585" i="11"/>
  <c r="AV1585" i="11"/>
  <c r="AW1586" i="11"/>
  <c r="AX1586" i="19"/>
  <c r="AW1587" i="19"/>
  <c r="AV1586" i="19"/>
  <c r="AW1587" i="11"/>
  <c r="AZ1586" i="11"/>
  <c r="AV1586" i="11"/>
  <c r="AX1586" i="11"/>
  <c r="AW1588" i="19"/>
  <c r="AV1587" i="19"/>
  <c r="AX1587" i="19"/>
  <c r="AW1588" i="11"/>
  <c r="AX1587" i="11"/>
  <c r="AZ1587" i="11"/>
  <c r="AV1587" i="11"/>
  <c r="AX1588" i="19"/>
  <c r="AV1588" i="19"/>
  <c r="AW1589" i="19"/>
  <c r="AZ1588" i="11"/>
  <c r="AW1589" i="11"/>
  <c r="AV1588" i="11"/>
  <c r="AX1588" i="11"/>
  <c r="AW1590" i="19"/>
  <c r="AX1589" i="19"/>
  <c r="AV1589" i="19"/>
  <c r="AV1589" i="11"/>
  <c r="AX1589" i="11"/>
  <c r="AZ1589" i="11"/>
  <c r="AW1590" i="11"/>
  <c r="AW1591" i="19"/>
  <c r="AX1590" i="19"/>
  <c r="AV1590" i="19"/>
  <c r="AX1590" i="11"/>
  <c r="AW1591" i="11"/>
  <c r="AZ1590" i="11"/>
  <c r="AV1590" i="11"/>
  <c r="AX1591" i="19"/>
  <c r="AW1592" i="19"/>
  <c r="AV1591" i="19"/>
  <c r="AZ1591" i="11"/>
  <c r="AX1591" i="11"/>
  <c r="AW1592" i="11"/>
  <c r="AV1591" i="11"/>
  <c r="AV1592" i="19"/>
  <c r="AX1592" i="19"/>
  <c r="AW1593" i="19"/>
  <c r="AW1593" i="11"/>
  <c r="AV1592" i="11"/>
  <c r="AZ1592" i="11"/>
  <c r="AX1592" i="11"/>
  <c r="AW1594" i="19"/>
  <c r="AX1593" i="19"/>
  <c r="AV1593" i="19"/>
  <c r="AW1594" i="11"/>
  <c r="AX1593" i="11"/>
  <c r="AV1593" i="11"/>
  <c r="AZ1593" i="11"/>
  <c r="AX1594" i="19"/>
  <c r="AW1595" i="19"/>
  <c r="AV1594" i="19"/>
  <c r="AW1595" i="11"/>
  <c r="AV1594" i="11"/>
  <c r="AZ1594" i="11"/>
  <c r="AX1594" i="11"/>
  <c r="AX1595" i="19"/>
  <c r="AW1596" i="19"/>
  <c r="AV1595" i="19"/>
  <c r="AV1595" i="11"/>
  <c r="AX1595" i="11"/>
  <c r="AZ1595" i="11"/>
  <c r="AW1596" i="11"/>
  <c r="AW1597" i="19"/>
  <c r="AX1596" i="19"/>
  <c r="AV1596" i="19"/>
  <c r="AV1596" i="11"/>
  <c r="AX1596" i="11"/>
  <c r="AZ1596" i="11"/>
  <c r="AW1597" i="11"/>
  <c r="AV1597" i="19"/>
  <c r="AX1597" i="19"/>
  <c r="AW1598" i="19"/>
  <c r="AX1597" i="11"/>
  <c r="AZ1597" i="11"/>
  <c r="AW1598" i="11"/>
  <c r="AV1597" i="11"/>
  <c r="AX1598" i="19"/>
  <c r="AV1598" i="19"/>
  <c r="AW1599" i="19"/>
  <c r="AX1598" i="11"/>
  <c r="AW1599" i="11"/>
  <c r="AZ1598" i="11"/>
  <c r="AV1598" i="11"/>
  <c r="AW1600" i="19"/>
  <c r="AV1599" i="19"/>
  <c r="AX1599" i="19"/>
  <c r="AZ1599" i="11"/>
  <c r="AV1599" i="11"/>
  <c r="AX1599" i="11"/>
  <c r="AW1600" i="11"/>
  <c r="AX1600" i="19"/>
  <c r="AW1601" i="19"/>
  <c r="AV1600" i="19"/>
  <c r="AX1600" i="11"/>
  <c r="AW1601" i="11"/>
  <c r="AV1600" i="11"/>
  <c r="AZ1600" i="11"/>
  <c r="AW1602" i="19"/>
  <c r="AX1601" i="19"/>
  <c r="AV1601" i="19"/>
  <c r="AX1601" i="11"/>
  <c r="AW1602" i="11"/>
  <c r="AZ1601" i="11"/>
  <c r="AV1601" i="11"/>
  <c r="AW1603" i="19"/>
  <c r="AV1602" i="19"/>
  <c r="AX1602" i="19"/>
  <c r="AV1602" i="11"/>
  <c r="AX1602" i="11"/>
  <c r="AW1603" i="11"/>
  <c r="AZ1602" i="11"/>
  <c r="AW1604" i="19"/>
  <c r="AX1603" i="19"/>
  <c r="AV1603" i="19"/>
  <c r="AX1603" i="11"/>
  <c r="AW1604" i="11"/>
  <c r="AV1603" i="11"/>
  <c r="AZ1603" i="11"/>
  <c r="AV1604" i="19"/>
  <c r="AX1604" i="19"/>
  <c r="AW1605" i="19"/>
  <c r="AV1604" i="11"/>
  <c r="AX1604" i="11"/>
  <c r="AZ1604" i="11"/>
  <c r="AW1605" i="11"/>
  <c r="AV1605" i="19"/>
  <c r="AX1605" i="19"/>
  <c r="AW1606" i="19"/>
  <c r="AV1605" i="11"/>
  <c r="AX1605" i="11"/>
  <c r="AZ1605" i="11"/>
  <c r="AW1606" i="11"/>
  <c r="AW1607" i="19"/>
  <c r="AV1606" i="19"/>
  <c r="AX1606" i="19"/>
  <c r="AX1606" i="11"/>
  <c r="AZ1606" i="11"/>
  <c r="AW1607" i="11"/>
  <c r="AV1606" i="11"/>
  <c r="AX1607" i="19"/>
  <c r="AV1607" i="19"/>
  <c r="AW1608" i="19"/>
  <c r="AZ1607" i="11"/>
  <c r="AW1608" i="11"/>
  <c r="AV1607" i="11"/>
  <c r="AX1607" i="11"/>
  <c r="AV1608" i="19"/>
  <c r="AW1609" i="19"/>
  <c r="AX1608" i="19"/>
  <c r="AZ1608" i="11"/>
  <c r="AW1609" i="11"/>
  <c r="AX1608" i="11"/>
  <c r="AV1608" i="11"/>
  <c r="AX1609" i="19"/>
  <c r="AV1609" i="19"/>
  <c r="AW1610" i="19"/>
  <c r="AV1609" i="11"/>
  <c r="AZ1609" i="11"/>
  <c r="AX1609" i="11"/>
  <c r="AW1610" i="11"/>
  <c r="AX1610" i="19"/>
  <c r="AV1610" i="19"/>
  <c r="AW1611" i="19"/>
  <c r="AV1610" i="11"/>
  <c r="AZ1610" i="11"/>
  <c r="AX1610" i="11"/>
  <c r="AW1611" i="11"/>
  <c r="AX1611" i="19"/>
  <c r="AV1611" i="19"/>
  <c r="AW1612" i="19"/>
  <c r="AV1611" i="11"/>
  <c r="AW1612" i="11"/>
  <c r="AX1611" i="11"/>
  <c r="AZ1611" i="11"/>
  <c r="AV1612" i="19"/>
  <c r="AX1612" i="19"/>
  <c r="AW1613" i="19"/>
  <c r="AW1613" i="11"/>
  <c r="AZ1612" i="11"/>
  <c r="AX1612" i="11"/>
  <c r="AV1612" i="11"/>
  <c r="AV1613" i="19"/>
  <c r="AX1613" i="19"/>
  <c r="AW1614" i="19"/>
  <c r="AZ1613" i="11"/>
  <c r="AW1614" i="11"/>
  <c r="AX1613" i="11"/>
  <c r="AV1613" i="11"/>
  <c r="AW1615" i="19"/>
  <c r="AV1614" i="19"/>
  <c r="AX1614" i="19"/>
  <c r="AZ1614" i="11"/>
  <c r="AV1614" i="11"/>
  <c r="AX1614" i="11"/>
  <c r="AW1615" i="11"/>
  <c r="AV1615" i="19"/>
  <c r="AX1615" i="19"/>
  <c r="AW1616" i="19"/>
  <c r="AZ1615" i="11"/>
  <c r="AW1616" i="11"/>
  <c r="AV1615" i="11"/>
  <c r="AX1615" i="11"/>
  <c r="AW1617" i="19"/>
  <c r="AX1616" i="19"/>
  <c r="AV1616" i="19"/>
  <c r="AW1617" i="11"/>
  <c r="AZ1616" i="11"/>
  <c r="AX1616" i="11"/>
  <c r="AV1616" i="11"/>
  <c r="AX1617" i="19"/>
  <c r="AW1618" i="19"/>
  <c r="AV1617" i="19"/>
  <c r="AV1617" i="11"/>
  <c r="AZ1617" i="11"/>
  <c r="AW1618" i="11"/>
  <c r="AX1617" i="11"/>
  <c r="AW1619" i="19"/>
  <c r="AX1618" i="19"/>
  <c r="AV1618" i="19"/>
  <c r="AZ1618" i="11"/>
  <c r="AV1618" i="11"/>
  <c r="AW1619" i="11"/>
  <c r="AX1618" i="11"/>
  <c r="AX1619" i="19"/>
  <c r="AW1620" i="19"/>
  <c r="AV1619" i="19"/>
  <c r="AZ1619" i="11"/>
  <c r="AX1619" i="11"/>
  <c r="AW1620" i="11"/>
  <c r="AV1619" i="11"/>
  <c r="AX1620" i="19"/>
  <c r="AV1620" i="19"/>
  <c r="AW1621" i="19"/>
  <c r="AV1620" i="11"/>
  <c r="AW1621" i="11"/>
  <c r="AX1620" i="11"/>
  <c r="AZ1620" i="11"/>
  <c r="AW1622" i="19"/>
  <c r="AX1621" i="19"/>
  <c r="AV1621" i="19"/>
  <c r="AV1621" i="11"/>
  <c r="AW1622" i="11"/>
  <c r="AZ1621" i="11"/>
  <c r="AX1621" i="11"/>
  <c r="AW1623" i="19"/>
  <c r="AX1622" i="19"/>
  <c r="AV1622" i="19"/>
  <c r="AX1622" i="11"/>
  <c r="AV1622" i="11"/>
  <c r="AZ1622" i="11"/>
  <c r="AW1623" i="11"/>
  <c r="AV1623" i="19"/>
  <c r="AW1624" i="19"/>
  <c r="AX1623" i="19"/>
  <c r="AV1623" i="11"/>
  <c r="AX1623" i="11"/>
  <c r="AW1624" i="11"/>
  <c r="AZ1623" i="11"/>
  <c r="AV1624" i="19"/>
  <c r="AW1625" i="19"/>
  <c r="AX1624" i="19"/>
  <c r="AZ1624" i="11"/>
  <c r="AX1624" i="11"/>
  <c r="AW1625" i="11"/>
  <c r="AV1624" i="11"/>
  <c r="AV1625" i="19"/>
  <c r="AX1625" i="19"/>
  <c r="AW1626" i="19"/>
  <c r="AZ1625" i="11"/>
  <c r="AV1625" i="11"/>
  <c r="AX1625" i="11"/>
  <c r="AW1626" i="11"/>
  <c r="AX1626" i="19"/>
  <c r="AV1626" i="19"/>
  <c r="AW1627" i="19"/>
  <c r="AX1626" i="11"/>
  <c r="AW1627" i="11"/>
  <c r="AV1626" i="11"/>
  <c r="AZ1626" i="11"/>
  <c r="AV1627" i="19"/>
  <c r="AW1628" i="19"/>
  <c r="AX1627" i="19"/>
  <c r="AW1628" i="11"/>
  <c r="AZ1627" i="11"/>
  <c r="AX1627" i="11"/>
  <c r="AV1627" i="11"/>
  <c r="AX1628" i="19"/>
  <c r="AV1628" i="19"/>
  <c r="AW1629" i="19"/>
  <c r="AW1629" i="11"/>
  <c r="AZ1628" i="11"/>
  <c r="AX1628" i="11"/>
  <c r="AV1628" i="11"/>
  <c r="AV1629" i="19"/>
  <c r="AW1630" i="19"/>
  <c r="AX1629" i="19"/>
  <c r="AW1630" i="11"/>
  <c r="AV1629" i="11"/>
  <c r="AX1629" i="11"/>
  <c r="AZ1629" i="11"/>
  <c r="AW1631" i="19"/>
  <c r="AX1630" i="19"/>
  <c r="AV1630" i="19"/>
  <c r="AW1631" i="11"/>
  <c r="AV1630" i="11"/>
  <c r="AX1630" i="11"/>
  <c r="AZ1630" i="11"/>
  <c r="AX1631" i="19"/>
  <c r="AV1631" i="19"/>
  <c r="AW1632" i="19"/>
  <c r="AZ1631" i="11"/>
  <c r="AX1631" i="11"/>
  <c r="AW1632" i="11"/>
  <c r="AV1631" i="11"/>
  <c r="AX1632" i="19"/>
  <c r="AW1633" i="19"/>
  <c r="AV1632" i="19"/>
  <c r="AX1632" i="11"/>
  <c r="AW1633" i="11"/>
  <c r="AZ1632" i="11"/>
  <c r="AV1632" i="11"/>
  <c r="AV1633" i="19"/>
  <c r="AW1634" i="19"/>
  <c r="AX1633" i="19"/>
  <c r="AW1634" i="11"/>
  <c r="AX1633" i="11"/>
  <c r="AV1633" i="11"/>
  <c r="AZ1633" i="11"/>
  <c r="AX1634" i="19"/>
  <c r="AV1634" i="19"/>
  <c r="AW1635" i="19"/>
  <c r="AW1635" i="11"/>
  <c r="AX1634" i="11"/>
  <c r="AV1634" i="11"/>
  <c r="AZ1634" i="11"/>
  <c r="AW1636" i="19"/>
  <c r="AX1635" i="19"/>
  <c r="AV1635" i="19"/>
  <c r="AV1635" i="11"/>
  <c r="AZ1635" i="11"/>
  <c r="AW1636" i="11"/>
  <c r="AX1635" i="11"/>
  <c r="AV1636" i="19"/>
  <c r="AX1636" i="19"/>
  <c r="AW1637" i="19"/>
  <c r="AX1636" i="11"/>
  <c r="AV1636" i="11"/>
  <c r="AZ1636" i="11"/>
  <c r="AW1637" i="11"/>
  <c r="AV1637" i="19"/>
  <c r="AW1638" i="19"/>
  <c r="AX1637" i="19"/>
  <c r="AV1637" i="11"/>
  <c r="AZ1637" i="11"/>
  <c r="AX1637" i="11"/>
  <c r="AW1638" i="11"/>
  <c r="AV1638" i="19"/>
  <c r="AW1639" i="19"/>
  <c r="AX1638" i="19"/>
  <c r="AZ1638" i="11"/>
  <c r="AX1638" i="11"/>
  <c r="AW1639" i="11"/>
  <c r="AV1638" i="11"/>
  <c r="AV1639" i="19"/>
  <c r="AW1640" i="19"/>
  <c r="AX1639" i="19"/>
  <c r="AW1640" i="11"/>
  <c r="AX1639" i="11"/>
  <c r="AV1639" i="11"/>
  <c r="AZ1639" i="11"/>
  <c r="AW1641" i="19"/>
  <c r="AV1640" i="19"/>
  <c r="AX1640" i="19"/>
  <c r="AW1641" i="11"/>
  <c r="AX1640" i="11"/>
  <c r="AV1640" i="11"/>
  <c r="AZ1640" i="11"/>
  <c r="AW1642" i="19"/>
  <c r="AV1641" i="19"/>
  <c r="AX1641" i="19"/>
  <c r="AV1641" i="11"/>
  <c r="AZ1641" i="11"/>
  <c r="AX1641" i="11"/>
  <c r="AW1642" i="11"/>
  <c r="AW1643" i="19"/>
  <c r="AX1642" i="19"/>
  <c r="AV1642" i="19"/>
  <c r="AW1643" i="11"/>
  <c r="AZ1642" i="11"/>
  <c r="AV1642" i="11"/>
  <c r="AX1642" i="11"/>
  <c r="AX1643" i="19"/>
  <c r="AV1643" i="19"/>
  <c r="AW1644" i="19"/>
  <c r="AX1643" i="11"/>
  <c r="AZ1643" i="11"/>
  <c r="AV1643" i="11"/>
  <c r="AW1644" i="11"/>
  <c r="AV1644" i="19"/>
  <c r="AW1645" i="19"/>
  <c r="AX1644" i="19"/>
  <c r="AZ1644" i="11"/>
  <c r="AW1645" i="11"/>
  <c r="AX1644" i="11"/>
  <c r="AV1644" i="11"/>
  <c r="AW1646" i="19"/>
  <c r="AX1645" i="19"/>
  <c r="AV1645" i="19"/>
  <c r="AZ1645" i="11"/>
  <c r="AV1645" i="11"/>
  <c r="AW1646" i="11"/>
  <c r="AX1645" i="11"/>
  <c r="AW1647" i="19"/>
  <c r="AV1646" i="19"/>
  <c r="AX1646" i="19"/>
  <c r="AV1646" i="11"/>
  <c r="AW1647" i="11"/>
  <c r="AX1646" i="11"/>
  <c r="AZ1646" i="11"/>
  <c r="AW1648" i="19"/>
  <c r="AX1647" i="19"/>
  <c r="AV1647" i="19"/>
  <c r="AW1648" i="11"/>
  <c r="AV1647" i="11"/>
  <c r="AZ1647" i="11"/>
  <c r="AX1647" i="11"/>
  <c r="AX1648" i="19"/>
  <c r="AV1648" i="19"/>
  <c r="AW1649" i="19"/>
  <c r="AW1649" i="11"/>
  <c r="AZ1648" i="11"/>
  <c r="AX1648" i="11"/>
  <c r="AV1648" i="11"/>
  <c r="AV1649" i="19"/>
  <c r="AX1649" i="19"/>
  <c r="AW1650" i="19"/>
  <c r="AW1650" i="11"/>
  <c r="AZ1649" i="11"/>
  <c r="AX1649" i="11"/>
  <c r="AV1649" i="11"/>
  <c r="AW1651" i="19"/>
  <c r="AV1650" i="19"/>
  <c r="AX1650" i="19"/>
  <c r="AZ1650" i="11"/>
  <c r="AX1650" i="11"/>
  <c r="AW1651" i="11"/>
  <c r="AV1650" i="11"/>
  <c r="AX1651" i="19"/>
  <c r="AV1651" i="19"/>
  <c r="AW1652" i="19"/>
  <c r="AV1651" i="11"/>
  <c r="AX1651" i="11"/>
  <c r="AZ1651" i="11"/>
  <c r="AW1652" i="11"/>
  <c r="AV1652" i="19"/>
  <c r="AX1652" i="19"/>
  <c r="AW1653" i="19"/>
  <c r="AW1653" i="11"/>
  <c r="AV1652" i="11"/>
  <c r="AZ1652" i="11"/>
  <c r="AX1652" i="11"/>
  <c r="AX1653" i="19"/>
  <c r="AW1654" i="19"/>
  <c r="AV1653" i="19"/>
  <c r="AZ1653" i="11"/>
  <c r="AV1653" i="11"/>
  <c r="AW1654" i="11"/>
  <c r="AX1653" i="11"/>
  <c r="AX1654" i="19"/>
  <c r="AW1655" i="19"/>
  <c r="AV1654" i="19"/>
  <c r="AZ1654" i="11"/>
  <c r="AW1655" i="11"/>
  <c r="AX1654" i="11"/>
  <c r="AV1654" i="11"/>
  <c r="AX1655" i="19"/>
  <c r="AV1655" i="19"/>
  <c r="AW1656" i="19"/>
  <c r="AX1655" i="11"/>
  <c r="AV1655" i="11"/>
  <c r="AZ1655" i="11"/>
  <c r="AW1656" i="11"/>
  <c r="AW1657" i="19"/>
  <c r="AV1656" i="19"/>
  <c r="AX1656" i="19"/>
  <c r="AZ1656" i="11"/>
  <c r="AV1656" i="11"/>
  <c r="AX1656" i="11"/>
  <c r="AW1657" i="11"/>
  <c r="AX1657" i="19"/>
  <c r="AV1657" i="19"/>
  <c r="AW1658" i="19"/>
  <c r="AV1657" i="11"/>
  <c r="AW1658" i="11"/>
  <c r="AZ1657" i="11"/>
  <c r="AX1657" i="11"/>
  <c r="AX1658" i="19"/>
  <c r="AV1658" i="19"/>
  <c r="AW1659" i="19"/>
  <c r="AZ1658" i="11"/>
  <c r="AW1659" i="11"/>
  <c r="AV1658" i="11"/>
  <c r="AX1658" i="11"/>
  <c r="AV1659" i="19"/>
  <c r="AX1659" i="19"/>
  <c r="AW1660" i="19"/>
  <c r="AV1659" i="11"/>
  <c r="AZ1659" i="11"/>
  <c r="AW1660" i="11"/>
  <c r="AX1659" i="11"/>
  <c r="AV1660" i="19"/>
  <c r="AX1660" i="19"/>
  <c r="AW1661" i="19"/>
  <c r="AZ1660" i="11"/>
  <c r="AX1660" i="11"/>
  <c r="AW1661" i="11"/>
  <c r="AV1660" i="11"/>
  <c r="AW1662" i="19"/>
  <c r="AX1661" i="19"/>
  <c r="AV1661" i="19"/>
  <c r="AZ1661" i="11"/>
  <c r="AX1661" i="11"/>
  <c r="AV1661" i="11"/>
  <c r="AW1662" i="11"/>
  <c r="AV1662" i="19"/>
  <c r="AX1662" i="19"/>
  <c r="AW1663" i="19"/>
  <c r="AZ1662" i="11"/>
  <c r="AW1663" i="11"/>
  <c r="AV1662" i="11"/>
  <c r="AX1662" i="11"/>
  <c r="AV1663" i="19"/>
  <c r="AW1664" i="19"/>
  <c r="AX1663" i="19"/>
  <c r="AZ1663" i="11"/>
  <c r="AX1663" i="11"/>
  <c r="AV1663" i="11"/>
  <c r="AW1664" i="11"/>
  <c r="AX1664" i="19"/>
  <c r="AV1664" i="19"/>
  <c r="AW1665" i="19"/>
  <c r="AW1665" i="11"/>
  <c r="AZ1664" i="11"/>
  <c r="AV1664" i="11"/>
  <c r="AX1664" i="11"/>
  <c r="AV1665" i="19"/>
  <c r="AW1666" i="19"/>
  <c r="AX1665" i="19"/>
  <c r="AV1665" i="11"/>
  <c r="AX1665" i="11"/>
  <c r="AZ1665" i="11"/>
  <c r="AW1666" i="11"/>
  <c r="AX1666" i="19"/>
  <c r="AW1667" i="19"/>
  <c r="AV1666" i="19"/>
  <c r="AW1667" i="11"/>
  <c r="AX1666" i="11"/>
  <c r="AZ1666" i="11"/>
  <c r="AV1666" i="11"/>
  <c r="AV1667" i="19"/>
  <c r="AX1667" i="19"/>
  <c r="AW1668" i="19"/>
  <c r="AX1667" i="11"/>
  <c r="AZ1667" i="11"/>
  <c r="AV1667" i="11"/>
  <c r="AW1668" i="11"/>
  <c r="AX1668" i="19"/>
  <c r="AV1668" i="19"/>
  <c r="AW1669" i="19"/>
  <c r="AV1668" i="11"/>
  <c r="AW1669" i="11"/>
  <c r="AZ1668" i="11"/>
  <c r="AX1668" i="11"/>
  <c r="AV1669" i="19"/>
  <c r="AX1669" i="19"/>
  <c r="AW1670" i="19"/>
  <c r="AV1669" i="11"/>
  <c r="AZ1669" i="11"/>
  <c r="AW1670" i="11"/>
  <c r="AX1669" i="11"/>
  <c r="AX1670" i="19"/>
  <c r="AW1671" i="19"/>
  <c r="AV1670" i="19"/>
  <c r="AW1671" i="11"/>
  <c r="AV1670" i="11"/>
  <c r="AZ1670" i="11"/>
  <c r="AX1670" i="11"/>
  <c r="AW1672" i="19"/>
  <c r="AV1671" i="19"/>
  <c r="AX1671" i="19"/>
  <c r="AZ1671" i="11"/>
  <c r="AX1671" i="11"/>
  <c r="AW1672" i="11"/>
  <c r="AV1671" i="11"/>
  <c r="AW1673" i="19"/>
  <c r="AV1672" i="19"/>
  <c r="AX1672" i="19"/>
  <c r="AW1673" i="11"/>
  <c r="AZ1672" i="11"/>
  <c r="AV1672" i="11"/>
  <c r="AX1672" i="11"/>
  <c r="AX1673" i="19"/>
  <c r="AW1674" i="19"/>
  <c r="AV1673" i="19"/>
  <c r="AZ1673" i="11"/>
  <c r="AX1673" i="11"/>
  <c r="AV1673" i="11"/>
  <c r="AW1674" i="11"/>
  <c r="AW1675" i="19"/>
  <c r="AX1674" i="19"/>
  <c r="AV1674" i="19"/>
  <c r="AZ1674" i="11"/>
  <c r="AX1674" i="11"/>
  <c r="AV1674" i="11"/>
  <c r="AW1675" i="11"/>
  <c r="AV1675" i="19"/>
  <c r="AW1676" i="19"/>
  <c r="AX1675" i="19"/>
  <c r="AW1676" i="11"/>
  <c r="AX1675" i="11"/>
  <c r="AV1675" i="11"/>
  <c r="AZ1675" i="11"/>
  <c r="AV1676" i="19"/>
  <c r="AX1676" i="19"/>
  <c r="AW1677" i="19"/>
  <c r="AX1676" i="11"/>
  <c r="AZ1676" i="11"/>
  <c r="AV1676" i="11"/>
  <c r="AW1677" i="11"/>
  <c r="AW1678" i="19"/>
  <c r="AV1677" i="19"/>
  <c r="AX1677" i="19"/>
  <c r="AX1677" i="11"/>
  <c r="AZ1677" i="11"/>
  <c r="AW1678" i="11"/>
  <c r="AV1677" i="11"/>
  <c r="AX1678" i="19"/>
  <c r="AV1678" i="19"/>
  <c r="AW1679" i="19"/>
  <c r="AX1678" i="11"/>
  <c r="AW1679" i="11"/>
  <c r="AZ1678" i="11"/>
  <c r="AV1678" i="11"/>
  <c r="AX1679" i="19"/>
  <c r="AW1680" i="19"/>
  <c r="AV1679" i="19"/>
  <c r="AW1680" i="11"/>
  <c r="AX1679" i="11"/>
  <c r="AZ1679" i="11"/>
  <c r="AV1679" i="11"/>
  <c r="AW1681" i="19"/>
  <c r="AV1680" i="19"/>
  <c r="AX1680" i="19"/>
  <c r="AZ1680" i="11"/>
  <c r="AV1680" i="11"/>
  <c r="AW1681" i="11"/>
  <c r="AX1680" i="11"/>
  <c r="AX1681" i="19"/>
  <c r="AV1681" i="19"/>
  <c r="AW1682" i="19"/>
  <c r="AV1681" i="11"/>
  <c r="AW1682" i="11"/>
  <c r="AZ1681" i="11"/>
  <c r="AX1681" i="11"/>
  <c r="AV1682" i="19"/>
  <c r="AW1683" i="19"/>
  <c r="AX1682" i="19"/>
  <c r="AX1682" i="11"/>
  <c r="AV1682" i="11"/>
  <c r="AW1683" i="11"/>
  <c r="AZ1682" i="11"/>
  <c r="AV1683" i="19"/>
  <c r="AX1683" i="19"/>
  <c r="AW1684" i="19"/>
  <c r="AZ1683" i="11"/>
  <c r="AV1683" i="11"/>
  <c r="AW1684" i="11"/>
  <c r="AX1683" i="11"/>
  <c r="AW1685" i="19"/>
  <c r="AX1684" i="19"/>
  <c r="AV1684" i="19"/>
  <c r="AZ1684" i="11"/>
  <c r="AV1684" i="11"/>
  <c r="AW1685" i="11"/>
  <c r="AX1684" i="11"/>
  <c r="AV1685" i="19"/>
  <c r="AW1686" i="19"/>
  <c r="AX1685" i="19"/>
  <c r="AZ1685" i="11"/>
  <c r="AW1686" i="11"/>
  <c r="AV1685" i="11"/>
  <c r="AX1685" i="11"/>
  <c r="AW1687" i="19"/>
  <c r="AX1686" i="19"/>
  <c r="AV1686" i="19"/>
  <c r="AX1686" i="11"/>
  <c r="AV1686" i="11"/>
  <c r="AW1687" i="11"/>
  <c r="AZ1686" i="11"/>
  <c r="AV1687" i="19"/>
  <c r="AX1687" i="19"/>
  <c r="AW1688" i="19"/>
  <c r="AZ1687" i="11"/>
  <c r="AX1687" i="11"/>
  <c r="AV1687" i="11"/>
  <c r="AW1688" i="11"/>
  <c r="AV1688" i="19"/>
  <c r="AW1689" i="19"/>
  <c r="AX1688" i="19"/>
  <c r="AW1689" i="11"/>
  <c r="AV1688" i="11"/>
  <c r="AX1688" i="11"/>
  <c r="AZ1688" i="11"/>
  <c r="AV1689" i="19"/>
  <c r="AX1689" i="19"/>
  <c r="AW1690" i="19"/>
  <c r="AW1690" i="11"/>
  <c r="AZ1689" i="11"/>
  <c r="AV1689" i="11"/>
  <c r="AX1689" i="11"/>
  <c r="AW1691" i="19"/>
  <c r="AV1690" i="19"/>
  <c r="AX1690" i="19"/>
  <c r="AX1690" i="11"/>
  <c r="AZ1690" i="11"/>
  <c r="AV1690" i="11"/>
  <c r="AW1691" i="11"/>
  <c r="AV1691" i="19"/>
  <c r="AX1691" i="19"/>
  <c r="AW1692" i="19"/>
  <c r="AZ1691" i="11"/>
  <c r="AV1691" i="11"/>
  <c r="AX1691" i="11"/>
  <c r="AW1692" i="11"/>
  <c r="AW1693" i="19"/>
  <c r="AX1692" i="19"/>
  <c r="AV1692" i="19"/>
  <c r="AX1692" i="11"/>
  <c r="AV1692" i="11"/>
  <c r="AW1693" i="11"/>
  <c r="AZ1692" i="11"/>
  <c r="AX1693" i="19"/>
  <c r="AW1694" i="19"/>
  <c r="AV1693" i="19"/>
  <c r="AW1694" i="11"/>
  <c r="AV1693" i="11"/>
  <c r="AZ1693" i="11"/>
  <c r="AX1693" i="11"/>
  <c r="AV1694" i="19"/>
  <c r="AX1694" i="19"/>
  <c r="AW1695" i="19"/>
  <c r="AV1694" i="11"/>
  <c r="AW1695" i="11"/>
  <c r="AZ1694" i="11"/>
  <c r="AX1694" i="11"/>
  <c r="AX1695" i="19"/>
  <c r="AV1695" i="19"/>
  <c r="AW1696" i="19"/>
  <c r="AZ1695" i="11"/>
  <c r="AW1696" i="11"/>
  <c r="AX1695" i="11"/>
  <c r="AV1695" i="11"/>
  <c r="AV1696" i="19"/>
  <c r="AW1697" i="19"/>
  <c r="AX1696" i="19"/>
  <c r="AX1696" i="11"/>
  <c r="AV1696" i="11"/>
  <c r="AZ1696" i="11"/>
  <c r="AW1697" i="11"/>
  <c r="AW1698" i="19"/>
  <c r="AX1697" i="19"/>
  <c r="AV1697" i="19"/>
  <c r="AV1697" i="11"/>
  <c r="AX1697" i="11"/>
  <c r="AW1698" i="11"/>
  <c r="AZ1697" i="11"/>
  <c r="AX1698" i="19"/>
  <c r="AW1699" i="19"/>
  <c r="AV1698" i="19"/>
  <c r="AX1698" i="11"/>
  <c r="AZ1698" i="11"/>
  <c r="AV1698" i="11"/>
  <c r="AW1699" i="11"/>
  <c r="AV1699" i="19"/>
  <c r="AX1699" i="19"/>
  <c r="AW1700" i="19"/>
  <c r="AW1700" i="11"/>
  <c r="AV1699" i="11"/>
  <c r="AX1699" i="11"/>
  <c r="AZ1699" i="11"/>
  <c r="AV1700" i="19"/>
  <c r="AX1700" i="19"/>
  <c r="AW1701" i="19"/>
  <c r="AW1701" i="11"/>
  <c r="AX1700" i="11"/>
  <c r="AV1700" i="11"/>
  <c r="AZ1700" i="11"/>
  <c r="AX1701" i="19"/>
  <c r="AV1701" i="19"/>
  <c r="AW1702" i="19"/>
  <c r="AZ1701" i="11"/>
  <c r="AV1701" i="11"/>
  <c r="AW1702" i="11"/>
  <c r="AX1701" i="11"/>
  <c r="AX1702" i="19"/>
  <c r="AW1703" i="19"/>
  <c r="AV1702" i="19"/>
  <c r="AV1702" i="11"/>
  <c r="AW1703" i="11"/>
  <c r="AZ1702" i="11"/>
  <c r="AX1702" i="11"/>
  <c r="AW1704" i="19"/>
  <c r="AV1703" i="19"/>
  <c r="AX1703" i="19"/>
  <c r="AX1703" i="11"/>
  <c r="AV1703" i="11"/>
  <c r="AW1704" i="11"/>
  <c r="AZ1703" i="11"/>
  <c r="AV1704" i="19"/>
  <c r="AX1704" i="19"/>
  <c r="AW1705" i="19"/>
  <c r="AW1705" i="11"/>
  <c r="AX1704" i="11"/>
  <c r="AZ1704" i="11"/>
  <c r="AV1704" i="11"/>
  <c r="AW1706" i="19"/>
  <c r="AX1705" i="19"/>
  <c r="AV1705" i="19"/>
  <c r="AV1705" i="11"/>
  <c r="AX1705" i="11"/>
  <c r="AW1706" i="11"/>
  <c r="AZ1705" i="11"/>
  <c r="AW1707" i="19"/>
  <c r="AX1706" i="19"/>
  <c r="AV1706" i="19"/>
  <c r="AV1706" i="11"/>
  <c r="AZ1706" i="11"/>
  <c r="AW1707" i="11"/>
  <c r="AX1706" i="11"/>
  <c r="AV1707" i="19"/>
  <c r="AW1708" i="19"/>
  <c r="AX1707" i="19"/>
  <c r="AX1707" i="11"/>
  <c r="AV1707" i="11"/>
  <c r="AW1708" i="11"/>
  <c r="AZ1707" i="11"/>
  <c r="AV1708" i="19"/>
  <c r="AX1708" i="19"/>
  <c r="AW1709" i="19"/>
  <c r="AW1709" i="11"/>
  <c r="AV1708" i="11"/>
  <c r="AX1708" i="11"/>
  <c r="AZ1708" i="11"/>
  <c r="AV1709" i="19"/>
  <c r="AX1709" i="19"/>
  <c r="AW1710" i="19"/>
  <c r="AV1709" i="11"/>
  <c r="AX1709" i="11"/>
  <c r="AW1710" i="11"/>
  <c r="AZ1709" i="11"/>
  <c r="AW1711" i="19"/>
  <c r="AV1710" i="19"/>
  <c r="AX1710" i="19"/>
  <c r="AV1710" i="11"/>
  <c r="AW1711" i="11"/>
  <c r="AX1710" i="11"/>
  <c r="AZ1710" i="11"/>
  <c r="AW1712" i="19"/>
  <c r="AV1711" i="19"/>
  <c r="AX1711" i="19"/>
  <c r="AZ1711" i="11"/>
  <c r="AX1711" i="11"/>
  <c r="AV1711" i="11"/>
  <c r="AW1712" i="11"/>
  <c r="AW1713" i="19"/>
  <c r="AX1712" i="19"/>
  <c r="AV1712" i="19"/>
  <c r="AV1712" i="11"/>
  <c r="AX1712" i="11"/>
  <c r="AW1713" i="11"/>
  <c r="AZ1712" i="11"/>
  <c r="AV1713" i="19"/>
  <c r="AW1714" i="19"/>
  <c r="AX1713" i="19"/>
  <c r="AW1714" i="11"/>
  <c r="AZ1713" i="11"/>
  <c r="AV1713" i="11"/>
  <c r="AX1713" i="11"/>
  <c r="AV1714" i="19"/>
  <c r="AW1715" i="19"/>
  <c r="AX1714" i="19"/>
  <c r="AZ1714" i="11"/>
  <c r="AX1714" i="11"/>
  <c r="AV1714" i="11"/>
  <c r="AW1715" i="11"/>
  <c r="AV1715" i="19"/>
  <c r="AX1715" i="19"/>
  <c r="AW1716" i="19"/>
  <c r="AW1716" i="11"/>
  <c r="AV1715" i="11"/>
  <c r="AZ1715" i="11"/>
  <c r="AX1715" i="11"/>
  <c r="AX1716" i="19"/>
  <c r="AW1717" i="19"/>
  <c r="AV1716" i="19"/>
  <c r="AZ1716" i="11"/>
  <c r="AX1716" i="11"/>
  <c r="AV1716" i="11"/>
  <c r="AW1717" i="11"/>
  <c r="AW1718" i="19"/>
  <c r="AX1717" i="19"/>
  <c r="AV1717" i="19"/>
  <c r="AW1718" i="11"/>
  <c r="AX1717" i="11"/>
  <c r="AV1717" i="11"/>
  <c r="AZ1717" i="11"/>
  <c r="AW1719" i="19"/>
  <c r="AX1718" i="19"/>
  <c r="AV1718" i="19"/>
  <c r="AZ1718" i="11"/>
  <c r="AV1718" i="11"/>
  <c r="AW1719" i="11"/>
  <c r="AX1718" i="11"/>
  <c r="AW1720" i="19"/>
  <c r="AX1719" i="19"/>
  <c r="AV1719" i="19"/>
  <c r="AX1719" i="11"/>
  <c r="AW1720" i="11"/>
  <c r="AV1719" i="11"/>
  <c r="AZ1719" i="11"/>
  <c r="AV1720" i="19"/>
  <c r="AW1721" i="19"/>
  <c r="AX1720" i="19"/>
  <c r="AW1721" i="11"/>
  <c r="AV1720" i="11"/>
  <c r="AZ1720" i="11"/>
  <c r="AX1720" i="11"/>
  <c r="AV1721" i="19"/>
  <c r="AX1721" i="19"/>
  <c r="AW1722" i="19"/>
  <c r="AX1721" i="11"/>
  <c r="AZ1721" i="11"/>
  <c r="AV1721" i="11"/>
  <c r="AW1722" i="11"/>
  <c r="AX1722" i="19"/>
  <c r="AV1722" i="19"/>
  <c r="AW1723" i="19"/>
  <c r="AV1722" i="11"/>
  <c r="AW1723" i="11"/>
  <c r="AZ1722" i="11"/>
  <c r="AX1722" i="11"/>
  <c r="AX1723" i="19"/>
  <c r="AW1724" i="19"/>
  <c r="AV1723" i="19"/>
  <c r="AX1723" i="11"/>
  <c r="AW1724" i="11"/>
  <c r="AV1723" i="11"/>
  <c r="AZ1723" i="11"/>
  <c r="AX1724" i="19"/>
  <c r="AW1725" i="19"/>
  <c r="AV1724" i="19"/>
  <c r="AZ1724" i="11"/>
  <c r="AX1724" i="11"/>
  <c r="AW1725" i="11"/>
  <c r="AV1724" i="11"/>
  <c r="AW1726" i="19"/>
  <c r="AV1725" i="19"/>
  <c r="AX1725" i="19"/>
  <c r="AX1725" i="11"/>
  <c r="AZ1725" i="11"/>
  <c r="AW1726" i="11"/>
  <c r="AV1725" i="11"/>
  <c r="AX1726" i="19"/>
  <c r="AW1727" i="19"/>
  <c r="AV1726" i="19"/>
  <c r="AV1726" i="11"/>
  <c r="AX1726" i="11"/>
  <c r="AZ1726" i="11"/>
  <c r="AW1727" i="11"/>
  <c r="AV1727" i="19"/>
  <c r="AW1728" i="19"/>
  <c r="AX1727" i="19"/>
  <c r="AX1727" i="11"/>
  <c r="AW1728" i="11"/>
  <c r="AV1727" i="11"/>
  <c r="AZ1727" i="11"/>
  <c r="AX1728" i="19"/>
  <c r="AW1729" i="19"/>
  <c r="AV1728" i="19"/>
  <c r="AV1728" i="11"/>
  <c r="AX1728" i="11"/>
  <c r="AZ1728" i="11"/>
  <c r="AW1729" i="11"/>
  <c r="AV1729" i="19"/>
  <c r="AW1730" i="19"/>
  <c r="AX1729" i="19"/>
  <c r="AV1729" i="11"/>
  <c r="AX1729" i="11"/>
  <c r="AW1730" i="11"/>
  <c r="AZ1729" i="11"/>
  <c r="AX1730" i="19"/>
  <c r="AV1730" i="19"/>
  <c r="AW1731" i="19"/>
  <c r="AV1730" i="11"/>
  <c r="AW1731" i="11"/>
  <c r="AZ1730" i="11"/>
  <c r="AX1730" i="11"/>
  <c r="AW1732" i="19"/>
  <c r="AV1731" i="19"/>
  <c r="AX1731" i="19"/>
  <c r="AZ1731" i="11"/>
  <c r="AX1731" i="11"/>
  <c r="AW1732" i="11"/>
  <c r="AV1731" i="11"/>
  <c r="AW1733" i="19"/>
  <c r="AX1732" i="19"/>
  <c r="AV1732" i="19"/>
  <c r="AZ1732" i="11"/>
  <c r="AV1732" i="11"/>
  <c r="AX1732" i="11"/>
  <c r="AW1733" i="11"/>
  <c r="AX1733" i="19"/>
  <c r="AV1733" i="19"/>
  <c r="AW1734" i="19"/>
  <c r="AV1733" i="11"/>
  <c r="AW1734" i="11"/>
  <c r="AZ1733" i="11"/>
  <c r="AX1733" i="11"/>
  <c r="AV1734" i="19"/>
  <c r="AW1735" i="19"/>
  <c r="AX1734" i="19"/>
  <c r="AX1734" i="11"/>
  <c r="AW1735" i="11"/>
  <c r="AV1734" i="11"/>
  <c r="AZ1734" i="11"/>
  <c r="AX1735" i="19"/>
  <c r="AV1735" i="19"/>
  <c r="AW1736" i="19"/>
  <c r="AX1735" i="11"/>
  <c r="AW1736" i="11"/>
  <c r="AZ1735" i="11"/>
  <c r="AV1735" i="11"/>
  <c r="AX1736" i="19"/>
  <c r="AV1736" i="19"/>
  <c r="AW1737" i="19"/>
  <c r="AX1736" i="11"/>
  <c r="AW1737" i="11"/>
  <c r="AZ1736" i="11"/>
  <c r="AV1736" i="11"/>
  <c r="AX1737" i="19"/>
  <c r="AV1737" i="19"/>
  <c r="AW1738" i="19"/>
  <c r="AW1738" i="11"/>
  <c r="AV1737" i="11"/>
  <c r="AZ1737" i="11"/>
  <c r="AX1737" i="11"/>
  <c r="AW1739" i="19"/>
  <c r="AX1738" i="19"/>
  <c r="AV1738" i="19"/>
  <c r="AX1738" i="11"/>
  <c r="AV1738" i="11"/>
  <c r="AZ1738" i="11"/>
  <c r="AW1739" i="11"/>
  <c r="AX1739" i="19"/>
  <c r="AV1739" i="19"/>
  <c r="AW1740" i="19"/>
  <c r="AV1739" i="11"/>
  <c r="AW1740" i="11"/>
  <c r="AX1739" i="11"/>
  <c r="AZ1739" i="11"/>
  <c r="AV1740" i="19"/>
  <c r="AW1741" i="19"/>
  <c r="AX1740" i="19"/>
  <c r="AZ1740" i="11"/>
  <c r="AX1740" i="11"/>
  <c r="AW1741" i="11"/>
  <c r="AV1740" i="11"/>
  <c r="AW1742" i="19"/>
  <c r="AX1741" i="19"/>
  <c r="AV1741" i="19"/>
  <c r="AV1741" i="11"/>
  <c r="AW1742" i="11"/>
  <c r="AX1741" i="11"/>
  <c r="AZ1741" i="11"/>
  <c r="AV1742" i="19"/>
  <c r="AX1742" i="19"/>
  <c r="AW1743" i="19"/>
  <c r="AV1742" i="11"/>
  <c r="AX1742" i="11"/>
  <c r="AW1743" i="11"/>
  <c r="AZ1742" i="11"/>
  <c r="AW1744" i="19"/>
  <c r="AV1743" i="19"/>
  <c r="AX1743" i="19"/>
  <c r="AX1743" i="11"/>
  <c r="AW1744" i="11"/>
  <c r="AV1743" i="11"/>
  <c r="AZ1743" i="11"/>
  <c r="AW1745" i="19"/>
  <c r="AX1744" i="19"/>
  <c r="AV1744" i="19"/>
  <c r="AZ1744" i="11"/>
  <c r="AV1744" i="11"/>
  <c r="AW1745" i="11"/>
  <c r="AX1744" i="11"/>
  <c r="AX1745" i="19"/>
  <c r="AV1745" i="19"/>
  <c r="AW1746" i="19"/>
  <c r="AZ1745" i="11"/>
  <c r="AV1745" i="11"/>
  <c r="AW1746" i="11"/>
  <c r="AX1745" i="11"/>
  <c r="AX1746" i="19"/>
  <c r="AV1746" i="19"/>
  <c r="AW1747" i="19"/>
  <c r="AV1746" i="11"/>
  <c r="AX1746" i="11"/>
  <c r="AW1747" i="11"/>
  <c r="AZ1746" i="11"/>
  <c r="AW1748" i="19"/>
  <c r="AX1747" i="19"/>
  <c r="AV1747" i="19"/>
  <c r="AX1747" i="11"/>
  <c r="AZ1747" i="11"/>
  <c r="AW1748" i="11"/>
  <c r="AV1747" i="11"/>
  <c r="AW1749" i="19"/>
  <c r="AX1748" i="19"/>
  <c r="AV1748" i="19"/>
  <c r="AZ1748" i="11"/>
  <c r="AW1749" i="11"/>
  <c r="AX1748" i="11"/>
  <c r="AV1748" i="11"/>
  <c r="AV1749" i="19"/>
  <c r="AW1750" i="19"/>
  <c r="AX1749" i="19"/>
  <c r="AZ1749" i="11"/>
  <c r="AW1750" i="11"/>
  <c r="AX1749" i="11"/>
  <c r="AV1749" i="11"/>
  <c r="AV1750" i="19"/>
  <c r="AX1750" i="19"/>
  <c r="AW1751" i="19"/>
  <c r="AZ1750" i="11"/>
  <c r="AW1751" i="11"/>
  <c r="AX1750" i="11"/>
  <c r="AV1750" i="11"/>
  <c r="AW1752" i="19"/>
  <c r="AX1751" i="19"/>
  <c r="AV1751" i="19"/>
  <c r="AZ1751" i="11"/>
  <c r="AX1751" i="11"/>
  <c r="AW1752" i="11"/>
  <c r="AV1751" i="11"/>
  <c r="AV1752" i="19"/>
  <c r="AW1753" i="19"/>
  <c r="AX1752" i="19"/>
  <c r="AX1752" i="11"/>
  <c r="AV1752" i="11"/>
  <c r="AZ1752" i="11"/>
  <c r="AW1753" i="11"/>
  <c r="AX1753" i="19"/>
  <c r="AW1754" i="19"/>
  <c r="AV1753" i="19"/>
  <c r="AX1753" i="11"/>
  <c r="AW1754" i="11"/>
  <c r="AZ1753" i="11"/>
  <c r="AV1753" i="11"/>
  <c r="AV1754" i="19"/>
  <c r="AW1755" i="19"/>
  <c r="AX1754" i="19"/>
  <c r="AX1754" i="11"/>
  <c r="AW1755" i="11"/>
  <c r="AZ1754" i="11"/>
  <c r="AV1754" i="11"/>
  <c r="AV1755" i="19"/>
  <c r="AW1756" i="19"/>
  <c r="AX1755" i="19"/>
  <c r="AV1755" i="11"/>
  <c r="AX1755" i="11"/>
  <c r="AZ1755" i="11"/>
  <c r="AW1756" i="11"/>
  <c r="AV1756" i="19"/>
  <c r="AW1757" i="19"/>
  <c r="AX1756" i="19"/>
  <c r="AX1756" i="11"/>
  <c r="AV1756" i="11"/>
  <c r="AW1757" i="11"/>
  <c r="AZ1756" i="11"/>
  <c r="AW1758" i="19"/>
  <c r="AV1757" i="19"/>
  <c r="AX1757" i="19"/>
  <c r="AX1757" i="11"/>
  <c r="AV1757" i="11"/>
  <c r="AW1758" i="11"/>
  <c r="AZ1757" i="11"/>
  <c r="AX1758" i="19"/>
  <c r="AV1758" i="19"/>
  <c r="AW1759" i="19"/>
  <c r="AW1759" i="11"/>
  <c r="AV1758" i="11"/>
  <c r="AZ1758" i="11"/>
  <c r="AX1758" i="11"/>
  <c r="AV1759" i="19"/>
  <c r="AX1759" i="19"/>
  <c r="AW1760" i="19"/>
  <c r="AZ1759" i="11"/>
  <c r="AV1759" i="11"/>
  <c r="AW1760" i="11"/>
  <c r="AX1759" i="11"/>
  <c r="AV1760" i="19"/>
  <c r="AW1761" i="19"/>
  <c r="AX1760" i="19"/>
  <c r="AX1760" i="11"/>
  <c r="AV1760" i="11"/>
  <c r="AZ1760" i="11"/>
  <c r="AW1761" i="11"/>
  <c r="AX1761" i="19"/>
  <c r="AV1761" i="19"/>
  <c r="AW1762" i="19"/>
  <c r="AV1761" i="11"/>
  <c r="AX1761" i="11"/>
  <c r="AW1762" i="11"/>
  <c r="AZ1761" i="11"/>
  <c r="AW1763" i="19"/>
  <c r="AV1762" i="19"/>
  <c r="AX1762" i="19"/>
  <c r="AX1762" i="11"/>
  <c r="AW1763" i="11"/>
  <c r="AZ1762" i="11"/>
  <c r="AV1762" i="11"/>
  <c r="AW1764" i="19"/>
  <c r="AX1763" i="19"/>
  <c r="AV1763" i="19"/>
  <c r="AV1763" i="11"/>
  <c r="AZ1763" i="11"/>
  <c r="AW1764" i="11"/>
  <c r="AX1763" i="11"/>
  <c r="AW1765" i="19"/>
  <c r="AV1764" i="19"/>
  <c r="AX1764" i="19"/>
  <c r="AX1764" i="11"/>
  <c r="AZ1764" i="11"/>
  <c r="AW1765" i="11"/>
  <c r="AV1764" i="11"/>
  <c r="AW1766" i="19"/>
  <c r="AV1765" i="19"/>
  <c r="AX1765" i="19"/>
  <c r="AZ1765" i="11"/>
  <c r="AX1765" i="11"/>
  <c r="AV1765" i="11"/>
  <c r="AW1766" i="11"/>
  <c r="AW1767" i="19"/>
  <c r="AX1766" i="19"/>
  <c r="AV1766" i="19"/>
  <c r="AV1766" i="11"/>
  <c r="AZ1766" i="11"/>
  <c r="AX1766" i="11"/>
  <c r="AW1767" i="11"/>
  <c r="AV1767" i="19"/>
  <c r="AW1768" i="19"/>
  <c r="AX1767" i="19"/>
  <c r="AW1768" i="11"/>
  <c r="AV1767" i="11"/>
  <c r="AZ1767" i="11"/>
  <c r="AX1767" i="11"/>
  <c r="AV1768" i="19"/>
  <c r="AX1768" i="19"/>
  <c r="AW1769" i="19"/>
  <c r="AV1768" i="11"/>
  <c r="AW1769" i="11"/>
  <c r="AZ1768" i="11"/>
  <c r="AX1768" i="11"/>
  <c r="AV1769" i="19"/>
  <c r="AW1770" i="19"/>
  <c r="AX1769" i="19"/>
  <c r="AZ1769" i="11"/>
  <c r="AX1769" i="11"/>
  <c r="AV1769" i="11"/>
  <c r="AW1770" i="11"/>
  <c r="AV1770" i="19"/>
  <c r="AX1770" i="19"/>
  <c r="AW1771" i="19"/>
  <c r="AX1770" i="11"/>
  <c r="AV1770" i="11"/>
  <c r="AZ1770" i="11"/>
  <c r="AW1771" i="11"/>
  <c r="AW1772" i="19"/>
  <c r="AV1771" i="19"/>
  <c r="AX1771" i="19"/>
  <c r="AW1772" i="11"/>
  <c r="AV1771" i="11"/>
  <c r="AX1771" i="11"/>
  <c r="AZ1771" i="11"/>
  <c r="AX1772" i="19"/>
  <c r="AW1773" i="19"/>
  <c r="AV1772" i="19"/>
  <c r="AX1772" i="11"/>
  <c r="AW1773" i="11"/>
  <c r="AV1772" i="11"/>
  <c r="AZ1772" i="11"/>
  <c r="AW1774" i="19"/>
  <c r="AV1773" i="19"/>
  <c r="AX1773" i="19"/>
  <c r="AZ1773" i="11"/>
  <c r="AW1774" i="11"/>
  <c r="AV1773" i="11"/>
  <c r="AX1773" i="11"/>
  <c r="AX1774" i="19"/>
  <c r="AV1774" i="19"/>
  <c r="AW1775" i="19"/>
  <c r="AZ1774" i="11"/>
  <c r="AV1774" i="11"/>
  <c r="AX1774" i="11"/>
  <c r="AW1775" i="11"/>
  <c r="AX1775" i="19"/>
  <c r="AV1775" i="19"/>
  <c r="AW1776" i="19"/>
  <c r="AV1775" i="11"/>
  <c r="AZ1775" i="11"/>
  <c r="AX1775" i="11"/>
  <c r="AW1776" i="11"/>
  <c r="AV1776" i="19"/>
  <c r="AW1777" i="19"/>
  <c r="AX1776" i="19"/>
  <c r="AW1777" i="11"/>
  <c r="AX1776" i="11"/>
  <c r="AZ1776" i="11"/>
  <c r="AV1776" i="11"/>
  <c r="AV1777" i="19"/>
  <c r="AW1778" i="19"/>
  <c r="AX1777" i="19"/>
  <c r="AX1777" i="11"/>
  <c r="AW1778" i="11"/>
  <c r="AZ1777" i="11"/>
  <c r="AV1777" i="11"/>
  <c r="AW1779" i="19"/>
  <c r="AV1778" i="19"/>
  <c r="AX1778" i="19"/>
  <c r="AV1778" i="11"/>
  <c r="AZ1778" i="11"/>
  <c r="AX1778" i="11"/>
  <c r="AW1779" i="11"/>
  <c r="AW1780" i="19"/>
  <c r="AV1779" i="19"/>
  <c r="AX1779" i="19"/>
  <c r="AZ1779" i="11"/>
  <c r="AV1779" i="11"/>
  <c r="AW1780" i="11"/>
  <c r="AX1779" i="11"/>
  <c r="AV1780" i="19"/>
  <c r="AW1781" i="19"/>
  <c r="AX1780" i="19"/>
  <c r="AZ1780" i="11"/>
  <c r="AV1780" i="11"/>
  <c r="AX1780" i="11"/>
  <c r="AW1781" i="11"/>
  <c r="AV1781" i="19"/>
  <c r="AX1781" i="19"/>
  <c r="AW1782" i="19"/>
  <c r="AW1782" i="11"/>
  <c r="AX1781" i="11"/>
  <c r="AZ1781" i="11"/>
  <c r="AV1781" i="11"/>
  <c r="AW1783" i="19"/>
  <c r="AX1782" i="19"/>
  <c r="AV1782" i="19"/>
  <c r="AW1783" i="11"/>
  <c r="AV1782" i="11"/>
  <c r="AX1782" i="11"/>
  <c r="AZ1782" i="11"/>
  <c r="AV1783" i="19"/>
  <c r="AX1783" i="19"/>
  <c r="AW1784" i="19"/>
  <c r="AW1784" i="11"/>
  <c r="AV1783" i="11"/>
  <c r="AX1783" i="11"/>
  <c r="AZ1783" i="11"/>
  <c r="AX1784" i="19"/>
  <c r="AV1784" i="19"/>
  <c r="AW1785" i="19"/>
  <c r="AZ1784" i="11"/>
  <c r="AW1785" i="11"/>
  <c r="AV1784" i="11"/>
  <c r="AX1784" i="11"/>
  <c r="AW1786" i="19"/>
  <c r="AV1785" i="19"/>
  <c r="AX1785" i="19"/>
  <c r="AX1785" i="11"/>
  <c r="AZ1785" i="11"/>
  <c r="AV1785" i="11"/>
  <c r="AW1786" i="11"/>
  <c r="AV1786" i="19"/>
  <c r="AW1787" i="19"/>
  <c r="AX1786" i="19"/>
  <c r="AW1787" i="11"/>
  <c r="AZ1786" i="11"/>
  <c r="AX1786" i="11"/>
  <c r="AV1786" i="11"/>
  <c r="AV1787" i="19"/>
  <c r="AW1788" i="19"/>
  <c r="AX1787" i="19"/>
  <c r="AX1787" i="11"/>
  <c r="AZ1787" i="11"/>
  <c r="AV1787" i="11"/>
  <c r="AW1788" i="11"/>
  <c r="AV1788" i="19"/>
  <c r="AW1789" i="19"/>
  <c r="AX1788" i="19"/>
  <c r="AZ1788" i="11"/>
  <c r="AW1789" i="11"/>
  <c r="AX1788" i="11"/>
  <c r="AV1788" i="11"/>
  <c r="AX1789" i="19"/>
  <c r="AW1790" i="19"/>
  <c r="AV1789" i="19"/>
  <c r="AZ1789" i="11"/>
  <c r="AV1789" i="11"/>
  <c r="AX1789" i="11"/>
  <c r="AW1790" i="11"/>
  <c r="AX1790" i="19"/>
  <c r="AV1790" i="19"/>
  <c r="AW1791" i="19"/>
  <c r="AZ1790" i="11"/>
  <c r="AW1791" i="11"/>
  <c r="AX1790" i="11"/>
  <c r="AV1790" i="11"/>
  <c r="AW1792" i="19"/>
  <c r="AV1791" i="19"/>
  <c r="AX1791" i="19"/>
  <c r="AV1791" i="11"/>
  <c r="AW1792" i="11"/>
  <c r="AX1791" i="11"/>
  <c r="AZ1791" i="11"/>
  <c r="AW1793" i="19"/>
  <c r="AV1792" i="19"/>
  <c r="AX1792" i="19"/>
  <c r="AX1792" i="11"/>
  <c r="AW1793" i="11"/>
  <c r="AV1792" i="11"/>
  <c r="AZ1792" i="11"/>
  <c r="AW1794" i="19"/>
  <c r="AX1793" i="19"/>
  <c r="AV1793" i="19"/>
  <c r="AW1794" i="11"/>
  <c r="AV1793" i="11"/>
  <c r="AZ1793" i="11"/>
  <c r="AX1793" i="11"/>
  <c r="AW1795" i="19"/>
  <c r="AX1794" i="19"/>
  <c r="AV1794" i="19"/>
  <c r="AX1794" i="11"/>
  <c r="AV1794" i="11"/>
  <c r="AZ1794" i="11"/>
  <c r="AW1795" i="11"/>
  <c r="AV1795" i="19"/>
  <c r="AW1796" i="19"/>
  <c r="AX1795" i="19"/>
  <c r="AZ1795" i="11"/>
  <c r="AV1795" i="11"/>
  <c r="AW1796" i="11"/>
  <c r="AX1795" i="11"/>
  <c r="AX1796" i="19"/>
  <c r="AW1797" i="19"/>
  <c r="AV1796" i="19"/>
  <c r="AX1796" i="11"/>
  <c r="AW1797" i="11"/>
  <c r="AV1796" i="11"/>
  <c r="AZ1796" i="11"/>
  <c r="AX1797" i="19"/>
  <c r="AW1798" i="19"/>
  <c r="AV1797" i="19"/>
  <c r="AW1798" i="11"/>
  <c r="AX1797" i="11"/>
  <c r="AZ1797" i="11"/>
  <c r="AV1797" i="11"/>
  <c r="AW1799" i="19"/>
  <c r="AX1798" i="19"/>
  <c r="AV1798" i="19"/>
  <c r="AZ1798" i="11"/>
  <c r="AV1798" i="11"/>
  <c r="AX1798" i="11"/>
  <c r="AW1799" i="11"/>
  <c r="AX1799" i="19"/>
  <c r="AW1800" i="19"/>
  <c r="AV1799" i="19"/>
  <c r="AX1799" i="11"/>
  <c r="AZ1799" i="11"/>
  <c r="AV1799" i="11"/>
  <c r="AW1800" i="11"/>
  <c r="AV1800" i="19"/>
  <c r="AW1801" i="19"/>
  <c r="AX1800" i="19"/>
  <c r="AX1800" i="11"/>
  <c r="AV1800" i="11"/>
  <c r="AW1801" i="11"/>
  <c r="AZ1800" i="11"/>
  <c r="AX1801" i="19"/>
  <c r="AW1802" i="19"/>
  <c r="AV1801" i="19"/>
  <c r="AW1802" i="11"/>
  <c r="AZ1801" i="11"/>
  <c r="AV1801" i="11"/>
  <c r="AX1801" i="11"/>
  <c r="AW1803" i="19"/>
  <c r="AV1802" i="19"/>
  <c r="AX1802" i="19"/>
  <c r="AZ1802" i="11"/>
  <c r="AX1802" i="11"/>
  <c r="AV1802" i="11"/>
  <c r="AW1803" i="11"/>
  <c r="AV1803" i="19"/>
  <c r="AW1804" i="19"/>
  <c r="AX1803" i="19"/>
  <c r="AX1803" i="11"/>
  <c r="AW1804" i="11"/>
  <c r="AV1803" i="11"/>
  <c r="AZ1803" i="11"/>
  <c r="AW1805" i="19"/>
  <c r="AX1804" i="19"/>
  <c r="AV1804" i="19"/>
  <c r="AW1805" i="11"/>
  <c r="AX1804" i="11"/>
  <c r="AZ1804" i="11"/>
  <c r="AV1804" i="11"/>
  <c r="AW1806" i="19"/>
  <c r="AX1805" i="19"/>
  <c r="AV1805" i="19"/>
  <c r="AV1805" i="11"/>
  <c r="AZ1805" i="11"/>
  <c r="AX1805" i="11"/>
  <c r="AW1806" i="11"/>
  <c r="AW1807" i="19"/>
  <c r="AX1806" i="19"/>
  <c r="AV1806" i="19"/>
  <c r="AV1806" i="11"/>
  <c r="AX1806" i="11"/>
  <c r="AW1807" i="11"/>
  <c r="AZ1806" i="11"/>
  <c r="AV1807" i="19"/>
  <c r="AX1807" i="19"/>
  <c r="AW1808" i="19"/>
  <c r="AX1807" i="11"/>
  <c r="AW1808" i="11"/>
  <c r="AZ1807" i="11"/>
  <c r="AV1807" i="11"/>
  <c r="AX1808" i="19"/>
  <c r="AV1808" i="19"/>
  <c r="AW1809" i="19"/>
  <c r="AX1808" i="11"/>
  <c r="AW1809" i="11"/>
  <c r="AV1808" i="11"/>
  <c r="AZ1808" i="11"/>
  <c r="AV1809" i="19"/>
  <c r="AW1810" i="19"/>
  <c r="AX1809" i="19"/>
  <c r="AW1810" i="11"/>
  <c r="AV1809" i="11"/>
  <c r="AZ1809" i="11"/>
  <c r="AX1809" i="11"/>
  <c r="AX1810" i="19"/>
  <c r="AV1810" i="19"/>
  <c r="AW1811" i="19"/>
  <c r="AX1810" i="11"/>
  <c r="AV1810" i="11"/>
  <c r="AZ1810" i="11"/>
  <c r="AW1811" i="11"/>
  <c r="AX1811" i="19"/>
  <c r="AV1811" i="19"/>
  <c r="AW1812" i="19"/>
  <c r="AV1811" i="11"/>
  <c r="AZ1811" i="11"/>
  <c r="AX1811" i="11"/>
  <c r="AW1812" i="11"/>
  <c r="AX1812" i="19"/>
  <c r="AW1813" i="19"/>
  <c r="AV1812" i="19"/>
  <c r="AZ1812" i="11"/>
  <c r="AV1812" i="11"/>
  <c r="AW1813" i="11"/>
  <c r="AX1812" i="11"/>
  <c r="AV1813" i="19"/>
  <c r="AW1814" i="19"/>
  <c r="AX1813" i="19"/>
  <c r="AV1813" i="11"/>
  <c r="AX1813" i="11"/>
  <c r="AW1814" i="11"/>
  <c r="AZ1813" i="11"/>
  <c r="AV1814" i="19"/>
  <c r="AW1815" i="19"/>
  <c r="AX1814" i="19"/>
  <c r="AX1814" i="11"/>
  <c r="AW1815" i="11"/>
  <c r="AZ1814" i="11"/>
  <c r="AV1814" i="11"/>
  <c r="AW1816" i="19"/>
  <c r="AX1815" i="19"/>
  <c r="AV1815" i="19"/>
  <c r="AX1815" i="11"/>
  <c r="AV1815" i="11"/>
  <c r="AW1816" i="11"/>
  <c r="AZ1815" i="11"/>
  <c r="AV1816" i="19"/>
  <c r="AX1816" i="19"/>
  <c r="AW1817" i="19"/>
  <c r="AV1816" i="11"/>
  <c r="AX1816" i="11"/>
  <c r="AZ1816" i="11"/>
  <c r="AW1817" i="11"/>
  <c r="AV1817" i="19"/>
  <c r="AX1817" i="19"/>
  <c r="AW1818" i="19"/>
  <c r="AX1817" i="11"/>
  <c r="AZ1817" i="11"/>
  <c r="AV1817" i="11"/>
  <c r="AW1818" i="11"/>
  <c r="AV1818" i="19"/>
  <c r="AW1819" i="19"/>
  <c r="AX1818" i="19"/>
  <c r="AV1818" i="11"/>
  <c r="AX1818" i="11"/>
  <c r="AW1819" i="11"/>
  <c r="AZ1818" i="11"/>
  <c r="AX1819" i="19"/>
  <c r="AW1820" i="19"/>
  <c r="AV1819" i="19"/>
  <c r="AZ1819" i="11"/>
  <c r="AV1819" i="11"/>
  <c r="AW1820" i="11"/>
  <c r="AX1819" i="11"/>
  <c r="AW1821" i="19"/>
  <c r="AV1820" i="19"/>
  <c r="AX1820" i="19"/>
  <c r="AV1820" i="11"/>
  <c r="AW1821" i="11"/>
  <c r="AZ1820" i="11"/>
  <c r="AX1820" i="11"/>
  <c r="AW1822" i="19"/>
  <c r="AX1821" i="19"/>
  <c r="AV1821" i="19"/>
  <c r="AZ1821" i="11"/>
  <c r="AX1821" i="11"/>
  <c r="AV1821" i="11"/>
  <c r="AW1822" i="11"/>
  <c r="AW1823" i="19"/>
  <c r="AX1822" i="19"/>
  <c r="AV1822" i="19"/>
  <c r="AW1823" i="11"/>
  <c r="AZ1822" i="11"/>
  <c r="AV1822" i="11"/>
  <c r="AX1822" i="11"/>
  <c r="AW1824" i="19"/>
  <c r="AV1823" i="19"/>
  <c r="AX1823" i="19"/>
  <c r="AZ1823" i="11"/>
  <c r="AV1823" i="11"/>
  <c r="AX1823" i="11"/>
  <c r="AW1824" i="11"/>
  <c r="AW1825" i="19"/>
  <c r="AV1824" i="19"/>
  <c r="AX1824" i="19"/>
  <c r="AX1824" i="11"/>
  <c r="AV1824" i="11"/>
  <c r="AW1825" i="11"/>
  <c r="AZ1824" i="11"/>
  <c r="AX1825" i="19"/>
  <c r="AW1826" i="19"/>
  <c r="AV1825" i="19"/>
  <c r="AW1826" i="11"/>
  <c r="AX1825" i="11"/>
  <c r="AZ1825" i="11"/>
  <c r="AV1825" i="11"/>
  <c r="AV1826" i="19"/>
  <c r="AW1827" i="19"/>
  <c r="AX1826" i="19"/>
  <c r="AZ1826" i="11"/>
  <c r="AV1826" i="11"/>
  <c r="AX1826" i="11"/>
  <c r="AW1827" i="11"/>
  <c r="AV1827" i="19"/>
  <c r="AX1827" i="19"/>
  <c r="AW1828" i="19"/>
  <c r="AZ1827" i="11"/>
  <c r="AX1827" i="11"/>
  <c r="AV1827" i="11"/>
  <c r="AW1828" i="11"/>
  <c r="AW1829" i="19"/>
  <c r="AX1828" i="19"/>
  <c r="AV1828" i="19"/>
  <c r="AV1828" i="11"/>
  <c r="AW1829" i="11"/>
  <c r="AX1828" i="11"/>
  <c r="AZ1828" i="11"/>
  <c r="AX1829" i="19"/>
  <c r="AV1829" i="19"/>
  <c r="AW1830" i="19"/>
  <c r="AX1829" i="11"/>
  <c r="AW1830" i="11"/>
  <c r="AV1829" i="11"/>
  <c r="AZ1829" i="11"/>
  <c r="AV1830" i="19"/>
  <c r="AW1831" i="19"/>
  <c r="AX1830" i="19"/>
  <c r="AZ1830" i="11"/>
  <c r="AX1830" i="11"/>
  <c r="AV1830" i="11"/>
  <c r="AW1831" i="11"/>
  <c r="AW1832" i="19"/>
  <c r="AV1831" i="19"/>
  <c r="AX1831" i="19"/>
  <c r="AZ1831" i="11"/>
  <c r="AW1832" i="11"/>
  <c r="AX1831" i="11"/>
  <c r="AV1831" i="11"/>
  <c r="AW1833" i="19"/>
  <c r="AV1832" i="19"/>
  <c r="AX1832" i="19"/>
  <c r="AW1833" i="11"/>
  <c r="AV1832" i="11"/>
  <c r="AZ1832" i="11"/>
  <c r="AX1832" i="11"/>
  <c r="AX1833" i="19"/>
  <c r="AW1834" i="19"/>
  <c r="AV1833" i="19"/>
  <c r="AZ1833" i="11"/>
  <c r="AV1833" i="11"/>
  <c r="AX1833" i="11"/>
  <c r="AW1834" i="11"/>
  <c r="AV1834" i="19"/>
  <c r="AW1835" i="19"/>
  <c r="AX1834" i="19"/>
  <c r="AX1834" i="11"/>
  <c r="AV1834" i="11"/>
  <c r="AZ1834" i="11"/>
  <c r="AW1835" i="11"/>
  <c r="AW1836" i="19"/>
  <c r="AV1835" i="19"/>
  <c r="AX1835" i="19"/>
  <c r="AZ1835" i="11"/>
  <c r="AX1835" i="11"/>
  <c r="AV1835" i="11"/>
  <c r="AW1836" i="11"/>
  <c r="AW1837" i="19"/>
  <c r="AV1836" i="19"/>
  <c r="AX1836" i="19"/>
  <c r="AX1836" i="11"/>
  <c r="AW1837" i="11"/>
  <c r="AZ1836" i="11"/>
  <c r="AV1836" i="11"/>
  <c r="AW1838" i="19"/>
  <c r="AV1837" i="19"/>
  <c r="AX1837" i="19"/>
  <c r="AX1837" i="11"/>
  <c r="AW1838" i="11"/>
  <c r="AZ1837" i="11"/>
  <c r="AV1837" i="11"/>
  <c r="AX1838" i="19"/>
  <c r="AW1839" i="19"/>
  <c r="AV1838" i="19"/>
  <c r="AV1838" i="11"/>
  <c r="AZ1838" i="11"/>
  <c r="AX1838" i="11"/>
  <c r="AW1839" i="11"/>
  <c r="AX1839" i="19"/>
  <c r="AV1839" i="19"/>
  <c r="AW1840" i="19"/>
  <c r="AW1840" i="11"/>
  <c r="AV1839" i="11"/>
  <c r="AZ1839" i="11"/>
  <c r="AX1839" i="11"/>
  <c r="AX1840" i="19"/>
  <c r="AV1840" i="19"/>
  <c r="AW1841" i="19"/>
  <c r="AX1840" i="11"/>
  <c r="AZ1840" i="11"/>
  <c r="AW1841" i="11"/>
  <c r="AV1840" i="11"/>
  <c r="AV1841" i="19"/>
  <c r="AX1841" i="19"/>
  <c r="AW1842" i="19"/>
  <c r="AZ1841" i="11"/>
  <c r="AW1842" i="11"/>
  <c r="AX1841" i="11"/>
  <c r="AV1841" i="11"/>
  <c r="AW1843" i="19"/>
  <c r="AX1842" i="19"/>
  <c r="AV1842" i="19"/>
  <c r="AX1842" i="11"/>
  <c r="AV1842" i="11"/>
  <c r="AZ1842" i="11"/>
  <c r="AW1843" i="11"/>
  <c r="AX1843" i="19"/>
  <c r="AW1844" i="19"/>
  <c r="AV1843" i="19"/>
  <c r="AW1844" i="11"/>
  <c r="AZ1843" i="11"/>
  <c r="AV1843" i="11"/>
  <c r="AX1843" i="11"/>
  <c r="AV1844" i="19"/>
  <c r="AW1845" i="19"/>
  <c r="AX1844" i="19"/>
  <c r="AZ1844" i="11"/>
  <c r="AW1845" i="11"/>
  <c r="AV1844" i="11"/>
  <c r="AX1844" i="11"/>
  <c r="AX1845" i="19"/>
  <c r="AW1846" i="19"/>
  <c r="AV1845" i="19"/>
  <c r="AX1845" i="11"/>
  <c r="AV1845" i="11"/>
  <c r="AW1846" i="11"/>
  <c r="AZ1845" i="11"/>
  <c r="AW1847" i="19"/>
  <c r="AV1846" i="19"/>
  <c r="AX1846" i="19"/>
  <c r="AZ1846" i="11"/>
  <c r="AX1846" i="11"/>
  <c r="AW1847" i="11"/>
  <c r="AV1846" i="11"/>
  <c r="AV1847" i="19"/>
  <c r="AX1847" i="19"/>
  <c r="AW1848" i="19"/>
  <c r="AV1847" i="11"/>
  <c r="AW1848" i="11"/>
  <c r="AZ1847" i="11"/>
  <c r="AX1847" i="11"/>
  <c r="AV1848" i="19"/>
  <c r="AX1848" i="19"/>
  <c r="AW1849" i="19"/>
  <c r="AX1848" i="11"/>
  <c r="AV1848" i="11"/>
  <c r="AZ1848" i="11"/>
  <c r="AW1849" i="11"/>
  <c r="AW1850" i="19"/>
  <c r="AX1849" i="19"/>
  <c r="AV1849" i="19"/>
  <c r="AX1849" i="11"/>
  <c r="AW1850" i="11"/>
  <c r="AV1849" i="11"/>
  <c r="AZ1849" i="11"/>
  <c r="AW1851" i="19"/>
  <c r="AV1850" i="19"/>
  <c r="AX1850" i="19"/>
  <c r="AW1851" i="11"/>
  <c r="AZ1850" i="11"/>
  <c r="AX1850" i="11"/>
  <c r="AV1850" i="11"/>
  <c r="AW1852" i="19"/>
  <c r="AV1851" i="19"/>
  <c r="AX1851" i="19"/>
  <c r="AW1852" i="11"/>
  <c r="AX1851" i="11"/>
  <c r="AZ1851" i="11"/>
  <c r="AV1851" i="11"/>
  <c r="AV1852" i="19"/>
  <c r="AX1852" i="19"/>
  <c r="AW1853" i="19"/>
  <c r="AW1853" i="11"/>
  <c r="AV1852" i="11"/>
  <c r="AZ1852" i="11"/>
  <c r="AX1852" i="11"/>
  <c r="AW1854" i="19"/>
  <c r="AX1853" i="19"/>
  <c r="AV1853" i="19"/>
  <c r="AX1853" i="11"/>
  <c r="AV1853" i="11"/>
  <c r="AZ1853" i="11"/>
  <c r="AW1854" i="11"/>
  <c r="AV1854" i="19"/>
  <c r="AW1855" i="19"/>
  <c r="AX1854" i="19"/>
  <c r="AZ1854" i="11"/>
  <c r="AW1855" i="11"/>
  <c r="AX1854" i="11"/>
  <c r="AV1854" i="11"/>
  <c r="AV1855" i="19"/>
  <c r="AX1855" i="19"/>
  <c r="AW1856" i="19"/>
  <c r="AV1855" i="11"/>
  <c r="AZ1855" i="11"/>
  <c r="AX1855" i="11"/>
  <c r="AW1856" i="11"/>
  <c r="AX1856" i="19"/>
  <c r="AV1856" i="19"/>
  <c r="AW1857" i="19"/>
  <c r="AZ1856" i="11"/>
  <c r="AW1857" i="11"/>
  <c r="AV1856" i="11"/>
  <c r="AX1856" i="11"/>
  <c r="AV1857" i="19"/>
  <c r="AX1857" i="19"/>
  <c r="AW1858" i="19"/>
  <c r="AX1857" i="11"/>
  <c r="AW1858" i="11"/>
  <c r="AV1857" i="11"/>
  <c r="AZ1857" i="11"/>
  <c r="AV1858" i="19"/>
  <c r="AW1859" i="19"/>
  <c r="AX1858" i="19"/>
  <c r="AV1858" i="11"/>
  <c r="AW1859" i="11"/>
  <c r="AZ1858" i="11"/>
  <c r="AX1858" i="11"/>
  <c r="AW1860" i="19"/>
  <c r="AX1859" i="19"/>
  <c r="AV1859" i="19"/>
  <c r="AV1859" i="11"/>
  <c r="AZ1859" i="11"/>
  <c r="AX1859" i="11"/>
  <c r="AW1860" i="11"/>
  <c r="AX1860" i="19"/>
  <c r="AW1861" i="19"/>
  <c r="AV1860" i="19"/>
  <c r="AX1860" i="11"/>
  <c r="AZ1860" i="11"/>
  <c r="AW1861" i="11"/>
  <c r="AV1860" i="11"/>
  <c r="AW1862" i="19"/>
  <c r="AV1861" i="19"/>
  <c r="AX1861" i="19"/>
  <c r="AW1862" i="11"/>
  <c r="AZ1861" i="11"/>
  <c r="AV1861" i="11"/>
  <c r="AX1861" i="11"/>
  <c r="AX1862" i="19"/>
  <c r="AW1863" i="19"/>
  <c r="AV1862" i="19"/>
  <c r="AW1863" i="11"/>
  <c r="AV1862" i="11"/>
  <c r="AX1862" i="11"/>
  <c r="AZ1862" i="11"/>
  <c r="AX1863" i="19"/>
  <c r="AW1864" i="19"/>
  <c r="AV1863" i="19"/>
  <c r="AV1863" i="11"/>
  <c r="AX1863" i="11"/>
  <c r="AW1864" i="11"/>
  <c r="AZ1863" i="11"/>
  <c r="AW1865" i="19"/>
  <c r="AX1864" i="19"/>
  <c r="AV1864" i="19"/>
  <c r="AZ1864" i="11"/>
  <c r="AX1864" i="11"/>
  <c r="AV1864" i="11"/>
  <c r="AW1865" i="11"/>
  <c r="AW1866" i="19"/>
  <c r="AV1865" i="19"/>
  <c r="AX1865" i="19"/>
  <c r="AV1865" i="11"/>
  <c r="AZ1865" i="11"/>
  <c r="AW1866" i="11"/>
  <c r="AX1865" i="11"/>
  <c r="AX1866" i="19"/>
  <c r="AW1867" i="19"/>
  <c r="AV1866" i="19"/>
  <c r="AV1866" i="11"/>
  <c r="AZ1866" i="11"/>
  <c r="AW1867" i="11"/>
  <c r="AX1866" i="11"/>
  <c r="AX1867" i="19"/>
  <c r="AW1868" i="19"/>
  <c r="AV1867" i="19"/>
  <c r="AZ1867" i="11"/>
  <c r="AW1868" i="11"/>
  <c r="AX1867" i="11"/>
  <c r="AV1867" i="11"/>
  <c r="AV1868" i="19"/>
  <c r="AX1868" i="19"/>
  <c r="AW1869" i="19"/>
  <c r="AZ1868" i="11"/>
  <c r="AX1868" i="11"/>
  <c r="AV1868" i="11"/>
  <c r="AW1869" i="11"/>
  <c r="AV1869" i="19"/>
  <c r="AX1869" i="19"/>
  <c r="AW1870" i="19"/>
  <c r="AZ1869" i="11"/>
  <c r="AV1869" i="11"/>
  <c r="AX1869" i="11"/>
  <c r="AW1870" i="11"/>
  <c r="AX1870" i="19"/>
  <c r="AV1870" i="19"/>
  <c r="AW1871" i="19"/>
  <c r="AW1871" i="11"/>
  <c r="AX1870" i="11"/>
  <c r="AV1870" i="11"/>
  <c r="AZ1870" i="11"/>
  <c r="AX1871" i="19"/>
  <c r="AW1872" i="19"/>
  <c r="AV1871" i="19"/>
  <c r="AZ1871" i="11"/>
  <c r="AV1871" i="11"/>
  <c r="AX1871" i="11"/>
  <c r="AW1872" i="11"/>
  <c r="AX1872" i="19"/>
  <c r="AW1873" i="19"/>
  <c r="AV1872" i="19"/>
  <c r="AV1872" i="11"/>
  <c r="AW1873" i="11"/>
  <c r="AZ1872" i="11"/>
  <c r="AX1872" i="11"/>
  <c r="AV1873" i="19"/>
  <c r="AW1874" i="19"/>
  <c r="AX1873" i="19"/>
  <c r="AW1874" i="11"/>
  <c r="AX1873" i="11"/>
  <c r="AZ1873" i="11"/>
  <c r="AV1873" i="11"/>
  <c r="AX1874" i="19"/>
  <c r="AV1874" i="19"/>
  <c r="AW1875" i="19"/>
  <c r="AV1874" i="11"/>
  <c r="AX1874" i="11"/>
  <c r="AZ1874" i="11"/>
  <c r="AW1875" i="11"/>
  <c r="AW1876" i="19"/>
  <c r="AX1875" i="19"/>
  <c r="AV1875" i="19"/>
  <c r="AZ1875" i="11"/>
  <c r="AV1875" i="11"/>
  <c r="AW1876" i="11"/>
  <c r="AX1875" i="11"/>
  <c r="AX1876" i="19"/>
  <c r="AW1877" i="19"/>
  <c r="AV1876" i="19"/>
  <c r="AZ1876" i="11"/>
  <c r="AW1877" i="11"/>
  <c r="AX1876" i="11"/>
  <c r="AV1876" i="11"/>
  <c r="AV1877" i="19"/>
  <c r="AW1878" i="19"/>
  <c r="AX1877" i="19"/>
  <c r="AV1877" i="11"/>
  <c r="AW1878" i="11"/>
  <c r="AX1877" i="11"/>
  <c r="AZ1877" i="11"/>
  <c r="AW1879" i="19"/>
  <c r="AV1878" i="19"/>
  <c r="AX1878" i="19"/>
  <c r="AV1878" i="11"/>
  <c r="AZ1878" i="11"/>
  <c r="AW1879" i="11"/>
  <c r="AX1878" i="11"/>
  <c r="AX1879" i="19"/>
  <c r="AW1880" i="19"/>
  <c r="AV1879" i="19"/>
  <c r="AV1879" i="11"/>
  <c r="AZ1879" i="11"/>
  <c r="AW1880" i="11"/>
  <c r="AX1879" i="11"/>
  <c r="AX1880" i="19"/>
  <c r="AW1881" i="19"/>
  <c r="AV1880" i="19"/>
  <c r="AX1880" i="11"/>
  <c r="AZ1880" i="11"/>
  <c r="AW1881" i="11"/>
  <c r="AV1880" i="11"/>
  <c r="AX1881" i="19"/>
  <c r="AV1881" i="19"/>
  <c r="AW1882" i="19"/>
  <c r="AX1881" i="11"/>
  <c r="AW1882" i="11"/>
  <c r="AZ1881" i="11"/>
  <c r="AV1881" i="11"/>
  <c r="AV1882" i="19"/>
  <c r="AW1883" i="19"/>
  <c r="AX1882" i="19"/>
  <c r="AZ1882" i="11"/>
  <c r="AW1883" i="11"/>
  <c r="AX1882" i="11"/>
  <c r="AV1882" i="11"/>
  <c r="AV1883" i="19"/>
  <c r="AX1883" i="19"/>
  <c r="AW1884" i="19"/>
  <c r="AX1883" i="11"/>
  <c r="AZ1883" i="11"/>
  <c r="AV1883" i="11"/>
  <c r="AW1884" i="11"/>
  <c r="AW1885" i="19"/>
  <c r="AX1884" i="19"/>
  <c r="AV1884" i="19"/>
  <c r="AW1885" i="11"/>
  <c r="AX1884" i="11"/>
  <c r="AZ1884" i="11"/>
  <c r="AV1884" i="11"/>
  <c r="AX1885" i="19"/>
  <c r="AW1886" i="19"/>
  <c r="AV1885" i="19"/>
  <c r="AW1886" i="11"/>
  <c r="AX1885" i="11"/>
  <c r="AZ1885" i="11"/>
  <c r="AV1885" i="11"/>
  <c r="AX1886" i="19"/>
  <c r="AW1887" i="19"/>
  <c r="AV1886" i="19"/>
  <c r="AZ1886" i="11"/>
  <c r="AW1887" i="11"/>
  <c r="AV1886" i="11"/>
  <c r="AX1886" i="11"/>
  <c r="AW1888" i="19"/>
  <c r="AX1887" i="19"/>
  <c r="AV1887" i="19"/>
  <c r="AV1887" i="11"/>
  <c r="AZ1887" i="11"/>
  <c r="AW1888" i="11"/>
  <c r="AX1887" i="11"/>
  <c r="AV1888" i="19"/>
  <c r="AX1888" i="19"/>
  <c r="AW1889" i="19"/>
  <c r="AZ1888" i="11"/>
  <c r="AX1888" i="11"/>
  <c r="AW1889" i="11"/>
  <c r="AV1888" i="11"/>
  <c r="AX1889" i="19"/>
  <c r="AW1890" i="19"/>
  <c r="AV1889" i="19"/>
  <c r="AX1889" i="11"/>
  <c r="AZ1889" i="11"/>
  <c r="AV1889" i="11"/>
  <c r="AW1890" i="11"/>
  <c r="AW1891" i="19"/>
  <c r="AV1890" i="19"/>
  <c r="AX1890" i="19"/>
  <c r="AV1890" i="11"/>
  <c r="AW1891" i="11"/>
  <c r="AX1890" i="11"/>
  <c r="AZ1890" i="11"/>
  <c r="AV1891" i="19"/>
  <c r="AW1892" i="19"/>
  <c r="AX1891" i="19"/>
  <c r="AW1892" i="11"/>
  <c r="AZ1891" i="11"/>
  <c r="AV1891" i="11"/>
  <c r="AX1891" i="11"/>
  <c r="AV1892" i="19"/>
  <c r="AW1893" i="19"/>
  <c r="AX1892" i="19"/>
  <c r="AV1892" i="11"/>
  <c r="AX1892" i="11"/>
  <c r="AW1893" i="11"/>
  <c r="AZ1892" i="11"/>
  <c r="AX1893" i="19"/>
  <c r="AV1893" i="19"/>
  <c r="AW1894" i="19"/>
  <c r="AX1893" i="11"/>
  <c r="AZ1893" i="11"/>
  <c r="AV1893" i="11"/>
  <c r="AW1894" i="11"/>
  <c r="AX1894" i="19"/>
  <c r="AW1895" i="19"/>
  <c r="AV1894" i="19"/>
  <c r="AX1894" i="11"/>
  <c r="AZ1894" i="11"/>
  <c r="AV1894" i="11"/>
  <c r="AW1895" i="11"/>
  <c r="AW1896" i="19"/>
  <c r="AX1895" i="19"/>
  <c r="AV1895" i="19"/>
  <c r="AW1896" i="11"/>
  <c r="AZ1895" i="11"/>
  <c r="AV1895" i="11"/>
  <c r="AX1895" i="11"/>
  <c r="AW1897" i="19"/>
  <c r="AX1896" i="19"/>
  <c r="AV1896" i="19"/>
  <c r="AW1897" i="11"/>
  <c r="AX1896" i="11"/>
  <c r="AV1896" i="11"/>
  <c r="AZ1896" i="11"/>
  <c r="AX1897" i="19"/>
  <c r="AV1897" i="19"/>
  <c r="AW1898" i="19"/>
  <c r="AW1898" i="11"/>
  <c r="AV1897" i="11"/>
  <c r="AZ1897" i="11"/>
  <c r="AX1897" i="11"/>
  <c r="AW1899" i="19"/>
  <c r="AV1898" i="19"/>
  <c r="AX1898" i="19"/>
  <c r="AZ1898" i="11"/>
  <c r="AV1898" i="11"/>
  <c r="AW1899" i="11"/>
  <c r="AX1898" i="11"/>
  <c r="AW1900" i="19"/>
  <c r="AX1899" i="19"/>
  <c r="AV1899" i="19"/>
  <c r="AX1899" i="11"/>
  <c r="AZ1899" i="11"/>
  <c r="AV1899" i="11"/>
  <c r="AW1900" i="11"/>
  <c r="AX1900" i="19"/>
  <c r="AW1901" i="19"/>
  <c r="AV1900" i="19"/>
  <c r="AW1901" i="11"/>
  <c r="AX1900" i="11"/>
  <c r="AZ1900" i="11"/>
  <c r="AV1900" i="11"/>
  <c r="AW1902" i="19"/>
  <c r="AX1901" i="19"/>
  <c r="AV1901" i="19"/>
  <c r="AX1901" i="11"/>
  <c r="AZ1901" i="11"/>
  <c r="AV1901" i="11"/>
  <c r="AW1902" i="11"/>
  <c r="AV1902" i="19"/>
  <c r="AW1903" i="19"/>
  <c r="AX1902" i="19"/>
  <c r="AZ1902" i="11"/>
  <c r="AW1903" i="11"/>
  <c r="AV1902" i="11"/>
  <c r="AX1902" i="11"/>
  <c r="AW1904" i="19"/>
  <c r="AV1903" i="19"/>
  <c r="AX1903" i="19"/>
  <c r="AV1903" i="11"/>
  <c r="AZ1903" i="11"/>
  <c r="AX1903" i="11"/>
  <c r="AW1904" i="11"/>
  <c r="AV1904" i="19"/>
  <c r="AW1905" i="19"/>
  <c r="AX1904" i="19"/>
  <c r="AZ1904" i="11"/>
  <c r="AV1904" i="11"/>
  <c r="AX1904" i="11"/>
  <c r="AW1905" i="11"/>
  <c r="AX1905" i="19"/>
  <c r="AV1905" i="19"/>
  <c r="AW1906" i="19"/>
  <c r="AZ1905" i="11"/>
  <c r="AW1906" i="11"/>
  <c r="AX1905" i="11"/>
  <c r="AV1905" i="11"/>
  <c r="AW1907" i="19"/>
  <c r="AX1906" i="19"/>
  <c r="AV1906" i="19"/>
  <c r="AZ1906" i="11"/>
  <c r="AW1907" i="11"/>
  <c r="AV1906" i="11"/>
  <c r="AX1906" i="11"/>
  <c r="AW1908" i="19"/>
  <c r="AX1907" i="19"/>
  <c r="AV1907" i="19"/>
  <c r="AV1907" i="11"/>
  <c r="AX1907" i="11"/>
  <c r="AZ1907" i="11"/>
  <c r="AW1908" i="11"/>
  <c r="AX1908" i="19"/>
  <c r="AW1909" i="19"/>
  <c r="AV1908" i="19"/>
  <c r="AZ1908" i="11"/>
  <c r="AX1908" i="11"/>
  <c r="AV1908" i="11"/>
  <c r="AW1909" i="11"/>
  <c r="AW1910" i="19"/>
  <c r="AX1909" i="19"/>
  <c r="AV1909" i="19"/>
  <c r="AW1910" i="11"/>
  <c r="AX1909" i="11"/>
  <c r="AZ1909" i="11"/>
  <c r="AV1909" i="11"/>
  <c r="AX1910" i="19"/>
  <c r="AV1910" i="19"/>
  <c r="AW1911" i="19"/>
  <c r="AW1911" i="11"/>
  <c r="AZ1910" i="11"/>
  <c r="AV1910" i="11"/>
  <c r="AX1910" i="11"/>
  <c r="AV1911" i="19"/>
  <c r="AW1912" i="19"/>
  <c r="AX1911" i="19"/>
  <c r="AZ1911" i="11"/>
  <c r="AW1912" i="11"/>
  <c r="AV1911" i="11"/>
  <c r="AX1911" i="11"/>
  <c r="AV1912" i="19"/>
  <c r="AX1912" i="19"/>
  <c r="AW1913" i="19"/>
  <c r="AW1913" i="11"/>
  <c r="AZ1912" i="11"/>
  <c r="AX1912" i="11"/>
  <c r="AV1912" i="11"/>
  <c r="AX1913" i="19"/>
  <c r="AV1913" i="19"/>
  <c r="AW1914" i="19"/>
  <c r="AZ1913" i="11"/>
  <c r="AX1913" i="11"/>
  <c r="AV1913" i="11"/>
  <c r="AW1914" i="11"/>
  <c r="AX1914" i="19"/>
  <c r="AV1914" i="19"/>
  <c r="AW1915" i="19"/>
  <c r="AV1914" i="11"/>
  <c r="AW1915" i="11"/>
  <c r="AZ1914" i="11"/>
  <c r="AX1914" i="11"/>
  <c r="AX1915" i="19"/>
  <c r="AW1916" i="19"/>
  <c r="AV1915" i="19"/>
  <c r="AW1916" i="11"/>
  <c r="AX1915" i="11"/>
  <c r="AZ1915" i="11"/>
  <c r="AV1915" i="11"/>
  <c r="AW1917" i="19"/>
  <c r="AX1916" i="19"/>
  <c r="AV1916" i="19"/>
  <c r="AZ1916" i="11"/>
  <c r="AX1916" i="11"/>
  <c r="AV1916" i="11"/>
  <c r="AW1917" i="11"/>
  <c r="AV1917" i="19"/>
  <c r="AW1918" i="19"/>
  <c r="AX1917" i="19"/>
  <c r="AX1917" i="11"/>
  <c r="AV1917" i="11"/>
  <c r="AW1918" i="11"/>
  <c r="AZ1917" i="11"/>
  <c r="AW1919" i="19"/>
  <c r="AV1918" i="19"/>
  <c r="AX1918" i="19"/>
  <c r="AW1919" i="11"/>
  <c r="AX1918" i="11"/>
  <c r="AZ1918" i="11"/>
  <c r="AV1918" i="11"/>
  <c r="AV1919" i="19"/>
  <c r="AX1919" i="19"/>
  <c r="AW1920" i="19"/>
  <c r="AZ1919" i="11"/>
  <c r="AV1919" i="11"/>
  <c r="AW1920" i="11"/>
  <c r="AX1919" i="11"/>
  <c r="AX1920" i="19"/>
  <c r="AV1920" i="19"/>
  <c r="AW1921" i="19"/>
  <c r="AV1920" i="11"/>
  <c r="AZ1920" i="11"/>
  <c r="AW1921" i="11"/>
  <c r="AX1920" i="11"/>
  <c r="AW1922" i="19"/>
  <c r="AX1921" i="19"/>
  <c r="AV1921" i="19"/>
  <c r="AZ1921" i="11"/>
  <c r="AW1922" i="11"/>
  <c r="AX1921" i="11"/>
  <c r="AV1921" i="11"/>
  <c r="AV1922" i="19"/>
  <c r="AW1923" i="19"/>
  <c r="AX1922" i="19"/>
  <c r="AW1923" i="11"/>
  <c r="AV1922" i="11"/>
  <c r="AZ1922" i="11"/>
  <c r="AX1922" i="11"/>
  <c r="AV1923" i="19"/>
  <c r="AW1924" i="19"/>
  <c r="AX1923" i="19"/>
  <c r="AX1923" i="11"/>
  <c r="AZ1923" i="11"/>
  <c r="AW1924" i="11"/>
  <c r="AV1923" i="11"/>
  <c r="AX1924" i="19"/>
  <c r="AW1925" i="19"/>
  <c r="AV1924" i="19"/>
  <c r="AW1925" i="11"/>
  <c r="AX1924" i="11"/>
  <c r="AV1924" i="11"/>
  <c r="AZ1924" i="11"/>
  <c r="AV1925" i="19"/>
  <c r="AX1925" i="19"/>
  <c r="AW1926" i="19"/>
  <c r="AV1925" i="11"/>
  <c r="AX1925" i="11"/>
  <c r="AW1926" i="11"/>
  <c r="AZ1925" i="11"/>
  <c r="AX1926" i="19"/>
  <c r="AW1927" i="19"/>
  <c r="AV1926" i="19"/>
  <c r="AX1926" i="11"/>
  <c r="AV1926" i="11"/>
  <c r="AW1927" i="11"/>
  <c r="AZ1926" i="11"/>
  <c r="AV1927" i="19"/>
  <c r="AX1927" i="19"/>
  <c r="AW1928" i="19"/>
  <c r="AW1928" i="11"/>
  <c r="AV1927" i="11"/>
  <c r="AZ1927" i="11"/>
  <c r="AX1927" i="11"/>
  <c r="AX1928" i="19"/>
  <c r="AV1928" i="19"/>
  <c r="AW1929" i="19"/>
  <c r="AX1928" i="11"/>
  <c r="AW1929" i="11"/>
  <c r="AV1928" i="11"/>
  <c r="AZ1928" i="11"/>
  <c r="AX1929" i="19"/>
  <c r="AW1930" i="19"/>
  <c r="AV1929" i="19"/>
  <c r="AZ1929" i="11"/>
  <c r="AW1930" i="11"/>
  <c r="AV1929" i="11"/>
  <c r="AX1929" i="11"/>
  <c r="AW1931" i="19"/>
  <c r="AX1930" i="19"/>
  <c r="AV1930" i="19"/>
  <c r="AW1931" i="11"/>
  <c r="AZ1930" i="11"/>
  <c r="AV1930" i="11"/>
  <c r="AX1930" i="11"/>
  <c r="AW1932" i="19"/>
  <c r="AV1931" i="19"/>
  <c r="AX1931" i="19"/>
  <c r="AW1932" i="11"/>
  <c r="AX1931" i="11"/>
  <c r="AV1931" i="11"/>
  <c r="AZ1931" i="11"/>
  <c r="AW1933" i="19"/>
  <c r="AX1932" i="19"/>
  <c r="AV1932" i="19"/>
  <c r="AV1932" i="11"/>
  <c r="AX1932" i="11"/>
  <c r="AW1933" i="11"/>
  <c r="AZ1932" i="11"/>
  <c r="AX1933" i="19"/>
  <c r="AV1933" i="19"/>
  <c r="AW1934" i="19"/>
  <c r="AW1934" i="11"/>
  <c r="AX1933" i="11"/>
  <c r="AZ1933" i="11"/>
  <c r="AV1933" i="11"/>
  <c r="AW1935" i="19"/>
  <c r="AX1934" i="19"/>
  <c r="AV1934" i="19"/>
  <c r="AX1934" i="11"/>
  <c r="AW1935" i="11"/>
  <c r="AV1934" i="11"/>
  <c r="AZ1934" i="11"/>
  <c r="AV1935" i="19"/>
  <c r="AW1936" i="19"/>
  <c r="AX1935" i="19"/>
  <c r="AV1935" i="11"/>
  <c r="AZ1935" i="11"/>
  <c r="AW1936" i="11"/>
  <c r="AX1935" i="11"/>
  <c r="AX1936" i="19"/>
  <c r="AV1936" i="19"/>
  <c r="AW1937" i="19"/>
  <c r="AV1936" i="11"/>
  <c r="AZ1936" i="11"/>
  <c r="AX1936" i="11"/>
  <c r="AW1937" i="11"/>
  <c r="AV1937" i="19"/>
  <c r="AW1938" i="19"/>
  <c r="AX1937" i="19"/>
  <c r="AW1938" i="11"/>
  <c r="AZ1937" i="11"/>
  <c r="AV1937" i="11"/>
  <c r="AX1937" i="11"/>
  <c r="AW1939" i="19"/>
  <c r="AX1938" i="19"/>
  <c r="AV1938" i="19"/>
  <c r="AX1938" i="11"/>
  <c r="AZ1938" i="11"/>
  <c r="AV1938" i="11"/>
  <c r="AW1939" i="11"/>
  <c r="AX1939" i="19"/>
  <c r="AW1940" i="19"/>
  <c r="AV1939" i="19"/>
  <c r="AZ1939" i="11"/>
  <c r="AW1940" i="11"/>
  <c r="AV1939" i="11"/>
  <c r="AX1939" i="11"/>
  <c r="AV1940" i="19"/>
  <c r="AW1941" i="19"/>
  <c r="AX1940" i="19"/>
  <c r="AZ1940" i="11"/>
  <c r="AX1940" i="11"/>
  <c r="AW1941" i="11"/>
  <c r="AV1940" i="11"/>
  <c r="AV1941" i="19"/>
  <c r="AW1942" i="19"/>
  <c r="AX1941" i="19"/>
  <c r="AZ1941" i="11"/>
  <c r="AW1942" i="11"/>
  <c r="AX1941" i="11"/>
  <c r="AV1941" i="11"/>
  <c r="AV1942" i="19"/>
  <c r="AW1943" i="19"/>
  <c r="AX1942" i="19"/>
  <c r="AV1942" i="11"/>
  <c r="AX1942" i="11"/>
  <c r="AW1943" i="11"/>
  <c r="AZ1942" i="11"/>
  <c r="AV1943" i="19"/>
  <c r="AX1943" i="19"/>
  <c r="AW1944" i="19"/>
  <c r="AZ1943" i="11"/>
  <c r="AW1944" i="11"/>
  <c r="AX1943" i="11"/>
  <c r="AV1943" i="11"/>
  <c r="AW1945" i="19"/>
  <c r="AV1944" i="19"/>
  <c r="AX1944" i="19"/>
  <c r="AW1945" i="11"/>
  <c r="AZ1944" i="11"/>
  <c r="AX1944" i="11"/>
  <c r="AV1944" i="11"/>
  <c r="AX1945" i="19"/>
  <c r="AW1946" i="19"/>
  <c r="AV1945" i="19"/>
  <c r="AX1945" i="11"/>
  <c r="AW1946" i="11"/>
  <c r="AZ1945" i="11"/>
  <c r="AV1945" i="11"/>
  <c r="AX1946" i="19"/>
  <c r="AV1946" i="19"/>
  <c r="AW1947" i="19"/>
  <c r="AX1946" i="11"/>
  <c r="AZ1946" i="11"/>
  <c r="AW1947" i="11"/>
  <c r="AV1946" i="11"/>
  <c r="AW1948" i="19"/>
  <c r="AX1947" i="19"/>
  <c r="AV1947" i="19"/>
  <c r="AV1947" i="11"/>
  <c r="AW1948" i="11"/>
  <c r="AZ1947" i="11"/>
  <c r="AX1947" i="11"/>
  <c r="AV1948" i="19"/>
  <c r="AW1949" i="19"/>
  <c r="AX1948" i="19"/>
  <c r="AV1948" i="11"/>
  <c r="AZ1948" i="11"/>
  <c r="AW1949" i="11"/>
  <c r="AX1948" i="11"/>
  <c r="AW1950" i="19"/>
  <c r="AV1949" i="19"/>
  <c r="AX1949" i="19"/>
  <c r="AW1950" i="11"/>
  <c r="AX1949" i="11"/>
  <c r="AV1949" i="11"/>
  <c r="AZ1949" i="11"/>
  <c r="AW1951" i="19"/>
  <c r="AX1950" i="19"/>
  <c r="AV1950" i="19"/>
  <c r="AV1950" i="11"/>
  <c r="AZ1950" i="11"/>
  <c r="AX1950" i="11"/>
  <c r="AW1951" i="11"/>
  <c r="AX1951" i="19"/>
  <c r="AW1952" i="19"/>
  <c r="AV1951" i="19"/>
  <c r="AV1951" i="11"/>
  <c r="AW1952" i="11"/>
  <c r="AX1951" i="11"/>
  <c r="AZ1951" i="11"/>
  <c r="AW1953" i="19"/>
  <c r="AX1952" i="19"/>
  <c r="AV1952" i="19"/>
  <c r="AX1952" i="11"/>
  <c r="AZ1952" i="11"/>
  <c r="AW1953" i="11"/>
  <c r="AV1952" i="11"/>
  <c r="AW1954" i="19"/>
  <c r="AV1953" i="19"/>
  <c r="AX1953" i="19"/>
  <c r="AV1953" i="11"/>
  <c r="AW1954" i="11"/>
  <c r="AX1953" i="11"/>
  <c r="AZ1953" i="11"/>
  <c r="AX1954" i="19"/>
  <c r="AW1955" i="19"/>
  <c r="AV1954" i="19"/>
  <c r="AZ1954" i="11"/>
  <c r="AW1955" i="11"/>
  <c r="AV1954" i="11"/>
  <c r="AX1954" i="11"/>
  <c r="AX1955" i="19"/>
  <c r="AV1955" i="19"/>
  <c r="AW1956" i="19"/>
  <c r="AW1956" i="11"/>
  <c r="AZ1955" i="11"/>
  <c r="AX1955" i="11"/>
  <c r="AV1955" i="11"/>
  <c r="AV1956" i="19"/>
  <c r="AW1957" i="19"/>
  <c r="AX1956" i="19"/>
  <c r="AW1957" i="11"/>
  <c r="AV1956" i="11"/>
  <c r="AX1956" i="11"/>
  <c r="AZ1956" i="11"/>
  <c r="AW1958" i="19"/>
  <c r="AV1957" i="19"/>
  <c r="AX1957" i="19"/>
  <c r="AV1957" i="11"/>
  <c r="AW1958" i="11"/>
  <c r="AX1957" i="11"/>
  <c r="AZ1957" i="11"/>
  <c r="AW1959" i="19"/>
  <c r="AV1958" i="19"/>
  <c r="AX1958" i="19"/>
  <c r="AZ1958" i="11"/>
  <c r="AW1959" i="11"/>
  <c r="AX1958" i="11"/>
  <c r="AV1958" i="11"/>
  <c r="AX1959" i="19"/>
  <c r="AV1959" i="19"/>
  <c r="AW1960" i="19"/>
  <c r="AW1960" i="11"/>
  <c r="AZ1959" i="11"/>
  <c r="AX1959" i="11"/>
  <c r="AV1959" i="11"/>
  <c r="AW1961" i="19"/>
  <c r="AX1960" i="19"/>
  <c r="AV1960" i="19"/>
  <c r="AV1960" i="11"/>
  <c r="AW1961" i="11"/>
  <c r="AX1960" i="11"/>
  <c r="AZ1960" i="11"/>
  <c r="AV1961" i="19"/>
  <c r="AW1962" i="19"/>
  <c r="AX1961" i="19"/>
  <c r="AW1962" i="11"/>
  <c r="AV1961" i="11"/>
  <c r="AZ1961" i="11"/>
  <c r="AX1961" i="11"/>
  <c r="AW1963" i="19"/>
  <c r="AV1962" i="19"/>
  <c r="AX1962" i="19"/>
  <c r="AX1962" i="11"/>
  <c r="AV1962" i="11"/>
  <c r="AZ1962" i="11"/>
  <c r="AW1963" i="11"/>
  <c r="AV1963" i="19"/>
  <c r="AW1964" i="19"/>
  <c r="AX1963" i="19"/>
  <c r="AV1963" i="11"/>
  <c r="AX1963" i="11"/>
  <c r="AZ1963" i="11"/>
  <c r="AW1964" i="11"/>
  <c r="AX1964" i="19"/>
  <c r="AW1965" i="19"/>
  <c r="AV1964" i="19"/>
  <c r="AZ1964" i="11"/>
  <c r="AV1964" i="11"/>
  <c r="AW1965" i="11"/>
  <c r="AX1964" i="11"/>
  <c r="AW1966" i="19"/>
  <c r="AV1965" i="19"/>
  <c r="AX1965" i="19"/>
  <c r="AV1965" i="11"/>
  <c r="AX1965" i="11"/>
  <c r="AW1966" i="11"/>
  <c r="AZ1965" i="11"/>
  <c r="AV1966" i="19"/>
  <c r="AW1967" i="19"/>
  <c r="AX1966" i="19"/>
  <c r="AX1966" i="11"/>
  <c r="AV1966" i="11"/>
  <c r="AZ1966" i="11"/>
  <c r="AW1967" i="11"/>
  <c r="AX1967" i="19"/>
  <c r="AW1968" i="19"/>
  <c r="AV1967" i="19"/>
  <c r="AZ1967" i="11"/>
  <c r="AX1967" i="11"/>
  <c r="AW1968" i="11"/>
  <c r="AV1967" i="11"/>
  <c r="AV1968" i="19"/>
  <c r="AX1968" i="19"/>
  <c r="AW1969" i="19"/>
  <c r="AV1968" i="11"/>
  <c r="AZ1968" i="11"/>
  <c r="AX1968" i="11"/>
  <c r="AW1969" i="11"/>
  <c r="AV1969" i="19"/>
  <c r="AX1969" i="19"/>
  <c r="AW1970" i="19"/>
  <c r="AW1970" i="11"/>
  <c r="AV1969" i="11"/>
  <c r="AZ1969" i="11"/>
  <c r="AX1969" i="11"/>
  <c r="AW1971" i="19"/>
  <c r="AV1970" i="19"/>
  <c r="AX1970" i="19"/>
  <c r="AZ1970" i="11"/>
  <c r="AV1970" i="11"/>
  <c r="AX1970" i="11"/>
  <c r="AW1971" i="11"/>
  <c r="AX1971" i="19"/>
  <c r="AV1971" i="19"/>
  <c r="AW1972" i="19"/>
  <c r="AW1972" i="11"/>
  <c r="AX1971" i="11"/>
  <c r="AV1971" i="11"/>
  <c r="AZ1971" i="11"/>
  <c r="AW1973" i="19"/>
  <c r="AV1972" i="19"/>
  <c r="AX1972" i="19"/>
  <c r="AV1972" i="11"/>
  <c r="AX1972" i="11"/>
  <c r="AW1973" i="11"/>
  <c r="AZ1972" i="11"/>
  <c r="AV1973" i="19"/>
  <c r="AX1973" i="19"/>
  <c r="AW1974" i="19"/>
  <c r="AV1973" i="11"/>
  <c r="AW1974" i="11"/>
  <c r="AZ1973" i="11"/>
  <c r="AX1973" i="11"/>
  <c r="AX1974" i="19"/>
  <c r="AV1974" i="19"/>
  <c r="AW1975" i="19"/>
  <c r="AV1974" i="11"/>
  <c r="AW1975" i="11"/>
  <c r="AZ1974" i="11"/>
  <c r="AX1974" i="11"/>
  <c r="AV1975" i="19"/>
  <c r="AX1975" i="19"/>
  <c r="AW1976" i="19"/>
  <c r="AV1975" i="11"/>
  <c r="AX1975" i="11"/>
  <c r="AZ1975" i="11"/>
  <c r="AW1976" i="11"/>
  <c r="AX1976" i="19"/>
  <c r="AW1977" i="19"/>
  <c r="AV1976" i="19"/>
  <c r="AV1976" i="11"/>
  <c r="AW1977" i="11"/>
  <c r="AX1976" i="11"/>
  <c r="AZ1976" i="11"/>
  <c r="AX1977" i="19"/>
  <c r="AV1977" i="19"/>
  <c r="AW1978" i="19"/>
  <c r="AZ1977" i="11"/>
  <c r="AW1978" i="11"/>
  <c r="AV1977" i="11"/>
  <c r="AX1977" i="11"/>
  <c r="AX1978" i="19"/>
  <c r="AV1978" i="19"/>
  <c r="AW1979" i="19"/>
  <c r="AW1979" i="11"/>
  <c r="AX1978" i="11"/>
  <c r="AV1978" i="11"/>
  <c r="AZ1978" i="11"/>
  <c r="AV1979" i="19"/>
  <c r="AX1979" i="19"/>
  <c r="AW1980" i="19"/>
  <c r="AX1979" i="11"/>
  <c r="AZ1979" i="11"/>
  <c r="AV1979" i="11"/>
  <c r="AW1980" i="11"/>
  <c r="AX1980" i="19"/>
  <c r="AV1980" i="19"/>
  <c r="AW1981" i="19"/>
  <c r="AV1980" i="11"/>
  <c r="AX1980" i="11"/>
  <c r="AZ1980" i="11"/>
  <c r="AW1981" i="11"/>
  <c r="AW1982" i="19"/>
  <c r="AV1981" i="19"/>
  <c r="AX1981" i="19"/>
  <c r="AX1981" i="11"/>
  <c r="AV1981" i="11"/>
  <c r="AW1982" i="11"/>
  <c r="AZ1981" i="11"/>
  <c r="AV1982" i="19"/>
  <c r="AX1982" i="19"/>
  <c r="AW1983" i="19"/>
  <c r="AW1983" i="11"/>
  <c r="AV1982" i="11"/>
  <c r="AX1982" i="11"/>
  <c r="AZ1982" i="11"/>
  <c r="AW1984" i="19"/>
  <c r="AX1983" i="19"/>
  <c r="AV1983" i="19"/>
  <c r="AZ1983" i="11"/>
  <c r="AW1984" i="11"/>
  <c r="AX1983" i="11"/>
  <c r="AV1983" i="11"/>
  <c r="AX1984" i="19"/>
  <c r="AW1985" i="19"/>
  <c r="AV1984" i="19"/>
  <c r="AZ1984" i="11"/>
  <c r="AV1984" i="11"/>
  <c r="AW1985" i="11"/>
  <c r="AX1984" i="11"/>
  <c r="AV1985" i="19"/>
  <c r="AW1986" i="19"/>
  <c r="AX1985" i="19"/>
  <c r="AW1986" i="11"/>
  <c r="AZ1985" i="11"/>
  <c r="AV1985" i="11"/>
  <c r="AX1985" i="11"/>
  <c r="AW1987" i="19"/>
  <c r="AV1986" i="19"/>
  <c r="AX1986" i="19"/>
  <c r="AZ1986" i="11"/>
  <c r="AW1987" i="11"/>
  <c r="AX1986" i="11"/>
  <c r="AV1986" i="11"/>
  <c r="AX1987" i="19"/>
  <c r="AW1988" i="19"/>
  <c r="AV1987" i="19"/>
  <c r="AX1987" i="11"/>
  <c r="AV1987" i="11"/>
  <c r="AW1988" i="11"/>
  <c r="AZ1987" i="11"/>
  <c r="AW1989" i="19"/>
  <c r="AV1988" i="19"/>
  <c r="AX1988" i="19"/>
  <c r="AW1989" i="11"/>
  <c r="AZ1988" i="11"/>
  <c r="AX1988" i="11"/>
  <c r="AV1988" i="11"/>
  <c r="AW1990" i="19"/>
  <c r="AX1989" i="19"/>
  <c r="AV1989" i="19"/>
  <c r="AZ1989" i="11"/>
  <c r="AW1990" i="11"/>
  <c r="AX1989" i="11"/>
  <c r="AV1989" i="11"/>
  <c r="AV1990" i="19"/>
  <c r="AX1990" i="19"/>
  <c r="AW1991" i="19"/>
  <c r="AV1990" i="11"/>
  <c r="AZ1990" i="11"/>
  <c r="AW1991" i="11"/>
  <c r="AX1990" i="11"/>
  <c r="AV1991" i="19"/>
  <c r="AW1992" i="19"/>
  <c r="AX1991" i="19"/>
  <c r="AZ1991" i="11"/>
  <c r="AV1991" i="11"/>
  <c r="AW1992" i="11"/>
  <c r="AX1991" i="11"/>
  <c r="AW1993" i="19"/>
  <c r="AV1992" i="19"/>
  <c r="AX1992" i="19"/>
  <c r="AW1993" i="11"/>
  <c r="AZ1992" i="11"/>
  <c r="AV1992" i="11"/>
  <c r="AX1992" i="11"/>
  <c r="AX1993" i="19"/>
  <c r="AV1993" i="19"/>
  <c r="AW1994" i="19"/>
  <c r="AX1993" i="11"/>
  <c r="AV1993" i="11"/>
  <c r="AW1994" i="11"/>
  <c r="AZ1993" i="11"/>
  <c r="AV1994" i="19"/>
  <c r="AX1994" i="19"/>
  <c r="AW1995" i="19"/>
  <c r="AX1994" i="11"/>
  <c r="AW1995" i="11"/>
  <c r="AZ1994" i="11"/>
  <c r="AV1994" i="11"/>
  <c r="AX1995" i="19"/>
  <c r="AV1995" i="19"/>
  <c r="AW1996" i="19"/>
  <c r="AZ1995" i="11"/>
  <c r="AV1995" i="11"/>
  <c r="AX1995" i="11"/>
  <c r="AW1996" i="11"/>
  <c r="AV1996" i="19"/>
  <c r="AW1997" i="19"/>
  <c r="AX1996" i="19"/>
  <c r="AW1997" i="11"/>
  <c r="AX1996" i="11"/>
  <c r="AV1996" i="11"/>
  <c r="AZ1996" i="11"/>
  <c r="AW1998" i="19"/>
  <c r="AV1997" i="19"/>
  <c r="AX1997" i="19"/>
  <c r="AZ1997" i="11"/>
  <c r="AX1997" i="11"/>
  <c r="AW1998" i="11"/>
  <c r="AV1997" i="11"/>
  <c r="AW1999" i="19"/>
  <c r="AV1998" i="19"/>
  <c r="AX1998" i="19"/>
  <c r="AZ1998" i="11"/>
  <c r="AW1999" i="11"/>
  <c r="AX1998" i="11"/>
  <c r="AV1998" i="11"/>
  <c r="AV1999" i="19"/>
  <c r="AW2000" i="19"/>
  <c r="AX1999" i="19"/>
  <c r="AW2000" i="11"/>
  <c r="AX1999" i="11"/>
  <c r="AZ1999" i="11"/>
  <c r="AV1999" i="11"/>
  <c r="AW2001" i="19"/>
  <c r="AV2000" i="19"/>
  <c r="AX2000" i="19"/>
  <c r="AW2001" i="11"/>
  <c r="AZ2000" i="11"/>
  <c r="AV2000" i="11"/>
  <c r="AX2000" i="11"/>
  <c r="AW2002" i="19"/>
  <c r="AV2001" i="19"/>
  <c r="AX2001" i="19"/>
  <c r="AV2001" i="11"/>
  <c r="AX2001" i="11"/>
  <c r="AZ2001" i="11"/>
  <c r="AW2002" i="11"/>
  <c r="AX2002" i="19"/>
  <c r="AV2002" i="19"/>
  <c r="AW2003" i="19"/>
  <c r="AV2002" i="11"/>
  <c r="AW2003" i="11"/>
  <c r="AZ2002" i="11"/>
  <c r="AX2002" i="11"/>
  <c r="AW2004" i="19"/>
  <c r="AV2003" i="19"/>
  <c r="AX2003" i="19"/>
  <c r="AW2004" i="11"/>
  <c r="AV2003" i="11"/>
  <c r="AX2003" i="11"/>
  <c r="AZ2003" i="11"/>
  <c r="AX2004" i="19"/>
  <c r="AV2004" i="19"/>
  <c r="AW2005" i="19"/>
  <c r="AW2005" i="11"/>
  <c r="AZ2004" i="11"/>
  <c r="AX2004" i="11"/>
  <c r="AV2004" i="11"/>
  <c r="AV2005" i="19"/>
  <c r="AW2006" i="19"/>
  <c r="AX2005" i="19"/>
  <c r="AW2006" i="11"/>
  <c r="AV2005" i="11"/>
  <c r="AZ2005" i="11"/>
  <c r="AX2005" i="11"/>
  <c r="AV2006" i="19"/>
  <c r="AW2007" i="19"/>
  <c r="AX2006" i="19"/>
  <c r="AX2006" i="11"/>
  <c r="AZ2006" i="11"/>
  <c r="AW2007" i="11"/>
  <c r="AV2006" i="11"/>
  <c r="AX2007" i="19"/>
  <c r="AW2008" i="19"/>
  <c r="AV2007" i="19"/>
  <c r="AX2007" i="11"/>
  <c r="AZ2007" i="11"/>
  <c r="AW2008" i="11"/>
  <c r="AV2007" i="11"/>
  <c r="AW2009" i="19"/>
  <c r="AV2008" i="19"/>
  <c r="AX2008" i="19"/>
  <c r="AW2009" i="11"/>
  <c r="AX2008" i="11"/>
  <c r="AZ2008" i="11"/>
  <c r="AV2008" i="11"/>
  <c r="AW2010" i="19"/>
  <c r="AV2009" i="19"/>
  <c r="AX2009" i="19"/>
  <c r="AX2009" i="11"/>
  <c r="AZ2009" i="11"/>
  <c r="AV2009" i="11"/>
  <c r="AW2010" i="11"/>
  <c r="AX2010" i="19"/>
  <c r="AV2010" i="19"/>
  <c r="AW2011" i="19"/>
  <c r="AZ2010" i="11"/>
  <c r="AW2011" i="11"/>
  <c r="AV2010" i="11"/>
  <c r="AX2010" i="11"/>
  <c r="AX2011" i="19"/>
  <c r="AW2012" i="19"/>
  <c r="AV2011" i="19"/>
  <c r="AZ2011" i="11"/>
  <c r="AV2011" i="11"/>
  <c r="AW2012" i="11"/>
  <c r="AX2011" i="11"/>
  <c r="AX2012" i="19"/>
  <c r="AV2012" i="19"/>
  <c r="AW2013" i="19"/>
  <c r="AZ2012" i="11"/>
  <c r="AW2013" i="11"/>
  <c r="AV2012" i="11"/>
  <c r="AX2012" i="11"/>
  <c r="AV2013" i="19"/>
  <c r="AX2013" i="19"/>
  <c r="AW2014" i="19"/>
  <c r="AV2013" i="11"/>
  <c r="AX2013" i="11"/>
  <c r="AZ2013" i="11"/>
  <c r="AW2014" i="11"/>
  <c r="AX2014" i="19"/>
  <c r="AW2015" i="19"/>
  <c r="AV2014" i="19"/>
  <c r="AV2014" i="11"/>
  <c r="AZ2014" i="11"/>
  <c r="AX2014" i="11"/>
  <c r="AW2015" i="11"/>
  <c r="AW2016" i="19"/>
  <c r="AX2015" i="19"/>
  <c r="AV2015" i="19"/>
  <c r="AZ2015" i="11"/>
  <c r="AX2015" i="11"/>
  <c r="AW2016" i="11"/>
  <c r="AV2015" i="11"/>
  <c r="AV2016" i="19"/>
  <c r="AX2016" i="19"/>
  <c r="AW2017" i="19"/>
  <c r="AV2016" i="11"/>
  <c r="AW2017" i="11"/>
  <c r="AX2016" i="11"/>
  <c r="AZ2016" i="11"/>
  <c r="AV2017" i="19"/>
  <c r="AX2017" i="19"/>
  <c r="AW2018" i="19"/>
  <c r="AW2018" i="11"/>
  <c r="AX2017" i="11"/>
  <c r="AZ2017" i="11"/>
  <c r="AV2017" i="11"/>
  <c r="AX2018" i="19"/>
  <c r="AW2019" i="19"/>
  <c r="AV2018" i="19"/>
  <c r="AV2018" i="11"/>
  <c r="AZ2018" i="11"/>
  <c r="AX2018" i="11"/>
  <c r="AW2019" i="11"/>
  <c r="AW2020" i="19"/>
  <c r="AX2019" i="19"/>
  <c r="AV2019" i="19"/>
  <c r="AZ2019" i="11"/>
  <c r="AW2020" i="11"/>
  <c r="AX2019" i="11"/>
  <c r="AV2019" i="11"/>
  <c r="AV2020" i="19"/>
  <c r="AX2020" i="19"/>
  <c r="AW2021" i="19"/>
  <c r="AW2021" i="11"/>
  <c r="AX2020" i="11"/>
  <c r="AZ2020" i="11"/>
  <c r="AV2020" i="11"/>
  <c r="AX2021" i="19"/>
  <c r="AW2022" i="19"/>
  <c r="AV2021" i="19"/>
  <c r="AZ2021" i="11"/>
  <c r="AW2022" i="11"/>
  <c r="AX2021" i="11"/>
  <c r="AV2021" i="11"/>
  <c r="AV2022" i="19"/>
  <c r="AW2023" i="19"/>
  <c r="AX2022" i="19"/>
  <c r="AV2022" i="11"/>
  <c r="AW2023" i="11"/>
  <c r="AZ2022" i="11"/>
  <c r="AX2022" i="11"/>
  <c r="AW2024" i="19"/>
  <c r="AX2023" i="19"/>
  <c r="AV2023" i="19"/>
  <c r="AX2023" i="11"/>
  <c r="AZ2023" i="11"/>
  <c r="AV2023" i="11"/>
  <c r="AW2024" i="11"/>
  <c r="AV2024" i="19"/>
  <c r="AW2025" i="19"/>
  <c r="AX2024" i="19"/>
  <c r="AV2024" i="11"/>
  <c r="AZ2024" i="11"/>
  <c r="AX2024" i="11"/>
  <c r="AW2025" i="11"/>
  <c r="AW2026" i="19"/>
  <c r="AV2025" i="19"/>
  <c r="AX2025" i="19"/>
  <c r="AW2026" i="11"/>
  <c r="AV2025" i="11"/>
  <c r="AZ2025" i="11"/>
  <c r="AX2025" i="11"/>
  <c r="AW2027" i="19"/>
  <c r="AV2026" i="19"/>
  <c r="AX2026" i="19"/>
  <c r="AW2027" i="11"/>
  <c r="AV2026" i="11"/>
  <c r="AX2026" i="11"/>
  <c r="AZ2026" i="11"/>
  <c r="AW2028" i="19"/>
  <c r="AV2027" i="19"/>
  <c r="AX2027" i="19"/>
  <c r="AX2027" i="11"/>
  <c r="AW2028" i="11"/>
  <c r="AZ2027" i="11"/>
  <c r="AV2027" i="11"/>
  <c r="AX2028" i="19"/>
  <c r="AW2029" i="19"/>
  <c r="AV2028" i="19"/>
  <c r="AV2028" i="11"/>
  <c r="AW2029" i="11"/>
  <c r="AZ2028" i="11"/>
  <c r="AX2028" i="11"/>
  <c r="AV2029" i="19"/>
  <c r="AX2029" i="19"/>
  <c r="AW2030" i="19"/>
  <c r="AX2029" i="11"/>
  <c r="AZ2029" i="11"/>
  <c r="AV2029" i="11"/>
  <c r="AW2030" i="11"/>
  <c r="AX2030" i="19"/>
  <c r="AW2031" i="19"/>
  <c r="AV2030" i="19"/>
  <c r="AW2031" i="11"/>
  <c r="AZ2030" i="11"/>
  <c r="AX2030" i="11"/>
  <c r="AV2030" i="11"/>
  <c r="AV2031" i="19"/>
  <c r="AX2031" i="19"/>
  <c r="AW2032" i="19"/>
  <c r="AW2032" i="11"/>
  <c r="AX2031" i="11"/>
  <c r="AV2031" i="11"/>
  <c r="AZ2031" i="11"/>
  <c r="AW2033" i="19"/>
  <c r="AV2032" i="19"/>
  <c r="AX2032" i="19"/>
  <c r="AZ2032" i="11"/>
  <c r="AX2032" i="11"/>
  <c r="AV2032" i="11"/>
  <c r="AW2033" i="11"/>
  <c r="AX2033" i="19"/>
  <c r="AW2034" i="19"/>
  <c r="AV2033" i="19"/>
  <c r="AZ2033" i="11"/>
  <c r="AV2033" i="11"/>
  <c r="AX2033" i="11"/>
  <c r="AW2034" i="11"/>
  <c r="AV2034" i="19"/>
  <c r="AX2034" i="19"/>
  <c r="AW2035" i="19"/>
  <c r="AV2034" i="11"/>
  <c r="AX2034" i="11"/>
  <c r="AZ2034" i="11"/>
  <c r="AW2035" i="11"/>
  <c r="AV2035" i="19"/>
  <c r="AX2035" i="19"/>
  <c r="AW2036" i="19"/>
  <c r="AZ2035" i="11"/>
  <c r="AW2036" i="11"/>
  <c r="AV2035" i="11"/>
  <c r="AX2035" i="11"/>
  <c r="AX2036" i="19"/>
  <c r="AV2036" i="19"/>
  <c r="AW2037" i="19"/>
  <c r="AX2036" i="11"/>
  <c r="AZ2036" i="11"/>
  <c r="AW2037" i="11"/>
  <c r="AV2036" i="11"/>
  <c r="AV2037" i="19"/>
  <c r="AX2037" i="19"/>
  <c r="AW2038" i="19"/>
  <c r="AW2038" i="11"/>
  <c r="AZ2037" i="11"/>
  <c r="AX2037" i="11"/>
  <c r="AV2037" i="11"/>
  <c r="AX2038" i="19"/>
  <c r="AW2039" i="19"/>
  <c r="AV2038" i="19"/>
  <c r="AW2039" i="11"/>
  <c r="AX2038" i="11"/>
  <c r="AZ2038" i="11"/>
  <c r="AV2038" i="11"/>
  <c r="AV2039" i="19"/>
  <c r="AX2039" i="19"/>
  <c r="AW2040" i="19"/>
  <c r="AV2039" i="11"/>
  <c r="AZ2039" i="11"/>
  <c r="AX2039" i="11"/>
  <c r="AW2040" i="11"/>
  <c r="AX2040" i="19"/>
  <c r="AW2041" i="19"/>
  <c r="AV2040" i="19"/>
  <c r="AX2040" i="11"/>
  <c r="AV2040" i="11"/>
  <c r="AW2041" i="11"/>
  <c r="AZ2040" i="11"/>
  <c r="AX2041" i="19"/>
  <c r="AV2041" i="19"/>
  <c r="AW2042" i="19"/>
  <c r="AX2041" i="11"/>
  <c r="AZ2041" i="11"/>
  <c r="AV2041" i="11"/>
  <c r="AW2042" i="11"/>
  <c r="AX2042" i="19"/>
  <c r="AV2042" i="19"/>
  <c r="AW2043" i="19"/>
  <c r="AX2042" i="11"/>
  <c r="AZ2042" i="11"/>
  <c r="AV2042" i="11"/>
  <c r="AW2043" i="11"/>
  <c r="AW2044" i="19"/>
  <c r="AV2043" i="19"/>
  <c r="AX2043" i="19"/>
  <c r="AX2043" i="11"/>
  <c r="AZ2043" i="11"/>
  <c r="AW2044" i="11"/>
  <c r="AV2043" i="11"/>
  <c r="AX2044" i="19"/>
  <c r="AW2045" i="19"/>
  <c r="AV2044" i="19"/>
  <c r="AZ2044" i="11"/>
  <c r="AX2044" i="11"/>
  <c r="AW2045" i="11"/>
  <c r="AV2044" i="11"/>
  <c r="AX2045" i="19"/>
  <c r="AW2046" i="19"/>
  <c r="AV2045" i="19"/>
  <c r="AV2045" i="11"/>
  <c r="AZ2045" i="11"/>
  <c r="AX2045" i="11"/>
  <c r="AW2046" i="11"/>
  <c r="AV2046" i="19"/>
  <c r="AX2046" i="19"/>
  <c r="AW2047" i="19"/>
  <c r="AZ2046" i="11"/>
  <c r="AX2046" i="11"/>
  <c r="AW2047" i="11"/>
  <c r="AV2046" i="11"/>
  <c r="AW2048" i="19"/>
  <c r="AX2047" i="19"/>
  <c r="AV2047" i="19"/>
  <c r="AW2048" i="11"/>
  <c r="AX2047" i="11"/>
  <c r="AZ2047" i="11"/>
  <c r="AV2047" i="11"/>
  <c r="AW2049" i="19"/>
  <c r="AX2048" i="19"/>
  <c r="AV2048" i="19"/>
  <c r="AZ2048" i="11"/>
  <c r="AX2048" i="11"/>
  <c r="AW2049" i="11"/>
  <c r="AV2048" i="11"/>
  <c r="AW2050" i="19"/>
  <c r="AX2049" i="19"/>
  <c r="AV2049" i="19"/>
  <c r="AZ2049" i="11"/>
  <c r="AX2049" i="11"/>
  <c r="AV2049" i="11"/>
  <c r="AW2050" i="11"/>
  <c r="AX2050" i="19"/>
  <c r="AV2050" i="19"/>
  <c r="AW2051" i="19"/>
  <c r="AZ2050" i="11"/>
  <c r="AX2050" i="11"/>
  <c r="AW2051" i="11"/>
  <c r="AV2050" i="11"/>
  <c r="AX2051" i="19"/>
  <c r="AW2052" i="19"/>
  <c r="AV2051" i="19"/>
  <c r="AV2051" i="11"/>
  <c r="AZ2051" i="11"/>
  <c r="AW2052" i="11"/>
  <c r="AX2051" i="11"/>
  <c r="AX2052" i="19"/>
  <c r="AW2053" i="19"/>
  <c r="AV2052" i="19"/>
  <c r="AV2052" i="11"/>
  <c r="AZ2052" i="11"/>
  <c r="AW2053" i="11"/>
  <c r="AX2052" i="11"/>
  <c r="AX2053" i="19"/>
  <c r="AW2054" i="19"/>
  <c r="AV2053" i="19"/>
  <c r="AV2053" i="11"/>
  <c r="AZ2053" i="11"/>
  <c r="AW2054" i="11"/>
  <c r="AX2053" i="11"/>
  <c r="AW2055" i="19"/>
  <c r="AV2054" i="19"/>
  <c r="AX2054" i="19"/>
  <c r="AX2054" i="11"/>
  <c r="AW2055" i="11"/>
  <c r="AZ2054" i="11"/>
  <c r="AV2054" i="11"/>
  <c r="AX2055" i="19"/>
  <c r="AV2055" i="19"/>
  <c r="AW2056" i="19"/>
  <c r="AX2055" i="11"/>
  <c r="AV2055" i="11"/>
  <c r="AW2056" i="11"/>
  <c r="AZ2055" i="11"/>
  <c r="AX2056" i="19"/>
  <c r="AW2057" i="19"/>
  <c r="AV2056" i="19"/>
  <c r="AX2056" i="11"/>
  <c r="AZ2056" i="11"/>
  <c r="AV2056" i="11"/>
  <c r="AW2057" i="11"/>
  <c r="AW2058" i="19"/>
  <c r="AX2057" i="19"/>
  <c r="AV2057" i="19"/>
  <c r="AV2057" i="11"/>
  <c r="AZ2057" i="11"/>
  <c r="AX2057" i="11"/>
  <c r="AW2058" i="11"/>
  <c r="AV2058" i="19"/>
  <c r="AW2059" i="19"/>
  <c r="AX2058" i="19"/>
  <c r="AV2058" i="11"/>
  <c r="AZ2058" i="11"/>
  <c r="AX2058" i="11"/>
  <c r="AW2059" i="11"/>
  <c r="AX2059" i="19"/>
  <c r="AW2060" i="19"/>
  <c r="AV2059" i="19"/>
  <c r="AV2059" i="11"/>
  <c r="AW2060" i="11"/>
  <c r="AZ2059" i="11"/>
  <c r="AX2059" i="11"/>
  <c r="AW2061" i="19"/>
  <c r="AV2060" i="19"/>
  <c r="AX2060" i="19"/>
  <c r="AV2060" i="11"/>
  <c r="AZ2060" i="11"/>
  <c r="AX2060" i="11"/>
  <c r="AW2061" i="11"/>
  <c r="AX2061" i="19"/>
  <c r="AW2062" i="19"/>
  <c r="AV2061" i="19"/>
  <c r="AZ2061" i="11"/>
  <c r="AX2061" i="11"/>
  <c r="AW2062" i="11"/>
  <c r="AV2061" i="11"/>
  <c r="AV2062" i="19"/>
  <c r="AX2062" i="19"/>
  <c r="AW2063" i="19"/>
  <c r="AX2062" i="11"/>
  <c r="AW2063" i="11"/>
  <c r="AZ2062" i="11"/>
  <c r="AV2062" i="11"/>
  <c r="AV2063" i="19"/>
  <c r="AW2064" i="19"/>
  <c r="AX2063" i="19"/>
  <c r="AV2063" i="11"/>
  <c r="AX2063" i="11"/>
  <c r="AW2064" i="11"/>
  <c r="AZ2063" i="11"/>
  <c r="AW2065" i="19"/>
  <c r="AV2064" i="19"/>
  <c r="AX2064" i="19"/>
  <c r="AW2065" i="11"/>
  <c r="AZ2064" i="11"/>
  <c r="AV2064" i="11"/>
  <c r="AX2064" i="11"/>
  <c r="AX2065" i="19"/>
  <c r="AV2065" i="19"/>
  <c r="AW2066" i="19"/>
  <c r="AX2065" i="11"/>
  <c r="AW2066" i="11"/>
  <c r="AZ2065" i="11"/>
  <c r="AV2065" i="11"/>
  <c r="AV2066" i="19"/>
  <c r="AW2067" i="19"/>
  <c r="AX2066" i="19"/>
  <c r="AX2066" i="11"/>
  <c r="AV2066" i="11"/>
  <c r="AW2067" i="11"/>
  <c r="AZ2066" i="11"/>
  <c r="AW2068" i="19"/>
  <c r="AX2067" i="19"/>
  <c r="AV2067" i="19"/>
  <c r="AW2068" i="11"/>
  <c r="AZ2067" i="11"/>
  <c r="AX2067" i="11"/>
  <c r="AV2067" i="11"/>
  <c r="AV2068" i="19"/>
  <c r="AX2068" i="19"/>
  <c r="AW2069" i="19"/>
  <c r="AZ2068" i="11"/>
  <c r="AW2069" i="11"/>
  <c r="AX2068" i="11"/>
  <c r="AV2068" i="11"/>
  <c r="AX2069" i="19"/>
  <c r="AW2070" i="19"/>
  <c r="AV2069" i="19"/>
  <c r="AX2069" i="11"/>
  <c r="AZ2069" i="11"/>
  <c r="AW2070" i="11"/>
  <c r="AV2069" i="11"/>
  <c r="AV2070" i="19"/>
  <c r="AX2070" i="19"/>
  <c r="AW2071" i="19"/>
  <c r="AZ2070" i="11"/>
  <c r="AV2070" i="11"/>
  <c r="AW2071" i="11"/>
  <c r="AX2070" i="11"/>
  <c r="AX2071" i="19"/>
  <c r="AV2071" i="19"/>
  <c r="AW2072" i="19"/>
  <c r="AW2072" i="11"/>
  <c r="AX2071" i="11"/>
  <c r="AV2071" i="11"/>
  <c r="AZ2071" i="11"/>
  <c r="AV2072" i="19"/>
  <c r="AX2072" i="19"/>
  <c r="AW2073" i="19"/>
  <c r="AX2072" i="11"/>
  <c r="AW2073" i="11"/>
  <c r="AV2072" i="11"/>
  <c r="AZ2072" i="11"/>
  <c r="AX2073" i="19"/>
  <c r="AW2074" i="19"/>
  <c r="AV2073" i="19"/>
  <c r="AV2073" i="11"/>
  <c r="AX2073" i="11"/>
  <c r="AW2074" i="11"/>
  <c r="AZ2073" i="11"/>
  <c r="AV2074" i="19"/>
  <c r="AX2074" i="19"/>
  <c r="AW2075" i="19"/>
  <c r="AV2074" i="11"/>
  <c r="AX2074" i="11"/>
  <c r="AW2075" i="11"/>
  <c r="AZ2074" i="11"/>
  <c r="AW2076" i="19"/>
  <c r="AX2075" i="19"/>
  <c r="AV2075" i="19"/>
  <c r="AV2075" i="11"/>
  <c r="AX2075" i="11"/>
  <c r="AW2076" i="11"/>
  <c r="AZ2075" i="11"/>
  <c r="AX2076" i="19"/>
  <c r="AV2076" i="19"/>
  <c r="AW2077" i="19"/>
  <c r="AV2076" i="11"/>
  <c r="AZ2076" i="11"/>
  <c r="AW2077" i="11"/>
  <c r="AX2076" i="11"/>
  <c r="AV2077" i="19"/>
  <c r="AW2078" i="19"/>
  <c r="AX2077" i="19"/>
  <c r="AZ2077" i="11"/>
  <c r="AW2078" i="11"/>
  <c r="AV2077" i="11"/>
  <c r="AX2077" i="11"/>
  <c r="AX2078" i="19"/>
  <c r="AW2079" i="19"/>
  <c r="AV2078" i="19"/>
  <c r="AX2078" i="11"/>
  <c r="AZ2078" i="11"/>
  <c r="AW2079" i="11"/>
  <c r="AV2078" i="11"/>
  <c r="AV2079" i="19"/>
  <c r="AW2080" i="19"/>
  <c r="AX2079" i="19"/>
  <c r="AV2079" i="11"/>
  <c r="AX2079" i="11"/>
  <c r="AW2080" i="11"/>
  <c r="AZ2079" i="11"/>
  <c r="AW2081" i="19"/>
  <c r="AV2080" i="19"/>
  <c r="AX2080" i="19"/>
  <c r="AW2081" i="11"/>
  <c r="AX2080" i="11"/>
  <c r="AZ2080" i="11"/>
  <c r="AV2080" i="11"/>
  <c r="AW2082" i="19"/>
  <c r="AV2081" i="19"/>
  <c r="AX2081" i="19"/>
  <c r="AZ2081" i="11"/>
  <c r="AX2081" i="11"/>
  <c r="AV2081" i="11"/>
  <c r="AW2082" i="11"/>
  <c r="AX2082" i="19"/>
  <c r="AV2082" i="19"/>
  <c r="AW2083" i="19"/>
  <c r="AX2082" i="11"/>
  <c r="AV2082" i="11"/>
  <c r="AZ2082" i="11"/>
  <c r="AW2083" i="11"/>
  <c r="AV2083" i="19"/>
  <c r="AW2084" i="19"/>
  <c r="AX2083" i="19"/>
  <c r="AZ2083" i="11"/>
  <c r="AX2083" i="11"/>
  <c r="AV2083" i="11"/>
  <c r="AW2084" i="11"/>
  <c r="AX2084" i="19"/>
  <c r="AW2085" i="19"/>
  <c r="AV2084" i="19"/>
  <c r="AX2084" i="11"/>
  <c r="AW2085" i="11"/>
  <c r="AV2084" i="11"/>
  <c r="AZ2084" i="11"/>
  <c r="AV2085" i="19"/>
  <c r="AX2085" i="19"/>
  <c r="AW2086" i="19"/>
  <c r="AV2085" i="11"/>
  <c r="AW2086" i="11"/>
  <c r="AZ2085" i="11"/>
  <c r="AX2085" i="11"/>
  <c r="AW2087" i="19"/>
  <c r="AV2086" i="19"/>
  <c r="AX2086" i="19"/>
  <c r="AX2086" i="11"/>
  <c r="AW2087" i="11"/>
  <c r="AZ2086" i="11"/>
  <c r="AV2086" i="11"/>
  <c r="AV2087" i="19"/>
  <c r="AX2087" i="19"/>
  <c r="AW2088" i="19"/>
  <c r="AV2087" i="11"/>
  <c r="AW2088" i="11"/>
  <c r="AZ2087" i="11"/>
  <c r="AX2087" i="11"/>
  <c r="AW2089" i="19"/>
  <c r="AV2088" i="19"/>
  <c r="AX2088" i="19"/>
  <c r="AX2088" i="11"/>
  <c r="AZ2088" i="11"/>
  <c r="AV2088" i="11"/>
  <c r="AW2089" i="11"/>
  <c r="AW2090" i="19"/>
  <c r="AX2089" i="19"/>
  <c r="AV2089" i="19"/>
  <c r="AZ2089" i="11"/>
  <c r="AW2090" i="11"/>
  <c r="AV2089" i="11"/>
  <c r="AX2089" i="11"/>
  <c r="AX2090" i="19"/>
  <c r="AW2091" i="19"/>
  <c r="AV2090" i="19"/>
  <c r="AW2091" i="11"/>
  <c r="AV2090" i="11"/>
  <c r="AX2090" i="11"/>
  <c r="AZ2090" i="11"/>
  <c r="AW2092" i="19"/>
  <c r="AX2091" i="19"/>
  <c r="AV2091" i="19"/>
  <c r="AX2091" i="11"/>
  <c r="AW2092" i="11"/>
  <c r="AZ2091" i="11"/>
  <c r="AV2091" i="11"/>
  <c r="AW2093" i="19"/>
  <c r="AX2092" i="19"/>
  <c r="AV2092" i="19"/>
  <c r="AZ2092" i="11"/>
  <c r="AV2092" i="11"/>
  <c r="AW2093" i="11"/>
  <c r="AX2092" i="11"/>
  <c r="AX2093" i="19"/>
  <c r="AW2094" i="19"/>
  <c r="AV2093" i="19"/>
  <c r="AW2094" i="11"/>
  <c r="AX2093" i="11"/>
  <c r="AZ2093" i="11"/>
  <c r="AV2093" i="11"/>
  <c r="AW2095" i="19"/>
  <c r="AX2094" i="19"/>
  <c r="AV2094" i="19"/>
  <c r="AV2094" i="11"/>
  <c r="AZ2094" i="11"/>
  <c r="AX2094" i="11"/>
  <c r="AW2095" i="11"/>
  <c r="AW2096" i="19"/>
  <c r="AX2095" i="19"/>
  <c r="AV2095" i="19"/>
  <c r="AZ2095" i="11"/>
  <c r="AW2096" i="11"/>
  <c r="AV2095" i="11"/>
  <c r="AX2095" i="11"/>
  <c r="AW2097" i="19"/>
  <c r="AV2096" i="19"/>
  <c r="AX2096" i="19"/>
  <c r="AV2096" i="11"/>
  <c r="AX2096" i="11"/>
  <c r="AW2097" i="11"/>
  <c r="AZ2096" i="11"/>
  <c r="AW2098" i="19"/>
  <c r="AX2097" i="19"/>
  <c r="AV2097" i="19"/>
  <c r="AV2097" i="11"/>
  <c r="AX2097" i="11"/>
  <c r="AW2098" i="11"/>
  <c r="AZ2097" i="11"/>
  <c r="AV2098" i="19"/>
  <c r="AW2099" i="19"/>
  <c r="AX2098" i="19"/>
  <c r="AX2098" i="11"/>
  <c r="AW2099" i="11"/>
  <c r="AV2098" i="11"/>
  <c r="AZ2098" i="11"/>
  <c r="AX2099" i="19"/>
  <c r="AW2100" i="19"/>
  <c r="AV2099" i="19"/>
  <c r="AV2099" i="11"/>
  <c r="AW2100" i="11"/>
  <c r="AX2099" i="11"/>
  <c r="AZ2099" i="11"/>
  <c r="AW2101" i="19"/>
  <c r="AV2100" i="19"/>
  <c r="AX2100" i="19"/>
  <c r="AV2100" i="11"/>
  <c r="AX2100" i="11"/>
  <c r="AZ2100" i="11"/>
  <c r="AW2101" i="11"/>
  <c r="AW2102" i="19"/>
  <c r="AV2101" i="19"/>
  <c r="AX2101" i="19"/>
  <c r="AX2101" i="11"/>
  <c r="AZ2101" i="11"/>
  <c r="AV2101" i="11"/>
  <c r="AW2102" i="11"/>
  <c r="AV2102" i="19"/>
  <c r="AX2102" i="19"/>
  <c r="AW2103" i="19"/>
  <c r="AW2103" i="11"/>
  <c r="AV2102" i="11"/>
  <c r="AZ2102" i="11"/>
  <c r="AX2102" i="11"/>
  <c r="AW2104" i="19"/>
  <c r="AX2103" i="19"/>
  <c r="AV2103" i="19"/>
  <c r="AZ2103" i="11"/>
  <c r="AX2103" i="11"/>
  <c r="AV2103" i="11"/>
  <c r="AW2104" i="11"/>
  <c r="AW2105" i="19"/>
  <c r="AX2104" i="19"/>
  <c r="AV2104" i="19"/>
  <c r="AX2104" i="11"/>
  <c r="AV2104" i="11"/>
  <c r="AZ2104" i="11"/>
  <c r="AW2105" i="11"/>
  <c r="AX2105" i="19"/>
  <c r="AW2106" i="19"/>
  <c r="AV2105" i="19"/>
  <c r="AZ2105" i="11"/>
  <c r="AW2106" i="11"/>
  <c r="AX2105" i="11"/>
  <c r="AV2105" i="11"/>
  <c r="AV2106" i="19"/>
  <c r="AX2106" i="19"/>
  <c r="AW2107" i="19"/>
  <c r="AV2106" i="11"/>
  <c r="AW2107" i="11"/>
  <c r="AZ2106" i="11"/>
  <c r="AX2106" i="11"/>
  <c r="AX2107" i="19"/>
  <c r="AV2107" i="19"/>
  <c r="AW2108" i="19"/>
  <c r="AX2107" i="11"/>
  <c r="AW2108" i="11"/>
  <c r="AZ2107" i="11"/>
  <c r="AV2107" i="11"/>
  <c r="AW2109" i="19"/>
  <c r="AV2108" i="19"/>
  <c r="AX2108" i="19"/>
  <c r="AZ2108" i="11"/>
  <c r="AX2108" i="11"/>
  <c r="AV2108" i="11"/>
  <c r="AW2109" i="11"/>
  <c r="AW2110" i="19"/>
  <c r="AV2109" i="19"/>
  <c r="AX2109" i="19"/>
  <c r="AZ2109" i="11"/>
  <c r="AW2110" i="11"/>
  <c r="AX2109" i="11"/>
  <c r="AV2109" i="11"/>
  <c r="AV2110" i="19"/>
  <c r="AW2111" i="19"/>
  <c r="AX2110" i="19"/>
  <c r="AX2110" i="11"/>
  <c r="AZ2110" i="11"/>
  <c r="AV2110" i="11"/>
  <c r="AW2111" i="11"/>
  <c r="AW2112" i="19"/>
  <c r="AV2111" i="19"/>
  <c r="AX2111" i="19"/>
  <c r="AV2111" i="11"/>
  <c r="AW2112" i="11"/>
  <c r="AZ2111" i="11"/>
  <c r="AX2111" i="11"/>
  <c r="AW2113" i="19"/>
  <c r="AX2112" i="19"/>
  <c r="AV2112" i="19"/>
  <c r="AZ2112" i="11"/>
  <c r="AV2112" i="11"/>
  <c r="AW2113" i="11"/>
  <c r="AX2112" i="11"/>
  <c r="AX2113" i="19"/>
  <c r="AV2113" i="19"/>
  <c r="AW2114" i="19"/>
  <c r="AX2113" i="11"/>
  <c r="AV2113" i="11"/>
  <c r="AW2114" i="11"/>
  <c r="AZ2113" i="11"/>
  <c r="AX2114" i="19"/>
  <c r="AW2115" i="19"/>
  <c r="AV2114" i="19"/>
  <c r="AZ2114" i="11"/>
  <c r="AV2114" i="11"/>
  <c r="AW2115" i="11"/>
  <c r="AX2114" i="11"/>
  <c r="AV2115" i="19"/>
  <c r="AW2116" i="19"/>
  <c r="AX2115" i="19"/>
  <c r="AZ2115" i="11"/>
  <c r="AV2115" i="11"/>
  <c r="AX2115" i="11"/>
  <c r="AW2116" i="11"/>
  <c r="AV2116" i="19"/>
  <c r="AX2116" i="19"/>
  <c r="AW2117" i="19"/>
  <c r="AV2116" i="11"/>
  <c r="AZ2116" i="11"/>
  <c r="AX2116" i="11"/>
  <c r="AW2117" i="11"/>
  <c r="AV2117" i="19"/>
  <c r="AW2118" i="19"/>
  <c r="AX2117" i="19"/>
  <c r="AV2117" i="11"/>
  <c r="AZ2117" i="11"/>
  <c r="AX2117" i="11"/>
  <c r="AW2118" i="11"/>
  <c r="AV2118" i="19"/>
  <c r="AX2118" i="19"/>
  <c r="AW2119" i="19"/>
  <c r="AZ2118" i="11"/>
  <c r="AV2118" i="11"/>
  <c r="AW2119" i="11"/>
  <c r="AX2118" i="11"/>
  <c r="AW2120" i="19"/>
  <c r="AV2119" i="19"/>
  <c r="AX2119" i="19"/>
  <c r="AV2119" i="11"/>
  <c r="AZ2119" i="11"/>
  <c r="AW2120" i="11"/>
  <c r="AX2119" i="11"/>
  <c r="AW2121" i="19"/>
  <c r="AV2120" i="19"/>
  <c r="AX2120" i="19"/>
  <c r="AW2121" i="11"/>
  <c r="AZ2120" i="11"/>
  <c r="AX2120" i="11"/>
  <c r="AV2120" i="11"/>
  <c r="AX2121" i="19"/>
  <c r="AV2121" i="19"/>
  <c r="AW2122" i="19"/>
  <c r="AX2121" i="11"/>
  <c r="AW2122" i="11"/>
  <c r="AV2121" i="11"/>
  <c r="AZ2121" i="11"/>
  <c r="AX2122" i="19"/>
  <c r="AV2122" i="19"/>
  <c r="AW2123" i="19"/>
  <c r="AW2123" i="11"/>
  <c r="AZ2122" i="11"/>
  <c r="AV2122" i="11"/>
  <c r="AX2122" i="11"/>
  <c r="AV2123" i="19"/>
  <c r="AW2124" i="19"/>
  <c r="AX2123" i="19"/>
  <c r="AW2124" i="11"/>
  <c r="AV2123" i="11"/>
  <c r="AX2123" i="11"/>
  <c r="AZ2123" i="11"/>
  <c r="AW2125" i="19"/>
  <c r="AV2124" i="19"/>
  <c r="AX2124" i="19"/>
  <c r="AV2124" i="11"/>
  <c r="AZ2124" i="11"/>
  <c r="AX2124" i="11"/>
  <c r="AW2125" i="11"/>
  <c r="AV2125" i="19"/>
  <c r="AW2126" i="19"/>
  <c r="AX2125" i="19"/>
  <c r="AX2125" i="11"/>
  <c r="AW2126" i="11"/>
  <c r="AV2125" i="11"/>
  <c r="AZ2125" i="11"/>
  <c r="AW2127" i="19"/>
  <c r="AX2126" i="19"/>
  <c r="AV2126" i="19"/>
  <c r="AZ2126" i="11"/>
  <c r="AW2127" i="11"/>
  <c r="AV2126" i="11"/>
  <c r="AX2126" i="11"/>
  <c r="AV2127" i="19"/>
  <c r="AW2128" i="19"/>
  <c r="AX2127" i="19"/>
  <c r="AZ2127" i="11"/>
  <c r="AX2127" i="11"/>
  <c r="AV2127" i="11"/>
  <c r="AW2128" i="11"/>
  <c r="AX2128" i="19"/>
  <c r="AW2129" i="19"/>
  <c r="AV2128" i="19"/>
  <c r="AW2129" i="11"/>
  <c r="AV2128" i="11"/>
  <c r="AZ2128" i="11"/>
  <c r="AX2128" i="11"/>
  <c r="AW2130" i="19"/>
  <c r="AV2129" i="19"/>
  <c r="AX2129" i="19"/>
  <c r="AW2130" i="11"/>
  <c r="AZ2129" i="11"/>
  <c r="AV2129" i="11"/>
  <c r="AX2129" i="11"/>
  <c r="AV2130" i="19"/>
  <c r="AX2130" i="19"/>
  <c r="AW2131" i="19"/>
  <c r="AZ2130" i="11"/>
  <c r="AX2130" i="11"/>
  <c r="AV2130" i="11"/>
  <c r="AW2131" i="11"/>
  <c r="AV2131" i="19"/>
  <c r="AX2131" i="19"/>
  <c r="AW2132" i="19"/>
  <c r="AZ2131" i="11"/>
  <c r="AV2131" i="11"/>
  <c r="AX2131" i="11"/>
  <c r="AW2132" i="11"/>
  <c r="AW2133" i="19"/>
  <c r="AX2132" i="19"/>
  <c r="AV2132" i="19"/>
  <c r="AZ2132" i="11"/>
  <c r="AW2133" i="11"/>
  <c r="AV2132" i="11"/>
  <c r="AX2132" i="11"/>
  <c r="AX2133" i="19"/>
  <c r="AV2133" i="19"/>
  <c r="AW2134" i="19"/>
  <c r="AV2133" i="11"/>
  <c r="AZ2133" i="11"/>
  <c r="AX2133" i="11"/>
  <c r="AW2134" i="11"/>
  <c r="AW2135" i="19"/>
  <c r="AX2134" i="19"/>
  <c r="AV2134" i="19"/>
  <c r="AV2134" i="11"/>
  <c r="AW2135" i="11"/>
  <c r="AX2134" i="11"/>
  <c r="AZ2134" i="11"/>
  <c r="AX2135" i="19"/>
  <c r="AV2135" i="19"/>
  <c r="AW2136" i="19"/>
  <c r="AX2135" i="11"/>
  <c r="AZ2135" i="11"/>
  <c r="AV2135" i="11"/>
  <c r="AW2136" i="11"/>
  <c r="AW2137" i="19"/>
  <c r="AX2136" i="19"/>
  <c r="AV2136" i="19"/>
  <c r="AV2136" i="11"/>
  <c r="AX2136" i="11"/>
  <c r="AW2137" i="11"/>
  <c r="AZ2136" i="11"/>
  <c r="AV2137" i="19"/>
  <c r="AX2137" i="19"/>
  <c r="AW2138" i="19"/>
  <c r="AZ2137" i="11"/>
  <c r="AW2138" i="11"/>
  <c r="AX2137" i="11"/>
  <c r="AV2137" i="11"/>
  <c r="AV2138" i="19"/>
  <c r="AX2138" i="19"/>
  <c r="AW2139" i="19"/>
  <c r="AV2138" i="11"/>
  <c r="AX2138" i="11"/>
  <c r="AZ2138" i="11"/>
  <c r="AW2139" i="11"/>
  <c r="AV2139" i="19"/>
  <c r="AX2139" i="19"/>
  <c r="AW2140" i="19"/>
  <c r="AX2139" i="11"/>
  <c r="AV2139" i="11"/>
  <c r="AW2140" i="11"/>
  <c r="AZ2139" i="11"/>
  <c r="AV2140" i="19"/>
  <c r="AW2141" i="19"/>
  <c r="AX2140" i="19"/>
  <c r="AV2140" i="11"/>
  <c r="AX2140" i="11"/>
  <c r="AZ2140" i="11"/>
  <c r="AW2141" i="11"/>
  <c r="AW2142" i="19"/>
  <c r="AV2141" i="19"/>
  <c r="AX2141" i="19"/>
  <c r="AV2141" i="11"/>
  <c r="AZ2141" i="11"/>
  <c r="AX2141" i="11"/>
  <c r="AW2142" i="11"/>
  <c r="AW2143" i="19"/>
  <c r="AX2142" i="19"/>
  <c r="AV2142" i="19"/>
  <c r="AW2143" i="11"/>
  <c r="AX2142" i="11"/>
  <c r="AZ2142" i="11"/>
  <c r="AV2142" i="11"/>
  <c r="AV2143" i="19"/>
  <c r="AX2143" i="19"/>
  <c r="AW2144" i="19"/>
  <c r="AV2143" i="11"/>
  <c r="AX2143" i="11"/>
  <c r="AW2144" i="11"/>
  <c r="AZ2143" i="11"/>
  <c r="AW2145" i="19"/>
  <c r="AV2144" i="19"/>
  <c r="AX2144" i="19"/>
  <c r="AV2144" i="11"/>
  <c r="AX2144" i="11"/>
  <c r="AZ2144" i="11"/>
  <c r="AW2145" i="11"/>
  <c r="AV2145" i="19"/>
  <c r="AW2146" i="19"/>
  <c r="AX2145" i="19"/>
  <c r="AW2146" i="11"/>
  <c r="AV2145" i="11"/>
  <c r="AX2145" i="11"/>
  <c r="AZ2145" i="11"/>
  <c r="AX2146" i="19"/>
  <c r="AW2147" i="19"/>
  <c r="AV2146" i="19"/>
  <c r="AW2147" i="11"/>
  <c r="AX2146" i="11"/>
  <c r="AZ2146" i="11"/>
  <c r="AV2146" i="11"/>
  <c r="AV2147" i="19"/>
  <c r="AW2148" i="19"/>
  <c r="AX2147" i="19"/>
  <c r="AX2147" i="11"/>
  <c r="AV2147" i="11"/>
  <c r="AZ2147" i="11"/>
  <c r="AW2148" i="11"/>
  <c r="AV2148" i="19"/>
  <c r="AX2148" i="19"/>
  <c r="AW2149" i="19"/>
  <c r="AZ2148" i="11"/>
  <c r="AV2148" i="11"/>
  <c r="AW2149" i="11"/>
  <c r="AX2148" i="11"/>
  <c r="AW2150" i="19"/>
  <c r="AV2149" i="19"/>
  <c r="AX2149" i="19"/>
  <c r="AW2150" i="11"/>
  <c r="AX2149" i="11"/>
  <c r="AV2149" i="11"/>
  <c r="AZ2149" i="11"/>
  <c r="AW2151" i="19"/>
  <c r="AV2150" i="19"/>
  <c r="AX2150" i="19"/>
  <c r="AW2151" i="11"/>
  <c r="AV2150" i="11"/>
  <c r="AX2150" i="11"/>
  <c r="AZ2150" i="11"/>
  <c r="AW2152" i="19"/>
  <c r="AX2151" i="19"/>
  <c r="AV2151" i="19"/>
  <c r="AX2151" i="11"/>
  <c r="AV2151" i="11"/>
  <c r="AW2152" i="11"/>
  <c r="AZ2151" i="11"/>
  <c r="AV2152" i="19"/>
  <c r="AX2152" i="19"/>
  <c r="AW2153" i="19"/>
  <c r="AX2152" i="11"/>
  <c r="AW2153" i="11"/>
  <c r="AZ2152" i="11"/>
  <c r="AV2152" i="11"/>
  <c r="AX2153" i="19"/>
  <c r="AW2154" i="19"/>
  <c r="AV2153" i="19"/>
  <c r="AV2153" i="11"/>
  <c r="AX2153" i="11"/>
  <c r="AW2154" i="11"/>
  <c r="AZ2153" i="11"/>
  <c r="AV2154" i="19"/>
  <c r="AW2155" i="19"/>
  <c r="AX2154" i="19"/>
  <c r="AW2155" i="11"/>
  <c r="AZ2154" i="11"/>
  <c r="AV2154" i="11"/>
  <c r="AX2154" i="11"/>
  <c r="AW2156" i="19"/>
  <c r="AV2155" i="19"/>
  <c r="AX2155" i="19"/>
  <c r="AZ2155" i="11"/>
  <c r="AV2155" i="11"/>
  <c r="AW2156" i="11"/>
  <c r="AX2155" i="11"/>
  <c r="AV2156" i="19"/>
  <c r="AW2157" i="19"/>
  <c r="AX2156" i="19"/>
  <c r="AX2156" i="11"/>
  <c r="AZ2156" i="11"/>
  <c r="AV2156" i="11"/>
  <c r="AW2157" i="11"/>
  <c r="AV2157" i="19"/>
  <c r="AW2158" i="19"/>
  <c r="AX2157" i="19"/>
  <c r="AZ2157" i="11"/>
  <c r="AX2157" i="11"/>
  <c r="AV2157" i="11"/>
  <c r="AW2158" i="11"/>
  <c r="AV2158" i="19"/>
  <c r="AX2158" i="19"/>
  <c r="AW2159" i="19"/>
  <c r="AZ2158" i="11"/>
  <c r="AW2159" i="11"/>
  <c r="AX2158" i="11"/>
  <c r="AV2158" i="11"/>
  <c r="AX2159" i="19"/>
  <c r="AW2160" i="19"/>
  <c r="AV2159" i="19"/>
  <c r="AW2160" i="11"/>
  <c r="AX2159" i="11"/>
  <c r="AV2159" i="11"/>
  <c r="AZ2159" i="11"/>
  <c r="AV2160" i="19"/>
  <c r="AW2161" i="19"/>
  <c r="AX2160" i="19"/>
  <c r="AW2161" i="11"/>
  <c r="AV2160" i="11"/>
  <c r="AZ2160" i="11"/>
  <c r="AX2160" i="11"/>
  <c r="AV2161" i="19"/>
  <c r="AW2162" i="19"/>
  <c r="AX2161" i="19"/>
  <c r="AZ2161" i="11"/>
  <c r="AW2162" i="11"/>
  <c r="AX2161" i="11"/>
  <c r="AV2161" i="11"/>
  <c r="AW2163" i="19"/>
  <c r="AV2162" i="19"/>
  <c r="AX2162" i="19"/>
  <c r="AW2163" i="11"/>
  <c r="AZ2162" i="11"/>
  <c r="AV2162" i="11"/>
  <c r="AX2162" i="11"/>
  <c r="AX2163" i="19"/>
  <c r="AV2163" i="19"/>
  <c r="AW2164" i="19"/>
  <c r="AX2163" i="11"/>
  <c r="AW2164" i="11"/>
  <c r="AZ2163" i="11"/>
  <c r="AV2163" i="11"/>
  <c r="AV2164" i="19"/>
  <c r="AX2164" i="19"/>
  <c r="AW2165" i="19"/>
  <c r="AX2164" i="11"/>
  <c r="AW2165" i="11"/>
  <c r="AZ2164" i="11"/>
  <c r="AV2164" i="11"/>
  <c r="AV2165" i="19"/>
  <c r="AX2165" i="19"/>
  <c r="AW2166" i="19"/>
  <c r="AZ2165" i="11"/>
  <c r="AX2165" i="11"/>
  <c r="AW2166" i="11"/>
  <c r="AV2165" i="11"/>
  <c r="AW2167" i="19"/>
  <c r="AX2166" i="19"/>
  <c r="AV2166" i="19"/>
  <c r="AZ2166" i="11"/>
  <c r="AW2167" i="11"/>
  <c r="AX2166" i="11"/>
  <c r="AV2166" i="11"/>
  <c r="AV2167" i="19"/>
  <c r="AX2167" i="19"/>
  <c r="AW2168" i="19"/>
  <c r="AZ2167" i="11"/>
  <c r="AV2167" i="11"/>
  <c r="AW2168" i="11"/>
  <c r="AX2167" i="11"/>
  <c r="AX2168" i="19"/>
  <c r="AV2168" i="19"/>
  <c r="AW2169" i="19"/>
  <c r="AX2168" i="11"/>
  <c r="AZ2168" i="11"/>
  <c r="AV2168" i="11"/>
  <c r="AW2169" i="11"/>
  <c r="AX2169" i="19"/>
  <c r="AW2170" i="19"/>
  <c r="AV2169" i="19"/>
  <c r="AV2169" i="11"/>
  <c r="AW2170" i="11"/>
  <c r="AZ2169" i="11"/>
  <c r="AX2169" i="11"/>
  <c r="AX2170" i="19"/>
  <c r="AV2170" i="19"/>
  <c r="AW2171" i="19"/>
  <c r="AX2170" i="11"/>
  <c r="AZ2170" i="11"/>
  <c r="AV2170" i="11"/>
  <c r="AW2171" i="11"/>
  <c r="AV2171" i="19"/>
  <c r="AW2172" i="19"/>
  <c r="AX2171" i="19"/>
  <c r="AZ2171" i="11"/>
  <c r="AW2172" i="11"/>
  <c r="AX2171" i="11"/>
  <c r="AV2171" i="11"/>
  <c r="AW2173" i="19"/>
  <c r="AX2172" i="19"/>
  <c r="AV2172" i="19"/>
  <c r="AZ2172" i="11"/>
  <c r="AW2173" i="11"/>
  <c r="AX2172" i="11"/>
  <c r="AV2172" i="11"/>
  <c r="AX2173" i="19"/>
  <c r="AW2174" i="19"/>
  <c r="AV2173" i="19"/>
  <c r="AV2173" i="11"/>
  <c r="AW2174" i="11"/>
  <c r="AX2173" i="11"/>
  <c r="AZ2173" i="11"/>
  <c r="AX2174" i="19"/>
  <c r="AV2174" i="19"/>
  <c r="AW2175" i="19"/>
  <c r="AZ2174" i="11"/>
  <c r="AV2174" i="11"/>
  <c r="AW2175" i="11"/>
  <c r="AX2174" i="11"/>
  <c r="AW2176" i="19"/>
  <c r="AV2175" i="19"/>
  <c r="AX2175" i="19"/>
  <c r="AW2176" i="11"/>
  <c r="AX2175" i="11"/>
  <c r="AV2175" i="11"/>
  <c r="AZ2175" i="11"/>
  <c r="AW2177" i="19"/>
  <c r="AV2176" i="19"/>
  <c r="AX2176" i="19"/>
  <c r="AW2177" i="11"/>
  <c r="AZ2176" i="11"/>
  <c r="AV2176" i="11"/>
  <c r="AX2176" i="11"/>
  <c r="AW2178" i="19"/>
  <c r="AX2177" i="19"/>
  <c r="AV2177" i="19"/>
  <c r="AW2178" i="11"/>
  <c r="AX2177" i="11"/>
  <c r="AZ2177" i="11"/>
  <c r="AV2177" i="11"/>
  <c r="AV2178" i="19"/>
  <c r="AX2178" i="19"/>
  <c r="AW2179" i="19"/>
  <c r="AW2179" i="11"/>
  <c r="AZ2178" i="11"/>
  <c r="AV2178" i="11"/>
  <c r="AX2178" i="11"/>
  <c r="AV2179" i="19"/>
  <c r="AW2180" i="19"/>
  <c r="AX2179" i="19"/>
  <c r="AZ2179" i="11"/>
  <c r="AX2179" i="11"/>
  <c r="AW2180" i="11"/>
  <c r="AV2179" i="11"/>
  <c r="AV2180" i="19"/>
  <c r="AX2180" i="19"/>
  <c r="AW2181" i="19"/>
  <c r="AZ2180" i="11"/>
  <c r="AX2180" i="11"/>
  <c r="AV2180" i="11"/>
  <c r="AW2181" i="11"/>
  <c r="AX2181" i="19"/>
  <c r="AW2182" i="19"/>
  <c r="AV2181" i="19"/>
  <c r="AV2181" i="11"/>
  <c r="AX2181" i="11"/>
  <c r="AW2182" i="11"/>
  <c r="AZ2181" i="11"/>
  <c r="AX2182" i="19"/>
  <c r="AV2182" i="19"/>
  <c r="AW2183" i="19"/>
  <c r="AW2183" i="11"/>
  <c r="AV2182" i="11"/>
  <c r="AX2182" i="11"/>
  <c r="AZ2182" i="11"/>
  <c r="AW2184" i="19"/>
  <c r="AV2183" i="19"/>
  <c r="AX2183" i="19"/>
  <c r="AX2183" i="11"/>
  <c r="AV2183" i="11"/>
  <c r="AZ2183" i="11"/>
  <c r="AW2184" i="11"/>
  <c r="AV2184" i="19"/>
  <c r="AX2184" i="19"/>
  <c r="AW2185" i="19"/>
  <c r="AV2184" i="11"/>
  <c r="AZ2184" i="11"/>
  <c r="AX2184" i="11"/>
  <c r="AW2185" i="11"/>
  <c r="AX2185" i="19"/>
  <c r="AV2185" i="19"/>
  <c r="AW2186" i="19"/>
  <c r="AZ2185" i="11"/>
  <c r="AV2185" i="11"/>
  <c r="AW2186" i="11"/>
  <c r="AX2185" i="11"/>
  <c r="AX2186" i="19"/>
  <c r="AV2186" i="19"/>
  <c r="AW2187" i="19"/>
  <c r="AW2187" i="11"/>
  <c r="AX2186" i="11"/>
  <c r="AZ2186" i="11"/>
  <c r="AV2186" i="11"/>
  <c r="AV2187" i="19"/>
  <c r="AW2188" i="19"/>
  <c r="AX2187" i="19"/>
  <c r="AZ2187" i="11"/>
  <c r="AX2187" i="11"/>
  <c r="AV2187" i="11"/>
  <c r="AW2188" i="11"/>
  <c r="AX2188" i="19"/>
  <c r="AV2188" i="19"/>
  <c r="AW2189" i="19"/>
  <c r="AZ2188" i="11"/>
  <c r="AX2188" i="11"/>
  <c r="AW2189" i="11"/>
  <c r="AV2188" i="11"/>
  <c r="AV2189" i="19"/>
  <c r="AX2189" i="19"/>
  <c r="AW2190" i="19"/>
  <c r="AW2190" i="11"/>
  <c r="AV2189" i="11"/>
  <c r="AX2189" i="11"/>
  <c r="AZ2189" i="11"/>
  <c r="AW2191" i="19"/>
  <c r="AV2190" i="19"/>
  <c r="AX2190" i="19"/>
  <c r="AW2191" i="11"/>
  <c r="AZ2190" i="11"/>
  <c r="AV2190" i="11"/>
  <c r="AX2190" i="11"/>
  <c r="AX2191" i="19"/>
  <c r="AV2191" i="19"/>
  <c r="AW2192" i="19"/>
  <c r="AX2191" i="11"/>
  <c r="AZ2191" i="11"/>
  <c r="AV2191" i="11"/>
  <c r="AW2192" i="11"/>
  <c r="AX2192" i="19"/>
  <c r="AW2193" i="19"/>
  <c r="AV2192" i="19"/>
  <c r="AV2192" i="11"/>
  <c r="AW2193" i="11"/>
  <c r="AZ2192" i="11"/>
  <c r="AX2192" i="11"/>
  <c r="AW2194" i="19"/>
  <c r="AX2193" i="19"/>
  <c r="AV2193" i="19"/>
  <c r="AZ2193" i="11"/>
  <c r="AV2193" i="11"/>
  <c r="AW2194" i="11"/>
  <c r="AX2193" i="11"/>
  <c r="AX2194" i="19"/>
  <c r="AV2194" i="19"/>
  <c r="AW2195" i="19"/>
  <c r="AW2195" i="11"/>
  <c r="AV2194" i="11"/>
  <c r="AX2194" i="11"/>
  <c r="AZ2194" i="11"/>
  <c r="AX2195" i="19"/>
  <c r="AW2196" i="19"/>
  <c r="AV2195" i="19"/>
  <c r="AX2195" i="11"/>
  <c r="AZ2195" i="11"/>
  <c r="AV2195" i="11"/>
  <c r="AW2196" i="11"/>
  <c r="AX2196" i="19"/>
  <c r="AW2197" i="19"/>
  <c r="AV2196" i="19"/>
  <c r="AV2196" i="11"/>
  <c r="AZ2196" i="11"/>
  <c r="AW2197" i="11"/>
  <c r="AX2196" i="11"/>
  <c r="AW2198" i="19"/>
  <c r="AX2197" i="19"/>
  <c r="AV2197" i="19"/>
  <c r="AV2197" i="11"/>
  <c r="AX2197" i="11"/>
  <c r="AW2198" i="11"/>
  <c r="AZ2197" i="11"/>
  <c r="AX2198" i="19"/>
  <c r="AV2198" i="19"/>
  <c r="AW2199" i="19"/>
  <c r="AZ2198" i="11"/>
  <c r="AW2199" i="11"/>
  <c r="AX2198" i="11"/>
  <c r="AV2198" i="11"/>
  <c r="AV2199" i="19"/>
  <c r="AW2200" i="19"/>
  <c r="AX2199" i="19"/>
  <c r="AV2199" i="11"/>
  <c r="AW2200" i="11"/>
  <c r="AZ2199" i="11"/>
  <c r="AX2199" i="11"/>
  <c r="AX2200" i="19"/>
  <c r="AV2200" i="19"/>
  <c r="AW2201" i="19"/>
  <c r="AV2200" i="11"/>
  <c r="AX2200" i="11"/>
  <c r="AZ2200" i="11"/>
  <c r="AW2201" i="11"/>
  <c r="AW2202" i="19"/>
  <c r="AV2201" i="19"/>
  <c r="AX2201" i="19"/>
  <c r="AX2201" i="11"/>
  <c r="AZ2201" i="11"/>
  <c r="AV2201" i="11"/>
  <c r="AW2202" i="11"/>
  <c r="AV2202" i="19"/>
  <c r="AW2203" i="19"/>
  <c r="AX2202" i="19"/>
  <c r="AX2202" i="11"/>
  <c r="AV2202" i="11"/>
  <c r="AW2203" i="11"/>
  <c r="AZ2202" i="11"/>
  <c r="AV2203" i="19"/>
  <c r="AX2203" i="19"/>
  <c r="AW2204" i="19"/>
  <c r="AV2203" i="11"/>
  <c r="AX2203" i="11"/>
  <c r="AZ2203" i="11"/>
  <c r="AW2204" i="11"/>
  <c r="AW2205" i="19"/>
  <c r="AV2204" i="19"/>
  <c r="AX2204" i="19"/>
  <c r="AW2205" i="11"/>
  <c r="AX2204" i="11"/>
  <c r="AZ2204" i="11"/>
  <c r="AV2204" i="11"/>
  <c r="AW2206" i="19"/>
  <c r="AV2205" i="19"/>
  <c r="AX2205" i="19"/>
  <c r="AZ2205" i="11"/>
  <c r="AX2205" i="11"/>
  <c r="AW2206" i="11"/>
  <c r="AV2205" i="11"/>
  <c r="AV2206" i="19"/>
  <c r="AX2206" i="19"/>
  <c r="AW2207" i="19"/>
  <c r="AW2207" i="11"/>
  <c r="AV2206" i="11"/>
  <c r="AX2206" i="11"/>
  <c r="AZ2206" i="11"/>
  <c r="AV2207" i="19"/>
  <c r="AX2207" i="19"/>
  <c r="AW2208" i="19"/>
  <c r="AZ2207" i="11"/>
  <c r="AW2208" i="11"/>
  <c r="AV2207" i="11"/>
  <c r="AX2207" i="11"/>
  <c r="AX2208" i="19"/>
  <c r="AV2208" i="19"/>
  <c r="AW2209" i="19"/>
  <c r="AW2209" i="11"/>
  <c r="AX2208" i="11"/>
  <c r="AZ2208" i="11"/>
  <c r="AV2208" i="11"/>
  <c r="AX2209" i="19"/>
  <c r="AW2210" i="19"/>
  <c r="AV2209" i="19"/>
  <c r="AZ2209" i="11"/>
  <c r="AV2209" i="11"/>
  <c r="AX2209" i="11"/>
  <c r="AW2210" i="11"/>
  <c r="AW2211" i="19"/>
  <c r="AX2210" i="19"/>
  <c r="AV2210" i="19"/>
  <c r="AW2211" i="11"/>
  <c r="AX2210" i="11"/>
  <c r="AZ2210" i="11"/>
  <c r="AV2210" i="11"/>
  <c r="AW2212" i="19"/>
  <c r="AX2211" i="19"/>
  <c r="AV2211" i="19"/>
  <c r="AX2211" i="11"/>
  <c r="AZ2211" i="11"/>
  <c r="AW2212" i="11"/>
  <c r="AV2211" i="11"/>
  <c r="AV2212" i="19"/>
  <c r="AW2213" i="19"/>
  <c r="AX2212" i="19"/>
  <c r="AZ2212" i="11"/>
  <c r="AV2212" i="11"/>
  <c r="AX2212" i="11"/>
  <c r="AW2213" i="11"/>
  <c r="AV2213" i="19"/>
  <c r="AX2213" i="19"/>
  <c r="AW2214" i="19"/>
  <c r="AW2214" i="11"/>
  <c r="AZ2213" i="11"/>
  <c r="AV2213" i="11"/>
  <c r="AX2213" i="11"/>
  <c r="AX2214" i="19"/>
  <c r="AW2215" i="19"/>
  <c r="AV2214" i="19"/>
  <c r="AZ2214" i="11"/>
  <c r="AX2214" i="11"/>
  <c r="AV2214" i="11"/>
  <c r="AW2215" i="11"/>
  <c r="AV2215" i="19"/>
  <c r="AW2216" i="19"/>
  <c r="AX2215" i="19"/>
  <c r="AW2216" i="11"/>
  <c r="AV2215" i="11"/>
  <c r="AX2215" i="11"/>
  <c r="AZ2215" i="11"/>
  <c r="AV2216" i="19"/>
  <c r="AX2216" i="19"/>
  <c r="AW2217" i="19"/>
  <c r="AW2217" i="11"/>
  <c r="AV2216" i="11"/>
  <c r="AX2216" i="11"/>
  <c r="AZ2216" i="11"/>
  <c r="AV2217" i="19"/>
  <c r="AW2218" i="19"/>
  <c r="AX2217" i="19"/>
  <c r="AX2217" i="11"/>
  <c r="AW2218" i="11"/>
  <c r="AZ2217" i="11"/>
  <c r="AV2217" i="11"/>
  <c r="AW2219" i="19"/>
  <c r="AX2218" i="19"/>
  <c r="AV2218" i="19"/>
  <c r="AV2218" i="11"/>
  <c r="AZ2218" i="11"/>
  <c r="AX2218" i="11"/>
  <c r="AW2219" i="11"/>
  <c r="AX2219" i="19"/>
  <c r="AW2220" i="19"/>
  <c r="AV2219" i="19"/>
  <c r="AV2219" i="11"/>
  <c r="AX2219" i="11"/>
  <c r="AW2220" i="11"/>
  <c r="AZ2219" i="11"/>
  <c r="AW2221" i="19"/>
  <c r="AV2220" i="19"/>
  <c r="AX2220" i="19"/>
  <c r="AX2220" i="11"/>
  <c r="AZ2220" i="11"/>
  <c r="AV2220" i="11"/>
  <c r="AW2221" i="11"/>
  <c r="AW2222" i="19"/>
  <c r="AV2221" i="19"/>
  <c r="AX2221" i="19"/>
  <c r="AX2221" i="11"/>
  <c r="AV2221" i="11"/>
  <c r="AZ2221" i="11"/>
  <c r="AW2222" i="11"/>
  <c r="AX2222" i="19"/>
  <c r="AW2223" i="19"/>
  <c r="AV2222" i="19"/>
  <c r="AV2222" i="11"/>
  <c r="AX2222" i="11"/>
  <c r="AW2223" i="11"/>
  <c r="AZ2222" i="11"/>
  <c r="AX2223" i="19"/>
  <c r="AW2224" i="19"/>
  <c r="AV2223" i="19"/>
  <c r="AV2223" i="11"/>
  <c r="AW2224" i="11"/>
  <c r="AZ2223" i="11"/>
  <c r="AX2223" i="11"/>
  <c r="AX2224" i="19"/>
  <c r="AV2224" i="19"/>
  <c r="AW2225" i="19"/>
  <c r="AW2225" i="11"/>
  <c r="AZ2224" i="11"/>
  <c r="AV2224" i="11"/>
  <c r="AX2224" i="11"/>
  <c r="AV2225" i="19"/>
  <c r="AW2226" i="19"/>
  <c r="AX2225" i="19"/>
  <c r="AZ2225" i="11"/>
  <c r="AV2225" i="11"/>
  <c r="AX2225" i="11"/>
  <c r="AW2226" i="11"/>
  <c r="AX2226" i="19"/>
  <c r="AW2227" i="19"/>
  <c r="AV2226" i="19"/>
  <c r="AX2226" i="11"/>
  <c r="AW2227" i="11"/>
  <c r="AV2226" i="11"/>
  <c r="AZ2226" i="11"/>
  <c r="AW2228" i="19"/>
  <c r="AX2227" i="19"/>
  <c r="AV2227" i="19"/>
  <c r="AX2227" i="11"/>
  <c r="AZ2227" i="11"/>
  <c r="AV2227" i="11"/>
  <c r="AW2228" i="11"/>
  <c r="AX2228" i="19"/>
  <c r="AV2228" i="19"/>
  <c r="AW2229" i="19"/>
  <c r="AX2228" i="11"/>
  <c r="AV2228" i="11"/>
  <c r="AZ2228" i="11"/>
  <c r="AW2229" i="11"/>
  <c r="AV2229" i="19"/>
  <c r="AX2229" i="19"/>
  <c r="AW2230" i="19"/>
  <c r="AZ2229" i="11"/>
  <c r="AX2229" i="11"/>
  <c r="AW2230" i="11"/>
  <c r="AV2229" i="11"/>
  <c r="AX2230" i="19"/>
  <c r="AW2231" i="19"/>
  <c r="AV2230" i="19"/>
  <c r="AZ2230" i="11"/>
  <c r="AX2230" i="11"/>
  <c r="AV2230" i="11"/>
  <c r="AW2231" i="11"/>
  <c r="AV2231" i="19"/>
  <c r="AX2231" i="19"/>
  <c r="AW2232" i="19"/>
  <c r="AV2231" i="11"/>
  <c r="AZ2231" i="11"/>
  <c r="AX2231" i="11"/>
  <c r="AW2232" i="11"/>
  <c r="AV2232" i="19"/>
  <c r="AW2233" i="19"/>
  <c r="AX2232" i="19"/>
  <c r="AX2232" i="11"/>
  <c r="AV2232" i="11"/>
  <c r="AZ2232" i="11"/>
  <c r="AW2233" i="11"/>
  <c r="AW2234" i="19"/>
  <c r="AX2233" i="19"/>
  <c r="AV2233" i="19"/>
  <c r="AW2234" i="11"/>
  <c r="AV2233" i="11"/>
  <c r="AZ2233" i="11"/>
  <c r="AX2233" i="11"/>
  <c r="AX2234" i="19"/>
  <c r="AW2235" i="19"/>
  <c r="AV2234" i="19"/>
  <c r="AV2234" i="11"/>
  <c r="AZ2234" i="11"/>
  <c r="AX2234" i="11"/>
  <c r="AW2235" i="11"/>
  <c r="AV2235" i="19"/>
  <c r="AX2235" i="19"/>
  <c r="AW2236" i="19"/>
  <c r="AV2235" i="11"/>
  <c r="AX2235" i="11"/>
  <c r="AZ2235" i="11"/>
  <c r="AW2236" i="11"/>
  <c r="AV2236" i="19"/>
  <c r="AW2237" i="19"/>
  <c r="AX2236" i="19"/>
  <c r="AX2236" i="11"/>
  <c r="AV2236" i="11"/>
  <c r="AZ2236" i="11"/>
  <c r="AW2237" i="11"/>
  <c r="AW2238" i="19"/>
  <c r="AV2237" i="19"/>
  <c r="AX2237" i="19"/>
  <c r="AV2237" i="11"/>
  <c r="AW2238" i="11"/>
  <c r="AX2237" i="11"/>
  <c r="AZ2237" i="11"/>
  <c r="AV2238" i="19"/>
  <c r="AW2239" i="19"/>
  <c r="AX2238" i="19"/>
  <c r="AZ2238" i="11"/>
  <c r="AV2238" i="11"/>
  <c r="AW2239" i="11"/>
  <c r="AX2238" i="11"/>
  <c r="AX2239" i="19"/>
  <c r="AV2239" i="19"/>
  <c r="AW2240" i="19"/>
  <c r="AX2239" i="11"/>
  <c r="AV2239" i="11"/>
  <c r="AZ2239" i="11"/>
  <c r="AW2240" i="11"/>
  <c r="AV2240" i="19"/>
  <c r="AW2241" i="19"/>
  <c r="AX2240" i="19"/>
  <c r="AW2241" i="11"/>
  <c r="AX2240" i="11"/>
  <c r="AV2240" i="11"/>
  <c r="AZ2240" i="11"/>
  <c r="AW2242" i="19"/>
  <c r="AX2241" i="19"/>
  <c r="AV2241" i="19"/>
  <c r="AX2241" i="11"/>
  <c r="AZ2241" i="11"/>
  <c r="AW2242" i="11"/>
  <c r="AV2241" i="11"/>
  <c r="AX2242" i="19"/>
  <c r="AW2243" i="19"/>
  <c r="AV2242" i="19"/>
  <c r="AV2242" i="11"/>
  <c r="AZ2242" i="11"/>
  <c r="AW2243" i="11"/>
  <c r="AX2242" i="11"/>
  <c r="AV2243" i="19"/>
  <c r="AX2243" i="19"/>
  <c r="AW2244" i="19"/>
  <c r="AV2243" i="11"/>
  <c r="AX2243" i="11"/>
  <c r="AW2244" i="11"/>
  <c r="AZ2243" i="11"/>
  <c r="AW2245" i="19"/>
  <c r="AV2244" i="19"/>
  <c r="AX2244" i="19"/>
  <c r="AX2244" i="11"/>
  <c r="AV2244" i="11"/>
  <c r="AZ2244" i="11"/>
  <c r="AW2245" i="11"/>
  <c r="AW2246" i="19"/>
  <c r="AV2245" i="19"/>
  <c r="AX2245" i="19"/>
  <c r="AW2246" i="11"/>
  <c r="AX2245" i="11"/>
  <c r="AV2245" i="11"/>
  <c r="AZ2245" i="11"/>
  <c r="AV2246" i="19"/>
  <c r="AX2246" i="19"/>
  <c r="AW2247" i="19"/>
  <c r="AZ2246" i="11"/>
  <c r="AX2246" i="11"/>
  <c r="AV2246" i="11"/>
  <c r="AW2247" i="11"/>
  <c r="AV2247" i="19"/>
  <c r="AX2247" i="19"/>
  <c r="AW2248" i="19"/>
  <c r="AX2247" i="11"/>
  <c r="AW2248" i="11"/>
  <c r="AV2247" i="11"/>
  <c r="AZ2247" i="11"/>
  <c r="AW2249" i="19"/>
  <c r="AX2248" i="19"/>
  <c r="AV2248" i="19"/>
  <c r="AW2249" i="11"/>
  <c r="AZ2248" i="11"/>
  <c r="AX2248" i="11"/>
  <c r="AV2248" i="11"/>
  <c r="AW2250" i="19"/>
  <c r="AV2249" i="19"/>
  <c r="AX2249" i="19"/>
  <c r="AW2250" i="11"/>
  <c r="AZ2249" i="11"/>
  <c r="AX2249" i="11"/>
  <c r="AV2249" i="11"/>
  <c r="AW2251" i="19"/>
  <c r="AV2250" i="19"/>
  <c r="AX2250" i="19"/>
  <c r="AW2251" i="11"/>
  <c r="AZ2250" i="11"/>
  <c r="AX2250" i="11"/>
  <c r="AV2250" i="11"/>
  <c r="AW2252" i="19"/>
  <c r="AV2251" i="19"/>
  <c r="AX2251" i="19"/>
  <c r="AV2251" i="11"/>
  <c r="AX2251" i="11"/>
  <c r="AZ2251" i="11"/>
  <c r="AW2252" i="11"/>
  <c r="AX2252" i="19"/>
  <c r="AV2252" i="19"/>
  <c r="AW2253" i="19"/>
  <c r="AW2253" i="11"/>
  <c r="AV2252" i="11"/>
  <c r="AZ2252" i="11"/>
  <c r="AX2252" i="11"/>
  <c r="AW2254" i="19"/>
  <c r="AV2253" i="19"/>
  <c r="AX2253" i="19"/>
  <c r="AX2253" i="11"/>
  <c r="AZ2253" i="11"/>
  <c r="AV2253" i="11"/>
  <c r="AW2254" i="11"/>
  <c r="AW2255" i="19"/>
  <c r="AX2254" i="19"/>
  <c r="AV2254" i="19"/>
  <c r="AV2254" i="11"/>
  <c r="AX2254" i="11"/>
  <c r="AZ2254" i="11"/>
  <c r="AW2255" i="11"/>
  <c r="AV2255" i="19"/>
  <c r="AW2256" i="19"/>
  <c r="AX2255" i="19"/>
  <c r="AX2255" i="11"/>
  <c r="AV2255" i="11"/>
  <c r="AZ2255" i="11"/>
  <c r="AW2256" i="11"/>
  <c r="AV2256" i="19"/>
  <c r="AX2256" i="19"/>
  <c r="AW2257" i="19"/>
  <c r="AV2256" i="11"/>
  <c r="AZ2256" i="11"/>
  <c r="AX2256" i="11"/>
  <c r="AW2257" i="11"/>
  <c r="AW2258" i="19"/>
  <c r="AX2257" i="19"/>
  <c r="AV2257" i="19"/>
  <c r="AX2257" i="11"/>
  <c r="AW2258" i="11"/>
  <c r="AZ2257" i="11"/>
  <c r="AV2257" i="11"/>
  <c r="AX2258" i="19"/>
  <c r="AV2258" i="19"/>
  <c r="AW2259" i="19"/>
  <c r="AX2258" i="11"/>
  <c r="AW2259" i="11"/>
  <c r="AV2258" i="11"/>
  <c r="AZ2258" i="11"/>
  <c r="AX2259" i="19"/>
  <c r="AV2259" i="19"/>
  <c r="AW2260" i="19"/>
  <c r="AX2259" i="11"/>
  <c r="AW2260" i="11"/>
  <c r="AZ2259" i="11"/>
  <c r="AV2259" i="11"/>
  <c r="AV2260" i="19"/>
  <c r="AW2261" i="19"/>
  <c r="AX2260" i="19"/>
  <c r="AV2260" i="11"/>
  <c r="AX2260" i="11"/>
  <c r="AW2261" i="11"/>
  <c r="AZ2260" i="11"/>
  <c r="AW2262" i="19"/>
  <c r="AV2261" i="19"/>
  <c r="AX2261" i="19"/>
  <c r="AX2261" i="11"/>
  <c r="AW2262" i="11"/>
  <c r="AV2261" i="11"/>
  <c r="AZ2261" i="11"/>
  <c r="AX2262" i="19"/>
  <c r="AV2262" i="19"/>
  <c r="AW2263" i="19"/>
  <c r="AZ2262" i="11"/>
  <c r="AW2263" i="11"/>
  <c r="AV2262" i="11"/>
  <c r="AX2262" i="11"/>
  <c r="AV2263" i="19"/>
  <c r="AX2263" i="19"/>
  <c r="AW2264" i="19"/>
  <c r="AZ2263" i="11"/>
  <c r="AV2263" i="11"/>
  <c r="AW2264" i="11"/>
  <c r="AX2263" i="11"/>
  <c r="AV2264" i="19"/>
  <c r="AX2264" i="19"/>
  <c r="AW2265" i="19"/>
  <c r="AX2264" i="11"/>
  <c r="AW2265" i="11"/>
  <c r="AV2264" i="11"/>
  <c r="AZ2264" i="11"/>
  <c r="AV2265" i="19"/>
  <c r="AX2265" i="19"/>
  <c r="AW2266" i="19"/>
  <c r="AX2265" i="11"/>
  <c r="AW2266" i="11"/>
  <c r="AV2265" i="11"/>
  <c r="AZ2265" i="11"/>
  <c r="AV2266" i="19"/>
  <c r="AX2266" i="19"/>
  <c r="AW2267" i="19"/>
  <c r="AV2266" i="11"/>
  <c r="AW2267" i="11"/>
  <c r="AX2266" i="11"/>
  <c r="AZ2266" i="11"/>
  <c r="AW2268" i="19"/>
  <c r="AX2267" i="19"/>
  <c r="AV2267" i="19"/>
  <c r="AZ2267" i="11"/>
  <c r="AX2267" i="11"/>
  <c r="AV2267" i="11"/>
  <c r="AW2268" i="11"/>
  <c r="AW2269" i="19"/>
  <c r="AX2268" i="19"/>
  <c r="AV2268" i="19"/>
  <c r="AW2269" i="11"/>
  <c r="AX2268" i="11"/>
  <c r="AV2268" i="11"/>
  <c r="AZ2268" i="11"/>
  <c r="AX2269" i="19"/>
  <c r="AV2269" i="19"/>
  <c r="AW2270" i="19"/>
  <c r="AW2270" i="11"/>
  <c r="AZ2269" i="11"/>
  <c r="AX2269" i="11"/>
  <c r="AV2269" i="11"/>
  <c r="AW2271" i="19"/>
  <c r="AX2270" i="19"/>
  <c r="AV2270" i="19"/>
  <c r="AW2271" i="11"/>
  <c r="AV2270" i="11"/>
  <c r="AX2270" i="11"/>
  <c r="AZ2270" i="11"/>
  <c r="AV2271" i="19"/>
  <c r="AW2272" i="19"/>
  <c r="AX2271" i="19"/>
  <c r="AV2271" i="11"/>
  <c r="AW2272" i="11"/>
  <c r="AX2271" i="11"/>
  <c r="AZ2271" i="11"/>
  <c r="AX2272" i="19"/>
  <c r="AV2272" i="19"/>
  <c r="AW2273" i="19"/>
  <c r="AW2273" i="11"/>
  <c r="AZ2272" i="11"/>
  <c r="AV2272" i="11"/>
  <c r="AX2272" i="11"/>
  <c r="AW2274" i="19"/>
  <c r="AX2273" i="19"/>
  <c r="AV2273" i="19"/>
  <c r="AV2273" i="11"/>
  <c r="AW2274" i="11"/>
  <c r="AX2273" i="11"/>
  <c r="AZ2273" i="11"/>
  <c r="AW2275" i="19"/>
  <c r="AX2274" i="19"/>
  <c r="AV2274" i="19"/>
  <c r="AV2274" i="11"/>
  <c r="AZ2274" i="11"/>
  <c r="AW2275" i="11"/>
  <c r="AX2274" i="11"/>
  <c r="AX2275" i="19"/>
  <c r="AV2275" i="19"/>
  <c r="AW2276" i="19"/>
  <c r="AX2275" i="11"/>
  <c r="AV2275" i="11"/>
  <c r="AW2276" i="11"/>
  <c r="AZ2275" i="11"/>
  <c r="AW2277" i="19"/>
  <c r="AV2276" i="19"/>
  <c r="AX2276" i="19"/>
  <c r="AW2277" i="11"/>
  <c r="AZ2276" i="11"/>
  <c r="AV2276" i="11"/>
  <c r="AX2276" i="11"/>
  <c r="AW2278" i="19"/>
  <c r="AV2277" i="19"/>
  <c r="AX2277" i="19"/>
  <c r="AW2278" i="11"/>
  <c r="AV2277" i="11"/>
  <c r="AX2277" i="11"/>
  <c r="AZ2277" i="11"/>
  <c r="AX2278" i="19"/>
  <c r="AW2279" i="19"/>
  <c r="AV2278" i="19"/>
  <c r="AW2279" i="11"/>
  <c r="AV2278" i="11"/>
  <c r="AZ2278" i="11"/>
  <c r="AX2278" i="11"/>
  <c r="AV2279" i="19"/>
  <c r="AX2279" i="19"/>
  <c r="AW2280" i="19"/>
  <c r="AZ2279" i="11"/>
  <c r="AW2280" i="11"/>
  <c r="AV2279" i="11"/>
  <c r="AX2279" i="11"/>
  <c r="AX2280" i="19"/>
  <c r="AW2281" i="19"/>
  <c r="AV2280" i="19"/>
  <c r="AZ2280" i="11"/>
  <c r="AW2281" i="11"/>
  <c r="AX2280" i="11"/>
  <c r="AV2280" i="11"/>
  <c r="AW2282" i="19"/>
  <c r="AX2281" i="19"/>
  <c r="AV2281" i="19"/>
  <c r="AW2282" i="11"/>
  <c r="AZ2281" i="11"/>
  <c r="AX2281" i="11"/>
  <c r="AV2281" i="11"/>
  <c r="AX2282" i="19"/>
  <c r="AW2283" i="19"/>
  <c r="AV2282" i="19"/>
  <c r="AW2283" i="11"/>
  <c r="AV2282" i="11"/>
  <c r="AZ2282" i="11"/>
  <c r="AX2282" i="11"/>
  <c r="AW2284" i="19"/>
  <c r="AV2283" i="19"/>
  <c r="AX2283" i="19"/>
  <c r="AW2284" i="11"/>
  <c r="AV2283" i="11"/>
  <c r="AX2283" i="11"/>
  <c r="AZ2283" i="11"/>
  <c r="AW2285" i="19"/>
  <c r="AV2284" i="19"/>
  <c r="AX2284" i="19"/>
  <c r="AV2284" i="11"/>
  <c r="AW2285" i="11"/>
  <c r="AX2284" i="11"/>
  <c r="AZ2284" i="11"/>
  <c r="AW2286" i="19"/>
  <c r="AV2285" i="19"/>
  <c r="AX2285" i="19"/>
  <c r="AW2286" i="11"/>
  <c r="AV2285" i="11"/>
  <c r="AZ2285" i="11"/>
  <c r="AX2285" i="11"/>
  <c r="AX2286" i="19"/>
  <c r="AV2286" i="19"/>
  <c r="AW2287" i="19"/>
  <c r="AV2286" i="11"/>
  <c r="AZ2286" i="11"/>
  <c r="AX2286" i="11"/>
  <c r="AW2287" i="11"/>
  <c r="AW2288" i="19"/>
  <c r="AX2287" i="19"/>
  <c r="AV2287" i="19"/>
  <c r="AV2287" i="11"/>
  <c r="AZ2287" i="11"/>
  <c r="AW2288" i="11"/>
  <c r="AX2287" i="11"/>
  <c r="AW2289" i="19"/>
  <c r="AV2288" i="19"/>
  <c r="AX2288" i="19"/>
  <c r="AV2288" i="11"/>
  <c r="AZ2288" i="11"/>
  <c r="AW2289" i="11"/>
  <c r="AX2288" i="11"/>
  <c r="AW2290" i="19"/>
  <c r="AX2289" i="19"/>
  <c r="AV2289" i="19"/>
  <c r="AV2289" i="11"/>
  <c r="AW2290" i="11"/>
  <c r="AZ2289" i="11"/>
  <c r="AX2289" i="11"/>
  <c r="AX2290" i="19"/>
  <c r="AW2291" i="19"/>
  <c r="AV2290" i="19"/>
  <c r="AW2291" i="11"/>
  <c r="AV2290" i="11"/>
  <c r="AX2290" i="11"/>
  <c r="AZ2290" i="11"/>
  <c r="AW2292" i="19"/>
  <c r="AX2291" i="19"/>
  <c r="AV2291" i="19"/>
  <c r="AX2291" i="11"/>
  <c r="AZ2291" i="11"/>
  <c r="AV2291" i="11"/>
  <c r="AW2292" i="11"/>
  <c r="AX2292" i="19"/>
  <c r="AV2292" i="19"/>
  <c r="AW2293" i="19"/>
  <c r="AZ2292" i="11"/>
  <c r="AV2292" i="11"/>
  <c r="AW2293" i="11"/>
  <c r="AX2292" i="11"/>
  <c r="AW2294" i="19"/>
  <c r="AX2293" i="19"/>
  <c r="AV2293" i="19"/>
  <c r="AX2293" i="11"/>
  <c r="AV2293" i="11"/>
  <c r="AZ2293" i="11"/>
  <c r="AW2294" i="11"/>
  <c r="AX2294" i="19"/>
  <c r="AW2295" i="19"/>
  <c r="AV2294" i="19"/>
  <c r="AW2295" i="11"/>
  <c r="AZ2294" i="11"/>
  <c r="AV2294" i="11"/>
  <c r="AX2294" i="11"/>
  <c r="AX2295" i="19"/>
  <c r="AV2295" i="19"/>
  <c r="AW2296" i="19"/>
  <c r="AZ2295" i="11"/>
  <c r="AW2296" i="11"/>
  <c r="AV2295" i="11"/>
  <c r="AX2295" i="11"/>
  <c r="AW2297" i="19"/>
  <c r="AV2296" i="19"/>
  <c r="AX2296" i="19"/>
  <c r="AX2296" i="11"/>
  <c r="AZ2296" i="11"/>
  <c r="AW2297" i="11"/>
  <c r="AV2296" i="11"/>
  <c r="AV2297" i="19"/>
  <c r="AX2297" i="19"/>
  <c r="AW2298" i="19"/>
  <c r="AZ2297" i="11"/>
  <c r="AW2298" i="11"/>
  <c r="AX2297" i="11"/>
  <c r="AV2297" i="11"/>
  <c r="AW2299" i="19"/>
  <c r="AX2298" i="19"/>
  <c r="AV2298" i="19"/>
  <c r="AX2298" i="11"/>
  <c r="AZ2298" i="11"/>
  <c r="AV2298" i="11"/>
  <c r="AW2299" i="11"/>
  <c r="AV2299" i="19"/>
  <c r="AW2300" i="19"/>
  <c r="AX2299" i="19"/>
  <c r="AW2300" i="11"/>
  <c r="AX2299" i="11"/>
  <c r="AV2299" i="11"/>
  <c r="AZ2299" i="11"/>
  <c r="AV2300" i="19"/>
  <c r="AW2301" i="19"/>
  <c r="AX2300" i="19"/>
  <c r="AV2300" i="11"/>
  <c r="AW2301" i="11"/>
  <c r="AX2300" i="11"/>
  <c r="AZ2300" i="11"/>
  <c r="AX2301" i="19"/>
  <c r="AV2301" i="19"/>
  <c r="AW2302" i="19"/>
  <c r="AZ2301" i="11"/>
  <c r="AV2301" i="11"/>
  <c r="AX2301" i="11"/>
  <c r="AW2302" i="11"/>
  <c r="AX2302" i="19"/>
  <c r="AW2303" i="19"/>
  <c r="AV2302" i="19"/>
  <c r="AV2302" i="11"/>
  <c r="AX2302" i="11"/>
  <c r="AZ2302" i="11"/>
  <c r="AW2303" i="11"/>
  <c r="AV2303" i="19"/>
  <c r="AW2304" i="19"/>
  <c r="AX2303" i="19"/>
  <c r="AX2303" i="11"/>
  <c r="AV2303" i="11"/>
  <c r="AZ2303" i="11"/>
  <c r="AW2304" i="11"/>
  <c r="AX2304" i="19"/>
  <c r="AW2305" i="19"/>
  <c r="AV2304" i="19"/>
  <c r="AV2304" i="11"/>
  <c r="AW2305" i="11"/>
  <c r="AZ2304" i="11"/>
  <c r="AX2304" i="11"/>
  <c r="AX2305" i="19"/>
  <c r="AW2306" i="19"/>
  <c r="AV2305" i="19"/>
  <c r="AV2305" i="11"/>
  <c r="AX2305" i="11"/>
  <c r="AZ2305" i="11"/>
  <c r="AW2306" i="11"/>
  <c r="AW2307" i="19"/>
  <c r="AX2306" i="19"/>
  <c r="AV2306" i="19"/>
  <c r="AV2306" i="11"/>
  <c r="AZ2306" i="11"/>
  <c r="AW2307" i="11"/>
  <c r="AX2306" i="11"/>
  <c r="AX2307" i="19"/>
  <c r="AW2308" i="19"/>
  <c r="AV2307" i="19"/>
  <c r="AX2307" i="11"/>
  <c r="AZ2307" i="11"/>
  <c r="AW2308" i="11"/>
  <c r="AV2307" i="11"/>
  <c r="AV2308" i="19"/>
  <c r="AX2308" i="19"/>
  <c r="AW2309" i="19"/>
  <c r="AW2309" i="11"/>
  <c r="AV2308" i="11"/>
  <c r="AX2308" i="11"/>
  <c r="AZ2308" i="11"/>
  <c r="AV2309" i="19"/>
  <c r="AX2309" i="19"/>
  <c r="AW2310" i="19"/>
  <c r="AV2309" i="11"/>
  <c r="AX2309" i="11"/>
  <c r="AZ2309" i="11"/>
  <c r="AW2310" i="11"/>
  <c r="AV2310" i="19"/>
  <c r="AW2311" i="19"/>
  <c r="AX2310" i="19"/>
  <c r="AX2310" i="11"/>
  <c r="AZ2310" i="11"/>
  <c r="AW2311" i="11"/>
  <c r="AV2310" i="11"/>
  <c r="AX2311" i="19"/>
  <c r="AW2312" i="19"/>
  <c r="AV2311" i="19"/>
  <c r="AZ2311" i="11"/>
  <c r="AV2311" i="11"/>
  <c r="AW2312" i="11"/>
  <c r="AX2311" i="11"/>
  <c r="AW2313" i="19"/>
  <c r="AX2312" i="19"/>
  <c r="AV2312" i="19"/>
  <c r="AV2312" i="11"/>
  <c r="AZ2312" i="11"/>
  <c r="AX2312" i="11"/>
  <c r="AW2313" i="11"/>
  <c r="AW2314" i="19"/>
  <c r="AV2313" i="19"/>
  <c r="AX2313" i="19"/>
  <c r="AX2313" i="11"/>
  <c r="AZ2313" i="11"/>
  <c r="AW2314" i="11"/>
  <c r="AV2313" i="11"/>
  <c r="AW2315" i="19"/>
  <c r="AV2314" i="19"/>
  <c r="AX2314" i="19"/>
  <c r="AX2314" i="11"/>
  <c r="AW2315" i="11"/>
  <c r="AV2314" i="11"/>
  <c r="AZ2314" i="11"/>
  <c r="AV2315" i="19"/>
  <c r="AX2315" i="19"/>
  <c r="AW2316" i="19"/>
  <c r="AX2315" i="11"/>
  <c r="AW2316" i="11"/>
  <c r="AV2315" i="11"/>
  <c r="AZ2315" i="11"/>
  <c r="AX2316" i="19"/>
  <c r="AW2317" i="19"/>
  <c r="AV2316" i="19"/>
  <c r="AX2316" i="11"/>
  <c r="AZ2316" i="11"/>
  <c r="AW2317" i="11"/>
  <c r="AV2316" i="11"/>
  <c r="AV2317" i="19"/>
  <c r="AX2317" i="19"/>
  <c r="AW2318" i="19"/>
  <c r="AX2317" i="11"/>
  <c r="AZ2317" i="11"/>
  <c r="AV2317" i="11"/>
  <c r="AW2318" i="11"/>
  <c r="AV2318" i="19"/>
  <c r="AX2318" i="19"/>
  <c r="AW2319" i="19"/>
  <c r="AV2318" i="11"/>
  <c r="AZ2318" i="11"/>
  <c r="AW2319" i="11"/>
  <c r="AX2318" i="11"/>
  <c r="AW2320" i="19"/>
  <c r="AV2319" i="19"/>
  <c r="AX2319" i="19"/>
  <c r="AX2319" i="11"/>
  <c r="AV2319" i="11"/>
  <c r="AW2320" i="11"/>
  <c r="AZ2319" i="11"/>
  <c r="AV2320" i="19"/>
  <c r="AX2320" i="19"/>
  <c r="AW2321" i="19"/>
  <c r="AV2320" i="11"/>
  <c r="AX2320" i="11"/>
  <c r="AZ2320" i="11"/>
  <c r="AW2321" i="11"/>
  <c r="AX2321" i="19"/>
  <c r="AW2322" i="19"/>
  <c r="AV2321" i="19"/>
  <c r="AZ2321" i="11"/>
  <c r="AV2321" i="11"/>
  <c r="AW2322" i="11"/>
  <c r="AX2321" i="11"/>
  <c r="AV2322" i="19"/>
  <c r="AW2323" i="19"/>
  <c r="AX2322" i="19"/>
  <c r="AV2322" i="11"/>
  <c r="AZ2322" i="11"/>
  <c r="AW2323" i="11"/>
  <c r="AX2322" i="11"/>
  <c r="AV2323" i="19"/>
  <c r="AX2323" i="19"/>
  <c r="AW2324" i="19"/>
  <c r="AW2324" i="11"/>
  <c r="AZ2323" i="11"/>
  <c r="AX2323" i="11"/>
  <c r="AV2323" i="11"/>
  <c r="AX2324" i="19"/>
  <c r="AV2324" i="19"/>
  <c r="AW2325" i="19"/>
  <c r="AZ2324" i="11"/>
  <c r="AV2324" i="11"/>
  <c r="AX2324" i="11"/>
  <c r="AW2325" i="11"/>
  <c r="AV2325" i="19"/>
  <c r="AX2325" i="19"/>
  <c r="AW2326" i="19"/>
  <c r="AV2325" i="11"/>
  <c r="AX2325" i="11"/>
  <c r="AZ2325" i="11"/>
  <c r="AW2326" i="11"/>
  <c r="AV2326" i="19"/>
  <c r="AW2327" i="19"/>
  <c r="AX2326" i="19"/>
  <c r="AV2326" i="11"/>
  <c r="AX2326" i="11"/>
  <c r="AW2327" i="11"/>
  <c r="AZ2326" i="11"/>
  <c r="AW2328" i="19"/>
  <c r="AX2327" i="19"/>
  <c r="AV2327" i="19"/>
  <c r="AZ2327" i="11"/>
  <c r="AV2327" i="11"/>
  <c r="AW2328" i="11"/>
  <c r="AX2327" i="11"/>
  <c r="AV2328" i="19"/>
  <c r="AX2328" i="19"/>
  <c r="AW2329" i="19"/>
  <c r="AZ2328" i="11"/>
  <c r="AX2328" i="11"/>
  <c r="AW2329" i="11"/>
  <c r="AV2328" i="11"/>
  <c r="AW2330" i="19"/>
  <c r="AV2329" i="19"/>
  <c r="AX2329" i="19"/>
  <c r="AW2330" i="11"/>
  <c r="AZ2329" i="11"/>
  <c r="AX2329" i="11"/>
  <c r="AV2329" i="11"/>
  <c r="AW2331" i="19"/>
  <c r="AX2330" i="19"/>
  <c r="AV2330" i="19"/>
  <c r="AX2330" i="11"/>
  <c r="AV2330" i="11"/>
  <c r="AZ2330" i="11"/>
  <c r="AW2331" i="11"/>
  <c r="AV2331" i="19"/>
  <c r="AX2331" i="19"/>
  <c r="AW2332" i="19"/>
  <c r="AZ2331" i="11"/>
  <c r="AW2332" i="11"/>
  <c r="AX2331" i="11"/>
  <c r="AV2331" i="11"/>
  <c r="AV2332" i="19"/>
  <c r="AX2332" i="19"/>
  <c r="AW2333" i="19"/>
  <c r="AW2333" i="11"/>
  <c r="AZ2332" i="11"/>
  <c r="AX2332" i="11"/>
  <c r="AV2332" i="11"/>
  <c r="AW2334" i="19"/>
  <c r="AV2333" i="19"/>
  <c r="AX2333" i="19"/>
  <c r="AZ2333" i="11"/>
  <c r="AW2334" i="11"/>
  <c r="AV2333" i="11"/>
  <c r="AX2333" i="11"/>
  <c r="AV2334" i="19"/>
  <c r="AW2335" i="19"/>
  <c r="AX2334" i="19"/>
  <c r="AW2335" i="11"/>
  <c r="AV2334" i="11"/>
  <c r="AZ2334" i="11"/>
  <c r="AX2334" i="11"/>
  <c r="AX2335" i="19"/>
  <c r="AW2336" i="19"/>
  <c r="AV2335" i="19"/>
  <c r="AV2335" i="11"/>
  <c r="AW2336" i="11"/>
  <c r="AZ2335" i="11"/>
  <c r="AX2335" i="11"/>
  <c r="AW2337" i="19"/>
  <c r="AV2336" i="19"/>
  <c r="AX2336" i="19"/>
  <c r="AZ2336" i="11"/>
  <c r="AW2337" i="11"/>
  <c r="AV2336" i="11"/>
  <c r="AX2336" i="11"/>
  <c r="AX2337" i="19"/>
  <c r="AV2337" i="19"/>
  <c r="AW2338" i="19"/>
  <c r="AZ2337" i="11"/>
  <c r="AX2337" i="11"/>
  <c r="AV2337" i="11"/>
  <c r="AW2338" i="11"/>
  <c r="AW2339" i="19"/>
  <c r="AV2338" i="19"/>
  <c r="AX2338" i="19"/>
  <c r="AV2338" i="11"/>
  <c r="AX2338" i="11"/>
  <c r="AW2339" i="11"/>
  <c r="AZ2338" i="11"/>
  <c r="AX2339" i="19"/>
  <c r="AV2339" i="19"/>
  <c r="AW2340" i="19"/>
  <c r="AV2339" i="11"/>
  <c r="AW2340" i="11"/>
  <c r="AX2339" i="11"/>
  <c r="AZ2339" i="11"/>
  <c r="AX2340" i="19"/>
  <c r="AV2340" i="19"/>
  <c r="AW2341" i="19"/>
  <c r="AX2340" i="11"/>
  <c r="AW2341" i="11"/>
  <c r="AZ2340" i="11"/>
  <c r="AV2340" i="11"/>
  <c r="AV2341" i="19"/>
  <c r="AX2341" i="19"/>
  <c r="AW2342" i="19"/>
  <c r="AW2342" i="11"/>
  <c r="AX2341" i="11"/>
  <c r="AV2341" i="11"/>
  <c r="AZ2341" i="11"/>
  <c r="AX2342" i="19"/>
  <c r="AW2343" i="19"/>
  <c r="AV2342" i="19"/>
  <c r="AV2342" i="11"/>
  <c r="AZ2342" i="11"/>
  <c r="AX2342" i="11"/>
  <c r="AW2343" i="11"/>
  <c r="AX2343" i="19"/>
  <c r="AW2344" i="19"/>
  <c r="AV2343" i="19"/>
  <c r="AW2344" i="11"/>
  <c r="AX2343" i="11"/>
  <c r="AV2343" i="11"/>
  <c r="AZ2343" i="11"/>
  <c r="AX2344" i="19"/>
  <c r="AV2344" i="19"/>
  <c r="AW2345" i="19"/>
  <c r="AZ2344" i="11"/>
  <c r="AV2344" i="11"/>
  <c r="AW2345" i="11"/>
  <c r="AX2344" i="11"/>
  <c r="AX2345" i="19"/>
  <c r="AW2346" i="19"/>
  <c r="AV2345" i="19"/>
  <c r="AW2346" i="11"/>
  <c r="AZ2345" i="11"/>
  <c r="AV2345" i="11"/>
  <c r="AX2345" i="11"/>
  <c r="AW2347" i="19"/>
  <c r="AV2346" i="19"/>
  <c r="AX2346" i="19"/>
  <c r="AX2346" i="11"/>
  <c r="AV2346" i="11"/>
  <c r="AZ2346" i="11"/>
  <c r="AW2347" i="11"/>
  <c r="AV2347" i="19"/>
  <c r="AX2347" i="19"/>
  <c r="AW2348" i="19"/>
  <c r="AX2347" i="11"/>
  <c r="AW2348" i="11"/>
  <c r="AV2347" i="11"/>
  <c r="AZ2347" i="11"/>
  <c r="AX2348" i="19"/>
  <c r="AV2348" i="19"/>
  <c r="AW2349" i="19"/>
  <c r="AV2348" i="11"/>
  <c r="AW2349" i="11"/>
  <c r="AZ2348" i="11"/>
  <c r="AX2348" i="11"/>
  <c r="AX2349" i="19"/>
  <c r="AW2350" i="19"/>
  <c r="AV2349" i="19"/>
  <c r="AV2349" i="11"/>
  <c r="AW2350" i="11"/>
  <c r="AZ2349" i="11"/>
  <c r="AX2349" i="11"/>
  <c r="AW2351" i="19"/>
  <c r="AV2350" i="19"/>
  <c r="AX2350" i="19"/>
  <c r="AW2351" i="11"/>
  <c r="AV2350" i="11"/>
  <c r="AZ2350" i="11"/>
  <c r="AX2350" i="11"/>
  <c r="AX2351" i="19"/>
  <c r="AV2351" i="19"/>
  <c r="AW2352" i="19"/>
  <c r="AZ2351" i="11"/>
  <c r="AX2351" i="11"/>
  <c r="AW2352" i="11"/>
  <c r="AV2351" i="11"/>
  <c r="AW2353" i="19"/>
  <c r="AV2352" i="19"/>
  <c r="AX2352" i="19"/>
  <c r="AV2352" i="11"/>
  <c r="AW2353" i="11"/>
  <c r="AZ2352" i="11"/>
  <c r="AX2352" i="11"/>
  <c r="AX2353" i="19"/>
  <c r="AW2354" i="19"/>
  <c r="AV2353" i="19"/>
  <c r="AV2353" i="11"/>
  <c r="AW2354" i="11"/>
  <c r="AX2353" i="11"/>
  <c r="AZ2353" i="11"/>
  <c r="AW2355" i="19"/>
  <c r="AX2354" i="19"/>
  <c r="AV2354" i="19"/>
  <c r="AZ2354" i="11"/>
  <c r="AX2354" i="11"/>
  <c r="AV2354" i="11"/>
  <c r="AW2355" i="11"/>
  <c r="AV2355" i="19"/>
  <c r="AX2355" i="19"/>
  <c r="AW2356" i="19"/>
  <c r="AZ2355" i="11"/>
  <c r="AW2356" i="11"/>
  <c r="AX2355" i="11"/>
  <c r="AV2355" i="11"/>
  <c r="AV2356" i="19"/>
  <c r="AX2356" i="19"/>
  <c r="AW2357" i="19"/>
  <c r="AV2356" i="11"/>
  <c r="AZ2356" i="11"/>
  <c r="AW2357" i="11"/>
  <c r="AX2356" i="11"/>
  <c r="AX2357" i="19"/>
  <c r="AV2357" i="19"/>
  <c r="AW2358" i="19"/>
  <c r="AZ2357" i="11"/>
  <c r="AV2357" i="11"/>
  <c r="AW2358" i="11"/>
  <c r="AX2357" i="11"/>
  <c r="AW2359" i="19"/>
  <c r="AV2358" i="19"/>
  <c r="AX2358" i="19"/>
  <c r="AZ2358" i="11"/>
  <c r="AW2359" i="11"/>
  <c r="AV2358" i="11"/>
  <c r="AX2358" i="11"/>
  <c r="AW2360" i="19"/>
  <c r="AV2359" i="19"/>
  <c r="AX2359" i="19"/>
  <c r="AZ2359" i="11"/>
  <c r="AX2359" i="11"/>
  <c r="AW2360" i="11"/>
  <c r="AV2359" i="11"/>
  <c r="AW2361" i="19"/>
  <c r="AX2360" i="19"/>
  <c r="AV2360" i="19"/>
  <c r="AW2361" i="11"/>
  <c r="AX2360" i="11"/>
  <c r="AV2360" i="11"/>
  <c r="AZ2360" i="11"/>
  <c r="AX2361" i="19"/>
  <c r="AV2361" i="19"/>
  <c r="AW2362" i="19"/>
  <c r="AW2362" i="11"/>
  <c r="AZ2361" i="11"/>
  <c r="AX2361" i="11"/>
  <c r="AV2361" i="11"/>
  <c r="AW2363" i="19"/>
  <c r="AX2362" i="19"/>
  <c r="AV2362" i="19"/>
  <c r="AZ2362" i="11"/>
  <c r="AX2362" i="11"/>
  <c r="AV2362" i="11"/>
  <c r="AW2363" i="11"/>
  <c r="AW2364" i="19"/>
  <c r="AX2363" i="19"/>
  <c r="AV2363" i="19"/>
  <c r="AX2363" i="11"/>
  <c r="AW2364" i="11"/>
  <c r="AZ2363" i="11"/>
  <c r="AV2363" i="11"/>
  <c r="AX2364" i="19"/>
  <c r="AV2364" i="19"/>
  <c r="AW2365" i="19"/>
  <c r="AW2365" i="11"/>
  <c r="AZ2364" i="11"/>
  <c r="AX2364" i="11"/>
  <c r="AV2364" i="11"/>
  <c r="AW2366" i="19"/>
  <c r="AV2365" i="19"/>
  <c r="AX2365" i="19"/>
  <c r="AZ2365" i="11"/>
  <c r="AV2365" i="11"/>
  <c r="AW2366" i="11"/>
  <c r="AX2365" i="11"/>
  <c r="AV2366" i="19"/>
  <c r="AX2366" i="19"/>
  <c r="AZ2366" i="11"/>
  <c r="AX2366" i="11"/>
  <c r="AV2366" i="11"/>
  <c r="G46" i="19" l="1"/>
  <c r="L43" i="19"/>
  <c r="G45" i="19"/>
  <c r="G44" i="19"/>
  <c r="L42" i="19"/>
  <c r="L41" i="19"/>
  <c r="G43" i="19"/>
  <c r="L40" i="19"/>
  <c r="G42" i="19"/>
  <c r="L39" i="19"/>
  <c r="G41" i="19"/>
  <c r="L38" i="19"/>
  <c r="G40" i="19"/>
  <c r="L37" i="19"/>
  <c r="G39" i="19"/>
  <c r="L36" i="19"/>
  <c r="G38" i="19"/>
  <c r="L35" i="19"/>
  <c r="G37" i="19"/>
  <c r="AS15" i="11"/>
  <c r="AS19" i="11"/>
  <c r="BA2" i="11"/>
  <c r="BA3" i="11"/>
  <c r="BA5" i="11"/>
  <c r="BA4" i="11"/>
  <c r="AS11" i="11"/>
  <c r="AS13" i="11"/>
  <c r="AS5" i="11"/>
  <c r="AS16" i="11"/>
  <c r="AS8" i="11"/>
  <c r="AS6" i="11"/>
  <c r="AS9" i="11"/>
  <c r="AS2" i="11"/>
  <c r="AS4" i="11"/>
  <c r="AS12" i="11"/>
  <c r="AS14" i="11"/>
  <c r="AS7" i="11"/>
  <c r="AS3" i="11"/>
  <c r="AS18" i="11"/>
  <c r="G36" i="19"/>
  <c r="L34" i="19"/>
  <c r="Q79" i="21"/>
  <c r="Q88" i="21"/>
  <c r="Q78" i="21"/>
  <c r="Q61" i="21"/>
  <c r="Q52" i="21"/>
  <c r="Q70" i="21"/>
  <c r="Q50" i="21"/>
  <c r="Q31" i="21"/>
  <c r="Q81" i="21"/>
  <c r="Q20" i="21"/>
  <c r="Q84" i="21"/>
  <c r="Q17" i="21"/>
  <c r="Q23" i="21"/>
  <c r="Q66" i="21"/>
  <c r="Q60" i="21"/>
  <c r="Q48" i="21"/>
  <c r="Q58" i="21"/>
  <c r="Q53" i="21"/>
  <c r="Q25" i="21"/>
  <c r="Q5" i="21"/>
  <c r="Q3" i="21"/>
  <c r="Q11" i="21"/>
  <c r="Q100" i="21"/>
  <c r="Q49" i="21"/>
  <c r="Q12" i="21"/>
  <c r="Q65" i="21"/>
  <c r="Q29" i="21"/>
  <c r="Q14" i="21"/>
  <c r="Q41" i="21"/>
  <c r="Q21" i="21"/>
  <c r="Q39" i="21"/>
  <c r="Q43" i="21"/>
  <c r="Q95" i="21"/>
  <c r="Q57" i="21"/>
  <c r="Q44" i="21"/>
  <c r="Q87" i="21"/>
  <c r="Q10" i="21"/>
  <c r="Q69" i="21"/>
  <c r="Q85" i="21"/>
  <c r="Q16" i="21"/>
  <c r="Q98" i="21"/>
  <c r="Q59" i="21"/>
  <c r="Q8" i="21"/>
  <c r="Q42" i="21"/>
  <c r="Q22" i="21"/>
  <c r="Q82" i="21"/>
  <c r="Q92" i="21"/>
  <c r="Q6" i="21"/>
  <c r="Q74" i="21"/>
  <c r="Q26" i="21"/>
  <c r="Q89" i="21"/>
  <c r="Q33" i="21"/>
  <c r="Q75" i="21"/>
  <c r="Q64" i="21"/>
  <c r="Q90" i="21"/>
  <c r="Q86" i="21"/>
  <c r="Q51" i="21"/>
  <c r="Q45" i="21"/>
  <c r="Q28" i="21"/>
  <c r="Q27" i="21"/>
  <c r="Q37" i="21"/>
  <c r="Q71" i="21"/>
  <c r="Q72" i="21"/>
  <c r="Q19" i="21"/>
  <c r="Q46" i="21"/>
  <c r="Q94" i="21"/>
  <c r="Q36" i="21"/>
  <c r="Q38" i="21"/>
  <c r="Q35" i="21"/>
  <c r="Q7" i="21"/>
  <c r="Q15" i="21"/>
  <c r="Q96" i="21"/>
  <c r="Q24" i="21"/>
  <c r="Q40" i="21"/>
  <c r="Q67" i="21"/>
  <c r="Q68" i="21"/>
  <c r="Q73" i="21"/>
  <c r="Q80" i="21"/>
  <c r="Q77" i="21"/>
  <c r="Q9" i="21"/>
  <c r="Q76" i="21"/>
  <c r="Q56" i="21"/>
  <c r="Q91" i="21"/>
  <c r="Q93" i="21"/>
  <c r="Q97" i="21"/>
  <c r="Q83" i="21"/>
  <c r="Q32" i="21"/>
  <c r="Q63" i="21"/>
  <c r="Q4" i="21"/>
  <c r="Q30" i="21"/>
  <c r="Q47" i="21"/>
  <c r="Q99" i="21"/>
  <c r="Q13" i="21"/>
  <c r="Q34" i="21"/>
  <c r="Q62" i="21"/>
  <c r="Q55" i="21"/>
  <c r="Q18" i="21"/>
  <c r="Q54" i="21"/>
  <c r="Q37" i="23"/>
  <c r="Q45" i="23"/>
  <c r="Q48" i="23"/>
  <c r="Q5" i="23"/>
  <c r="Q4" i="23"/>
  <c r="Q25" i="23"/>
  <c r="Q7" i="23"/>
  <c r="Q35" i="23"/>
  <c r="Q23" i="23"/>
  <c r="Q62" i="23"/>
  <c r="Q34" i="23"/>
  <c r="Q30" i="23"/>
  <c r="Q43" i="23"/>
  <c r="Q49" i="23"/>
  <c r="Q10" i="23"/>
  <c r="Q19" i="23"/>
  <c r="Q39" i="23"/>
  <c r="Q47" i="23"/>
  <c r="Q51" i="23"/>
  <c r="Q75" i="23"/>
  <c r="Q50" i="23"/>
  <c r="Q60" i="23"/>
  <c r="Q27" i="23"/>
  <c r="Q82" i="23"/>
  <c r="Q15" i="23"/>
  <c r="Q11" i="23"/>
  <c r="Q65" i="23"/>
  <c r="Q20" i="23"/>
  <c r="Q79" i="23"/>
  <c r="Q61" i="23"/>
  <c r="Q55" i="23"/>
  <c r="Q74" i="23"/>
  <c r="Q40" i="23"/>
  <c r="Q42" i="23"/>
  <c r="Q78" i="23"/>
  <c r="Q69" i="23"/>
  <c r="Q67" i="23"/>
  <c r="Q64" i="23"/>
  <c r="Q90" i="23"/>
  <c r="Q83" i="23"/>
  <c r="Q73" i="23"/>
  <c r="Q26" i="23"/>
  <c r="Q14" i="23"/>
  <c r="Q77" i="23"/>
  <c r="Q33" i="23"/>
  <c r="Q21" i="23"/>
  <c r="Q86" i="23"/>
  <c r="Q44" i="23"/>
  <c r="Q24" i="23"/>
  <c r="Q66" i="23"/>
  <c r="Q46" i="23"/>
  <c r="Q28" i="23"/>
  <c r="Q85" i="23"/>
  <c r="Q41" i="23"/>
  <c r="Q89" i="23"/>
  <c r="Q87" i="23"/>
  <c r="Q22" i="23"/>
  <c r="Q84" i="23"/>
  <c r="Q72" i="23"/>
  <c r="Q81" i="23"/>
  <c r="Q53" i="23"/>
  <c r="Q63" i="23"/>
  <c r="Q68" i="23"/>
  <c r="Q29" i="23"/>
  <c r="Q8" i="23"/>
  <c r="Q88" i="23"/>
  <c r="Q6" i="23"/>
  <c r="Q80" i="23"/>
  <c r="Q9" i="23"/>
  <c r="Q70" i="23"/>
  <c r="Q31" i="23"/>
  <c r="Q57" i="23"/>
  <c r="Q13" i="23"/>
  <c r="Q3" i="23"/>
  <c r="Q76" i="23"/>
  <c r="Q56" i="23"/>
  <c r="Q38" i="23"/>
  <c r="Q17" i="23"/>
  <c r="Q18" i="23"/>
  <c r="Q12" i="23"/>
  <c r="Q36" i="23"/>
  <c r="Q91" i="23"/>
  <c r="Q59" i="23"/>
  <c r="Q71" i="23"/>
  <c r="Q16" i="23"/>
  <c r="Q58" i="23"/>
  <c r="Q52" i="23"/>
  <c r="Q32" i="23"/>
  <c r="Q54" i="23"/>
  <c r="P16" i="14"/>
  <c r="P23" i="14"/>
  <c r="P60" i="14"/>
  <c r="P52" i="14"/>
  <c r="P26" i="14"/>
  <c r="P53" i="14"/>
  <c r="P54" i="14"/>
  <c r="P25" i="14"/>
  <c r="P83" i="14"/>
  <c r="P80" i="14"/>
  <c r="P37" i="14"/>
  <c r="P57" i="14"/>
  <c r="P64" i="14"/>
  <c r="P17" i="14"/>
  <c r="P73" i="14"/>
  <c r="P59" i="14"/>
  <c r="P5" i="14"/>
  <c r="P42" i="14"/>
  <c r="P82" i="14"/>
  <c r="P49" i="14"/>
  <c r="P9" i="14"/>
  <c r="P75" i="14"/>
  <c r="P50" i="14"/>
  <c r="P15" i="14"/>
  <c r="P66" i="14"/>
  <c r="P70" i="14"/>
  <c r="P51" i="14"/>
  <c r="P71" i="14"/>
  <c r="P14" i="14"/>
  <c r="P34" i="14"/>
  <c r="P61" i="14"/>
  <c r="P86" i="14"/>
  <c r="P48" i="14"/>
  <c r="P77" i="14"/>
  <c r="P55" i="14"/>
  <c r="P62" i="14"/>
  <c r="P10" i="14"/>
  <c r="P65" i="14"/>
  <c r="P84" i="14"/>
  <c r="P47" i="14"/>
  <c r="P43" i="14"/>
  <c r="P67" i="14"/>
  <c r="P78" i="14"/>
  <c r="P3" i="14"/>
  <c r="P35" i="14"/>
  <c r="P4" i="14"/>
  <c r="P85" i="14"/>
  <c r="P46" i="14"/>
  <c r="P74" i="14"/>
  <c r="P28" i="14"/>
  <c r="P29" i="14"/>
  <c r="P27" i="14"/>
  <c r="P68" i="14"/>
  <c r="P32" i="14"/>
  <c r="P44" i="14"/>
  <c r="P18" i="14"/>
  <c r="P45" i="14"/>
  <c r="P39" i="14"/>
  <c r="P72" i="14"/>
  <c r="P20" i="14"/>
  <c r="P8" i="14"/>
  <c r="P7" i="14"/>
  <c r="P63" i="14"/>
  <c r="P22" i="14"/>
  <c r="P56" i="14"/>
  <c r="P76" i="14"/>
  <c r="P24" i="14"/>
  <c r="P89" i="14"/>
  <c r="P6" i="14"/>
  <c r="P40" i="14"/>
  <c r="P87" i="14"/>
  <c r="P90" i="14"/>
  <c r="P30" i="14"/>
  <c r="P31" i="14"/>
  <c r="P58" i="14"/>
  <c r="P88" i="14"/>
  <c r="P79" i="14"/>
  <c r="P69" i="14"/>
  <c r="P11" i="14"/>
  <c r="P38" i="14"/>
  <c r="P12" i="14"/>
  <c r="P13" i="14"/>
  <c r="P81" i="14"/>
  <c r="P41" i="14"/>
  <c r="P33" i="14"/>
  <c r="P21" i="14"/>
  <c r="P36" i="14"/>
  <c r="P19" i="14"/>
  <c r="L33" i="19"/>
  <c r="G35" i="19"/>
  <c r="N31" i="19"/>
  <c r="D46" i="19"/>
  <c r="AZ2171" i="19"/>
  <c r="AZ1915" i="19"/>
  <c r="AZ1659" i="19"/>
  <c r="AZ1403" i="19"/>
  <c r="AZ1147" i="19"/>
  <c r="AZ891" i="19"/>
  <c r="AZ635" i="19"/>
  <c r="AZ379" i="19"/>
  <c r="AZ123" i="19"/>
  <c r="U94" i="21"/>
  <c r="Q53" i="14"/>
  <c r="AY2345" i="11"/>
  <c r="AY2089" i="11"/>
  <c r="AY1833" i="11"/>
  <c r="AY1577" i="11"/>
  <c r="AY1321" i="11"/>
  <c r="AY1065" i="11"/>
  <c r="AY809" i="11"/>
  <c r="AY553" i="11"/>
  <c r="AY297" i="11"/>
  <c r="AY41" i="11"/>
  <c r="S23" i="23"/>
  <c r="U85" i="14"/>
  <c r="AZ2274" i="19"/>
  <c r="AZ2018" i="19"/>
  <c r="AZ1762" i="19"/>
  <c r="AZ1506" i="19"/>
  <c r="AZ1250" i="19"/>
  <c r="AZ994" i="19"/>
  <c r="AZ738" i="19"/>
  <c r="AZ482" i="19"/>
  <c r="AZ226" i="19"/>
  <c r="R17" i="21"/>
  <c r="S26" i="23"/>
  <c r="T19" i="14"/>
  <c r="AY2196" i="11"/>
  <c r="AY1940" i="11"/>
  <c r="AY1684" i="11"/>
  <c r="AY1428" i="11"/>
  <c r="AY1172" i="11"/>
  <c r="AY916" i="11"/>
  <c r="AY508" i="11"/>
  <c r="AZ2121" i="19"/>
  <c r="AZ1865" i="19"/>
  <c r="AZ1609" i="19"/>
  <c r="AZ1353" i="19"/>
  <c r="AY2331" i="11"/>
  <c r="AY2075" i="11"/>
  <c r="AY1819" i="11"/>
  <c r="AY1563" i="11"/>
  <c r="AY1307" i="11"/>
  <c r="AY1051" i="11"/>
  <c r="AY795" i="11"/>
  <c r="AY539" i="11"/>
  <c r="AZ2252" i="19"/>
  <c r="AZ1996" i="19"/>
  <c r="AZ1740" i="19"/>
  <c r="AZ1484" i="19"/>
  <c r="AZ1228" i="19"/>
  <c r="AZ972" i="19"/>
  <c r="AZ716" i="19"/>
  <c r="AZ460" i="19"/>
  <c r="AY2246" i="11"/>
  <c r="AY1990" i="11"/>
  <c r="AY1734" i="11"/>
  <c r="AY1478" i="11"/>
  <c r="AY1222" i="11"/>
  <c r="AY966" i="11"/>
  <c r="AY710" i="11"/>
  <c r="AY454" i="11"/>
  <c r="AY339" i="11"/>
  <c r="V39" i="21"/>
  <c r="R53" i="23"/>
  <c r="AZ165" i="19"/>
  <c r="V55" i="21"/>
  <c r="AZ2167" i="19"/>
  <c r="AZ1911" i="19"/>
  <c r="AZ1655" i="19"/>
  <c r="AZ1399" i="19"/>
  <c r="AZ1143" i="19"/>
  <c r="AZ887" i="19"/>
  <c r="AZ631" i="19"/>
  <c r="AZ375" i="19"/>
  <c r="AZ119" i="19"/>
  <c r="R94" i="21"/>
  <c r="T53" i="14"/>
  <c r="AY2341" i="11"/>
  <c r="AY2085" i="11"/>
  <c r="AY1829" i="11"/>
  <c r="AY1573" i="11"/>
  <c r="AY1317" i="11"/>
  <c r="AY1061" i="11"/>
  <c r="AY805" i="11"/>
  <c r="AY549" i="11"/>
  <c r="AY293" i="11"/>
  <c r="AY37" i="11"/>
  <c r="R23" i="23"/>
  <c r="R85" i="14"/>
  <c r="AZ2270" i="19"/>
  <c r="AZ2014" i="19"/>
  <c r="AZ1758" i="19"/>
  <c r="AZ1502" i="19"/>
  <c r="AZ1246" i="19"/>
  <c r="AZ990" i="19"/>
  <c r="AZ734" i="19"/>
  <c r="AZ478" i="19"/>
  <c r="AZ222" i="19"/>
  <c r="U17" i="21"/>
  <c r="V26" i="23"/>
  <c r="R19" i="14"/>
  <c r="AY2192" i="11"/>
  <c r="AY1936" i="11"/>
  <c r="AY1680" i="11"/>
  <c r="AY1424" i="11"/>
  <c r="AY1168" i="11"/>
  <c r="AY912" i="11"/>
  <c r="AY484" i="11"/>
  <c r="AZ2117" i="19"/>
  <c r="AZ1861" i="19"/>
  <c r="AZ1605" i="19"/>
  <c r="AZ1349" i="19"/>
  <c r="AY2327" i="11"/>
  <c r="AY2071" i="11"/>
  <c r="AY1815" i="11"/>
  <c r="AY1559" i="11"/>
  <c r="AY1303" i="11"/>
  <c r="AY1047" i="11"/>
  <c r="AY791" i="11"/>
  <c r="AY535" i="11"/>
  <c r="AZ2248" i="19"/>
  <c r="AZ1992" i="19"/>
  <c r="AZ1736" i="19"/>
  <c r="AZ1480" i="19"/>
  <c r="AZ1224" i="19"/>
  <c r="AZ968" i="19"/>
  <c r="AZ712" i="19"/>
  <c r="AZ456" i="19"/>
  <c r="AY2242" i="11"/>
  <c r="AY1986" i="11"/>
  <c r="AY1730" i="11"/>
  <c r="AY1474" i="11"/>
  <c r="AY1218" i="11"/>
  <c r="AY962" i="11"/>
  <c r="AY706" i="11"/>
  <c r="AY450" i="11"/>
  <c r="AZ329" i="19"/>
  <c r="S39" i="21"/>
  <c r="S53" i="23"/>
  <c r="AY158" i="11"/>
  <c r="U55" i="21"/>
  <c r="AZ2163" i="19"/>
  <c r="AZ1907" i="19"/>
  <c r="AZ1651" i="19"/>
  <c r="AZ1395" i="19"/>
  <c r="AZ1139" i="19"/>
  <c r="AZ883" i="19"/>
  <c r="AZ627" i="19"/>
  <c r="AZ371" i="19"/>
  <c r="AZ115" i="19"/>
  <c r="S94" i="21"/>
  <c r="R53" i="14"/>
  <c r="AY2337" i="11"/>
  <c r="AY2081" i="11"/>
  <c r="AY1825" i="11"/>
  <c r="AY1569" i="11"/>
  <c r="AY1313" i="11"/>
  <c r="AY1057" i="11"/>
  <c r="AY801" i="11"/>
  <c r="AY545" i="11"/>
  <c r="AY289" i="11"/>
  <c r="AY33" i="11"/>
  <c r="V23" i="23"/>
  <c r="T85" i="14"/>
  <c r="AZ2266" i="19"/>
  <c r="AZ2010" i="19"/>
  <c r="AZ1754" i="19"/>
  <c r="AZ1498" i="19"/>
  <c r="AZ1242" i="19"/>
  <c r="AZ986" i="19"/>
  <c r="AZ730" i="19"/>
  <c r="AZ474" i="19"/>
  <c r="AZ218" i="19"/>
  <c r="R5" i="21"/>
  <c r="S66" i="23"/>
  <c r="Q19" i="14"/>
  <c r="AY2188" i="11"/>
  <c r="AY1932" i="11"/>
  <c r="AY1676" i="11"/>
  <c r="AY1420" i="11"/>
  <c r="AY1164" i="11"/>
  <c r="AY908" i="11"/>
  <c r="AY464" i="11"/>
  <c r="AZ2113" i="19"/>
  <c r="AZ1857" i="19"/>
  <c r="AZ1601" i="19"/>
  <c r="AZ1345" i="19"/>
  <c r="AY2323" i="11"/>
  <c r="AY2067" i="11"/>
  <c r="AY1811" i="11"/>
  <c r="AY1555" i="11"/>
  <c r="AY1299" i="11"/>
  <c r="AY1043" i="11"/>
  <c r="AY787" i="11"/>
  <c r="AY531" i="11"/>
  <c r="AZ2244" i="19"/>
  <c r="AZ1988" i="19"/>
  <c r="AZ1732" i="19"/>
  <c r="AZ1476" i="19"/>
  <c r="AZ1220" i="19"/>
  <c r="AZ964" i="19"/>
  <c r="AZ708" i="19"/>
  <c r="AZ452" i="19"/>
  <c r="AY2238" i="11"/>
  <c r="AY1982" i="11"/>
  <c r="AY1726" i="11"/>
  <c r="AY1470" i="11"/>
  <c r="AY1214" i="11"/>
  <c r="AY958" i="11"/>
  <c r="AY702" i="11"/>
  <c r="AY446" i="11"/>
  <c r="AZ320" i="19"/>
  <c r="U39" i="21"/>
  <c r="U53" i="23"/>
  <c r="AY144" i="11"/>
  <c r="R25" i="23"/>
  <c r="AZ2159" i="19"/>
  <c r="AZ1903" i="19"/>
  <c r="AZ1647" i="19"/>
  <c r="AZ1391" i="19"/>
  <c r="AZ1135" i="19"/>
  <c r="AZ879" i="19"/>
  <c r="AZ623" i="19"/>
  <c r="AZ367" i="19"/>
  <c r="AZ111" i="19"/>
  <c r="R40" i="21"/>
  <c r="Q17" i="14"/>
  <c r="AY2333" i="11"/>
  <c r="AY2077" i="11"/>
  <c r="AY1821" i="11"/>
  <c r="AY1565" i="11"/>
  <c r="AY1309" i="11"/>
  <c r="AY1053" i="11"/>
  <c r="AY797" i="11"/>
  <c r="AY541" i="11"/>
  <c r="AY285" i="11"/>
  <c r="AY29" i="11"/>
  <c r="U23" i="23"/>
  <c r="Q85" i="14"/>
  <c r="AZ2262" i="19"/>
  <c r="AZ2006" i="19"/>
  <c r="AZ1750" i="19"/>
  <c r="AZ1494" i="19"/>
  <c r="AZ1238" i="19"/>
  <c r="AZ982" i="19"/>
  <c r="AZ726" i="19"/>
  <c r="AZ470" i="19"/>
  <c r="AZ214" i="19"/>
  <c r="U5" i="21"/>
  <c r="U66" i="23"/>
  <c r="U19" i="14"/>
  <c r="AY2184" i="11"/>
  <c r="AY1928" i="11"/>
  <c r="AZ2251" i="19"/>
  <c r="AZ1995" i="19"/>
  <c r="AZ1739" i="19"/>
  <c r="AZ1483" i="19"/>
  <c r="AZ1227" i="19"/>
  <c r="AZ971" i="19"/>
  <c r="AZ715" i="19"/>
  <c r="AZ459" i="19"/>
  <c r="AZ203" i="19"/>
  <c r="S65" i="21"/>
  <c r="S87" i="23"/>
  <c r="AY656" i="11"/>
  <c r="AY2169" i="11"/>
  <c r="AY1913" i="11"/>
  <c r="AY1657" i="11"/>
  <c r="AY1401" i="11"/>
  <c r="AY1145" i="11"/>
  <c r="AY889" i="11"/>
  <c r="AY633" i="11"/>
  <c r="AY377" i="11"/>
  <c r="AY121" i="11"/>
  <c r="R36" i="21"/>
  <c r="R54" i="14"/>
  <c r="AZ2354" i="19"/>
  <c r="AZ2098" i="19"/>
  <c r="AZ1842" i="19"/>
  <c r="AZ1586" i="19"/>
  <c r="AZ1330" i="19"/>
  <c r="AZ1074" i="19"/>
  <c r="AZ818" i="19"/>
  <c r="AZ562" i="19"/>
  <c r="AZ306" i="19"/>
  <c r="AZ50" i="19"/>
  <c r="U45" i="23"/>
  <c r="T46" i="14"/>
  <c r="AY2276" i="11"/>
  <c r="AY2020" i="11"/>
  <c r="AZ2343" i="19"/>
  <c r="AZ2087" i="19"/>
  <c r="AZ1831" i="19"/>
  <c r="AZ1575" i="19"/>
  <c r="AZ1319" i="19"/>
  <c r="AZ1063" i="19"/>
  <c r="AZ807" i="19"/>
  <c r="AZ551" i="19"/>
  <c r="AZ295" i="19"/>
  <c r="AZ39" i="19"/>
  <c r="S35" i="23"/>
  <c r="Q4" i="14"/>
  <c r="AY2261" i="11"/>
  <c r="AY2005" i="11"/>
  <c r="AY1749" i="11"/>
  <c r="AY1493" i="11"/>
  <c r="AY1237" i="11"/>
  <c r="AY981" i="11"/>
  <c r="AY725" i="11"/>
  <c r="AY469" i="11"/>
  <c r="AY213" i="11"/>
  <c r="R25" i="21"/>
  <c r="U24" i="23"/>
  <c r="U36" i="14"/>
  <c r="AZ2190" i="19"/>
  <c r="AZ1934" i="19"/>
  <c r="AZ1678" i="19"/>
  <c r="AZ1422" i="19"/>
  <c r="AZ1166" i="19"/>
  <c r="AZ910" i="19"/>
  <c r="AZ654" i="19"/>
  <c r="AZ398" i="19"/>
  <c r="AZ142" i="19"/>
  <c r="V33" i="21"/>
  <c r="S91" i="23"/>
  <c r="AY456" i="11"/>
  <c r="AY2112" i="11"/>
  <c r="AY1856" i="11"/>
  <c r="AZ2179" i="19"/>
  <c r="AZ1923" i="19"/>
  <c r="AZ1667" i="19"/>
  <c r="AZ1411" i="19"/>
  <c r="AZ1155" i="19"/>
  <c r="AZ899" i="19"/>
  <c r="AZ643" i="19"/>
  <c r="AZ387" i="19"/>
  <c r="AZ131" i="19"/>
  <c r="U45" i="21"/>
  <c r="U32" i="23"/>
  <c r="AY2353" i="11"/>
  <c r="AY2097" i="11"/>
  <c r="AY1841" i="11"/>
  <c r="AY1585" i="11"/>
  <c r="AY1329" i="11"/>
  <c r="AY1073" i="11"/>
  <c r="AY817" i="11"/>
  <c r="AY561" i="11"/>
  <c r="AY305" i="11"/>
  <c r="AY49" i="11"/>
  <c r="S37" i="23"/>
  <c r="T84" i="14"/>
  <c r="AZ2282" i="19"/>
  <c r="AZ2026" i="19"/>
  <c r="AZ1770" i="19"/>
  <c r="AZ1514" i="19"/>
  <c r="AZ1258" i="19"/>
  <c r="AZ1002" i="19"/>
  <c r="AY2366" i="11"/>
  <c r="AZ2111" i="19"/>
  <c r="AZ1855" i="19"/>
  <c r="AZ1599" i="19"/>
  <c r="AZ1343" i="19"/>
  <c r="AZ1087" i="19"/>
  <c r="AZ831" i="19"/>
  <c r="AZ575" i="19"/>
  <c r="AZ319" i="19"/>
  <c r="AZ63" i="19"/>
  <c r="V54" i="21"/>
  <c r="T65" i="14"/>
  <c r="AY2285" i="11"/>
  <c r="AY2029" i="11"/>
  <c r="AY1773" i="11"/>
  <c r="AY1517" i="11"/>
  <c r="AY1261" i="11"/>
  <c r="AY1005" i="11"/>
  <c r="AY749" i="11"/>
  <c r="AY493" i="11"/>
  <c r="AY237" i="11"/>
  <c r="S78" i="21"/>
  <c r="V40" i="23"/>
  <c r="R87" i="14"/>
  <c r="AZ2214" i="19"/>
  <c r="AZ1958" i="19"/>
  <c r="AZ1702" i="19"/>
  <c r="AZ1446" i="19"/>
  <c r="AZ1190" i="19"/>
  <c r="AZ934" i="19"/>
  <c r="AZ678" i="19"/>
  <c r="AZ422" i="19"/>
  <c r="AZ490" i="19"/>
  <c r="AY2328" i="11"/>
  <c r="AY1592" i="11"/>
  <c r="AY1180" i="11"/>
  <c r="AY756" i="11"/>
  <c r="AZ2073" i="19"/>
  <c r="AZ1661" i="19"/>
  <c r="AZ1261" i="19"/>
  <c r="AY2083" i="11"/>
  <c r="AY1671" i="11"/>
  <c r="AY1259" i="11"/>
  <c r="AY847" i="11"/>
  <c r="AY447" i="11"/>
  <c r="AZ2004" i="19"/>
  <c r="AZ1592" i="19"/>
  <c r="AZ1180" i="19"/>
  <c r="AZ768" i="19"/>
  <c r="AZ368" i="19"/>
  <c r="AY1998" i="11"/>
  <c r="AY1586" i="11"/>
  <c r="AY1174" i="11"/>
  <c r="AY762" i="11"/>
  <c r="AY362" i="11"/>
  <c r="V100" i="21"/>
  <c r="T3" i="14"/>
  <c r="R60" i="23"/>
  <c r="Q6" i="14"/>
  <c r="U10" i="23"/>
  <c r="AZ789" i="19"/>
  <c r="V51" i="23"/>
  <c r="AZ381" i="19"/>
  <c r="AY86" i="11"/>
  <c r="AY140" i="11"/>
  <c r="AZ545" i="19"/>
  <c r="S27" i="23"/>
  <c r="AY204" i="11"/>
  <c r="U55" i="14"/>
  <c r="AZ1113" i="19"/>
  <c r="R21" i="21"/>
  <c r="U43" i="14"/>
  <c r="V3" i="21"/>
  <c r="AZ237" i="19"/>
  <c r="R99" i="21"/>
  <c r="AY1788" i="11"/>
  <c r="AY1376" i="11"/>
  <c r="AY964" i="11"/>
  <c r="AZ2269" i="19"/>
  <c r="AZ1869" i="19"/>
  <c r="AZ1457" i="19"/>
  <c r="AY2279" i="11"/>
  <c r="AY1867" i="11"/>
  <c r="AY1455" i="11"/>
  <c r="AY1055" i="11"/>
  <c r="AY643" i="11"/>
  <c r="AZ2200" i="19"/>
  <c r="AZ1788" i="19"/>
  <c r="AZ1376" i="19"/>
  <c r="AZ976" i="19"/>
  <c r="AZ564" i="19"/>
  <c r="AY2194" i="11"/>
  <c r="AY1782" i="11"/>
  <c r="AY1370" i="11"/>
  <c r="AY970" i="11"/>
  <c r="AY558" i="11"/>
  <c r="AZ249" i="19"/>
  <c r="R67" i="23"/>
  <c r="V49" i="21"/>
  <c r="V58" i="23"/>
  <c r="V74" i="21"/>
  <c r="AY246" i="11"/>
  <c r="V52" i="21"/>
  <c r="R83" i="21"/>
  <c r="AY23" i="11"/>
  <c r="AZ92" i="19"/>
  <c r="AZ109" i="19"/>
  <c r="AY195" i="11"/>
  <c r="AY59" i="11"/>
  <c r="R23" i="14"/>
  <c r="AY46" i="11"/>
  <c r="AY167" i="11"/>
  <c r="T72" i="14"/>
  <c r="R80" i="23"/>
  <c r="AZ781" i="19"/>
  <c r="AZ426" i="19"/>
  <c r="AY2296" i="11"/>
  <c r="AY1572" i="11"/>
  <c r="AY1160" i="11"/>
  <c r="AY748" i="11"/>
  <c r="AZ2065" i="19"/>
  <c r="AZ1653" i="19"/>
  <c r="AZ1241" i="19"/>
  <c r="AY2063" i="11"/>
  <c r="AY1663" i="11"/>
  <c r="AY1251" i="11"/>
  <c r="AY839" i="11"/>
  <c r="AY427" i="11"/>
  <c r="AZ1984" i="19"/>
  <c r="AZ1584" i="19"/>
  <c r="AZ1172" i="19"/>
  <c r="AZ760" i="19"/>
  <c r="AZ348" i="19"/>
  <c r="AY1978" i="11"/>
  <c r="AY1578" i="11"/>
  <c r="AY1166" i="11"/>
  <c r="AY754" i="11"/>
  <c r="AY342" i="11"/>
  <c r="S85" i="21"/>
  <c r="R27" i="14"/>
  <c r="U61" i="23"/>
  <c r="R79" i="14"/>
  <c r="S10" i="23"/>
  <c r="AZ365" i="19"/>
  <c r="S14" i="23"/>
  <c r="AW6" i="21"/>
  <c r="AZ2139" i="19"/>
  <c r="AZ1883" i="19"/>
  <c r="AZ1627" i="19"/>
  <c r="AZ1371" i="19"/>
  <c r="AZ1115" i="19"/>
  <c r="AZ859" i="19"/>
  <c r="AZ603" i="19"/>
  <c r="AZ347" i="19"/>
  <c r="AZ91" i="19"/>
  <c r="S56" i="21"/>
  <c r="U75" i="14"/>
  <c r="AY2313" i="11"/>
  <c r="AY2057" i="11"/>
  <c r="AY1801" i="11"/>
  <c r="AY1545" i="11"/>
  <c r="AY1289" i="11"/>
  <c r="AY1033" i="11"/>
  <c r="AY777" i="11"/>
  <c r="AY521" i="11"/>
  <c r="AY265" i="11"/>
  <c r="AY12" i="11"/>
  <c r="U15" i="23"/>
  <c r="Q63" i="14"/>
  <c r="AZ2242" i="19"/>
  <c r="AZ1986" i="19"/>
  <c r="AZ1730" i="19"/>
  <c r="AZ1474" i="19"/>
  <c r="AZ1218" i="19"/>
  <c r="AZ962" i="19"/>
  <c r="AZ706" i="19"/>
  <c r="AZ450" i="19"/>
  <c r="AZ194" i="19"/>
  <c r="V14" i="21"/>
  <c r="U84" i="23"/>
  <c r="AY628" i="11"/>
  <c r="AY2164" i="11"/>
  <c r="AY1908" i="11"/>
  <c r="AY1652" i="11"/>
  <c r="AY1396" i="11"/>
  <c r="AY1140" i="11"/>
  <c r="AY884" i="11"/>
  <c r="AZ2345" i="19"/>
  <c r="AZ2089" i="19"/>
  <c r="AZ1833" i="19"/>
  <c r="AZ1577" i="19"/>
  <c r="AZ1321" i="19"/>
  <c r="AY2299" i="11"/>
  <c r="AY2043" i="11"/>
  <c r="AY1787" i="11"/>
  <c r="AY1531" i="11"/>
  <c r="AY1275" i="11"/>
  <c r="AY1019" i="11"/>
  <c r="AY763" i="11"/>
  <c r="AY507" i="11"/>
  <c r="AZ2220" i="19"/>
  <c r="AZ1964" i="19"/>
  <c r="AZ1708" i="19"/>
  <c r="AZ1452" i="19"/>
  <c r="AZ1196" i="19"/>
  <c r="AZ940" i="19"/>
  <c r="AZ684" i="19"/>
  <c r="AZ428" i="19"/>
  <c r="AY2214" i="11"/>
  <c r="AY1958" i="11"/>
  <c r="AY1702" i="11"/>
  <c r="AY1446" i="11"/>
  <c r="AY1190" i="11"/>
  <c r="AY934" i="11"/>
  <c r="AY678" i="11"/>
  <c r="AY422" i="11"/>
  <c r="AZ281" i="19"/>
  <c r="V92" i="21"/>
  <c r="V38" i="23"/>
  <c r="AY80" i="11"/>
  <c r="V49" i="23"/>
  <c r="AZ2135" i="19"/>
  <c r="AZ1879" i="19"/>
  <c r="AZ1623" i="19"/>
  <c r="AZ1367" i="19"/>
  <c r="AZ1111" i="19"/>
  <c r="AZ855" i="19"/>
  <c r="AZ599" i="19"/>
  <c r="AZ343" i="19"/>
  <c r="AZ87" i="19"/>
  <c r="V56" i="21"/>
  <c r="T75" i="14"/>
  <c r="AY2309" i="11"/>
  <c r="AY2053" i="11"/>
  <c r="AY1797" i="11"/>
  <c r="AY1541" i="11"/>
  <c r="AY1285" i="11"/>
  <c r="AY1029" i="11"/>
  <c r="AY773" i="11"/>
  <c r="AY517" i="11"/>
  <c r="AY261" i="11"/>
  <c r="AY10" i="11"/>
  <c r="R15" i="23"/>
  <c r="R63" i="14"/>
  <c r="AZ2238" i="19"/>
  <c r="AZ1982" i="19"/>
  <c r="AZ1726" i="19"/>
  <c r="AZ1470" i="19"/>
  <c r="AZ1214" i="19"/>
  <c r="AZ958" i="19"/>
  <c r="AZ702" i="19"/>
  <c r="AZ446" i="19"/>
  <c r="AZ190" i="19"/>
  <c r="S14" i="21"/>
  <c r="V84" i="23"/>
  <c r="AY616" i="11"/>
  <c r="AY2160" i="11"/>
  <c r="AY1904" i="11"/>
  <c r="AY1648" i="11"/>
  <c r="AY1392" i="11"/>
  <c r="AY1136" i="11"/>
  <c r="AY880" i="11"/>
  <c r="AZ2341" i="19"/>
  <c r="AZ2085" i="19"/>
  <c r="AZ1829" i="19"/>
  <c r="AZ1573" i="19"/>
  <c r="AZ1317" i="19"/>
  <c r="AY2295" i="11"/>
  <c r="AY2039" i="11"/>
  <c r="AY1783" i="11"/>
  <c r="AY1527" i="11"/>
  <c r="AY1271" i="11"/>
  <c r="AY1015" i="11"/>
  <c r="AY759" i="11"/>
  <c r="AY503" i="11"/>
  <c r="AZ2216" i="19"/>
  <c r="AZ1960" i="19"/>
  <c r="AZ1704" i="19"/>
  <c r="AZ1448" i="19"/>
  <c r="AZ1192" i="19"/>
  <c r="AZ936" i="19"/>
  <c r="AZ680" i="19"/>
  <c r="AZ424" i="19"/>
  <c r="AY2210" i="11"/>
  <c r="AY1954" i="11"/>
  <c r="AY1698" i="11"/>
  <c r="AY1442" i="11"/>
  <c r="AY1186" i="11"/>
  <c r="AY930" i="11"/>
  <c r="AY674" i="11"/>
  <c r="AY418" i="11"/>
  <c r="AY274" i="11"/>
  <c r="S92" i="21"/>
  <c r="U38" i="23"/>
  <c r="AZ69" i="19"/>
  <c r="S49" i="23"/>
  <c r="AZ2131" i="19"/>
  <c r="AZ1875" i="19"/>
  <c r="AZ1619" i="19"/>
  <c r="AZ1363" i="19"/>
  <c r="AZ1107" i="19"/>
  <c r="AZ851" i="19"/>
  <c r="AZ595" i="19"/>
  <c r="AZ339" i="19"/>
  <c r="AZ83" i="19"/>
  <c r="U56" i="21"/>
  <c r="R75" i="14"/>
  <c r="AY2305" i="11"/>
  <c r="AY2049" i="11"/>
  <c r="AY1793" i="11"/>
  <c r="AY1537" i="11"/>
  <c r="AY1281" i="11"/>
  <c r="AY1025" i="11"/>
  <c r="AY769" i="11"/>
  <c r="AY513" i="11"/>
  <c r="AY257" i="11"/>
  <c r="AY8" i="11"/>
  <c r="V15" i="23"/>
  <c r="U63" i="14"/>
  <c r="AZ2234" i="19"/>
  <c r="AZ1978" i="19"/>
  <c r="AZ1722" i="19"/>
  <c r="AZ1466" i="19"/>
  <c r="AZ1210" i="19"/>
  <c r="AZ954" i="19"/>
  <c r="AZ698" i="19"/>
  <c r="AZ442" i="19"/>
  <c r="AZ186" i="19"/>
  <c r="V87" i="21"/>
  <c r="R88" i="23"/>
  <c r="AY600" i="11"/>
  <c r="AY2156" i="11"/>
  <c r="AY1900" i="11"/>
  <c r="AY1644" i="11"/>
  <c r="AY1388" i="11"/>
  <c r="AY1132" i="11"/>
  <c r="AY876" i="11"/>
  <c r="AZ2337" i="19"/>
  <c r="AZ2081" i="19"/>
  <c r="AZ1825" i="19"/>
  <c r="AZ1569" i="19"/>
  <c r="AZ1313" i="19"/>
  <c r="AY2291" i="11"/>
  <c r="AY2035" i="11"/>
  <c r="AY1779" i="11"/>
  <c r="AY1523" i="11"/>
  <c r="AY1267" i="11"/>
  <c r="AY1011" i="11"/>
  <c r="AY755" i="11"/>
  <c r="AY499" i="11"/>
  <c r="AZ2212" i="19"/>
  <c r="AZ1956" i="19"/>
  <c r="AZ1700" i="19"/>
  <c r="AZ1444" i="19"/>
  <c r="AZ1188" i="19"/>
  <c r="AZ932" i="19"/>
  <c r="AZ676" i="19"/>
  <c r="AZ420" i="19"/>
  <c r="AY2206" i="11"/>
  <c r="AY1950" i="11"/>
  <c r="AY1694" i="11"/>
  <c r="AY1438" i="11"/>
  <c r="AY1182" i="11"/>
  <c r="AY926" i="11"/>
  <c r="AY670" i="11"/>
  <c r="AY414" i="11"/>
  <c r="AY267" i="11"/>
  <c r="R92" i="21"/>
  <c r="R38" i="23"/>
  <c r="AY62" i="11"/>
  <c r="V60" i="23"/>
  <c r="AZ2127" i="19"/>
  <c r="AZ1871" i="19"/>
  <c r="AZ1615" i="19"/>
  <c r="AZ1359" i="19"/>
  <c r="AZ1103" i="19"/>
  <c r="AZ847" i="19"/>
  <c r="AZ591" i="19"/>
  <c r="AZ335" i="19"/>
  <c r="AZ79" i="19"/>
  <c r="V30" i="21"/>
  <c r="T34" i="14"/>
  <c r="AY2301" i="11"/>
  <c r="AY2045" i="11"/>
  <c r="AY1789" i="11"/>
  <c r="AY1533" i="11"/>
  <c r="AY1277" i="11"/>
  <c r="AY1021" i="11"/>
  <c r="AY765" i="11"/>
  <c r="AY509" i="11"/>
  <c r="AY253" i="11"/>
  <c r="AY6" i="11"/>
  <c r="S15" i="23"/>
  <c r="T63" i="14"/>
  <c r="AZ2230" i="19"/>
  <c r="AZ1974" i="19"/>
  <c r="AZ1718" i="19"/>
  <c r="AZ1462" i="19"/>
  <c r="AZ1206" i="19"/>
  <c r="AZ950" i="19"/>
  <c r="AZ694" i="19"/>
  <c r="AZ438" i="19"/>
  <c r="AZ182" i="19"/>
  <c r="R87" i="21"/>
  <c r="U88" i="23"/>
  <c r="AY588" i="11"/>
  <c r="AY2152" i="11"/>
  <c r="AY1896" i="11"/>
  <c r="AZ2219" i="19"/>
  <c r="AZ1963" i="19"/>
  <c r="AZ1707" i="19"/>
  <c r="AZ1451" i="19"/>
  <c r="AZ1195" i="19"/>
  <c r="AZ939" i="19"/>
  <c r="AZ683" i="19"/>
  <c r="AZ427" i="19"/>
  <c r="AZ171" i="19"/>
  <c r="S59" i="21"/>
  <c r="R57" i="23"/>
  <c r="AY540" i="11"/>
  <c r="AY2137" i="11"/>
  <c r="AY1881" i="11"/>
  <c r="AY1625" i="11"/>
  <c r="AY1369" i="11"/>
  <c r="AY1113" i="11"/>
  <c r="AY857" i="11"/>
  <c r="AY601" i="11"/>
  <c r="AY345" i="11"/>
  <c r="AY89" i="11"/>
  <c r="R91" i="21"/>
  <c r="T50" i="14"/>
  <c r="AZ2322" i="19"/>
  <c r="AZ2066" i="19"/>
  <c r="AZ1810" i="19"/>
  <c r="AZ1554" i="19"/>
  <c r="AZ1298" i="19"/>
  <c r="AZ1042" i="19"/>
  <c r="AZ786" i="19"/>
  <c r="AZ530" i="19"/>
  <c r="AZ274" i="19"/>
  <c r="AZ18" i="19"/>
  <c r="R47" i="23"/>
  <c r="Q22" i="14"/>
  <c r="AY2244" i="11"/>
  <c r="AY1988" i="11"/>
  <c r="AZ2311" i="19"/>
  <c r="AZ2055" i="19"/>
  <c r="AZ1799" i="19"/>
  <c r="AZ1543" i="19"/>
  <c r="AZ1287" i="19"/>
  <c r="AZ1031" i="19"/>
  <c r="AZ775" i="19"/>
  <c r="AZ519" i="19"/>
  <c r="AZ263" i="19"/>
  <c r="H40" i="19"/>
  <c r="U82" i="23"/>
  <c r="R7" i="14"/>
  <c r="AY2229" i="11"/>
  <c r="AY1973" i="11"/>
  <c r="AY1717" i="11"/>
  <c r="AY1461" i="11"/>
  <c r="AY1205" i="11"/>
  <c r="AY949" i="11"/>
  <c r="AY693" i="11"/>
  <c r="AY437" i="11"/>
  <c r="AY181" i="11"/>
  <c r="V44" i="21"/>
  <c r="S8" i="23"/>
  <c r="AY620" i="11"/>
  <c r="AZ2158" i="19"/>
  <c r="AZ1902" i="19"/>
  <c r="AZ1646" i="19"/>
  <c r="AZ1390" i="19"/>
  <c r="AZ1134" i="19"/>
  <c r="AZ878" i="19"/>
  <c r="AZ622" i="19"/>
  <c r="AZ366" i="19"/>
  <c r="AZ110" i="19"/>
  <c r="U38" i="21"/>
  <c r="U59" i="14"/>
  <c r="AY2336" i="11"/>
  <c r="AY2080" i="11"/>
  <c r="AY1824" i="11"/>
  <c r="AZ2147" i="19"/>
  <c r="AZ1891" i="19"/>
  <c r="AZ1635" i="19"/>
  <c r="AZ1379" i="19"/>
  <c r="AZ1123" i="19"/>
  <c r="AZ867" i="19"/>
  <c r="AZ611" i="19"/>
  <c r="AZ355" i="19"/>
  <c r="AZ99" i="19"/>
  <c r="U40" i="21"/>
  <c r="R17" i="14"/>
  <c r="AY2321" i="11"/>
  <c r="AY2065" i="11"/>
  <c r="AY1809" i="11"/>
  <c r="AY1553" i="11"/>
  <c r="AY1297" i="11"/>
  <c r="AY1041" i="11"/>
  <c r="AY785" i="11"/>
  <c r="AY529" i="11"/>
  <c r="AY273" i="11"/>
  <c r="AY17" i="11"/>
  <c r="R39" i="23"/>
  <c r="R44" i="14"/>
  <c r="AZ2250" i="19"/>
  <c r="AZ1994" i="19"/>
  <c r="AZ1738" i="19"/>
  <c r="AZ1482" i="19"/>
  <c r="AZ1226" i="19"/>
  <c r="AZ970" i="19"/>
  <c r="AZ2335" i="19"/>
  <c r="AZ2079" i="19"/>
  <c r="AZ1823" i="19"/>
  <c r="AZ1567" i="19"/>
  <c r="AZ1311" i="19"/>
  <c r="AZ1055" i="19"/>
  <c r="AZ799" i="19"/>
  <c r="AZ543" i="19"/>
  <c r="AZ287" i="19"/>
  <c r="AZ31" i="19"/>
  <c r="U19" i="23"/>
  <c r="Q32" i="14"/>
  <c r="AY2253" i="11"/>
  <c r="AY1997" i="11"/>
  <c r="AY1741" i="11"/>
  <c r="AY1485" i="11"/>
  <c r="AY1229" i="11"/>
  <c r="AY973" i="11"/>
  <c r="AY717" i="11"/>
  <c r="AY461" i="11"/>
  <c r="AY205" i="11"/>
  <c r="V25" i="21"/>
  <c r="R24" i="23"/>
  <c r="Q36" i="14"/>
  <c r="AZ2182" i="19"/>
  <c r="AZ1926" i="19"/>
  <c r="AZ1670" i="19"/>
  <c r="AZ1414" i="19"/>
  <c r="AZ1158" i="19"/>
  <c r="AZ902" i="19"/>
  <c r="AZ646" i="19"/>
  <c r="AZ390" i="19"/>
  <c r="AZ234" i="19"/>
  <c r="AY2200" i="11"/>
  <c r="AY1536" i="11"/>
  <c r="AY1124" i="11"/>
  <c r="AY700" i="11"/>
  <c r="AZ2029" i="19"/>
  <c r="AZ1617" i="19"/>
  <c r="AZ1205" i="19"/>
  <c r="AY2027" i="11"/>
  <c r="AY1615" i="11"/>
  <c r="AY1215" i="11"/>
  <c r="AY803" i="11"/>
  <c r="AZ2360" i="19"/>
  <c r="AZ1948" i="19"/>
  <c r="AZ1536" i="19"/>
  <c r="AZ1136" i="19"/>
  <c r="AZ724" i="19"/>
  <c r="AY2354" i="11"/>
  <c r="AY1942" i="11"/>
  <c r="AY1530" i="11"/>
  <c r="AY1130" i="11"/>
  <c r="AY718" i="11"/>
  <c r="AZ1033" i="19"/>
  <c r="V90" i="21"/>
  <c r="Q88" i="14"/>
  <c r="U64" i="23"/>
  <c r="R33" i="14"/>
  <c r="U86" i="23"/>
  <c r="AY231" i="11"/>
  <c r="R76" i="23"/>
  <c r="AY304" i="11"/>
  <c r="AZ304" i="19"/>
  <c r="R35" i="21"/>
  <c r="AY379" i="11"/>
  <c r="AY232" i="11"/>
  <c r="V10" i="21"/>
  <c r="AZ957" i="19"/>
  <c r="AZ857" i="19"/>
  <c r="U7" i="21"/>
  <c r="R46" i="23"/>
  <c r="T80" i="14"/>
  <c r="U70" i="21"/>
  <c r="R84" i="23"/>
  <c r="AY1732" i="11"/>
  <c r="AY1320" i="11"/>
  <c r="AY920" i="11"/>
  <c r="AZ2225" i="19"/>
  <c r="AZ1813" i="19"/>
  <c r="AZ1401" i="19"/>
  <c r="AY2223" i="11"/>
  <c r="AY1823" i="11"/>
  <c r="AY1411" i="11"/>
  <c r="AY999" i="11"/>
  <c r="AY587" i="11"/>
  <c r="AZ2144" i="19"/>
  <c r="AZ1744" i="19"/>
  <c r="AZ1332" i="19"/>
  <c r="AZ920" i="19"/>
  <c r="AZ508" i="19"/>
  <c r="AY2138" i="11"/>
  <c r="AY1738" i="11"/>
  <c r="AY1326" i="11"/>
  <c r="AY914" i="11"/>
  <c r="AY502" i="11"/>
  <c r="AZ160" i="19"/>
  <c r="V53" i="23"/>
  <c r="U6" i="21"/>
  <c r="R64" i="14"/>
  <c r="U46" i="21"/>
  <c r="AZ100" i="19"/>
  <c r="R41" i="21"/>
  <c r="AZ1029" i="19"/>
  <c r="R79" i="21"/>
  <c r="U48" i="14"/>
  <c r="R5" i="23"/>
  <c r="AZ145" i="19"/>
  <c r="AY295" i="11"/>
  <c r="Q28" i="14"/>
  <c r="U45" i="14"/>
  <c r="R12" i="14"/>
  <c r="AZ1013" i="19"/>
  <c r="R82" i="14"/>
  <c r="AZ525" i="19"/>
  <c r="AZ198" i="19"/>
  <c r="AY2168" i="11"/>
  <c r="AY1528" i="11"/>
  <c r="AY1116" i="11"/>
  <c r="AY692" i="11"/>
  <c r="AZ2009" i="19"/>
  <c r="AZ1597" i="19"/>
  <c r="AZ1197" i="19"/>
  <c r="AY2019" i="11"/>
  <c r="AY1607" i="11"/>
  <c r="AY1195" i="11"/>
  <c r="AY783" i="11"/>
  <c r="AZ2352" i="19"/>
  <c r="AZ1940" i="19"/>
  <c r="AZ1528" i="19"/>
  <c r="AZ1116" i="19"/>
  <c r="AZ704" i="19"/>
  <c r="AY2346" i="11"/>
  <c r="AY1934" i="11"/>
  <c r="AY1522" i="11"/>
  <c r="AY1110" i="11"/>
  <c r="AY698" i="11"/>
  <c r="AZ969" i="19"/>
  <c r="S90" i="21"/>
  <c r="R88" i="14"/>
  <c r="U21" i="23"/>
  <c r="AY7" i="11"/>
  <c r="S86" i="23"/>
  <c r="AZ181" i="19"/>
  <c r="H44" i="1"/>
  <c r="AZ2363" i="19"/>
  <c r="AZ2107" i="19"/>
  <c r="AZ1851" i="19"/>
  <c r="AZ1595" i="19"/>
  <c r="AZ1339" i="19"/>
  <c r="AZ1083" i="19"/>
  <c r="AZ827" i="19"/>
  <c r="AZ571" i="19"/>
  <c r="AZ315" i="19"/>
  <c r="AZ59" i="19"/>
  <c r="S54" i="21"/>
  <c r="R65" i="14"/>
  <c r="AY2281" i="11"/>
  <c r="AY2025" i="11"/>
  <c r="AY1769" i="11"/>
  <c r="AY1513" i="11"/>
  <c r="AY1257" i="11"/>
  <c r="AY1001" i="11"/>
  <c r="AY745" i="11"/>
  <c r="AY489" i="11"/>
  <c r="AY233" i="11"/>
  <c r="V84" i="21"/>
  <c r="R73" i="23"/>
  <c r="U11" i="14"/>
  <c r="AZ2210" i="19"/>
  <c r="AZ1954" i="19"/>
  <c r="AZ1698" i="19"/>
  <c r="AZ1442" i="19"/>
  <c r="AZ1186" i="19"/>
  <c r="AZ930" i="19"/>
  <c r="AZ674" i="19"/>
  <c r="AZ418" i="19"/>
  <c r="AZ162" i="19"/>
  <c r="S42" i="21"/>
  <c r="U3" i="23"/>
  <c r="AY528" i="11"/>
  <c r="AY2132" i="11"/>
  <c r="AY1876" i="11"/>
  <c r="AY1620" i="11"/>
  <c r="AY1364" i="11"/>
  <c r="AY1108" i="11"/>
  <c r="AY852" i="11"/>
  <c r="AZ2313" i="19"/>
  <c r="AZ2057" i="19"/>
  <c r="AZ1801" i="19"/>
  <c r="AZ1545" i="19"/>
  <c r="AZ1289" i="19"/>
  <c r="AY2267" i="11"/>
  <c r="AY2011" i="11"/>
  <c r="AY1755" i="11"/>
  <c r="AY1499" i="11"/>
  <c r="AY1243" i="11"/>
  <c r="AY987" i="11"/>
  <c r="AY731" i="11"/>
  <c r="AY475" i="11"/>
  <c r="AZ2188" i="19"/>
  <c r="AZ1932" i="19"/>
  <c r="AZ1676" i="19"/>
  <c r="AZ1420" i="19"/>
  <c r="AZ1164" i="19"/>
  <c r="AZ908" i="19"/>
  <c r="AZ652" i="19"/>
  <c r="AZ396" i="19"/>
  <c r="AY2182" i="11"/>
  <c r="AY1926" i="11"/>
  <c r="AY1670" i="11"/>
  <c r="AY1414" i="11"/>
  <c r="AY1158" i="11"/>
  <c r="AY902" i="11"/>
  <c r="AY646" i="11"/>
  <c r="AY390" i="11"/>
  <c r="AY228" i="11"/>
  <c r="V72" i="21"/>
  <c r="U52" i="14"/>
  <c r="AR10" i="11"/>
  <c r="AZ2359" i="19"/>
  <c r="AZ2103" i="19"/>
  <c r="AZ1847" i="19"/>
  <c r="AZ1591" i="19"/>
  <c r="AZ1335" i="19"/>
  <c r="AZ1079" i="19"/>
  <c r="AZ823" i="19"/>
  <c r="AZ567" i="19"/>
  <c r="AZ311" i="19"/>
  <c r="AZ55" i="19"/>
  <c r="U54" i="21"/>
  <c r="U65" i="14"/>
  <c r="AY2277" i="11"/>
  <c r="AY2021" i="11"/>
  <c r="AY1765" i="11"/>
  <c r="AY1509" i="11"/>
  <c r="AY1253" i="11"/>
  <c r="AY997" i="11"/>
  <c r="AY741" i="11"/>
  <c r="AY485" i="11"/>
  <c r="AY229" i="11"/>
  <c r="U84" i="21"/>
  <c r="S73" i="23"/>
  <c r="R11" i="14"/>
  <c r="AZ2206" i="19"/>
  <c r="AZ1950" i="19"/>
  <c r="AZ1694" i="19"/>
  <c r="AZ1438" i="19"/>
  <c r="AZ1182" i="19"/>
  <c r="AZ926" i="19"/>
  <c r="AZ670" i="19"/>
  <c r="AZ414" i="19"/>
  <c r="AZ158" i="19"/>
  <c r="R42" i="21"/>
  <c r="V3" i="23"/>
  <c r="AY516" i="11"/>
  <c r="AY2128" i="11"/>
  <c r="AY1872" i="11"/>
  <c r="AY1616" i="11"/>
  <c r="AY1360" i="11"/>
  <c r="AY1104" i="11"/>
  <c r="AY848" i="11"/>
  <c r="AZ2309" i="19"/>
  <c r="AZ2053" i="19"/>
  <c r="AZ1797" i="19"/>
  <c r="AZ1541" i="19"/>
  <c r="AZ1285" i="19"/>
  <c r="AY2263" i="11"/>
  <c r="AY2007" i="11"/>
  <c r="AY1751" i="11"/>
  <c r="AY1495" i="11"/>
  <c r="AY1239" i="11"/>
  <c r="AY983" i="11"/>
  <c r="AY727" i="11"/>
  <c r="AY471" i="11"/>
  <c r="AZ2184" i="19"/>
  <c r="AZ1928" i="19"/>
  <c r="AZ1672" i="19"/>
  <c r="AZ1416" i="19"/>
  <c r="AZ1160" i="19"/>
  <c r="AZ904" i="19"/>
  <c r="AZ648" i="19"/>
  <c r="AZ392" i="19"/>
  <c r="AY2178" i="11"/>
  <c r="AY1922" i="11"/>
  <c r="AY1666" i="11"/>
  <c r="AY1410" i="11"/>
  <c r="AY1154" i="11"/>
  <c r="AY898" i="11"/>
  <c r="AY642" i="11"/>
  <c r="AY386" i="11"/>
  <c r="AZ224" i="19"/>
  <c r="R72" i="21"/>
  <c r="T52" i="14"/>
  <c r="AZ5" i="19"/>
  <c r="AZ2355" i="19"/>
  <c r="AZ2099" i="19"/>
  <c r="AZ1843" i="19"/>
  <c r="AZ1587" i="19"/>
  <c r="AZ1331" i="19"/>
  <c r="AZ1075" i="19"/>
  <c r="AZ819" i="19"/>
  <c r="AZ563" i="19"/>
  <c r="AZ307" i="19"/>
  <c r="AZ51" i="19"/>
  <c r="R54" i="21"/>
  <c r="Q65" i="14"/>
  <c r="AY2273" i="11"/>
  <c r="AY2017" i="11"/>
  <c r="AY1761" i="11"/>
  <c r="AY1505" i="11"/>
  <c r="AY1249" i="11"/>
  <c r="AY993" i="11"/>
  <c r="AY737" i="11"/>
  <c r="AY481" i="11"/>
  <c r="AY225" i="11"/>
  <c r="S84" i="21"/>
  <c r="V73" i="23"/>
  <c r="T11" i="14"/>
  <c r="AZ2202" i="19"/>
  <c r="AZ1946" i="19"/>
  <c r="AZ1690" i="19"/>
  <c r="AZ1434" i="19"/>
  <c r="AZ1178" i="19"/>
  <c r="AZ922" i="19"/>
  <c r="AZ666" i="19"/>
  <c r="AZ410" i="19"/>
  <c r="AZ154" i="19"/>
  <c r="U33" i="21"/>
  <c r="S3" i="23"/>
  <c r="AY500" i="11"/>
  <c r="AY2124" i="11"/>
  <c r="AY1868" i="11"/>
  <c r="AY1612" i="11"/>
  <c r="AY1356" i="11"/>
  <c r="AY1100" i="11"/>
  <c r="AY844" i="11"/>
  <c r="AZ2305" i="19"/>
  <c r="AZ2049" i="19"/>
  <c r="AZ1793" i="19"/>
  <c r="AZ1537" i="19"/>
  <c r="AZ1281" i="19"/>
  <c r="AY2259" i="11"/>
  <c r="AY2003" i="11"/>
  <c r="AY1747" i="11"/>
  <c r="AY1491" i="11"/>
  <c r="AY1235" i="11"/>
  <c r="AY979" i="11"/>
  <c r="AY723" i="11"/>
  <c r="AY467" i="11"/>
  <c r="AZ2180" i="19"/>
  <c r="AZ1924" i="19"/>
  <c r="AZ1668" i="19"/>
  <c r="AZ1412" i="19"/>
  <c r="AZ1156" i="19"/>
  <c r="AZ900" i="19"/>
  <c r="AZ644" i="19"/>
  <c r="AZ388" i="19"/>
  <c r="AY2174" i="11"/>
  <c r="AY1918" i="11"/>
  <c r="AY1662" i="11"/>
  <c r="AY1406" i="11"/>
  <c r="AY1150" i="11"/>
  <c r="AY894" i="11"/>
  <c r="AY638" i="11"/>
  <c r="AY382" i="11"/>
  <c r="AZ217" i="19"/>
  <c r="U72" i="21"/>
  <c r="R52" i="14"/>
  <c r="U31" i="21"/>
  <c r="AZ2351" i="19"/>
  <c r="AZ2095" i="19"/>
  <c r="AZ1839" i="19"/>
  <c r="AZ1583" i="19"/>
  <c r="AZ1327" i="19"/>
  <c r="AZ1071" i="19"/>
  <c r="AZ815" i="19"/>
  <c r="AZ559" i="19"/>
  <c r="AZ303" i="19"/>
  <c r="AZ47" i="19"/>
  <c r="R35" i="23"/>
  <c r="U4" i="14"/>
  <c r="AY2269" i="11"/>
  <c r="AY2013" i="11"/>
  <c r="AY1757" i="11"/>
  <c r="AY1501" i="11"/>
  <c r="AY1245" i="11"/>
  <c r="AY989" i="11"/>
  <c r="AY733" i="11"/>
  <c r="AY477" i="11"/>
  <c r="AY221" i="11"/>
  <c r="R84" i="21"/>
  <c r="U73" i="23"/>
  <c r="Q11" i="14"/>
  <c r="AZ2198" i="19"/>
  <c r="AZ1942" i="19"/>
  <c r="AZ1686" i="19"/>
  <c r="AZ1430" i="19"/>
  <c r="AZ1174" i="19"/>
  <c r="AZ918" i="19"/>
  <c r="AZ662" i="19"/>
  <c r="AZ406" i="19"/>
  <c r="AZ150" i="19"/>
  <c r="S33" i="21"/>
  <c r="V91" i="23"/>
  <c r="AY488" i="11"/>
  <c r="AY2120" i="11"/>
  <c r="AY1864" i="11"/>
  <c r="AZ2187" i="19"/>
  <c r="AZ1931" i="19"/>
  <c r="AZ1675" i="19"/>
  <c r="AZ1419" i="19"/>
  <c r="AZ1163" i="19"/>
  <c r="AZ907" i="19"/>
  <c r="AZ651" i="19"/>
  <c r="AZ395" i="19"/>
  <c r="AZ139" i="19"/>
  <c r="V45" i="21"/>
  <c r="R32" i="23"/>
  <c r="AY2361" i="11"/>
  <c r="AY2105" i="11"/>
  <c r="AY1849" i="11"/>
  <c r="AY1593" i="11"/>
  <c r="AY1337" i="11"/>
  <c r="AY1081" i="11"/>
  <c r="AY825" i="11"/>
  <c r="AY569" i="11"/>
  <c r="AY313" i="11"/>
  <c r="AY57" i="11"/>
  <c r="U37" i="23"/>
  <c r="R84" i="14"/>
  <c r="AZ2290" i="19"/>
  <c r="AZ2034" i="19"/>
  <c r="AZ1778" i="19"/>
  <c r="AZ1522" i="19"/>
  <c r="AZ1266" i="19"/>
  <c r="AZ1010" i="19"/>
  <c r="AZ754" i="19"/>
  <c r="AZ498" i="19"/>
  <c r="AZ242" i="19"/>
  <c r="V61" i="21"/>
  <c r="S42" i="23"/>
  <c r="R38" i="14"/>
  <c r="AY2212" i="11"/>
  <c r="AY1956" i="11"/>
  <c r="AZ2279" i="19"/>
  <c r="AZ2023" i="19"/>
  <c r="AZ1767" i="19"/>
  <c r="AZ1511" i="19"/>
  <c r="AZ1255" i="19"/>
  <c r="AZ999" i="19"/>
  <c r="AZ743" i="19"/>
  <c r="AZ487" i="19"/>
  <c r="AZ231" i="19"/>
  <c r="S20" i="21"/>
  <c r="S83" i="23"/>
  <c r="R69" i="14"/>
  <c r="AY2197" i="11"/>
  <c r="AY1941" i="11"/>
  <c r="AY1685" i="11"/>
  <c r="AY1429" i="11"/>
  <c r="AY1173" i="11"/>
  <c r="AY917" i="11"/>
  <c r="AY661" i="11"/>
  <c r="AY405" i="11"/>
  <c r="AY149" i="11"/>
  <c r="V89" i="21"/>
  <c r="S36" i="23"/>
  <c r="AY504" i="11"/>
  <c r="AZ2126" i="19"/>
  <c r="AZ1870" i="19"/>
  <c r="AZ1614" i="19"/>
  <c r="AZ1358" i="19"/>
  <c r="AZ1102" i="19"/>
  <c r="AZ846" i="19"/>
  <c r="AZ590" i="19"/>
  <c r="AZ334" i="19"/>
  <c r="AZ78" i="19"/>
  <c r="S93" i="21"/>
  <c r="U86" i="14"/>
  <c r="AY2304" i="11"/>
  <c r="AY2048" i="11"/>
  <c r="AY1792" i="11"/>
  <c r="AZ2115" i="19"/>
  <c r="AZ1859" i="19"/>
  <c r="AZ1603" i="19"/>
  <c r="AZ1347" i="19"/>
  <c r="AZ1091" i="19"/>
  <c r="AZ835" i="19"/>
  <c r="AZ579" i="19"/>
  <c r="AZ323" i="19"/>
  <c r="AZ67" i="19"/>
  <c r="U30" i="21"/>
  <c r="U34" i="14"/>
  <c r="AY2289" i="11"/>
  <c r="AY2033" i="11"/>
  <c r="AY1777" i="11"/>
  <c r="AY1521" i="11"/>
  <c r="AY1265" i="11"/>
  <c r="AY1009" i="11"/>
  <c r="AY753" i="11"/>
  <c r="AY497" i="11"/>
  <c r="AY241" i="11"/>
  <c r="V78" i="21"/>
  <c r="S40" i="23"/>
  <c r="U87" i="14"/>
  <c r="AZ2218" i="19"/>
  <c r="AZ1962" i="19"/>
  <c r="AZ1706" i="19"/>
  <c r="AZ1450" i="19"/>
  <c r="AZ1194" i="19"/>
  <c r="AZ938" i="19"/>
  <c r="AZ2303" i="19"/>
  <c r="AZ2047" i="19"/>
  <c r="AZ1791" i="19"/>
  <c r="AZ1535" i="19"/>
  <c r="AZ1279" i="19"/>
  <c r="AZ1023" i="19"/>
  <c r="AZ767" i="19"/>
  <c r="AZ511" i="19"/>
  <c r="AZ255" i="19"/>
  <c r="R88" i="21"/>
  <c r="R74" i="23"/>
  <c r="R40" i="14"/>
  <c r="AY2221" i="11"/>
  <c r="AY1965" i="11"/>
  <c r="AY1709" i="11"/>
  <c r="AY1453" i="11"/>
  <c r="AY1197" i="11"/>
  <c r="AY941" i="11"/>
  <c r="AY685" i="11"/>
  <c r="AY429" i="11"/>
  <c r="AY173" i="11"/>
  <c r="R44" i="21"/>
  <c r="R8" i="23"/>
  <c r="AY592" i="11"/>
  <c r="AZ2150" i="19"/>
  <c r="AZ1894" i="19"/>
  <c r="AZ1638" i="19"/>
  <c r="AZ1382" i="19"/>
  <c r="AZ1126" i="19"/>
  <c r="AZ870" i="19"/>
  <c r="AZ614" i="19"/>
  <c r="AZ358" i="19"/>
  <c r="AZ102" i="19"/>
  <c r="AY2072" i="11"/>
  <c r="AY1480" i="11"/>
  <c r="AY1080" i="11"/>
  <c r="AY568" i="11"/>
  <c r="AZ1973" i="19"/>
  <c r="AZ1561" i="19"/>
  <c r="AZ1149" i="19"/>
  <c r="AY1983" i="11"/>
  <c r="AY1571" i="11"/>
  <c r="AY1159" i="11"/>
  <c r="AY747" i="11"/>
  <c r="AZ2304" i="19"/>
  <c r="AZ1904" i="19"/>
  <c r="AZ1492" i="19"/>
  <c r="AZ1080" i="19"/>
  <c r="AZ668" i="19"/>
  <c r="AY2298" i="11"/>
  <c r="AY1898" i="11"/>
  <c r="AY1486" i="11"/>
  <c r="AY1074" i="11"/>
  <c r="AY662" i="11"/>
  <c r="AZ585" i="19"/>
  <c r="S77" i="21"/>
  <c r="AY190" i="11"/>
  <c r="R41" i="23"/>
  <c r="V58" i="21"/>
  <c r="S68" i="23"/>
  <c r="H43" i="19"/>
  <c r="U67" i="14"/>
  <c r="AY247" i="11"/>
  <c r="AY116" i="11"/>
  <c r="U72" i="23"/>
  <c r="AZ305" i="19"/>
  <c r="AY79" i="11"/>
  <c r="U97" i="21"/>
  <c r="AZ701" i="19"/>
  <c r="AZ505" i="19"/>
  <c r="V81" i="23"/>
  <c r="U82" i="21"/>
  <c r="U28" i="23"/>
  <c r="R58" i="14"/>
  <c r="R86" i="14"/>
  <c r="AY1688" i="11"/>
  <c r="AY1276" i="11"/>
  <c r="AY864" i="11"/>
  <c r="AZ2169" i="19"/>
  <c r="AZ1757" i="19"/>
  <c r="AZ1357" i="19"/>
  <c r="AY2179" i="11"/>
  <c r="AY1767" i="11"/>
  <c r="AY1355" i="11"/>
  <c r="AY943" i="11"/>
  <c r="AY543" i="11"/>
  <c r="AZ2100" i="19"/>
  <c r="AZ1688" i="19"/>
  <c r="AZ1276" i="19"/>
  <c r="AZ864" i="19"/>
  <c r="AZ464" i="19"/>
  <c r="AY2094" i="11"/>
  <c r="AY1682" i="11"/>
  <c r="AY1270" i="11"/>
  <c r="AY858" i="11"/>
  <c r="AY458" i="11"/>
  <c r="AZ89" i="19"/>
  <c r="S16" i="23"/>
  <c r="R96" i="21"/>
  <c r="Q14" i="14"/>
  <c r="U76" i="21"/>
  <c r="AZ297" i="19"/>
  <c r="R75" i="21"/>
  <c r="AZ773" i="19"/>
  <c r="V52" i="23"/>
  <c r="Q56" i="14"/>
  <c r="AZ1025" i="19"/>
  <c r="AY92" i="11"/>
  <c r="AY110" i="11"/>
  <c r="AY184" i="11"/>
  <c r="AZ168" i="19"/>
  <c r="AZ257" i="19"/>
  <c r="AZ661" i="19"/>
  <c r="AZ1041" i="19"/>
  <c r="AZ373" i="19"/>
  <c r="AZ70" i="19"/>
  <c r="AY2040" i="11"/>
  <c r="AY1472" i="11"/>
  <c r="AY1060" i="11"/>
  <c r="AZ2365" i="19"/>
  <c r="AZ1965" i="19"/>
  <c r="AZ1553" i="19"/>
  <c r="AZ1141" i="19"/>
  <c r="AY1963" i="11"/>
  <c r="AY1551" i="11"/>
  <c r="AY1151" i="11"/>
  <c r="AY739" i="11"/>
  <c r="AZ2296" i="19"/>
  <c r="AZ1884" i="19"/>
  <c r="AZ1472" i="19"/>
  <c r="AZ1072" i="19"/>
  <c r="AZ660" i="19"/>
  <c r="AY2290" i="11"/>
  <c r="AY1878" i="11"/>
  <c r="AY1466" i="11"/>
  <c r="AY1066" i="11"/>
  <c r="AY654" i="11"/>
  <c r="AZ521" i="19"/>
  <c r="U32" i="21"/>
  <c r="AZ133" i="19"/>
  <c r="S63" i="23"/>
  <c r="U58" i="21"/>
  <c r="V68" i="23"/>
  <c r="AY408" i="11"/>
  <c r="AZ2331" i="19"/>
  <c r="AZ2075" i="19"/>
  <c r="AZ1819" i="19"/>
  <c r="AZ1563" i="19"/>
  <c r="AZ1307" i="19"/>
  <c r="AZ1051" i="19"/>
  <c r="AZ795" i="19"/>
  <c r="AZ539" i="19"/>
  <c r="AZ283" i="19"/>
  <c r="AZ27" i="19"/>
  <c r="V19" i="23"/>
  <c r="R32" i="14"/>
  <c r="AY2249" i="11"/>
  <c r="AY1993" i="11"/>
  <c r="AY1737" i="11"/>
  <c r="AY1481" i="11"/>
  <c r="AY1225" i="11"/>
  <c r="AY969" i="11"/>
  <c r="AY713" i="11"/>
  <c r="AY457" i="11"/>
  <c r="AY201" i="11"/>
  <c r="R29" i="21"/>
  <c r="S22" i="23"/>
  <c r="H34" i="19"/>
  <c r="AZ2178" i="19"/>
  <c r="AZ1922" i="19"/>
  <c r="AZ1666" i="19"/>
  <c r="AZ1410" i="19"/>
  <c r="AZ1154" i="19"/>
  <c r="AZ898" i="19"/>
  <c r="AZ642" i="19"/>
  <c r="AZ386" i="19"/>
  <c r="AZ130" i="19"/>
  <c r="V27" i="21"/>
  <c r="Q25" i="14"/>
  <c r="AY2356" i="11"/>
  <c r="AY2100" i="11"/>
  <c r="AY1844" i="11"/>
  <c r="AY1588" i="11"/>
  <c r="AY1332" i="11"/>
  <c r="AY1076" i="11"/>
  <c r="AY820" i="11"/>
  <c r="AZ2281" i="19"/>
  <c r="AZ2025" i="19"/>
  <c r="AZ1769" i="19"/>
  <c r="AZ1513" i="19"/>
  <c r="AZ1257" i="19"/>
  <c r="AY2235" i="11"/>
  <c r="AY1979" i="11"/>
  <c r="AY1723" i="11"/>
  <c r="AY1467" i="11"/>
  <c r="AY1211" i="11"/>
  <c r="AY955" i="11"/>
  <c r="AY699" i="11"/>
  <c r="AY443" i="11"/>
  <c r="AZ2156" i="19"/>
  <c r="AZ1900" i="19"/>
  <c r="AZ1644" i="19"/>
  <c r="AZ1388" i="19"/>
  <c r="AZ1132" i="19"/>
  <c r="AZ876" i="19"/>
  <c r="AZ620" i="19"/>
  <c r="AZ364" i="19"/>
  <c r="AY2150" i="11"/>
  <c r="AY1894" i="11"/>
  <c r="AY1638" i="11"/>
  <c r="AY1382" i="11"/>
  <c r="AY1126" i="11"/>
  <c r="AY870" i="11"/>
  <c r="AY614" i="11"/>
  <c r="AY358" i="11"/>
  <c r="AY178" i="11"/>
  <c r="V77" i="21"/>
  <c r="U49" i="14"/>
  <c r="U48" i="21"/>
  <c r="AZ2327" i="19"/>
  <c r="AZ2071" i="19"/>
  <c r="AZ1815" i="19"/>
  <c r="AZ1559" i="19"/>
  <c r="AZ1303" i="19"/>
  <c r="AZ1047" i="19"/>
  <c r="AZ791" i="19"/>
  <c r="AZ535" i="19"/>
  <c r="AZ279" i="19"/>
  <c r="AZ23" i="19"/>
  <c r="R19" i="23"/>
  <c r="U32" i="14"/>
  <c r="AY2245" i="11"/>
  <c r="AY1989" i="11"/>
  <c r="AY1733" i="11"/>
  <c r="AY1477" i="11"/>
  <c r="AY1221" i="11"/>
  <c r="AY965" i="11"/>
  <c r="AY709" i="11"/>
  <c r="AY453" i="11"/>
  <c r="AY197" i="11"/>
  <c r="S29" i="21"/>
  <c r="U22" i="23"/>
  <c r="AY772" i="11"/>
  <c r="AZ2174" i="19"/>
  <c r="AZ1918" i="19"/>
  <c r="AZ1662" i="19"/>
  <c r="AZ1406" i="19"/>
  <c r="AZ1150" i="19"/>
  <c r="AZ894" i="19"/>
  <c r="AZ638" i="19"/>
  <c r="AZ382" i="19"/>
  <c r="AZ126" i="19"/>
  <c r="R27" i="21"/>
  <c r="T25" i="14"/>
  <c r="AY2352" i="11"/>
  <c r="AY2096" i="11"/>
  <c r="AY1840" i="11"/>
  <c r="AY1584" i="11"/>
  <c r="AY1328" i="11"/>
  <c r="AY1072" i="11"/>
  <c r="AY816" i="11"/>
  <c r="AZ2277" i="19"/>
  <c r="AZ2021" i="19"/>
  <c r="AZ1765" i="19"/>
  <c r="AZ1509" i="19"/>
  <c r="AZ1253" i="19"/>
  <c r="AY2231" i="11"/>
  <c r="AY1975" i="11"/>
  <c r="AY1719" i="11"/>
  <c r="AY1463" i="11"/>
  <c r="AY1207" i="11"/>
  <c r="AY951" i="11"/>
  <c r="AY695" i="11"/>
  <c r="AY439" i="11"/>
  <c r="AZ2152" i="19"/>
  <c r="AZ1896" i="19"/>
  <c r="AZ1640" i="19"/>
  <c r="AZ1384" i="19"/>
  <c r="AZ1128" i="19"/>
  <c r="AZ872" i="19"/>
  <c r="AZ616" i="19"/>
  <c r="AZ360" i="19"/>
  <c r="AY2146" i="11"/>
  <c r="AY1890" i="11"/>
  <c r="AY1634" i="11"/>
  <c r="AY1378" i="11"/>
  <c r="AY1122" i="11"/>
  <c r="AY866" i="11"/>
  <c r="AY610" i="11"/>
  <c r="AY354" i="11"/>
  <c r="AY171" i="11"/>
  <c r="U77" i="21"/>
  <c r="T49" i="14"/>
  <c r="R48" i="21"/>
  <c r="AZ2323" i="19"/>
  <c r="AZ2067" i="19"/>
  <c r="AZ1811" i="19"/>
  <c r="AZ1555" i="19"/>
  <c r="AZ1299" i="19"/>
  <c r="AZ1043" i="19"/>
  <c r="AZ787" i="19"/>
  <c r="AZ531" i="19"/>
  <c r="AZ275" i="19"/>
  <c r="AZ19" i="19"/>
  <c r="S19" i="23"/>
  <c r="T32" i="14"/>
  <c r="AY2241" i="11"/>
  <c r="AY1985" i="11"/>
  <c r="AY1729" i="11"/>
  <c r="AY1473" i="11"/>
  <c r="AY1217" i="11"/>
  <c r="AY961" i="11"/>
  <c r="AY705" i="11"/>
  <c r="AY449" i="11"/>
  <c r="AY193" i="11"/>
  <c r="V29" i="21"/>
  <c r="R22" i="23"/>
  <c r="AY664" i="11"/>
  <c r="AZ2170" i="19"/>
  <c r="AZ1914" i="19"/>
  <c r="AZ1658" i="19"/>
  <c r="AZ1402" i="19"/>
  <c r="AZ1146" i="19"/>
  <c r="AZ890" i="19"/>
  <c r="AZ634" i="19"/>
  <c r="AZ378" i="19"/>
  <c r="AZ122" i="19"/>
  <c r="R38" i="21"/>
  <c r="U25" i="14"/>
  <c r="AY2348" i="11"/>
  <c r="AY2092" i="11"/>
  <c r="AY1836" i="11"/>
  <c r="AY1580" i="11"/>
  <c r="AY1324" i="11"/>
  <c r="AY1068" i="11"/>
  <c r="AY812" i="11"/>
  <c r="AZ2273" i="19"/>
  <c r="AZ2017" i="19"/>
  <c r="AZ1761" i="19"/>
  <c r="AZ1505" i="19"/>
  <c r="AZ1249" i="19"/>
  <c r="AY2227" i="11"/>
  <c r="AY1971" i="11"/>
  <c r="AY1715" i="11"/>
  <c r="AY1459" i="11"/>
  <c r="AY1203" i="11"/>
  <c r="AY947" i="11"/>
  <c r="AY691" i="11"/>
  <c r="AY435" i="11"/>
  <c r="AZ2148" i="19"/>
  <c r="AZ1892" i="19"/>
  <c r="AZ1636" i="19"/>
  <c r="AZ1380" i="19"/>
  <c r="AZ1124" i="19"/>
  <c r="AZ868" i="19"/>
  <c r="AZ612" i="19"/>
  <c r="AZ356" i="19"/>
  <c r="AY2142" i="11"/>
  <c r="AY1886" i="11"/>
  <c r="AY1630" i="11"/>
  <c r="AY1374" i="11"/>
  <c r="AY1118" i="11"/>
  <c r="AY862" i="11"/>
  <c r="AY606" i="11"/>
  <c r="AY350" i="11"/>
  <c r="AY164" i="11"/>
  <c r="R77" i="21"/>
  <c r="Q49" i="14"/>
  <c r="R49" i="21"/>
  <c r="AZ2319" i="19"/>
  <c r="AZ2063" i="19"/>
  <c r="AZ1807" i="19"/>
  <c r="AZ1551" i="19"/>
  <c r="AZ1295" i="19"/>
  <c r="AZ1039" i="19"/>
  <c r="AZ783" i="19"/>
  <c r="AZ527" i="19"/>
  <c r="AZ271" i="19"/>
  <c r="AY14" i="11"/>
  <c r="R82" i="23"/>
  <c r="T7" i="14"/>
  <c r="AY2237" i="11"/>
  <c r="AY1981" i="11"/>
  <c r="AY1725" i="11"/>
  <c r="AY1469" i="11"/>
  <c r="AY1213" i="11"/>
  <c r="AY957" i="11"/>
  <c r="AY701" i="11"/>
  <c r="AY445" i="11"/>
  <c r="AY189" i="11"/>
  <c r="U29" i="21"/>
  <c r="V22" i="23"/>
  <c r="AY644" i="11"/>
  <c r="AZ2166" i="19"/>
  <c r="AZ1910" i="19"/>
  <c r="AZ1654" i="19"/>
  <c r="AZ1398" i="19"/>
  <c r="AZ1142" i="19"/>
  <c r="AZ886" i="19"/>
  <c r="AZ630" i="19"/>
  <c r="AZ374" i="19"/>
  <c r="AZ118" i="19"/>
  <c r="S38" i="21"/>
  <c r="R25" i="14"/>
  <c r="AZ2299" i="19"/>
  <c r="AZ2043" i="19"/>
  <c r="AZ1787" i="19"/>
  <c r="AZ1531" i="19"/>
  <c r="AZ1275" i="19"/>
  <c r="AZ1019" i="19"/>
  <c r="AZ763" i="19"/>
  <c r="AZ507" i="19"/>
  <c r="AZ251" i="19"/>
  <c r="V88" i="21"/>
  <c r="S74" i="23"/>
  <c r="U40" i="14"/>
  <c r="AY2217" i="11"/>
  <c r="AY1961" i="11"/>
  <c r="AY1705" i="11"/>
  <c r="AY1449" i="11"/>
  <c r="AY1193" i="11"/>
  <c r="AY937" i="11"/>
  <c r="AY681" i="11"/>
  <c r="AY425" i="11"/>
  <c r="AY169" i="11"/>
  <c r="V8" i="21"/>
  <c r="U13" i="23"/>
  <c r="AY576" i="11"/>
  <c r="AZ2146" i="19"/>
  <c r="AZ1890" i="19"/>
  <c r="AZ1634" i="19"/>
  <c r="AZ1378" i="19"/>
  <c r="AZ1122" i="19"/>
  <c r="AZ866" i="19"/>
  <c r="AZ610" i="19"/>
  <c r="AZ354" i="19"/>
  <c r="AZ98" i="19"/>
  <c r="V68" i="21"/>
  <c r="R15" i="14"/>
  <c r="AY2324" i="11"/>
  <c r="AY2068" i="11"/>
  <c r="AY1812" i="11"/>
  <c r="AY1556" i="11"/>
  <c r="AY1300" i="11"/>
  <c r="AY1044" i="11"/>
  <c r="AY788" i="11"/>
  <c r="AZ2249" i="19"/>
  <c r="AZ1993" i="19"/>
  <c r="AZ1737" i="19"/>
  <c r="AZ1481" i="19"/>
  <c r="AZ1225" i="19"/>
  <c r="AY2203" i="11"/>
  <c r="AY1947" i="11"/>
  <c r="AY1691" i="11"/>
  <c r="AY1435" i="11"/>
  <c r="AY1179" i="11"/>
  <c r="AY923" i="11"/>
  <c r="AY667" i="11"/>
  <c r="AY411" i="11"/>
  <c r="AZ2124" i="19"/>
  <c r="AZ1868" i="19"/>
  <c r="AZ1612" i="19"/>
  <c r="AZ1356" i="19"/>
  <c r="AZ1100" i="19"/>
  <c r="AZ844" i="19"/>
  <c r="AZ588" i="19"/>
  <c r="AZ332" i="19"/>
  <c r="AY2118" i="11"/>
  <c r="AY1862" i="11"/>
  <c r="AY1606" i="11"/>
  <c r="AY1350" i="11"/>
  <c r="AY1094" i="11"/>
  <c r="AY838" i="11"/>
  <c r="AY582" i="11"/>
  <c r="AY326" i="11"/>
  <c r="AZ128" i="19"/>
  <c r="V62" i="21"/>
  <c r="T62" i="14"/>
  <c r="U43" i="21"/>
  <c r="AZ2295" i="19"/>
  <c r="AZ2039" i="19"/>
  <c r="AZ1783" i="19"/>
  <c r="AZ1527" i="19"/>
  <c r="AZ1271" i="19"/>
  <c r="AZ1015" i="19"/>
  <c r="AZ759" i="19"/>
  <c r="AZ503" i="19"/>
  <c r="AZ247" i="19"/>
  <c r="U88" i="21"/>
  <c r="U74" i="23"/>
  <c r="Q40" i="14"/>
  <c r="AY2213" i="11"/>
  <c r="AY1957" i="11"/>
  <c r="AY1701" i="11"/>
  <c r="AY1445" i="11"/>
  <c r="AY1189" i="11"/>
  <c r="AY933" i="11"/>
  <c r="AY677" i="11"/>
  <c r="AY421" i="11"/>
  <c r="AY165" i="11"/>
  <c r="R8" i="21"/>
  <c r="V13" i="23"/>
  <c r="AY560" i="11"/>
  <c r="AZ2142" i="19"/>
  <c r="AZ1886" i="19"/>
  <c r="AZ1630" i="19"/>
  <c r="AZ1374" i="19"/>
  <c r="AZ1118" i="19"/>
  <c r="AZ862" i="19"/>
  <c r="AZ606" i="19"/>
  <c r="AZ350" i="19"/>
  <c r="AZ94" i="19"/>
  <c r="S68" i="21"/>
  <c r="U15" i="14"/>
  <c r="AY2320" i="11"/>
  <c r="AY2064" i="11"/>
  <c r="AY1808" i="11"/>
  <c r="AY1552" i="11"/>
  <c r="AY1296" i="11"/>
  <c r="AY1040" i="11"/>
  <c r="AY784" i="11"/>
  <c r="AZ2245" i="19"/>
  <c r="AZ1989" i="19"/>
  <c r="AZ1733" i="19"/>
  <c r="AZ1477" i="19"/>
  <c r="AZ1221" i="19"/>
  <c r="AY2199" i="11"/>
  <c r="AY1943" i="11"/>
  <c r="AY1687" i="11"/>
  <c r="AY1431" i="11"/>
  <c r="AY1175" i="11"/>
  <c r="AY919" i="11"/>
  <c r="AY663" i="11"/>
  <c r="AY407" i="11"/>
  <c r="AZ2120" i="19"/>
  <c r="AZ1864" i="19"/>
  <c r="AZ1608" i="19"/>
  <c r="AZ1352" i="19"/>
  <c r="AZ1096" i="19"/>
  <c r="AZ840" i="19"/>
  <c r="AZ584" i="19"/>
  <c r="AZ328" i="19"/>
  <c r="AY2114" i="11"/>
  <c r="AY1858" i="11"/>
  <c r="AY1602" i="11"/>
  <c r="AY1346" i="11"/>
  <c r="AY1090" i="11"/>
  <c r="AY834" i="11"/>
  <c r="AY578" i="11"/>
  <c r="AY322" i="11"/>
  <c r="AZ121" i="19"/>
  <c r="U62" i="21"/>
  <c r="R62" i="14"/>
  <c r="V43" i="21"/>
  <c r="AZ2291" i="19"/>
  <c r="AZ2035" i="19"/>
  <c r="AZ1779" i="19"/>
  <c r="AZ1523" i="19"/>
  <c r="AZ1267" i="19"/>
  <c r="AZ1011" i="19"/>
  <c r="AZ755" i="19"/>
  <c r="AZ499" i="19"/>
  <c r="AZ243" i="19"/>
  <c r="S88" i="21"/>
  <c r="V74" i="23"/>
  <c r="T40" i="14"/>
  <c r="AY2209" i="11"/>
  <c r="AY1953" i="11"/>
  <c r="AY1697" i="11"/>
  <c r="AY1441" i="11"/>
  <c r="AY1185" i="11"/>
  <c r="AY929" i="11"/>
  <c r="AY673" i="11"/>
  <c r="AY417" i="11"/>
  <c r="AY161" i="11"/>
  <c r="S8" i="21"/>
  <c r="S13" i="23"/>
  <c r="AY548" i="11"/>
  <c r="AZ2138" i="19"/>
  <c r="AZ1882" i="19"/>
  <c r="AZ1626" i="19"/>
  <c r="AZ1370" i="19"/>
  <c r="AZ1114" i="19"/>
  <c r="AZ858" i="19"/>
  <c r="AZ602" i="19"/>
  <c r="AZ346" i="19"/>
  <c r="AZ90" i="19"/>
  <c r="V93" i="21"/>
  <c r="T15" i="14"/>
  <c r="AY2316" i="11"/>
  <c r="AY2060" i="11"/>
  <c r="AY1804" i="11"/>
  <c r="AY1548" i="11"/>
  <c r="AY1292" i="11"/>
  <c r="AY1036" i="11"/>
  <c r="AY780" i="11"/>
  <c r="AZ2241" i="19"/>
  <c r="AZ1985" i="19"/>
  <c r="AZ1729" i="19"/>
  <c r="AZ1473" i="19"/>
  <c r="AZ1217" i="19"/>
  <c r="AY2195" i="11"/>
  <c r="AY1939" i="11"/>
  <c r="AY1683" i="11"/>
  <c r="AY1427" i="11"/>
  <c r="AY1171" i="11"/>
  <c r="AY915" i="11"/>
  <c r="AY659" i="11"/>
  <c r="AY403" i="11"/>
  <c r="AZ2116" i="19"/>
  <c r="AZ1860" i="19"/>
  <c r="AZ1604" i="19"/>
  <c r="AZ1348" i="19"/>
  <c r="AZ1092" i="19"/>
  <c r="AZ836" i="19"/>
  <c r="AZ580" i="19"/>
  <c r="AZ324" i="19"/>
  <c r="AY2110" i="11"/>
  <c r="AY1854" i="11"/>
  <c r="AY1598" i="11"/>
  <c r="AY1342" i="11"/>
  <c r="AY1086" i="11"/>
  <c r="AY830" i="11"/>
  <c r="AY574" i="11"/>
  <c r="AZ1129" i="19"/>
  <c r="AY114" i="11"/>
  <c r="R62" i="21"/>
  <c r="U62" i="14"/>
  <c r="U16" i="21"/>
  <c r="AZ2287" i="19"/>
  <c r="AZ2031" i="19"/>
  <c r="AZ1775" i="19"/>
  <c r="AZ1519" i="19"/>
  <c r="AZ1263" i="19"/>
  <c r="AZ1007" i="19"/>
  <c r="AZ751" i="19"/>
  <c r="AZ495" i="19"/>
  <c r="AZ239" i="19"/>
  <c r="V20" i="21"/>
  <c r="R83" i="23"/>
  <c r="U69" i="14"/>
  <c r="AY2205" i="11"/>
  <c r="AY1949" i="11"/>
  <c r="AY1693" i="11"/>
  <c r="AY1437" i="11"/>
  <c r="AY1181" i="11"/>
  <c r="AY925" i="11"/>
  <c r="AY669" i="11"/>
  <c r="AY413" i="11"/>
  <c r="AY157" i="11"/>
  <c r="U8" i="21"/>
  <c r="R13" i="23"/>
  <c r="AY532" i="11"/>
  <c r="AZ2134" i="19"/>
  <c r="AZ1878" i="19"/>
  <c r="AZ1622" i="19"/>
  <c r="AZ1366" i="19"/>
  <c r="AZ1110" i="19"/>
  <c r="AZ854" i="19"/>
  <c r="AZ598" i="19"/>
  <c r="AZ342" i="19"/>
  <c r="AZ86" i="19"/>
  <c r="U93" i="21"/>
  <c r="Q15" i="14"/>
  <c r="AZ2267" i="19"/>
  <c r="AZ2011" i="19"/>
  <c r="AZ1755" i="19"/>
  <c r="AZ1499" i="19"/>
  <c r="AZ1243" i="19"/>
  <c r="AZ987" i="19"/>
  <c r="AZ731" i="19"/>
  <c r="AZ475" i="19"/>
  <c r="AZ219" i="19"/>
  <c r="V53" i="21"/>
  <c r="R44" i="23"/>
  <c r="T21" i="14"/>
  <c r="AY2185" i="11"/>
  <c r="AY1929" i="11"/>
  <c r="AY1673" i="11"/>
  <c r="AY1417" i="11"/>
  <c r="AY1161" i="11"/>
  <c r="AY905" i="11"/>
  <c r="AY649" i="11"/>
  <c r="AY393" i="11"/>
  <c r="AY137" i="11"/>
  <c r="R28" i="21"/>
  <c r="V54" i="23"/>
  <c r="AY460" i="11"/>
  <c r="AZ2114" i="19"/>
  <c r="AZ1858" i="19"/>
  <c r="AZ1602" i="19"/>
  <c r="AZ1346" i="19"/>
  <c r="AZ1090" i="19"/>
  <c r="AZ834" i="19"/>
  <c r="AZ578" i="19"/>
  <c r="AZ322" i="19"/>
  <c r="AZ66" i="19"/>
  <c r="U99" i="21"/>
  <c r="R47" i="14"/>
  <c r="AY2292" i="11"/>
  <c r="AY2036" i="11"/>
  <c r="AY1780" i="11"/>
  <c r="AY1524" i="11"/>
  <c r="AY1268" i="11"/>
  <c r="AY1012" i="11"/>
  <c r="AY744" i="11"/>
  <c r="AZ2217" i="19"/>
  <c r="AZ1961" i="19"/>
  <c r="AZ1705" i="19"/>
  <c r="AZ1449" i="19"/>
  <c r="AZ1193" i="19"/>
  <c r="AY2171" i="11"/>
  <c r="AY1915" i="11"/>
  <c r="AY1659" i="11"/>
  <c r="AY1403" i="11"/>
  <c r="AY1147" i="11"/>
  <c r="AY891" i="11"/>
  <c r="AY635" i="11"/>
  <c r="AZ2348" i="19"/>
  <c r="AZ2092" i="19"/>
  <c r="AZ1836" i="19"/>
  <c r="AZ1580" i="19"/>
  <c r="AZ1324" i="19"/>
  <c r="AZ1068" i="19"/>
  <c r="AZ812" i="19"/>
  <c r="AZ556" i="19"/>
  <c r="AY2342" i="11"/>
  <c r="AY2086" i="11"/>
  <c r="AY1830" i="11"/>
  <c r="AY1574" i="11"/>
  <c r="AY1318" i="11"/>
  <c r="AY1062" i="11"/>
  <c r="AY806" i="11"/>
  <c r="AY550" i="11"/>
  <c r="AZ937" i="19"/>
  <c r="AY75" i="11"/>
  <c r="V43" i="23"/>
  <c r="T27" i="14"/>
  <c r="V6" i="21"/>
  <c r="AZ2263" i="19"/>
  <c r="AZ2007" i="19"/>
  <c r="AZ1751" i="19"/>
  <c r="AZ1495" i="19"/>
  <c r="AZ1239" i="19"/>
  <c r="AZ983" i="19"/>
  <c r="AZ727" i="19"/>
  <c r="AZ471" i="19"/>
  <c r="AZ215" i="19"/>
  <c r="S53" i="21"/>
  <c r="S44" i="23"/>
  <c r="U21" i="14"/>
  <c r="AY2181" i="11"/>
  <c r="AY1925" i="11"/>
  <c r="AY1669" i="11"/>
  <c r="AY1413" i="11"/>
  <c r="AY1157" i="11"/>
  <c r="AY901" i="11"/>
  <c r="AY645" i="11"/>
  <c r="AY389" i="11"/>
  <c r="AY133" i="11"/>
  <c r="U28" i="21"/>
  <c r="R54" i="23"/>
  <c r="AZ2366" i="19"/>
  <c r="AZ2110" i="19"/>
  <c r="AZ1854" i="19"/>
  <c r="AZ1598" i="19"/>
  <c r="AZ1342" i="19"/>
  <c r="AZ1086" i="19"/>
  <c r="AZ830" i="19"/>
  <c r="AZ574" i="19"/>
  <c r="AZ318" i="19"/>
  <c r="AZ62" i="19"/>
  <c r="S99" i="21"/>
  <c r="U47" i="14"/>
  <c r="AY2288" i="11"/>
  <c r="AY2032" i="11"/>
  <c r="AY1776" i="11"/>
  <c r="AY1520" i="11"/>
  <c r="AY1264" i="11"/>
  <c r="AY1008" i="11"/>
  <c r="AY740" i="11"/>
  <c r="AZ2213" i="19"/>
  <c r="AZ1957" i="19"/>
  <c r="AZ1701" i="19"/>
  <c r="AZ1445" i="19"/>
  <c r="AZ1189" i="19"/>
  <c r="AY2167" i="11"/>
  <c r="AY1911" i="11"/>
  <c r="AY1655" i="11"/>
  <c r="AY1399" i="11"/>
  <c r="AY1143" i="11"/>
  <c r="AY887" i="11"/>
  <c r="AY631" i="11"/>
  <c r="AZ2344" i="19"/>
  <c r="AZ2088" i="19"/>
  <c r="AZ1832" i="19"/>
  <c r="AZ1576" i="19"/>
  <c r="AZ1320" i="19"/>
  <c r="AZ1064" i="19"/>
  <c r="AZ808" i="19"/>
  <c r="AZ552" i="19"/>
  <c r="AY2338" i="11"/>
  <c r="AY2082" i="11"/>
  <c r="AY1826" i="11"/>
  <c r="AY1570" i="11"/>
  <c r="AY1314" i="11"/>
  <c r="AY1058" i="11"/>
  <c r="AY802" i="11"/>
  <c r="AY546" i="11"/>
  <c r="AZ905" i="19"/>
  <c r="AY68" i="11"/>
  <c r="S43" i="23"/>
  <c r="U27" i="14"/>
  <c r="R6" i="21"/>
  <c r="AZ2259" i="19"/>
  <c r="AZ2003" i="19"/>
  <c r="AZ1747" i="19"/>
  <c r="AZ1491" i="19"/>
  <c r="AZ1235" i="19"/>
  <c r="AZ979" i="19"/>
  <c r="AZ723" i="19"/>
  <c r="AZ467" i="19"/>
  <c r="AZ211" i="19"/>
  <c r="R53" i="21"/>
  <c r="U44" i="23"/>
  <c r="Q21" i="14"/>
  <c r="AY2177" i="11"/>
  <c r="AY1921" i="11"/>
  <c r="AY1665" i="11"/>
  <c r="AY1409" i="11"/>
  <c r="AY1153" i="11"/>
  <c r="AY897" i="11"/>
  <c r="AY641" i="11"/>
  <c r="AY385" i="11"/>
  <c r="AY129" i="11"/>
  <c r="V28" i="21"/>
  <c r="S54" i="23"/>
  <c r="AZ2362" i="19"/>
  <c r="AZ2106" i="19"/>
  <c r="AZ1850" i="19"/>
  <c r="AZ1594" i="19"/>
  <c r="AZ1338" i="19"/>
  <c r="AZ1082" i="19"/>
  <c r="AZ826" i="19"/>
  <c r="AZ570" i="19"/>
  <c r="AZ314" i="19"/>
  <c r="AZ58" i="19"/>
  <c r="V45" i="23"/>
  <c r="T47" i="14"/>
  <c r="AY2284" i="11"/>
  <c r="AY2028" i="11"/>
  <c r="AY1772" i="11"/>
  <c r="AY1516" i="11"/>
  <c r="AY1260" i="11"/>
  <c r="AY1004" i="11"/>
  <c r="AY736" i="11"/>
  <c r="AZ2209" i="19"/>
  <c r="AZ1953" i="19"/>
  <c r="AZ1697" i="19"/>
  <c r="AZ1441" i="19"/>
  <c r="AZ1185" i="19"/>
  <c r="AY2163" i="11"/>
  <c r="AY1907" i="11"/>
  <c r="AY1651" i="11"/>
  <c r="AY1395" i="11"/>
  <c r="AY1139" i="11"/>
  <c r="AY883" i="11"/>
  <c r="AY627" i="11"/>
  <c r="AZ2340" i="19"/>
  <c r="AZ2084" i="19"/>
  <c r="AZ1828" i="19"/>
  <c r="AZ1572" i="19"/>
  <c r="AZ1316" i="19"/>
  <c r="AZ1060" i="19"/>
  <c r="AZ804" i="19"/>
  <c r="AZ548" i="19"/>
  <c r="AY2334" i="11"/>
  <c r="AY2078" i="11"/>
  <c r="AY1822" i="11"/>
  <c r="AY1566" i="11"/>
  <c r="AY1310" i="11"/>
  <c r="AY1054" i="11"/>
  <c r="AY798" i="11"/>
  <c r="AY542" i="11"/>
  <c r="AZ873" i="19"/>
  <c r="AZ64" i="19"/>
  <c r="R43" i="23"/>
  <c r="Q27" i="14"/>
  <c r="R86" i="21"/>
  <c r="AZ2255" i="19"/>
  <c r="AZ1999" i="19"/>
  <c r="AZ1743" i="19"/>
  <c r="AZ1487" i="19"/>
  <c r="AZ1231" i="19"/>
  <c r="AZ975" i="19"/>
  <c r="AZ719" i="19"/>
  <c r="AZ463" i="19"/>
  <c r="AZ207" i="19"/>
  <c r="U65" i="21"/>
  <c r="U87" i="23"/>
  <c r="AY768" i="11"/>
  <c r="AY2173" i="11"/>
  <c r="AY1917" i="11"/>
  <c r="AY1661" i="11"/>
  <c r="AY1405" i="11"/>
  <c r="AY1149" i="11"/>
  <c r="AY893" i="11"/>
  <c r="AY637" i="11"/>
  <c r="AY381" i="11"/>
  <c r="AY125" i="11"/>
  <c r="S28" i="21"/>
  <c r="U54" i="23"/>
  <c r="AZ2358" i="19"/>
  <c r="AZ2102" i="19"/>
  <c r="AZ1846" i="19"/>
  <c r="AZ1590" i="19"/>
  <c r="AZ1334" i="19"/>
  <c r="AZ1078" i="19"/>
  <c r="AZ822" i="19"/>
  <c r="AZ566" i="19"/>
  <c r="AZ310" i="19"/>
  <c r="AZ54" i="19"/>
  <c r="R45" i="23"/>
  <c r="Q47" i="14"/>
  <c r="AZ2235" i="19"/>
  <c r="AZ1979" i="19"/>
  <c r="AZ1723" i="19"/>
  <c r="AZ1467" i="19"/>
  <c r="AZ1211" i="19"/>
  <c r="AZ955" i="19"/>
  <c r="AZ699" i="19"/>
  <c r="AZ443" i="19"/>
  <c r="AZ187" i="19"/>
  <c r="V57" i="21"/>
  <c r="S29" i="23"/>
  <c r="AY596" i="11"/>
  <c r="AY2153" i="11"/>
  <c r="AY1897" i="11"/>
  <c r="AY1641" i="11"/>
  <c r="AY1385" i="11"/>
  <c r="AY1129" i="11"/>
  <c r="AY873" i="11"/>
  <c r="AY617" i="11"/>
  <c r="AY361" i="11"/>
  <c r="AY105" i="11"/>
  <c r="U67" i="21"/>
  <c r="T73" i="14"/>
  <c r="AZ2338" i="19"/>
  <c r="AZ2082" i="19"/>
  <c r="AZ1826" i="19"/>
  <c r="AZ1570" i="19"/>
  <c r="AZ1314" i="19"/>
  <c r="AZ1058" i="19"/>
  <c r="AZ802" i="19"/>
  <c r="AZ546" i="19"/>
  <c r="AZ290" i="19"/>
  <c r="AZ34" i="19"/>
  <c r="U62" i="23"/>
  <c r="Q18" i="14"/>
  <c r="AY2260" i="11"/>
  <c r="AY2004" i="11"/>
  <c r="AY1748" i="11"/>
  <c r="AY1492" i="11"/>
  <c r="AY1236" i="11"/>
  <c r="AY980" i="11"/>
  <c r="AY712" i="11"/>
  <c r="AZ2185" i="19"/>
  <c r="AZ1929" i="19"/>
  <c r="AZ1673" i="19"/>
  <c r="AZ1417" i="19"/>
  <c r="AZ1161" i="19"/>
  <c r="AY2139" i="11"/>
  <c r="AY1883" i="11"/>
  <c r="AY1627" i="11"/>
  <c r="AY1371" i="11"/>
  <c r="AY1115" i="11"/>
  <c r="AY859" i="11"/>
  <c r="AY603" i="11"/>
  <c r="AZ2316" i="19"/>
  <c r="AZ2060" i="19"/>
  <c r="AZ1804" i="19"/>
  <c r="AZ1548" i="19"/>
  <c r="AZ1292" i="19"/>
  <c r="AZ1036" i="19"/>
  <c r="AZ780" i="19"/>
  <c r="AZ524" i="19"/>
  <c r="AY2310" i="11"/>
  <c r="AY2054" i="11"/>
  <c r="AY1798" i="11"/>
  <c r="AY1542" i="11"/>
  <c r="AY1286" i="11"/>
  <c r="AY1030" i="11"/>
  <c r="AY774" i="11"/>
  <c r="AY518" i="11"/>
  <c r="AZ681" i="19"/>
  <c r="AZ25" i="19"/>
  <c r="R79" i="23"/>
  <c r="Q89" i="14"/>
  <c r="V19" i="21"/>
  <c r="AZ2231" i="19"/>
  <c r="AZ1975" i="19"/>
  <c r="AZ1719" i="19"/>
  <c r="AZ1463" i="19"/>
  <c r="AZ1207" i="19"/>
  <c r="AZ951" i="19"/>
  <c r="AZ695" i="19"/>
  <c r="AZ439" i="19"/>
  <c r="AZ183" i="19"/>
  <c r="S57" i="21"/>
  <c r="U29" i="23"/>
  <c r="AY584" i="11"/>
  <c r="AY2149" i="11"/>
  <c r="AY1893" i="11"/>
  <c r="AY1637" i="11"/>
  <c r="AY1381" i="11"/>
  <c r="AY1125" i="11"/>
  <c r="AY869" i="11"/>
  <c r="AY613" i="11"/>
  <c r="AY357" i="11"/>
  <c r="AY101" i="11"/>
  <c r="R67" i="21"/>
  <c r="U73" i="14"/>
  <c r="AZ2334" i="19"/>
  <c r="AZ2078" i="19"/>
  <c r="AZ1822" i="19"/>
  <c r="AZ1566" i="19"/>
  <c r="AZ1310" i="19"/>
  <c r="AZ1054" i="19"/>
  <c r="AZ798" i="19"/>
  <c r="AZ542" i="19"/>
  <c r="AZ286" i="19"/>
  <c r="AZ30" i="19"/>
  <c r="S62" i="23"/>
  <c r="T18" i="14"/>
  <c r="AY2256" i="11"/>
  <c r="AY2000" i="11"/>
  <c r="AY1744" i="11"/>
  <c r="AY1488" i="11"/>
  <c r="AY1232" i="11"/>
  <c r="AY976" i="11"/>
  <c r="AY708" i="11"/>
  <c r="AZ2181" i="19"/>
  <c r="AZ1925" i="19"/>
  <c r="AZ1669" i="19"/>
  <c r="AZ1413" i="19"/>
  <c r="AZ1157" i="19"/>
  <c r="AY2135" i="11"/>
  <c r="AY1879" i="11"/>
  <c r="AY1623" i="11"/>
  <c r="AY1367" i="11"/>
  <c r="AY1111" i="11"/>
  <c r="AY855" i="11"/>
  <c r="AY599" i="11"/>
  <c r="AZ2312" i="19"/>
  <c r="AZ2056" i="19"/>
  <c r="AZ1800" i="19"/>
  <c r="AZ1544" i="19"/>
  <c r="AZ1288" i="19"/>
  <c r="AZ1032" i="19"/>
  <c r="AZ776" i="19"/>
  <c r="AZ520" i="19"/>
  <c r="AY2306" i="11"/>
  <c r="AY2050" i="11"/>
  <c r="AY1794" i="11"/>
  <c r="AY1538" i="11"/>
  <c r="AY1282" i="11"/>
  <c r="AY1026" i="11"/>
  <c r="AY770" i="11"/>
  <c r="AY514" i="11"/>
  <c r="AZ649" i="19"/>
  <c r="AY18" i="11"/>
  <c r="S79" i="23"/>
  <c r="U89" i="14"/>
  <c r="S19" i="21"/>
  <c r="AZ2227" i="19"/>
  <c r="AZ1971" i="19"/>
  <c r="AZ1715" i="19"/>
  <c r="AZ1459" i="19"/>
  <c r="AZ1203" i="19"/>
  <c r="AZ947" i="19"/>
  <c r="AZ691" i="19"/>
  <c r="AZ435" i="19"/>
  <c r="AZ179" i="19"/>
  <c r="R57" i="21"/>
  <c r="V29" i="23"/>
  <c r="AY572" i="11"/>
  <c r="AY2145" i="11"/>
  <c r="AY1889" i="11"/>
  <c r="AY1633" i="11"/>
  <c r="AY1377" i="11"/>
  <c r="AY1121" i="11"/>
  <c r="AY865" i="11"/>
  <c r="AY609" i="11"/>
  <c r="AY353" i="11"/>
  <c r="AY97" i="11"/>
  <c r="V67" i="21"/>
  <c r="Q73" i="14"/>
  <c r="AZ2330" i="19"/>
  <c r="AZ2074" i="19"/>
  <c r="AZ1818" i="19"/>
  <c r="AZ1562" i="19"/>
  <c r="AZ1306" i="19"/>
  <c r="AZ1050" i="19"/>
  <c r="AZ794" i="19"/>
  <c r="AZ538" i="19"/>
  <c r="AZ282" i="19"/>
  <c r="AZ26" i="19"/>
  <c r="V47" i="23"/>
  <c r="R18" i="14"/>
  <c r="AY2252" i="11"/>
  <c r="AY1996" i="11"/>
  <c r="AY1740" i="11"/>
  <c r="AY1484" i="11"/>
  <c r="AY1228" i="11"/>
  <c r="AY972" i="11"/>
  <c r="AY704" i="11"/>
  <c r="AZ2177" i="19"/>
  <c r="AZ1921" i="19"/>
  <c r="AZ1665" i="19"/>
  <c r="AZ1409" i="19"/>
  <c r="AZ1153" i="19"/>
  <c r="AY2131" i="11"/>
  <c r="AY1875" i="11"/>
  <c r="AY1619" i="11"/>
  <c r="AY1363" i="11"/>
  <c r="AY1107" i="11"/>
  <c r="AY851" i="11"/>
  <c r="AY595" i="11"/>
  <c r="AZ2308" i="19"/>
  <c r="AZ2052" i="19"/>
  <c r="AZ1796" i="19"/>
  <c r="AZ1540" i="19"/>
  <c r="AZ1284" i="19"/>
  <c r="AZ1028" i="19"/>
  <c r="AZ772" i="19"/>
  <c r="AZ516" i="19"/>
  <c r="AY2302" i="11"/>
  <c r="AY2046" i="11"/>
  <c r="AY1790" i="11"/>
  <c r="AY1534" i="11"/>
  <c r="AY1278" i="11"/>
  <c r="AY1022" i="11"/>
  <c r="AY766" i="11"/>
  <c r="AY510" i="11"/>
  <c r="AZ617" i="19"/>
  <c r="AZ2203" i="19"/>
  <c r="AZ1947" i="19"/>
  <c r="AZ1691" i="19"/>
  <c r="AZ1435" i="19"/>
  <c r="AZ1179" i="19"/>
  <c r="AZ923" i="19"/>
  <c r="AZ667" i="19"/>
  <c r="AZ411" i="19"/>
  <c r="AZ155" i="19"/>
  <c r="V26" i="21"/>
  <c r="U12" i="23"/>
  <c r="AY480" i="11"/>
  <c r="AY2121" i="11"/>
  <c r="AY1865" i="11"/>
  <c r="AY1609" i="11"/>
  <c r="AY1353" i="11"/>
  <c r="AY1097" i="11"/>
  <c r="AY841" i="11"/>
  <c r="AY585" i="11"/>
  <c r="AY329" i="11"/>
  <c r="AY73" i="11"/>
  <c r="V47" i="21"/>
  <c r="Q61" i="14"/>
  <c r="AZ2306" i="19"/>
  <c r="AZ2050" i="19"/>
  <c r="AZ1794" i="19"/>
  <c r="AZ1538" i="19"/>
  <c r="AZ1282" i="19"/>
  <c r="AZ1026" i="19"/>
  <c r="AZ770" i="19"/>
  <c r="AZ514" i="19"/>
  <c r="AZ258" i="19"/>
  <c r="AZ9" i="19"/>
  <c r="S11" i="23"/>
  <c r="Q90" i="14"/>
  <c r="AY2228" i="11"/>
  <c r="AY1972" i="11"/>
  <c r="AY1716" i="11"/>
  <c r="AY1460" i="11"/>
  <c r="AY1204" i="11"/>
  <c r="AY948" i="11"/>
  <c r="AY680" i="11"/>
  <c r="AZ2153" i="19"/>
  <c r="AZ1897" i="19"/>
  <c r="AZ1641" i="19"/>
  <c r="AZ1385" i="19"/>
  <c r="AY2363" i="11"/>
  <c r="AY2107" i="11"/>
  <c r="AY1851" i="11"/>
  <c r="AY1595" i="11"/>
  <c r="AY1339" i="11"/>
  <c r="AY1083" i="11"/>
  <c r="AY827" i="11"/>
  <c r="AY571" i="11"/>
  <c r="AZ2284" i="19"/>
  <c r="AZ2028" i="19"/>
  <c r="AZ1772" i="19"/>
  <c r="AZ1516" i="19"/>
  <c r="AZ1260" i="19"/>
  <c r="AZ1004" i="19"/>
  <c r="AZ748" i="19"/>
  <c r="AZ492" i="19"/>
  <c r="AY2278" i="11"/>
  <c r="AY2022" i="11"/>
  <c r="AY1766" i="11"/>
  <c r="AY1510" i="11"/>
  <c r="AY1254" i="11"/>
  <c r="AY998" i="11"/>
  <c r="AY742" i="11"/>
  <c r="AY486" i="11"/>
  <c r="AY436" i="11"/>
  <c r="R60" i="21"/>
  <c r="S33" i="23"/>
  <c r="U41" i="14"/>
  <c r="R9" i="21"/>
  <c r="AZ2199" i="19"/>
  <c r="AZ1943" i="19"/>
  <c r="AZ1687" i="19"/>
  <c r="AZ1431" i="19"/>
  <c r="AZ1175" i="19"/>
  <c r="AZ919" i="19"/>
  <c r="AZ663" i="19"/>
  <c r="AZ407" i="19"/>
  <c r="AZ151" i="19"/>
  <c r="R26" i="21"/>
  <c r="V12" i="23"/>
  <c r="AY468" i="11"/>
  <c r="AY2117" i="11"/>
  <c r="AY1861" i="11"/>
  <c r="AY1605" i="11"/>
  <c r="AY1349" i="11"/>
  <c r="AY1093" i="11"/>
  <c r="AY837" i="11"/>
  <c r="AY581" i="11"/>
  <c r="AY325" i="11"/>
  <c r="AY69" i="11"/>
  <c r="U47" i="21"/>
  <c r="R61" i="14"/>
  <c r="AZ2302" i="19"/>
  <c r="AZ2046" i="19"/>
  <c r="AZ1790" i="19"/>
  <c r="AZ1534" i="19"/>
  <c r="AZ1278" i="19"/>
  <c r="AZ1022" i="19"/>
  <c r="AZ766" i="19"/>
  <c r="AZ510" i="19"/>
  <c r="AZ254" i="19"/>
  <c r="AZ7" i="19"/>
  <c r="R11" i="23"/>
  <c r="U90" i="14"/>
  <c r="AY2224" i="11"/>
  <c r="AY1968" i="11"/>
  <c r="AY1712" i="11"/>
  <c r="AY1456" i="11"/>
  <c r="AY1200" i="11"/>
  <c r="AY944" i="11"/>
  <c r="AY676" i="11"/>
  <c r="AZ2149" i="19"/>
  <c r="AZ1893" i="19"/>
  <c r="AZ1637" i="19"/>
  <c r="AZ1381" i="19"/>
  <c r="AY2359" i="11"/>
  <c r="AY2103" i="11"/>
  <c r="AY1847" i="11"/>
  <c r="AY1591" i="11"/>
  <c r="AY1335" i="11"/>
  <c r="AY1079" i="11"/>
  <c r="AY823" i="11"/>
  <c r="AY567" i="11"/>
  <c r="AZ2280" i="19"/>
  <c r="AZ2024" i="19"/>
  <c r="AZ1768" i="19"/>
  <c r="AZ1512" i="19"/>
  <c r="AZ1256" i="19"/>
  <c r="AZ1000" i="19"/>
  <c r="AZ744" i="19"/>
  <c r="AZ488" i="19"/>
  <c r="AY2274" i="11"/>
  <c r="AY2018" i="11"/>
  <c r="AY1762" i="11"/>
  <c r="AY1506" i="11"/>
  <c r="AY1250" i="11"/>
  <c r="AY994" i="11"/>
  <c r="AY738" i="11"/>
  <c r="AY482" i="11"/>
  <c r="AY420" i="11"/>
  <c r="V60" i="21"/>
  <c r="U33" i="23"/>
  <c r="T41" i="14"/>
  <c r="S9" i="21"/>
  <c r="AZ2195" i="19"/>
  <c r="AZ1939" i="19"/>
  <c r="AZ1683" i="19"/>
  <c r="AZ1427" i="19"/>
  <c r="AZ1171" i="19"/>
  <c r="AZ915" i="19"/>
  <c r="AZ659" i="19"/>
  <c r="AZ403" i="19"/>
  <c r="AZ147" i="19"/>
  <c r="S26" i="21"/>
  <c r="R12" i="23"/>
  <c r="AY452" i="11"/>
  <c r="AY2113" i="11"/>
  <c r="AY1857" i="11"/>
  <c r="AY1601" i="11"/>
  <c r="AY1345" i="11"/>
  <c r="AY1089" i="11"/>
  <c r="AY833" i="11"/>
  <c r="AY577" i="11"/>
  <c r="AY321" i="11"/>
  <c r="AY65" i="11"/>
  <c r="R47" i="21"/>
  <c r="T61" i="14"/>
  <c r="AZ2298" i="19"/>
  <c r="AZ2042" i="19"/>
  <c r="AZ1786" i="19"/>
  <c r="AZ1530" i="19"/>
  <c r="AZ1274" i="19"/>
  <c r="AZ1018" i="19"/>
  <c r="AZ762" i="19"/>
  <c r="AZ506" i="19"/>
  <c r="AZ250" i="19"/>
  <c r="U61" i="21"/>
  <c r="R42" i="23"/>
  <c r="R90" i="14"/>
  <c r="AY2220" i="11"/>
  <c r="AY1964" i="11"/>
  <c r="AY1708" i="11"/>
  <c r="AY1452" i="11"/>
  <c r="AY1196" i="11"/>
  <c r="AY940" i="11"/>
  <c r="AY672" i="11"/>
  <c r="AZ2145" i="19"/>
  <c r="AZ1889" i="19"/>
  <c r="AZ1633" i="19"/>
  <c r="AZ1377" i="19"/>
  <c r="AY2355" i="11"/>
  <c r="AY2099" i="11"/>
  <c r="AY1843" i="11"/>
  <c r="AY1587" i="11"/>
  <c r="AY1331" i="11"/>
  <c r="AY1075" i="11"/>
  <c r="AY819" i="11"/>
  <c r="AY563" i="11"/>
  <c r="AZ2276" i="19"/>
  <c r="AZ2020" i="19"/>
  <c r="AZ1764" i="19"/>
  <c r="AZ1508" i="19"/>
  <c r="AZ1252" i="19"/>
  <c r="AZ996" i="19"/>
  <c r="AZ740" i="19"/>
  <c r="AZ484" i="19"/>
  <c r="AY2270" i="11"/>
  <c r="AY2014" i="11"/>
  <c r="AY1758" i="11"/>
  <c r="AY1502" i="11"/>
  <c r="AY1246" i="11"/>
  <c r="AY990" i="11"/>
  <c r="AY734" i="11"/>
  <c r="AY478" i="11"/>
  <c r="AY404" i="11"/>
  <c r="S60" i="21"/>
  <c r="R33" i="23"/>
  <c r="R41" i="14"/>
  <c r="S63" i="21"/>
  <c r="AZ2191" i="19"/>
  <c r="AY13" i="11"/>
  <c r="AZ1679" i="19"/>
  <c r="AZ655" i="19"/>
  <c r="V32" i="23"/>
  <c r="AY1597" i="11"/>
  <c r="AY573" i="11"/>
  <c r="U61" i="14"/>
  <c r="AZ1526" i="19"/>
  <c r="AZ502" i="19"/>
  <c r="T90" i="14"/>
  <c r="AY2024" i="11"/>
  <c r="AZ2155" i="19"/>
  <c r="AZ1803" i="19"/>
  <c r="AZ1355" i="19"/>
  <c r="AZ1003" i="19"/>
  <c r="AZ555" i="19"/>
  <c r="AZ107" i="19"/>
  <c r="S82" i="23"/>
  <c r="AY2297" i="11"/>
  <c r="AY1945" i="11"/>
  <c r="AY1497" i="11"/>
  <c r="AY1049" i="11"/>
  <c r="AY697" i="11"/>
  <c r="AY249" i="11"/>
  <c r="R89" i="21"/>
  <c r="T36" i="14"/>
  <c r="AZ2002" i="19"/>
  <c r="AZ1650" i="19"/>
  <c r="AZ1202" i="19"/>
  <c r="AZ850" i="19"/>
  <c r="AZ402" i="19"/>
  <c r="V5" i="21"/>
  <c r="Q59" i="14"/>
  <c r="AY2148" i="11"/>
  <c r="AY1796" i="11"/>
  <c r="AZ1927" i="19"/>
  <c r="AZ1479" i="19"/>
  <c r="AZ1127" i="19"/>
  <c r="AZ679" i="19"/>
  <c r="AZ327" i="19"/>
  <c r="S45" i="21"/>
  <c r="AY640" i="11"/>
  <c r="AY2069" i="11"/>
  <c r="AY1621" i="11"/>
  <c r="AY1269" i="11"/>
  <c r="AY821" i="11"/>
  <c r="AY373" i="11"/>
  <c r="AY21" i="11"/>
  <c r="R50" i="14"/>
  <c r="AZ2222" i="19"/>
  <c r="AZ1774" i="19"/>
  <c r="AZ1326" i="19"/>
  <c r="AZ974" i="19"/>
  <c r="AZ526" i="19"/>
  <c r="AZ174" i="19"/>
  <c r="V42" i="23"/>
  <c r="AY2272" i="11"/>
  <c r="AY1920" i="11"/>
  <c r="AZ2051" i="19"/>
  <c r="AZ1699" i="19"/>
  <c r="AZ1251" i="19"/>
  <c r="AZ803" i="19"/>
  <c r="AZ451" i="19"/>
  <c r="H38" i="19"/>
  <c r="S57" i="23"/>
  <c r="AY2193" i="11"/>
  <c r="AY1745" i="11"/>
  <c r="AY1393" i="11"/>
  <c r="AY945" i="11"/>
  <c r="AY593" i="11"/>
  <c r="AY145" i="11"/>
  <c r="V24" i="23"/>
  <c r="AZ2346" i="19"/>
  <c r="AZ1898" i="19"/>
  <c r="AZ1546" i="19"/>
  <c r="AZ1098" i="19"/>
  <c r="AZ2271" i="19"/>
  <c r="AZ1919" i="19"/>
  <c r="AZ1471" i="19"/>
  <c r="AZ1119" i="19"/>
  <c r="AZ671" i="19"/>
  <c r="AZ223" i="19"/>
  <c r="V94" i="21"/>
  <c r="AY608" i="11"/>
  <c r="AY2061" i="11"/>
  <c r="AY1613" i="11"/>
  <c r="AY1165" i="11"/>
  <c r="AY813" i="11"/>
  <c r="AY365" i="11"/>
  <c r="AZ15" i="19"/>
  <c r="Q50" i="14"/>
  <c r="AZ2118" i="19"/>
  <c r="AZ1766" i="19"/>
  <c r="AZ1318" i="19"/>
  <c r="AZ966" i="19"/>
  <c r="AZ518" i="19"/>
  <c r="V17" i="21"/>
  <c r="AY1692" i="11"/>
  <c r="AY968" i="11"/>
  <c r="AZ2129" i="19"/>
  <c r="AZ1405" i="19"/>
  <c r="AY1927" i="11"/>
  <c r="AY1359" i="11"/>
  <c r="AY647" i="11"/>
  <c r="AZ2048" i="19"/>
  <c r="AZ1336" i="19"/>
  <c r="AZ624" i="19"/>
  <c r="AY2098" i="11"/>
  <c r="AY1386" i="11"/>
  <c r="AY818" i="11"/>
  <c r="AZ185" i="19"/>
  <c r="AZ44" i="19"/>
  <c r="U14" i="14"/>
  <c r="AY271" i="11"/>
  <c r="S13" i="21"/>
  <c r="V79" i="21"/>
  <c r="U70" i="14"/>
  <c r="AY99" i="11"/>
  <c r="U23" i="14"/>
  <c r="AY223" i="11"/>
  <c r="AZ1045" i="19"/>
  <c r="AZ1069" i="19"/>
  <c r="AZ74" i="19"/>
  <c r="AY1576" i="11"/>
  <c r="AY1020" i="11"/>
  <c r="AZ2013" i="19"/>
  <c r="AZ1301" i="19"/>
  <c r="AY1967" i="11"/>
  <c r="AY1255" i="11"/>
  <c r="AY687" i="11"/>
  <c r="AZ1944" i="19"/>
  <c r="AZ1232" i="19"/>
  <c r="AZ664" i="19"/>
  <c r="AY1994" i="11"/>
  <c r="AY1426" i="11"/>
  <c r="AY714" i="11"/>
  <c r="R50" i="21"/>
  <c r="AY176" i="11"/>
  <c r="T6" i="14"/>
  <c r="S18" i="23"/>
  <c r="U76" i="23"/>
  <c r="AY239" i="11"/>
  <c r="U59" i="23"/>
  <c r="U27" i="23"/>
  <c r="V78" i="23"/>
  <c r="AZ825" i="19"/>
  <c r="AZ220" i="19"/>
  <c r="R28" i="23"/>
  <c r="V99" i="21"/>
  <c r="AY1628" i="11"/>
  <c r="AY904" i="11"/>
  <c r="AZ1909" i="19"/>
  <c r="AZ1341" i="19"/>
  <c r="AY1863" i="11"/>
  <c r="AY1295" i="11"/>
  <c r="AY583" i="11"/>
  <c r="AZ1840" i="19"/>
  <c r="AZ1272" i="19"/>
  <c r="AZ560" i="19"/>
  <c r="AY2034" i="11"/>
  <c r="AY1322" i="11"/>
  <c r="AY598" i="11"/>
  <c r="AY82" i="11"/>
  <c r="U49" i="21"/>
  <c r="R68" i="14"/>
  <c r="AY72" i="11"/>
  <c r="Q42" i="14"/>
  <c r="AZ293" i="19"/>
  <c r="AY258" i="11"/>
  <c r="V65" i="23"/>
  <c r="AY356" i="11"/>
  <c r="AZ189" i="19"/>
  <c r="S10" i="21"/>
  <c r="AZ893" i="19"/>
  <c r="AZ729" i="19"/>
  <c r="V34" i="21"/>
  <c r="AY24" i="11"/>
  <c r="AZ12" i="19"/>
  <c r="S70" i="21"/>
  <c r="R62" i="23"/>
  <c r="AY1768" i="11"/>
  <c r="AY1368" i="11"/>
  <c r="AY956" i="11"/>
  <c r="AZ2261" i="19"/>
  <c r="AZ1849" i="19"/>
  <c r="AZ1437" i="19"/>
  <c r="AY2271" i="11"/>
  <c r="AY1859" i="11"/>
  <c r="AY1447" i="11"/>
  <c r="AY1035" i="11"/>
  <c r="AY623" i="11"/>
  <c r="AZ2192" i="19"/>
  <c r="AZ1780" i="19"/>
  <c r="AZ1368" i="19"/>
  <c r="AZ956" i="19"/>
  <c r="AZ544" i="19"/>
  <c r="AY2186" i="11"/>
  <c r="AY1774" i="11"/>
  <c r="AY1362" i="11"/>
  <c r="AY950" i="11"/>
  <c r="AY538" i="11"/>
  <c r="AY235" i="11"/>
  <c r="V67" i="23"/>
  <c r="S49" i="21"/>
  <c r="T26" i="14"/>
  <c r="S51" i="21"/>
  <c r="AY214" i="11"/>
  <c r="R23" i="21"/>
  <c r="R60" i="14"/>
  <c r="Q8" i="14"/>
  <c r="AZ28" i="19"/>
  <c r="AZ52" i="19"/>
  <c r="AZ184" i="19"/>
  <c r="AZ16" i="19"/>
  <c r="T23" i="14"/>
  <c r="R83" i="14"/>
  <c r="AZ21" i="19"/>
  <c r="T81" i="14"/>
  <c r="R56" i="23"/>
  <c r="AZ717" i="19"/>
  <c r="AZ618" i="19"/>
  <c r="AY544" i="11"/>
  <c r="AY1608" i="11"/>
  <c r="AY1208" i="11"/>
  <c r="AY796" i="11"/>
  <c r="AZ2101" i="19"/>
  <c r="AZ1689" i="19"/>
  <c r="AZ1277" i="19"/>
  <c r="AY2111" i="11"/>
  <c r="AY1699" i="11"/>
  <c r="AY1287" i="11"/>
  <c r="AY875" i="11"/>
  <c r="AY463" i="11"/>
  <c r="AZ2032" i="19"/>
  <c r="AZ1620" i="19"/>
  <c r="AZ1208" i="19"/>
  <c r="AZ796" i="19"/>
  <c r="AZ384" i="19"/>
  <c r="AY2026" i="11"/>
  <c r="AY1614" i="11"/>
  <c r="AY1202" i="11"/>
  <c r="AY790" i="11"/>
  <c r="AY378" i="11"/>
  <c r="U60" i="21"/>
  <c r="R71" i="14"/>
  <c r="U25" i="23"/>
  <c r="T68" i="14"/>
  <c r="S7" i="23"/>
  <c r="AY66" i="11"/>
  <c r="R48" i="23"/>
  <c r="AZ437" i="19"/>
  <c r="AY182" i="11"/>
  <c r="AY275" i="11"/>
  <c r="AZ673" i="19"/>
  <c r="AZ24" i="19"/>
  <c r="AY340" i="11"/>
  <c r="U75" i="23"/>
  <c r="V69" i="23"/>
  <c r="U66" i="21"/>
  <c r="AZ10" i="19"/>
  <c r="AZ289" i="19"/>
  <c r="AZ269" i="19"/>
  <c r="AZ13" i="19"/>
  <c r="AY1980" i="11"/>
  <c r="AY1448" i="11"/>
  <c r="AY1048" i="11"/>
  <c r="AZ2353" i="19"/>
  <c r="AZ1941" i="19"/>
  <c r="AZ1529" i="19"/>
  <c r="AY2351" i="11"/>
  <c r="AY1951" i="11"/>
  <c r="AY1539" i="11"/>
  <c r="AY1127" i="11"/>
  <c r="AY715" i="11"/>
  <c r="AZ2272" i="19"/>
  <c r="AZ1872" i="19"/>
  <c r="AZ1460" i="19"/>
  <c r="AZ1048" i="19"/>
  <c r="AZ636" i="19"/>
  <c r="AY2266" i="11"/>
  <c r="AY1866" i="11"/>
  <c r="AY1454" i="11"/>
  <c r="AY1042" i="11"/>
  <c r="AY630" i="11"/>
  <c r="AZ393" i="19"/>
  <c r="S62" i="21"/>
  <c r="AZ101" i="19"/>
  <c r="R63" i="23"/>
  <c r="S12" i="21"/>
  <c r="V31" i="23"/>
  <c r="AY282" i="11"/>
  <c r="Q31" i="14"/>
  <c r="AY208" i="11"/>
  <c r="AZ725" i="19"/>
  <c r="Q70" i="14"/>
  <c r="AZ273" i="19"/>
  <c r="AY323" i="11"/>
  <c r="V34" i="23"/>
  <c r="AZ477" i="19"/>
  <c r="AY396" i="11"/>
  <c r="R71" i="23"/>
  <c r="U80" i="21"/>
  <c r="U78" i="14"/>
  <c r="I44" i="1"/>
  <c r="AY1700" i="11"/>
  <c r="AY1288" i="11"/>
  <c r="AY888" i="11"/>
  <c r="AZ2193" i="19"/>
  <c r="AZ1781" i="19"/>
  <c r="AZ1369" i="19"/>
  <c r="AY2191" i="11"/>
  <c r="AY1791" i="11"/>
  <c r="AY1379" i="11"/>
  <c r="AY967" i="11"/>
  <c r="AY555" i="11"/>
  <c r="AZ2112" i="19"/>
  <c r="AZ1712" i="19"/>
  <c r="AZ1300" i="19"/>
  <c r="AZ888" i="19"/>
  <c r="AZ476" i="19"/>
  <c r="AY2106" i="11"/>
  <c r="AY1706" i="11"/>
  <c r="AY1294" i="11"/>
  <c r="AY882" i="11"/>
  <c r="AY470" i="11"/>
  <c r="AY107" i="11"/>
  <c r="S38" i="23"/>
  <c r="R19" i="21"/>
  <c r="R14" i="14"/>
  <c r="V24" i="21"/>
  <c r="AZ8" i="19"/>
  <c r="S75" i="21"/>
  <c r="AZ869" i="19"/>
  <c r="S90" i="23"/>
  <c r="Q74" i="14"/>
  <c r="AZ1121" i="19"/>
  <c r="AZ113" i="19"/>
  <c r="AY174" i="11"/>
  <c r="T76" i="14"/>
  <c r="AY300" i="11"/>
  <c r="AZ465" i="19"/>
  <c r="AZ853" i="19"/>
  <c r="Q29" i="14"/>
  <c r="AZ409" i="19"/>
  <c r="T38" i="14"/>
  <c r="AY1640" i="11"/>
  <c r="AY1240" i="11"/>
  <c r="AY828" i="11"/>
  <c r="AZ2133" i="19"/>
  <c r="AZ1721" i="19"/>
  <c r="AZ1309" i="19"/>
  <c r="AY2143" i="11"/>
  <c r="AY1731" i="11"/>
  <c r="AY1319" i="11"/>
  <c r="AY907" i="11"/>
  <c r="AY495" i="11"/>
  <c r="AZ2064" i="19"/>
  <c r="AZ1652" i="19"/>
  <c r="AZ1240" i="19"/>
  <c r="AZ828" i="19"/>
  <c r="AZ416" i="19"/>
  <c r="AY2058" i="11"/>
  <c r="AY1646" i="11"/>
  <c r="AY1234" i="11"/>
  <c r="AY822" i="11"/>
  <c r="AY410" i="11"/>
  <c r="AZ32" i="19"/>
  <c r="R57" i="14"/>
  <c r="V63" i="21"/>
  <c r="T35" i="14"/>
  <c r="R18" i="21"/>
  <c r="AZ176" i="19"/>
  <c r="V13" i="21"/>
  <c r="AZ581" i="19"/>
  <c r="AY278" i="11"/>
  <c r="U30" i="14"/>
  <c r="AZ833" i="19"/>
  <c r="AZ56" i="19"/>
  <c r="Q5" i="14"/>
  <c r="S69" i="21"/>
  <c r="T13" i="14"/>
  <c r="AY120" i="11"/>
  <c r="AY320" i="11"/>
  <c r="AZ689" i="19"/>
  <c r="AY312" i="11"/>
  <c r="U79" i="23"/>
  <c r="AZ1455" i="19"/>
  <c r="AZ431" i="19"/>
  <c r="AY556" i="11"/>
  <c r="AY1373" i="11"/>
  <c r="AY349" i="11"/>
  <c r="AZ2326" i="19"/>
  <c r="AZ1302" i="19"/>
  <c r="AZ278" i="19"/>
  <c r="AY2344" i="11"/>
  <c r="AY1992" i="11"/>
  <c r="AZ2123" i="19"/>
  <c r="AZ1771" i="19"/>
  <c r="AZ1323" i="19"/>
  <c r="AZ875" i="19"/>
  <c r="AZ523" i="19"/>
  <c r="AZ75" i="19"/>
  <c r="V83" i="23"/>
  <c r="AY2265" i="11"/>
  <c r="AY1817" i="11"/>
  <c r="AY1465" i="11"/>
  <c r="AY1017" i="11"/>
  <c r="AY665" i="11"/>
  <c r="AY217" i="11"/>
  <c r="U39" i="23"/>
  <c r="AY632" i="11"/>
  <c r="AZ1970" i="19"/>
  <c r="AZ1618" i="19"/>
  <c r="AZ1170" i="19"/>
  <c r="AZ722" i="19"/>
  <c r="AZ370" i="19"/>
  <c r="U87" i="21"/>
  <c r="T86" i="14"/>
  <c r="AY2116" i="11"/>
  <c r="AZ2247" i="19"/>
  <c r="AZ1895" i="19"/>
  <c r="AZ1447" i="19"/>
  <c r="AZ1095" i="19"/>
  <c r="AZ647" i="19"/>
  <c r="AZ199" i="19"/>
  <c r="S40" i="21"/>
  <c r="AY524" i="11"/>
  <c r="AY2037" i="11"/>
  <c r="AY1589" i="11"/>
  <c r="AY1141" i="11"/>
  <c r="AY789" i="11"/>
  <c r="AY341" i="11"/>
  <c r="R78" i="21"/>
  <c r="Q84" i="14"/>
  <c r="AZ2094" i="19"/>
  <c r="AZ1742" i="19"/>
  <c r="AZ1294" i="19"/>
  <c r="AZ942" i="19"/>
  <c r="AZ494" i="19"/>
  <c r="AZ46" i="19"/>
  <c r="R66" i="23"/>
  <c r="AY2240" i="11"/>
  <c r="AY1888" i="11"/>
  <c r="AZ2019" i="19"/>
  <c r="AZ1571" i="19"/>
  <c r="AZ1219" i="19"/>
  <c r="AZ771" i="19"/>
  <c r="AZ419" i="19"/>
  <c r="U20" i="21"/>
  <c r="T4" i="14"/>
  <c r="AY2161" i="11"/>
  <c r="AY1713" i="11"/>
  <c r="AY1361" i="11"/>
  <c r="AY913" i="11"/>
  <c r="AY465" i="11"/>
  <c r="AY113" i="11"/>
  <c r="U8" i="23"/>
  <c r="AZ2314" i="19"/>
  <c r="AZ1866" i="19"/>
  <c r="AZ1418" i="19"/>
  <c r="AZ1066" i="19"/>
  <c r="AZ2239" i="19"/>
  <c r="AZ1887" i="19"/>
  <c r="AZ1439" i="19"/>
  <c r="AZ991" i="19"/>
  <c r="AZ639" i="19"/>
  <c r="AZ191" i="19"/>
  <c r="R56" i="21"/>
  <c r="AY496" i="11"/>
  <c r="AY1933" i="11"/>
  <c r="AY1581" i="11"/>
  <c r="AY1133" i="11"/>
  <c r="AY781" i="11"/>
  <c r="AY333" i="11"/>
  <c r="U89" i="21"/>
  <c r="U84" i="14"/>
  <c r="AZ2086" i="19"/>
  <c r="AZ1734" i="19"/>
  <c r="AZ1286" i="19"/>
  <c r="AZ838" i="19"/>
  <c r="AZ486" i="19"/>
  <c r="U68" i="21"/>
  <c r="AY1636" i="11"/>
  <c r="AY924" i="11"/>
  <c r="AZ1917" i="19"/>
  <c r="AZ1361" i="19"/>
  <c r="AY1871" i="11"/>
  <c r="AY1315" i="11"/>
  <c r="AY591" i="11"/>
  <c r="AZ1848" i="19"/>
  <c r="AZ1280" i="19"/>
  <c r="AZ568" i="19"/>
  <c r="AY2042" i="11"/>
  <c r="AY1330" i="11"/>
  <c r="AY618" i="11"/>
  <c r="AZ96" i="19"/>
  <c r="S48" i="21"/>
  <c r="R35" i="14"/>
  <c r="AY118" i="11"/>
  <c r="AY159" i="11"/>
  <c r="R52" i="23"/>
  <c r="AZ141" i="19"/>
  <c r="AZ49" i="19"/>
  <c r="R28" i="14"/>
  <c r="AY364" i="11"/>
  <c r="AZ693" i="19"/>
  <c r="AZ813" i="19"/>
  <c r="R14" i="21"/>
  <c r="AY1532" i="11"/>
  <c r="AY808" i="11"/>
  <c r="AZ1969" i="19"/>
  <c r="AZ1245" i="19"/>
  <c r="AY1923" i="11"/>
  <c r="AY1199" i="11"/>
  <c r="AY487" i="11"/>
  <c r="AZ1888" i="19"/>
  <c r="AZ1176" i="19"/>
  <c r="AZ608" i="19"/>
  <c r="AY1938" i="11"/>
  <c r="AY1226" i="11"/>
  <c r="AY658" i="11"/>
  <c r="R39" i="21"/>
  <c r="AY30" i="11"/>
  <c r="Q33" i="14"/>
  <c r="AY130" i="11"/>
  <c r="Q67" i="14"/>
  <c r="AZ68" i="19"/>
  <c r="T39" i="14"/>
  <c r="AY207" i="11"/>
  <c r="V69" i="21"/>
  <c r="AZ473" i="19"/>
  <c r="AZ657" i="19"/>
  <c r="AZ1037" i="19"/>
  <c r="S84" i="23"/>
  <c r="AY1416" i="11"/>
  <c r="AY860" i="11"/>
  <c r="AZ1853" i="19"/>
  <c r="AZ1297" i="19"/>
  <c r="AY1807" i="11"/>
  <c r="AY1095" i="11"/>
  <c r="AY527" i="11"/>
  <c r="AZ1784" i="19"/>
  <c r="AZ1216" i="19"/>
  <c r="AZ504" i="19"/>
  <c r="AY1834" i="11"/>
  <c r="AY1266" i="11"/>
  <c r="AY554" i="11"/>
  <c r="V50" i="21"/>
  <c r="S6" i="21"/>
  <c r="R95" i="21"/>
  <c r="AY276" i="11"/>
  <c r="T31" i="14"/>
  <c r="AZ236" i="19"/>
  <c r="AZ73" i="19"/>
  <c r="R59" i="23"/>
  <c r="AY291" i="11"/>
  <c r="AZ36" i="19"/>
  <c r="V97" i="21"/>
  <c r="AZ637" i="19"/>
  <c r="AY444" i="11"/>
  <c r="V71" i="23"/>
  <c r="V82" i="21"/>
  <c r="S28" i="23"/>
  <c r="T58" i="14"/>
  <c r="R3" i="23"/>
  <c r="AY1724" i="11"/>
  <c r="AY1312" i="11"/>
  <c r="AY900" i="11"/>
  <c r="AZ2205" i="19"/>
  <c r="AZ1805" i="19"/>
  <c r="AZ1393" i="19"/>
  <c r="AY2215" i="11"/>
  <c r="AY1803" i="11"/>
  <c r="AY1391" i="11"/>
  <c r="AY991" i="11"/>
  <c r="AY579" i="11"/>
  <c r="AZ2136" i="19"/>
  <c r="AZ1724" i="19"/>
  <c r="AZ1312" i="19"/>
  <c r="AZ912" i="19"/>
  <c r="AZ500" i="19"/>
  <c r="AY2130" i="11"/>
  <c r="AY1718" i="11"/>
  <c r="AY1306" i="11"/>
  <c r="AY906" i="11"/>
  <c r="AY494" i="11"/>
  <c r="AY146" i="11"/>
  <c r="U9" i="23"/>
  <c r="S86" i="21"/>
  <c r="U9" i="14"/>
  <c r="S24" i="21"/>
  <c r="AZ61" i="19"/>
  <c r="V22" i="21"/>
  <c r="AZ965" i="19"/>
  <c r="V90" i="23"/>
  <c r="T48" i="14"/>
  <c r="R24" i="14"/>
  <c r="AY131" i="11"/>
  <c r="AZ245" i="19"/>
  <c r="U28" i="14"/>
  <c r="AZ561" i="19"/>
  <c r="T12" i="14"/>
  <c r="AZ949" i="19"/>
  <c r="R29" i="14"/>
  <c r="AZ461" i="19"/>
  <c r="AZ362" i="19"/>
  <c r="AY2264" i="11"/>
  <c r="AY1564" i="11"/>
  <c r="AY1152" i="11"/>
  <c r="AY728" i="11"/>
  <c r="AZ2045" i="19"/>
  <c r="AZ1645" i="19"/>
  <c r="AZ1233" i="19"/>
  <c r="AY2055" i="11"/>
  <c r="AY1643" i="11"/>
  <c r="AY1231" i="11"/>
  <c r="AY831" i="11"/>
  <c r="AY419" i="11"/>
  <c r="AZ1976" i="19"/>
  <c r="AZ1564" i="19"/>
  <c r="AZ1152" i="19"/>
  <c r="AZ752" i="19"/>
  <c r="AZ340" i="19"/>
  <c r="AY1970" i="11"/>
  <c r="AY1558" i="11"/>
  <c r="AY1146" i="11"/>
  <c r="AY746" i="11"/>
  <c r="AY334" i="11"/>
  <c r="U85" i="21"/>
  <c r="R20" i="14"/>
  <c r="S61" i="23"/>
  <c r="U79" i="14"/>
  <c r="R55" i="23"/>
  <c r="AZ309" i="19"/>
  <c r="R14" i="23"/>
  <c r="AY336" i="11"/>
  <c r="H41" i="19"/>
  <c r="AY11" i="11"/>
  <c r="AY432" i="11"/>
  <c r="AY310" i="11"/>
  <c r="AZ104" i="19"/>
  <c r="AZ1085" i="19"/>
  <c r="AZ985" i="19"/>
  <c r="S64" i="21"/>
  <c r="AZ6" i="19"/>
  <c r="S3" i="21"/>
  <c r="AZ173" i="19"/>
  <c r="U27" i="21"/>
  <c r="AY1852" i="11"/>
  <c r="AY1404" i="11"/>
  <c r="AY992" i="11"/>
  <c r="AZ2297" i="19"/>
  <c r="AZ1885" i="19"/>
  <c r="AZ1485" i="19"/>
  <c r="AY2307" i="11"/>
  <c r="AY1895" i="11"/>
  <c r="AY1483" i="11"/>
  <c r="AY1071" i="11"/>
  <c r="AY671" i="11"/>
  <c r="AZ2228" i="19"/>
  <c r="AZ1816" i="19"/>
  <c r="AZ1404" i="19"/>
  <c r="AZ992" i="19"/>
  <c r="AZ592" i="19"/>
  <c r="AY2222" i="11"/>
  <c r="AY1810" i="11"/>
  <c r="AY1398" i="11"/>
  <c r="AY986" i="11"/>
  <c r="AY586" i="11"/>
  <c r="AY292" i="11"/>
  <c r="S50" i="23"/>
  <c r="V31" i="21"/>
  <c r="U17" i="23"/>
  <c r="U98" i="21"/>
  <c r="AY335" i="11"/>
  <c r="AZ33" i="19"/>
  <c r="H37" i="19"/>
  <c r="AY87" i="11"/>
  <c r="AY206" i="11"/>
  <c r="H35" i="19"/>
  <c r="AY220" i="11"/>
  <c r="AZ144" i="19"/>
  <c r="V6" i="23"/>
  <c r="AZ533" i="19"/>
  <c r="AY148" i="11"/>
  <c r="Q51" i="14"/>
  <c r="S77" i="23"/>
  <c r="AZ909" i="19"/>
  <c r="R22" i="14"/>
  <c r="AY1656" i="11"/>
  <c r="AY1244" i="11"/>
  <c r="AY832" i="11"/>
  <c r="AZ2137" i="19"/>
  <c r="AZ1725" i="19"/>
  <c r="AZ1325" i="19"/>
  <c r="AY2147" i="11"/>
  <c r="AY1735" i="11"/>
  <c r="AY1323" i="11"/>
  <c r="AY911" i="11"/>
  <c r="AY511" i="11"/>
  <c r="AZ2068" i="19"/>
  <c r="AZ1656" i="19"/>
  <c r="AZ1244" i="19"/>
  <c r="AZ832" i="19"/>
  <c r="AZ432" i="19"/>
  <c r="AY2062" i="11"/>
  <c r="AY1650" i="11"/>
  <c r="AY1238" i="11"/>
  <c r="AY826" i="11"/>
  <c r="AY426" i="11"/>
  <c r="AY36" i="11"/>
  <c r="U57" i="14"/>
  <c r="R63" i="21"/>
  <c r="U35" i="14"/>
  <c r="U4" i="21"/>
  <c r="AY194" i="11"/>
  <c r="R13" i="21"/>
  <c r="AZ613" i="19"/>
  <c r="AY303" i="11"/>
  <c r="Q30" i="14"/>
  <c r="AZ865" i="19"/>
  <c r="AY60" i="11"/>
  <c r="U5" i="14"/>
  <c r="H45" i="19"/>
  <c r="U13" i="14"/>
  <c r="AY230" i="11"/>
  <c r="AZ397" i="19"/>
  <c r="AZ721" i="19"/>
  <c r="AY319" i="11"/>
  <c r="AZ522" i="19"/>
  <c r="AY2332" i="11"/>
  <c r="AY1596" i="11"/>
  <c r="AY1184" i="11"/>
  <c r="AY760" i="11"/>
  <c r="AZ2077" i="19"/>
  <c r="AZ1677" i="19"/>
  <c r="AZ1265" i="19"/>
  <c r="AY2087" i="11"/>
  <c r="AY1675" i="11"/>
  <c r="AY1263" i="11"/>
  <c r="AY863" i="11"/>
  <c r="AY451" i="11"/>
  <c r="AZ2008" i="19"/>
  <c r="AZ1596" i="19"/>
  <c r="AZ1184" i="19"/>
  <c r="AZ784" i="19"/>
  <c r="AZ372" i="19"/>
  <c r="AY2002" i="11"/>
  <c r="AY1590" i="11"/>
  <c r="AY1178" i="11"/>
  <c r="AY778" i="11"/>
  <c r="AY366" i="11"/>
  <c r="S100" i="21"/>
  <c r="U3" i="14"/>
  <c r="S60" i="23"/>
  <c r="R6" i="14"/>
  <c r="V10" i="23"/>
  <c r="AY9" i="11"/>
  <c r="S51" i="23"/>
  <c r="AY391" i="11"/>
  <c r="AY104" i="11"/>
  <c r="AY186" i="11"/>
  <c r="AZ577" i="19"/>
  <c r="R27" i="23"/>
  <c r="AY236" i="11"/>
  <c r="Q55" i="14"/>
  <c r="U69" i="23"/>
  <c r="U21" i="21"/>
  <c r="T43" i="14"/>
  <c r="AY51" i="11"/>
  <c r="AZ244" i="19"/>
  <c r="R89" i="14"/>
  <c r="AZ1423" i="19"/>
  <c r="AZ399" i="19"/>
  <c r="AY2365" i="11"/>
  <c r="AY1341" i="11"/>
  <c r="AY317" i="11"/>
  <c r="AZ2294" i="19"/>
  <c r="AZ1270" i="19"/>
  <c r="AZ246" i="19"/>
  <c r="AY2312" i="11"/>
  <c r="AY1960" i="11"/>
  <c r="AZ2091" i="19"/>
  <c r="AZ1643" i="19"/>
  <c r="AZ1291" i="19"/>
  <c r="AZ843" i="19"/>
  <c r="AZ491" i="19"/>
  <c r="AZ43" i="19"/>
  <c r="U17" i="14"/>
  <c r="AY2233" i="11"/>
  <c r="AY1785" i="11"/>
  <c r="AY1433" i="11"/>
  <c r="AY985" i="11"/>
  <c r="AY537" i="11"/>
  <c r="AY185" i="11"/>
  <c r="R40" i="23"/>
  <c r="AY520" i="11"/>
  <c r="AZ1938" i="19"/>
  <c r="AZ1490" i="19"/>
  <c r="AZ1138" i="19"/>
  <c r="AZ690" i="19"/>
  <c r="AZ338" i="19"/>
  <c r="R33" i="21"/>
  <c r="AY764" i="11"/>
  <c r="AY2084" i="11"/>
  <c r="AZ2215" i="19"/>
  <c r="AZ1863" i="19"/>
  <c r="AZ1415" i="19"/>
  <c r="AZ967" i="19"/>
  <c r="AZ615" i="19"/>
  <c r="AZ167" i="19"/>
  <c r="R30" i="21"/>
  <c r="AY2357" i="11"/>
  <c r="AY1909" i="11"/>
  <c r="AY1557" i="11"/>
  <c r="AY1109" i="11"/>
  <c r="AY757" i="11"/>
  <c r="AY309" i="11"/>
  <c r="U36" i="21"/>
  <c r="Q44" i="14"/>
  <c r="AZ2062" i="19"/>
  <c r="AZ1710" i="19"/>
  <c r="AZ1262" i="19"/>
  <c r="AZ814" i="19"/>
  <c r="AZ462" i="19"/>
  <c r="H44" i="19"/>
  <c r="V88" i="23"/>
  <c r="AY2208" i="11"/>
  <c r="AZ2339" i="19"/>
  <c r="AZ1987" i="19"/>
  <c r="AZ1539" i="19"/>
  <c r="AZ1187" i="19"/>
  <c r="AZ739" i="19"/>
  <c r="AZ291" i="19"/>
  <c r="R65" i="21"/>
  <c r="Q7" i="14"/>
  <c r="AY2129" i="11"/>
  <c r="AY1681" i="11"/>
  <c r="AY1233" i="11"/>
  <c r="AY881" i="11"/>
  <c r="AY433" i="11"/>
  <c r="AY81" i="11"/>
  <c r="U36" i="23"/>
  <c r="AZ2186" i="19"/>
  <c r="AZ1834" i="19"/>
  <c r="AZ1386" i="19"/>
  <c r="AZ1034" i="19"/>
  <c r="AZ2207" i="19"/>
  <c r="AZ1759" i="19"/>
  <c r="AZ1407" i="19"/>
  <c r="AZ959" i="19"/>
  <c r="AZ607" i="19"/>
  <c r="AZ159" i="19"/>
  <c r="V44" i="23"/>
  <c r="AY2349" i="11"/>
  <c r="AY1901" i="11"/>
  <c r="AY1549" i="11"/>
  <c r="AY1101" i="11"/>
  <c r="AY653" i="11"/>
  <c r="AY301" i="11"/>
  <c r="S36" i="21"/>
  <c r="T44" i="14"/>
  <c r="AZ2054" i="19"/>
  <c r="AZ1606" i="19"/>
  <c r="AZ1254" i="19"/>
  <c r="AZ806" i="19"/>
  <c r="AZ454" i="19"/>
  <c r="R26" i="23"/>
  <c r="AY1436" i="11"/>
  <c r="AY868" i="11"/>
  <c r="AZ1873" i="19"/>
  <c r="AZ1305" i="19"/>
  <c r="AY1827" i="11"/>
  <c r="AY1103" i="11"/>
  <c r="AY547" i="11"/>
  <c r="AZ1792" i="19"/>
  <c r="AZ1236" i="19"/>
  <c r="AZ512" i="19"/>
  <c r="AY1842" i="11"/>
  <c r="AY1274" i="11"/>
  <c r="AY562" i="11"/>
  <c r="S50" i="21"/>
  <c r="S16" i="21"/>
  <c r="U95" i="21"/>
  <c r="AY332" i="11"/>
  <c r="U83" i="21"/>
  <c r="AZ260" i="19"/>
  <c r="U5" i="23"/>
  <c r="AY244" i="11"/>
  <c r="AZ276" i="19"/>
  <c r="AZ565" i="19"/>
  <c r="AZ277" i="19"/>
  <c r="AZ557" i="19"/>
  <c r="AY652" i="11"/>
  <c r="AY1476" i="11"/>
  <c r="AY752" i="11"/>
  <c r="AZ1913" i="19"/>
  <c r="AZ1201" i="19"/>
  <c r="AY1711" i="11"/>
  <c r="AY1155" i="11"/>
  <c r="AY431" i="11"/>
  <c r="AZ1844" i="19"/>
  <c r="AZ1120" i="19"/>
  <c r="AZ408" i="19"/>
  <c r="AY1882" i="11"/>
  <c r="AY1170" i="11"/>
  <c r="AY602" i="11"/>
  <c r="R90" i="21"/>
  <c r="S55" i="21"/>
  <c r="S58" i="21"/>
  <c r="AZ413" i="19"/>
  <c r="AY127" i="11"/>
  <c r="AY283" i="11"/>
  <c r="AZ769" i="19"/>
  <c r="AY54" i="11"/>
  <c r="T55" i="14"/>
  <c r="AZ345" i="19"/>
  <c r="AZ205" i="19"/>
  <c r="AZ301" i="19"/>
  <c r="Q86" i="14"/>
  <c r="AY1372" i="11"/>
  <c r="AY804" i="11"/>
  <c r="AZ1809" i="19"/>
  <c r="AY2319" i="11"/>
  <c r="AY1763" i="11"/>
  <c r="AY1039" i="11"/>
  <c r="AY483" i="11"/>
  <c r="AZ1728" i="19"/>
  <c r="AZ1016" i="19"/>
  <c r="AZ448" i="19"/>
  <c r="AY1778" i="11"/>
  <c r="AY1210" i="11"/>
  <c r="AY498" i="11"/>
  <c r="U43" i="23"/>
  <c r="V96" i="21"/>
  <c r="S74" i="21"/>
  <c r="AZ112" i="19"/>
  <c r="AY95" i="11"/>
  <c r="AZ140" i="19"/>
  <c r="AZ284" i="19"/>
  <c r="U39" i="14"/>
  <c r="AZ241" i="19"/>
  <c r="AY212" i="11"/>
  <c r="U78" i="23"/>
  <c r="AZ357" i="19"/>
  <c r="AY308" i="11"/>
  <c r="U51" i="14"/>
  <c r="R20" i="23"/>
  <c r="AZ1005" i="19"/>
  <c r="R46" i="14"/>
  <c r="AY1668" i="11"/>
  <c r="AY1256" i="11"/>
  <c r="AY856" i="11"/>
  <c r="AZ2161" i="19"/>
  <c r="AZ1749" i="19"/>
  <c r="AZ1337" i="19"/>
  <c r="AY2159" i="11"/>
  <c r="AY1759" i="11"/>
  <c r="AY1347" i="11"/>
  <c r="AY935" i="11"/>
  <c r="AY523" i="11"/>
  <c r="AZ2080" i="19"/>
  <c r="AZ1680" i="19"/>
  <c r="AZ1268" i="19"/>
  <c r="AZ856" i="19"/>
  <c r="AZ444" i="19"/>
  <c r="AY2074" i="11"/>
  <c r="AY1674" i="11"/>
  <c r="AY1262" i="11"/>
  <c r="AY850" i="11"/>
  <c r="AY438" i="11"/>
  <c r="AZ57" i="19"/>
  <c r="Q52" i="14"/>
  <c r="V9" i="21"/>
  <c r="R10" i="14"/>
  <c r="R4" i="21"/>
  <c r="AY251" i="11"/>
  <c r="S73" i="21"/>
  <c r="AZ709" i="19"/>
  <c r="AZ509" i="19"/>
  <c r="R56" i="14"/>
  <c r="AZ961" i="19"/>
  <c r="AZ81" i="19"/>
  <c r="AZ53" i="19"/>
  <c r="AZ116" i="19"/>
  <c r="AY58" i="11"/>
  <c r="AY147" i="11"/>
  <c r="AZ597" i="19"/>
  <c r="AZ977" i="19"/>
  <c r="AY351" i="11"/>
  <c r="AZ166" i="19"/>
  <c r="AY2136" i="11"/>
  <c r="AY1508" i="11"/>
  <c r="AY1096" i="11"/>
  <c r="AY684" i="11"/>
  <c r="AZ2001" i="19"/>
  <c r="AZ1589" i="19"/>
  <c r="AZ1177" i="19"/>
  <c r="AY1999" i="11"/>
  <c r="AY1599" i="11"/>
  <c r="AY1187" i="11"/>
  <c r="AY775" i="11"/>
  <c r="AZ2332" i="19"/>
  <c r="AZ1920" i="19"/>
  <c r="AZ1520" i="19"/>
  <c r="AZ1108" i="19"/>
  <c r="AZ696" i="19"/>
  <c r="AY2326" i="11"/>
  <c r="AY1914" i="11"/>
  <c r="AY1514" i="11"/>
  <c r="AY1102" i="11"/>
  <c r="AY690" i="11"/>
  <c r="AZ809" i="19"/>
  <c r="R15" i="21"/>
  <c r="Q41" i="14"/>
  <c r="R21" i="23"/>
  <c r="V81" i="21"/>
  <c r="U89" i="23"/>
  <c r="AZ124" i="19"/>
  <c r="R42" i="14"/>
  <c r="AY279" i="11"/>
  <c r="AZ201" i="19"/>
  <c r="R65" i="23"/>
  <c r="AZ337" i="19"/>
  <c r="AY143" i="11"/>
  <c r="U37" i="21"/>
  <c r="AZ829" i="19"/>
  <c r="AZ633" i="19"/>
  <c r="S34" i="21"/>
  <c r="V11" i="21"/>
  <c r="U71" i="21"/>
  <c r="S30" i="23"/>
  <c r="V11" i="23"/>
  <c r="AY1760" i="11"/>
  <c r="AY1348" i="11"/>
  <c r="AY936" i="11"/>
  <c r="AZ2253" i="19"/>
  <c r="AZ1841" i="19"/>
  <c r="AZ1429" i="19"/>
  <c r="AY2251" i="11"/>
  <c r="AY1839" i="11"/>
  <c r="AY1439" i="11"/>
  <c r="AY1027" i="11"/>
  <c r="AY615" i="11"/>
  <c r="AZ2172" i="19"/>
  <c r="AZ1760" i="19"/>
  <c r="AZ1360" i="19"/>
  <c r="AZ948" i="19"/>
  <c r="AZ536" i="19"/>
  <c r="AY2166" i="11"/>
  <c r="AY1754" i="11"/>
  <c r="AY1354" i="11"/>
  <c r="AY942" i="11"/>
  <c r="AY530" i="11"/>
  <c r="AY203" i="11"/>
  <c r="V85" i="23"/>
  <c r="R43" i="21"/>
  <c r="U26" i="14"/>
  <c r="V51" i="21"/>
  <c r="AY175" i="11"/>
  <c r="V23" i="21"/>
  <c r="Q60" i="14"/>
  <c r="T8" i="14"/>
  <c r="T16" i="14"/>
  <c r="H36" i="19"/>
  <c r="AY170" i="11"/>
  <c r="AZ445" i="19"/>
  <c r="R77" i="14"/>
  <c r="Q83" i="14"/>
  <c r="U66" i="14"/>
  <c r="Q81" i="14"/>
  <c r="V56" i="23"/>
  <c r="AZ653" i="19"/>
  <c r="AZ554" i="19"/>
  <c r="AY2360" i="11"/>
  <c r="AY1600" i="11"/>
  <c r="AY1188" i="11"/>
  <c r="AY776" i="11"/>
  <c r="AZ2093" i="19"/>
  <c r="AZ1681" i="19"/>
  <c r="AZ1269" i="19"/>
  <c r="AY2091" i="11"/>
  <c r="AY1679" i="11"/>
  <c r="AY1279" i="11"/>
  <c r="AY867" i="11"/>
  <c r="AY455" i="11"/>
  <c r="AZ2012" i="19"/>
  <c r="AZ1600" i="19"/>
  <c r="AZ1200" i="19"/>
  <c r="AZ788" i="19"/>
  <c r="AZ376" i="19"/>
  <c r="AY2006" i="11"/>
  <c r="AY1594" i="11"/>
  <c r="AY1194" i="11"/>
  <c r="AY782" i="11"/>
  <c r="AY370" i="11"/>
  <c r="U100" i="21"/>
  <c r="R3" i="14"/>
  <c r="R49" i="23"/>
  <c r="U6" i="14"/>
  <c r="R7" i="23"/>
  <c r="AY20" i="11"/>
  <c r="R51" i="23"/>
  <c r="AZ405" i="19"/>
  <c r="AY136" i="11"/>
  <c r="AZ232" i="19"/>
  <c r="AZ609" i="19"/>
  <c r="V27" i="23"/>
  <c r="AY268" i="11"/>
  <c r="V75" i="23"/>
  <c r="R69" i="23"/>
  <c r="S21" i="21"/>
  <c r="R43" i="14"/>
  <c r="AZ136" i="19"/>
  <c r="AY248" i="11"/>
  <c r="AZ266" i="19"/>
  <c r="AY2204" i="11"/>
  <c r="AY1540" i="11"/>
  <c r="AY1128" i="11"/>
  <c r="AY716" i="11"/>
  <c r="AZ2033" i="19"/>
  <c r="AZ1621" i="19"/>
  <c r="AZ1209" i="19"/>
  <c r="AY2031" i="11"/>
  <c r="AY1631" i="11"/>
  <c r="AY1219" i="11"/>
  <c r="AY807" i="11"/>
  <c r="AZ2364" i="19"/>
  <c r="AZ1952" i="19"/>
  <c r="AZ1552" i="19"/>
  <c r="AZ1140" i="19"/>
  <c r="AZ728" i="19"/>
  <c r="AY2358" i="11"/>
  <c r="AY1946" i="11"/>
  <c r="AY1546" i="11"/>
  <c r="AY1134" i="11"/>
  <c r="AY722" i="11"/>
  <c r="AZ1065" i="19"/>
  <c r="U90" i="21"/>
  <c r="T89" i="14"/>
  <c r="S64" i="23"/>
  <c r="U33" i="14"/>
  <c r="R86" i="23"/>
  <c r="AZ252" i="19"/>
  <c r="V76" i="23"/>
  <c r="AY311" i="11"/>
  <c r="AY315" i="11"/>
  <c r="V35" i="21"/>
  <c r="AY388" i="11"/>
  <c r="AZ253" i="19"/>
  <c r="AY19" i="11"/>
  <c r="AZ989" i="19"/>
  <c r="AZ889" i="19"/>
  <c r="V7" i="21"/>
  <c r="V46" i="23"/>
  <c r="Q80" i="14"/>
  <c r="AZ45" i="19"/>
  <c r="S96" i="21"/>
  <c r="AZ1199" i="19"/>
  <c r="AZ175" i="19"/>
  <c r="AY2141" i="11"/>
  <c r="AY1117" i="11"/>
  <c r="AY93" i="11"/>
  <c r="AZ2070" i="19"/>
  <c r="AZ1046" i="19"/>
  <c r="AZ22" i="19"/>
  <c r="AY2280" i="11"/>
  <c r="AY1832" i="11"/>
  <c r="AZ2059" i="19"/>
  <c r="AZ1611" i="19"/>
  <c r="AZ1259" i="19"/>
  <c r="AZ811" i="19"/>
  <c r="AZ363" i="19"/>
  <c r="H42" i="19"/>
  <c r="Q34" i="14"/>
  <c r="AY2201" i="11"/>
  <c r="AY1753" i="11"/>
  <c r="AY1305" i="11"/>
  <c r="AY953" i="11"/>
  <c r="AY505" i="11"/>
  <c r="AY153" i="11"/>
  <c r="S24" i="23"/>
  <c r="AZ2258" i="19"/>
  <c r="AZ1906" i="19"/>
  <c r="AZ1458" i="19"/>
  <c r="AZ1106" i="19"/>
  <c r="AZ658" i="19"/>
  <c r="AZ210" i="19"/>
  <c r="V38" i="21"/>
  <c r="AY580" i="11"/>
  <c r="AY2052" i="11"/>
  <c r="AZ2183" i="19"/>
  <c r="AZ1735" i="19"/>
  <c r="AZ1383" i="19"/>
  <c r="AZ935" i="19"/>
  <c r="AZ583" i="19"/>
  <c r="AZ135" i="19"/>
  <c r="V87" i="23"/>
  <c r="AY2325" i="11"/>
  <c r="AY1877" i="11"/>
  <c r="AY1525" i="11"/>
  <c r="AY1077" i="11"/>
  <c r="AY629" i="11"/>
  <c r="AY277" i="11"/>
  <c r="U91" i="21"/>
  <c r="T87" i="14"/>
  <c r="AZ2030" i="19"/>
  <c r="AZ1582" i="19"/>
  <c r="AZ1230" i="19"/>
  <c r="AZ782" i="19"/>
  <c r="AZ430" i="19"/>
  <c r="S61" i="21"/>
  <c r="Q46" i="14"/>
  <c r="AY2176" i="11"/>
  <c r="AZ2307" i="19"/>
  <c r="AZ1955" i="19"/>
  <c r="AZ1507" i="19"/>
  <c r="AZ1059" i="19"/>
  <c r="AZ707" i="19"/>
  <c r="AZ259" i="19"/>
  <c r="U59" i="21"/>
  <c r="Q69" i="14"/>
  <c r="AY2001" i="11"/>
  <c r="AY1649" i="11"/>
  <c r="AY1201" i="11"/>
  <c r="AY849" i="11"/>
  <c r="AY401" i="11"/>
  <c r="U25" i="21"/>
  <c r="T54" i="14"/>
  <c r="AZ2154" i="19"/>
  <c r="AZ1802" i="19"/>
  <c r="AZ1354" i="19"/>
  <c r="AZ906" i="19"/>
  <c r="AZ2175" i="19"/>
  <c r="AZ1727" i="19"/>
  <c r="AZ1375" i="19"/>
  <c r="AZ927" i="19"/>
  <c r="AZ479" i="19"/>
  <c r="AZ127" i="19"/>
  <c r="R29" i="23"/>
  <c r="AY2317" i="11"/>
  <c r="AY1869" i="11"/>
  <c r="AY1421" i="11"/>
  <c r="AY1069" i="11"/>
  <c r="AY621" i="11"/>
  <c r="AY269" i="11"/>
  <c r="V91" i="21"/>
  <c r="AY476" i="11"/>
  <c r="AZ2022" i="19"/>
  <c r="AZ1574" i="19"/>
  <c r="AZ1222" i="19"/>
  <c r="AZ774" i="19"/>
  <c r="AZ326" i="19"/>
  <c r="R59" i="14"/>
  <c r="AY1380" i="11"/>
  <c r="AY824" i="11"/>
  <c r="AZ1817" i="19"/>
  <c r="AY2339" i="11"/>
  <c r="AY1771" i="11"/>
  <c r="AY1059" i="11"/>
  <c r="AY491" i="11"/>
  <c r="AZ1748" i="19"/>
  <c r="AZ1024" i="19"/>
  <c r="AZ468" i="19"/>
  <c r="AY1786" i="11"/>
  <c r="AY1230" i="11"/>
  <c r="AY506" i="11"/>
  <c r="S4" i="23"/>
  <c r="U96" i="21"/>
  <c r="R74" i="21"/>
  <c r="AY155" i="11"/>
  <c r="AZ1061" i="19"/>
  <c r="AZ333" i="19"/>
  <c r="AZ1057" i="19"/>
  <c r="AY84" i="11"/>
  <c r="U69" i="21"/>
  <c r="U12" i="14"/>
  <c r="V20" i="23"/>
  <c r="AY383" i="11"/>
  <c r="AY2300" i="11"/>
  <c r="AY1432" i="11"/>
  <c r="AY696" i="11"/>
  <c r="AZ1713" i="19"/>
  <c r="AZ1145" i="19"/>
  <c r="AY1667" i="11"/>
  <c r="AY1099" i="11"/>
  <c r="AZ2356" i="19"/>
  <c r="AZ1632" i="19"/>
  <c r="AZ1076" i="19"/>
  <c r="AZ352" i="19"/>
  <c r="AY1838" i="11"/>
  <c r="AY1114" i="11"/>
  <c r="AY402" i="11"/>
  <c r="V32" i="21"/>
  <c r="U60" i="23"/>
  <c r="V95" i="21"/>
  <c r="AY199" i="11"/>
  <c r="AZ517" i="19"/>
  <c r="AY98" i="11"/>
  <c r="AZ513" i="19"/>
  <c r="AY226" i="11"/>
  <c r="AZ925" i="19"/>
  <c r="AZ20" i="19"/>
  <c r="R82" i="21"/>
  <c r="AY216" i="11"/>
  <c r="AY636" i="11"/>
  <c r="AY1316" i="11"/>
  <c r="AZ2321" i="19"/>
  <c r="AZ1753" i="19"/>
  <c r="AY2275" i="11"/>
  <c r="AY1707" i="11"/>
  <c r="AY995" i="11"/>
  <c r="AZ2240" i="19"/>
  <c r="AZ1684" i="19"/>
  <c r="AZ960" i="19"/>
  <c r="AZ404" i="19"/>
  <c r="AY1722" i="11"/>
  <c r="AY1010" i="11"/>
  <c r="AY442" i="11"/>
  <c r="S67" i="23"/>
  <c r="V25" i="23"/>
  <c r="S46" i="21"/>
  <c r="AY122" i="11"/>
  <c r="U60" i="14"/>
  <c r="H39" i="19"/>
  <c r="AZ60" i="19"/>
  <c r="AY88" i="11"/>
  <c r="AY188" i="11"/>
  <c r="AZ41" i="19"/>
  <c r="Q23" i="14"/>
  <c r="T83" i="14"/>
  <c r="AZ85" i="19"/>
  <c r="R81" i="14"/>
  <c r="S80" i="23"/>
  <c r="AZ749" i="19"/>
  <c r="AZ650" i="19"/>
  <c r="AY552" i="11"/>
  <c r="AY1624" i="11"/>
  <c r="AY1212" i="11"/>
  <c r="AY800" i="11"/>
  <c r="AZ2105" i="19"/>
  <c r="AZ1693" i="19"/>
  <c r="AZ1293" i="19"/>
  <c r="AY2115" i="11"/>
  <c r="AY1703" i="11"/>
  <c r="AY1291" i="11"/>
  <c r="AY879" i="11"/>
  <c r="AY479" i="11"/>
  <c r="AZ2036" i="19"/>
  <c r="AZ1624" i="19"/>
  <c r="AZ1212" i="19"/>
  <c r="AZ800" i="19"/>
  <c r="AZ400" i="19"/>
  <c r="AY2030" i="11"/>
  <c r="AY1618" i="11"/>
  <c r="AY1206" i="11"/>
  <c r="AY794" i="11"/>
  <c r="AY394" i="11"/>
  <c r="U50" i="21"/>
  <c r="U71" i="14"/>
  <c r="S25" i="23"/>
  <c r="U68" i="14"/>
  <c r="V7" i="23"/>
  <c r="AY91" i="11"/>
  <c r="U48" i="23"/>
  <c r="AZ453" i="19"/>
  <c r="AY200" i="11"/>
  <c r="AY307" i="11"/>
  <c r="AZ705" i="19"/>
  <c r="AY28" i="11"/>
  <c r="AY424" i="11"/>
  <c r="R75" i="23"/>
  <c r="AY31" i="11"/>
  <c r="V66" i="21"/>
  <c r="AY71" i="11"/>
  <c r="AZ385" i="19"/>
  <c r="AY287" i="11"/>
  <c r="AZ38" i="19"/>
  <c r="AY2008" i="11"/>
  <c r="AY1464" i="11"/>
  <c r="AY1052" i="11"/>
  <c r="AZ2357" i="19"/>
  <c r="AZ1945" i="19"/>
  <c r="AZ1533" i="19"/>
  <c r="AZ1133" i="19"/>
  <c r="AY1955" i="11"/>
  <c r="AY1543" i="11"/>
  <c r="AY1131" i="11"/>
  <c r="AY719" i="11"/>
  <c r="AZ2288" i="19"/>
  <c r="AZ1876" i="19"/>
  <c r="AZ1464" i="19"/>
  <c r="AZ1052" i="19"/>
  <c r="AZ640" i="19"/>
  <c r="AY2282" i="11"/>
  <c r="AY1870" i="11"/>
  <c r="AY1458" i="11"/>
  <c r="AY1046" i="11"/>
  <c r="AY634" i="11"/>
  <c r="AZ457" i="19"/>
  <c r="S32" i="21"/>
  <c r="AY112" i="11"/>
  <c r="V63" i="23"/>
  <c r="V12" i="21"/>
  <c r="U31" i="23"/>
  <c r="AY314" i="11"/>
  <c r="R31" i="14"/>
  <c r="AY222" i="11"/>
  <c r="AY27" i="11"/>
  <c r="S59" i="23"/>
  <c r="AZ280" i="19"/>
  <c r="AZ793" i="19"/>
  <c r="R34" i="23"/>
  <c r="AZ573" i="19"/>
  <c r="AY412" i="11"/>
  <c r="S71" i="23"/>
  <c r="V80" i="21"/>
  <c r="T78" i="14"/>
  <c r="R91" i="23"/>
  <c r="AY1704" i="11"/>
  <c r="AY1304" i="11"/>
  <c r="AY892" i="11"/>
  <c r="AZ2197" i="19"/>
  <c r="AZ1785" i="19"/>
  <c r="AZ1373" i="19"/>
  <c r="AY2207" i="11"/>
  <c r="AY1795" i="11"/>
  <c r="AY1383" i="11"/>
  <c r="AY971" i="11"/>
  <c r="AY559" i="11"/>
  <c r="AZ2128" i="19"/>
  <c r="AZ1716" i="19"/>
  <c r="AZ1304" i="19"/>
  <c r="AZ892" i="19"/>
  <c r="AZ480" i="19"/>
  <c r="AY2122" i="11"/>
  <c r="AY1710" i="11"/>
  <c r="AY1298" i="11"/>
  <c r="AY886" i="11"/>
  <c r="AY474" i="11"/>
  <c r="AY132" i="11"/>
  <c r="V9" i="23"/>
  <c r="V86" i="21"/>
  <c r="Q9" i="14"/>
  <c r="U24" i="21"/>
  <c r="AY22" i="11"/>
  <c r="R22" i="21"/>
  <c r="AZ901" i="19"/>
  <c r="U90" i="23"/>
  <c r="R74" i="14"/>
  <c r="T24" i="14"/>
  <c r="AZ120" i="19"/>
  <c r="AY192" i="11"/>
  <c r="Q76" i="14"/>
  <c r="AY363" i="11"/>
  <c r="AZ529" i="19"/>
  <c r="AZ885" i="19"/>
  <c r="U29" i="14"/>
  <c r="AZ425" i="19"/>
  <c r="AZ298" i="19"/>
  <c r="AY2232" i="11"/>
  <c r="AY1544" i="11"/>
  <c r="AY1144" i="11"/>
  <c r="AY720" i="11"/>
  <c r="AZ2037" i="19"/>
  <c r="AZ1625" i="19"/>
  <c r="AZ1213" i="19"/>
  <c r="AY2047" i="11"/>
  <c r="AY1635" i="11"/>
  <c r="AY1223" i="11"/>
  <c r="AY811" i="11"/>
  <c r="AY399" i="11"/>
  <c r="AZ1968" i="19"/>
  <c r="AZ1556" i="19"/>
  <c r="AZ1144" i="19"/>
  <c r="AZ732" i="19"/>
  <c r="AY2362" i="11"/>
  <c r="AY1962" i="11"/>
  <c r="AY1550" i="11"/>
  <c r="AY1138" i="11"/>
  <c r="AY726" i="11"/>
  <c r="AZ1097" i="19"/>
  <c r="U92" i="21"/>
  <c r="Q20" i="14"/>
  <c r="V64" i="23"/>
  <c r="T33" i="14"/>
  <c r="V55" i="23"/>
  <c r="AY270" i="11"/>
  <c r="S76" i="23"/>
  <c r="AY318" i="11"/>
  <c r="AY355" i="11"/>
  <c r="S35" i="21"/>
  <c r="AY400" i="11"/>
  <c r="AY264" i="11"/>
  <c r="AZ40" i="19"/>
  <c r="AZ1021" i="19"/>
  <c r="AZ921" i="19"/>
  <c r="R7" i="21"/>
  <c r="U46" i="23"/>
  <c r="R80" i="14"/>
  <c r="AY102" i="11"/>
  <c r="AZ106" i="19"/>
  <c r="AY2076" i="11"/>
  <c r="AY1496" i="11"/>
  <c r="AY1084" i="11"/>
  <c r="AY612" i="11"/>
  <c r="AZ1977" i="19"/>
  <c r="AZ1565" i="19"/>
  <c r="AZ1165" i="19"/>
  <c r="AY1987" i="11"/>
  <c r="AY1575" i="11"/>
  <c r="AY1163" i="11"/>
  <c r="AY751" i="11"/>
  <c r="AZ2320" i="19"/>
  <c r="AZ1908" i="19"/>
  <c r="AZ1496" i="19"/>
  <c r="AZ1084" i="19"/>
  <c r="AZ672" i="19"/>
  <c r="AY2314" i="11"/>
  <c r="AY1902" i="11"/>
  <c r="AY1490" i="11"/>
  <c r="AY1078" i="11"/>
  <c r="AY666" i="11"/>
  <c r="AZ713" i="19"/>
  <c r="U15" i="21"/>
  <c r="AZ204" i="19"/>
  <c r="S41" i="23"/>
  <c r="R58" i="21"/>
  <c r="U68" i="23"/>
  <c r="AY39" i="11"/>
  <c r="R67" i="14"/>
  <c r="AZ261" i="19"/>
  <c r="AZ137" i="19"/>
  <c r="S72" i="23"/>
  <c r="AZ312" i="19"/>
  <c r="AZ93" i="19"/>
  <c r="V37" i="21"/>
  <c r="AZ733" i="19"/>
  <c r="AZ537" i="19"/>
  <c r="U81" i="23"/>
  <c r="S82" i="21"/>
  <c r="V28" i="23"/>
  <c r="V30" i="23"/>
  <c r="AZ2223" i="19"/>
  <c r="AZ1167" i="19"/>
  <c r="AZ143" i="19"/>
  <c r="AY2109" i="11"/>
  <c r="AY1085" i="11"/>
  <c r="AY61" i="11"/>
  <c r="AZ2038" i="19"/>
  <c r="AZ1014" i="19"/>
  <c r="R61" i="21"/>
  <c r="AY2248" i="11"/>
  <c r="AY1800" i="11"/>
  <c r="AZ2027" i="19"/>
  <c r="AZ1579" i="19"/>
  <c r="AZ1131" i="19"/>
  <c r="AZ779" i="19"/>
  <c r="AZ331" i="19"/>
  <c r="R20" i="21"/>
  <c r="R4" i="14"/>
  <c r="AY2073" i="11"/>
  <c r="AY1721" i="11"/>
  <c r="AY1273" i="11"/>
  <c r="AY921" i="11"/>
  <c r="AY473" i="11"/>
  <c r="AY25" i="11"/>
  <c r="V8" i="23"/>
  <c r="AZ2226" i="19"/>
  <c r="AZ1874" i="19"/>
  <c r="AZ1426" i="19"/>
  <c r="AZ978" i="19"/>
  <c r="AZ626" i="19"/>
  <c r="AZ178" i="19"/>
  <c r="R93" i="21"/>
  <c r="AY472" i="11"/>
  <c r="AY1924" i="11"/>
  <c r="AZ2151" i="19"/>
  <c r="AZ1703" i="19"/>
  <c r="AZ1351" i="19"/>
  <c r="AZ903" i="19"/>
  <c r="AZ455" i="19"/>
  <c r="AZ103" i="19"/>
  <c r="U57" i="23"/>
  <c r="AY2293" i="11"/>
  <c r="AY1845" i="11"/>
  <c r="AY1397" i="11"/>
  <c r="AY1045" i="11"/>
  <c r="AY597" i="11"/>
  <c r="AY245" i="11"/>
  <c r="V37" i="23"/>
  <c r="AZ2350" i="19"/>
  <c r="AZ1998" i="19"/>
  <c r="AZ1550" i="19"/>
  <c r="AZ1198" i="19"/>
  <c r="AZ750" i="19"/>
  <c r="AZ302" i="19"/>
  <c r="S5" i="21"/>
  <c r="T22" i="14"/>
  <c r="AY2144" i="11"/>
  <c r="AZ2275" i="19"/>
  <c r="AZ1827" i="19"/>
  <c r="AZ1475" i="19"/>
  <c r="AZ1027" i="19"/>
  <c r="AZ675" i="19"/>
  <c r="AZ227" i="19"/>
  <c r="V35" i="23"/>
  <c r="AY624" i="11"/>
  <c r="AY1969" i="11"/>
  <c r="AY1617" i="11"/>
  <c r="AY1169" i="11"/>
  <c r="AY721" i="11"/>
  <c r="AY369" i="11"/>
  <c r="S44" i="21"/>
  <c r="U50" i="14"/>
  <c r="AZ2122" i="19"/>
  <c r="AZ1674" i="19"/>
  <c r="AZ1322" i="19"/>
  <c r="AZ874" i="19"/>
  <c r="AZ2143" i="19"/>
  <c r="AZ1695" i="19"/>
  <c r="AZ1247" i="19"/>
  <c r="AZ895" i="19"/>
  <c r="AZ447" i="19"/>
  <c r="AZ95" i="19"/>
  <c r="S12" i="23"/>
  <c r="AY2189" i="11"/>
  <c r="AY1837" i="11"/>
  <c r="AY1389" i="11"/>
  <c r="AY1037" i="11"/>
  <c r="AY589" i="11"/>
  <c r="AY141" i="11"/>
  <c r="R37" i="23"/>
  <c r="AZ2342" i="19"/>
  <c r="AZ1990" i="19"/>
  <c r="AZ1542" i="19"/>
  <c r="AZ1094" i="19"/>
  <c r="AZ742" i="19"/>
  <c r="AZ294" i="19"/>
  <c r="U38" i="14"/>
  <c r="AY1336" i="11"/>
  <c r="AZ2329" i="19"/>
  <c r="AZ1773" i="19"/>
  <c r="AY2283" i="11"/>
  <c r="AY1727" i="11"/>
  <c r="AY1003" i="11"/>
  <c r="AZ2260" i="19"/>
  <c r="AZ1692" i="19"/>
  <c r="AZ980" i="19"/>
  <c r="AZ412" i="19"/>
  <c r="AY1742" i="11"/>
  <c r="AY1018" i="11"/>
  <c r="AY462" i="11"/>
  <c r="U67" i="23"/>
  <c r="R55" i="21"/>
  <c r="V46" i="21"/>
  <c r="AZ193" i="19"/>
  <c r="AZ805" i="19"/>
  <c r="AZ117" i="19"/>
  <c r="AZ801" i="19"/>
  <c r="AZ316" i="19"/>
  <c r="AZ401" i="19"/>
  <c r="AZ321" i="19"/>
  <c r="U80" i="23"/>
  <c r="AZ308" i="19"/>
  <c r="AY2172" i="11"/>
  <c r="AY1220" i="11"/>
  <c r="AY536" i="11"/>
  <c r="AZ1657" i="19"/>
  <c r="AY2335" i="11"/>
  <c r="AY1611" i="11"/>
  <c r="AY899" i="11"/>
  <c r="AZ2300" i="19"/>
  <c r="AZ1588" i="19"/>
  <c r="AZ1020" i="19"/>
  <c r="AY2350" i="11"/>
  <c r="AY1626" i="11"/>
  <c r="AY1070" i="11"/>
  <c r="AY346" i="11"/>
  <c r="R4" i="23"/>
  <c r="R64" i="23"/>
  <c r="S18" i="21"/>
  <c r="AZ753" i="19"/>
  <c r="AY368" i="11"/>
  <c r="AY302" i="11"/>
  <c r="AZ369" i="19"/>
  <c r="R5" i="14"/>
  <c r="AZ669" i="19"/>
  <c r="V21" i="21"/>
  <c r="U20" i="23"/>
  <c r="R70" i="21"/>
  <c r="AY1912" i="11"/>
  <c r="AY1272" i="11"/>
  <c r="AZ2265" i="19"/>
  <c r="AZ1709" i="19"/>
  <c r="AY2219" i="11"/>
  <c r="AY1507" i="11"/>
  <c r="AY939" i="11"/>
  <c r="AZ2196" i="19"/>
  <c r="AZ1628" i="19"/>
  <c r="AZ916" i="19"/>
  <c r="AY2234" i="11"/>
  <c r="AY1678" i="11"/>
  <c r="AY954" i="11"/>
  <c r="AY398" i="11"/>
  <c r="S9" i="23"/>
  <c r="S17" i="23"/>
  <c r="V76" i="21"/>
  <c r="U23" i="21"/>
  <c r="AZ997" i="19"/>
  <c r="S79" i="21"/>
  <c r="R48" i="14"/>
  <c r="Q24" i="14"/>
  <c r="AY138" i="11"/>
  <c r="AY263" i="11"/>
  <c r="T28" i="14"/>
  <c r="AZ913" i="19"/>
  <c r="Q12" i="14"/>
  <c r="AZ981" i="19"/>
  <c r="Q82" i="14"/>
  <c r="AZ493" i="19"/>
  <c r="AZ394" i="19"/>
  <c r="AY2268" i="11"/>
  <c r="AY1568" i="11"/>
  <c r="AY1156" i="11"/>
  <c r="AY732" i="11"/>
  <c r="AZ2061" i="19"/>
  <c r="AZ1649" i="19"/>
  <c r="AZ1237" i="19"/>
  <c r="AY2059" i="11"/>
  <c r="AY1647" i="11"/>
  <c r="AY1247" i="11"/>
  <c r="AY835" i="11"/>
  <c r="AY423" i="11"/>
  <c r="AZ1980" i="19"/>
  <c r="AZ1568" i="19"/>
  <c r="AZ1168" i="19"/>
  <c r="AZ756" i="19"/>
  <c r="AZ344" i="19"/>
  <c r="AY1974" i="11"/>
  <c r="AY1562" i="11"/>
  <c r="AY1162" i="11"/>
  <c r="AY750" i="11"/>
  <c r="AY338" i="11"/>
  <c r="V85" i="21"/>
  <c r="T20" i="14"/>
  <c r="R61" i="23"/>
  <c r="T79" i="14"/>
  <c r="U55" i="23"/>
  <c r="AY343" i="11"/>
  <c r="U14" i="23"/>
  <c r="AZ349" i="19"/>
  <c r="AZ29" i="19"/>
  <c r="AY26" i="11"/>
  <c r="AY448" i="11"/>
  <c r="AY344" i="11"/>
  <c r="AZ129" i="19"/>
  <c r="AZ1117" i="19"/>
  <c r="AZ1017" i="19"/>
  <c r="V64" i="21"/>
  <c r="AZ65" i="19"/>
  <c r="R3" i="21"/>
  <c r="AY191" i="11"/>
  <c r="V42" i="21"/>
  <c r="AY1880" i="11"/>
  <c r="AY1408" i="11"/>
  <c r="AY996" i="11"/>
  <c r="AZ2301" i="19"/>
  <c r="AZ1901" i="19"/>
  <c r="AZ1489" i="19"/>
  <c r="AY2311" i="11"/>
  <c r="AY1899" i="11"/>
  <c r="AY1487" i="11"/>
  <c r="AY1087" i="11"/>
  <c r="AY675" i="11"/>
  <c r="AZ2232" i="19"/>
  <c r="AZ1820" i="19"/>
  <c r="AZ1408" i="19"/>
  <c r="AZ1008" i="19"/>
  <c r="AZ596" i="19"/>
  <c r="AY2226" i="11"/>
  <c r="AY1814" i="11"/>
  <c r="AY1402" i="11"/>
  <c r="AY1002" i="11"/>
  <c r="AY590" i="11"/>
  <c r="AY299" i="11"/>
  <c r="U50" i="23"/>
  <c r="S31" i="21"/>
  <c r="V17" i="23"/>
  <c r="R98" i="21"/>
  <c r="AY376" i="11"/>
  <c r="AY76" i="11"/>
  <c r="AY38" i="11"/>
  <c r="AZ108" i="19"/>
  <c r="AY238" i="11"/>
  <c r="R39" i="14"/>
  <c r="AY227" i="11"/>
  <c r="AZ169" i="19"/>
  <c r="U6" i="23"/>
  <c r="AZ164" i="19"/>
  <c r="AZ208" i="19"/>
  <c r="T51" i="14"/>
  <c r="V77" i="23"/>
  <c r="AZ941" i="19"/>
  <c r="U22" i="14"/>
  <c r="AY1660" i="11"/>
  <c r="AY1248" i="11"/>
  <c r="AY836" i="11"/>
  <c r="AZ2141" i="19"/>
  <c r="AZ1741" i="19"/>
  <c r="AZ1329" i="19"/>
  <c r="AY2151" i="11"/>
  <c r="AY1739" i="11"/>
  <c r="AY1327" i="11"/>
  <c r="AY927" i="11"/>
  <c r="AY515" i="11"/>
  <c r="AZ2072" i="19"/>
  <c r="AZ1660" i="19"/>
  <c r="AZ1248" i="19"/>
  <c r="AZ848" i="19"/>
  <c r="AZ436" i="19"/>
  <c r="AY2066" i="11"/>
  <c r="AY1654" i="11"/>
  <c r="AY1242" i="11"/>
  <c r="AY842" i="11"/>
  <c r="AY430" i="11"/>
  <c r="AY43" i="11"/>
  <c r="T57" i="14"/>
  <c r="U63" i="21"/>
  <c r="Q10" i="14"/>
  <c r="S4" i="21"/>
  <c r="AY219" i="11"/>
  <c r="R73" i="21"/>
  <c r="AZ645" i="19"/>
  <c r="AZ325" i="19"/>
  <c r="T30" i="14"/>
  <c r="AZ897" i="19"/>
  <c r="AY67" i="11"/>
  <c r="H46" i="19"/>
  <c r="AY56" i="11"/>
  <c r="Q13" i="14"/>
  <c r="AY44" i="11"/>
  <c r="AZ469" i="19"/>
  <c r="AZ785" i="19"/>
  <c r="AY328" i="11"/>
  <c r="AZ134" i="19"/>
  <c r="AY2104" i="11"/>
  <c r="AY1500" i="11"/>
  <c r="AY1088" i="11"/>
  <c r="AY648" i="11"/>
  <c r="AZ1981" i="19"/>
  <c r="AZ1581" i="19"/>
  <c r="AZ1169" i="19"/>
  <c r="AY1991" i="11"/>
  <c r="AY1579" i="11"/>
  <c r="AY1167" i="11"/>
  <c r="AY767" i="11"/>
  <c r="AZ2324" i="19"/>
  <c r="AZ1912" i="19"/>
  <c r="AZ1500" i="19"/>
  <c r="AZ1088" i="19"/>
  <c r="AZ688" i="19"/>
  <c r="AY2318" i="11"/>
  <c r="AY1906" i="11"/>
  <c r="AY1494" i="11"/>
  <c r="AY1082" i="11"/>
  <c r="AY682" i="11"/>
  <c r="AZ745" i="19"/>
  <c r="S15" i="21"/>
  <c r="AY215" i="11"/>
  <c r="V41" i="23"/>
  <c r="R81" i="21"/>
  <c r="R89" i="23"/>
  <c r="AY64" i="11"/>
  <c r="T67" i="14"/>
  <c r="AZ268" i="19"/>
  <c r="AY162" i="11"/>
  <c r="V72" i="23"/>
  <c r="AY316" i="11"/>
  <c r="AY111" i="11"/>
  <c r="R37" i="21"/>
  <c r="AZ765" i="19"/>
  <c r="AZ569" i="19"/>
  <c r="S81" i="23"/>
  <c r="S11" i="21"/>
  <c r="S71" i="21"/>
  <c r="U30" i="23"/>
  <c r="S17" i="21"/>
  <c r="AY1948" i="11"/>
  <c r="AY1440" i="11"/>
  <c r="AY1028" i="11"/>
  <c r="AZ2333" i="19"/>
  <c r="AZ1933" i="19"/>
  <c r="AZ1521" i="19"/>
  <c r="AY2343" i="11"/>
  <c r="AY1931" i="11"/>
  <c r="AY1519" i="11"/>
  <c r="AY1119" i="11"/>
  <c r="AY707" i="11"/>
  <c r="AZ2264" i="19"/>
  <c r="AZ1852" i="19"/>
  <c r="AZ1440" i="19"/>
  <c r="AZ1040" i="19"/>
  <c r="AZ628" i="19"/>
  <c r="AY2258" i="11"/>
  <c r="AY1846" i="11"/>
  <c r="AY1434" i="11"/>
  <c r="AY1034" i="11"/>
  <c r="AY622" i="11"/>
  <c r="AY371" i="11"/>
  <c r="V4" i="23"/>
  <c r="AY48" i="11"/>
  <c r="S70" i="23"/>
  <c r="S95" i="21"/>
  <c r="U18" i="23"/>
  <c r="AZ225" i="19"/>
  <c r="AZ180" i="19"/>
  <c r="AY183" i="11"/>
  <c r="AY375" i="11"/>
  <c r="T70" i="14"/>
  <c r="AY259" i="11"/>
  <c r="AZ272" i="19"/>
  <c r="U34" i="23"/>
  <c r="AZ417" i="19"/>
  <c r="AZ377" i="19"/>
  <c r="R37" i="14"/>
  <c r="S20" i="23"/>
  <c r="AZ1101" i="19"/>
  <c r="AZ1967" i="19"/>
  <c r="AZ943" i="19"/>
  <c r="R59" i="21"/>
  <c r="AY1885" i="11"/>
  <c r="AY861" i="11"/>
  <c r="S67" i="21"/>
  <c r="AZ1814" i="19"/>
  <c r="AZ790" i="19"/>
  <c r="U47" i="23"/>
  <c r="AY2216" i="11"/>
  <c r="AZ2347" i="19"/>
  <c r="AZ1899" i="19"/>
  <c r="AZ1547" i="19"/>
  <c r="AZ1099" i="19"/>
  <c r="AZ747" i="19"/>
  <c r="AZ299" i="19"/>
  <c r="V40" i="21"/>
  <c r="U7" i="14"/>
  <c r="AY2041" i="11"/>
  <c r="AY1689" i="11"/>
  <c r="AY1241" i="11"/>
  <c r="AY793" i="11"/>
  <c r="AY441" i="11"/>
  <c r="U78" i="21"/>
  <c r="R36" i="23"/>
  <c r="AZ2194" i="19"/>
  <c r="AZ1746" i="19"/>
  <c r="AZ1394" i="19"/>
  <c r="AZ946" i="19"/>
  <c r="AZ594" i="19"/>
  <c r="AZ146" i="19"/>
  <c r="V66" i="23"/>
  <c r="AY2340" i="11"/>
  <c r="AY1892" i="11"/>
  <c r="AZ2119" i="19"/>
  <c r="AZ1671" i="19"/>
  <c r="AZ1223" i="19"/>
  <c r="AZ871" i="19"/>
  <c r="AZ423" i="19"/>
  <c r="AZ71" i="19"/>
  <c r="S32" i="23"/>
  <c r="AY2165" i="11"/>
  <c r="AY1813" i="11"/>
  <c r="AY1365" i="11"/>
  <c r="AY1013" i="11"/>
  <c r="AY565" i="11"/>
  <c r="AY117" i="11"/>
  <c r="S39" i="23"/>
  <c r="AZ2318" i="19"/>
  <c r="AZ1966" i="19"/>
  <c r="AZ1518" i="19"/>
  <c r="AZ1070" i="19"/>
  <c r="AZ718" i="19"/>
  <c r="AZ270" i="19"/>
  <c r="S87" i="21"/>
  <c r="Q38" i="14"/>
  <c r="AY2016" i="11"/>
  <c r="AZ2243" i="19"/>
  <c r="AZ1795" i="19"/>
  <c r="AZ1443" i="19"/>
  <c r="AZ995" i="19"/>
  <c r="AZ547" i="19"/>
  <c r="AZ195" i="19"/>
  <c r="V82" i="23"/>
  <c r="AY512" i="11"/>
  <c r="AY1937" i="11"/>
  <c r="AY1489" i="11"/>
  <c r="AY1137" i="11"/>
  <c r="AY689" i="11"/>
  <c r="AY337" i="11"/>
  <c r="S89" i="21"/>
  <c r="R36" i="14"/>
  <c r="AZ2090" i="19"/>
  <c r="AZ1642" i="19"/>
  <c r="AZ1290" i="19"/>
  <c r="AZ842" i="19"/>
  <c r="AZ2015" i="19"/>
  <c r="AZ1663" i="19"/>
  <c r="AZ1215" i="19"/>
  <c r="AZ863" i="19"/>
  <c r="AZ415" i="19"/>
  <c r="U53" i="21"/>
  <c r="U53" i="14"/>
  <c r="AY2157" i="11"/>
  <c r="AY1805" i="11"/>
  <c r="AY1357" i="11"/>
  <c r="AY909" i="11"/>
  <c r="AY557" i="11"/>
  <c r="AY109" i="11"/>
  <c r="V39" i="23"/>
  <c r="AZ2310" i="19"/>
  <c r="AZ1862" i="19"/>
  <c r="AZ1510" i="19"/>
  <c r="AZ1062" i="19"/>
  <c r="AZ710" i="19"/>
  <c r="AZ262" i="19"/>
  <c r="AY1944" i="11"/>
  <c r="AY1280" i="11"/>
  <c r="AZ2285" i="19"/>
  <c r="AZ1717" i="19"/>
  <c r="AY2239" i="11"/>
  <c r="AY1515" i="11"/>
  <c r="AY959" i="11"/>
  <c r="AZ2204" i="19"/>
  <c r="AZ1648" i="19"/>
  <c r="AZ924" i="19"/>
  <c r="AY2254" i="11"/>
  <c r="AY1686" i="11"/>
  <c r="AY974" i="11"/>
  <c r="AY406" i="11"/>
  <c r="S85" i="23"/>
  <c r="V70" i="23"/>
  <c r="R76" i="21"/>
  <c r="U52" i="21"/>
  <c r="AZ549" i="19"/>
  <c r="Q48" i="14"/>
  <c r="AY252" i="11"/>
  <c r="AY128" i="11"/>
  <c r="AY96" i="11"/>
  <c r="AY63" i="11"/>
  <c r="T82" i="14"/>
  <c r="AZ714" i="19"/>
  <c r="AY2044" i="11"/>
  <c r="AY1176" i="11"/>
  <c r="AZ2325" i="19"/>
  <c r="AZ1613" i="19"/>
  <c r="AY2123" i="11"/>
  <c r="AY1567" i="11"/>
  <c r="AY843" i="11"/>
  <c r="AZ2256" i="19"/>
  <c r="AZ1532" i="19"/>
  <c r="AZ820" i="19"/>
  <c r="AY2294" i="11"/>
  <c r="AY1582" i="11"/>
  <c r="AY1014" i="11"/>
  <c r="AZ1001" i="19"/>
  <c r="T71" i="14"/>
  <c r="U41" i="23"/>
  <c r="R10" i="23"/>
  <c r="AZ161" i="19"/>
  <c r="AZ300" i="19"/>
  <c r="AY395" i="11"/>
  <c r="AY298" i="11"/>
  <c r="AY179" i="11"/>
  <c r="AZ389" i="19"/>
  <c r="S7" i="21"/>
  <c r="AZ593" i="19"/>
  <c r="Q58" i="14"/>
  <c r="AY1784" i="11"/>
  <c r="AY1216" i="11"/>
  <c r="AZ2221" i="19"/>
  <c r="AZ1497" i="19"/>
  <c r="AY2175" i="11"/>
  <c r="AY1451" i="11"/>
  <c r="AY895" i="11"/>
  <c r="AZ2140" i="19"/>
  <c r="AZ1428" i="19"/>
  <c r="AZ860" i="19"/>
  <c r="AY2190" i="11"/>
  <c r="AY1622" i="11"/>
  <c r="AY910" i="11"/>
  <c r="AZ313" i="19"/>
  <c r="R16" i="23"/>
  <c r="R26" i="14"/>
  <c r="V18" i="21"/>
  <c r="U22" i="21"/>
  <c r="AZ741" i="19"/>
  <c r="U52" i="23"/>
  <c r="T56" i="14"/>
  <c r="AZ993" i="19"/>
  <c r="AZ88" i="19"/>
  <c r="AY78" i="11"/>
  <c r="AY152" i="11"/>
  <c r="AY115" i="11"/>
  <c r="AZ200" i="19"/>
  <c r="AZ629" i="19"/>
  <c r="AZ1009" i="19"/>
  <c r="AY360" i="11"/>
  <c r="AZ170" i="19"/>
  <c r="AY2140" i="11"/>
  <c r="AY1512" i="11"/>
  <c r="AY1112" i="11"/>
  <c r="AY688" i="11"/>
  <c r="AZ2005" i="19"/>
  <c r="AZ1593" i="19"/>
  <c r="AZ1181" i="19"/>
  <c r="AY2015" i="11"/>
  <c r="AY1603" i="11"/>
  <c r="AY1191" i="11"/>
  <c r="AY779" i="11"/>
  <c r="AZ2336" i="19"/>
  <c r="AZ1936" i="19"/>
  <c r="AZ1524" i="19"/>
  <c r="AZ1112" i="19"/>
  <c r="AZ700" i="19"/>
  <c r="AY2330" i="11"/>
  <c r="AY1930" i="11"/>
  <c r="AY1518" i="11"/>
  <c r="AY1106" i="11"/>
  <c r="AY694" i="11"/>
  <c r="AZ841" i="19"/>
  <c r="S72" i="21"/>
  <c r="T88" i="14"/>
  <c r="S21" i="23"/>
  <c r="S81" i="21"/>
  <c r="S89" i="23"/>
  <c r="AZ156" i="19"/>
  <c r="U42" i="14"/>
  <c r="AY286" i="11"/>
  <c r="AZ233" i="19"/>
  <c r="U65" i="23"/>
  <c r="AY347" i="11"/>
  <c r="AY168" i="11"/>
  <c r="U10" i="21"/>
  <c r="AZ861" i="19"/>
  <c r="AZ665" i="19"/>
  <c r="R34" i="21"/>
  <c r="R11" i="21"/>
  <c r="V71" i="21"/>
  <c r="V70" i="21"/>
  <c r="V62" i="23"/>
  <c r="AY1764" i="11"/>
  <c r="AY1352" i="11"/>
  <c r="AY952" i="11"/>
  <c r="AZ2257" i="19"/>
  <c r="AZ1845" i="19"/>
  <c r="AZ1433" i="19"/>
  <c r="AY2255" i="11"/>
  <c r="AY1855" i="11"/>
  <c r="AY1443" i="11"/>
  <c r="AY1031" i="11"/>
  <c r="AY619" i="11"/>
  <c r="AZ2176" i="19"/>
  <c r="AZ1776" i="19"/>
  <c r="AZ1364" i="19"/>
  <c r="AZ952" i="19"/>
  <c r="AZ540" i="19"/>
  <c r="AY2170" i="11"/>
  <c r="AY1770" i="11"/>
  <c r="AY1358" i="11"/>
  <c r="AY946" i="11"/>
  <c r="AY534" i="11"/>
  <c r="AY210" i="11"/>
  <c r="V33" i="23"/>
  <c r="S43" i="21"/>
  <c r="Q26" i="14"/>
  <c r="U51" i="21"/>
  <c r="AZ196" i="19"/>
  <c r="S23" i="21"/>
  <c r="T60" i="14"/>
  <c r="R8" i="14"/>
  <c r="U16" i="14"/>
  <c r="AR17" i="11"/>
  <c r="AZ177" i="19"/>
  <c r="AZ757" i="19"/>
  <c r="T77" i="14"/>
  <c r="U83" i="14"/>
  <c r="Q66" i="14"/>
  <c r="U81" i="14"/>
  <c r="S56" i="23"/>
  <c r="AZ685" i="19"/>
  <c r="AZ586" i="19"/>
  <c r="AY2364" i="11"/>
  <c r="AY1604" i="11"/>
  <c r="AY1192" i="11"/>
  <c r="AY792" i="11"/>
  <c r="AZ2097" i="19"/>
  <c r="AZ1685" i="19"/>
  <c r="AZ1273" i="19"/>
  <c r="AY2095" i="11"/>
  <c r="AY1695" i="11"/>
  <c r="AY1283" i="11"/>
  <c r="AY871" i="11"/>
  <c r="AY459" i="11"/>
  <c r="AZ2016" i="19"/>
  <c r="AZ1616" i="19"/>
  <c r="AZ1204" i="19"/>
  <c r="AZ792" i="19"/>
  <c r="AZ380" i="19"/>
  <c r="AY2010" i="11"/>
  <c r="AY1610" i="11"/>
  <c r="AY1198" i="11"/>
  <c r="AY786" i="11"/>
  <c r="AY374" i="11"/>
  <c r="R100" i="21"/>
  <c r="Q62" i="14"/>
  <c r="U49" i="23"/>
  <c r="Q68" i="14"/>
  <c r="U7" i="23"/>
  <c r="AZ48" i="19"/>
  <c r="S48" i="23"/>
  <c r="AZ421" i="19"/>
  <c r="AZ157" i="19"/>
  <c r="AY250" i="11"/>
  <c r="AZ641" i="19"/>
  <c r="AZ17" i="19"/>
  <c r="AZ296" i="19"/>
  <c r="S75" i="23"/>
  <c r="S69" i="23"/>
  <c r="S66" i="21"/>
  <c r="Q43" i="14"/>
  <c r="AY218" i="11"/>
  <c r="AY262" i="11"/>
  <c r="AZ11" i="19"/>
  <c r="AY1976" i="11"/>
  <c r="AY1444" i="11"/>
  <c r="AY1032" i="11"/>
  <c r="AZ2349" i="19"/>
  <c r="AZ1937" i="19"/>
  <c r="AZ1525" i="19"/>
  <c r="AY2347" i="11"/>
  <c r="AY1935" i="11"/>
  <c r="AY1535" i="11"/>
  <c r="AY1123" i="11"/>
  <c r="AY711" i="11"/>
  <c r="AZ2268" i="19"/>
  <c r="AZ1856" i="19"/>
  <c r="AZ1456" i="19"/>
  <c r="AZ1044" i="19"/>
  <c r="AZ632" i="19"/>
  <c r="AY2262" i="11"/>
  <c r="AY1850" i="11"/>
  <c r="AY1450" i="11"/>
  <c r="AY1038" i="11"/>
  <c r="AY626" i="11"/>
  <c r="AY380" i="11"/>
  <c r="U4" i="23"/>
  <c r="AY94" i="11"/>
  <c r="R70" i="23"/>
  <c r="U12" i="21"/>
  <c r="S31" i="23"/>
  <c r="AY243" i="11"/>
  <c r="AY280" i="11"/>
  <c r="AZ197" i="19"/>
  <c r="AZ429" i="19"/>
  <c r="R70" i="14"/>
  <c r="AY266" i="11"/>
  <c r="AY290" i="11"/>
  <c r="S34" i="23"/>
  <c r="AZ449" i="19"/>
  <c r="AY387" i="11"/>
  <c r="T37" i="14"/>
  <c r="R80" i="21"/>
  <c r="R78" i="14"/>
  <c r="R68" i="21"/>
  <c r="AY1820" i="11"/>
  <c r="AY1384" i="11"/>
  <c r="AY984" i="11"/>
  <c r="AZ2289" i="19"/>
  <c r="AZ1877" i="19"/>
  <c r="AZ1465" i="19"/>
  <c r="AY2287" i="11"/>
  <c r="AY1887" i="11"/>
  <c r="AY1475" i="11"/>
  <c r="AY1063" i="11"/>
  <c r="AY651" i="11"/>
  <c r="AZ2208" i="19"/>
  <c r="AZ1808" i="19"/>
  <c r="AZ1396" i="19"/>
  <c r="AZ984" i="19"/>
  <c r="AZ572" i="19"/>
  <c r="AY2202" i="11"/>
  <c r="AY1802" i="11"/>
  <c r="AY1390" i="11"/>
  <c r="AY978" i="11"/>
  <c r="AY566" i="11"/>
  <c r="AY260" i="11"/>
  <c r="V79" i="23"/>
  <c r="V48" i="21"/>
  <c r="S58" i="23"/>
  <c r="U74" i="21"/>
  <c r="AZ292" i="19"/>
  <c r="R52" i="21"/>
  <c r="V83" i="21"/>
  <c r="AY55" i="11"/>
  <c r="AZ149" i="19"/>
  <c r="AY166" i="11"/>
  <c r="AZ209" i="19"/>
  <c r="AZ105" i="19"/>
  <c r="R6" i="23"/>
  <c r="AY142" i="11"/>
  <c r="AY34" i="11"/>
  <c r="R72" i="14"/>
  <c r="V80" i="23"/>
  <c r="AZ845" i="19"/>
  <c r="AZ1935" i="19"/>
  <c r="AZ911" i="19"/>
  <c r="R45" i="21"/>
  <c r="AY1853" i="11"/>
  <c r="AY829" i="11"/>
  <c r="S47" i="21"/>
  <c r="AZ1782" i="19"/>
  <c r="AZ758" i="19"/>
  <c r="U42" i="23"/>
  <c r="AY2088" i="11"/>
  <c r="AZ2315" i="19"/>
  <c r="AZ1867" i="19"/>
  <c r="AZ1515" i="19"/>
  <c r="AZ1067" i="19"/>
  <c r="AZ619" i="19"/>
  <c r="AZ267" i="19"/>
  <c r="S30" i="21"/>
  <c r="T69" i="14"/>
  <c r="AY2009" i="11"/>
  <c r="AY1561" i="11"/>
  <c r="AY1209" i="11"/>
  <c r="AY761" i="11"/>
  <c r="AY409" i="11"/>
  <c r="S25" i="21"/>
  <c r="U44" i="14"/>
  <c r="AZ2162" i="19"/>
  <c r="AZ1714" i="19"/>
  <c r="AZ1362" i="19"/>
  <c r="AZ914" i="19"/>
  <c r="AZ466" i="19"/>
  <c r="AZ114" i="19"/>
  <c r="S88" i="23"/>
  <c r="AY2308" i="11"/>
  <c r="AY1860" i="11"/>
  <c r="AZ1991" i="19"/>
  <c r="AZ1639" i="19"/>
  <c r="AZ1191" i="19"/>
  <c r="AZ839" i="19"/>
  <c r="AZ391" i="19"/>
  <c r="V65" i="21"/>
  <c r="T17" i="14"/>
  <c r="AY2133" i="11"/>
  <c r="AY1781" i="11"/>
  <c r="AY1333" i="11"/>
  <c r="AY885" i="11"/>
  <c r="AY533" i="11"/>
  <c r="AY85" i="11"/>
  <c r="U40" i="23"/>
  <c r="AZ2286" i="19"/>
  <c r="AZ1838" i="19"/>
  <c r="AZ1486" i="19"/>
  <c r="AZ1038" i="19"/>
  <c r="AZ686" i="19"/>
  <c r="AZ238" i="19"/>
  <c r="S45" i="23"/>
  <c r="AY668" i="11"/>
  <c r="AY1984" i="11"/>
  <c r="AZ2211" i="19"/>
  <c r="AZ1763" i="19"/>
  <c r="AZ1315" i="19"/>
  <c r="AZ963" i="19"/>
  <c r="AZ515" i="19"/>
  <c r="AZ163" i="19"/>
  <c r="U83" i="23"/>
  <c r="AY2257" i="11"/>
  <c r="AY1905" i="11"/>
  <c r="AY1457" i="11"/>
  <c r="AY1105" i="11"/>
  <c r="AY657" i="11"/>
  <c r="AY209" i="11"/>
  <c r="V36" i="21"/>
  <c r="AY604" i="11"/>
  <c r="AZ2058" i="19"/>
  <c r="AZ1610" i="19"/>
  <c r="AZ1162" i="19"/>
  <c r="AZ810" i="19"/>
  <c r="AZ1983" i="19"/>
  <c r="AZ1631" i="19"/>
  <c r="AZ1183" i="19"/>
  <c r="AZ735" i="19"/>
  <c r="AZ383" i="19"/>
  <c r="U57" i="21"/>
  <c r="Q75" i="14"/>
  <c r="AY2125" i="11"/>
  <c r="AY1677" i="11"/>
  <c r="AY1325" i="11"/>
  <c r="AY877" i="11"/>
  <c r="AY525" i="11"/>
  <c r="AY77" i="11"/>
  <c r="V36" i="23"/>
  <c r="AZ2278" i="19"/>
  <c r="AZ1830" i="19"/>
  <c r="AZ1478" i="19"/>
  <c r="AZ1030" i="19"/>
  <c r="AZ582" i="19"/>
  <c r="AZ230" i="19"/>
  <c r="AY1816" i="11"/>
  <c r="AY1224" i="11"/>
  <c r="AZ2229" i="19"/>
  <c r="AZ1517" i="19"/>
  <c r="AY2183" i="11"/>
  <c r="AY1471" i="11"/>
  <c r="AY903" i="11"/>
  <c r="AZ2160" i="19"/>
  <c r="AZ1436" i="19"/>
  <c r="AZ880" i="19"/>
  <c r="AY2198" i="11"/>
  <c r="AY1642" i="11"/>
  <c r="AY918" i="11"/>
  <c r="AZ361" i="19"/>
  <c r="V16" i="23"/>
  <c r="U58" i="23"/>
  <c r="U18" i="21"/>
  <c r="S41" i="21"/>
  <c r="AZ172" i="19"/>
  <c r="U56" i="14"/>
  <c r="AY202" i="11"/>
  <c r="T5" i="14"/>
  <c r="Q45" i="14"/>
  <c r="Q37" i="14"/>
  <c r="AZ1073" i="19"/>
  <c r="AZ458" i="19"/>
  <c r="AY1916" i="11"/>
  <c r="AY1120" i="11"/>
  <c r="AZ2125" i="19"/>
  <c r="AZ1557" i="19"/>
  <c r="AY2079" i="11"/>
  <c r="AY1511" i="11"/>
  <c r="AY799" i="11"/>
  <c r="AZ2044" i="19"/>
  <c r="AZ1488" i="19"/>
  <c r="AZ764" i="19"/>
  <c r="AY2250" i="11"/>
  <c r="AY1526" i="11"/>
  <c r="AY814" i="11"/>
  <c r="AZ553" i="19"/>
  <c r="Q3" i="14"/>
  <c r="U70" i="23"/>
  <c r="V86" i="23"/>
  <c r="U13" i="21"/>
  <c r="AY240" i="11"/>
  <c r="AY108" i="11"/>
  <c r="AZ248" i="19"/>
  <c r="R10" i="21"/>
  <c r="AY134" i="11"/>
  <c r="R81" i="23"/>
  <c r="D49" i="1"/>
  <c r="AZ682" i="19"/>
  <c r="AY1728" i="11"/>
  <c r="AY1016" i="11"/>
  <c r="AZ2165" i="19"/>
  <c r="AZ1453" i="19"/>
  <c r="AY2119" i="11"/>
  <c r="AY1407" i="11"/>
  <c r="AY683" i="11"/>
  <c r="AZ2096" i="19"/>
  <c r="AZ1372" i="19"/>
  <c r="AZ816" i="19"/>
  <c r="AY2134" i="11"/>
  <c r="AY1422" i="11"/>
  <c r="AY854" i="11"/>
  <c r="AY242" i="11"/>
  <c r="Q71" i="14"/>
  <c r="T9" i="14"/>
  <c r="V18" i="23"/>
  <c r="V73" i="21"/>
  <c r="AZ485" i="19"/>
  <c r="AZ221" i="19"/>
  <c r="AY331" i="11"/>
  <c r="AZ737" i="19"/>
  <c r="AY35" i="11"/>
  <c r="AZ817" i="19"/>
  <c r="R69" i="21"/>
  <c r="AZ77" i="19"/>
  <c r="R66" i="21"/>
  <c r="AY135" i="11"/>
  <c r="AZ497" i="19"/>
  <c r="AY294" i="11"/>
  <c r="AZ42" i="19"/>
  <c r="AY2012" i="11"/>
  <c r="AY1468" i="11"/>
  <c r="AY1056" i="11"/>
  <c r="AZ2361" i="19"/>
  <c r="AZ1949" i="19"/>
  <c r="AZ1549" i="19"/>
  <c r="AZ1137" i="19"/>
  <c r="AY1959" i="11"/>
  <c r="AY1547" i="11"/>
  <c r="AY1135" i="11"/>
  <c r="AY735" i="11"/>
  <c r="AZ2292" i="19"/>
  <c r="AZ1880" i="19"/>
  <c r="AZ1468" i="19"/>
  <c r="AZ1056" i="19"/>
  <c r="AZ656" i="19"/>
  <c r="AY2286" i="11"/>
  <c r="AY1874" i="11"/>
  <c r="AY1462" i="11"/>
  <c r="AY1050" i="11"/>
  <c r="AY650" i="11"/>
  <c r="AZ489" i="19"/>
  <c r="R32" i="21"/>
  <c r="AY126" i="11"/>
  <c r="U63" i="23"/>
  <c r="R12" i="21"/>
  <c r="R31" i="23"/>
  <c r="AZ353" i="19"/>
  <c r="U31" i="14"/>
  <c r="AZ229" i="19"/>
  <c r="AY52" i="11"/>
  <c r="V59" i="23"/>
  <c r="AY284" i="11"/>
  <c r="AY15" i="11"/>
  <c r="R97" i="21"/>
  <c r="AZ605" i="19"/>
  <c r="AY428" i="11"/>
  <c r="U71" i="23"/>
  <c r="S80" i="21"/>
  <c r="Q78" i="14"/>
  <c r="U58" i="14"/>
  <c r="I19" i="1"/>
  <c r="AY1720" i="11"/>
  <c r="AY1308" i="11"/>
  <c r="AY896" i="11"/>
  <c r="AZ2201" i="19"/>
  <c r="AZ1789" i="19"/>
  <c r="AZ1389" i="19"/>
  <c r="AY2211" i="11"/>
  <c r="AY1799" i="11"/>
  <c r="AY1387" i="11"/>
  <c r="AY975" i="11"/>
  <c r="AY575" i="11"/>
  <c r="AZ2132" i="19"/>
  <c r="AZ1720" i="19"/>
  <c r="AZ1308" i="19"/>
  <c r="AZ896" i="19"/>
  <c r="AZ496" i="19"/>
  <c r="AY2126" i="11"/>
  <c r="AY1714" i="11"/>
  <c r="AY1302" i="11"/>
  <c r="AY890" i="11"/>
  <c r="AY490" i="11"/>
  <c r="AY139" i="11"/>
  <c r="R9" i="23"/>
  <c r="U86" i="21"/>
  <c r="R9" i="14"/>
  <c r="R24" i="21"/>
  <c r="AY40" i="11"/>
  <c r="S22" i="21"/>
  <c r="AZ933" i="19"/>
  <c r="R90" i="23"/>
  <c r="T74" i="14"/>
  <c r="U24" i="14"/>
  <c r="AY124" i="11"/>
  <c r="AY224" i="11"/>
  <c r="R76" i="14"/>
  <c r="AY440" i="11"/>
  <c r="AZ881" i="19"/>
  <c r="AZ917" i="19"/>
  <c r="T29" i="14"/>
  <c r="AZ441" i="19"/>
  <c r="AZ330" i="19"/>
  <c r="AY2236" i="11"/>
  <c r="AY1560" i="11"/>
  <c r="AY1148" i="11"/>
  <c r="AY724" i="11"/>
  <c r="AZ2041" i="19"/>
  <c r="AZ1629" i="19"/>
  <c r="AZ1229" i="19"/>
  <c r="AY2051" i="11"/>
  <c r="AY1639" i="11"/>
  <c r="AY1227" i="11"/>
  <c r="AY815" i="11"/>
  <c r="AY415" i="11"/>
  <c r="AZ1972" i="19"/>
  <c r="AZ1560" i="19"/>
  <c r="AZ1148" i="19"/>
  <c r="AZ736" i="19"/>
  <c r="AZ336" i="19"/>
  <c r="AY1966" i="11"/>
  <c r="AY1554" i="11"/>
  <c r="AY1142" i="11"/>
  <c r="AY730" i="11"/>
  <c r="AY330" i="11"/>
  <c r="R85" i="21"/>
  <c r="U20" i="14"/>
  <c r="V61" i="23"/>
  <c r="Q79" i="14"/>
  <c r="S55" i="23"/>
  <c r="AY288" i="11"/>
  <c r="V14" i="23"/>
  <c r="AY327" i="11"/>
  <c r="AZ697" i="19"/>
  <c r="U35" i="21"/>
  <c r="AY416" i="11"/>
  <c r="AZ285" i="19"/>
  <c r="AY83" i="11"/>
  <c r="AZ1053" i="19"/>
  <c r="AZ953" i="19"/>
  <c r="U64" i="21"/>
  <c r="S46" i="23"/>
  <c r="U80" i="14"/>
  <c r="AZ148" i="19"/>
  <c r="S27" i="21"/>
  <c r="AY1848" i="11"/>
  <c r="AY1400" i="11"/>
  <c r="AY988" i="11"/>
  <c r="AZ2293" i="19"/>
  <c r="AZ1881" i="19"/>
  <c r="AZ1469" i="19"/>
  <c r="AY2303" i="11"/>
  <c r="AY1891" i="11"/>
  <c r="AY1479" i="11"/>
  <c r="AY1067" i="11"/>
  <c r="AY655" i="11"/>
  <c r="AZ2224" i="19"/>
  <c r="AZ1812" i="19"/>
  <c r="AZ1400" i="19"/>
  <c r="AZ988" i="19"/>
  <c r="AZ576" i="19"/>
  <c r="AY2218" i="11"/>
  <c r="AY1806" i="11"/>
  <c r="AY1394" i="11"/>
  <c r="AY982" i="11"/>
  <c r="AY570" i="11"/>
  <c r="AZ288" i="19"/>
  <c r="R50" i="23"/>
  <c r="R31" i="21"/>
  <c r="R58" i="23"/>
  <c r="V98" i="21"/>
  <c r="AZ317" i="19"/>
  <c r="S52" i="21"/>
  <c r="S83" i="21"/>
  <c r="AZ76" i="19"/>
  <c r="AZ188" i="19"/>
  <c r="AY255" i="11"/>
  <c r="AZ216" i="19"/>
  <c r="AY123" i="11"/>
  <c r="S6" i="23"/>
  <c r="AZ213" i="19"/>
  <c r="AZ80" i="19"/>
  <c r="Q72" i="14"/>
  <c r="R77" i="23"/>
  <c r="AZ877" i="19"/>
  <c r="C58" i="1"/>
  <c r="U26" i="23"/>
  <c r="AY1752" i="11"/>
  <c r="AY1340" i="11"/>
  <c r="AY928" i="11"/>
  <c r="AZ2233" i="19"/>
  <c r="AZ1821" i="19"/>
  <c r="AZ1421" i="19"/>
  <c r="AY2243" i="11"/>
  <c r="AY1831" i="11"/>
  <c r="AY1419" i="11"/>
  <c r="AY1007" i="11"/>
  <c r="AY607" i="11"/>
  <c r="AZ2164" i="19"/>
  <c r="AZ1752" i="19"/>
  <c r="AZ1340" i="19"/>
  <c r="AZ928" i="19"/>
  <c r="AZ528" i="19"/>
  <c r="AY2158" i="11"/>
  <c r="AY1746" i="11"/>
  <c r="AY1334" i="11"/>
  <c r="AY922" i="11"/>
  <c r="AY522" i="11"/>
  <c r="AZ192" i="19"/>
  <c r="U85" i="23"/>
  <c r="V16" i="21"/>
  <c r="U64" i="14"/>
  <c r="R46" i="21"/>
  <c r="AZ132" i="19"/>
  <c r="U41" i="21"/>
  <c r="AZ1093" i="19"/>
  <c r="U79" i="21"/>
  <c r="R16" i="14"/>
  <c r="S5" i="23"/>
  <c r="AY156" i="11"/>
  <c r="AY352" i="11"/>
  <c r="U77" i="14"/>
  <c r="T45" i="14"/>
  <c r="R66" i="14"/>
  <c r="AZ1077" i="19"/>
  <c r="U82" i="14"/>
  <c r="AZ589" i="19"/>
  <c r="AZ1711" i="19"/>
  <c r="AZ687" i="19"/>
  <c r="V57" i="23"/>
  <c r="AY1629" i="11"/>
  <c r="AY605" i="11"/>
  <c r="R73" i="14"/>
  <c r="AZ1558" i="19"/>
  <c r="AZ534" i="19"/>
  <c r="U18" i="14"/>
  <c r="AY2056" i="11"/>
  <c r="AZ2283" i="19"/>
  <c r="AZ1835" i="19"/>
  <c r="AZ1387" i="19"/>
  <c r="AZ1035" i="19"/>
  <c r="AZ587" i="19"/>
  <c r="AZ235" i="19"/>
  <c r="U35" i="23"/>
  <c r="AY2329" i="11"/>
  <c r="AY1977" i="11"/>
  <c r="AY1529" i="11"/>
  <c r="AY1177" i="11"/>
  <c r="AY729" i="11"/>
  <c r="AY281" i="11"/>
  <c r="U44" i="21"/>
  <c r="Q87" i="14"/>
  <c r="AZ2130" i="19"/>
  <c r="AZ1682" i="19"/>
  <c r="AZ1234" i="19"/>
  <c r="AZ882" i="19"/>
  <c r="AZ434" i="19"/>
  <c r="AZ82" i="19"/>
  <c r="U91" i="23"/>
  <c r="AY2180" i="11"/>
  <c r="AY1828" i="11"/>
  <c r="AZ1959" i="19"/>
  <c r="AZ1607" i="19"/>
  <c r="AZ1159" i="19"/>
  <c r="AZ711" i="19"/>
  <c r="AZ359" i="19"/>
  <c r="V59" i="21"/>
  <c r="R34" i="14"/>
  <c r="AY2101" i="11"/>
  <c r="AY1653" i="11"/>
  <c r="AY1301" i="11"/>
  <c r="AY853" i="11"/>
  <c r="AY501" i="11"/>
  <c r="AY53" i="11"/>
  <c r="U54" i="14"/>
  <c r="AZ2254" i="19"/>
  <c r="AZ1806" i="19"/>
  <c r="AZ1454" i="19"/>
  <c r="AZ1006" i="19"/>
  <c r="AZ558" i="19"/>
  <c r="AZ206" i="19"/>
  <c r="S47" i="23"/>
  <c r="AY564" i="11"/>
  <c r="AY1952" i="11"/>
  <c r="AZ2083" i="19"/>
  <c r="AZ1731" i="19"/>
  <c r="AZ1283" i="19"/>
  <c r="AZ931" i="19"/>
  <c r="AZ483" i="19"/>
  <c r="AZ35" i="19"/>
  <c r="R87" i="23"/>
  <c r="AY2225" i="11"/>
  <c r="AY1873" i="11"/>
  <c r="AY1425" i="11"/>
  <c r="AY977" i="11"/>
  <c r="AY625" i="11"/>
  <c r="AY177" i="11"/>
  <c r="S91" i="21"/>
  <c r="AY492" i="11"/>
  <c r="AZ1930" i="19"/>
  <c r="AZ1578" i="19"/>
  <c r="AZ1130" i="19"/>
  <c r="AZ778" i="19"/>
  <c r="AZ1951" i="19"/>
  <c r="AZ1503" i="19"/>
  <c r="AZ1151" i="19"/>
  <c r="AZ703" i="19"/>
  <c r="AZ351" i="19"/>
  <c r="U26" i="21"/>
  <c r="R21" i="14"/>
  <c r="AY2093" i="11"/>
  <c r="AY1645" i="11"/>
  <c r="AY1293" i="11"/>
  <c r="AY845" i="11"/>
  <c r="AY397" i="11"/>
  <c r="AY45" i="11"/>
  <c r="Q54" i="14"/>
  <c r="AZ2246" i="19"/>
  <c r="AZ1798" i="19"/>
  <c r="AZ1350" i="19"/>
  <c r="AZ998" i="19"/>
  <c r="AZ550" i="19"/>
  <c r="AZ746" i="19"/>
  <c r="AY1736" i="11"/>
  <c r="AY1024" i="11"/>
  <c r="AZ2173" i="19"/>
  <c r="AZ1461" i="19"/>
  <c r="AY2127" i="11"/>
  <c r="AY1415" i="11"/>
  <c r="AY703" i="11"/>
  <c r="AZ2104" i="19"/>
  <c r="AZ1392" i="19"/>
  <c r="AZ824" i="19"/>
  <c r="AY2154" i="11"/>
  <c r="AY1430" i="11"/>
  <c r="AY874" i="11"/>
  <c r="AZ256" i="19"/>
  <c r="R49" i="14"/>
  <c r="Q64" i="14"/>
  <c r="R18" i="23"/>
  <c r="U75" i="21"/>
  <c r="AZ37" i="19"/>
  <c r="AZ849" i="19"/>
  <c r="AZ152" i="19"/>
  <c r="R78" i="23"/>
  <c r="AY211" i="11"/>
  <c r="U72" i="14"/>
  <c r="AZ625" i="19"/>
  <c r="AZ202" i="19"/>
  <c r="AY1632" i="11"/>
  <c r="AY1064" i="11"/>
  <c r="AZ2069" i="19"/>
  <c r="AZ1501" i="19"/>
  <c r="AY2023" i="11"/>
  <c r="AY1311" i="11"/>
  <c r="AY743" i="11"/>
  <c r="AZ2000" i="19"/>
  <c r="AZ1432" i="19"/>
  <c r="AZ720" i="19"/>
  <c r="AY2038" i="11"/>
  <c r="AY1482" i="11"/>
  <c r="AY758" i="11"/>
  <c r="AY348" i="11"/>
  <c r="U88" i="14"/>
  <c r="Q35" i="14"/>
  <c r="R68" i="23"/>
  <c r="U51" i="23"/>
  <c r="AY151" i="11"/>
  <c r="S65" i="23"/>
  <c r="AY42" i="11"/>
  <c r="S97" i="21"/>
  <c r="AZ1081" i="19"/>
  <c r="U37" i="14"/>
  <c r="AY198" i="11"/>
  <c r="U14" i="21"/>
  <c r="AY1672" i="11"/>
  <c r="AY960" i="11"/>
  <c r="AZ2109" i="19"/>
  <c r="AZ1397" i="19"/>
  <c r="AY1919" i="11"/>
  <c r="AY1351" i="11"/>
  <c r="AY639" i="11"/>
  <c r="AZ2040" i="19"/>
  <c r="AZ1328" i="19"/>
  <c r="AZ604" i="19"/>
  <c r="AY2090" i="11"/>
  <c r="AY1366" i="11"/>
  <c r="AY810" i="11"/>
  <c r="AZ153" i="19"/>
  <c r="AY16" i="11"/>
  <c r="U10" i="14"/>
  <c r="AZ228" i="19"/>
  <c r="V48" i="23"/>
  <c r="AY359" i="11"/>
  <c r="AY47" i="11"/>
  <c r="AZ72" i="19"/>
  <c r="AZ481" i="19"/>
  <c r="AZ433" i="19"/>
  <c r="AY154" i="11"/>
  <c r="R55" i="14"/>
  <c r="AZ1049" i="19"/>
  <c r="R64" i="21"/>
  <c r="AY172" i="11"/>
  <c r="U3" i="21"/>
  <c r="AZ212" i="19"/>
  <c r="U42" i="21"/>
  <c r="AY1884" i="11"/>
  <c r="AY1412" i="11"/>
  <c r="AY1000" i="11"/>
  <c r="AZ2317" i="19"/>
  <c r="AZ1905" i="19"/>
  <c r="AZ1493" i="19"/>
  <c r="AY2315" i="11"/>
  <c r="AY1903" i="11"/>
  <c r="AY1503" i="11"/>
  <c r="AY1091" i="11"/>
  <c r="AY679" i="11"/>
  <c r="AZ2236" i="19"/>
  <c r="AZ1824" i="19"/>
  <c r="AZ1424" i="19"/>
  <c r="AZ1012" i="19"/>
  <c r="AZ600" i="19"/>
  <c r="AY2230" i="11"/>
  <c r="AY1818" i="11"/>
  <c r="AY1418" i="11"/>
  <c r="AY1006" i="11"/>
  <c r="AY594" i="11"/>
  <c r="AY306" i="11"/>
  <c r="V50" i="23"/>
  <c r="AZ14" i="19"/>
  <c r="R17" i="23"/>
  <c r="S98" i="21"/>
  <c r="AZ541" i="19"/>
  <c r="AZ97" i="19"/>
  <c r="AY70" i="11"/>
  <c r="AY119" i="11"/>
  <c r="AY256" i="11"/>
  <c r="Q39" i="14"/>
  <c r="AY234" i="11"/>
  <c r="AY187" i="11"/>
  <c r="S78" i="23"/>
  <c r="AY296" i="11"/>
  <c r="AZ265" i="19"/>
  <c r="R51" i="14"/>
  <c r="U77" i="23"/>
  <c r="AZ973" i="19"/>
  <c r="D58" i="1"/>
  <c r="U46" i="14"/>
  <c r="AY1664" i="11"/>
  <c r="AY1252" i="11"/>
  <c r="AY840" i="11"/>
  <c r="AZ2157" i="19"/>
  <c r="AZ1745" i="19"/>
  <c r="AZ1333" i="19"/>
  <c r="AY2155" i="11"/>
  <c r="AY1743" i="11"/>
  <c r="AY1343" i="11"/>
  <c r="AY931" i="11"/>
  <c r="AY519" i="11"/>
  <c r="AZ2076" i="19"/>
  <c r="AZ1664" i="19"/>
  <c r="AZ1264" i="19"/>
  <c r="AZ852" i="19"/>
  <c r="AZ440" i="19"/>
  <c r="AY2070" i="11"/>
  <c r="AY1658" i="11"/>
  <c r="AY1258" i="11"/>
  <c r="AY846" i="11"/>
  <c r="AY434" i="11"/>
  <c r="AY50" i="11"/>
  <c r="Q57" i="14"/>
  <c r="U9" i="21"/>
  <c r="T10" i="14"/>
  <c r="V4" i="21"/>
  <c r="AZ240" i="19"/>
  <c r="U73" i="21"/>
  <c r="AZ677" i="19"/>
  <c r="AY367" i="11"/>
  <c r="R30" i="14"/>
  <c r="AZ929" i="19"/>
  <c r="AY74" i="11"/>
  <c r="AY32" i="11"/>
  <c r="AZ84" i="19"/>
  <c r="R13" i="14"/>
  <c r="AY90" i="11"/>
  <c r="AZ501" i="19"/>
  <c r="AZ945" i="19"/>
  <c r="AZ341" i="19"/>
  <c r="AZ138" i="19"/>
  <c r="AY2108" i="11"/>
  <c r="AY1504" i="11"/>
  <c r="AY1092" i="11"/>
  <c r="AY660" i="11"/>
  <c r="AZ1997" i="19"/>
  <c r="AZ1585" i="19"/>
  <c r="AZ1173" i="19"/>
  <c r="AY1995" i="11"/>
  <c r="AY1583" i="11"/>
  <c r="AY1183" i="11"/>
  <c r="AY771" i="11"/>
  <c r="AZ2328" i="19"/>
  <c r="AZ1916" i="19"/>
  <c r="AZ1504" i="19"/>
  <c r="AZ1104" i="19"/>
  <c r="AZ692" i="19"/>
  <c r="AY2322" i="11"/>
  <c r="AY1910" i="11"/>
  <c r="AY1498" i="11"/>
  <c r="AY1098" i="11"/>
  <c r="AY686" i="11"/>
  <c r="AZ777" i="19"/>
  <c r="V15" i="21"/>
  <c r="AY254" i="11"/>
  <c r="V21" i="23"/>
  <c r="U81" i="21"/>
  <c r="V89" i="23"/>
  <c r="AY103" i="11"/>
  <c r="T42" i="14"/>
  <c r="AY272" i="11"/>
  <c r="AY180" i="11"/>
  <c r="R72" i="23"/>
  <c r="AY324" i="11"/>
  <c r="AZ125" i="19"/>
  <c r="S37" i="21"/>
  <c r="AZ797" i="19"/>
  <c r="AZ601" i="19"/>
  <c r="U34" i="21"/>
  <c r="U11" i="21"/>
  <c r="R71" i="21"/>
  <c r="R30" i="23"/>
  <c r="U11" i="23"/>
  <c r="AY1756" i="11"/>
  <c r="AY1344" i="11"/>
  <c r="AY932" i="11"/>
  <c r="AZ2237" i="19"/>
  <c r="AZ1837" i="19"/>
  <c r="AZ1425" i="19"/>
  <c r="AY2247" i="11"/>
  <c r="AY1835" i="11"/>
  <c r="AY1423" i="11"/>
  <c r="AY1023" i="11"/>
  <c r="AY611" i="11"/>
  <c r="AZ2168" i="19"/>
  <c r="AZ1756" i="19"/>
  <c r="AZ1344" i="19"/>
  <c r="AZ944" i="19"/>
  <c r="AZ532" i="19"/>
  <c r="AY2162" i="11"/>
  <c r="AY1750" i="11"/>
  <c r="AY1338" i="11"/>
  <c r="AY938" i="11"/>
  <c r="AY526" i="11"/>
  <c r="AY196" i="11"/>
  <c r="R85" i="23"/>
  <c r="R16" i="21"/>
  <c r="T64" i="14"/>
  <c r="R51" i="21"/>
  <c r="AY150" i="11"/>
  <c r="V41" i="21"/>
  <c r="AZ1125" i="19"/>
  <c r="U8" i="14"/>
  <c r="Q16" i="14"/>
  <c r="V5" i="23"/>
  <c r="AY163" i="11"/>
  <c r="AY384" i="11"/>
  <c r="Q77" i="14"/>
  <c r="R45" i="14"/>
  <c r="T66" i="14"/>
  <c r="AZ1109" i="19"/>
  <c r="U56" i="23"/>
  <c r="AZ621" i="19"/>
  <c r="T59" i="14"/>
  <c r="AY1696" i="11"/>
  <c r="AY1284" i="11"/>
  <c r="AY872" i="11"/>
  <c r="AZ2189" i="19"/>
  <c r="AZ1777" i="19"/>
  <c r="AZ1365" i="19"/>
  <c r="AY2187" i="11"/>
  <c r="AY1775" i="11"/>
  <c r="AY1375" i="11"/>
  <c r="AY963" i="11"/>
  <c r="AY551" i="11"/>
  <c r="AZ2108" i="19"/>
  <c r="AZ1696" i="19"/>
  <c r="AZ1296" i="19"/>
  <c r="AZ884" i="19"/>
  <c r="AZ472" i="19"/>
  <c r="AY2102" i="11"/>
  <c r="AY1690" i="11"/>
  <c r="AY1290" i="11"/>
  <c r="AY878" i="11"/>
  <c r="AY466" i="11"/>
  <c r="AY100" i="11"/>
  <c r="U16" i="23"/>
  <c r="U19" i="21"/>
  <c r="T14" i="14"/>
  <c r="S76" i="21"/>
  <c r="AZ761" i="19"/>
  <c r="V75" i="21"/>
  <c r="AZ837" i="19"/>
  <c r="S52" i="23"/>
  <c r="U74" i="14"/>
  <c r="AZ1089" i="19"/>
  <c r="AY106" i="11"/>
  <c r="AY160" i="11"/>
  <c r="U76" i="14"/>
  <c r="AZ264" i="19"/>
  <c r="AY372" i="11"/>
  <c r="AZ821" i="19"/>
  <c r="AZ1105" i="19"/>
  <c r="AY392" i="11"/>
  <c r="H28" i="1"/>
  <c r="H29" i="1"/>
  <c r="I20" i="1"/>
  <c r="D50" i="1"/>
  <c r="AW7" i="21"/>
  <c r="AZ6" i="21"/>
  <c r="AX6" i="21"/>
  <c r="AV6" i="21"/>
  <c r="D60" i="1"/>
  <c r="Z5" i="21"/>
  <c r="C59" i="1"/>
  <c r="D59" i="1" s="1"/>
  <c r="Z5" i="23"/>
  <c r="I30" i="1"/>
  <c r="I29" i="1"/>
  <c r="I28" i="1"/>
  <c r="AZ7" i="21"/>
  <c r="AV7" i="21"/>
  <c r="AW8" i="21"/>
  <c r="AX7" i="21"/>
  <c r="AY3" i="21"/>
  <c r="AO5" i="21"/>
  <c r="AR5" i="21"/>
  <c r="AO7" i="21"/>
  <c r="AO11" i="21"/>
  <c r="AR7" i="21"/>
  <c r="AO13" i="21"/>
  <c r="AO3" i="21"/>
  <c r="AR13" i="21"/>
  <c r="AO4" i="21"/>
  <c r="AY7" i="21"/>
  <c r="AY5" i="21"/>
  <c r="AY4" i="21"/>
  <c r="AO9" i="21"/>
  <c r="AO6" i="21"/>
  <c r="AO2" i="21"/>
  <c r="AR2" i="21" s="1"/>
  <c r="AO8" i="21"/>
  <c r="AR8" i="21" s="1"/>
  <c r="AY6" i="21"/>
  <c r="AO12" i="21"/>
  <c r="AR12" i="21" s="1"/>
  <c r="AO10" i="21"/>
  <c r="AY2" i="21"/>
  <c r="AR10" i="21"/>
  <c r="AP1963" i="23"/>
  <c r="AP1148" i="23"/>
  <c r="AP583" i="23"/>
  <c r="AP430" i="23"/>
  <c r="AP1172" i="23"/>
  <c r="AP1526" i="23"/>
  <c r="AP1372" i="23"/>
  <c r="AP340" i="23"/>
  <c r="AP1560" i="23"/>
  <c r="AP812" i="23"/>
  <c r="AP69" i="23"/>
  <c r="AP1685" i="23"/>
  <c r="AP1786" i="23"/>
  <c r="AP252" i="23"/>
  <c r="AP889" i="23"/>
  <c r="AP1940" i="23"/>
  <c r="AP794" i="23"/>
  <c r="AP1222" i="23"/>
  <c r="AP12" i="23"/>
  <c r="AP554" i="23"/>
  <c r="AP1625" i="23"/>
  <c r="AP279" i="23"/>
  <c r="AP2104" i="23"/>
  <c r="AP1929" i="23"/>
  <c r="AP1404" i="23"/>
  <c r="AP1163" i="23"/>
  <c r="AP2061" i="23"/>
  <c r="AP1013" i="23"/>
  <c r="AP443" i="23"/>
  <c r="AP918" i="23"/>
  <c r="AP1612" i="23"/>
  <c r="AP1662" i="23"/>
  <c r="AP75" i="23"/>
  <c r="AP1314" i="23"/>
  <c r="AP2136" i="23"/>
  <c r="AP1430" i="23"/>
  <c r="AP675" i="23"/>
  <c r="AP987" i="23"/>
  <c r="AP785" i="23"/>
  <c r="AP2250" i="23"/>
  <c r="AP1134" i="23"/>
  <c r="AP714" i="23"/>
  <c r="AP442" i="23"/>
  <c r="AP2022" i="23"/>
  <c r="AP638" i="23"/>
  <c r="AP1781" i="23"/>
  <c r="AP1399" i="23"/>
  <c r="AP884" i="23"/>
  <c r="AP989" i="23"/>
  <c r="AP128" i="23"/>
  <c r="AP1438" i="23"/>
  <c r="AP203" i="23"/>
  <c r="AP685" i="23"/>
  <c r="AP228" i="23"/>
  <c r="AP204" i="23"/>
  <c r="AP729" i="23"/>
  <c r="AP1491" i="23"/>
  <c r="AP708" i="23"/>
  <c r="AP2077" i="23"/>
  <c r="AP407" i="23"/>
  <c r="AP2228" i="23"/>
  <c r="AP900" i="23"/>
  <c r="AP909" i="23"/>
  <c r="AP1856" i="23"/>
  <c r="AP211" i="23"/>
  <c r="AP1407" i="23"/>
  <c r="AP1153" i="23"/>
  <c r="AP1815" i="23"/>
  <c r="AP1541" i="23"/>
  <c r="AP2177" i="23"/>
  <c r="AP41" i="23"/>
  <c r="AP2275" i="23"/>
  <c r="AP1991" i="23"/>
  <c r="AP1320" i="23"/>
  <c r="AP2151" i="23"/>
  <c r="AP1692" i="23"/>
  <c r="AP232" i="23"/>
  <c r="AP1583" i="23"/>
  <c r="AP1238" i="23"/>
  <c r="AP2075" i="23"/>
  <c r="AP343" i="23"/>
  <c r="AP1055" i="23"/>
  <c r="AP369" i="23"/>
  <c r="AP1023" i="23"/>
  <c r="AP1757" i="23"/>
  <c r="AP1821" i="23"/>
  <c r="AP1258" i="23"/>
  <c r="AP113" i="23"/>
  <c r="AP586" i="23"/>
  <c r="AP140" i="23"/>
  <c r="AP741" i="23"/>
  <c r="AP1250" i="23"/>
  <c r="AP2175" i="23"/>
  <c r="AP1722" i="23"/>
  <c r="AP1050" i="23"/>
  <c r="AP1289" i="23"/>
  <c r="AP3" i="23"/>
  <c r="AP566" i="23"/>
  <c r="AP1909" i="23"/>
  <c r="AP2362" i="23"/>
  <c r="AP678" i="23"/>
  <c r="AP1037" i="23"/>
  <c r="AP543" i="23"/>
  <c r="AP828" i="23"/>
  <c r="AP744" i="23"/>
  <c r="AP1611" i="23"/>
  <c r="AP740" i="23"/>
  <c r="AP830" i="23"/>
  <c r="AP16" i="23"/>
  <c r="AP1192" i="23"/>
  <c r="AP394" i="23"/>
  <c r="AP821" i="23"/>
  <c r="AP1027" i="23"/>
  <c r="AP1105" i="23"/>
  <c r="AP1949" i="23"/>
  <c r="AP969" i="23"/>
  <c r="AP1203" i="23"/>
  <c r="AP1136" i="23"/>
  <c r="AP1436" i="23"/>
  <c r="AP1452" i="23"/>
  <c r="AP1528" i="23"/>
  <c r="AP6" i="23"/>
  <c r="AP2351" i="23"/>
  <c r="AP616" i="23"/>
  <c r="AP2342" i="23"/>
  <c r="AP1165" i="23"/>
  <c r="AP737" i="23"/>
  <c r="AP1143" i="23"/>
  <c r="AP1146" i="23"/>
  <c r="AP2216" i="23"/>
  <c r="AP2232" i="23"/>
  <c r="AP1568" i="23"/>
  <c r="AP905" i="23"/>
  <c r="AP899" i="23"/>
  <c r="AP1910" i="23"/>
  <c r="AP1287" i="23"/>
  <c r="AP2210" i="23"/>
  <c r="AP1241" i="23"/>
  <c r="AP1694" i="23"/>
  <c r="AP105" i="23"/>
  <c r="AP437" i="23"/>
  <c r="AP208" i="23"/>
  <c r="AP2048" i="23"/>
  <c r="AP2223" i="23"/>
  <c r="AP1493" i="23"/>
  <c r="AP767" i="23"/>
  <c r="AP787" i="23"/>
  <c r="AP1640" i="23"/>
  <c r="AP321" i="23"/>
  <c r="AP304" i="23"/>
  <c r="AP2339" i="23"/>
  <c r="AP1201" i="23"/>
  <c r="AP267" i="23"/>
  <c r="AP1161" i="23"/>
  <c r="AP1237" i="23"/>
  <c r="AP149" i="23"/>
  <c r="AP1607" i="23"/>
  <c r="AP557" i="23"/>
  <c r="AP1294" i="23"/>
  <c r="AP1798" i="23"/>
  <c r="AP1665" i="23"/>
  <c r="AP1750" i="23"/>
  <c r="AP1844" i="23"/>
  <c r="AP1626" i="23"/>
  <c r="AP1622" i="23"/>
  <c r="AP2" i="23"/>
  <c r="AP14" i="23"/>
  <c r="AP1514" i="23"/>
  <c r="AP121" i="23"/>
  <c r="AP37" i="23"/>
  <c r="AP357" i="23"/>
  <c r="AP333" i="23"/>
  <c r="AP1863" i="23"/>
  <c r="AP503" i="23"/>
  <c r="AP302" i="23"/>
  <c r="AP2261" i="23"/>
  <c r="AP2310" i="23"/>
  <c r="AP448" i="23"/>
  <c r="AP932" i="23"/>
  <c r="AP2133" i="23"/>
  <c r="AP95" i="23"/>
  <c r="AP219" i="23"/>
  <c r="AP2246" i="23"/>
  <c r="AP635" i="23"/>
  <c r="AP978" i="23"/>
  <c r="AP2106" i="23"/>
  <c r="AP1736" i="23"/>
  <c r="AP2195" i="23"/>
  <c r="AP1409" i="23"/>
  <c r="AP1354" i="23"/>
  <c r="AP1504" i="23"/>
  <c r="AP686" i="23"/>
  <c r="AP1090" i="23"/>
  <c r="AP1292" i="23"/>
  <c r="AP5" i="23"/>
  <c r="AP1861" i="23"/>
  <c r="AP2168" i="23"/>
  <c r="AP1324" i="23"/>
  <c r="AP1177" i="23"/>
  <c r="AP1961" i="23"/>
  <c r="AP132" i="23"/>
  <c r="AP2057" i="23"/>
  <c r="AP2319" i="23"/>
  <c r="AP1471" i="23"/>
  <c r="AP1056" i="23"/>
  <c r="AP1939" i="23"/>
  <c r="AP1957" i="23"/>
  <c r="AP2308" i="23"/>
  <c r="AP259" i="23"/>
  <c r="AP2099" i="23"/>
  <c r="AP62" i="23"/>
  <c r="AP26" i="23"/>
  <c r="AP1765" i="23"/>
  <c r="AP653" i="23"/>
  <c r="AP1221" i="23"/>
  <c r="AP1362" i="23"/>
  <c r="AP81" i="23"/>
  <c r="AP1608" i="23"/>
  <c r="AP1898" i="23"/>
  <c r="AP610" i="23"/>
  <c r="AP1880" i="23"/>
  <c r="AP341" i="23"/>
  <c r="AP825" i="23"/>
  <c r="AP2193" i="23"/>
  <c r="AP446" i="23"/>
  <c r="AP2068" i="23"/>
  <c r="AP2084" i="23"/>
  <c r="AP1400" i="23"/>
  <c r="AP1712" i="23"/>
  <c r="AP221" i="23"/>
  <c r="AP2018" i="23"/>
  <c r="AP2052" i="23"/>
  <c r="AP1240" i="23"/>
  <c r="AP2039" i="23"/>
  <c r="AP1729" i="23"/>
  <c r="AP690" i="23"/>
  <c r="AP1802" i="23"/>
  <c r="AP1992" i="23"/>
  <c r="AP1382" i="23"/>
  <c r="AP2053" i="23"/>
  <c r="AP1771" i="23"/>
  <c r="AP1175" i="23"/>
  <c r="AP1599" i="23"/>
  <c r="AP1764" i="23"/>
  <c r="AP120" i="23"/>
  <c r="AP380" i="23"/>
  <c r="AP1137" i="23"/>
  <c r="AP93" i="23"/>
  <c r="AP1912" i="23"/>
  <c r="AP330" i="23"/>
  <c r="AP2263" i="23"/>
  <c r="AP2279" i="23"/>
  <c r="AP953" i="23"/>
  <c r="AP528" i="23"/>
  <c r="AP770" i="23"/>
  <c r="AP1557" i="23"/>
  <c r="AP445" i="23"/>
  <c r="AP559" i="23"/>
  <c r="AP2202" i="23"/>
  <c r="AP1425" i="23"/>
  <c r="AP1516" i="23"/>
  <c r="AP379" i="23"/>
  <c r="AP1337" i="23"/>
  <c r="AP644" i="23"/>
  <c r="AP146" i="23"/>
  <c r="AP1106" i="23"/>
  <c r="AP735" i="23"/>
  <c r="AP1414" i="23"/>
  <c r="AP1461" i="23"/>
  <c r="AP160" i="23"/>
  <c r="AP2315" i="23"/>
  <c r="AP747" i="23"/>
  <c r="AP2184" i="23"/>
  <c r="AP1191" i="23"/>
  <c r="AP401" i="23"/>
  <c r="AP249" i="23"/>
  <c r="AP1742" i="23"/>
  <c r="AP806" i="23"/>
  <c r="AP1301" i="23"/>
  <c r="AP1288" i="23"/>
  <c r="AP1040" i="23"/>
  <c r="AP1850" i="23"/>
  <c r="AP1293" i="23"/>
  <c r="AP1790" i="23"/>
  <c r="AP199" i="23"/>
  <c r="AP2167" i="23"/>
  <c r="AP13" i="23"/>
  <c r="AP2010" i="23"/>
  <c r="AP948" i="23"/>
  <c r="AP2186" i="23"/>
  <c r="AP1475" i="23"/>
  <c r="AP1532" i="23"/>
  <c r="AP912" i="23"/>
  <c r="AP237" i="23"/>
  <c r="AP74" i="23"/>
  <c r="AP1866" i="23"/>
  <c r="AP568" i="23"/>
  <c r="AP885" i="23"/>
  <c r="AP1747" i="23"/>
  <c r="AP2000" i="23"/>
  <c r="AP1927" i="23"/>
  <c r="AP1440" i="23"/>
  <c r="AP19" i="23"/>
  <c r="AP1634" i="23"/>
  <c r="AP2280" i="23"/>
  <c r="AP1651" i="23"/>
  <c r="AP720" i="23"/>
  <c r="AP668" i="23"/>
  <c r="AP2358" i="23"/>
  <c r="AP477" i="23"/>
  <c r="AP1636" i="23"/>
  <c r="AP722" i="23"/>
  <c r="AP655" i="23"/>
  <c r="AP1985" i="23"/>
  <c r="AP991" i="23"/>
  <c r="AP1508" i="23"/>
  <c r="AP1758" i="23"/>
  <c r="AP1341" i="23"/>
  <c r="AP1127" i="23"/>
  <c r="AP1386" i="23"/>
  <c r="AP49" i="23"/>
  <c r="AP2345" i="23"/>
  <c r="AP1724" i="23"/>
  <c r="AP778" i="23"/>
  <c r="AP1030" i="23"/>
  <c r="AP92" i="23"/>
  <c r="AP752" i="23"/>
  <c r="AP456" i="23"/>
  <c r="AP2098" i="23"/>
  <c r="AP779" i="23"/>
  <c r="AP2050" i="23"/>
  <c r="AP1901" i="23"/>
  <c r="AP1990" i="23"/>
  <c r="AP2338" i="23"/>
  <c r="AP988" i="23"/>
  <c r="AP44" i="23"/>
  <c r="AP314" i="23"/>
  <c r="AP1613" i="23"/>
  <c r="AP1308" i="23"/>
  <c r="AP2159" i="23"/>
  <c r="AP460" i="23"/>
  <c r="AP2148" i="23"/>
  <c r="AP141" i="23"/>
  <c r="AP694" i="23"/>
  <c r="AP2285" i="23"/>
  <c r="AP262" i="23"/>
  <c r="AP449" i="23"/>
  <c r="AP2229" i="23"/>
  <c r="AP1609" i="23"/>
  <c r="AP1392" i="23"/>
  <c r="AP1195" i="23"/>
  <c r="AP1103" i="23"/>
  <c r="AP876" i="23"/>
  <c r="AP1759" i="23"/>
  <c r="AP1295" i="23"/>
  <c r="AP1312" i="23"/>
  <c r="AP1782" i="23"/>
  <c r="AP2043" i="23"/>
  <c r="AP110" i="23"/>
  <c r="AP603" i="23"/>
  <c r="AP1924" i="23"/>
  <c r="AP624" i="23"/>
  <c r="AP337" i="23"/>
  <c r="AP2172" i="23"/>
  <c r="AP1864" i="23"/>
  <c r="AP1838" i="23"/>
  <c r="AP139" i="23"/>
  <c r="AP734" i="23"/>
  <c r="AP1048" i="23"/>
  <c r="AP263" i="23"/>
  <c r="AP123" i="23"/>
  <c r="AP493" i="23"/>
  <c r="AP480" i="23"/>
  <c r="AP1349" i="23"/>
  <c r="AP1285" i="23"/>
  <c r="AP2222" i="23"/>
  <c r="AP901" i="23"/>
  <c r="AP2256" i="23"/>
  <c r="AP1819" i="23"/>
  <c r="AP465" i="23"/>
  <c r="AP1922" i="23"/>
  <c r="AP1698" i="23"/>
  <c r="AP1931" i="23"/>
  <c r="AP275" i="23"/>
  <c r="AP152" i="23"/>
  <c r="AP1212" i="23"/>
  <c r="AP1629" i="23"/>
  <c r="AP981" i="23"/>
  <c r="AP661" i="23"/>
  <c r="AP390" i="23"/>
  <c r="AP1417" i="23"/>
  <c r="AP1549" i="23"/>
  <c r="AP2059" i="23"/>
  <c r="AP1223" i="23"/>
  <c r="AP831" i="23"/>
  <c r="AP325" i="23"/>
  <c r="AP763" i="23"/>
  <c r="AP305" i="23"/>
  <c r="AP427" i="23"/>
  <c r="AP99" i="23"/>
  <c r="AP788" i="23"/>
  <c r="AP497" i="23"/>
  <c r="AP500" i="23"/>
  <c r="AP1826" i="23"/>
  <c r="AP1149" i="23"/>
  <c r="AP1639" i="23"/>
  <c r="AP1434" i="23"/>
  <c r="AP751" i="23"/>
  <c r="AP1644" i="23"/>
  <c r="AP1744" i="23"/>
  <c r="AP1774" i="23"/>
  <c r="AP210" i="23"/>
  <c r="AP2329" i="23"/>
  <c r="AP1303" i="23"/>
  <c r="AP1646" i="23"/>
  <c r="AP2080" i="23"/>
  <c r="AP2047" i="23"/>
  <c r="AP846" i="23"/>
  <c r="AP2257" i="23"/>
  <c r="AP1484" i="23"/>
  <c r="AP2086" i="23"/>
  <c r="AP65" i="23"/>
  <c r="AP820" i="23"/>
  <c r="AP1603" i="23"/>
  <c r="AP596" i="23"/>
  <c r="AP385" i="23"/>
  <c r="AP1917" i="23"/>
  <c r="AP52" i="23"/>
  <c r="AP1460" i="23"/>
  <c r="AP1206" i="23"/>
  <c r="AP1305" i="23"/>
  <c r="AP1235" i="23"/>
  <c r="AP102" i="23"/>
  <c r="AP421" i="23"/>
  <c r="AP950" i="23"/>
  <c r="AP929" i="23"/>
  <c r="AP545" i="23"/>
  <c r="AP265" i="23"/>
  <c r="AP1753" i="23"/>
  <c r="AP1116" i="23"/>
  <c r="AP2019" i="23"/>
  <c r="AP1505" i="23"/>
  <c r="AP1551" i="23"/>
  <c r="AP90" i="23"/>
  <c r="AP2153" i="23"/>
  <c r="AP1290" i="23"/>
  <c r="AP130" i="23"/>
  <c r="AP733" i="23"/>
  <c r="AP1322" i="23"/>
  <c r="AP1317" i="23"/>
  <c r="AP428" i="23"/>
  <c r="AP764" i="23"/>
  <c r="AP856" i="23"/>
  <c r="AP2354" i="23"/>
  <c r="AP226" i="23"/>
  <c r="AP212" i="23"/>
  <c r="AP1700" i="23"/>
  <c r="AP1787" i="23"/>
  <c r="AP2146" i="23"/>
  <c r="AP2013" i="23"/>
  <c r="AP667" i="23"/>
  <c r="AP567" i="23"/>
  <c r="AP2034" i="23"/>
  <c r="AP544" i="23"/>
  <c r="AP180" i="23"/>
  <c r="AP61" i="23"/>
  <c r="AP1789" i="23"/>
  <c r="AP1352" i="23"/>
  <c r="AP1543" i="23"/>
  <c r="AP574" i="23"/>
  <c r="AP999" i="23"/>
  <c r="AP2096" i="23"/>
  <c r="AP626" i="23"/>
  <c r="AP43" i="23"/>
  <c r="AP1358" i="23"/>
  <c r="AP1921" i="23"/>
  <c r="AP1659" i="23"/>
  <c r="AP565" i="23"/>
  <c r="AP1210" i="23"/>
  <c r="AP1918" i="23"/>
  <c r="AP2033" i="23"/>
  <c r="AP215" i="23"/>
  <c r="AP666" i="23"/>
  <c r="AP1418" i="23"/>
  <c r="AP1204" i="23"/>
  <c r="AP1756" i="23"/>
  <c r="AP424" i="23"/>
  <c r="AP939" i="23"/>
  <c r="AP2060" i="23"/>
  <c r="AP2197" i="23"/>
  <c r="AP1530" i="23"/>
  <c r="AP2067" i="23"/>
  <c r="AP85" i="23"/>
  <c r="AP1122" i="23"/>
  <c r="AP441" i="23"/>
  <c r="AP680" i="23"/>
  <c r="AP1351" i="23"/>
  <c r="AP457" i="23"/>
  <c r="AP634" i="23"/>
  <c r="AP1363" i="23"/>
  <c r="AP696" i="23"/>
  <c r="AP2164" i="23"/>
  <c r="AP2348" i="23"/>
  <c r="AP1028" i="23"/>
  <c r="AP1310" i="23"/>
  <c r="AP709" i="23"/>
  <c r="AP1533" i="23"/>
  <c r="AP1060" i="23"/>
  <c r="AP1809" i="23"/>
  <c r="AP1356" i="23"/>
  <c r="AP1847" i="23"/>
  <c r="AP1353" i="23"/>
  <c r="AP2135" i="23"/>
  <c r="AP2296" i="23"/>
  <c r="AP1831" i="23"/>
  <c r="AP2149" i="23"/>
  <c r="AP2056" i="23"/>
  <c r="AP205" i="23"/>
  <c r="AP1480" i="23"/>
  <c r="AP253" i="23"/>
  <c r="AP1220" i="23"/>
  <c r="AP1976" i="23"/>
  <c r="AP1189" i="23"/>
  <c r="AP809" i="23"/>
  <c r="AP719" i="23"/>
  <c r="AP2065" i="23"/>
  <c r="AP1967" i="23"/>
  <c r="AP2187" i="23"/>
  <c r="AP1485" i="23"/>
  <c r="AP2337" i="23"/>
  <c r="AP1795" i="23"/>
  <c r="AP944" i="23"/>
  <c r="AP1415" i="23"/>
  <c r="AP639" i="23"/>
  <c r="AP998" i="23"/>
  <c r="AP1777" i="23"/>
  <c r="AP1695" i="23"/>
  <c r="AP1215" i="23"/>
  <c r="AP1150" i="23"/>
  <c r="AP2182" i="23"/>
  <c r="AP2031" i="23"/>
  <c r="AP1466" i="23"/>
  <c r="AP1827" i="23"/>
  <c r="AP2191" i="23"/>
  <c r="AP94" i="23"/>
  <c r="AP665" i="23"/>
  <c r="AP1063" i="23"/>
  <c r="AP935" i="23"/>
  <c r="AP484" i="23"/>
  <c r="AP2028" i="23"/>
  <c r="AP469" i="23"/>
  <c r="AP1141" i="23"/>
  <c r="AP2306" i="23"/>
  <c r="AP1124" i="23"/>
  <c r="AP429" i="23"/>
  <c r="AP1725" i="23"/>
  <c r="AP1101" i="23"/>
  <c r="AP2143" i="23"/>
  <c r="AP1731" i="23"/>
  <c r="AP245" i="23"/>
  <c r="AP1654" i="23"/>
  <c r="AP1689" i="23"/>
  <c r="AP1615" i="23"/>
  <c r="AP2237" i="23"/>
  <c r="AP76" i="23"/>
  <c r="AP2072" i="23"/>
  <c r="AP2318" i="23"/>
  <c r="AP1975" i="23"/>
  <c r="AP1680" i="23"/>
  <c r="AP674" i="23"/>
  <c r="AP530" i="23"/>
  <c r="AP1938" i="23"/>
  <c r="AP234" i="23"/>
  <c r="AP1277" i="23"/>
  <c r="AP100" i="23"/>
  <c r="AP1057" i="23"/>
  <c r="AP2219" i="23"/>
  <c r="AP331" i="23"/>
  <c r="AP1081" i="23"/>
  <c r="AP512" i="23"/>
  <c r="AP2094" i="23"/>
  <c r="AP1641" i="23"/>
  <c r="AP1045" i="23"/>
  <c r="AP1075" i="23"/>
  <c r="AP1039" i="23"/>
  <c r="AP1447" i="23"/>
  <c r="AP1427" i="23"/>
  <c r="AP1808" i="23"/>
  <c r="AP2309" i="23"/>
  <c r="AP1019" i="23"/>
  <c r="AP1283" i="23"/>
  <c r="AP2287" i="23"/>
  <c r="AP700" i="23"/>
  <c r="AP515" i="23"/>
  <c r="AP178" i="23"/>
  <c r="AP660" i="23"/>
  <c r="AP1803" i="23"/>
  <c r="AP594" i="23"/>
  <c r="AP2035" i="23"/>
  <c r="AP1412" i="23"/>
  <c r="AP1190" i="23"/>
  <c r="AP53" i="23"/>
  <c r="AP1783" i="23"/>
  <c r="AP1900" i="23"/>
  <c r="AP272" i="23"/>
  <c r="AP613" i="23"/>
  <c r="AP2017" i="23"/>
  <c r="AP2294" i="23"/>
  <c r="AP689" i="23"/>
  <c r="AP29" i="23"/>
  <c r="AP362" i="23"/>
  <c r="AP1937" i="23"/>
  <c r="AP573" i="23"/>
  <c r="AP408" i="23"/>
  <c r="AP630" i="23"/>
  <c r="AP292" i="23"/>
  <c r="AP1631" i="23"/>
  <c r="AP746" i="23"/>
  <c r="AP646" i="23"/>
  <c r="AP1810" i="23"/>
  <c r="AP1524" i="23"/>
  <c r="AP2274" i="23"/>
  <c r="AP1249" i="23"/>
  <c r="AP769" i="23"/>
  <c r="AP1773" i="23"/>
  <c r="AP164" i="23"/>
  <c r="AP328" i="23"/>
  <c r="AP1347" i="23"/>
  <c r="AP187" i="23"/>
  <c r="AP1391" i="23"/>
  <c r="AP2203" i="23"/>
  <c r="AP324" i="23"/>
  <c r="AP1767" i="23"/>
  <c r="AP811" i="23"/>
  <c r="AP2044" i="23"/>
  <c r="AP346" i="23"/>
  <c r="AP894" i="23"/>
  <c r="AP590" i="23"/>
  <c r="AP1913" i="23"/>
  <c r="AP2032" i="23"/>
  <c r="AP1521" i="23"/>
  <c r="AP1074" i="23"/>
  <c r="AP1002" i="23"/>
  <c r="AP1318" i="23"/>
  <c r="AP1741" i="23"/>
  <c r="AP248" i="23"/>
  <c r="AP619" i="23"/>
  <c r="AP277" i="23"/>
  <c r="AP1332" i="23"/>
  <c r="AP2292" i="23"/>
  <c r="AP2006" i="23"/>
  <c r="AP444" i="23"/>
  <c r="AP223" i="23"/>
  <c r="AP861" i="23"/>
  <c r="AP286" i="23"/>
  <c r="AP868" i="23"/>
  <c r="AP2178" i="23"/>
  <c r="AP927" i="23"/>
  <c r="AP2270" i="23"/>
  <c r="AP2081" i="23"/>
  <c r="AP1454" i="23"/>
  <c r="AP1708" i="23"/>
  <c r="AP621" i="23"/>
  <c r="AP1733" i="23"/>
  <c r="AP45" i="23"/>
  <c r="AP1770" i="23"/>
  <c r="AP1254" i="23"/>
  <c r="AP1492" i="23"/>
  <c r="AP1637" i="23"/>
  <c r="AP1600" i="23"/>
  <c r="AP870" i="23"/>
  <c r="AP2101" i="23"/>
  <c r="AP1676" i="23"/>
  <c r="AP1548" i="23"/>
  <c r="AP523" i="23"/>
  <c r="AP815" i="23"/>
  <c r="AP1792" i="23"/>
  <c r="AP2349" i="23"/>
  <c r="AP1264" i="23"/>
  <c r="AP1424" i="23"/>
  <c r="AP508" i="23"/>
  <c r="AP723" i="23"/>
  <c r="AP1855" i="23"/>
  <c r="AP285" i="23"/>
  <c r="AP78" i="23"/>
  <c r="AP1265" i="23"/>
  <c r="AP1737" i="23"/>
  <c r="AP1187" i="23"/>
  <c r="AP1487" i="23"/>
  <c r="AP1390" i="23"/>
  <c r="AP1987" i="23"/>
  <c r="AP1671" i="23"/>
  <c r="AP637" i="23"/>
  <c r="AP1120" i="23"/>
  <c r="AP289" i="23"/>
  <c r="AP2085" i="23"/>
  <c r="AP366" i="23"/>
  <c r="AP904" i="23"/>
  <c r="AP1628" i="23"/>
  <c r="AP851" i="23"/>
  <c r="AP1853" i="23"/>
  <c r="AP1824" i="23"/>
  <c r="AP179" i="23"/>
  <c r="AP922" i="23"/>
  <c r="AP1154" i="23"/>
  <c r="AP1825" i="23"/>
  <c r="AP1911" i="23"/>
  <c r="AP1537" i="23"/>
  <c r="AP620" i="23"/>
  <c r="AP611" i="23"/>
  <c r="AP526" i="23"/>
  <c r="AP1205" i="23"/>
  <c r="AP459" i="23"/>
  <c r="AP1211" i="23"/>
  <c r="AP792" i="23"/>
  <c r="AP1370" i="23"/>
  <c r="AP1077" i="23"/>
  <c r="AP826" i="23"/>
  <c r="AP2074" i="23"/>
  <c r="AP1118" i="23"/>
  <c r="AP1932" i="23"/>
  <c r="AP1591" i="23"/>
  <c r="AP417" i="23"/>
  <c r="AP1648" i="23"/>
  <c r="AP893" i="23"/>
  <c r="AP1820" i="23"/>
  <c r="AP928" i="23"/>
  <c r="AP2253" i="23"/>
  <c r="AP2188" i="23"/>
  <c r="AP1286" i="23"/>
  <c r="AP2154" i="23"/>
  <c r="AP1375" i="23"/>
  <c r="AP2083" i="23"/>
  <c r="AP836" i="23"/>
  <c r="AP942" i="23"/>
  <c r="AP1593" i="23"/>
  <c r="AP960" i="23"/>
  <c r="AP1014" i="23"/>
  <c r="AP316" i="23"/>
  <c r="AP418" i="23"/>
  <c r="AP2350" i="23"/>
  <c r="AP625" i="23"/>
  <c r="AP2137" i="23"/>
  <c r="AP196" i="23"/>
  <c r="AP2331" i="23"/>
  <c r="AP592" i="23"/>
  <c r="AP1490" i="23"/>
  <c r="AP1473" i="23"/>
  <c r="AP934" i="23"/>
  <c r="AP1761" i="23"/>
  <c r="AP1960" i="23"/>
  <c r="AP2105" i="23"/>
  <c r="AP1156" i="23"/>
  <c r="AP1130" i="23"/>
  <c r="AP645" i="23"/>
  <c r="AP684" i="23"/>
  <c r="AP133" i="23"/>
  <c r="AP1531" i="23"/>
  <c r="AP2003" i="23"/>
  <c r="AP727" i="23"/>
  <c r="AP2225" i="23"/>
  <c r="AP1953" i="23"/>
  <c r="AP1472" i="23"/>
  <c r="AP2087" i="23"/>
  <c r="AP1208" i="23"/>
  <c r="AP725" i="23"/>
  <c r="AP50" i="23"/>
  <c r="AP474" i="23"/>
  <c r="AP1942" i="23"/>
  <c r="AP1691" i="23"/>
  <c r="AP77" i="23"/>
  <c r="AP1683" i="23"/>
  <c r="AP658" i="23"/>
  <c r="AP1271" i="23"/>
  <c r="AP531" i="23"/>
  <c r="AP1102" i="23"/>
  <c r="AP1365" i="23"/>
  <c r="AP1497" i="23"/>
  <c r="AP1602" i="23"/>
  <c r="AP871" i="23"/>
  <c r="AP476" i="23"/>
  <c r="AP2100" i="23"/>
  <c r="AP1474" i="23"/>
  <c r="AP2008" i="23"/>
  <c r="AP1859" i="23"/>
  <c r="AP282" i="23"/>
  <c r="AP827" i="23"/>
  <c r="AP1251" i="23"/>
  <c r="AP2011" i="23"/>
  <c r="AP274" i="23"/>
  <c r="AP454" i="23"/>
  <c r="AP1891" i="23"/>
  <c r="AP1378" i="23"/>
  <c r="AP1367" i="23"/>
  <c r="AP1226" i="23"/>
  <c r="AP807" i="23"/>
  <c r="AP784" i="23"/>
  <c r="AP348" i="23"/>
  <c r="AP505" i="23"/>
  <c r="AP2169" i="23"/>
  <c r="AP1403" i="23"/>
  <c r="AP1248" i="23"/>
  <c r="AP2236" i="23"/>
  <c r="AP98" i="23"/>
  <c r="AP842" i="23"/>
  <c r="AP1228" i="23"/>
  <c r="AP1903" i="23"/>
  <c r="AP823" i="23"/>
  <c r="AP2027" i="23"/>
  <c r="AP2091" i="23"/>
  <c r="AP89" i="23"/>
  <c r="AP1311" i="23"/>
  <c r="AP1144" i="23"/>
  <c r="AP629" i="23"/>
  <c r="AP450" i="23"/>
  <c r="AP174" i="23"/>
  <c r="AP706" i="23"/>
  <c r="AP755" i="23"/>
  <c r="AP391" i="23"/>
  <c r="AP525" i="23"/>
  <c r="AP2070" i="23"/>
  <c r="AP2051" i="23"/>
  <c r="AP1132" i="23"/>
  <c r="AP790" i="23"/>
  <c r="AP2181" i="23"/>
  <c r="AP1519" i="23"/>
  <c r="AP290" i="23"/>
  <c r="AP1082" i="23"/>
  <c r="AP1762" i="23"/>
  <c r="AP1544" i="23"/>
  <c r="AP937" i="23"/>
  <c r="AP1738" i="23"/>
  <c r="AP765" i="23"/>
  <c r="AP1062" i="23"/>
  <c r="AP1515" i="23"/>
  <c r="AP956" i="23"/>
  <c r="AP1246" i="23"/>
  <c r="AP783" i="23"/>
  <c r="AP162" i="23"/>
  <c r="AP1385" i="23"/>
  <c r="AP1550" i="23"/>
  <c r="AP447" i="23"/>
  <c r="AP805" i="23"/>
  <c r="AP732" i="23"/>
  <c r="AP816" i="23"/>
  <c r="AP1006" i="23"/>
  <c r="AP4" i="23"/>
  <c r="AP2218" i="23"/>
  <c r="AP1577" i="23"/>
  <c r="AP854" i="23"/>
  <c r="AP1579" i="23"/>
  <c r="AP2268" i="23"/>
  <c r="AP711" i="23"/>
  <c r="AP1009" i="23"/>
  <c r="AP916" i="23"/>
  <c r="AP1906" i="23"/>
  <c r="AP1008" i="23"/>
  <c r="AP239" i="23"/>
  <c r="AP1711" i="23"/>
  <c r="AP558" i="23"/>
  <c r="AP595" i="23"/>
  <c r="AP25" i="23"/>
  <c r="AP2134" i="23"/>
  <c r="AP8" i="23"/>
  <c r="AP1477" i="23"/>
  <c r="AP506" i="23"/>
  <c r="AP229" i="23"/>
  <c r="AP258" i="23"/>
  <c r="AP384" i="23"/>
  <c r="AP2198" i="23"/>
  <c r="AP1763" i="23"/>
  <c r="AP514" i="23"/>
  <c r="AP1345" i="23"/>
  <c r="AP1716" i="23"/>
  <c r="AP1339" i="23"/>
  <c r="AP777" i="23"/>
  <c r="AP994" i="23"/>
  <c r="AP608" i="23"/>
  <c r="AP1135" i="23"/>
  <c r="AP797" i="23"/>
  <c r="AP1072" i="23"/>
  <c r="AP435" i="23"/>
  <c r="AP1887" i="23"/>
  <c r="AP1229" i="23"/>
  <c r="AP1633" i="23"/>
  <c r="AP419" i="23"/>
  <c r="AP1383" i="23"/>
  <c r="AP1373" i="23"/>
  <c r="AP1735" i="23"/>
  <c r="AP773" i="23"/>
  <c r="AP116" i="23"/>
  <c r="AP776" i="23"/>
  <c r="AP2055" i="23"/>
  <c r="AP1198" i="23"/>
  <c r="AP360" i="23"/>
  <c r="AP563" i="23"/>
  <c r="AP1684" i="23"/>
  <c r="AP849" i="23"/>
  <c r="AP1038" i="23"/>
  <c r="AP511" i="23"/>
  <c r="AP315" i="23"/>
  <c r="AP1657" i="23"/>
  <c r="AP2252" i="23"/>
  <c r="AP1801" i="23"/>
  <c r="AP1160" i="23"/>
  <c r="AP866" i="23"/>
  <c r="AP11" i="23"/>
  <c r="AP1837" i="23"/>
  <c r="AP1874" i="23"/>
  <c r="AP1841" i="23"/>
  <c r="AP431" i="23"/>
  <c r="AP10" i="23"/>
  <c r="AP2160" i="23"/>
  <c r="AP227" i="23"/>
  <c r="AP1178" i="23"/>
  <c r="AP1775" i="23"/>
  <c r="AP195" i="23"/>
  <c r="AP64" i="23"/>
  <c r="AP588" i="23"/>
  <c r="AP1018" i="23"/>
  <c r="AP570" i="23"/>
  <c r="AP1299" i="23"/>
  <c r="AP241" i="23"/>
  <c r="AP200" i="23"/>
  <c r="AP463" i="23"/>
  <c r="AP1439" i="23"/>
  <c r="AP2312" i="23"/>
  <c r="AP176" i="23"/>
  <c r="AP2014" i="23"/>
  <c r="AP880" i="23"/>
  <c r="AP2076" i="23"/>
  <c r="AP612" i="23"/>
  <c r="AP1184" i="23"/>
  <c r="AP1554" i="23"/>
  <c r="AP632" i="23"/>
  <c r="AP238" i="23"/>
  <c r="AP1649" i="23"/>
  <c r="AP628" i="23"/>
  <c r="AP1416" i="23"/>
  <c r="AP36" i="23"/>
  <c r="AP1776" i="23"/>
  <c r="AP109" i="23"/>
  <c r="AP486" i="23"/>
  <c r="AP56" i="23"/>
  <c r="AP1572" i="23"/>
  <c r="AP2361" i="23"/>
  <c r="AP1174" i="23"/>
  <c r="AP1456" i="23"/>
  <c r="AP1131" i="23"/>
  <c r="AP2322" i="23"/>
  <c r="AP642" i="23"/>
  <c r="AP2026" i="23"/>
  <c r="AP1052" i="23"/>
  <c r="AP244" i="23"/>
  <c r="AP1097" i="23"/>
  <c r="AP682" i="23"/>
  <c r="AP2217" i="23"/>
  <c r="AP1186" i="23"/>
  <c r="AP467" i="23"/>
  <c r="AP804" i="23"/>
  <c r="AP2024" i="23"/>
  <c r="AP356" i="23"/>
  <c r="AP349" i="23"/>
  <c r="AP1179" i="23"/>
  <c r="AP96" i="23"/>
  <c r="AP1852" i="23"/>
  <c r="AP1267" i="23"/>
  <c r="AP2142" i="23"/>
  <c r="AP970" i="23"/>
  <c r="AP535" i="23"/>
  <c r="AP938" i="23"/>
  <c r="AP892" i="23"/>
  <c r="AP615" i="23"/>
  <c r="AP795" i="23"/>
  <c r="AP906" i="23"/>
  <c r="AP551" i="23"/>
  <c r="AP1875" i="23"/>
  <c r="AP478" i="23"/>
  <c r="AP1916" i="23"/>
  <c r="AP560" i="23"/>
  <c r="AP509" i="23"/>
  <c r="AP171" i="23"/>
  <c r="AP2126" i="23"/>
  <c r="AP589" i="23"/>
  <c r="AP2324" i="23"/>
  <c r="AP945" i="23"/>
  <c r="AP919" i="23"/>
  <c r="AP2139" i="23"/>
  <c r="AP2234" i="23"/>
  <c r="AP271" i="23"/>
  <c r="AP1015" i="23"/>
  <c r="AP673" i="23"/>
  <c r="AP60" i="23"/>
  <c r="AP687" i="23"/>
  <c r="AP151" i="23"/>
  <c r="AP949" i="23"/>
  <c r="AP984" i="23"/>
  <c r="AP1316" i="23"/>
  <c r="AP2071" i="23"/>
  <c r="AP1095" i="23"/>
  <c r="AP1000" i="23"/>
  <c r="AP1297" i="23"/>
  <c r="AP86" i="23"/>
  <c r="AP2214" i="23"/>
  <c r="AP297" i="23"/>
  <c r="AP1511" i="23"/>
  <c r="AP114" i="23"/>
  <c r="AP745" i="23"/>
  <c r="AP2016" i="23"/>
  <c r="AP153" i="23"/>
  <c r="AP1188" i="23"/>
  <c r="AP1959" i="23"/>
  <c r="AP1830" i="23"/>
  <c r="AP2038" i="23"/>
  <c r="AP636" i="23"/>
  <c r="AP1948" i="23"/>
  <c r="AP1817" i="23"/>
  <c r="AP2208" i="23"/>
  <c r="AP101" i="23"/>
  <c r="AP183" i="23"/>
  <c r="AP2211" i="23"/>
  <c r="AP761" i="23"/>
  <c r="AP1892" i="23"/>
  <c r="AP1535" i="23"/>
  <c r="AP24" i="23"/>
  <c r="AP1581" i="23"/>
  <c r="AP370" i="23"/>
  <c r="AP1152" i="23"/>
  <c r="AP1805" i="23"/>
  <c r="AP581" i="23"/>
  <c r="AP1851" i="23"/>
  <c r="AP1986" i="23"/>
  <c r="AP931" i="23"/>
  <c r="AP575" i="23"/>
  <c r="AP119" i="23"/>
  <c r="AP2144" i="23"/>
  <c r="AP1936" i="23"/>
  <c r="AP993" i="23"/>
  <c r="AP2103" i="23"/>
  <c r="AP181" i="23"/>
  <c r="AP371" i="23"/>
  <c r="AP1503" i="23"/>
  <c r="AP1263" i="23"/>
  <c r="AP1196" i="23"/>
  <c r="AP58" i="23"/>
  <c r="AP2276" i="23"/>
  <c r="AP1451" i="23"/>
  <c r="AP698" i="23"/>
  <c r="AP739" i="23"/>
  <c r="AP649" i="23"/>
  <c r="AP485" i="23"/>
  <c r="AP1393" i="23"/>
  <c r="AP1970" i="23"/>
  <c r="AP479" i="23"/>
  <c r="AP704" i="23"/>
  <c r="AP1107" i="23"/>
  <c r="AP471" i="23"/>
  <c r="AP1660" i="23"/>
  <c r="AP2116" i="23"/>
  <c r="AP1433" i="23"/>
  <c r="AP499" i="23"/>
  <c r="AP1760" i="23"/>
  <c r="AP1035" i="23"/>
  <c r="AP1049" i="23"/>
  <c r="AP1479" i="23"/>
  <c r="AP1908" i="23"/>
  <c r="AP672" i="23"/>
  <c r="AP402" i="23"/>
  <c r="AP2127" i="23"/>
  <c r="AP161" i="23"/>
  <c r="AP1658" i="23"/>
  <c r="AP1673" i="23"/>
  <c r="AP791" i="23"/>
  <c r="AP255" i="23"/>
  <c r="AP2007" i="23"/>
  <c r="AP1595" i="23"/>
  <c r="AP584" i="23"/>
  <c r="AP32" i="23"/>
  <c r="AP975" i="23"/>
  <c r="AP2235" i="23"/>
  <c r="AP1693" i="23"/>
  <c r="AP538" i="23"/>
  <c r="AP1327" i="23"/>
  <c r="AP1086" i="23"/>
  <c r="AP1279" i="23"/>
  <c r="AP1140" i="23"/>
  <c r="AP715" i="23"/>
  <c r="AP1411" i="23"/>
  <c r="AP1209" i="23"/>
  <c r="AP1281" i="23"/>
  <c r="AP2254" i="23"/>
  <c r="AP2092" i="23"/>
  <c r="AP240" i="23"/>
  <c r="AP771" i="23"/>
  <c r="AP1933" i="23"/>
  <c r="AP323" i="23"/>
  <c r="AP1885" i="23"/>
  <c r="AP1274" i="23"/>
  <c r="AP339" i="23"/>
  <c r="AP1590" i="23"/>
  <c r="AP758" i="23"/>
  <c r="AP2247" i="23"/>
  <c r="AP1455" i="23"/>
  <c r="AP1681" i="23"/>
  <c r="AP2131" i="23"/>
  <c r="AP2090" i="23"/>
  <c r="AP1029" i="23"/>
  <c r="AP1983" i="23"/>
  <c r="AP1219" i="23"/>
  <c r="AP1261" i="23"/>
  <c r="AP2179" i="23"/>
  <c r="AP1498" i="23"/>
  <c r="AP873" i="23"/>
  <c r="AP1889" i="23"/>
  <c r="AP941" i="23"/>
  <c r="AP70" i="23"/>
  <c r="AP1481" i="23"/>
  <c r="AP654" i="23"/>
  <c r="AP1806" i="23"/>
  <c r="AP966" i="23"/>
  <c r="AP115" i="23"/>
  <c r="AP405" i="23"/>
  <c r="AP2194" i="23"/>
  <c r="AP671" i="23"/>
  <c r="AP863" i="23"/>
  <c r="AP1576" i="23"/>
  <c r="AP1839" i="23"/>
  <c r="AP518" i="23"/>
  <c r="AP2054" i="23"/>
  <c r="AP367" i="23"/>
  <c r="AP1329" i="23"/>
  <c r="AP400" i="23"/>
  <c r="AP822" i="23"/>
  <c r="AP858" i="23"/>
  <c r="AP453" i="23"/>
  <c r="AP1123" i="23"/>
  <c r="AP1010" i="23"/>
  <c r="AP2037" i="23"/>
  <c r="AP54" i="23"/>
  <c r="AP2260" i="23"/>
  <c r="AP422" i="23"/>
  <c r="AP1031" i="23"/>
  <c r="AP342" i="23"/>
  <c r="AP718" i="23"/>
  <c r="AP1945" i="23"/>
  <c r="AP295" i="23"/>
  <c r="AP2063" i="23"/>
  <c r="AP2300" i="23"/>
  <c r="AP332" i="23"/>
  <c r="AP803" i="23"/>
  <c r="AP1197" i="23"/>
  <c r="AP355" i="23"/>
  <c r="AP1001" i="23"/>
  <c r="AP38" i="23"/>
  <c r="AP768" i="23"/>
  <c r="AP1588" i="23"/>
  <c r="AP1995" i="23"/>
  <c r="AP1696" i="23"/>
  <c r="AP1606" i="23"/>
  <c r="AP2255" i="23"/>
  <c r="AP310" i="23"/>
  <c r="AP280" i="23"/>
  <c r="AP710" i="23"/>
  <c r="AP1969" i="23"/>
  <c r="AP1047" i="23"/>
  <c r="AP1828" i="23"/>
  <c r="AP1740" i="23"/>
  <c r="AP552" i="23"/>
  <c r="AP1512" i="23"/>
  <c r="AP1273" i="23"/>
  <c r="AP2112" i="23"/>
  <c r="AP1832" i="23"/>
  <c r="AP137" i="23"/>
  <c r="AP759" i="23"/>
  <c r="AP1540" i="23"/>
  <c r="AP1974" i="23"/>
  <c r="AP1129" i="23"/>
  <c r="AP1947" i="23"/>
  <c r="AP2267" i="23"/>
  <c r="AP374" i="23"/>
  <c r="AP257" i="23"/>
  <c r="AP117" i="23"/>
  <c r="AP1645" i="23"/>
  <c r="AP1818" i="23"/>
  <c r="AP2262" i="23"/>
  <c r="AP288" i="23"/>
  <c r="AP88" i="23"/>
  <c r="AP1170" i="23"/>
  <c r="AP920" i="23"/>
  <c r="AP1769" i="23"/>
  <c r="AP2150" i="23"/>
  <c r="AP406" i="23"/>
  <c r="AP1499" i="23"/>
  <c r="AP1366" i="23"/>
  <c r="AP2109" i="23"/>
  <c r="AP409" i="23"/>
  <c r="AP48" i="23"/>
  <c r="AP155" i="23"/>
  <c r="AP1630" i="23"/>
  <c r="AP1664" i="23"/>
  <c r="AP1848" i="23"/>
  <c r="AP189" i="23"/>
  <c r="AP2206" i="23"/>
  <c r="AP2359" i="23"/>
  <c r="AP2097" i="23"/>
  <c r="AP1468" i="23"/>
  <c r="AP142" i="23"/>
  <c r="AP2138" i="23"/>
  <c r="AP1545" i="23"/>
  <c r="AP1546" i="23"/>
  <c r="AP2200" i="23"/>
  <c r="AP641" i="23"/>
  <c r="AP1428" i="23"/>
  <c r="AP1642" i="23"/>
  <c r="AP1164" i="23"/>
  <c r="AP1423" i="23"/>
  <c r="AP702" i="23"/>
  <c r="AP1668" i="23"/>
  <c r="AP1298" i="23"/>
  <c r="AP1883" i="23"/>
  <c r="AP862" i="23"/>
  <c r="AP2278" i="23"/>
  <c r="AP1420" i="23"/>
  <c r="AP1381" i="23"/>
  <c r="AP1542" i="23"/>
  <c r="AP404" i="23"/>
  <c r="AP1042" i="23"/>
  <c r="AP2314" i="23"/>
  <c r="AP774" i="23"/>
  <c r="AP1951" i="23"/>
  <c r="AP1586" i="23"/>
  <c r="AP1004" i="23"/>
  <c r="AP1117" i="23"/>
  <c r="AP1879" i="23"/>
  <c r="AP679" i="23"/>
  <c r="AP425" i="23"/>
  <c r="AP1670" i="23"/>
  <c r="AP2347" i="23"/>
  <c r="AP186" i="23"/>
  <c r="AP997" i="23"/>
  <c r="AP103" i="23"/>
  <c r="AP845" i="23"/>
  <c r="AP712" i="23"/>
  <c r="AP623" i="23"/>
  <c r="AP1582" i="23"/>
  <c r="AP1464" i="23"/>
  <c r="AP1457" i="23"/>
  <c r="AP213" i="23"/>
  <c r="AP336" i="23"/>
  <c r="AP979" i="23"/>
  <c r="AP2117" i="23"/>
  <c r="AP136" i="23"/>
  <c r="AP605" i="23"/>
  <c r="AP699" i="23"/>
  <c r="AP359" i="23"/>
  <c r="AP352" i="23"/>
  <c r="AP1840" i="23"/>
  <c r="AP1573" i="23"/>
  <c r="AP1994" i="23"/>
  <c r="AP488" i="23"/>
  <c r="AP1539" i="23"/>
  <c r="AP1966" i="23"/>
  <c r="AP1098" i="23"/>
  <c r="AP2290" i="23"/>
  <c r="AP1361" i="23"/>
  <c r="AP640" i="23"/>
  <c r="AP2265" i="23"/>
  <c r="AP1003" i="23"/>
  <c r="AP910" i="23"/>
  <c r="AP1523" i="23"/>
  <c r="AP1313" i="23"/>
  <c r="AP470" i="23"/>
  <c r="AP382" i="23"/>
  <c r="AP438" i="23"/>
  <c r="AP965" i="23"/>
  <c r="AP291" i="23"/>
  <c r="AP650" i="23"/>
  <c r="AP278" i="23"/>
  <c r="AP473" i="23"/>
  <c r="AP571" i="23"/>
  <c r="AP1876" i="23"/>
  <c r="AP1794" i="23"/>
  <c r="AP2336" i="23"/>
  <c r="AP1462" i="23"/>
  <c r="AP2341" i="23"/>
  <c r="AP2321" i="23"/>
  <c r="AP2305" i="23"/>
  <c r="AP556" i="23"/>
  <c r="AP1389" i="23"/>
  <c r="AP548" i="23"/>
  <c r="AP1650" i="23"/>
  <c r="AP1278" i="23"/>
  <c r="AP55" i="23"/>
  <c r="AP1200" i="23"/>
  <c r="AP955" i="23"/>
  <c r="AP1193" i="23"/>
  <c r="AP1151" i="23"/>
  <c r="AP1435" i="23"/>
  <c r="AP2004" i="23"/>
  <c r="AP775" i="23"/>
  <c r="AP411" i="23"/>
  <c r="AP168" i="23"/>
  <c r="AP1482" i="23"/>
  <c r="AP1638" i="23"/>
  <c r="AP198" i="23"/>
  <c r="AP1483" i="23"/>
  <c r="AP507" i="23"/>
  <c r="AP697" i="23"/>
  <c r="AP1596" i="23"/>
  <c r="AP2158" i="23"/>
  <c r="AP1043" i="23"/>
  <c r="AP1857" i="23"/>
  <c r="AP368" i="23"/>
  <c r="AP1517" i="23"/>
  <c r="AP546" i="23"/>
  <c r="AP1614" i="23"/>
  <c r="AP320" i="23"/>
  <c r="AP1971" i="23"/>
  <c r="AP1092" i="23"/>
  <c r="AP1663" i="23"/>
  <c r="AP2317" i="23"/>
  <c r="AP973" i="23"/>
  <c r="AP1868" i="23"/>
  <c r="AP354" i="23"/>
  <c r="AP801" i="23"/>
  <c r="AP1171" i="23"/>
  <c r="AP329" i="23"/>
  <c r="AP2277" i="23"/>
  <c r="AP1643" i="23"/>
  <c r="AP2325" i="23"/>
  <c r="AP2328" i="23"/>
  <c r="AP662" i="23"/>
  <c r="AP1394" i="23"/>
  <c r="AP872" i="23"/>
  <c r="AP420" i="23"/>
  <c r="AP789" i="23"/>
  <c r="AP1032" i="23"/>
  <c r="AP2073" i="23"/>
  <c r="AP852" i="23"/>
  <c r="AP481" i="23"/>
  <c r="AP1431" i="23"/>
  <c r="AP796" i="23"/>
  <c r="AP1728" i="23"/>
  <c r="AP2163" i="23"/>
  <c r="AP1797" i="23"/>
  <c r="AP1928" i="23"/>
  <c r="AP550" i="23"/>
  <c r="AP1754" i="23"/>
  <c r="AP1518" i="23"/>
  <c r="AP312" i="23"/>
  <c r="AP122" i="23"/>
  <c r="AP1426" i="23"/>
  <c r="AP1534" i="23"/>
  <c r="AP1218" i="23"/>
  <c r="AP695" i="23"/>
  <c r="AP577" i="23"/>
  <c r="AP1845" i="23"/>
  <c r="AP800" i="23"/>
  <c r="AP2147" i="23"/>
  <c r="AP1334" i="23"/>
  <c r="AP2165" i="23"/>
  <c r="AP1422" i="23"/>
  <c r="AP129" i="23"/>
  <c r="AP1110" i="23"/>
  <c r="AP1486" i="23"/>
  <c r="AP730" i="23"/>
  <c r="AP1158" i="23"/>
  <c r="AP724" i="23"/>
  <c r="AP46" i="23"/>
  <c r="AP403" i="23"/>
  <c r="AP963" i="23"/>
  <c r="AP1207" i="23"/>
  <c r="AP287" i="23"/>
  <c r="AP1085" i="23"/>
  <c r="AP2330" i="23"/>
  <c r="AP2307" i="23"/>
  <c r="AP731" i="23"/>
  <c r="AP1449" i="23"/>
  <c r="AP80" i="23"/>
  <c r="AP461" i="23"/>
  <c r="AP832" i="23"/>
  <c r="AP2125" i="23"/>
  <c r="AP1336" i="23"/>
  <c r="AP964" i="23"/>
  <c r="AP1890" i="23"/>
  <c r="AP1569" i="23"/>
  <c r="AP172" i="23"/>
  <c r="AP707" i="23"/>
  <c r="AP1869" i="23"/>
  <c r="AP914" i="23"/>
  <c r="AP1065" i="23"/>
  <c r="AP2356" i="23"/>
  <c r="AP250" i="23"/>
  <c r="AP163" i="23"/>
  <c r="AP1088" i="23"/>
  <c r="AP201" i="23"/>
  <c r="AP2353" i="23"/>
  <c r="AP2251" i="23"/>
  <c r="AP607" i="23"/>
  <c r="AP361" i="23"/>
  <c r="AP351" i="23"/>
  <c r="AP599" i="23"/>
  <c r="AP2020" i="23"/>
  <c r="AP1243" i="23"/>
  <c r="AP1096" i="23"/>
  <c r="AP843" i="23"/>
  <c r="AP911" i="23"/>
  <c r="AP1674" i="23"/>
  <c r="AP209" i="23"/>
  <c r="AP1624" i="23"/>
  <c r="AP73" i="23"/>
  <c r="AP925" i="23"/>
  <c r="AP1525" i="23"/>
  <c r="AP2297" i="23"/>
  <c r="AP1807" i="23"/>
  <c r="AP883" i="23"/>
  <c r="AP1706" i="23"/>
  <c r="AP30" i="23"/>
  <c r="AP1623" i="23"/>
  <c r="AP1377" i="23"/>
  <c r="AP976" i="23"/>
  <c r="AP2212" i="23"/>
  <c r="AP1720" i="23"/>
  <c r="AP1066" i="23"/>
  <c r="AP962" i="23"/>
  <c r="AP569" i="23"/>
  <c r="AP1350" i="23"/>
  <c r="AP377" i="23"/>
  <c r="AP1245" i="23"/>
  <c r="AP2113" i="23"/>
  <c r="AP865" i="23"/>
  <c r="AP579" i="23"/>
  <c r="AP1021" i="23"/>
  <c r="AP2082" i="23"/>
  <c r="AP540" i="23"/>
  <c r="AP214" i="23"/>
  <c r="AP896" i="23"/>
  <c r="AP1688" i="23"/>
  <c r="AP2303" i="23"/>
  <c r="AP766" i="23"/>
  <c r="AP1707" i="23"/>
  <c r="AP833" i="23"/>
  <c r="AP1666" i="23"/>
  <c r="AP175" i="23"/>
  <c r="AP1721" i="23"/>
  <c r="AP107" i="23"/>
  <c r="AP542" i="23"/>
  <c r="AP1561" i="23"/>
  <c r="AP1139" i="23"/>
  <c r="AP393" i="23"/>
  <c r="AP2040" i="23"/>
  <c r="AP878" i="23"/>
  <c r="AP1709" i="23"/>
  <c r="AP1687" i="23"/>
  <c r="AP1955" i="23"/>
  <c r="AP1432" i="23"/>
  <c r="AP2283" i="23"/>
  <c r="AP1655" i="23"/>
  <c r="AP1017" i="23"/>
  <c r="AP15" i="23"/>
  <c r="AP1429" i="23"/>
  <c r="AP423" i="23"/>
  <c r="AP1739" i="23"/>
  <c r="AP246" i="23"/>
  <c r="AP87" i="23"/>
  <c r="AP2166" i="23"/>
  <c r="AP748" i="23"/>
  <c r="AP1882" i="23"/>
  <c r="AP717" i="23"/>
  <c r="AP923" i="23"/>
  <c r="AP983" i="23"/>
  <c r="AP1755" i="23"/>
  <c r="AP2140" i="23"/>
  <c r="AP1307" i="23"/>
  <c r="AP1319" i="23"/>
  <c r="AP1232" i="23"/>
  <c r="AP216" i="23"/>
  <c r="AP1984" i="23"/>
  <c r="AP1632" i="23"/>
  <c r="AP1272" i="23"/>
  <c r="AP1343" i="23"/>
  <c r="AP1053" i="23"/>
  <c r="AP2119" i="23"/>
  <c r="AP946" i="23"/>
  <c r="AP742" i="23"/>
  <c r="AP373" i="23"/>
  <c r="AP954" i="23"/>
  <c r="AP701" i="23"/>
  <c r="AP1328" i="23"/>
  <c r="AP338" i="23"/>
  <c r="AP869" i="23"/>
  <c r="AP112" i="23"/>
  <c r="AP1094" i="23"/>
  <c r="AP157" i="23"/>
  <c r="AP416" i="23"/>
  <c r="AP145" i="23"/>
  <c r="AP40" i="23"/>
  <c r="AP1877" i="23"/>
  <c r="AP1686" i="23"/>
  <c r="AP1669" i="23"/>
  <c r="AP276" i="23"/>
  <c r="AP926" i="23"/>
  <c r="AP1119" i="23"/>
  <c r="AP358" i="23"/>
  <c r="AP218" i="23"/>
  <c r="AP510" i="23"/>
  <c r="AP1225" i="23"/>
  <c r="AP1384" i="23"/>
  <c r="AP1977" i="23"/>
  <c r="AP618" i="23"/>
  <c r="AP2029" i="23"/>
  <c r="AP2239" i="23"/>
  <c r="AP2095" i="23"/>
  <c r="AP1580" i="23"/>
  <c r="AP2120" i="23"/>
  <c r="AP1100" i="23"/>
  <c r="AP2302" i="23"/>
  <c r="AP657" i="23"/>
  <c r="AP188" i="23"/>
  <c r="AP1138" i="23"/>
  <c r="AP517" i="23"/>
  <c r="AP850" i="23"/>
  <c r="AP1527" i="23"/>
  <c r="AP1025" i="23"/>
  <c r="AP1348" i="23"/>
  <c r="AP1578" i="23"/>
  <c r="AP1183" i="23"/>
  <c r="AP466" i="23"/>
  <c r="AP1589" i="23"/>
  <c r="AP230" i="23"/>
  <c r="AP2157" i="23"/>
  <c r="AP1701" i="23"/>
  <c r="AP270" i="23"/>
  <c r="AP2021" i="23"/>
  <c r="AP677" i="23"/>
  <c r="AP1280" i="23"/>
  <c r="AP602" i="23"/>
  <c r="AP2174" i="23"/>
  <c r="AP1998" i="23"/>
  <c r="AP97" i="23"/>
  <c r="AP298" i="23"/>
  <c r="AP947" i="23"/>
  <c r="AP311" i="23"/>
  <c r="AP903" i="23"/>
  <c r="AP440" i="23"/>
  <c r="AP491" i="23"/>
  <c r="AP1078" i="23"/>
  <c r="AP414" i="23"/>
  <c r="AP793" i="23"/>
  <c r="AP1784" i="23"/>
  <c r="AP659" i="23"/>
  <c r="AP1829" i="23"/>
  <c r="AP264" i="23"/>
  <c r="AP1559" i="23"/>
  <c r="AP194" i="23"/>
  <c r="AP1080" i="23"/>
  <c r="AP1126" i="23"/>
  <c r="AP251" i="23"/>
  <c r="AP844" i="23"/>
  <c r="AP1604" i="23"/>
  <c r="AP1067" i="23"/>
  <c r="AP2291" i="23"/>
  <c r="AP886" i="23"/>
  <c r="AP810" i="23"/>
  <c r="AP891" i="23"/>
  <c r="AP233" i="23"/>
  <c r="AP436" i="23"/>
  <c r="AP1355" i="23"/>
  <c r="AP1905" i="23"/>
  <c r="AP1083" i="23"/>
  <c r="AP28" i="23"/>
  <c r="AP1185" i="23"/>
  <c r="AP1128" i="23"/>
  <c r="AP977" i="23"/>
  <c r="AP2299" i="23"/>
  <c r="AP1007" i="23"/>
  <c r="AP534" i="23"/>
  <c r="AP2243" i="23"/>
  <c r="AP1690" i="23"/>
  <c r="AP365" i="23"/>
  <c r="AP31" i="23"/>
  <c r="AP2093" i="23"/>
  <c r="AP757" i="23"/>
  <c r="AP1304" i="23"/>
  <c r="AP135" i="23"/>
  <c r="AP1870" i="23"/>
  <c r="AP1026" i="23"/>
  <c r="AP2062" i="23"/>
  <c r="AP879" i="23"/>
  <c r="AP2190" i="23"/>
  <c r="AP1618" i="23"/>
  <c r="AP1904" i="23"/>
  <c r="AP182" i="23"/>
  <c r="AP529" i="23"/>
  <c r="AP617" i="23"/>
  <c r="AP1064" i="23"/>
  <c r="AP1746" i="23"/>
  <c r="AP1556" i="23"/>
  <c r="AP1558" i="23"/>
  <c r="AP1282" i="23"/>
  <c r="AP1804" i="23"/>
  <c r="AP125" i="23"/>
  <c r="AP633" i="23"/>
  <c r="AP498" i="23"/>
  <c r="AP344" i="23"/>
  <c r="AP2015" i="23"/>
  <c r="AP1364" i="23"/>
  <c r="AP1046" i="23"/>
  <c r="AP1718" i="23"/>
  <c r="AP1601" i="23"/>
  <c r="AP193" i="23"/>
  <c r="AP913" i="23"/>
  <c r="AP841" i="23"/>
  <c r="AP42" i="23"/>
  <c r="AP1715" i="23"/>
  <c r="AP1087" i="23"/>
  <c r="AP1255" i="23"/>
  <c r="AP17" i="23"/>
  <c r="AP1536" i="23"/>
  <c r="AP1766" i="23"/>
  <c r="AP1811" i="23"/>
  <c r="AP1244" i="23"/>
  <c r="AP813" i="23"/>
  <c r="AP2363" i="23"/>
  <c r="AP308" i="23"/>
  <c r="AP1574" i="23"/>
  <c r="AP1236" i="23"/>
  <c r="AP1359" i="23"/>
  <c r="AP1217" i="23"/>
  <c r="AP721" i="23"/>
  <c r="AP2183" i="23"/>
  <c r="AP192" i="23"/>
  <c r="AP1897" i="23"/>
  <c r="AP1379" i="23"/>
  <c r="AP387" i="23"/>
  <c r="AP2102" i="23"/>
  <c r="AP23" i="23"/>
  <c r="AP1114" i="23"/>
  <c r="AP1893" i="23"/>
  <c r="AP780" i="23"/>
  <c r="AP1168" i="23"/>
  <c r="AP84" i="23"/>
  <c r="AP527" i="23"/>
  <c r="AP284" i="23"/>
  <c r="AP1867" i="23"/>
  <c r="AP202" i="23"/>
  <c r="AP412" i="23"/>
  <c r="AP2058" i="23"/>
  <c r="AP1333" i="23"/>
  <c r="AP786" i="23"/>
  <c r="AP1907" i="23"/>
  <c r="AP389" i="23"/>
  <c r="AP2129" i="23"/>
  <c r="AP2012" i="23"/>
  <c r="AP1296" i="23"/>
  <c r="AP516" i="23"/>
  <c r="AP375" i="23"/>
  <c r="AP1748" i="23"/>
  <c r="AP496" i="23"/>
  <c r="AP606" i="23"/>
  <c r="AP562" i="23"/>
  <c r="AP1598" i="23"/>
  <c r="AP597" i="23"/>
  <c r="AP1199" i="23"/>
  <c r="AP1269" i="23"/>
  <c r="AP353" i="23"/>
  <c r="AP1076" i="23"/>
  <c r="AP261" i="23"/>
  <c r="AP2357" i="23"/>
  <c r="AP1605" i="23"/>
  <c r="AP676" i="23"/>
  <c r="AP2269" i="23"/>
  <c r="AP2001" i="23"/>
  <c r="AP34" i="23"/>
  <c r="AP170" i="23"/>
  <c r="AP2162" i="23"/>
  <c r="AP347" i="23"/>
  <c r="AP1173" i="23"/>
  <c r="AP1958" i="23"/>
  <c r="AP247" i="23"/>
  <c r="AP1506" i="23"/>
  <c r="AP154" i="23"/>
  <c r="AP1315" i="23"/>
  <c r="AP2189" i="23"/>
  <c r="AP1093" i="23"/>
  <c r="AP688" i="23"/>
  <c r="AP1575" i="23"/>
  <c r="AP2288" i="23"/>
  <c r="AP564" i="23"/>
  <c r="AP2238" i="23"/>
  <c r="AP664" i="23"/>
  <c r="AP1227" i="23"/>
  <c r="AP728" i="23"/>
  <c r="AP2088" i="23"/>
  <c r="AP888" i="23"/>
  <c r="AP857" i="23"/>
  <c r="AP1036" i="23"/>
  <c r="AP1133" i="23"/>
  <c r="AP2089" i="23"/>
  <c r="AP817" i="23"/>
  <c r="AP1567" i="23"/>
  <c r="AP35" i="23"/>
  <c r="AP1331" i="23"/>
  <c r="AP824" i="23"/>
  <c r="AP1020" i="23"/>
  <c r="AP2201" i="23"/>
  <c r="AP1011" i="23"/>
  <c r="AP254" i="23"/>
  <c r="AP1968" i="23"/>
  <c r="AP318" i="23"/>
  <c r="AP1902" i="23"/>
  <c r="AP236" i="23"/>
  <c r="AP281" i="23"/>
  <c r="AP1873" i="23"/>
  <c r="AP1617" i="23"/>
  <c r="AP1872" i="23"/>
  <c r="AP736" i="23"/>
  <c r="AP1108" i="23"/>
  <c r="AP2364" i="23"/>
  <c r="AP2107" i="23"/>
  <c r="AP754" i="23"/>
  <c r="AP1943" i="23"/>
  <c r="AP1935" i="23"/>
  <c r="AP971" i="23"/>
  <c r="AP2241" i="23"/>
  <c r="AP7" i="23"/>
  <c r="AP2242" i="23"/>
  <c r="AP907" i="23"/>
  <c r="AP2036" i="23"/>
  <c r="AP1799" i="23"/>
  <c r="AP2111" i="23"/>
  <c r="AP2355" i="23"/>
  <c r="AP1441" i="23"/>
  <c r="AP855" i="23"/>
  <c r="AP1398" i="23"/>
  <c r="AP1865" i="23"/>
  <c r="AP1926" i="23"/>
  <c r="AP1410" i="23"/>
  <c r="AP940" i="23"/>
  <c r="AP1034" i="23"/>
  <c r="AP1956" i="23"/>
  <c r="AP1194" i="23"/>
  <c r="AP1768" i="23"/>
  <c r="AP1888" i="23"/>
  <c r="AP1169" i="23"/>
  <c r="AP663" i="23"/>
  <c r="AP1812" i="23"/>
  <c r="AP266" i="23"/>
  <c r="AP1224" i="23"/>
  <c r="AP68" i="23"/>
  <c r="AP1835" i="23"/>
  <c r="AP1699" i="23"/>
  <c r="AP1743" i="23"/>
  <c r="AP397" i="23"/>
  <c r="AP974" i="23"/>
  <c r="AP335" i="23"/>
  <c r="AP591" i="23"/>
  <c r="AP1091" i="23"/>
  <c r="AP1368" i="23"/>
  <c r="AP881" i="23"/>
  <c r="AP1616" i="23"/>
  <c r="AP1256" i="23"/>
  <c r="AP2118" i="23"/>
  <c r="AP1268" i="23"/>
  <c r="AP273" i="23"/>
  <c r="AP296" i="23"/>
  <c r="AP561" i="23"/>
  <c r="AP968" i="23"/>
  <c r="AP1919" i="23"/>
  <c r="AP1113" i="23"/>
  <c r="AP1751" i="23"/>
  <c r="AP1300" i="23"/>
  <c r="AP2334" i="23"/>
  <c r="AP1788" i="23"/>
  <c r="AP1710" i="23"/>
  <c r="AP1734" i="23"/>
  <c r="AP169" i="23"/>
  <c r="AP1024" i="23"/>
  <c r="AP1702" i="23"/>
  <c r="AP1402" i="23"/>
  <c r="AP985" i="23"/>
  <c r="AP167" i="23"/>
  <c r="AP691" i="23"/>
  <c r="AP967" i="23"/>
  <c r="AP2266" i="23"/>
  <c r="AP958" i="23"/>
  <c r="AP1894" i="23"/>
  <c r="AP1587" i="23"/>
  <c r="AP2282" i="23"/>
  <c r="AP434" i="23"/>
  <c r="AP138" i="23"/>
  <c r="AP1167" i="23"/>
  <c r="AP2130" i="23"/>
  <c r="AP482" i="23"/>
  <c r="AP144" i="23"/>
  <c r="AP1325" i="23"/>
  <c r="AP2313" i="23"/>
  <c r="AP462" i="23"/>
  <c r="AP2124" i="23"/>
  <c r="AP1962" i="23"/>
  <c r="AP2248" i="23"/>
  <c r="AP20" i="23"/>
  <c r="AP148" i="23"/>
  <c r="AP2023" i="23"/>
  <c r="AP980" i="23"/>
  <c r="AP83" i="23"/>
  <c r="AP1444" i="23"/>
  <c r="AP451" i="23"/>
  <c r="AP313" i="23"/>
  <c r="AP799" i="23"/>
  <c r="AP1895" i="23"/>
  <c r="AP1501" i="23"/>
  <c r="AP1276" i="23"/>
  <c r="AP1180" i="23"/>
  <c r="AP2042" i="23"/>
  <c r="AP2295" i="23"/>
  <c r="AP1745" i="23"/>
  <c r="AP22" i="23"/>
  <c r="AP1881" i="23"/>
  <c r="AP762" i="23"/>
  <c r="AP1306" i="23"/>
  <c r="AP1730" i="23"/>
  <c r="AP395" i="23"/>
  <c r="AP225" i="23"/>
  <c r="AP1813" i="23"/>
  <c r="AP165" i="23"/>
  <c r="AP51" i="23"/>
  <c r="AP1944" i="23"/>
  <c r="AP2311" i="23"/>
  <c r="AP502" i="23"/>
  <c r="AP882" i="23"/>
  <c r="AP2025" i="23"/>
  <c r="AP1822" i="23"/>
  <c r="AP2327" i="23"/>
  <c r="AP1946" i="23"/>
  <c r="AP1923" i="23"/>
  <c r="AP1989" i="23"/>
  <c r="AP683" i="23"/>
  <c r="AP1719" i="23"/>
  <c r="AP2344" i="23"/>
  <c r="AP1463" i="23"/>
  <c r="AP66" i="23"/>
  <c r="AP1878" i="23"/>
  <c r="AP1496" i="23"/>
  <c r="AP1068" i="23"/>
  <c r="AP2271" i="23"/>
  <c r="AP1321" i="23"/>
  <c r="AP1667" i="23"/>
  <c r="AP1323" i="23"/>
  <c r="AP1162" i="23"/>
  <c r="AP1619" i="23"/>
  <c r="AP452" i="23"/>
  <c r="AP1302" i="23"/>
  <c r="AP756" i="23"/>
  <c r="AP190" i="23"/>
  <c r="AP472" i="23"/>
  <c r="AP1717" i="23"/>
  <c r="AP839" i="23"/>
  <c r="AP2196" i="23"/>
  <c r="AP601" i="23"/>
  <c r="AP713" i="23"/>
  <c r="AP1061" i="23"/>
  <c r="AP2155" i="23"/>
  <c r="AP495" i="23"/>
  <c r="AP609" i="23"/>
  <c r="AP413" i="23"/>
  <c r="AP2259" i="23"/>
  <c r="AP593" i="23"/>
  <c r="AP1401" i="23"/>
  <c r="AP838" i="23"/>
  <c r="AP301" i="23"/>
  <c r="AP895" i="23"/>
  <c r="AP915" i="23"/>
  <c r="AP952" i="23"/>
  <c r="AP197" i="23"/>
  <c r="AP224" i="23"/>
  <c r="AP1448" i="23"/>
  <c r="AP587" i="23"/>
  <c r="AP924" i="23"/>
  <c r="AP875" i="23"/>
  <c r="AP604" i="23"/>
  <c r="AP1941" i="23"/>
  <c r="AP1793" i="23"/>
  <c r="AP1914" i="23"/>
  <c r="AP268" i="23"/>
  <c r="AP2281" i="23"/>
  <c r="AP300" i="23"/>
  <c r="AP475" i="23"/>
  <c r="AP307" i="23"/>
  <c r="AP1376" i="23"/>
  <c r="AP2078" i="23"/>
  <c r="AP539" i="23"/>
  <c r="AP1653" i="23"/>
  <c r="AP2366" i="23"/>
  <c r="AP1145" i="23"/>
  <c r="AP1772" i="23"/>
  <c r="AP1510" i="23"/>
  <c r="AP743" i="23"/>
  <c r="AP1089" i="23"/>
  <c r="AP1478" i="23"/>
  <c r="AP1930" i="23"/>
  <c r="AP1284" i="23"/>
  <c r="AP1778" i="23"/>
  <c r="AP483" i="23"/>
  <c r="AP2365" i="23"/>
  <c r="AP1726" i="23"/>
  <c r="AP1159" i="23"/>
  <c r="AP256" i="23"/>
  <c r="AP1843" i="23"/>
  <c r="AP173" i="23"/>
  <c r="AP147" i="23"/>
  <c r="AP1993" i="23"/>
  <c r="AP1421" i="23"/>
  <c r="AP1635" i="23"/>
  <c r="AP1672" i="23"/>
  <c r="AP1979" i="23"/>
  <c r="AP656" i="23"/>
  <c r="AP104" i="23"/>
  <c r="AP1884" i="23"/>
  <c r="AP2273" i="23"/>
  <c r="AP2122" i="23"/>
  <c r="AP643" i="23"/>
  <c r="AP156" i="23"/>
  <c r="AP936" i="23"/>
  <c r="AP1071" i="23"/>
  <c r="AP2333" i="23"/>
  <c r="AP2240" i="23"/>
  <c r="AP572" i="23"/>
  <c r="AP2360" i="23"/>
  <c r="AP47" i="23"/>
  <c r="AP1950" i="23"/>
  <c r="AP1079" i="23"/>
  <c r="AP1016" i="23"/>
  <c r="AP2180" i="23"/>
  <c r="AP1566" i="23"/>
  <c r="AP334" i="23"/>
  <c r="AP1500" i="23"/>
  <c r="AP819" i="23"/>
  <c r="AP802" i="23"/>
  <c r="AP2152" i="23"/>
  <c r="AP1988" i="23"/>
  <c r="AP1727" i="23"/>
  <c r="AP2316" i="23"/>
  <c r="AP1552" i="23"/>
  <c r="AP2005" i="23"/>
  <c r="AP326" i="23"/>
  <c r="AP2289" i="23"/>
  <c r="AP1051" i="23"/>
  <c r="AP166" i="23"/>
  <c r="AP867" i="23"/>
  <c r="AP2066" i="23"/>
  <c r="AP782" i="23"/>
  <c r="AP489" i="23"/>
  <c r="AP2332" i="23"/>
  <c r="AP1779" i="23"/>
  <c r="AP1997" i="23"/>
  <c r="AP1675" i="23"/>
  <c r="AP578" i="23"/>
  <c r="AP990" i="23"/>
  <c r="AP818" i="23"/>
  <c r="AP2304" i="23"/>
  <c r="AP111" i="23"/>
  <c r="AP2205" i="23"/>
  <c r="AP57" i="23"/>
  <c r="AP2230" i="23"/>
  <c r="AP67" i="23"/>
  <c r="AP961" i="23"/>
  <c r="AP1488" i="23"/>
  <c r="AP1999" i="23"/>
  <c r="AP1022" i="23"/>
  <c r="AP222" i="23"/>
  <c r="AP2209" i="23"/>
  <c r="AP647" i="23"/>
  <c r="AP1965" i="23"/>
  <c r="AP72" i="23"/>
  <c r="AP522" i="23"/>
  <c r="AP772" i="23"/>
  <c r="AP2215" i="23"/>
  <c r="AP2323" i="23"/>
  <c r="AP378" i="23"/>
  <c r="AP652" i="23"/>
  <c r="AP410" i="23"/>
  <c r="AP131" i="23"/>
  <c r="AP433" i="23"/>
  <c r="AP1446" i="23"/>
  <c r="AP992" i="23"/>
  <c r="AP1833" i="23"/>
  <c r="AP487" i="23"/>
  <c r="AP1084" i="23"/>
  <c r="AP27" i="23"/>
  <c r="AP283" i="23"/>
  <c r="AP877" i="23"/>
  <c r="AP2079" i="23"/>
  <c r="AP536" i="23"/>
  <c r="AP1182" i="23"/>
  <c r="AP2352" i="23"/>
  <c r="AP381" i="23"/>
  <c r="AP890" i="23"/>
  <c r="AP908" i="23"/>
  <c r="AP2170" i="23"/>
  <c r="AP781" i="23"/>
  <c r="AP1705" i="23"/>
  <c r="AP2199" i="23"/>
  <c r="AP1247" i="23"/>
  <c r="AP2227" i="23"/>
  <c r="AP1413" i="23"/>
  <c r="AP1860" i="23"/>
  <c r="AP1125" i="23"/>
  <c r="AP1142" i="23"/>
  <c r="AP859" i="23"/>
  <c r="AP2009" i="23"/>
  <c r="AP1214" i="23"/>
  <c r="AP2132" i="23"/>
  <c r="AP1266" i="23"/>
  <c r="AP853" i="23"/>
  <c r="AP2173" i="23"/>
  <c r="AP1679" i="23"/>
  <c r="AP1450" i="23"/>
  <c r="AP972" i="23"/>
  <c r="AP995" i="23"/>
  <c r="AP126" i="23"/>
  <c r="AP703" i="23"/>
  <c r="AP1395" i="23"/>
  <c r="AP1458" i="23"/>
  <c r="AP1981" i="23"/>
  <c r="AP1291" i="23"/>
  <c r="AP1147" i="23"/>
  <c r="AP1980" i="23"/>
  <c r="AP2233" i="23"/>
  <c r="AP837" i="23"/>
  <c r="AP1714" i="23"/>
  <c r="AP1357" i="23"/>
  <c r="AP309" i="23"/>
  <c r="AP1509" i="23"/>
  <c r="AP1713" i="23"/>
  <c r="AP1678" i="23"/>
  <c r="AP1507" i="23"/>
  <c r="AP127" i="23"/>
  <c r="AP350" i="23"/>
  <c r="AP501" i="23"/>
  <c r="AP2272" i="23"/>
  <c r="AP1033" i="23"/>
  <c r="AP533" i="23"/>
  <c r="AP1112" i="23"/>
  <c r="AP1823" i="23"/>
  <c r="AP2245" i="23"/>
  <c r="AP576" i="23"/>
  <c r="AP1397" i="23"/>
  <c r="AP1513" i="23"/>
  <c r="AP1231" i="23"/>
  <c r="AP177" i="23"/>
  <c r="AP106" i="23"/>
  <c r="AP614" i="23"/>
  <c r="AP1749" i="23"/>
  <c r="AP322" i="23"/>
  <c r="AP1522" i="23"/>
  <c r="AP1216" i="23"/>
  <c r="AP1564" i="23"/>
  <c r="AP1620" i="23"/>
  <c r="AP345" i="23"/>
  <c r="AP2171" i="23"/>
  <c r="AP191" i="23"/>
  <c r="AP1920" i="23"/>
  <c r="AP549" i="23"/>
  <c r="AP930" i="23"/>
  <c r="AP82" i="23"/>
  <c r="AP1800" i="23"/>
  <c r="AP1360" i="23"/>
  <c r="AP398" i="23"/>
  <c r="AP185" i="23"/>
  <c r="AP2220" i="23"/>
  <c r="AP2002" i="23"/>
  <c r="AP231" i="23"/>
  <c r="AP547" i="23"/>
  <c r="AP648" i="23"/>
  <c r="AP1252" i="23"/>
  <c r="AP415" i="23"/>
  <c r="AP1371" i="23"/>
  <c r="AP1538" i="23"/>
  <c r="AP2064" i="23"/>
  <c r="AP1592" i="23"/>
  <c r="AP1041" i="23"/>
  <c r="AP582" i="23"/>
  <c r="AP143" i="23"/>
  <c r="AP1239" i="23"/>
  <c r="AP753" i="23"/>
  <c r="AP2286" i="23"/>
  <c r="AP1814" i="23"/>
  <c r="AP2156" i="23"/>
  <c r="AP18" i="23"/>
  <c r="AP363" i="23"/>
  <c r="AP1677" i="23"/>
  <c r="AP670" i="23"/>
  <c r="AP494" i="23"/>
  <c r="AP808" i="23"/>
  <c r="AP2293" i="23"/>
  <c r="AP1326" i="23"/>
  <c r="AP21" i="23"/>
  <c r="AP1553" i="23"/>
  <c r="AP1459" i="23"/>
  <c r="AP1996" i="23"/>
  <c r="AP91" i="23"/>
  <c r="AP681" i="23"/>
  <c r="AP1934" i="23"/>
  <c r="AP513" i="23"/>
  <c r="AP996" i="23"/>
  <c r="AP439" i="23"/>
  <c r="AP864" i="23"/>
  <c r="AP1115" i="23"/>
  <c r="AP887" i="23"/>
  <c r="AP1661" i="23"/>
  <c r="AP1181" i="23"/>
  <c r="AP2069" i="23"/>
  <c r="AP124" i="23"/>
  <c r="AP1213" i="23"/>
  <c r="AP2046" i="23"/>
  <c r="AP585" i="23"/>
  <c r="AP1547" i="23"/>
  <c r="AP1502" i="23"/>
  <c r="AP2161" i="23"/>
  <c r="AP1899" i="23"/>
  <c r="AP399" i="23"/>
  <c r="AP269" i="23"/>
  <c r="AP1155" i="23"/>
  <c r="AP1780" i="23"/>
  <c r="AP33" i="23"/>
  <c r="AP468" i="23"/>
  <c r="AP1925" i="23"/>
  <c r="AP982" i="23"/>
  <c r="AP1978" i="23"/>
  <c r="AP2049" i="23"/>
  <c r="AP1952" i="23"/>
  <c r="AP1836" i="23"/>
  <c r="AP1752" i="23"/>
  <c r="AP9" i="23"/>
  <c r="AP71" i="23"/>
  <c r="AP306" i="23"/>
  <c r="AP1871" i="23"/>
  <c r="AP2141" i="23"/>
  <c r="AP1915" i="23"/>
  <c r="AP2192" i="23"/>
  <c r="AP1408" i="23"/>
  <c r="AP848" i="23"/>
  <c r="AP2284" i="23"/>
  <c r="AP555" i="23"/>
  <c r="AP1044" i="23"/>
  <c r="AP705" i="23"/>
  <c r="AP627" i="23"/>
  <c r="AP2298" i="23"/>
  <c r="AP206" i="23"/>
  <c r="AP2030" i="23"/>
  <c r="AP1562" i="23"/>
  <c r="AP1388" i="23"/>
  <c r="AP1896" i="23"/>
  <c r="AP1594" i="23"/>
  <c r="AP1816" i="23"/>
  <c r="AP1682" i="23"/>
  <c r="AP293" i="23"/>
  <c r="AP426" i="23"/>
  <c r="AP1242" i="23"/>
  <c r="AP1202" i="23"/>
  <c r="AP2221" i="23"/>
  <c r="AP1340" i="23"/>
  <c r="AP1467" i="23"/>
  <c r="AP1697" i="23"/>
  <c r="AP1374" i="23"/>
  <c r="AP1563" i="23"/>
  <c r="AP1723" i="23"/>
  <c r="AP1005" i="23"/>
  <c r="AP220" i="23"/>
  <c r="AP1396" i="23"/>
  <c r="AP317" i="23"/>
  <c r="AP1647" i="23"/>
  <c r="AP532" i="23"/>
  <c r="AP458" i="23"/>
  <c r="AP1054" i="23"/>
  <c r="AP1369" i="23"/>
  <c r="AP750" i="23"/>
  <c r="AP2145" i="23"/>
  <c r="AP39" i="23"/>
  <c r="AP814" i="23"/>
  <c r="AP392" i="23"/>
  <c r="AP1253" i="23"/>
  <c r="AP432" i="23"/>
  <c r="AP1862" i="23"/>
  <c r="AP692" i="23"/>
  <c r="AP874" i="23"/>
  <c r="AP1069" i="23"/>
  <c r="AP2320" i="23"/>
  <c r="AP798" i="23"/>
  <c r="AP2224" i="23"/>
  <c r="AP2258" i="23"/>
  <c r="AP2207" i="23"/>
  <c r="AP207" i="23"/>
  <c r="AP260" i="23"/>
  <c r="AP1176" i="23"/>
  <c r="AP1330" i="23"/>
  <c r="AP898" i="23"/>
  <c r="AP372" i="23"/>
  <c r="AP1565" i="23"/>
  <c r="AP840" i="23"/>
  <c r="AP716" i="23"/>
  <c r="AP150" i="23"/>
  <c r="AP1121" i="23"/>
  <c r="AP600" i="23"/>
  <c r="AP1445" i="23"/>
  <c r="AP1058" i="23"/>
  <c r="AP1234" i="23"/>
  <c r="AP1846" i="23"/>
  <c r="AP1387" i="23"/>
  <c r="AP388" i="23"/>
  <c r="AP1982" i="23"/>
  <c r="AP1842" i="23"/>
  <c r="AP396" i="23"/>
  <c r="AP1597" i="23"/>
  <c r="AP184" i="23"/>
  <c r="AP2110" i="23"/>
  <c r="AP738" i="23"/>
  <c r="AP1338" i="23"/>
  <c r="AP2231" i="23"/>
  <c r="AP1973" i="23"/>
  <c r="AP1437" i="23"/>
  <c r="AP2326" i="23"/>
  <c r="AP243" i="23"/>
  <c r="AP1380" i="23"/>
  <c r="AP2128" i="23"/>
  <c r="AP2204" i="23"/>
  <c r="AP835" i="23"/>
  <c r="AP1419" i="23"/>
  <c r="AP1704" i="23"/>
  <c r="AP158" i="23"/>
  <c r="AP242" i="23"/>
  <c r="AP1157" i="23"/>
  <c r="AP651" i="23"/>
  <c r="AP669" i="23"/>
  <c r="AP959" i="23"/>
  <c r="AP108" i="23"/>
  <c r="AP598" i="23"/>
  <c r="AP760" i="23"/>
  <c r="AP118" i="23"/>
  <c r="AP1470" i="23"/>
  <c r="AP2185" i="23"/>
  <c r="AP1443" i="23"/>
  <c r="AP1571" i="23"/>
  <c r="AP1834" i="23"/>
  <c r="AP464" i="23"/>
  <c r="AP2340" i="23"/>
  <c r="AP1858" i="23"/>
  <c r="AP749" i="23"/>
  <c r="AP2041" i="23"/>
  <c r="AP1099" i="23"/>
  <c r="AP726" i="23"/>
  <c r="AP902" i="23"/>
  <c r="AP319" i="23"/>
  <c r="AP933" i="23"/>
  <c r="AP943" i="23"/>
  <c r="AP383" i="23"/>
  <c r="AP860" i="23"/>
  <c r="AP490" i="23"/>
  <c r="AP1233" i="23"/>
  <c r="AP1652" i="23"/>
  <c r="AP1104" i="23"/>
  <c r="AP134" i="23"/>
  <c r="AP455" i="23"/>
  <c r="AP1073" i="23"/>
  <c r="AP2121" i="23"/>
  <c r="AP364" i="23"/>
  <c r="AP299" i="23"/>
  <c r="AP327" i="23"/>
  <c r="AP2244" i="23"/>
  <c r="AP2108" i="23"/>
  <c r="AP2176" i="23"/>
  <c r="AP2264" i="23"/>
  <c r="AP2301" i="23"/>
  <c r="AP1465" i="23"/>
  <c r="AP1495" i="23"/>
  <c r="AP622" i="23"/>
  <c r="AP1964" i="23"/>
  <c r="AP1476" i="23"/>
  <c r="AP834" i="23"/>
  <c r="AP1270" i="23"/>
  <c r="AP631" i="23"/>
  <c r="AP847" i="23"/>
  <c r="AP1656" i="23"/>
  <c r="AP1346" i="23"/>
  <c r="AP1166" i="23"/>
  <c r="AP1111" i="23"/>
  <c r="AP1972" i="23"/>
  <c r="AP2114" i="23"/>
  <c r="AP2115" i="23"/>
  <c r="AP1627" i="23"/>
  <c r="AP1335" i="23"/>
  <c r="AP829" i="23"/>
  <c r="AP1309" i="23"/>
  <c r="AP1520" i="23"/>
  <c r="AP294" i="23"/>
  <c r="AP159" i="23"/>
  <c r="AP1406" i="23"/>
  <c r="AP1405" i="23"/>
  <c r="AP986" i="23"/>
  <c r="AP1791" i="23"/>
  <c r="AP2343" i="23"/>
  <c r="AP1585" i="23"/>
  <c r="AP1610" i="23"/>
  <c r="AP537" i="23"/>
  <c r="AP1886" i="23"/>
  <c r="AP1732" i="23"/>
  <c r="AP1489" i="23"/>
  <c r="AP1621" i="23"/>
  <c r="AP524" i="23"/>
  <c r="AP1494" i="23"/>
  <c r="AP2226" i="23"/>
  <c r="AP519" i="23"/>
  <c r="AP376" i="23"/>
  <c r="AP553" i="23"/>
  <c r="AP1442" i="23"/>
  <c r="AP521" i="23"/>
  <c r="AP1012" i="23"/>
  <c r="AP1796" i="23"/>
  <c r="AP1275" i="23"/>
  <c r="AP1260" i="23"/>
  <c r="AP1342" i="23"/>
  <c r="AP1469" i="23"/>
  <c r="AP386" i="23"/>
  <c r="AP1570" i="23"/>
  <c r="AP957" i="23"/>
  <c r="AP951" i="23"/>
  <c r="AP580" i="23"/>
  <c r="AP2346" i="23"/>
  <c r="AP2249" i="23"/>
  <c r="AP79" i="23"/>
  <c r="AP2335" i="23"/>
  <c r="AP2123" i="23"/>
  <c r="AP1703" i="23"/>
  <c r="AP917" i="23"/>
  <c r="AP541" i="23"/>
  <c r="AP2213" i="23"/>
  <c r="AP1854" i="23"/>
  <c r="AP693" i="23"/>
  <c r="AP520" i="23"/>
  <c r="AP1070" i="23"/>
  <c r="AP63" i="23"/>
  <c r="AP1849" i="23"/>
  <c r="AP2045" i="23"/>
  <c r="AP1453" i="23"/>
  <c r="AP1529" i="23"/>
  <c r="AP217" i="23"/>
  <c r="AP897" i="23"/>
  <c r="AP1230" i="23"/>
  <c r="AP1954" i="23"/>
  <c r="AP1257" i="23"/>
  <c r="AP1262" i="23"/>
  <c r="AP1059" i="23"/>
  <c r="AP1785" i="23"/>
  <c r="AP1344" i="23"/>
  <c r="AP235" i="23"/>
  <c r="AP1259" i="23"/>
  <c r="AP1109" i="23"/>
  <c r="AP492" i="23"/>
  <c r="AP59" i="23"/>
  <c r="AP921" i="23"/>
  <c r="AP1584" i="23"/>
  <c r="AP1555" i="23"/>
  <c r="AP504" i="23"/>
  <c r="AP303" i="23"/>
  <c r="AZ8" i="21"/>
  <c r="AW9" i="21"/>
  <c r="AX8" i="21"/>
  <c r="AV8" i="21"/>
  <c r="AY8" i="21" s="1"/>
  <c r="AX9" i="21"/>
  <c r="AZ9" i="21"/>
  <c r="AV9" i="21"/>
  <c r="AY9" i="21" s="1"/>
  <c r="AW10" i="21"/>
  <c r="AW11" i="21"/>
  <c r="AZ10" i="21"/>
  <c r="AV10" i="21"/>
  <c r="AY10" i="21" s="1"/>
  <c r="AX10" i="21"/>
  <c r="AW12" i="21"/>
  <c r="AZ11" i="21"/>
  <c r="AX11" i="21"/>
  <c r="AV11" i="21"/>
  <c r="AY11" i="21" s="1"/>
  <c r="AW13" i="21"/>
  <c r="AV12" i="21"/>
  <c r="AY12" i="21" s="1"/>
  <c r="AZ12" i="21"/>
  <c r="AX12" i="21"/>
  <c r="AX13" i="21"/>
  <c r="AW14" i="21"/>
  <c r="AZ13" i="21"/>
  <c r="AV13" i="21"/>
  <c r="AY13" i="21" s="1"/>
  <c r="AV14" i="21"/>
  <c r="AY14" i="21" s="1"/>
  <c r="AW15" i="21"/>
  <c r="AX14" i="21"/>
  <c r="AZ14" i="21"/>
  <c r="AV15" i="21"/>
  <c r="AY15" i="21" s="1"/>
  <c r="AW16" i="21"/>
  <c r="AX15" i="21"/>
  <c r="AZ15" i="21"/>
  <c r="AZ16" i="21"/>
  <c r="AW17" i="21"/>
  <c r="AV16" i="21"/>
  <c r="AY16" i="21" s="1"/>
  <c r="AX16" i="21"/>
  <c r="AZ17" i="21"/>
  <c r="AW18" i="21"/>
  <c r="AX17" i="21"/>
  <c r="AV17" i="21"/>
  <c r="AY17" i="21" s="1"/>
  <c r="AX18" i="21"/>
  <c r="AZ18" i="21"/>
  <c r="AW19" i="21"/>
  <c r="AV18" i="21"/>
  <c r="AY18" i="21" s="1"/>
  <c r="AV19" i="21"/>
  <c r="AY19" i="21" s="1"/>
  <c r="AX19" i="21"/>
  <c r="AZ19" i="21"/>
  <c r="AW20" i="21"/>
  <c r="AX20" i="21"/>
  <c r="AV20" i="21"/>
  <c r="AY20" i="21" s="1"/>
  <c r="AW21" i="21"/>
  <c r="AZ20" i="21"/>
  <c r="AV21" i="21"/>
  <c r="AY21" i="21" s="1"/>
  <c r="AW22" i="21"/>
  <c r="AX21" i="21"/>
  <c r="AZ21" i="21"/>
  <c r="AV22" i="21"/>
  <c r="AY22" i="21" s="1"/>
  <c r="AW23" i="21"/>
  <c r="AZ22" i="21"/>
  <c r="AX22" i="21"/>
  <c r="AV23" i="21"/>
  <c r="AY23" i="21" s="1"/>
  <c r="AZ23" i="21"/>
  <c r="AX23" i="21"/>
  <c r="AW24" i="21"/>
  <c r="AV24" i="21"/>
  <c r="AY24" i="21" s="1"/>
  <c r="AZ24" i="21"/>
  <c r="AW25" i="21"/>
  <c r="AX24" i="21"/>
  <c r="AW26" i="21"/>
  <c r="AX25" i="21"/>
  <c r="AV25" i="21"/>
  <c r="AY25" i="21" s="1"/>
  <c r="AZ25" i="21"/>
  <c r="AW27" i="21"/>
  <c r="AV26" i="21"/>
  <c r="AY26" i="21" s="1"/>
  <c r="AX26" i="21"/>
  <c r="AZ26" i="21"/>
  <c r="AX27" i="21"/>
  <c r="AZ27" i="21"/>
  <c r="AV27" i="21"/>
  <c r="AY27" i="21" s="1"/>
  <c r="AW28" i="21"/>
  <c r="AV28" i="21"/>
  <c r="AY28" i="21" s="1"/>
  <c r="AZ28" i="21"/>
  <c r="AW29" i="21"/>
  <c r="AX28" i="21"/>
  <c r="AW30" i="21"/>
  <c r="AV29" i="21"/>
  <c r="AY29" i="21" s="1"/>
  <c r="AZ29" i="21"/>
  <c r="AX29" i="21"/>
  <c r="AW31" i="21"/>
  <c r="AV30" i="21"/>
  <c r="AY30" i="21" s="1"/>
  <c r="AX30" i="21"/>
  <c r="AZ30" i="21"/>
  <c r="AV31" i="21"/>
  <c r="AY31" i="21" s="1"/>
  <c r="AW32" i="21"/>
  <c r="AZ31" i="21"/>
  <c r="AX31" i="21"/>
  <c r="AW33" i="21"/>
  <c r="AZ32" i="21"/>
  <c r="AV32" i="21"/>
  <c r="AY32" i="21" s="1"/>
  <c r="AX32" i="21"/>
  <c r="AZ33" i="21"/>
  <c r="AV33" i="21"/>
  <c r="AY33" i="21" s="1"/>
  <c r="AW34" i="21"/>
  <c r="AX33" i="21"/>
  <c r="AZ34" i="21"/>
  <c r="AX34" i="21"/>
  <c r="AV34" i="21"/>
  <c r="AY34" i="21" s="1"/>
  <c r="AW35" i="21"/>
  <c r="AW36" i="21"/>
  <c r="AV35" i="21"/>
  <c r="AY35" i="21" s="1"/>
  <c r="AX35" i="21"/>
  <c r="AZ35" i="21"/>
  <c r="AV36" i="21"/>
  <c r="AY36" i="21" s="1"/>
  <c r="AX36" i="21"/>
  <c r="AZ36" i="21"/>
  <c r="AW37" i="21"/>
  <c r="AZ37" i="21"/>
  <c r="AW38" i="21"/>
  <c r="AX37" i="21"/>
  <c r="AV37" i="21"/>
  <c r="AY37" i="21" s="1"/>
  <c r="AV38" i="21"/>
  <c r="AY38" i="21" s="1"/>
  <c r="AW39" i="21"/>
  <c r="AZ38" i="21"/>
  <c r="AX38" i="21"/>
  <c r="AV39" i="21"/>
  <c r="AY39" i="21" s="1"/>
  <c r="AX39" i="21"/>
  <c r="AW40" i="21"/>
  <c r="AZ39" i="21"/>
  <c r="AX40" i="21"/>
  <c r="AW41" i="21"/>
  <c r="AZ40" i="21"/>
  <c r="AV40" i="21"/>
  <c r="AY40" i="21" s="1"/>
  <c r="AX41" i="21"/>
  <c r="AW42" i="21"/>
  <c r="AZ41" i="21"/>
  <c r="AV41" i="21"/>
  <c r="AY41" i="21" s="1"/>
  <c r="AX42" i="21"/>
  <c r="AV42" i="21"/>
  <c r="AY42" i="21" s="1"/>
  <c r="AW43" i="21"/>
  <c r="AZ42" i="21"/>
  <c r="AW44" i="21"/>
  <c r="AV43" i="21"/>
  <c r="AY43" i="21" s="1"/>
  <c r="AZ43" i="21"/>
  <c r="AX43" i="21"/>
  <c r="AZ44" i="21"/>
  <c r="AX44" i="21"/>
  <c r="AW45" i="21"/>
  <c r="AV44" i="21"/>
  <c r="AY44" i="21" s="1"/>
  <c r="AV45" i="21"/>
  <c r="AY45" i="21" s="1"/>
  <c r="AW46" i="21"/>
  <c r="AX45" i="21"/>
  <c r="AZ45" i="21"/>
  <c r="AZ46" i="21"/>
  <c r="AW47" i="21"/>
  <c r="AV46" i="21"/>
  <c r="AY46" i="21" s="1"/>
  <c r="AX46" i="21"/>
  <c r="AX47" i="21"/>
  <c r="AW48" i="21"/>
  <c r="AV47" i="21"/>
  <c r="AY47" i="21" s="1"/>
  <c r="AZ47" i="21"/>
  <c r="AV48" i="21"/>
  <c r="AY48" i="21" s="1"/>
  <c r="AZ48" i="21"/>
  <c r="AW49" i="21"/>
  <c r="AX48" i="21"/>
  <c r="AZ49" i="21"/>
  <c r="AV49" i="21"/>
  <c r="AY49" i="21" s="1"/>
  <c r="AX49" i="21"/>
  <c r="AW50" i="21"/>
  <c r="AV50" i="21"/>
  <c r="AY50" i="21" s="1"/>
  <c r="AW51" i="21"/>
  <c r="AX50" i="21"/>
  <c r="AZ50" i="21"/>
  <c r="AX51" i="21"/>
  <c r="AW52" i="21"/>
  <c r="AZ51" i="21"/>
  <c r="AV51" i="21"/>
  <c r="AY51" i="21" s="1"/>
  <c r="AZ52" i="21"/>
  <c r="AW53" i="21"/>
  <c r="AX52" i="21"/>
  <c r="AV52" i="21"/>
  <c r="AY52" i="21" s="1"/>
  <c r="AZ53" i="21"/>
  <c r="AV53" i="21"/>
  <c r="AY53" i="21" s="1"/>
  <c r="AW54" i="21"/>
  <c r="AX53" i="21"/>
  <c r="AV54" i="21"/>
  <c r="AY54" i="21" s="1"/>
  <c r="AX54" i="21"/>
  <c r="AW55" i="21"/>
  <c r="AZ54" i="21"/>
  <c r="AW56" i="21"/>
  <c r="AZ55" i="21"/>
  <c r="AV55" i="21"/>
  <c r="AY55" i="21" s="1"/>
  <c r="AX55" i="21"/>
  <c r="AV56" i="21"/>
  <c r="AY56" i="21" s="1"/>
  <c r="AX56" i="21"/>
  <c r="AW57" i="21"/>
  <c r="AZ56" i="21"/>
  <c r="AX57" i="21"/>
  <c r="AZ57" i="21"/>
  <c r="AW58" i="21"/>
  <c r="AV57" i="21"/>
  <c r="AY57" i="21" s="1"/>
  <c r="AV58" i="21"/>
  <c r="AY58" i="21" s="1"/>
  <c r="AW59" i="21"/>
  <c r="AX58" i="21"/>
  <c r="AZ58" i="21"/>
  <c r="AW60" i="21"/>
  <c r="AV59" i="21"/>
  <c r="AY59" i="21" s="1"/>
  <c r="AX59" i="21"/>
  <c r="AZ59" i="21"/>
  <c r="AV60" i="21"/>
  <c r="AY60" i="21" s="1"/>
  <c r="AX60" i="21"/>
  <c r="AW61" i="21"/>
  <c r="AZ60" i="21"/>
  <c r="AV61" i="21"/>
  <c r="AY61" i="21" s="1"/>
  <c r="AW62" i="21"/>
  <c r="AZ61" i="21"/>
  <c r="AX61" i="21"/>
  <c r="AV62" i="21"/>
  <c r="AY62" i="21" s="1"/>
  <c r="AZ62" i="21"/>
  <c r="AW63" i="21"/>
  <c r="AX62" i="21"/>
  <c r="AX63" i="21"/>
  <c r="AZ63" i="21"/>
  <c r="AW64" i="21"/>
  <c r="AV63" i="21"/>
  <c r="AY63" i="21" s="1"/>
  <c r="AV64" i="21"/>
  <c r="AY64" i="21" s="1"/>
  <c r="AZ64" i="21"/>
  <c r="AX64" i="21"/>
  <c r="AW65" i="21"/>
  <c r="AW66" i="21"/>
  <c r="AZ65" i="21"/>
  <c r="AV65" i="21"/>
  <c r="AY65" i="21" s="1"/>
  <c r="AX65" i="21"/>
  <c r="AW67" i="21"/>
  <c r="AV66" i="21"/>
  <c r="AY66" i="21" s="1"/>
  <c r="AZ66" i="21"/>
  <c r="AX66" i="21"/>
  <c r="AV67" i="21"/>
  <c r="AY67" i="21" s="1"/>
  <c r="AZ67" i="21"/>
  <c r="AW68" i="21"/>
  <c r="AX67" i="21"/>
  <c r="AV68" i="21"/>
  <c r="AY68" i="21" s="1"/>
  <c r="AZ68" i="21"/>
  <c r="AW69" i="21"/>
  <c r="AX68" i="21"/>
  <c r="AZ69" i="21"/>
  <c r="AV69" i="21"/>
  <c r="AY69" i="21" s="1"/>
  <c r="AX69" i="21"/>
  <c r="AW70" i="21"/>
  <c r="AW71" i="21"/>
  <c r="AZ70" i="21"/>
  <c r="AV70" i="21"/>
  <c r="AY70" i="21" s="1"/>
  <c r="AX70" i="21"/>
  <c r="AX71" i="21"/>
  <c r="AV71" i="21"/>
  <c r="AY71" i="21" s="1"/>
  <c r="AZ71" i="21"/>
  <c r="AW72" i="21"/>
  <c r="AZ72" i="21"/>
  <c r="AV72" i="21"/>
  <c r="AY72" i="21" s="1"/>
  <c r="AW73" i="21"/>
  <c r="AX72" i="21"/>
  <c r="AV73" i="21"/>
  <c r="AY73" i="21" s="1"/>
  <c r="AZ73" i="21"/>
  <c r="AX73" i="21"/>
  <c r="AW74" i="21"/>
  <c r="AW75" i="21"/>
  <c r="AV74" i="21"/>
  <c r="AY74" i="21" s="1"/>
  <c r="AZ74" i="21"/>
  <c r="AX74" i="21"/>
  <c r="AV75" i="21"/>
  <c r="AY75" i="21" s="1"/>
  <c r="AW76" i="21"/>
  <c r="AZ75" i="21"/>
  <c r="AX75" i="21"/>
  <c r="AX76" i="21"/>
  <c r="AZ76" i="21"/>
  <c r="AW77" i="21"/>
  <c r="AV76" i="21"/>
  <c r="AY76" i="21" s="1"/>
  <c r="AV77" i="21"/>
  <c r="AY77" i="21" s="1"/>
  <c r="AZ77" i="21"/>
  <c r="AW78" i="21"/>
  <c r="AX77" i="21"/>
  <c r="AX78" i="21"/>
  <c r="AW79" i="21"/>
  <c r="AZ78" i="21"/>
  <c r="AV78" i="21"/>
  <c r="AY78" i="21" s="1"/>
  <c r="AW80" i="21"/>
  <c r="AX79" i="21"/>
  <c r="AV79" i="21"/>
  <c r="AY79" i="21" s="1"/>
  <c r="AZ79" i="21"/>
  <c r="AW81" i="21"/>
  <c r="AV80" i="21"/>
  <c r="AY80" i="21" s="1"/>
  <c r="AZ80" i="21"/>
  <c r="AX80" i="21"/>
  <c r="AV81" i="21"/>
  <c r="AY81" i="21" s="1"/>
  <c r="AX81" i="21"/>
  <c r="AZ81" i="21"/>
  <c r="AW82" i="21"/>
  <c r="AV82" i="21"/>
  <c r="AY82" i="21" s="1"/>
  <c r="AW83" i="21"/>
  <c r="AZ82" i="21"/>
  <c r="AX82" i="21"/>
  <c r="AV83" i="21"/>
  <c r="AY83" i="21" s="1"/>
  <c r="AW84" i="21"/>
  <c r="AZ83" i="21"/>
  <c r="AX83" i="21"/>
  <c r="AW85" i="21"/>
  <c r="AX84" i="21"/>
  <c r="AZ84" i="21"/>
  <c r="AV84" i="21"/>
  <c r="AY84" i="21" s="1"/>
  <c r="AX85" i="21"/>
  <c r="AV85" i="21"/>
  <c r="AY85" i="21" s="1"/>
  <c r="AZ85" i="21"/>
  <c r="AW86" i="21"/>
  <c r="AZ86" i="21"/>
  <c r="AW87" i="21"/>
  <c r="AV86" i="21"/>
  <c r="AY86" i="21" s="1"/>
  <c r="AX86" i="21"/>
  <c r="AV87" i="21"/>
  <c r="AY87" i="21" s="1"/>
  <c r="AX87" i="21"/>
  <c r="AW88" i="21"/>
  <c r="AZ87" i="21"/>
  <c r="AW89" i="21"/>
  <c r="AV88" i="21"/>
  <c r="AY88" i="21" s="1"/>
  <c r="AZ88" i="21"/>
  <c r="AX88" i="21"/>
  <c r="AZ89" i="21"/>
  <c r="AW90" i="21"/>
  <c r="AX89" i="21"/>
  <c r="AV89" i="21"/>
  <c r="AY89" i="21" s="1"/>
  <c r="AZ90" i="21"/>
  <c r="AV90" i="21"/>
  <c r="AY90" i="21" s="1"/>
  <c r="AX90" i="21"/>
  <c r="AW91" i="21"/>
  <c r="AW92" i="21"/>
  <c r="AZ91" i="21"/>
  <c r="AV91" i="21"/>
  <c r="AY91" i="21" s="1"/>
  <c r="AX91" i="21"/>
  <c r="AW93" i="21"/>
  <c r="AV92" i="21"/>
  <c r="AY92" i="21" s="1"/>
  <c r="AZ92" i="21"/>
  <c r="AX92" i="21"/>
  <c r="AX93" i="21"/>
  <c r="AW94" i="21"/>
  <c r="AV93" i="21"/>
  <c r="AY93" i="21" s="1"/>
  <c r="AZ93" i="21"/>
  <c r="AW95" i="21"/>
  <c r="AZ94" i="21"/>
  <c r="AV94" i="21"/>
  <c r="AY94" i="21" s="1"/>
  <c r="AX94" i="21"/>
  <c r="AZ95" i="21"/>
  <c r="AW96" i="21"/>
  <c r="AX95" i="21"/>
  <c r="AV95" i="21"/>
  <c r="AY95" i="21" s="1"/>
  <c r="AW97" i="21"/>
  <c r="AX96" i="21"/>
  <c r="AZ96" i="21"/>
  <c r="AV96" i="21"/>
  <c r="AY96" i="21" s="1"/>
  <c r="AW98" i="21"/>
  <c r="AZ97" i="21"/>
  <c r="AX97" i="21"/>
  <c r="AV97" i="21"/>
  <c r="AY97" i="21" s="1"/>
  <c r="AV98" i="21"/>
  <c r="AY98" i="21" s="1"/>
  <c r="AZ98" i="21"/>
  <c r="AX98" i="21"/>
  <c r="AW99" i="21"/>
  <c r="AW100" i="21"/>
  <c r="AV99" i="21"/>
  <c r="AY99" i="21" s="1"/>
  <c r="AX99" i="21"/>
  <c r="AZ99" i="21"/>
  <c r="AZ100" i="21"/>
  <c r="AV100" i="21"/>
  <c r="AY100" i="21" s="1"/>
  <c r="AX100" i="21"/>
  <c r="AW101" i="21"/>
  <c r="AV101" i="21"/>
  <c r="AY101" i="21" s="1"/>
  <c r="AZ101" i="21"/>
  <c r="AX101" i="21"/>
  <c r="AW102" i="21"/>
  <c r="AV102" i="21"/>
  <c r="AY102" i="21" s="1"/>
  <c r="AZ102" i="21"/>
  <c r="AW103" i="21"/>
  <c r="AX102" i="21"/>
  <c r="AX103" i="21"/>
  <c r="AW104" i="21"/>
  <c r="AZ103" i="21"/>
  <c r="AV103" i="21"/>
  <c r="AY103" i="21" s="1"/>
  <c r="AW105" i="21"/>
  <c r="AZ104" i="21"/>
  <c r="AV104" i="21"/>
  <c r="AY104" i="21" s="1"/>
  <c r="AX104" i="21"/>
  <c r="AX105" i="21"/>
  <c r="AW106" i="21"/>
  <c r="AV105" i="21"/>
  <c r="AY105" i="21" s="1"/>
  <c r="AZ105" i="21"/>
  <c r="AZ106" i="21"/>
  <c r="AX106" i="21"/>
  <c r="AW107" i="21"/>
  <c r="AV106" i="21"/>
  <c r="AY106" i="21" s="1"/>
  <c r="AZ107" i="21"/>
  <c r="AX107" i="21"/>
  <c r="AV107" i="21"/>
  <c r="AY107" i="21" s="1"/>
  <c r="AW108" i="21"/>
  <c r="AV108" i="21"/>
  <c r="AY108" i="21" s="1"/>
  <c r="AW109" i="21"/>
  <c r="AX108" i="21"/>
  <c r="AZ108" i="21"/>
  <c r="AX109" i="21"/>
  <c r="AV109" i="21"/>
  <c r="AY109" i="21" s="1"/>
  <c r="AW110" i="21"/>
  <c r="AZ109" i="21"/>
  <c r="AV110" i="21"/>
  <c r="AY110" i="21" s="1"/>
  <c r="AX110" i="21"/>
  <c r="AW111" i="21"/>
  <c r="AZ110" i="21"/>
  <c r="AV111" i="21"/>
  <c r="AY111" i="21" s="1"/>
  <c r="AX111" i="21"/>
  <c r="AZ111" i="21"/>
  <c r="AW112" i="21"/>
  <c r="AV112" i="21"/>
  <c r="AY112" i="21" s="1"/>
  <c r="AW113" i="21"/>
  <c r="AX112" i="21"/>
  <c r="AZ112" i="21"/>
  <c r="AZ113" i="21"/>
  <c r="AW114" i="21"/>
  <c r="AV113" i="21"/>
  <c r="AY113" i="21" s="1"/>
  <c r="AX113" i="21"/>
  <c r="AZ114" i="21"/>
  <c r="AV114" i="21"/>
  <c r="AY114" i="21" s="1"/>
  <c r="AW115" i="21"/>
  <c r="AX114" i="21"/>
  <c r="AW116" i="21"/>
  <c r="AX115" i="21"/>
  <c r="AZ115" i="21"/>
  <c r="AV115" i="21"/>
  <c r="AY115" i="21" s="1"/>
  <c r="AW117" i="21"/>
  <c r="AZ116" i="21"/>
  <c r="AX116" i="21"/>
  <c r="AV116" i="21"/>
  <c r="AY116" i="21" s="1"/>
  <c r="AX117" i="21"/>
  <c r="AW118" i="21"/>
  <c r="AZ117" i="21"/>
  <c r="AV117" i="21"/>
  <c r="AY117" i="21" s="1"/>
  <c r="AW119" i="21"/>
  <c r="AX118" i="21"/>
  <c r="AV118" i="21"/>
  <c r="AY118" i="21" s="1"/>
  <c r="AZ118" i="21"/>
  <c r="AV119" i="21"/>
  <c r="AY119" i="21" s="1"/>
  <c r="AX119" i="21"/>
  <c r="AW120" i="21"/>
  <c r="AZ119" i="21"/>
  <c r="AZ120" i="21"/>
  <c r="AW121" i="21"/>
  <c r="AX120" i="21"/>
  <c r="AV120" i="21"/>
  <c r="AY120" i="21" s="1"/>
  <c r="AV121" i="21"/>
  <c r="AY121" i="21" s="1"/>
  <c r="AZ121" i="21"/>
  <c r="AW122" i="21"/>
  <c r="AX121" i="21"/>
  <c r="AX122" i="21"/>
  <c r="AV122" i="21"/>
  <c r="AY122" i="21" s="1"/>
  <c r="AZ122" i="21"/>
  <c r="AW123" i="21"/>
  <c r="AW124" i="21"/>
  <c r="AX123" i="21"/>
  <c r="AV123" i="21"/>
  <c r="AY123" i="21" s="1"/>
  <c r="AZ123" i="21"/>
  <c r="AZ124" i="21"/>
  <c r="AX124" i="21"/>
  <c r="AV124" i="21"/>
  <c r="AY124" i="21" s="1"/>
  <c r="AW125" i="21"/>
  <c r="AW126" i="21"/>
  <c r="AV125" i="21"/>
  <c r="AY125" i="21" s="1"/>
  <c r="AX125" i="21"/>
  <c r="AZ125" i="21"/>
  <c r="AZ126" i="21"/>
  <c r="AX126" i="21"/>
  <c r="AV126" i="21"/>
  <c r="AY126" i="21" s="1"/>
  <c r="AW127" i="21"/>
  <c r="AW128" i="21"/>
  <c r="AX127" i="21"/>
  <c r="AV127" i="21"/>
  <c r="AY127" i="21" s="1"/>
  <c r="AZ127" i="21"/>
  <c r="AZ128" i="21"/>
  <c r="AW129" i="21"/>
  <c r="AV128" i="21"/>
  <c r="AY128" i="21" s="1"/>
  <c r="AX128" i="21"/>
  <c r="AZ129" i="21"/>
  <c r="AV129" i="21"/>
  <c r="AY129" i="21" s="1"/>
  <c r="AW130" i="21"/>
  <c r="AX129" i="21"/>
  <c r="AW131" i="21"/>
  <c r="AX130" i="21"/>
  <c r="AV130" i="21"/>
  <c r="AY130" i="21" s="1"/>
  <c r="AZ130" i="21"/>
  <c r="AW132" i="21"/>
  <c r="AX131" i="21"/>
  <c r="AZ131" i="21"/>
  <c r="AV131" i="21"/>
  <c r="AY131" i="21" s="1"/>
  <c r="AX132" i="21"/>
  <c r="AZ132" i="21"/>
  <c r="AW133" i="21"/>
  <c r="AV132" i="21"/>
  <c r="AY132" i="21" s="1"/>
  <c r="AZ133" i="21"/>
  <c r="AV133" i="21"/>
  <c r="AY133" i="21" s="1"/>
  <c r="AX133" i="21"/>
  <c r="AW134" i="21"/>
  <c r="AZ134" i="21"/>
  <c r="AV134" i="21"/>
  <c r="AY134" i="21" s="1"/>
  <c r="AW135" i="21"/>
  <c r="AX134" i="21"/>
  <c r="AZ135" i="21"/>
  <c r="AW136" i="21"/>
  <c r="AX135" i="21"/>
  <c r="AV135" i="21"/>
  <c r="AY135" i="21" s="1"/>
  <c r="AX136" i="21"/>
  <c r="AV136" i="21"/>
  <c r="AY136" i="21" s="1"/>
  <c r="AZ136" i="21"/>
  <c r="AW137" i="21"/>
  <c r="AZ137" i="21"/>
  <c r="AV137" i="21"/>
  <c r="AY137" i="21" s="1"/>
  <c r="AW138" i="21"/>
  <c r="AX137" i="21"/>
  <c r="AZ138" i="21"/>
  <c r="AV138" i="21"/>
  <c r="AY138" i="21" s="1"/>
  <c r="AX138" i="21"/>
  <c r="AW139" i="21"/>
  <c r="AV139" i="21"/>
  <c r="AY139" i="21" s="1"/>
  <c r="AX139" i="21"/>
  <c r="AW140" i="21"/>
  <c r="AZ139" i="21"/>
  <c r="AV140" i="21"/>
  <c r="AY140" i="21" s="1"/>
  <c r="AW141" i="21"/>
  <c r="AX140" i="21"/>
  <c r="AZ140" i="21"/>
  <c r="AW142" i="21"/>
  <c r="AZ141" i="21"/>
  <c r="AV141" i="21"/>
  <c r="AY141" i="21" s="1"/>
  <c r="AX141" i="21"/>
  <c r="AV142" i="21"/>
  <c r="AY142" i="21" s="1"/>
  <c r="AW143" i="21"/>
  <c r="AX142" i="21"/>
  <c r="AZ142" i="21"/>
  <c r="AZ143" i="21"/>
  <c r="AX143" i="21"/>
  <c r="AV143" i="21"/>
  <c r="AY143" i="21" s="1"/>
  <c r="AW144" i="21"/>
  <c r="AV144" i="21"/>
  <c r="AY144" i="21" s="1"/>
  <c r="AZ144" i="21"/>
  <c r="AW145" i="21"/>
  <c r="AX144" i="21"/>
  <c r="AW146" i="21"/>
  <c r="AV145" i="21"/>
  <c r="AY145" i="21" s="1"/>
  <c r="AX145" i="21"/>
  <c r="AZ145" i="21"/>
  <c r="AW147" i="21"/>
  <c r="AV146" i="21"/>
  <c r="AY146" i="21" s="1"/>
  <c r="AZ146" i="21"/>
  <c r="AX146" i="21"/>
  <c r="AW148" i="21"/>
  <c r="AZ147" i="21"/>
  <c r="AV147" i="21"/>
  <c r="AY147" i="21" s="1"/>
  <c r="AX147" i="21"/>
  <c r="AW149" i="21"/>
  <c r="AZ148" i="21"/>
  <c r="AV148" i="21"/>
  <c r="AY148" i="21" s="1"/>
  <c r="AX148" i="21"/>
  <c r="AX149" i="21"/>
  <c r="AW150" i="21"/>
  <c r="AV149" i="21"/>
  <c r="AY149" i="21" s="1"/>
  <c r="AZ149" i="21"/>
  <c r="AW151" i="21"/>
  <c r="AV150" i="21"/>
  <c r="AY150" i="21" s="1"/>
  <c r="AX150" i="21"/>
  <c r="AZ150" i="21"/>
  <c r="AW152" i="21"/>
  <c r="AZ151" i="21"/>
  <c r="AV151" i="21"/>
  <c r="AY151" i="21" s="1"/>
  <c r="AX151" i="21"/>
  <c r="AX152" i="21"/>
  <c r="AV152" i="21"/>
  <c r="AY152" i="21" s="1"/>
  <c r="AW153" i="21"/>
  <c r="AZ152" i="21"/>
  <c r="AV153" i="21"/>
  <c r="AY153" i="21" s="1"/>
  <c r="AW154" i="21"/>
  <c r="AZ153" i="21"/>
  <c r="AX153" i="21"/>
  <c r="AV154" i="21"/>
  <c r="AY154" i="21" s="1"/>
  <c r="AX154" i="21"/>
  <c r="AZ154" i="21"/>
  <c r="AW155" i="21"/>
  <c r="AV155" i="21"/>
  <c r="AY155" i="21" s="1"/>
  <c r="AW156" i="21"/>
  <c r="AX155" i="21"/>
  <c r="AZ155" i="21"/>
  <c r="AW157" i="21"/>
  <c r="AZ156" i="21"/>
  <c r="AX156" i="21"/>
  <c r="AV156" i="21"/>
  <c r="AY156" i="21" s="1"/>
  <c r="AV157" i="21"/>
  <c r="AY157" i="21" s="1"/>
  <c r="AW158" i="21"/>
  <c r="AX157" i="21"/>
  <c r="AZ157" i="21"/>
  <c r="AV158" i="21"/>
  <c r="AY158" i="21" s="1"/>
  <c r="AX158" i="21"/>
  <c r="AZ158" i="21"/>
  <c r="AW159" i="21"/>
  <c r="AZ159" i="21"/>
  <c r="AX159" i="21"/>
  <c r="AV159" i="21"/>
  <c r="AY159" i="21" s="1"/>
  <c r="AW160" i="21"/>
  <c r="AZ160" i="21"/>
  <c r="AW161" i="21"/>
  <c r="AV160" i="21"/>
  <c r="AY160" i="21" s="1"/>
  <c r="AX160" i="21"/>
  <c r="AW162" i="21"/>
  <c r="AZ161" i="21"/>
  <c r="AX161" i="21"/>
  <c r="AV161" i="21"/>
  <c r="AY161" i="21" s="1"/>
  <c r="AV162" i="21"/>
  <c r="AY162" i="21" s="1"/>
  <c r="AZ162" i="21"/>
  <c r="AW163" i="21"/>
  <c r="AX162" i="21"/>
  <c r="AX163" i="21"/>
  <c r="AZ163" i="21"/>
  <c r="AV163" i="21"/>
  <c r="AY163" i="21" s="1"/>
  <c r="AW164" i="21"/>
  <c r="AX164" i="21"/>
  <c r="AZ164" i="21"/>
  <c r="AW165" i="21"/>
  <c r="AV164" i="21"/>
  <c r="AY164" i="21" s="1"/>
  <c r="AZ165" i="21"/>
  <c r="AV165" i="21"/>
  <c r="AY165" i="21" s="1"/>
  <c r="AX165" i="21"/>
  <c r="AW166" i="21"/>
  <c r="AV166" i="21"/>
  <c r="AY166" i="21" s="1"/>
  <c r="AW167" i="21"/>
  <c r="AZ166" i="21"/>
  <c r="AX166" i="21"/>
  <c r="AW168" i="21"/>
  <c r="AV167" i="21"/>
  <c r="AY167" i="21" s="1"/>
  <c r="AX167" i="21"/>
  <c r="AZ167" i="21"/>
  <c r="AZ168" i="21"/>
  <c r="AX168" i="21"/>
  <c r="AW169" i="21"/>
  <c r="AV168" i="21"/>
  <c r="AY168" i="21" s="1"/>
  <c r="AV169" i="21"/>
  <c r="AY169" i="21" s="1"/>
  <c r="AX169" i="21"/>
  <c r="AZ169" i="21"/>
  <c r="AW170" i="21"/>
  <c r="AW171" i="21"/>
  <c r="AZ170" i="21"/>
  <c r="AV170" i="21"/>
  <c r="AY170" i="21" s="1"/>
  <c r="AX170" i="21"/>
  <c r="AZ171" i="21"/>
  <c r="AX171" i="21"/>
  <c r="AV171" i="21"/>
  <c r="AY171" i="21" s="1"/>
  <c r="AW172" i="21"/>
  <c r="AV172" i="21"/>
  <c r="AY172" i="21" s="1"/>
  <c r="AZ172" i="21"/>
  <c r="AX172" i="21"/>
  <c r="AW173" i="21"/>
  <c r="AV173" i="21"/>
  <c r="AY173" i="21" s="1"/>
  <c r="AZ173" i="21"/>
  <c r="AW174" i="21"/>
  <c r="AX173" i="21"/>
  <c r="AW175" i="21"/>
  <c r="AX174" i="21"/>
  <c r="AV174" i="21"/>
  <c r="AY174" i="21" s="1"/>
  <c r="AZ174" i="21"/>
  <c r="AW176" i="21"/>
  <c r="AV175" i="21"/>
  <c r="AY175" i="21" s="1"/>
  <c r="AX175" i="21"/>
  <c r="AZ175" i="21"/>
  <c r="AV176" i="21"/>
  <c r="AY176" i="21" s="1"/>
  <c r="AW177" i="21"/>
  <c r="AZ176" i="21"/>
  <c r="AX176" i="21"/>
  <c r="AX177" i="21"/>
  <c r="AV177" i="21"/>
  <c r="AY177" i="21" s="1"/>
  <c r="AW178" i="21"/>
  <c r="AZ177" i="21"/>
  <c r="AX178" i="21"/>
  <c r="AZ178" i="21"/>
  <c r="AW179" i="21"/>
  <c r="AV178" i="21"/>
  <c r="AY178" i="21" s="1"/>
  <c r="AW180" i="21"/>
  <c r="AX179" i="21"/>
  <c r="AZ179" i="21"/>
  <c r="AV179" i="21"/>
  <c r="AY179" i="21" s="1"/>
  <c r="AV180" i="21"/>
  <c r="AY180" i="21" s="1"/>
  <c r="AW181" i="21"/>
  <c r="AZ180" i="21"/>
  <c r="AX180" i="21"/>
  <c r="AW182" i="21"/>
  <c r="AZ181" i="21"/>
  <c r="AX181" i="21"/>
  <c r="AV181" i="21"/>
  <c r="AY181" i="21" s="1"/>
  <c r="AX182" i="21"/>
  <c r="AV182" i="21"/>
  <c r="AY182" i="21" s="1"/>
  <c r="AW183" i="21"/>
  <c r="AZ182" i="21"/>
  <c r="AW184" i="21"/>
  <c r="AV183" i="21"/>
  <c r="AY183" i="21" s="1"/>
  <c r="AZ183" i="21"/>
  <c r="AX183" i="21"/>
  <c r="AV184" i="21"/>
  <c r="AY184" i="21" s="1"/>
  <c r="AW185" i="21"/>
  <c r="AX184" i="21"/>
  <c r="AZ184" i="21"/>
  <c r="AW186" i="21"/>
  <c r="AX185" i="21"/>
  <c r="AZ185" i="21"/>
  <c r="AV185" i="21"/>
  <c r="AY185" i="21" s="1"/>
  <c r="AX186" i="21"/>
  <c r="AV186" i="21"/>
  <c r="AY186" i="21" s="1"/>
  <c r="AW187" i="21"/>
  <c r="AZ186" i="21"/>
  <c r="AZ187" i="21"/>
  <c r="AV187" i="21"/>
  <c r="AY187" i="21" s="1"/>
  <c r="AW188" i="21"/>
  <c r="AX187" i="21"/>
  <c r="AV188" i="21"/>
  <c r="AY188" i="21" s="1"/>
  <c r="AX188" i="21"/>
  <c r="AW189" i="21"/>
  <c r="AZ188" i="21"/>
  <c r="AW190" i="21"/>
  <c r="AX189" i="21"/>
  <c r="AV189" i="21"/>
  <c r="AY189" i="21" s="1"/>
  <c r="AZ189" i="21"/>
  <c r="AW191" i="21"/>
  <c r="AV190" i="21"/>
  <c r="AY190" i="21" s="1"/>
  <c r="AX190" i="21"/>
  <c r="AZ190" i="21"/>
  <c r="AW192" i="21"/>
  <c r="AX191" i="21"/>
  <c r="AZ191" i="21"/>
  <c r="AV191" i="21"/>
  <c r="AY191" i="21" s="1"/>
  <c r="AV192" i="21"/>
  <c r="AY192" i="21" s="1"/>
  <c r="AW193" i="21"/>
  <c r="AZ192" i="21"/>
  <c r="AX192" i="21"/>
  <c r="AZ193" i="21"/>
  <c r="AX193" i="21"/>
  <c r="AW194" i="21"/>
  <c r="AV193" i="21"/>
  <c r="AY193" i="21" s="1"/>
  <c r="AZ194" i="21"/>
  <c r="AX194" i="21"/>
  <c r="AW195" i="21"/>
  <c r="AV194" i="21"/>
  <c r="AY194" i="21" s="1"/>
  <c r="AX195" i="21"/>
  <c r="AV195" i="21"/>
  <c r="AY195" i="21" s="1"/>
  <c r="AZ195" i="21"/>
  <c r="AW196" i="21"/>
  <c r="AV196" i="21"/>
  <c r="AY196" i="21" s="1"/>
  <c r="AW197" i="21"/>
  <c r="AX196" i="21"/>
  <c r="AZ196" i="21"/>
  <c r="AX197" i="21"/>
  <c r="AW198" i="21"/>
  <c r="AV197" i="21"/>
  <c r="AY197" i="21" s="1"/>
  <c r="AZ197" i="21"/>
  <c r="AW199" i="21"/>
  <c r="AZ198" i="21"/>
  <c r="AX198" i="21"/>
  <c r="AV198" i="21"/>
  <c r="AY198" i="21" s="1"/>
  <c r="AW200" i="21"/>
  <c r="AX199" i="21"/>
  <c r="AV199" i="21"/>
  <c r="AY199" i="21" s="1"/>
  <c r="AZ199" i="21"/>
  <c r="AZ200" i="21"/>
  <c r="AV200" i="21"/>
  <c r="AY200" i="21" s="1"/>
  <c r="AW201" i="21"/>
  <c r="AX200" i="21"/>
  <c r="AW202" i="21"/>
  <c r="AX201" i="21"/>
  <c r="AZ201" i="21"/>
  <c r="AV201" i="21"/>
  <c r="AY201" i="21" s="1"/>
  <c r="AV202" i="21"/>
  <c r="AY202" i="21" s="1"/>
  <c r="AZ202" i="21"/>
  <c r="AW203" i="21"/>
  <c r="AX202" i="21"/>
  <c r="AX203" i="21"/>
  <c r="AZ203" i="21"/>
  <c r="AV203" i="21"/>
  <c r="AY203" i="21" s="1"/>
  <c r="AW204" i="21"/>
  <c r="AZ204" i="21"/>
  <c r="AX204" i="21"/>
  <c r="AV204" i="21"/>
  <c r="AY204" i="21" s="1"/>
  <c r="AW205" i="21"/>
  <c r="AV205" i="21"/>
  <c r="AY205" i="21" s="1"/>
  <c r="AX205" i="21"/>
  <c r="AZ205" i="21"/>
  <c r="AW206" i="21"/>
  <c r="AV206" i="21"/>
  <c r="AY206" i="21" s="1"/>
  <c r="AW207" i="21"/>
  <c r="AZ206" i="21"/>
  <c r="AX206" i="21"/>
  <c r="AW208" i="21"/>
  <c r="AZ207" i="21"/>
  <c r="AV207" i="21"/>
  <c r="AY207" i="21" s="1"/>
  <c r="AX207" i="21"/>
  <c r="AZ208" i="21"/>
  <c r="AW209" i="21"/>
  <c r="AV208" i="21"/>
  <c r="AY208" i="21" s="1"/>
  <c r="AX208" i="21"/>
  <c r="AZ209" i="21"/>
  <c r="AV209" i="21"/>
  <c r="AY209" i="21" s="1"/>
  <c r="AW210" i="21"/>
  <c r="AX209" i="21"/>
  <c r="AX210" i="21"/>
  <c r="AW211" i="21"/>
  <c r="AZ210" i="21"/>
  <c r="AV210" i="21"/>
  <c r="AY210" i="21" s="1"/>
  <c r="AX211" i="21"/>
  <c r="AW212" i="21"/>
  <c r="AV211" i="21"/>
  <c r="AY211" i="21" s="1"/>
  <c r="AZ211" i="21"/>
  <c r="AX212" i="21"/>
  <c r="AV212" i="21"/>
  <c r="AY212" i="21" s="1"/>
  <c r="AW213" i="21"/>
  <c r="AZ212" i="21"/>
  <c r="AZ213" i="21"/>
  <c r="AW214" i="21"/>
  <c r="AX213" i="21"/>
  <c r="AV213" i="21"/>
  <c r="AY213" i="21" s="1"/>
  <c r="AZ214" i="21"/>
  <c r="AX214" i="21"/>
  <c r="AV214" i="21"/>
  <c r="AY214" i="21" s="1"/>
  <c r="AW215" i="21"/>
  <c r="AZ215" i="21"/>
  <c r="AV215" i="21"/>
  <c r="AY215" i="21" s="1"/>
  <c r="AX215" i="21"/>
  <c r="AW216" i="21"/>
  <c r="AV216" i="21"/>
  <c r="AY216" i="21" s="1"/>
  <c r="AZ216" i="21"/>
  <c r="AX216" i="21"/>
  <c r="AW217" i="21"/>
  <c r="AW218" i="21"/>
  <c r="AX217" i="21"/>
  <c r="AZ217" i="21"/>
  <c r="AV217" i="21"/>
  <c r="AY217" i="21" s="1"/>
  <c r="AV218" i="21"/>
  <c r="AY218" i="21" s="1"/>
  <c r="AZ218" i="21"/>
  <c r="AW219" i="21"/>
  <c r="AX218" i="21"/>
  <c r="AW220" i="21"/>
  <c r="AZ219" i="21"/>
  <c r="AV219" i="21"/>
  <c r="AY219" i="21" s="1"/>
  <c r="AX219" i="21"/>
  <c r="AV220" i="21"/>
  <c r="AY220" i="21" s="1"/>
  <c r="AX220" i="21"/>
  <c r="AW221" i="21"/>
  <c r="AZ220" i="21"/>
  <c r="AV221" i="21"/>
  <c r="AY221" i="21" s="1"/>
  <c r="AW222" i="21"/>
  <c r="AX221" i="21"/>
  <c r="AZ221" i="21"/>
  <c r="AX222" i="21"/>
  <c r="AV222" i="21"/>
  <c r="AY222" i="21" s="1"/>
  <c r="AW223" i="21"/>
  <c r="AZ222" i="21"/>
  <c r="AX223" i="21"/>
  <c r="AZ223" i="21"/>
  <c r="AV223" i="21"/>
  <c r="AY223" i="21" s="1"/>
  <c r="AW224" i="21"/>
  <c r="AZ224" i="21"/>
  <c r="AX224" i="21"/>
  <c r="AV224" i="21"/>
  <c r="AY224" i="21" s="1"/>
  <c r="AW225" i="21"/>
  <c r="AV225" i="21"/>
  <c r="AY225" i="21" s="1"/>
  <c r="AW226" i="21"/>
  <c r="AX225" i="21"/>
  <c r="AZ225" i="21"/>
  <c r="AV226" i="21"/>
  <c r="AY226" i="21" s="1"/>
  <c r="AZ226" i="21"/>
  <c r="AW227" i="21"/>
  <c r="AX226" i="21"/>
  <c r="AX227" i="21"/>
  <c r="AW228" i="21"/>
  <c r="AZ227" i="21"/>
  <c r="AV227" i="21"/>
  <c r="AY227" i="21" s="1"/>
  <c r="AX228" i="21"/>
  <c r="AV228" i="21"/>
  <c r="AY228" i="21" s="1"/>
  <c r="AW229" i="21"/>
  <c r="AZ228" i="21"/>
  <c r="AV229" i="21"/>
  <c r="AY229" i="21" s="1"/>
  <c r="AX229" i="21"/>
  <c r="AW230" i="21"/>
  <c r="AZ229" i="21"/>
  <c r="AX230" i="21"/>
  <c r="AZ230" i="21"/>
  <c r="AV230" i="21"/>
  <c r="AY230" i="21" s="1"/>
  <c r="AW231" i="21"/>
  <c r="AX231" i="21"/>
  <c r="AZ231" i="21"/>
  <c r="AW232" i="21"/>
  <c r="AV231" i="21"/>
  <c r="AY231" i="21" s="1"/>
  <c r="AX232" i="21"/>
  <c r="AV232" i="21"/>
  <c r="AY232" i="21" s="1"/>
  <c r="AZ232" i="21"/>
  <c r="AW233" i="21"/>
  <c r="AV233" i="21"/>
  <c r="AY233" i="21" s="1"/>
  <c r="AX233" i="21"/>
  <c r="AW234" i="21"/>
  <c r="AZ233" i="21"/>
  <c r="AX234" i="21"/>
  <c r="AZ234" i="21"/>
  <c r="AW235" i="21"/>
  <c r="AV234" i="21"/>
  <c r="AY234" i="21" s="1"/>
  <c r="AZ235" i="21"/>
  <c r="AV235" i="21"/>
  <c r="AY235" i="21" s="1"/>
  <c r="AX235" i="21"/>
  <c r="AW236" i="21"/>
  <c r="AX236" i="21"/>
  <c r="AZ236" i="21"/>
  <c r="AV236" i="21"/>
  <c r="AY236" i="21" s="1"/>
  <c r="AW237" i="21"/>
  <c r="AZ237" i="21"/>
  <c r="AX237" i="21"/>
  <c r="AW238" i="21"/>
  <c r="AV237" i="21"/>
  <c r="AY237" i="21" s="1"/>
  <c r="AV238" i="21"/>
  <c r="AY238" i="21" s="1"/>
  <c r="AW239" i="21"/>
  <c r="AX238" i="21"/>
  <c r="AZ238" i="21"/>
  <c r="AV239" i="21"/>
  <c r="AY239" i="21" s="1"/>
  <c r="AX239" i="21"/>
  <c r="AW240" i="21"/>
  <c r="AZ239" i="21"/>
  <c r="AV240" i="21"/>
  <c r="AY240" i="21" s="1"/>
  <c r="AW241" i="21"/>
  <c r="AZ240" i="21"/>
  <c r="AX240" i="21"/>
  <c r="AW242" i="21"/>
  <c r="AX241" i="21"/>
  <c r="AV241" i="21"/>
  <c r="AY241" i="21" s="1"/>
  <c r="AZ241" i="21"/>
  <c r="AZ242" i="21"/>
  <c r="AX242" i="21"/>
  <c r="AW243" i="21"/>
  <c r="AV242" i="21"/>
  <c r="AY242" i="21" s="1"/>
  <c r="AX243" i="21"/>
  <c r="AV243" i="21"/>
  <c r="AY243" i="21" s="1"/>
  <c r="AZ243" i="21"/>
  <c r="AW244" i="21"/>
  <c r="AZ244" i="21"/>
  <c r="AV244" i="21"/>
  <c r="AY244" i="21" s="1"/>
  <c r="AX244" i="21"/>
  <c r="AW245" i="21"/>
  <c r="AZ245" i="21"/>
  <c r="AW246" i="21"/>
  <c r="AV245" i="21"/>
  <c r="AY245" i="21" s="1"/>
  <c r="AX245" i="21"/>
  <c r="AW247" i="21"/>
  <c r="AV246" i="21"/>
  <c r="AY246" i="21" s="1"/>
  <c r="AX246" i="21"/>
  <c r="AZ246" i="21"/>
  <c r="AZ247" i="21"/>
  <c r="AX247" i="21"/>
  <c r="AV247" i="21"/>
  <c r="AY247" i="21" s="1"/>
  <c r="AW248" i="21"/>
  <c r="AW249" i="21"/>
  <c r="AV248" i="21"/>
  <c r="AY248" i="21" s="1"/>
  <c r="AX248" i="21"/>
  <c r="AZ248" i="21"/>
  <c r="AX249" i="21"/>
  <c r="AZ249" i="21"/>
  <c r="AW250" i="21"/>
  <c r="AV249" i="21"/>
  <c r="AY249" i="21" s="1"/>
  <c r="AZ250" i="21"/>
  <c r="AV250" i="21"/>
  <c r="AY250" i="21" s="1"/>
  <c r="AW251" i="21"/>
  <c r="AX250" i="21"/>
  <c r="AV251" i="21"/>
  <c r="AY251" i="21" s="1"/>
  <c r="AW252" i="21"/>
  <c r="AZ251" i="21"/>
  <c r="AX251" i="21"/>
  <c r="AV252" i="21"/>
  <c r="AY252" i="21" s="1"/>
  <c r="AW253" i="21"/>
  <c r="AX252" i="21"/>
  <c r="AZ252" i="21"/>
  <c r="AZ253" i="21"/>
  <c r="AW254" i="21"/>
  <c r="AX253" i="21"/>
  <c r="AV253" i="21"/>
  <c r="AY253" i="21" s="1"/>
  <c r="AW255" i="21"/>
  <c r="AV254" i="21"/>
  <c r="AY254" i="21" s="1"/>
  <c r="AX254" i="21"/>
  <c r="AZ254" i="21"/>
  <c r="AZ255" i="21"/>
  <c r="AX255" i="21"/>
  <c r="AV255" i="21"/>
  <c r="AY255" i="21" s="1"/>
  <c r="AW256" i="21"/>
  <c r="AV256" i="21"/>
  <c r="AY256" i="21" s="1"/>
  <c r="AW257" i="21"/>
  <c r="AX256" i="21"/>
  <c r="AZ256" i="21"/>
  <c r="AW258" i="21"/>
  <c r="AZ257" i="21"/>
  <c r="AV257" i="21"/>
  <c r="AY257" i="21" s="1"/>
  <c r="AX257" i="21"/>
  <c r="AV258" i="21"/>
  <c r="AY258" i="21" s="1"/>
  <c r="AX258" i="21"/>
  <c r="AZ258" i="21"/>
  <c r="AW259" i="21"/>
  <c r="AW260" i="21"/>
  <c r="AZ259" i="21"/>
  <c r="AV259" i="21"/>
  <c r="AY259" i="21" s="1"/>
  <c r="AX259" i="21"/>
  <c r="AZ260" i="21"/>
  <c r="AV260" i="21"/>
  <c r="AY260" i="21" s="1"/>
  <c r="AW261" i="21"/>
  <c r="AX260" i="21"/>
  <c r="AV261" i="21"/>
  <c r="AY261" i="21" s="1"/>
  <c r="AX261" i="21"/>
  <c r="AZ261" i="21"/>
  <c r="AW262" i="21"/>
  <c r="AW263" i="21"/>
  <c r="AX262" i="21"/>
  <c r="AV262" i="21"/>
  <c r="AY262" i="21" s="1"/>
  <c r="AZ262" i="21"/>
  <c r="AV263" i="21"/>
  <c r="AY263" i="21" s="1"/>
  <c r="AZ263" i="21"/>
  <c r="AW264" i="21"/>
  <c r="AX263" i="21"/>
  <c r="AV264" i="21"/>
  <c r="AY264" i="21" s="1"/>
  <c r="AZ264" i="21"/>
  <c r="AX264" i="21"/>
  <c r="AW265" i="21"/>
  <c r="AZ265" i="21"/>
  <c r="AV265" i="21"/>
  <c r="AY265" i="21" s="1"/>
  <c r="AX265" i="21"/>
  <c r="AW266" i="21"/>
  <c r="AZ266" i="21"/>
  <c r="AV266" i="21"/>
  <c r="AY266" i="21" s="1"/>
  <c r="AX266" i="21"/>
  <c r="AW267" i="21"/>
  <c r="AX267" i="21"/>
  <c r="AV267" i="21"/>
  <c r="AY267" i="21" s="1"/>
  <c r="AW268" i="21"/>
  <c r="AZ267" i="21"/>
  <c r="AV268" i="21"/>
  <c r="AY268" i="21" s="1"/>
  <c r="AX268" i="21"/>
  <c r="AW269" i="21"/>
  <c r="AZ268" i="21"/>
  <c r="AX269" i="21"/>
  <c r="AW270" i="21"/>
  <c r="AZ269" i="21"/>
  <c r="AV269" i="21"/>
  <c r="AY269" i="21" s="1"/>
  <c r="AX270" i="21"/>
  <c r="AW271" i="21"/>
  <c r="AV270" i="21"/>
  <c r="AY270" i="21" s="1"/>
  <c r="AZ270" i="21"/>
  <c r="AZ271" i="21"/>
  <c r="AX271" i="21"/>
  <c r="AW272" i="21"/>
  <c r="AV271" i="21"/>
  <c r="AY271" i="21" s="1"/>
  <c r="AV272" i="21"/>
  <c r="AY272" i="21" s="1"/>
  <c r="AW273" i="21"/>
  <c r="AX272" i="21"/>
  <c r="AZ272" i="21"/>
  <c r="AZ273" i="21"/>
  <c r="AX273" i="21"/>
  <c r="AW274" i="21"/>
  <c r="AV273" i="21"/>
  <c r="AY273" i="21" s="1"/>
  <c r="AZ274" i="21"/>
  <c r="AX274" i="21"/>
  <c r="AW275" i="21"/>
  <c r="AV274" i="21"/>
  <c r="AY274" i="21" s="1"/>
  <c r="AW276" i="21"/>
  <c r="AZ275" i="21"/>
  <c r="AV275" i="21"/>
  <c r="AY275" i="21" s="1"/>
  <c r="AX275" i="21"/>
  <c r="AV276" i="21"/>
  <c r="AY276" i="21" s="1"/>
  <c r="AZ276" i="21"/>
  <c r="AW277" i="21"/>
  <c r="AX276" i="21"/>
  <c r="AZ277" i="21"/>
  <c r="AW278" i="21"/>
  <c r="AV277" i="21"/>
  <c r="AY277" i="21" s="1"/>
  <c r="AX277" i="21"/>
  <c r="AZ278" i="21"/>
  <c r="AW279" i="21"/>
  <c r="AX278" i="21"/>
  <c r="AV278" i="21"/>
  <c r="AY278" i="21" s="1"/>
  <c r="AZ279" i="21"/>
  <c r="AX279" i="21"/>
  <c r="AW280" i="21"/>
  <c r="AV279" i="21"/>
  <c r="AY279" i="21" s="1"/>
  <c r="AW281" i="21"/>
  <c r="AV280" i="21"/>
  <c r="AY280" i="21" s="1"/>
  <c r="AZ280" i="21"/>
  <c r="AX280" i="21"/>
  <c r="AX281" i="21"/>
  <c r="AV281" i="21"/>
  <c r="AY281" i="21" s="1"/>
  <c r="AW282" i="21"/>
  <c r="AZ281" i="21"/>
  <c r="AV282" i="21"/>
  <c r="AY282" i="21" s="1"/>
  <c r="AX282" i="21"/>
  <c r="AZ282" i="21"/>
  <c r="AW283" i="21"/>
  <c r="AW284" i="21"/>
  <c r="AV283" i="21"/>
  <c r="AY283" i="21" s="1"/>
  <c r="AZ283" i="21"/>
  <c r="AX283" i="21"/>
  <c r="AX284" i="21"/>
  <c r="AZ284" i="21"/>
  <c r="AW285" i="21"/>
  <c r="AV284" i="21"/>
  <c r="AY284" i="21" s="1"/>
  <c r="AX285" i="21"/>
  <c r="AZ285" i="21"/>
  <c r="AV285" i="21"/>
  <c r="AY285" i="21" s="1"/>
  <c r="AW286" i="21"/>
  <c r="AW287" i="21"/>
  <c r="AV286" i="21"/>
  <c r="AY286" i="21" s="1"/>
  <c r="AZ286" i="21"/>
  <c r="AX286" i="21"/>
  <c r="AV287" i="21"/>
  <c r="AY287" i="21" s="1"/>
  <c r="AX287" i="21"/>
  <c r="AZ287" i="21"/>
  <c r="AW288" i="21"/>
  <c r="AX288" i="21"/>
  <c r="AZ288" i="21"/>
  <c r="AW289" i="21"/>
  <c r="AV288" i="21"/>
  <c r="AY288" i="21" s="1"/>
  <c r="AW290" i="21"/>
  <c r="AX289" i="21"/>
  <c r="AV289" i="21"/>
  <c r="AY289" i="21" s="1"/>
  <c r="AZ289" i="21"/>
  <c r="AV290" i="21"/>
  <c r="AY290" i="21" s="1"/>
  <c r="AX290" i="21"/>
  <c r="AZ290" i="21"/>
  <c r="AW291" i="21"/>
  <c r="AV291" i="21"/>
  <c r="AY291" i="21" s="1"/>
  <c r="AX291" i="21"/>
  <c r="AW292" i="21"/>
  <c r="AZ291" i="21"/>
  <c r="AX292" i="21"/>
  <c r="AZ292" i="21"/>
  <c r="AV292" i="21"/>
  <c r="AY292" i="21" s="1"/>
  <c r="AW293" i="21"/>
  <c r="AW294" i="21"/>
  <c r="AX293" i="21"/>
  <c r="AV293" i="21"/>
  <c r="AY293" i="21" s="1"/>
  <c r="AZ293" i="21"/>
  <c r="AX294" i="21"/>
  <c r="AV294" i="21"/>
  <c r="AY294" i="21" s="1"/>
  <c r="AZ294" i="21"/>
  <c r="AW295" i="21"/>
  <c r="AZ295" i="21"/>
  <c r="AV295" i="21"/>
  <c r="AY295" i="21" s="1"/>
  <c r="AW296" i="21"/>
  <c r="AX295" i="21"/>
  <c r="AW297" i="21"/>
  <c r="AZ296" i="21"/>
  <c r="AX296" i="21"/>
  <c r="AV296" i="21"/>
  <c r="AY296" i="21" s="1"/>
  <c r="AX297" i="21"/>
  <c r="AV297" i="21"/>
  <c r="AY297" i="21" s="1"/>
  <c r="AW298" i="21"/>
  <c r="AZ297" i="21"/>
  <c r="AV298" i="21"/>
  <c r="AY298" i="21" s="1"/>
  <c r="AW299" i="21"/>
  <c r="AX298" i="21"/>
  <c r="AZ298" i="21"/>
  <c r="AV299" i="21"/>
  <c r="AY299" i="21" s="1"/>
  <c r="AW300" i="21"/>
  <c r="AZ299" i="21"/>
  <c r="AX299" i="21"/>
  <c r="AX300" i="21"/>
  <c r="AW301" i="21"/>
  <c r="AZ300" i="21"/>
  <c r="AV300" i="21"/>
  <c r="AY300" i="21" s="1"/>
  <c r="AW302" i="21"/>
  <c r="AV301" i="21"/>
  <c r="AY301" i="21" s="1"/>
  <c r="AZ301" i="21"/>
  <c r="AX301" i="21"/>
  <c r="AX302" i="21"/>
  <c r="AV302" i="21"/>
  <c r="AY302" i="21" s="1"/>
  <c r="AZ302" i="21"/>
  <c r="AW303" i="21"/>
  <c r="AZ303" i="21"/>
  <c r="AW304" i="21"/>
  <c r="AX303" i="21"/>
  <c r="AV303" i="21"/>
  <c r="AY303" i="21" s="1"/>
  <c r="AX304" i="21"/>
  <c r="AW305" i="21"/>
  <c r="AZ304" i="21"/>
  <c r="AV304" i="21"/>
  <c r="AY304" i="21" s="1"/>
  <c r="AW306" i="21"/>
  <c r="AX305" i="21"/>
  <c r="AV305" i="21"/>
  <c r="AY305" i="21" s="1"/>
  <c r="AZ305" i="21"/>
  <c r="AZ306" i="21"/>
  <c r="AV306" i="21"/>
  <c r="AY306" i="21" s="1"/>
  <c r="AW307" i="21"/>
  <c r="AX306" i="21"/>
  <c r="AV307" i="21"/>
  <c r="AY307" i="21" s="1"/>
  <c r="AZ307" i="21"/>
  <c r="AX307" i="21"/>
  <c r="AW308" i="21"/>
  <c r="AW309" i="21"/>
  <c r="AZ308" i="21"/>
  <c r="AV308" i="21"/>
  <c r="AY308" i="21" s="1"/>
  <c r="AX308" i="21"/>
  <c r="AW310" i="21"/>
  <c r="AZ309" i="21"/>
  <c r="AV309" i="21"/>
  <c r="AY309" i="21" s="1"/>
  <c r="AX309" i="21"/>
  <c r="AZ310" i="21"/>
  <c r="AX310" i="21"/>
  <c r="AW311" i="21"/>
  <c r="AV310" i="21"/>
  <c r="AY310" i="21" s="1"/>
  <c r="AX311" i="21"/>
  <c r="AW312" i="21"/>
  <c r="AV311" i="21"/>
  <c r="AY311" i="21" s="1"/>
  <c r="AZ311" i="21"/>
  <c r="AX312" i="21"/>
  <c r="AV312" i="21"/>
  <c r="AY312" i="21" s="1"/>
  <c r="AZ312" i="21"/>
  <c r="AW313" i="21"/>
  <c r="AW314" i="21"/>
  <c r="AV313" i="21"/>
  <c r="AY313" i="21" s="1"/>
  <c r="AX313" i="21"/>
  <c r="AZ313" i="21"/>
  <c r="AZ314" i="21"/>
  <c r="AV314" i="21"/>
  <c r="AY314" i="21" s="1"/>
  <c r="AX314" i="21"/>
  <c r="AW315" i="21"/>
  <c r="AV315" i="21"/>
  <c r="AY315" i="21" s="1"/>
  <c r="AZ315" i="21"/>
  <c r="AX315" i="21"/>
  <c r="AW316" i="21"/>
  <c r="AW317" i="21"/>
  <c r="AV316" i="21"/>
  <c r="AY316" i="21" s="1"/>
  <c r="AX316" i="21"/>
  <c r="AZ316" i="21"/>
  <c r="AV317" i="21"/>
  <c r="AY317" i="21" s="1"/>
  <c r="AX317" i="21"/>
  <c r="AW318" i="21"/>
  <c r="AZ317" i="21"/>
  <c r="AV318" i="21"/>
  <c r="AY318" i="21" s="1"/>
  <c r="AZ318" i="21"/>
  <c r="AW319" i="21"/>
  <c r="AX318" i="21"/>
  <c r="AW320" i="21"/>
  <c r="AZ319" i="21"/>
  <c r="AX319" i="21"/>
  <c r="AV319" i="21"/>
  <c r="AY319" i="21" s="1"/>
  <c r="AV320" i="21"/>
  <c r="AY320" i="21" s="1"/>
  <c r="AW321" i="21"/>
  <c r="AZ320" i="21"/>
  <c r="AX320" i="21"/>
  <c r="AZ321" i="21"/>
  <c r="AX321" i="21"/>
  <c r="AV321" i="21"/>
  <c r="AY321" i="21" s="1"/>
  <c r="AW322" i="21"/>
  <c r="AZ322" i="21"/>
  <c r="AX322" i="21"/>
  <c r="AW323" i="21"/>
  <c r="AV322" i="21"/>
  <c r="AY322" i="21" s="1"/>
  <c r="AV323" i="21"/>
  <c r="AY323" i="21" s="1"/>
  <c r="AW324" i="21"/>
  <c r="AX323" i="21"/>
  <c r="AZ323" i="21"/>
  <c r="AX324" i="21"/>
  <c r="AV324" i="21"/>
  <c r="AY324" i="21" s="1"/>
  <c r="AW325" i="21"/>
  <c r="AZ324" i="21"/>
  <c r="AV325" i="21"/>
  <c r="AY325" i="21" s="1"/>
  <c r="AW326" i="21"/>
  <c r="AZ325" i="21"/>
  <c r="AX325" i="21"/>
  <c r="AZ326" i="21"/>
  <c r="AX326" i="21"/>
  <c r="AV326" i="21"/>
  <c r="AY326" i="21" s="1"/>
  <c r="AW327" i="21"/>
  <c r="AW328" i="21"/>
  <c r="AV327" i="21"/>
  <c r="AY327" i="21" s="1"/>
  <c r="AX327" i="21"/>
  <c r="AZ327" i="21"/>
  <c r="AX328" i="21"/>
  <c r="AZ328" i="21"/>
  <c r="AW329" i="21"/>
  <c r="AV328" i="21"/>
  <c r="AY328" i="21" s="1"/>
  <c r="AX329" i="21"/>
  <c r="AW330" i="21"/>
  <c r="AZ329" i="21"/>
  <c r="AV329" i="21"/>
  <c r="AY329" i="21" s="1"/>
  <c r="AX330" i="21"/>
  <c r="AZ330" i="21"/>
  <c r="AW331" i="21"/>
  <c r="AV330" i="21"/>
  <c r="AY330" i="21" s="1"/>
  <c r="AW332" i="21"/>
  <c r="AX331" i="21"/>
  <c r="AV331" i="21"/>
  <c r="AY331" i="21" s="1"/>
  <c r="AZ331" i="21"/>
  <c r="AW333" i="21"/>
  <c r="AZ332" i="21"/>
  <c r="AV332" i="21"/>
  <c r="AY332" i="21" s="1"/>
  <c r="AX332" i="21"/>
  <c r="AV333" i="21"/>
  <c r="AY333" i="21" s="1"/>
  <c r="AW334" i="21"/>
  <c r="AX333" i="21"/>
  <c r="AZ333" i="21"/>
  <c r="AW335" i="21"/>
  <c r="AV334" i="21"/>
  <c r="AY334" i="21" s="1"/>
  <c r="AZ334" i="21"/>
  <c r="AX334" i="21"/>
  <c r="AW336" i="21"/>
  <c r="AX335" i="21"/>
  <c r="AV335" i="21"/>
  <c r="AY335" i="21" s="1"/>
  <c r="AZ335" i="21"/>
  <c r="AX336" i="21"/>
  <c r="AV336" i="21"/>
  <c r="AY336" i="21" s="1"/>
  <c r="AZ336" i="21"/>
  <c r="AW337" i="21"/>
  <c r="AV337" i="21"/>
  <c r="AY337" i="21" s="1"/>
  <c r="AW338" i="21"/>
  <c r="AX337" i="21"/>
  <c r="AZ337" i="21"/>
  <c r="AW339" i="21"/>
  <c r="AZ338" i="21"/>
  <c r="AV338" i="21"/>
  <c r="AY338" i="21" s="1"/>
  <c r="AX338" i="21"/>
  <c r="AZ339" i="21"/>
  <c r="AX339" i="21"/>
  <c r="AV339" i="21"/>
  <c r="AY339" i="21" s="1"/>
  <c r="AW340" i="21"/>
  <c r="AZ340" i="21"/>
  <c r="AW341" i="21"/>
  <c r="AX340" i="21"/>
  <c r="AV340" i="21"/>
  <c r="AY340" i="21" s="1"/>
  <c r="AW342" i="21"/>
  <c r="AX341" i="21"/>
  <c r="AV341" i="21"/>
  <c r="AY341" i="21" s="1"/>
  <c r="AZ341" i="21"/>
  <c r="AV342" i="21"/>
  <c r="AY342" i="21" s="1"/>
  <c r="AZ342" i="21"/>
  <c r="AW343" i="21"/>
  <c r="AX342" i="21"/>
  <c r="AX343" i="21"/>
  <c r="AV343" i="21"/>
  <c r="AY343" i="21" s="1"/>
  <c r="AW344" i="21"/>
  <c r="AZ343" i="21"/>
  <c r="AW345" i="21"/>
  <c r="AZ344" i="21"/>
  <c r="AX344" i="21"/>
  <c r="AV344" i="21"/>
  <c r="AY344" i="21" s="1"/>
  <c r="AW346" i="21"/>
  <c r="AX345" i="21"/>
  <c r="AZ345" i="21"/>
  <c r="AV345" i="21"/>
  <c r="AY345" i="21" s="1"/>
  <c r="AW347" i="21"/>
  <c r="AX346" i="21"/>
  <c r="AZ346" i="21"/>
  <c r="AV346" i="21"/>
  <c r="AY346" i="21" s="1"/>
  <c r="AW348" i="21"/>
  <c r="AZ347" i="21"/>
  <c r="AV347" i="21"/>
  <c r="AY347" i="21" s="1"/>
  <c r="AX347" i="21"/>
  <c r="AX348" i="21"/>
  <c r="AV348" i="21"/>
  <c r="AY348" i="21" s="1"/>
  <c r="AZ348" i="21"/>
  <c r="AW349" i="21"/>
  <c r="AZ349" i="21"/>
  <c r="AW350" i="21"/>
  <c r="AV349" i="21"/>
  <c r="AY349" i="21" s="1"/>
  <c r="AX349" i="21"/>
  <c r="AV350" i="21"/>
  <c r="AY350" i="21" s="1"/>
  <c r="AX350" i="21"/>
  <c r="AW351" i="21"/>
  <c r="AZ350" i="21"/>
  <c r="AW352" i="21"/>
  <c r="AX351" i="21"/>
  <c r="AZ351" i="21"/>
  <c r="AV351" i="21"/>
  <c r="AY351" i="21" s="1"/>
  <c r="AZ352" i="21"/>
  <c r="AX352" i="21"/>
  <c r="AW353" i="21"/>
  <c r="AV352" i="21"/>
  <c r="AY352" i="21" s="1"/>
  <c r="AX353" i="21"/>
  <c r="AV353" i="21"/>
  <c r="AY353" i="21" s="1"/>
  <c r="AZ353" i="21"/>
  <c r="AW354" i="21"/>
  <c r="AZ354" i="21"/>
  <c r="AW355" i="21"/>
  <c r="AV354" i="21"/>
  <c r="AY354" i="21" s="1"/>
  <c r="AX354" i="21"/>
  <c r="AX355" i="21"/>
  <c r="AV355" i="21"/>
  <c r="AY355" i="21" s="1"/>
  <c r="AW356" i="21"/>
  <c r="AZ355" i="21"/>
  <c r="AW357" i="21"/>
  <c r="AV356" i="21"/>
  <c r="AY356" i="21" s="1"/>
  <c r="AX356" i="21"/>
  <c r="AZ356" i="21"/>
  <c r="AV357" i="21"/>
  <c r="AY357" i="21" s="1"/>
  <c r="AX357" i="21"/>
  <c r="AW358" i="21"/>
  <c r="AZ357" i="21"/>
  <c r="AZ358" i="21"/>
  <c r="AV358" i="21"/>
  <c r="AY358" i="21" s="1"/>
  <c r="AW359" i="21"/>
  <c r="AX358" i="21"/>
  <c r="AW360" i="21"/>
  <c r="AZ359" i="21"/>
  <c r="AX359" i="21"/>
  <c r="AV359" i="21"/>
  <c r="AY359" i="21" s="1"/>
  <c r="AZ360" i="21"/>
  <c r="AV360" i="21"/>
  <c r="AY360" i="21" s="1"/>
  <c r="AX360" i="21"/>
  <c r="AW361" i="21"/>
  <c r="AX361" i="21"/>
  <c r="AW362" i="21"/>
  <c r="AZ361" i="21"/>
  <c r="AV361" i="21"/>
  <c r="AY361" i="21" s="1"/>
  <c r="AW363" i="21"/>
  <c r="AV362" i="21"/>
  <c r="AY362" i="21" s="1"/>
  <c r="AZ362" i="21"/>
  <c r="AX362" i="21"/>
  <c r="AV363" i="21"/>
  <c r="AY363" i="21" s="1"/>
  <c r="AZ363" i="21"/>
  <c r="AW364" i="21"/>
  <c r="AX363" i="21"/>
  <c r="AZ364" i="21"/>
  <c r="AW365" i="21"/>
  <c r="AX364" i="21"/>
  <c r="AV364" i="21"/>
  <c r="AY364" i="21" s="1"/>
  <c r="AX365" i="21"/>
  <c r="AZ365" i="21"/>
  <c r="AW366" i="21"/>
  <c r="AV365" i="21"/>
  <c r="AY365" i="21" s="1"/>
  <c r="AV366" i="21"/>
  <c r="AY366" i="21" s="1"/>
  <c r="AX366" i="21"/>
  <c r="AW367" i="21"/>
  <c r="AZ366" i="21"/>
  <c r="AX367" i="21"/>
  <c r="AZ367" i="21"/>
  <c r="AW368" i="21"/>
  <c r="AV367" i="21"/>
  <c r="AY367" i="21" s="1"/>
  <c r="AZ368" i="21"/>
  <c r="AX368" i="21"/>
  <c r="AV368" i="21"/>
  <c r="AY368" i="21" s="1"/>
  <c r="AW369" i="21"/>
  <c r="AX369" i="21"/>
  <c r="AW370" i="21"/>
  <c r="AV369" i="21"/>
  <c r="AY369" i="21" s="1"/>
  <c r="AZ369" i="21"/>
  <c r="AW371" i="21"/>
  <c r="AZ370" i="21"/>
  <c r="AV370" i="21"/>
  <c r="AY370" i="21" s="1"/>
  <c r="AX370" i="21"/>
  <c r="AX371" i="21"/>
  <c r="AZ371" i="21"/>
  <c r="AW372" i="21"/>
  <c r="AV371" i="21"/>
  <c r="AY371" i="21" s="1"/>
  <c r="AV372" i="21"/>
  <c r="AY372" i="21" s="1"/>
  <c r="AW373" i="21"/>
  <c r="AX372" i="21"/>
  <c r="AZ372" i="21"/>
  <c r="AZ373" i="21"/>
  <c r="AW374" i="21"/>
  <c r="AV373" i="21"/>
  <c r="AY373" i="21" s="1"/>
  <c r="AX373" i="21"/>
  <c r="AZ374" i="21"/>
  <c r="AW375" i="21"/>
  <c r="AV374" i="21"/>
  <c r="AY374" i="21" s="1"/>
  <c r="AX374" i="21"/>
  <c r="AX375" i="21"/>
  <c r="AZ375" i="21"/>
  <c r="AW376" i="21"/>
  <c r="AV375" i="21"/>
  <c r="AY375" i="21" s="1"/>
  <c r="AX376" i="21"/>
  <c r="AW377" i="21"/>
  <c r="AV376" i="21"/>
  <c r="AY376" i="21" s="1"/>
  <c r="AZ376" i="21"/>
  <c r="AX377" i="21"/>
  <c r="AV377" i="21"/>
  <c r="AY377" i="21" s="1"/>
  <c r="AW378" i="21"/>
  <c r="AZ377" i="21"/>
  <c r="AW379" i="21"/>
  <c r="AX378" i="21"/>
  <c r="AV378" i="21"/>
  <c r="AY378" i="21" s="1"/>
  <c r="AZ378" i="21"/>
  <c r="AX379" i="21"/>
  <c r="AW380" i="21"/>
  <c r="AZ379" i="21"/>
  <c r="AV379" i="21"/>
  <c r="AY379" i="21" s="1"/>
  <c r="AW381" i="21"/>
  <c r="AV380" i="21"/>
  <c r="AY380" i="21" s="1"/>
  <c r="AX380" i="21"/>
  <c r="AZ380" i="21"/>
  <c r="AZ381" i="21"/>
  <c r="AV381" i="21"/>
  <c r="AY381" i="21" s="1"/>
  <c r="AX381" i="21"/>
  <c r="AW382" i="21"/>
  <c r="AX382" i="21"/>
  <c r="AW383" i="21"/>
  <c r="AZ382" i="21"/>
  <c r="AV382" i="21"/>
  <c r="AY382" i="21" s="1"/>
  <c r="AV383" i="21"/>
  <c r="AY383" i="21" s="1"/>
  <c r="AX383" i="21"/>
  <c r="AW384" i="21"/>
  <c r="AZ383" i="21"/>
  <c r="AZ384" i="21"/>
  <c r="AW385" i="21"/>
  <c r="AV384" i="21"/>
  <c r="AY384" i="21" s="1"/>
  <c r="AX384" i="21"/>
  <c r="AV385" i="21"/>
  <c r="AY385" i="21" s="1"/>
  <c r="AZ385" i="21"/>
  <c r="AX385" i="21"/>
  <c r="AW386" i="21"/>
  <c r="AV386" i="21"/>
  <c r="AY386" i="21" s="1"/>
  <c r="AX386" i="21"/>
  <c r="AZ386" i="21"/>
  <c r="AW387" i="21"/>
  <c r="AX387" i="21"/>
  <c r="AW388" i="21"/>
  <c r="AV387" i="21"/>
  <c r="AY387" i="21" s="1"/>
  <c r="AZ387" i="21"/>
  <c r="AZ388" i="21"/>
  <c r="AV388" i="21"/>
  <c r="AY388" i="21" s="1"/>
  <c r="AW389" i="21"/>
  <c r="AX388" i="21"/>
  <c r="AX389" i="21"/>
  <c r="AZ389" i="21"/>
  <c r="AV389" i="21"/>
  <c r="AY389" i="21" s="1"/>
  <c r="AW390" i="21"/>
  <c r="AV390" i="21"/>
  <c r="AY390" i="21" s="1"/>
  <c r="AZ390" i="21"/>
  <c r="AW391" i="21"/>
  <c r="AX390" i="21"/>
  <c r="AW392" i="21"/>
  <c r="AZ391" i="21"/>
  <c r="AV391" i="21"/>
  <c r="AY391" i="21" s="1"/>
  <c r="AX391" i="21"/>
  <c r="AZ392" i="21"/>
  <c r="AV392" i="21"/>
  <c r="AY392" i="21" s="1"/>
  <c r="AW393" i="21"/>
  <c r="AX392" i="21"/>
  <c r="AV393" i="21"/>
  <c r="AY393" i="21" s="1"/>
  <c r="AZ393" i="21"/>
  <c r="AX393" i="21"/>
  <c r="AW394" i="21"/>
  <c r="AV394" i="21"/>
  <c r="AY394" i="21" s="1"/>
  <c r="AW395" i="21"/>
  <c r="AX394" i="21"/>
  <c r="AZ394" i="21"/>
  <c r="AV395" i="21"/>
  <c r="AY395" i="21" s="1"/>
  <c r="AZ395" i="21"/>
  <c r="AW396" i="21"/>
  <c r="AX395" i="21"/>
  <c r="AV396" i="21"/>
  <c r="AY396" i="21" s="1"/>
  <c r="AW397" i="21"/>
  <c r="AX396" i="21"/>
  <c r="AZ396" i="21"/>
  <c r="AW398" i="21"/>
  <c r="AX397" i="21"/>
  <c r="AV397" i="21"/>
  <c r="AY397" i="21" s="1"/>
  <c r="AZ397" i="21"/>
  <c r="AV398" i="21"/>
  <c r="AY398" i="21" s="1"/>
  <c r="AX398" i="21"/>
  <c r="AW399" i="21"/>
  <c r="AZ398" i="21"/>
  <c r="AZ399" i="21"/>
  <c r="AX399" i="21"/>
  <c r="AV399" i="21"/>
  <c r="AY399" i="21" s="1"/>
  <c r="AW400" i="21"/>
  <c r="AV400" i="21"/>
  <c r="AY400" i="21" s="1"/>
  <c r="AX400" i="21"/>
  <c r="AW401" i="21"/>
  <c r="AZ400" i="21"/>
  <c r="AZ401" i="21"/>
  <c r="AW402" i="21"/>
  <c r="AX401" i="21"/>
  <c r="AV401" i="21"/>
  <c r="AY401" i="21" s="1"/>
  <c r="AV402" i="21"/>
  <c r="AY402" i="21" s="1"/>
  <c r="AW403" i="21"/>
  <c r="AX402" i="21"/>
  <c r="AZ402" i="21"/>
  <c r="AV403" i="21"/>
  <c r="AY403" i="21" s="1"/>
  <c r="AW404" i="21"/>
  <c r="AZ403" i="21"/>
  <c r="AX403" i="21"/>
  <c r="AW405" i="21"/>
  <c r="AX404" i="21"/>
  <c r="AZ404" i="21"/>
  <c r="AV404" i="21"/>
  <c r="AY404" i="21" s="1"/>
  <c r="AZ405" i="21"/>
  <c r="AW406" i="21"/>
  <c r="AX405" i="21"/>
  <c r="AV405" i="21"/>
  <c r="AY405" i="21" s="1"/>
  <c r="AV406" i="21"/>
  <c r="AY406" i="21" s="1"/>
  <c r="AW407" i="21"/>
  <c r="AZ406" i="21"/>
  <c r="AX406" i="21"/>
  <c r="AZ407" i="21"/>
  <c r="AV407" i="21"/>
  <c r="AY407" i="21" s="1"/>
  <c r="AX407" i="21"/>
  <c r="AW408" i="21"/>
  <c r="AW409" i="21"/>
  <c r="AV408" i="21"/>
  <c r="AY408" i="21" s="1"/>
  <c r="AZ408" i="21"/>
  <c r="AX408" i="21"/>
  <c r="AW410" i="21"/>
  <c r="AX409" i="21"/>
  <c r="AV409" i="21"/>
  <c r="AY409" i="21" s="1"/>
  <c r="AZ409" i="21"/>
  <c r="AW411" i="21"/>
  <c r="AZ410" i="21"/>
  <c r="AX410" i="21"/>
  <c r="AV410" i="21"/>
  <c r="AY410" i="21" s="1"/>
  <c r="AW412" i="21"/>
  <c r="AV411" i="21"/>
  <c r="AY411" i="21" s="1"/>
  <c r="AZ411" i="21"/>
  <c r="AX411" i="21"/>
  <c r="AX412" i="21"/>
  <c r="AV412" i="21"/>
  <c r="AY412" i="21" s="1"/>
  <c r="AZ412" i="21"/>
  <c r="AW413" i="21"/>
  <c r="AW414" i="21"/>
  <c r="AV413" i="21"/>
  <c r="AY413" i="21" s="1"/>
  <c r="AZ413" i="21"/>
  <c r="AX413" i="21"/>
  <c r="AW415" i="21"/>
  <c r="AX414" i="21"/>
  <c r="AV414" i="21"/>
  <c r="AY414" i="21" s="1"/>
  <c r="AZ414" i="21"/>
  <c r="AW416" i="21"/>
  <c r="AZ415" i="21"/>
  <c r="AX415" i="21"/>
  <c r="AV415" i="21"/>
  <c r="AY415" i="21" s="1"/>
  <c r="AZ416" i="21"/>
  <c r="AX416" i="21"/>
  <c r="AV416" i="21"/>
  <c r="AY416" i="21" s="1"/>
  <c r="AW417" i="21"/>
  <c r="AZ417" i="21"/>
  <c r="AV417" i="21"/>
  <c r="AY417" i="21" s="1"/>
  <c r="AX417" i="21"/>
  <c r="AW418" i="21"/>
  <c r="AV418" i="21"/>
  <c r="AY418" i="21" s="1"/>
  <c r="AW419" i="21"/>
  <c r="AX418" i="21"/>
  <c r="AZ418" i="21"/>
  <c r="AX419" i="21"/>
  <c r="AV419" i="21"/>
  <c r="AY419" i="21" s="1"/>
  <c r="AZ419" i="21"/>
  <c r="AW420" i="21"/>
  <c r="AX420" i="21"/>
  <c r="AV420" i="21"/>
  <c r="AY420" i="21" s="1"/>
  <c r="AZ420" i="21"/>
  <c r="AW421" i="21"/>
  <c r="AW422" i="21"/>
  <c r="AZ421" i="21"/>
  <c r="AV421" i="21"/>
  <c r="AY421" i="21" s="1"/>
  <c r="AX421" i="21"/>
  <c r="AV422" i="21"/>
  <c r="AY422" i="21" s="1"/>
  <c r="AZ422" i="21"/>
  <c r="AW423" i="21"/>
  <c r="AX422" i="21"/>
  <c r="AW424" i="21"/>
  <c r="AX423" i="21"/>
  <c r="AZ423" i="21"/>
  <c r="AV423" i="21"/>
  <c r="AY423" i="21" s="1"/>
  <c r="AV424" i="21"/>
  <c r="AY424" i="21" s="1"/>
  <c r="AW425" i="21"/>
  <c r="AZ424" i="21"/>
  <c r="AX424" i="21"/>
  <c r="AW426" i="21"/>
  <c r="AV425" i="21"/>
  <c r="AY425" i="21" s="1"/>
  <c r="AZ425" i="21"/>
  <c r="AX425" i="21"/>
  <c r="AX426" i="21"/>
  <c r="AZ426" i="21"/>
  <c r="AW427" i="21"/>
  <c r="AV426" i="21"/>
  <c r="AY426" i="21" s="1"/>
  <c r="AX427" i="21"/>
  <c r="AZ427" i="21"/>
  <c r="AV427" i="21"/>
  <c r="AY427" i="21" s="1"/>
  <c r="AW428" i="21"/>
  <c r="AZ428" i="21"/>
  <c r="AV428" i="21"/>
  <c r="AY428" i="21" s="1"/>
  <c r="AW429" i="21"/>
  <c r="AX428" i="21"/>
  <c r="AW430" i="21"/>
  <c r="AV429" i="21"/>
  <c r="AY429" i="21" s="1"/>
  <c r="AZ429" i="21"/>
  <c r="AX429" i="21"/>
  <c r="AW431" i="21"/>
  <c r="AX430" i="21"/>
  <c r="AV430" i="21"/>
  <c r="AY430" i="21" s="1"/>
  <c r="AZ430" i="21"/>
  <c r="AW432" i="21"/>
  <c r="AZ431" i="21"/>
  <c r="AX431" i="21"/>
  <c r="AV431" i="21"/>
  <c r="AY431" i="21" s="1"/>
  <c r="AX432" i="21"/>
  <c r="AW433" i="21"/>
  <c r="AV432" i="21"/>
  <c r="AY432" i="21" s="1"/>
  <c r="AZ432" i="21"/>
  <c r="AZ433" i="21"/>
  <c r="AV433" i="21"/>
  <c r="AY433" i="21" s="1"/>
  <c r="AW434" i="21"/>
  <c r="AX433" i="21"/>
  <c r="AZ434" i="21"/>
  <c r="AV434" i="21"/>
  <c r="AY434" i="21" s="1"/>
  <c r="AW435" i="21"/>
  <c r="AX434" i="21"/>
  <c r="AX435" i="21"/>
  <c r="AW436" i="21"/>
  <c r="AZ435" i="21"/>
  <c r="AV435" i="21"/>
  <c r="AY435" i="21" s="1"/>
  <c r="AV436" i="21"/>
  <c r="AY436" i="21" s="1"/>
  <c r="AW437" i="21"/>
  <c r="AX436" i="21"/>
  <c r="AZ436" i="21"/>
  <c r="AZ437" i="21"/>
  <c r="AW438" i="21"/>
  <c r="AV437" i="21"/>
  <c r="AY437" i="21" s="1"/>
  <c r="AX437" i="21"/>
  <c r="AX438" i="21"/>
  <c r="AZ438" i="21"/>
  <c r="AV438" i="21"/>
  <c r="AY438" i="21" s="1"/>
  <c r="AW439" i="21"/>
  <c r="AV439" i="21"/>
  <c r="AY439" i="21" s="1"/>
  <c r="AW440" i="21"/>
  <c r="AX439" i="21"/>
  <c r="AZ439" i="21"/>
  <c r="AX440" i="21"/>
  <c r="AZ440" i="21"/>
  <c r="AW441" i="21"/>
  <c r="AV440" i="21"/>
  <c r="AY440" i="21" s="1"/>
  <c r="AW442" i="21"/>
  <c r="AZ441" i="21"/>
  <c r="AX441" i="21"/>
  <c r="AV441" i="21"/>
  <c r="AY441" i="21" s="1"/>
  <c r="AX442" i="21"/>
  <c r="AZ442" i="21"/>
  <c r="AW443" i="21"/>
  <c r="AV442" i="21"/>
  <c r="AY442" i="21" s="1"/>
  <c r="AW444" i="21"/>
  <c r="AZ443" i="21"/>
  <c r="AX443" i="21"/>
  <c r="AV443" i="21"/>
  <c r="AY443" i="21" s="1"/>
  <c r="AW445" i="21"/>
  <c r="AZ444" i="21"/>
  <c r="AV444" i="21"/>
  <c r="AY444" i="21" s="1"/>
  <c r="AX444" i="21"/>
  <c r="AX445" i="21"/>
  <c r="AZ445" i="21"/>
  <c r="AW446" i="21"/>
  <c r="AV445" i="21"/>
  <c r="AY445" i="21" s="1"/>
  <c r="AX446" i="21"/>
  <c r="AV446" i="21"/>
  <c r="AY446" i="21" s="1"/>
  <c r="AW447" i="21"/>
  <c r="AZ446" i="21"/>
  <c r="AZ447" i="21"/>
  <c r="AX447" i="21"/>
  <c r="AV447" i="21"/>
  <c r="AY447" i="21" s="1"/>
  <c r="AW448" i="21"/>
  <c r="AV448" i="21"/>
  <c r="AY448" i="21" s="1"/>
  <c r="AX448" i="21"/>
  <c r="AW449" i="21"/>
  <c r="AZ448" i="21"/>
  <c r="AW450" i="21"/>
  <c r="AV449" i="21"/>
  <c r="AY449" i="21" s="1"/>
  <c r="AZ449" i="21"/>
  <c r="AX449" i="21"/>
  <c r="AX450" i="21"/>
  <c r="AZ450" i="21"/>
  <c r="AV450" i="21"/>
  <c r="AY450" i="21" s="1"/>
  <c r="AW451" i="21"/>
  <c r="AZ451" i="21"/>
  <c r="AX451" i="21"/>
  <c r="AV451" i="21"/>
  <c r="AY451" i="21" s="1"/>
  <c r="AW452" i="21"/>
  <c r="AZ452" i="21"/>
  <c r="AW453" i="21"/>
  <c r="AV452" i="21"/>
  <c r="AY452" i="21" s="1"/>
  <c r="AX452" i="21"/>
  <c r="AV453" i="21"/>
  <c r="AY453" i="21" s="1"/>
  <c r="AW454" i="21"/>
  <c r="AX453" i="21"/>
  <c r="AZ453" i="21"/>
  <c r="AW455" i="21"/>
  <c r="AX454" i="21"/>
  <c r="AV454" i="21"/>
  <c r="AY454" i="21" s="1"/>
  <c r="AZ454" i="21"/>
  <c r="AZ455" i="21"/>
  <c r="AX455" i="21"/>
  <c r="AW456" i="21"/>
  <c r="AV455" i="21"/>
  <c r="AY455" i="21" s="1"/>
  <c r="AX456" i="21"/>
  <c r="AW457" i="21"/>
  <c r="AZ456" i="21"/>
  <c r="AV456" i="21"/>
  <c r="AY456" i="21" s="1"/>
  <c r="AW458" i="21"/>
  <c r="AX457" i="21"/>
  <c r="AV457" i="21"/>
  <c r="AY457" i="21" s="1"/>
  <c r="AZ457" i="21"/>
  <c r="AX458" i="21"/>
  <c r="AZ458" i="21"/>
  <c r="AV458" i="21"/>
  <c r="AY458" i="21" s="1"/>
  <c r="AW459" i="21"/>
  <c r="AX459" i="21"/>
  <c r="AV459" i="21"/>
  <c r="AY459" i="21" s="1"/>
  <c r="AZ459" i="21"/>
  <c r="AW460" i="21"/>
  <c r="AW461" i="21"/>
  <c r="AZ460" i="21"/>
  <c r="AX460" i="21"/>
  <c r="AV460" i="21"/>
  <c r="AY460" i="21" s="1"/>
  <c r="AX461" i="21"/>
  <c r="AW462" i="21"/>
  <c r="AZ461" i="21"/>
  <c r="AV461" i="21"/>
  <c r="AY461" i="21" s="1"/>
  <c r="AZ462" i="21"/>
  <c r="AW463" i="21"/>
  <c r="AX462" i="21"/>
  <c r="AV462" i="21"/>
  <c r="AY462" i="21" s="1"/>
  <c r="AW464" i="21"/>
  <c r="AV463" i="21"/>
  <c r="AY463" i="21" s="1"/>
  <c r="AX463" i="21"/>
  <c r="AZ463" i="21"/>
  <c r="AV464" i="21"/>
  <c r="AY464" i="21" s="1"/>
  <c r="AZ464" i="21"/>
  <c r="AX464" i="21"/>
  <c r="AW465" i="21"/>
  <c r="AX465" i="21"/>
  <c r="AV465" i="21"/>
  <c r="AY465" i="21" s="1"/>
  <c r="AZ465" i="21"/>
  <c r="AW466" i="21"/>
  <c r="AV466" i="21"/>
  <c r="AY466" i="21" s="1"/>
  <c r="AX466" i="21"/>
  <c r="AZ466" i="21"/>
  <c r="AW467" i="21"/>
  <c r="AX467" i="21"/>
  <c r="AZ467" i="21"/>
  <c r="AV467" i="21"/>
  <c r="AY467" i="21" s="1"/>
  <c r="AW468" i="21"/>
  <c r="AX468" i="21"/>
  <c r="AV468" i="21"/>
  <c r="AY468" i="21" s="1"/>
  <c r="AZ468" i="21"/>
  <c r="AW469" i="21"/>
  <c r="AZ469" i="21"/>
  <c r="AX469" i="21"/>
  <c r="AV469" i="21"/>
  <c r="AY469" i="21" s="1"/>
  <c r="AW470" i="21"/>
  <c r="AW471" i="21"/>
  <c r="AX470" i="21"/>
  <c r="AZ470" i="21"/>
  <c r="AV470" i="21"/>
  <c r="AY470" i="21" s="1"/>
  <c r="AZ471" i="21"/>
  <c r="AW472" i="21"/>
  <c r="AV471" i="21"/>
  <c r="AY471" i="21" s="1"/>
  <c r="AX471" i="21"/>
  <c r="AW473" i="21"/>
  <c r="AX472" i="21"/>
  <c r="AZ472" i="21"/>
  <c r="AV472" i="21"/>
  <c r="AY472" i="21" s="1"/>
  <c r="AW474" i="21"/>
  <c r="AV473" i="21"/>
  <c r="AY473" i="21" s="1"/>
  <c r="AZ473" i="21"/>
  <c r="AX473" i="21"/>
  <c r="AW475" i="21"/>
  <c r="AX474" i="21"/>
  <c r="AZ474" i="21"/>
  <c r="AV474" i="21"/>
  <c r="AY474" i="21" s="1"/>
  <c r="AZ475" i="21"/>
  <c r="AV475" i="21"/>
  <c r="AY475" i="21" s="1"/>
  <c r="AX475" i="21"/>
  <c r="AW476" i="21"/>
  <c r="AX476" i="21"/>
  <c r="AZ476" i="21"/>
  <c r="AV476" i="21"/>
  <c r="AY476" i="21" s="1"/>
  <c r="AW477" i="21"/>
  <c r="AX477" i="21"/>
  <c r="AV477" i="21"/>
  <c r="AY477" i="21" s="1"/>
  <c r="AZ477" i="21"/>
  <c r="AW478" i="21"/>
  <c r="AX478" i="21"/>
  <c r="AZ478" i="21"/>
  <c r="AV478" i="21"/>
  <c r="AY478" i="21" s="1"/>
  <c r="AW479" i="21"/>
  <c r="AV479" i="21"/>
  <c r="AY479" i="21" s="1"/>
  <c r="AW480" i="21"/>
  <c r="AZ479" i="21"/>
  <c r="AX479" i="21"/>
  <c r="AZ480" i="21"/>
  <c r="AW481" i="21"/>
  <c r="AX480" i="21"/>
  <c r="AV480" i="21"/>
  <c r="AY480" i="21" s="1"/>
  <c r="AZ481" i="21"/>
  <c r="AX481" i="21"/>
  <c r="AV481" i="21"/>
  <c r="AY481" i="21" s="1"/>
  <c r="AW482" i="21"/>
  <c r="AZ482" i="21"/>
  <c r="AW483" i="21"/>
  <c r="AV482" i="21"/>
  <c r="AY482" i="21" s="1"/>
  <c r="AX482" i="21"/>
  <c r="AZ483" i="21"/>
  <c r="AW484" i="21"/>
  <c r="AV483" i="21"/>
  <c r="AY483" i="21" s="1"/>
  <c r="AX483" i="21"/>
  <c r="AW485" i="21"/>
  <c r="AX484" i="21"/>
  <c r="AV484" i="21"/>
  <c r="AY484" i="21" s="1"/>
  <c r="AZ484" i="21"/>
  <c r="AZ485" i="21"/>
  <c r="AW486" i="21"/>
  <c r="AV485" i="21"/>
  <c r="AY485" i="21" s="1"/>
  <c r="AX485" i="21"/>
  <c r="AZ486" i="21"/>
  <c r="AX486" i="21"/>
  <c r="AV486" i="21"/>
  <c r="AY486" i="21" s="1"/>
  <c r="AW487" i="21"/>
  <c r="AZ487" i="21"/>
  <c r="AV487" i="21"/>
  <c r="AY487" i="21" s="1"/>
  <c r="AW488" i="21"/>
  <c r="AX487" i="21"/>
  <c r="AV488" i="21"/>
  <c r="AY488" i="21" s="1"/>
  <c r="AW489" i="21"/>
  <c r="AX488" i="21"/>
  <c r="AZ488" i="21"/>
  <c r="AW490" i="21"/>
  <c r="AZ489" i="21"/>
  <c r="AX489" i="21"/>
  <c r="AV489" i="21"/>
  <c r="AY489" i="21" s="1"/>
  <c r="AZ490" i="21"/>
  <c r="AW491" i="21"/>
  <c r="AV490" i="21"/>
  <c r="AY490" i="21" s="1"/>
  <c r="AX490" i="21"/>
  <c r="AZ491" i="21"/>
  <c r="AV491" i="21"/>
  <c r="AY491" i="21" s="1"/>
  <c r="AX491" i="21"/>
  <c r="AW492" i="21"/>
  <c r="AV492" i="21"/>
  <c r="AY492" i="21" s="1"/>
  <c r="AX492" i="21"/>
  <c r="AZ492" i="21"/>
  <c r="AW493" i="21"/>
  <c r="AW494" i="21"/>
  <c r="AX493" i="21"/>
  <c r="AV493" i="21"/>
  <c r="AY493" i="21" s="1"/>
  <c r="AZ493" i="21"/>
  <c r="AW495" i="21"/>
  <c r="AZ494" i="21"/>
  <c r="AX494" i="21"/>
  <c r="AV494" i="21"/>
  <c r="AY494" i="21" s="1"/>
  <c r="AW496" i="21"/>
  <c r="AX495" i="21"/>
  <c r="AZ495" i="21"/>
  <c r="AV495" i="21"/>
  <c r="AY495" i="21" s="1"/>
  <c r="AV496" i="21"/>
  <c r="AY496" i="21" s="1"/>
  <c r="AW497" i="21"/>
  <c r="AX496" i="21"/>
  <c r="AZ496" i="21"/>
  <c r="AZ497" i="21"/>
  <c r="AW498" i="21"/>
  <c r="AV497" i="21"/>
  <c r="AY497" i="21" s="1"/>
  <c r="AX497" i="21"/>
  <c r="AV498" i="21"/>
  <c r="AY498" i="21" s="1"/>
  <c r="AW499" i="21"/>
  <c r="AZ498" i="21"/>
  <c r="AX498" i="21"/>
  <c r="AX499" i="21"/>
  <c r="AZ499" i="21"/>
  <c r="AW500" i="21"/>
  <c r="AV499" i="21"/>
  <c r="AY499" i="21" s="1"/>
  <c r="AZ500" i="21"/>
  <c r="AW501" i="21"/>
  <c r="AV500" i="21"/>
  <c r="AY500" i="21" s="1"/>
  <c r="AX500" i="21"/>
  <c r="AV501" i="21"/>
  <c r="AY501" i="21" s="1"/>
  <c r="AW502" i="21"/>
  <c r="AX501" i="21"/>
  <c r="AZ501" i="21"/>
  <c r="AV502" i="21"/>
  <c r="AY502" i="21" s="1"/>
  <c r="AW503" i="21"/>
  <c r="AZ502" i="21"/>
  <c r="AX502" i="21"/>
  <c r="AX503" i="21"/>
  <c r="AW504" i="21"/>
  <c r="AV503" i="21"/>
  <c r="AY503" i="21" s="1"/>
  <c r="AZ503" i="21"/>
  <c r="AW505" i="21"/>
  <c r="AZ504" i="21"/>
  <c r="AX504" i="21"/>
  <c r="AV504" i="21"/>
  <c r="AY504" i="21" s="1"/>
  <c r="AZ505" i="21"/>
  <c r="AW506" i="21"/>
  <c r="AV505" i="21"/>
  <c r="AY505" i="21" s="1"/>
  <c r="AX505" i="21"/>
  <c r="AW507" i="21"/>
  <c r="AV506" i="21"/>
  <c r="AY506" i="21" s="1"/>
  <c r="AZ506" i="21"/>
  <c r="AX506" i="21"/>
  <c r="AV507" i="21"/>
  <c r="AY507" i="21" s="1"/>
  <c r="AX507" i="21"/>
  <c r="AZ507" i="21"/>
  <c r="AW508" i="21"/>
  <c r="AW509" i="21"/>
  <c r="AV508" i="21"/>
  <c r="AY508" i="21" s="1"/>
  <c r="AX508" i="21"/>
  <c r="AZ508" i="21"/>
  <c r="AX509" i="21"/>
  <c r="AW510" i="21"/>
  <c r="AZ509" i="21"/>
  <c r="AV509" i="21"/>
  <c r="AY509" i="21" s="1"/>
  <c r="AX510" i="21"/>
  <c r="AZ510" i="21"/>
  <c r="AW511" i="21"/>
  <c r="AV510" i="21"/>
  <c r="AY510" i="21" s="1"/>
  <c r="AV511" i="21"/>
  <c r="AY511" i="21" s="1"/>
  <c r="AZ511" i="21"/>
  <c r="AW512" i="21"/>
  <c r="AX511" i="21"/>
  <c r="AX512" i="21"/>
  <c r="AZ512" i="21"/>
  <c r="AW513" i="21"/>
  <c r="AV512" i="21"/>
  <c r="AY512" i="21" s="1"/>
  <c r="AZ513" i="21"/>
  <c r="AW514" i="21"/>
  <c r="AX513" i="21"/>
  <c r="AV513" i="21"/>
  <c r="AY513" i="21" s="1"/>
  <c r="AX514" i="21"/>
  <c r="AV514" i="21"/>
  <c r="AY514" i="21" s="1"/>
  <c r="AW515" i="21"/>
  <c r="AZ514" i="21"/>
  <c r="AX515" i="21"/>
  <c r="AW516" i="21"/>
  <c r="AV515" i="21"/>
  <c r="AY515" i="21" s="1"/>
  <c r="AZ515" i="21"/>
  <c r="AX516" i="21"/>
  <c r="AW517" i="21"/>
  <c r="AV516" i="21"/>
  <c r="AY516" i="21" s="1"/>
  <c r="AZ516" i="21"/>
  <c r="AZ517" i="21"/>
  <c r="AW518" i="21"/>
  <c r="AX517" i="21"/>
  <c r="AV517" i="21"/>
  <c r="AY517" i="21" s="1"/>
  <c r="AV518" i="21"/>
  <c r="AY518" i="21" s="1"/>
  <c r="AW519" i="21"/>
  <c r="AX518" i="21"/>
  <c r="AZ518" i="21"/>
  <c r="AV519" i="21"/>
  <c r="AY519" i="21" s="1"/>
  <c r="AX519" i="21"/>
  <c r="AW520" i="21"/>
  <c r="AZ519" i="21"/>
  <c r="AW521" i="21"/>
  <c r="AV520" i="21"/>
  <c r="AY520" i="21" s="1"/>
  <c r="AZ520" i="21"/>
  <c r="AX520" i="21"/>
  <c r="AV521" i="21"/>
  <c r="AY521" i="21" s="1"/>
  <c r="AZ521" i="21"/>
  <c r="AX521" i="21"/>
  <c r="AW522" i="21"/>
  <c r="AW523" i="21"/>
  <c r="AZ522" i="21"/>
  <c r="AV522" i="21"/>
  <c r="AY522" i="21" s="1"/>
  <c r="AX522" i="21"/>
  <c r="AW524" i="21"/>
  <c r="AV523" i="21"/>
  <c r="AY523" i="21" s="1"/>
  <c r="AX523" i="21"/>
  <c r="AZ523" i="21"/>
  <c r="AV524" i="21"/>
  <c r="AY524" i="21" s="1"/>
  <c r="AZ524" i="21"/>
  <c r="AW525" i="21"/>
  <c r="AX524" i="21"/>
  <c r="AX525" i="21"/>
  <c r="AZ525" i="21"/>
  <c r="AV525" i="21"/>
  <c r="AY525" i="21" s="1"/>
  <c r="AW526" i="21"/>
  <c r="AW527" i="21"/>
  <c r="AZ526" i="21"/>
  <c r="AV526" i="21"/>
  <c r="AY526" i="21" s="1"/>
  <c r="AX526" i="21"/>
  <c r="AV527" i="21"/>
  <c r="AY527" i="21" s="1"/>
  <c r="AZ527" i="21"/>
  <c r="AW528" i="21"/>
  <c r="AX527" i="21"/>
  <c r="AW529" i="21"/>
  <c r="AX528" i="21"/>
  <c r="AZ528" i="21"/>
  <c r="AV528" i="21"/>
  <c r="AY528" i="21" s="1"/>
  <c r="AV529" i="21"/>
  <c r="AY529" i="21" s="1"/>
  <c r="AZ529" i="21"/>
  <c r="AX529" i="21"/>
  <c r="AW530" i="21"/>
  <c r="AX530" i="21"/>
  <c r="AZ530" i="21"/>
  <c r="AV530" i="21"/>
  <c r="AY530" i="21" s="1"/>
  <c r="AW531" i="21"/>
  <c r="AZ531" i="21"/>
  <c r="AV531" i="21"/>
  <c r="AY531" i="21" s="1"/>
  <c r="AW532" i="21"/>
  <c r="AX531" i="21"/>
  <c r="AZ532" i="21"/>
  <c r="AV532" i="21"/>
  <c r="AY532" i="21" s="1"/>
  <c r="AX532" i="21"/>
  <c r="AW533" i="21"/>
  <c r="AW534" i="21"/>
  <c r="AV533" i="21"/>
  <c r="AY533" i="21" s="1"/>
  <c r="AZ533" i="21"/>
  <c r="AX533" i="21"/>
  <c r="AV534" i="21"/>
  <c r="AY534" i="21" s="1"/>
  <c r="AX534" i="21"/>
  <c r="AZ534" i="21"/>
  <c r="AW535" i="21"/>
  <c r="AW536" i="21"/>
  <c r="AZ535" i="21"/>
  <c r="AV535" i="21"/>
  <c r="AY535" i="21" s="1"/>
  <c r="AX535" i="21"/>
  <c r="AW537" i="21"/>
  <c r="AZ536" i="21"/>
  <c r="AX536" i="21"/>
  <c r="AV536" i="21"/>
  <c r="AY536" i="21" s="1"/>
  <c r="AZ537" i="21"/>
  <c r="AX537" i="21"/>
  <c r="AV537" i="21"/>
  <c r="AY537" i="21" s="1"/>
  <c r="AW538" i="21"/>
  <c r="AV538" i="21"/>
  <c r="AY538" i="21" s="1"/>
  <c r="AX538" i="21"/>
  <c r="AW539" i="21"/>
  <c r="AZ538" i="21"/>
  <c r="AZ539" i="21"/>
  <c r="AV539" i="21"/>
  <c r="AY539" i="21" s="1"/>
  <c r="AX539" i="21"/>
  <c r="AW540" i="21"/>
  <c r="AV540" i="21"/>
  <c r="AY540" i="21" s="1"/>
  <c r="AX540" i="21"/>
  <c r="AW541" i="21"/>
  <c r="AZ540" i="21"/>
  <c r="AV541" i="21"/>
  <c r="AY541" i="21" s="1"/>
  <c r="AW542" i="21"/>
  <c r="AZ541" i="21"/>
  <c r="AX541" i="21"/>
  <c r="AX542" i="21"/>
  <c r="AV542" i="21"/>
  <c r="AY542" i="21" s="1"/>
  <c r="AW543" i="21"/>
  <c r="AZ542" i="21"/>
  <c r="AX543" i="21"/>
  <c r="AZ543" i="21"/>
  <c r="AW544" i="21"/>
  <c r="AV543" i="21"/>
  <c r="AY543" i="21" s="1"/>
  <c r="AV544" i="21"/>
  <c r="AY544" i="21" s="1"/>
  <c r="AZ544" i="21"/>
  <c r="AX544" i="21"/>
  <c r="AW545" i="21"/>
  <c r="AX545" i="21"/>
  <c r="AV545" i="21"/>
  <c r="AY545" i="21" s="1"/>
  <c r="AZ545" i="21"/>
  <c r="AW546" i="21"/>
  <c r="AV546" i="21"/>
  <c r="AY546" i="21" s="1"/>
  <c r="AX546" i="21"/>
  <c r="AZ546" i="21"/>
  <c r="AW547" i="21"/>
  <c r="AW548" i="21"/>
  <c r="AX547" i="21"/>
  <c r="AZ547" i="21"/>
  <c r="AV547" i="21"/>
  <c r="AY547" i="21" s="1"/>
  <c r="AV548" i="21"/>
  <c r="AY548" i="21" s="1"/>
  <c r="AX548" i="21"/>
  <c r="AZ548" i="21"/>
  <c r="AW549" i="21"/>
  <c r="AW550" i="21"/>
  <c r="AX549" i="21"/>
  <c r="AZ549" i="21"/>
  <c r="AV549" i="21"/>
  <c r="AY549" i="21" s="1"/>
  <c r="AV550" i="21"/>
  <c r="AY550" i="21" s="1"/>
  <c r="AW551" i="21"/>
  <c r="AZ550" i="21"/>
  <c r="AX550" i="21"/>
  <c r="AV551" i="21"/>
  <c r="AY551" i="21" s="1"/>
  <c r="AZ551" i="21"/>
  <c r="AW552" i="21"/>
  <c r="AX551" i="21"/>
  <c r="AV552" i="21"/>
  <c r="AY552" i="21" s="1"/>
  <c r="AZ552" i="21"/>
  <c r="AW553" i="21"/>
  <c r="AX552" i="21"/>
  <c r="AW554" i="21"/>
  <c r="AZ553" i="21"/>
  <c r="AX553" i="21"/>
  <c r="AV553" i="21"/>
  <c r="AY553" i="21" s="1"/>
  <c r="AX554" i="21"/>
  <c r="AZ554" i="21"/>
  <c r="AW555" i="21"/>
  <c r="AV554" i="21"/>
  <c r="AY554" i="21" s="1"/>
  <c r="AW556" i="21"/>
  <c r="AZ555" i="21"/>
  <c r="AV555" i="21"/>
  <c r="AY555" i="21" s="1"/>
  <c r="AX555" i="21"/>
  <c r="AX556" i="21"/>
  <c r="AV556" i="21"/>
  <c r="AY556" i="21" s="1"/>
  <c r="AZ556" i="21"/>
  <c r="AW557" i="21"/>
  <c r="AV557" i="21"/>
  <c r="AY557" i="21" s="1"/>
  <c r="AX557" i="21"/>
  <c r="AZ557" i="21"/>
  <c r="AW558" i="21"/>
  <c r="AW559" i="21"/>
  <c r="AZ558" i="21"/>
  <c r="AV558" i="21"/>
  <c r="AY558" i="21" s="1"/>
  <c r="AX558" i="21"/>
  <c r="AX559" i="21"/>
  <c r="AV559" i="21"/>
  <c r="AY559" i="21" s="1"/>
  <c r="AZ559" i="21"/>
  <c r="AW560" i="21"/>
  <c r="AZ560" i="21"/>
  <c r="AX560" i="21"/>
  <c r="AW561" i="21"/>
  <c r="AV560" i="21"/>
  <c r="AY560" i="21" s="1"/>
  <c r="AW562" i="21"/>
  <c r="AV561" i="21"/>
  <c r="AY561" i="21" s="1"/>
  <c r="AZ561" i="21"/>
  <c r="AX561" i="21"/>
  <c r="AV562" i="21"/>
  <c r="AY562" i="21" s="1"/>
  <c r="AW563" i="21"/>
  <c r="AX562" i="21"/>
  <c r="AZ562" i="21"/>
  <c r="AZ563" i="21"/>
  <c r="AV563" i="21"/>
  <c r="AY563" i="21" s="1"/>
  <c r="AX563" i="21"/>
  <c r="AW564" i="21"/>
  <c r="AW565" i="21"/>
  <c r="AX564" i="21"/>
  <c r="AZ564" i="21"/>
  <c r="AV564" i="21"/>
  <c r="AY564" i="21" s="1"/>
  <c r="AX565" i="21"/>
  <c r="AW566" i="21"/>
  <c r="AZ565" i="21"/>
  <c r="AV565" i="21"/>
  <c r="AY565" i="21" s="1"/>
  <c r="AZ566" i="21"/>
  <c r="AX566" i="21"/>
  <c r="AV566" i="21"/>
  <c r="AY566" i="21" s="1"/>
  <c r="AW567" i="21"/>
  <c r="AV567" i="21"/>
  <c r="AY567" i="21" s="1"/>
  <c r="AW568" i="21"/>
  <c r="AX567" i="21"/>
  <c r="AZ567" i="21"/>
  <c r="AZ568" i="21"/>
  <c r="AV568" i="21"/>
  <c r="AY568" i="21" s="1"/>
  <c r="AW569" i="21"/>
  <c r="AX568" i="21"/>
  <c r="AX569" i="21"/>
  <c r="AW570" i="21"/>
  <c r="AV569" i="21"/>
  <c r="AY569" i="21" s="1"/>
  <c r="AZ569" i="21"/>
  <c r="AZ570" i="21"/>
  <c r="AV570" i="21"/>
  <c r="AY570" i="21" s="1"/>
  <c r="AX570" i="21"/>
  <c r="AW571" i="21"/>
  <c r="AV571" i="21"/>
  <c r="AY571" i="21" s="1"/>
  <c r="AZ571" i="21"/>
  <c r="AW572" i="21"/>
  <c r="AX571" i="21"/>
  <c r="AV572" i="21"/>
  <c r="AY572" i="21" s="1"/>
  <c r="AW573" i="21"/>
  <c r="AX572" i="21"/>
  <c r="AZ572" i="21"/>
  <c r="AX573" i="21"/>
  <c r="AZ573" i="21"/>
  <c r="AV573" i="21"/>
  <c r="AY573" i="21" s="1"/>
  <c r="AW574" i="21"/>
  <c r="AZ574" i="21"/>
  <c r="AV574" i="21"/>
  <c r="AY574" i="21" s="1"/>
  <c r="AW575" i="21"/>
  <c r="AX574" i="21"/>
  <c r="AV575" i="21"/>
  <c r="AY575" i="21" s="1"/>
  <c r="AW576" i="21"/>
  <c r="AZ575" i="21"/>
  <c r="AX575" i="21"/>
  <c r="AZ576" i="21"/>
  <c r="AX576" i="21"/>
  <c r="AW577" i="21"/>
  <c r="AV576" i="21"/>
  <c r="AY576" i="21" s="1"/>
  <c r="AW578" i="21"/>
  <c r="AV577" i="21"/>
  <c r="AY577" i="21" s="1"/>
  <c r="AX577" i="21"/>
  <c r="AZ577" i="21"/>
  <c r="AW579" i="21"/>
  <c r="AV578" i="21"/>
  <c r="AY578" i="21" s="1"/>
  <c r="AZ578" i="21"/>
  <c r="AX578" i="21"/>
  <c r="AZ579" i="21"/>
  <c r="AV579" i="21"/>
  <c r="AY579" i="21" s="1"/>
  <c r="AW580" i="21"/>
  <c r="AX579" i="21"/>
  <c r="AZ580" i="21"/>
  <c r="AW581" i="21"/>
  <c r="AX580" i="21"/>
  <c r="AV580" i="21"/>
  <c r="AY580" i="21" s="1"/>
  <c r="AV581" i="21"/>
  <c r="AY581" i="21" s="1"/>
  <c r="AW582" i="21"/>
  <c r="AX581" i="21"/>
  <c r="AZ581" i="21"/>
  <c r="AW583" i="21"/>
  <c r="AV582" i="21"/>
  <c r="AY582" i="21" s="1"/>
  <c r="AZ582" i="21"/>
  <c r="AX582" i="21"/>
  <c r="AW584" i="21"/>
  <c r="AX583" i="21"/>
  <c r="AZ583" i="21"/>
  <c r="AV583" i="21"/>
  <c r="AY583" i="21" s="1"/>
  <c r="AW585" i="21"/>
  <c r="AV584" i="21"/>
  <c r="AY584" i="21" s="1"/>
  <c r="AZ584" i="21"/>
  <c r="AX584" i="21"/>
  <c r="AV585" i="21"/>
  <c r="AY585" i="21" s="1"/>
  <c r="AW586" i="21"/>
  <c r="AX585" i="21"/>
  <c r="AZ585" i="21"/>
  <c r="AW587" i="21"/>
  <c r="AV586" i="21"/>
  <c r="AY586" i="21" s="1"/>
  <c r="AZ586" i="21"/>
  <c r="AX586" i="21"/>
  <c r="AX587" i="21"/>
  <c r="AW588" i="21"/>
  <c r="AZ587" i="21"/>
  <c r="AV587" i="21"/>
  <c r="AY587" i="21" s="1"/>
  <c r="AZ588" i="21"/>
  <c r="AX588" i="21"/>
  <c r="AW589" i="21"/>
  <c r="AV588" i="21"/>
  <c r="AY588" i="21" s="1"/>
  <c r="AX589" i="21"/>
  <c r="AV589" i="21"/>
  <c r="AY589" i="21" s="1"/>
  <c r="AZ589" i="21"/>
  <c r="AW590" i="21"/>
  <c r="AZ590" i="21"/>
  <c r="AX590" i="21"/>
  <c r="AV590" i="21"/>
  <c r="AY590" i="21" s="1"/>
  <c r="AW591" i="21"/>
  <c r="AZ591" i="21"/>
  <c r="AW592" i="21"/>
  <c r="AX591" i="21"/>
  <c r="AV591" i="21"/>
  <c r="AY591" i="21" s="1"/>
  <c r="AW593" i="21"/>
  <c r="AX592" i="21"/>
  <c r="AZ592" i="21"/>
  <c r="AV592" i="21"/>
  <c r="AY592" i="21" s="1"/>
  <c r="AV593" i="21"/>
  <c r="AY593" i="21" s="1"/>
  <c r="AX593" i="21"/>
  <c r="AW594" i="21"/>
  <c r="AZ593" i="21"/>
  <c r="AX594" i="21"/>
  <c r="AZ594" i="21"/>
  <c r="AW595" i="21"/>
  <c r="AV594" i="21"/>
  <c r="AY594" i="21" s="1"/>
  <c r="AZ595" i="21"/>
  <c r="AX595" i="21"/>
  <c r="AV595" i="21"/>
  <c r="AY595" i="21" s="1"/>
  <c r="AW596" i="21"/>
  <c r="AX596" i="21"/>
  <c r="AW597" i="21"/>
  <c r="AZ596" i="21"/>
  <c r="AV596" i="21"/>
  <c r="AY596" i="21" s="1"/>
  <c r="AZ597" i="21"/>
  <c r="AW598" i="21"/>
  <c r="AV597" i="21"/>
  <c r="AY597" i="21" s="1"/>
  <c r="AX597" i="21"/>
  <c r="AV598" i="21"/>
  <c r="AY598" i="21" s="1"/>
  <c r="AZ598" i="21"/>
  <c r="AX598" i="21"/>
  <c r="AW599" i="21"/>
  <c r="AX599" i="21"/>
  <c r="AV599" i="21"/>
  <c r="AY599" i="21" s="1"/>
  <c r="AW600" i="21"/>
  <c r="AZ599" i="21"/>
  <c r="AW601" i="21"/>
  <c r="AZ600" i="21"/>
  <c r="AV600" i="21"/>
  <c r="AY600" i="21" s="1"/>
  <c r="AX600" i="21"/>
  <c r="AX601" i="21"/>
  <c r="AV601" i="21"/>
  <c r="AY601" i="21" s="1"/>
  <c r="AZ601" i="21"/>
  <c r="AW602" i="21"/>
  <c r="AX602" i="21"/>
  <c r="AW603" i="21"/>
  <c r="AZ602" i="21"/>
  <c r="AV602" i="21"/>
  <c r="AY602" i="21" s="1"/>
  <c r="AW604" i="21"/>
  <c r="AX603" i="21"/>
  <c r="AV603" i="21"/>
  <c r="AY603" i="21" s="1"/>
  <c r="AZ603" i="21"/>
  <c r="AV604" i="21"/>
  <c r="AY604" i="21" s="1"/>
  <c r="AW605" i="21"/>
  <c r="AX604" i="21"/>
  <c r="AZ604" i="21"/>
  <c r="AV605" i="21"/>
  <c r="AY605" i="21" s="1"/>
  <c r="AZ605" i="21"/>
  <c r="AX605" i="21"/>
  <c r="AW606" i="21"/>
  <c r="AX606" i="21"/>
  <c r="AW607" i="21"/>
  <c r="AV606" i="21"/>
  <c r="AY606" i="21" s="1"/>
  <c r="AZ606" i="21"/>
  <c r="AX607" i="21"/>
  <c r="AZ607" i="21"/>
  <c r="AV607" i="21"/>
  <c r="AY607" i="21" s="1"/>
  <c r="AW608" i="21"/>
  <c r="AZ608" i="21"/>
  <c r="AV608" i="21"/>
  <c r="AY608" i="21" s="1"/>
  <c r="AX608" i="21"/>
  <c r="AW609" i="21"/>
  <c r="AW610" i="21"/>
  <c r="AZ609" i="21"/>
  <c r="AV609" i="21"/>
  <c r="AY609" i="21" s="1"/>
  <c r="AX609" i="21"/>
  <c r="AX610" i="21"/>
  <c r="AW611" i="21"/>
  <c r="AV610" i="21"/>
  <c r="AY610" i="21" s="1"/>
  <c r="AZ610" i="21"/>
  <c r="AZ611" i="21"/>
  <c r="AX611" i="21"/>
  <c r="AW612" i="21"/>
  <c r="AV611" i="21"/>
  <c r="AY611" i="21" s="1"/>
  <c r="AW613" i="21"/>
  <c r="AX612" i="21"/>
  <c r="AV612" i="21"/>
  <c r="AY612" i="21" s="1"/>
  <c r="AZ612" i="21"/>
  <c r="AV613" i="21"/>
  <c r="AY613" i="21" s="1"/>
  <c r="AZ613" i="21"/>
  <c r="AX613" i="21"/>
  <c r="AW614" i="21"/>
  <c r="AW615" i="21"/>
  <c r="AZ614" i="21"/>
  <c r="AX614" i="21"/>
  <c r="AV614" i="21"/>
  <c r="AY614" i="21" s="1"/>
  <c r="AX615" i="21"/>
  <c r="AW616" i="21"/>
  <c r="AV615" i="21"/>
  <c r="AY615" i="21" s="1"/>
  <c r="AZ615" i="21"/>
  <c r="AV616" i="21"/>
  <c r="AY616" i="21" s="1"/>
  <c r="AX616" i="21"/>
  <c r="AW617" i="21"/>
  <c r="AZ616" i="21"/>
  <c r="AX617" i="21"/>
  <c r="AW618" i="21"/>
  <c r="AV617" i="21"/>
  <c r="AY617" i="21" s="1"/>
  <c r="AZ617" i="21"/>
  <c r="AV618" i="21"/>
  <c r="AY618" i="21" s="1"/>
  <c r="AZ618" i="21"/>
  <c r="AW619" i="21"/>
  <c r="AX618" i="21"/>
  <c r="AV619" i="21"/>
  <c r="AY619" i="21" s="1"/>
  <c r="AX619" i="21"/>
  <c r="AZ619" i="21"/>
  <c r="AW620" i="21"/>
  <c r="AV620" i="21"/>
  <c r="AY620" i="21" s="1"/>
  <c r="AX620" i="21"/>
  <c r="AW621" i="21"/>
  <c r="AZ620" i="21"/>
  <c r="AZ621" i="21"/>
  <c r="AX621" i="21"/>
  <c r="AV621" i="21"/>
  <c r="AY621" i="21" s="1"/>
  <c r="AW622" i="21"/>
  <c r="AV622" i="21"/>
  <c r="AY622" i="21" s="1"/>
  <c r="AX622" i="21"/>
  <c r="AW623" i="21"/>
  <c r="AZ622" i="21"/>
  <c r="AX623" i="21"/>
  <c r="AV623" i="21"/>
  <c r="AY623" i="21" s="1"/>
  <c r="AW624" i="21"/>
  <c r="AZ623" i="21"/>
  <c r="AX624" i="21"/>
  <c r="AV624" i="21"/>
  <c r="AY624" i="21" s="1"/>
  <c r="AZ624" i="21"/>
  <c r="AW625" i="21"/>
  <c r="AW626" i="21"/>
  <c r="AX625" i="21"/>
  <c r="AV625" i="21"/>
  <c r="AY625" i="21" s="1"/>
  <c r="AZ625" i="21"/>
  <c r="AW627" i="21"/>
  <c r="AZ626" i="21"/>
  <c r="AX626" i="21"/>
  <c r="AV626" i="21"/>
  <c r="AY626" i="21" s="1"/>
  <c r="AW628" i="21"/>
  <c r="AX627" i="21"/>
  <c r="AZ627" i="21"/>
  <c r="AV627" i="21"/>
  <c r="AY627" i="21" s="1"/>
  <c r="AZ628" i="21"/>
  <c r="AV628" i="21"/>
  <c r="AY628" i="21" s="1"/>
  <c r="AX628" i="21"/>
  <c r="AW629" i="21"/>
  <c r="AZ629" i="21"/>
  <c r="AW630" i="21"/>
  <c r="AX629" i="21"/>
  <c r="AV629" i="21"/>
  <c r="AY629" i="21" s="1"/>
  <c r="AV630" i="21"/>
  <c r="AY630" i="21" s="1"/>
  <c r="AX630" i="21"/>
  <c r="AW631" i="21"/>
  <c r="AZ630" i="21"/>
  <c r="AW632" i="21"/>
  <c r="AZ631" i="21"/>
  <c r="AV631" i="21"/>
  <c r="AY631" i="21" s="1"/>
  <c r="AX631" i="21"/>
  <c r="AV632" i="21"/>
  <c r="AY632" i="21" s="1"/>
  <c r="AZ632" i="21"/>
  <c r="AW633" i="21"/>
  <c r="AX632" i="21"/>
  <c r="AX633" i="21"/>
  <c r="AW634" i="21"/>
  <c r="AZ633" i="21"/>
  <c r="AV633" i="21"/>
  <c r="AY633" i="21" s="1"/>
  <c r="AV634" i="21"/>
  <c r="AY634" i="21" s="1"/>
  <c r="AX634" i="21"/>
  <c r="AW635" i="21"/>
  <c r="AZ634" i="21"/>
  <c r="AX635" i="21"/>
  <c r="AW636" i="21"/>
  <c r="AV635" i="21"/>
  <c r="AY635" i="21" s="1"/>
  <c r="AZ635" i="21"/>
  <c r="AW637" i="21"/>
  <c r="AZ636" i="21"/>
  <c r="AX636" i="21"/>
  <c r="AV636" i="21"/>
  <c r="AY636" i="21" s="1"/>
  <c r="AX637" i="21"/>
  <c r="AZ637" i="21"/>
  <c r="AV637" i="21"/>
  <c r="AY637" i="21" s="1"/>
  <c r="AW638" i="21"/>
  <c r="AW639" i="21"/>
  <c r="AX638" i="21"/>
  <c r="AV638" i="21"/>
  <c r="AY638" i="21" s="1"/>
  <c r="AZ638" i="21"/>
  <c r="AW640" i="21"/>
  <c r="AX639" i="21"/>
  <c r="AV639" i="21"/>
  <c r="AY639" i="21" s="1"/>
  <c r="AZ639" i="21"/>
  <c r="AV640" i="21"/>
  <c r="AY640" i="21" s="1"/>
  <c r="AW641" i="21"/>
  <c r="AZ640" i="21"/>
  <c r="AX640" i="21"/>
  <c r="AV641" i="21"/>
  <c r="AY641" i="21" s="1"/>
  <c r="AX641" i="21"/>
  <c r="AZ641" i="21"/>
  <c r="AW642" i="21"/>
  <c r="AZ642" i="21"/>
  <c r="AW643" i="21"/>
  <c r="AV642" i="21"/>
  <c r="AY642" i="21" s="1"/>
  <c r="AX642" i="21"/>
  <c r="AZ643" i="21"/>
  <c r="AX643" i="21"/>
  <c r="AW644" i="21"/>
  <c r="AV643" i="21"/>
  <c r="AY643" i="21" s="1"/>
  <c r="AZ644" i="21"/>
  <c r="AW645" i="21"/>
  <c r="AV644" i="21"/>
  <c r="AY644" i="21" s="1"/>
  <c r="AX644" i="21"/>
  <c r="AX645" i="21"/>
  <c r="AZ645" i="21"/>
  <c r="AW646" i="21"/>
  <c r="AV645" i="21"/>
  <c r="AY645" i="21" s="1"/>
  <c r="AV646" i="21"/>
  <c r="AY646" i="21" s="1"/>
  <c r="AW647" i="21"/>
  <c r="AX646" i="21"/>
  <c r="AZ646" i="21"/>
  <c r="AV647" i="21"/>
  <c r="AY647" i="21" s="1"/>
  <c r="AW648" i="21"/>
  <c r="AZ647" i="21"/>
  <c r="AX647" i="21"/>
  <c r="AZ648" i="21"/>
  <c r="AV648" i="21"/>
  <c r="AY648" i="21" s="1"/>
  <c r="AX648" i="21"/>
  <c r="AW649" i="21"/>
  <c r="AX649" i="21"/>
  <c r="AZ649" i="21"/>
  <c r="AW650" i="21"/>
  <c r="AV649" i="21"/>
  <c r="AY649" i="21" s="1"/>
  <c r="AV650" i="21"/>
  <c r="AY650" i="21" s="1"/>
  <c r="AZ650" i="21"/>
  <c r="AX650" i="21"/>
  <c r="AW651" i="21"/>
  <c r="AV651" i="21"/>
  <c r="AY651" i="21" s="1"/>
  <c r="AW652" i="21"/>
  <c r="AX651" i="21"/>
  <c r="AZ651" i="21"/>
  <c r="AV652" i="21"/>
  <c r="AY652" i="21" s="1"/>
  <c r="AZ652" i="21"/>
  <c r="AW653" i="21"/>
  <c r="AX652" i="21"/>
  <c r="AZ653" i="21"/>
  <c r="AV653" i="21"/>
  <c r="AY653" i="21" s="1"/>
  <c r="AW654" i="21"/>
  <c r="AX653" i="21"/>
  <c r="AX654" i="21"/>
  <c r="AW655" i="21"/>
  <c r="AZ654" i="21"/>
  <c r="AV654" i="21"/>
  <c r="AY654" i="21" s="1"/>
  <c r="AV655" i="21"/>
  <c r="AY655" i="21" s="1"/>
  <c r="AX655" i="21"/>
  <c r="AW656" i="21"/>
  <c r="AZ655" i="21"/>
  <c r="AW657" i="21"/>
  <c r="AV656" i="21"/>
  <c r="AY656" i="21" s="1"/>
  <c r="AX656" i="21"/>
  <c r="AZ656" i="21"/>
  <c r="AX657" i="21"/>
  <c r="AZ657" i="21"/>
  <c r="AV657" i="21"/>
  <c r="AY657" i="21" s="1"/>
  <c r="AW658" i="21"/>
  <c r="AV658" i="21"/>
  <c r="AY658" i="21" s="1"/>
  <c r="AW659" i="21"/>
  <c r="AZ658" i="21"/>
  <c r="AX658" i="21"/>
  <c r="AZ659" i="21"/>
  <c r="AX659" i="21"/>
  <c r="AW660" i="21"/>
  <c r="AV659" i="21"/>
  <c r="AY659" i="21" s="1"/>
  <c r="AW661" i="21"/>
  <c r="AX660" i="21"/>
  <c r="AV660" i="21"/>
  <c r="AY660" i="21" s="1"/>
  <c r="AZ660" i="21"/>
  <c r="AW662" i="21"/>
  <c r="AZ661" i="21"/>
  <c r="AV661" i="21"/>
  <c r="AY661" i="21" s="1"/>
  <c r="AX661" i="21"/>
  <c r="AW663" i="21"/>
  <c r="AX662" i="21"/>
  <c r="AV662" i="21"/>
  <c r="AY662" i="21" s="1"/>
  <c r="AZ662" i="21"/>
  <c r="AV663" i="21"/>
  <c r="AY663" i="21" s="1"/>
  <c r="AX663" i="21"/>
  <c r="AW664" i="21"/>
  <c r="AZ663" i="21"/>
  <c r="AX664" i="21"/>
  <c r="AV664" i="21"/>
  <c r="AY664" i="21" s="1"/>
  <c r="AW665" i="21"/>
  <c r="AZ664" i="21"/>
  <c r="AX665" i="21"/>
  <c r="AZ665" i="21"/>
  <c r="AV665" i="21"/>
  <c r="AY665" i="21" s="1"/>
  <c r="AW666" i="21"/>
  <c r="AX666" i="21"/>
  <c r="AW667" i="21"/>
  <c r="AV666" i="21"/>
  <c r="AY666" i="21" s="1"/>
  <c r="AZ666" i="21"/>
  <c r="AW668" i="21"/>
  <c r="AZ667" i="21"/>
  <c r="AV667" i="21"/>
  <c r="AY667" i="21" s="1"/>
  <c r="AX667" i="21"/>
  <c r="AX668" i="21"/>
  <c r="AV668" i="21"/>
  <c r="AY668" i="21" s="1"/>
  <c r="AW669" i="21"/>
  <c r="AZ668" i="21"/>
  <c r="AV669" i="21"/>
  <c r="AY669" i="21" s="1"/>
  <c r="AX669" i="21"/>
  <c r="AZ669" i="21"/>
  <c r="AW670" i="21"/>
  <c r="AZ670" i="21"/>
  <c r="AW671" i="21"/>
  <c r="AX670" i="21"/>
  <c r="AV670" i="21"/>
  <c r="AY670" i="21" s="1"/>
  <c r="AZ671" i="21"/>
  <c r="AX671" i="21"/>
  <c r="AW672" i="21"/>
  <c r="AV671" i="21"/>
  <c r="AY671" i="21" s="1"/>
  <c r="AX672" i="21"/>
  <c r="AV672" i="21"/>
  <c r="AY672" i="21" s="1"/>
  <c r="AZ672" i="21"/>
  <c r="AW673" i="21"/>
  <c r="AX673" i="21"/>
  <c r="AZ673" i="21"/>
  <c r="AW674" i="21"/>
  <c r="AV673" i="21"/>
  <c r="AY673" i="21" s="1"/>
  <c r="AV674" i="21"/>
  <c r="AY674" i="21" s="1"/>
  <c r="AZ674" i="21"/>
  <c r="AW675" i="21"/>
  <c r="AX674" i="21"/>
  <c r="AX675" i="21"/>
  <c r="AV675" i="21"/>
  <c r="AY675" i="21" s="1"/>
  <c r="AW676" i="21"/>
  <c r="AZ675" i="21"/>
  <c r="AV676" i="21"/>
  <c r="AY676" i="21" s="1"/>
  <c r="AZ676" i="21"/>
  <c r="AX676" i="21"/>
  <c r="AW677" i="21"/>
  <c r="AX677" i="21"/>
  <c r="AW678" i="21"/>
  <c r="AZ677" i="21"/>
  <c r="AV677" i="21"/>
  <c r="AY677" i="21" s="1"/>
  <c r="AV678" i="21"/>
  <c r="AY678" i="21" s="1"/>
  <c r="AZ678" i="21"/>
  <c r="AX678" i="21"/>
  <c r="AW679" i="21"/>
  <c r="AZ679" i="21"/>
  <c r="AW680" i="21"/>
  <c r="AV679" i="21"/>
  <c r="AY679" i="21" s="1"/>
  <c r="AX679" i="21"/>
  <c r="AX680" i="21"/>
  <c r="AZ680" i="21"/>
  <c r="AV680" i="21"/>
  <c r="AY680" i="21" s="1"/>
  <c r="AW681" i="21"/>
  <c r="AZ681" i="21"/>
  <c r="AV681" i="21"/>
  <c r="AY681" i="21" s="1"/>
  <c r="AX681" i="21"/>
  <c r="AW682" i="21"/>
  <c r="AX682" i="21"/>
  <c r="AV682" i="21"/>
  <c r="AY682" i="21" s="1"/>
  <c r="AZ682" i="21"/>
  <c r="AW683" i="21"/>
  <c r="AX683" i="21"/>
  <c r="AV683" i="21"/>
  <c r="AY683" i="21" s="1"/>
  <c r="AZ683" i="21"/>
  <c r="AW684" i="21"/>
  <c r="AV684" i="21"/>
  <c r="AY684" i="21" s="1"/>
  <c r="AZ684" i="21"/>
  <c r="AX684" i="21"/>
  <c r="AW685" i="21"/>
  <c r="AX685" i="21"/>
  <c r="AW686" i="21"/>
  <c r="AV685" i="21"/>
  <c r="AY685" i="21" s="1"/>
  <c r="AZ685" i="21"/>
  <c r="AX686" i="21"/>
  <c r="AW687" i="21"/>
  <c r="AZ686" i="21"/>
  <c r="AV686" i="21"/>
  <c r="AY686" i="21" s="1"/>
  <c r="AV687" i="21"/>
  <c r="AY687" i="21" s="1"/>
  <c r="AW688" i="21"/>
  <c r="AX687" i="21"/>
  <c r="AZ687" i="21"/>
  <c r="AV688" i="21"/>
  <c r="AY688" i="21" s="1"/>
  <c r="AZ688" i="21"/>
  <c r="AW689" i="21"/>
  <c r="AX688" i="21"/>
  <c r="AX689" i="21"/>
  <c r="AZ689" i="21"/>
  <c r="AV689" i="21"/>
  <c r="AY689" i="21" s="1"/>
  <c r="AW690" i="21"/>
  <c r="AV690" i="21"/>
  <c r="AY690" i="21" s="1"/>
  <c r="AX690" i="21"/>
  <c r="AZ690" i="21"/>
  <c r="AW691" i="21"/>
  <c r="AZ691" i="21"/>
  <c r="AX691" i="21"/>
  <c r="AV691" i="21"/>
  <c r="AY691" i="21" s="1"/>
  <c r="AW692" i="21"/>
  <c r="AV692" i="21"/>
  <c r="AY692" i="21" s="1"/>
  <c r="AZ692" i="21"/>
  <c r="AX692" i="21"/>
  <c r="AW693" i="21"/>
  <c r="AX693" i="21"/>
  <c r="AZ693" i="21"/>
  <c r="AW694" i="21"/>
  <c r="AV693" i="21"/>
  <c r="AY693" i="21" s="1"/>
  <c r="AZ694" i="21"/>
  <c r="AX694" i="21"/>
  <c r="AW695" i="21"/>
  <c r="AV694" i="21"/>
  <c r="AY694" i="21" s="1"/>
  <c r="AZ695" i="21"/>
  <c r="AX695" i="21"/>
  <c r="AW696" i="21"/>
  <c r="AV695" i="21"/>
  <c r="AY695" i="21" s="1"/>
  <c r="AZ696" i="21"/>
  <c r="AW697" i="21"/>
  <c r="AX696" i="21"/>
  <c r="AV696" i="21"/>
  <c r="AY696" i="21" s="1"/>
  <c r="AX697" i="21"/>
  <c r="AZ697" i="21"/>
  <c r="AW698" i="21"/>
  <c r="AV697" i="21"/>
  <c r="AY697" i="21" s="1"/>
  <c r="AX698" i="21"/>
  <c r="AV698" i="21"/>
  <c r="AY698" i="21" s="1"/>
  <c r="AW699" i="21"/>
  <c r="AZ698" i="21"/>
  <c r="AZ699" i="21"/>
  <c r="AV699" i="21"/>
  <c r="AY699" i="21" s="1"/>
  <c r="AX699" i="21"/>
  <c r="AW700" i="21"/>
  <c r="AZ700" i="21"/>
  <c r="AV700" i="21"/>
  <c r="AY700" i="21" s="1"/>
  <c r="AX700" i="21"/>
  <c r="AW701" i="21"/>
  <c r="AV701" i="21"/>
  <c r="AY701" i="21" s="1"/>
  <c r="AZ701" i="21"/>
  <c r="AW702" i="21"/>
  <c r="AX701" i="21"/>
  <c r="AV702" i="21"/>
  <c r="AY702" i="21" s="1"/>
  <c r="AZ702" i="21"/>
  <c r="AX702" i="21"/>
  <c r="AW703" i="21"/>
  <c r="AV703" i="21"/>
  <c r="AY703" i="21" s="1"/>
  <c r="AX703" i="21"/>
  <c r="AZ703" i="21"/>
  <c r="AW704" i="21"/>
  <c r="AW705" i="21"/>
  <c r="AZ704" i="21"/>
  <c r="AX704" i="21"/>
  <c r="AV704" i="21"/>
  <c r="AY704" i="21" s="1"/>
  <c r="AZ705" i="21"/>
  <c r="AV705" i="21"/>
  <c r="AY705" i="21" s="1"/>
  <c r="AX705" i="21"/>
  <c r="AW706" i="21"/>
  <c r="AV706" i="21"/>
  <c r="AY706" i="21" s="1"/>
  <c r="AX706" i="21"/>
  <c r="AW707" i="21"/>
  <c r="AZ706" i="21"/>
  <c r="AV707" i="21"/>
  <c r="AY707" i="21" s="1"/>
  <c r="AW708" i="21"/>
  <c r="AX707" i="21"/>
  <c r="AZ707" i="21"/>
  <c r="AZ708" i="21"/>
  <c r="AW709" i="21"/>
  <c r="AV708" i="21"/>
  <c r="AY708" i="21" s="1"/>
  <c r="AX708" i="21"/>
  <c r="AW710" i="21"/>
  <c r="AZ709" i="21"/>
  <c r="AV709" i="21"/>
  <c r="AY709" i="21" s="1"/>
  <c r="AX709" i="21"/>
  <c r="AZ710" i="21"/>
  <c r="AX710" i="21"/>
  <c r="AW711" i="21"/>
  <c r="AV710" i="21"/>
  <c r="AY710" i="21" s="1"/>
  <c r="AV711" i="21"/>
  <c r="AY711" i="21" s="1"/>
  <c r="AZ711" i="21"/>
  <c r="AW712" i="21"/>
  <c r="AX711" i="21"/>
  <c r="AV712" i="21"/>
  <c r="AY712" i="21" s="1"/>
  <c r="AX712" i="21"/>
  <c r="AZ712" i="21"/>
  <c r="AW713" i="21"/>
  <c r="AZ713" i="21"/>
  <c r="AV713" i="21"/>
  <c r="AY713" i="21" s="1"/>
  <c r="AX713" i="21"/>
  <c r="AW714" i="21"/>
  <c r="AV714" i="21"/>
  <c r="AY714" i="21" s="1"/>
  <c r="AX714" i="21"/>
  <c r="AZ714" i="21"/>
  <c r="AW715" i="21"/>
  <c r="AV715" i="21"/>
  <c r="AY715" i="21" s="1"/>
  <c r="AW716" i="21"/>
  <c r="AX715" i="21"/>
  <c r="AZ715" i="21"/>
  <c r="AW717" i="21"/>
  <c r="AV716" i="21"/>
  <c r="AY716" i="21" s="1"/>
  <c r="AZ716" i="21"/>
  <c r="AX716" i="21"/>
  <c r="AV717" i="21"/>
  <c r="AY717" i="21" s="1"/>
  <c r="AZ717" i="21"/>
  <c r="AW718" i="21"/>
  <c r="AX717" i="21"/>
  <c r="AZ718" i="21"/>
  <c r="AW719" i="21"/>
  <c r="AV718" i="21"/>
  <c r="AY718" i="21" s="1"/>
  <c r="AX718" i="21"/>
  <c r="AV719" i="21"/>
  <c r="AY719" i="21" s="1"/>
  <c r="AX719" i="21"/>
  <c r="AZ719" i="21"/>
  <c r="AW720" i="21"/>
  <c r="AX720" i="21"/>
  <c r="AV720" i="21"/>
  <c r="AY720" i="21" s="1"/>
  <c r="AZ720" i="21"/>
  <c r="AW721" i="21"/>
  <c r="AZ721" i="21"/>
  <c r="AW722" i="21"/>
  <c r="AV721" i="21"/>
  <c r="AY721" i="21" s="1"/>
  <c r="AX721" i="21"/>
  <c r="AW723" i="21"/>
  <c r="AV722" i="21"/>
  <c r="AY722" i="21" s="1"/>
  <c r="AZ722" i="21"/>
  <c r="AX722" i="21"/>
  <c r="AV723" i="21"/>
  <c r="AY723" i="21" s="1"/>
  <c r="AW724" i="21"/>
  <c r="AZ723" i="21"/>
  <c r="AX723" i="21"/>
  <c r="AX724" i="21"/>
  <c r="AV724" i="21"/>
  <c r="AY724" i="21" s="1"/>
  <c r="AZ724" i="21"/>
  <c r="AW725" i="21"/>
  <c r="AV725" i="21"/>
  <c r="AY725" i="21" s="1"/>
  <c r="AW726" i="21"/>
  <c r="AX725" i="21"/>
  <c r="AZ725" i="21"/>
  <c r="AZ726" i="21"/>
  <c r="AX726" i="21"/>
  <c r="AV726" i="21"/>
  <c r="AY726" i="21" s="1"/>
  <c r="AW727" i="21"/>
  <c r="AZ727" i="21"/>
  <c r="AX727" i="21"/>
  <c r="AW728" i="21"/>
  <c r="AV727" i="21"/>
  <c r="AY727" i="21" s="1"/>
  <c r="AW729" i="21"/>
  <c r="AZ728" i="21"/>
  <c r="AV728" i="21"/>
  <c r="AY728" i="21" s="1"/>
  <c r="AX728" i="21"/>
  <c r="AZ729" i="21"/>
  <c r="AV729" i="21"/>
  <c r="AY729" i="21" s="1"/>
  <c r="AX729" i="21"/>
  <c r="AW730" i="21"/>
  <c r="AV730" i="21"/>
  <c r="AY730" i="21" s="1"/>
  <c r="AX730" i="21"/>
  <c r="AZ730" i="21"/>
  <c r="AW731" i="21"/>
  <c r="AW732" i="21"/>
  <c r="AV731" i="21"/>
  <c r="AY731" i="21" s="1"/>
  <c r="AX731" i="21"/>
  <c r="AZ731" i="21"/>
  <c r="AW733" i="21"/>
  <c r="AX732" i="21"/>
  <c r="AZ732" i="21"/>
  <c r="AV732" i="21"/>
  <c r="AY732" i="21" s="1"/>
  <c r="AW734" i="21"/>
  <c r="AZ733" i="21"/>
  <c r="AV733" i="21"/>
  <c r="AY733" i="21" s="1"/>
  <c r="AX733" i="21"/>
  <c r="AX734" i="21"/>
  <c r="AZ734" i="21"/>
  <c r="AW735" i="21"/>
  <c r="AV734" i="21"/>
  <c r="AY734" i="21" s="1"/>
  <c r="AZ735" i="21"/>
  <c r="AV735" i="21"/>
  <c r="AY735" i="21" s="1"/>
  <c r="AW736" i="21"/>
  <c r="AX735" i="21"/>
  <c r="AW737" i="21"/>
  <c r="AX736" i="21"/>
  <c r="AZ736" i="21"/>
  <c r="AV736" i="21"/>
  <c r="AY736" i="21" s="1"/>
  <c r="AW738" i="21"/>
  <c r="AX737" i="21"/>
  <c r="AZ737" i="21"/>
  <c r="AV737" i="21"/>
  <c r="AY737" i="21" s="1"/>
  <c r="AV738" i="21"/>
  <c r="AY738" i="21" s="1"/>
  <c r="AZ738" i="21"/>
  <c r="AX738" i="21"/>
  <c r="AW739" i="21"/>
  <c r="AZ739" i="21"/>
  <c r="AX739" i="21"/>
  <c r="AW740" i="21"/>
  <c r="AV739" i="21"/>
  <c r="AY739" i="21" s="1"/>
  <c r="AW741" i="21"/>
  <c r="AV740" i="21"/>
  <c r="AY740" i="21" s="1"/>
  <c r="AX740" i="21"/>
  <c r="AZ740" i="21"/>
  <c r="AZ741" i="21"/>
  <c r="AW742" i="21"/>
  <c r="AV741" i="21"/>
  <c r="AY741" i="21" s="1"/>
  <c r="AX741" i="21"/>
  <c r="AV742" i="21"/>
  <c r="AY742" i="21" s="1"/>
  <c r="AX742" i="21"/>
  <c r="AZ742" i="21"/>
  <c r="AW743" i="21"/>
  <c r="AW744" i="21"/>
  <c r="AZ743" i="21"/>
  <c r="AX743" i="21"/>
  <c r="AV743" i="21"/>
  <c r="AY743" i="21" s="1"/>
  <c r="AV744" i="21"/>
  <c r="AY744" i="21" s="1"/>
  <c r="AZ744" i="21"/>
  <c r="AW745" i="21"/>
  <c r="AX744" i="21"/>
  <c r="AX745" i="21"/>
  <c r="AV745" i="21"/>
  <c r="AY745" i="21" s="1"/>
  <c r="AW746" i="21"/>
  <c r="AZ745" i="21"/>
  <c r="AX746" i="21"/>
  <c r="AZ746" i="21"/>
  <c r="AW747" i="21"/>
  <c r="AV746" i="21"/>
  <c r="AY746" i="21" s="1"/>
  <c r="AZ747" i="21"/>
  <c r="AW748" i="21"/>
  <c r="AX747" i="21"/>
  <c r="AV747" i="21"/>
  <c r="AY747" i="21" s="1"/>
  <c r="AW749" i="21"/>
  <c r="AX748" i="21"/>
  <c r="AZ748" i="21"/>
  <c r="AV748" i="21"/>
  <c r="AY748" i="21" s="1"/>
  <c r="AV749" i="21"/>
  <c r="AY749" i="21" s="1"/>
  <c r="AW750" i="21"/>
  <c r="AX749" i="21"/>
  <c r="AZ749" i="21"/>
  <c r="AW751" i="21"/>
  <c r="AZ750" i="21"/>
  <c r="AV750" i="21"/>
  <c r="AY750" i="21" s="1"/>
  <c r="AX750" i="21"/>
  <c r="AW752" i="21"/>
  <c r="AX751" i="21"/>
  <c r="AV751" i="21"/>
  <c r="AY751" i="21" s="1"/>
  <c r="AZ751" i="21"/>
  <c r="AV752" i="21"/>
  <c r="AY752" i="21" s="1"/>
  <c r="AW753" i="21"/>
  <c r="AX752" i="21"/>
  <c r="AZ752" i="21"/>
  <c r="AV753" i="21"/>
  <c r="AY753" i="21" s="1"/>
  <c r="AW754" i="21"/>
  <c r="AZ753" i="21"/>
  <c r="AX753" i="21"/>
  <c r="AW755" i="21"/>
  <c r="AX754" i="21"/>
  <c r="AV754" i="21"/>
  <c r="AY754" i="21" s="1"/>
  <c r="AZ754" i="21"/>
  <c r="AZ755" i="21"/>
  <c r="AV755" i="21"/>
  <c r="AY755" i="21" s="1"/>
  <c r="AX755" i="21"/>
  <c r="AW756" i="21"/>
  <c r="AV756" i="21"/>
  <c r="AY756" i="21" s="1"/>
  <c r="AX756" i="21"/>
  <c r="AW757" i="21"/>
  <c r="AZ756" i="21"/>
  <c r="AW758" i="21"/>
  <c r="AV757" i="21"/>
  <c r="AY757" i="21" s="1"/>
  <c r="AZ757" i="21"/>
  <c r="AX757" i="21"/>
  <c r="AW759" i="21"/>
  <c r="AV758" i="21"/>
  <c r="AY758" i="21" s="1"/>
  <c r="AX758" i="21"/>
  <c r="AZ758" i="21"/>
  <c r="AZ759" i="21"/>
  <c r="AX759" i="21"/>
  <c r="AW760" i="21"/>
  <c r="AV759" i="21"/>
  <c r="AY759" i="21" s="1"/>
  <c r="AX760" i="21"/>
  <c r="AV760" i="21"/>
  <c r="AY760" i="21" s="1"/>
  <c r="AW761" i="21"/>
  <c r="AZ760" i="21"/>
  <c r="AW762" i="21"/>
  <c r="AZ761" i="21"/>
  <c r="AX761" i="21"/>
  <c r="AV761" i="21"/>
  <c r="AY761" i="21" s="1"/>
  <c r="AV762" i="21"/>
  <c r="AY762" i="21" s="1"/>
  <c r="AX762" i="21"/>
  <c r="AZ762" i="21"/>
  <c r="AW763" i="21"/>
  <c r="AW764" i="21"/>
  <c r="AZ763" i="21"/>
  <c r="AV763" i="21"/>
  <c r="AY763" i="21" s="1"/>
  <c r="AX763" i="21"/>
  <c r="AX764" i="21"/>
  <c r="AV764" i="21"/>
  <c r="AY764" i="21" s="1"/>
  <c r="AZ764" i="21"/>
  <c r="AW765" i="21"/>
  <c r="AW766" i="21"/>
  <c r="AV765" i="21"/>
  <c r="AY765" i="21" s="1"/>
  <c r="AX765" i="21"/>
  <c r="AZ765" i="21"/>
  <c r="AZ766" i="21"/>
  <c r="AX766" i="21"/>
  <c r="AW767" i="21"/>
  <c r="AV766" i="21"/>
  <c r="AY766" i="21" s="1"/>
  <c r="AW768" i="21"/>
  <c r="AZ767" i="21"/>
  <c r="AV767" i="21"/>
  <c r="AY767" i="21" s="1"/>
  <c r="AX767" i="21"/>
  <c r="AW769" i="21"/>
  <c r="AV768" i="21"/>
  <c r="AY768" i="21" s="1"/>
  <c r="AX768" i="21"/>
  <c r="AZ768" i="21"/>
  <c r="AV769" i="21"/>
  <c r="AY769" i="21" s="1"/>
  <c r="AW770" i="21"/>
  <c r="AZ769" i="21"/>
  <c r="AX769" i="21"/>
  <c r="AZ770" i="21"/>
  <c r="AW771" i="21"/>
  <c r="AV770" i="21"/>
  <c r="AY770" i="21" s="1"/>
  <c r="AX770" i="21"/>
  <c r="AW772" i="21"/>
  <c r="AX771" i="21"/>
  <c r="AZ771" i="21"/>
  <c r="AV771" i="21"/>
  <c r="AY771" i="21" s="1"/>
  <c r="AZ772" i="21"/>
  <c r="AV772" i="21"/>
  <c r="AY772" i="21" s="1"/>
  <c r="AW773" i="21"/>
  <c r="AX772" i="21"/>
  <c r="AX773" i="21"/>
  <c r="AZ773" i="21"/>
  <c r="AW774" i="21"/>
  <c r="AV773" i="21"/>
  <c r="AY773" i="21" s="1"/>
  <c r="AZ774" i="21"/>
  <c r="AX774" i="21"/>
  <c r="AW775" i="21"/>
  <c r="AV774" i="21"/>
  <c r="AY774" i="21" s="1"/>
  <c r="AV775" i="21"/>
  <c r="AY775" i="21" s="1"/>
  <c r="AZ775" i="21"/>
  <c r="AW776" i="21"/>
  <c r="AX775" i="21"/>
  <c r="AX776" i="21"/>
  <c r="AZ776" i="21"/>
  <c r="AW777" i="21"/>
  <c r="AV776" i="21"/>
  <c r="AY776" i="21" s="1"/>
  <c r="AW778" i="21"/>
  <c r="AZ777" i="21"/>
  <c r="AV777" i="21"/>
  <c r="AY777" i="21" s="1"/>
  <c r="AX777" i="21"/>
  <c r="AZ778" i="21"/>
  <c r="AW779" i="21"/>
  <c r="AX778" i="21"/>
  <c r="AV778" i="21"/>
  <c r="AY778" i="21" s="1"/>
  <c r="AW780" i="21"/>
  <c r="AZ779" i="21"/>
  <c r="AX779" i="21"/>
  <c r="AV779" i="21"/>
  <c r="AY779" i="21" s="1"/>
  <c r="AZ780" i="21"/>
  <c r="AX780" i="21"/>
  <c r="AV780" i="21"/>
  <c r="AY780" i="21" s="1"/>
  <c r="AW781" i="21"/>
  <c r="AX781" i="21"/>
  <c r="AW782" i="21"/>
  <c r="AV781" i="21"/>
  <c r="AY781" i="21" s="1"/>
  <c r="AZ781" i="21"/>
  <c r="AV782" i="21"/>
  <c r="AY782" i="21" s="1"/>
  <c r="AZ782" i="21"/>
  <c r="AW783" i="21"/>
  <c r="AX782" i="21"/>
  <c r="AV783" i="21"/>
  <c r="AY783" i="21" s="1"/>
  <c r="AX783" i="21"/>
  <c r="AZ783" i="21"/>
  <c r="AW784" i="21"/>
  <c r="AZ784" i="21"/>
  <c r="AV784" i="21"/>
  <c r="AY784" i="21" s="1"/>
  <c r="AX784" i="21"/>
  <c r="AW785" i="21"/>
  <c r="AW786" i="21"/>
  <c r="AX785" i="21"/>
  <c r="AV785" i="21"/>
  <c r="AY785" i="21" s="1"/>
  <c r="AZ785" i="21"/>
  <c r="AW787" i="21"/>
  <c r="AX786" i="21"/>
  <c r="AV786" i="21"/>
  <c r="AY786" i="21" s="1"/>
  <c r="AZ786" i="21"/>
  <c r="AW788" i="21"/>
  <c r="AZ787" i="21"/>
  <c r="AX787" i="21"/>
  <c r="AV787" i="21"/>
  <c r="AY787" i="21" s="1"/>
  <c r="AV788" i="21"/>
  <c r="AY788" i="21" s="1"/>
  <c r="AX788" i="21"/>
  <c r="AZ788" i="21"/>
  <c r="AW789" i="21"/>
  <c r="AZ789" i="21"/>
  <c r="AW790" i="21"/>
  <c r="AX789" i="21"/>
  <c r="AV789" i="21"/>
  <c r="AY789" i="21" s="1"/>
  <c r="AZ790" i="21"/>
  <c r="AV790" i="21"/>
  <c r="AY790" i="21" s="1"/>
  <c r="AX790" i="21"/>
  <c r="AW791" i="21"/>
  <c r="AZ791" i="21"/>
  <c r="AW792" i="21"/>
  <c r="AV791" i="21"/>
  <c r="AY791" i="21" s="1"/>
  <c r="AX791" i="21"/>
  <c r="AZ792" i="21"/>
  <c r="AW793" i="21"/>
  <c r="AV792" i="21"/>
  <c r="AY792" i="21" s="1"/>
  <c r="AX792" i="21"/>
  <c r="AX793" i="21"/>
  <c r="AZ793" i="21"/>
  <c r="AW794" i="21"/>
  <c r="AV793" i="21"/>
  <c r="AY793" i="21" s="1"/>
  <c r="AX794" i="21"/>
  <c r="AV794" i="21"/>
  <c r="AY794" i="21" s="1"/>
  <c r="AW795" i="21"/>
  <c r="AZ794" i="21"/>
  <c r="AZ795" i="21"/>
  <c r="AX795" i="21"/>
  <c r="AW796" i="21"/>
  <c r="AV795" i="21"/>
  <c r="AY795" i="21" s="1"/>
  <c r="AZ796" i="21"/>
  <c r="AW797" i="21"/>
  <c r="AX796" i="21"/>
  <c r="AV796" i="21"/>
  <c r="AY796" i="21" s="1"/>
  <c r="AW798" i="21"/>
  <c r="AX797" i="21"/>
  <c r="AZ797" i="21"/>
  <c r="AV797" i="21"/>
  <c r="AY797" i="21" s="1"/>
  <c r="AX798" i="21"/>
  <c r="AV798" i="21"/>
  <c r="AY798" i="21" s="1"/>
  <c r="AZ798" i="21"/>
  <c r="AW799" i="21"/>
  <c r="AZ799" i="21"/>
  <c r="AX799" i="21"/>
  <c r="AV799" i="21"/>
  <c r="AY799" i="21" s="1"/>
  <c r="AW800" i="21"/>
  <c r="AV800" i="21"/>
  <c r="AY800" i="21" s="1"/>
  <c r="AW801" i="21"/>
  <c r="AX800" i="21"/>
  <c r="AZ800" i="21"/>
  <c r="AX801" i="21"/>
  <c r="AW802" i="21"/>
  <c r="AZ801" i="21"/>
  <c r="AV801" i="21"/>
  <c r="AY801" i="21" s="1"/>
  <c r="AV802" i="21"/>
  <c r="AY802" i="21" s="1"/>
  <c r="AW803" i="21"/>
  <c r="AZ802" i="21"/>
  <c r="AX802" i="21"/>
  <c r="AW804" i="21"/>
  <c r="AV803" i="21"/>
  <c r="AY803" i="21" s="1"/>
  <c r="AX803" i="21"/>
  <c r="AZ803" i="21"/>
  <c r="AX804" i="21"/>
  <c r="AW805" i="21"/>
  <c r="AZ804" i="21"/>
  <c r="AV804" i="21"/>
  <c r="AY804" i="21" s="1"/>
  <c r="AX805" i="21"/>
  <c r="AV805" i="21"/>
  <c r="AY805" i="21" s="1"/>
  <c r="AW806" i="21"/>
  <c r="AZ805" i="21"/>
  <c r="AX806" i="21"/>
  <c r="AV806" i="21"/>
  <c r="AY806" i="21" s="1"/>
  <c r="AW807" i="21"/>
  <c r="AZ806" i="21"/>
  <c r="AZ807" i="21"/>
  <c r="AV807" i="21"/>
  <c r="AY807" i="21" s="1"/>
  <c r="AW808" i="21"/>
  <c r="AX807" i="21"/>
  <c r="AX808" i="21"/>
  <c r="AV808" i="21"/>
  <c r="AY808" i="21" s="1"/>
  <c r="AZ808" i="21"/>
  <c r="AW809" i="21"/>
  <c r="AZ809" i="21"/>
  <c r="AX809" i="21"/>
  <c r="AW810" i="21"/>
  <c r="AV809" i="21"/>
  <c r="AY809" i="21" s="1"/>
  <c r="AX810" i="21"/>
  <c r="AW811" i="21"/>
  <c r="AV810" i="21"/>
  <c r="AY810" i="21" s="1"/>
  <c r="AZ810" i="21"/>
  <c r="AX811" i="21"/>
  <c r="AZ811" i="21"/>
  <c r="AW812" i="21"/>
  <c r="AV811" i="21"/>
  <c r="AY811" i="21" s="1"/>
  <c r="AZ812" i="21"/>
  <c r="AV812" i="21"/>
  <c r="AY812" i="21" s="1"/>
  <c r="AX812" i="21"/>
  <c r="AW813" i="21"/>
  <c r="AX813" i="21"/>
  <c r="AV813" i="21"/>
  <c r="AY813" i="21" s="1"/>
  <c r="AZ813" i="21"/>
  <c r="AW814" i="21"/>
  <c r="AZ814" i="21"/>
  <c r="AW815" i="21"/>
  <c r="AX814" i="21"/>
  <c r="AV814" i="21"/>
  <c r="AY814" i="21" s="1"/>
  <c r="AZ815" i="21"/>
  <c r="AW816" i="21"/>
  <c r="AX815" i="21"/>
  <c r="AV815" i="21"/>
  <c r="AY815" i="21" s="1"/>
  <c r="AZ816" i="21"/>
  <c r="AX816" i="21"/>
  <c r="AW817" i="21"/>
  <c r="AV816" i="21"/>
  <c r="AY816" i="21" s="1"/>
  <c r="AW818" i="21"/>
  <c r="AZ817" i="21"/>
  <c r="AX817" i="21"/>
  <c r="AV817" i="21"/>
  <c r="AY817" i="21" s="1"/>
  <c r="AV818" i="21"/>
  <c r="AY818" i="21" s="1"/>
  <c r="AZ818" i="21"/>
  <c r="AX818" i="21"/>
  <c r="AW819" i="21"/>
  <c r="AZ819" i="21"/>
  <c r="AX819" i="21"/>
  <c r="AV819" i="21"/>
  <c r="AY819" i="21" s="1"/>
  <c r="AW820" i="21"/>
  <c r="AW821" i="21"/>
  <c r="AV820" i="21"/>
  <c r="AY820" i="21" s="1"/>
  <c r="AZ820" i="21"/>
  <c r="AX820" i="21"/>
  <c r="AW822" i="21"/>
  <c r="AZ821" i="21"/>
  <c r="AV821" i="21"/>
  <c r="AY821" i="21" s="1"/>
  <c r="AX821" i="21"/>
  <c r="AW823" i="21"/>
  <c r="AX822" i="21"/>
  <c r="AV822" i="21"/>
  <c r="AY822" i="21" s="1"/>
  <c r="AZ822" i="21"/>
  <c r="AX823" i="21"/>
  <c r="AV823" i="21"/>
  <c r="AY823" i="21" s="1"/>
  <c r="AZ823" i="21"/>
  <c r="AW824" i="21"/>
  <c r="AW825" i="21"/>
  <c r="AX824" i="21"/>
  <c r="AZ824" i="21"/>
  <c r="AV824" i="21"/>
  <c r="AY824" i="21" s="1"/>
  <c r="AZ825" i="21"/>
  <c r="AV825" i="21"/>
  <c r="AY825" i="21" s="1"/>
  <c r="AW826" i="21"/>
  <c r="AX825" i="21"/>
  <c r="AZ826" i="21"/>
  <c r="AV826" i="21"/>
  <c r="AY826" i="21" s="1"/>
  <c r="AW827" i="21"/>
  <c r="AX826" i="21"/>
  <c r="AW828" i="21"/>
  <c r="AX827" i="21"/>
  <c r="AZ827" i="21"/>
  <c r="AV827" i="21"/>
  <c r="AY827" i="21" s="1"/>
  <c r="AW829" i="21"/>
  <c r="AV828" i="21"/>
  <c r="AY828" i="21" s="1"/>
  <c r="AX828" i="21"/>
  <c r="AZ828" i="21"/>
  <c r="AW830" i="21"/>
  <c r="AV829" i="21"/>
  <c r="AY829" i="21" s="1"/>
  <c r="AX829" i="21"/>
  <c r="AZ829" i="21"/>
  <c r="AX830" i="21"/>
  <c r="AV830" i="21"/>
  <c r="AY830" i="21" s="1"/>
  <c r="AW831" i="21"/>
  <c r="AZ830" i="21"/>
  <c r="AW832" i="21"/>
  <c r="AX831" i="21"/>
  <c r="AV831" i="21"/>
  <c r="AY831" i="21" s="1"/>
  <c r="AZ831" i="21"/>
  <c r="AW833" i="21"/>
  <c r="AZ832" i="21"/>
  <c r="AX832" i="21"/>
  <c r="AV832" i="21"/>
  <c r="AY832" i="21" s="1"/>
  <c r="AX833" i="21"/>
  <c r="AZ833" i="21"/>
  <c r="AW834" i="21"/>
  <c r="AV833" i="21"/>
  <c r="AY833" i="21" s="1"/>
  <c r="AZ834" i="21"/>
  <c r="AX834" i="21"/>
  <c r="AW835" i="21"/>
  <c r="AV834" i="21"/>
  <c r="AY834" i="21" s="1"/>
  <c r="AX835" i="21"/>
  <c r="AZ835" i="21"/>
  <c r="AW836" i="21"/>
  <c r="AV835" i="21"/>
  <c r="AY835" i="21" s="1"/>
  <c r="AZ836" i="21"/>
  <c r="AX836" i="21"/>
  <c r="AV836" i="21"/>
  <c r="AY836" i="21" s="1"/>
  <c r="AW837" i="21"/>
  <c r="AW838" i="21"/>
  <c r="AV837" i="21"/>
  <c r="AY837" i="21" s="1"/>
  <c r="AX837" i="21"/>
  <c r="AZ837" i="21"/>
  <c r="AV838" i="21"/>
  <c r="AY838" i="21" s="1"/>
  <c r="AZ838" i="21"/>
  <c r="AX838" i="21"/>
  <c r="AW839" i="21"/>
  <c r="AZ839" i="21"/>
  <c r="AV839" i="21"/>
  <c r="AY839" i="21" s="1"/>
  <c r="AX839" i="21"/>
  <c r="AW840" i="21"/>
  <c r="AX840" i="21"/>
  <c r="AV840" i="21"/>
  <c r="AY840" i="21" s="1"/>
  <c r="AZ840" i="21"/>
  <c r="AW841" i="21"/>
  <c r="AZ841" i="21"/>
  <c r="AV841" i="21"/>
  <c r="AY841" i="21" s="1"/>
  <c r="AW842" i="21"/>
  <c r="AX841" i="21"/>
  <c r="AX842" i="21"/>
  <c r="AZ842" i="21"/>
  <c r="AW843" i="21"/>
  <c r="AV842" i="21"/>
  <c r="AY842" i="21" s="1"/>
  <c r="AV843" i="21"/>
  <c r="AY843" i="21" s="1"/>
  <c r="AW844" i="21"/>
  <c r="AX843" i="21"/>
  <c r="AZ843" i="21"/>
  <c r="AV844" i="21"/>
  <c r="AY844" i="21" s="1"/>
  <c r="AX844" i="21"/>
  <c r="AW845" i="21"/>
  <c r="AZ844" i="21"/>
  <c r="AZ845" i="21"/>
  <c r="AV845" i="21"/>
  <c r="AY845" i="21" s="1"/>
  <c r="AX845" i="21"/>
  <c r="AW846" i="21"/>
  <c r="AW847" i="21"/>
  <c r="AX846" i="21"/>
  <c r="AZ846" i="21"/>
  <c r="AV846" i="21"/>
  <c r="AY846" i="21" s="1"/>
  <c r="AW848" i="21"/>
  <c r="AV847" i="21"/>
  <c r="AY847" i="21" s="1"/>
  <c r="AZ847" i="21"/>
  <c r="AX847" i="21"/>
  <c r="AW849" i="21"/>
  <c r="AV848" i="21"/>
  <c r="AY848" i="21" s="1"/>
  <c r="AX848" i="21"/>
  <c r="AZ848" i="21"/>
  <c r="AV849" i="21"/>
  <c r="AY849" i="21" s="1"/>
  <c r="AZ849" i="21"/>
  <c r="AX849" i="21"/>
  <c r="AW850" i="21"/>
  <c r="AV850" i="21"/>
  <c r="AY850" i="21" s="1"/>
  <c r="AW851" i="21"/>
  <c r="AZ850" i="21"/>
  <c r="AX850" i="21"/>
  <c r="AZ851" i="21"/>
  <c r="AW852" i="21"/>
  <c r="AX851" i="21"/>
  <c r="AV851" i="21"/>
  <c r="AY851" i="21" s="1"/>
  <c r="AZ852" i="21"/>
  <c r="AX852" i="21"/>
  <c r="AV852" i="21"/>
  <c r="AY852" i="21" s="1"/>
  <c r="AW853" i="21"/>
  <c r="AZ853" i="21"/>
  <c r="AV853" i="21"/>
  <c r="AY853" i="21" s="1"/>
  <c r="AX853" i="21"/>
  <c r="AW854" i="21"/>
  <c r="AW855" i="21"/>
  <c r="AV854" i="21"/>
  <c r="AY854" i="21" s="1"/>
  <c r="AZ854" i="21"/>
  <c r="AX854" i="21"/>
  <c r="AV855" i="21"/>
  <c r="AY855" i="21" s="1"/>
  <c r="AX855" i="21"/>
  <c r="AW856" i="21"/>
  <c r="AZ855" i="21"/>
  <c r="AZ856" i="21"/>
  <c r="AX856" i="21"/>
  <c r="AW857" i="21"/>
  <c r="AV856" i="21"/>
  <c r="AY856" i="21" s="1"/>
  <c r="AX857" i="21"/>
  <c r="AZ857" i="21"/>
  <c r="AW858" i="21"/>
  <c r="AV857" i="21"/>
  <c r="AY857" i="21" s="1"/>
  <c r="AZ858" i="21"/>
  <c r="AX858" i="21"/>
  <c r="AW859" i="21"/>
  <c r="AV858" i="21"/>
  <c r="AY858" i="21" s="1"/>
  <c r="AX859" i="21"/>
  <c r="AW860" i="21"/>
  <c r="AV859" i="21"/>
  <c r="AY859" i="21" s="1"/>
  <c r="AZ859" i="21"/>
  <c r="AW861" i="21"/>
  <c r="AZ860" i="21"/>
  <c r="AX860" i="21"/>
  <c r="AV860" i="21"/>
  <c r="AY860" i="21" s="1"/>
  <c r="AV861" i="21"/>
  <c r="AY861" i="21" s="1"/>
  <c r="AZ861" i="21"/>
  <c r="AX861" i="21"/>
  <c r="AW862" i="21"/>
  <c r="AV862" i="21"/>
  <c r="AY862" i="21" s="1"/>
  <c r="AX862" i="21"/>
  <c r="AZ862" i="21"/>
  <c r="AW863" i="21"/>
  <c r="AV863" i="21"/>
  <c r="AY863" i="21" s="1"/>
  <c r="AX863" i="21"/>
  <c r="AZ863" i="21"/>
  <c r="AW864" i="21"/>
  <c r="AX864" i="21"/>
  <c r="AW865" i="21"/>
  <c r="AZ864" i="21"/>
  <c r="AV864" i="21"/>
  <c r="AY864" i="21" s="1"/>
  <c r="AZ865" i="21"/>
  <c r="AW866" i="21"/>
  <c r="AV865" i="21"/>
  <c r="AY865" i="21" s="1"/>
  <c r="AX865" i="21"/>
  <c r="AW867" i="21"/>
  <c r="AZ866" i="21"/>
  <c r="AX866" i="21"/>
  <c r="AV866" i="21"/>
  <c r="AY866" i="21" s="1"/>
  <c r="AV867" i="21"/>
  <c r="AY867" i="21" s="1"/>
  <c r="AZ867" i="21"/>
  <c r="AW868" i="21"/>
  <c r="AX867" i="21"/>
  <c r="AV868" i="21"/>
  <c r="AY868" i="21" s="1"/>
  <c r="AZ868" i="21"/>
  <c r="AX868" i="21"/>
  <c r="AW869" i="21"/>
  <c r="AZ869" i="21"/>
  <c r="AX869" i="21"/>
  <c r="AV869" i="21"/>
  <c r="AY869" i="21" s="1"/>
  <c r="AW870" i="21"/>
  <c r="AV870" i="21"/>
  <c r="AY870" i="21" s="1"/>
  <c r="AZ870" i="21"/>
  <c r="AX870" i="21"/>
  <c r="AW871" i="21"/>
  <c r="AX871" i="21"/>
  <c r="AW872" i="21"/>
  <c r="AZ871" i="21"/>
  <c r="AV871" i="21"/>
  <c r="AY871" i="21" s="1"/>
  <c r="AX872" i="21"/>
  <c r="AZ872" i="21"/>
  <c r="AW873" i="21"/>
  <c r="AV872" i="21"/>
  <c r="AY872" i="21" s="1"/>
  <c r="AV873" i="21"/>
  <c r="AY873" i="21" s="1"/>
  <c r="AZ873" i="21"/>
  <c r="AX873" i="21"/>
  <c r="AW874" i="21"/>
  <c r="AW875" i="21"/>
  <c r="AZ874" i="21"/>
  <c r="AX874" i="21"/>
  <c r="AV874" i="21"/>
  <c r="AY874" i="21" s="1"/>
  <c r="AW876" i="21"/>
  <c r="AV875" i="21"/>
  <c r="AY875" i="21" s="1"/>
  <c r="AZ875" i="21"/>
  <c r="AX875" i="21"/>
  <c r="AZ876" i="21"/>
  <c r="AX876" i="21"/>
  <c r="AW877" i="21"/>
  <c r="AV876" i="21"/>
  <c r="AY876" i="21" s="1"/>
  <c r="AW878" i="21"/>
  <c r="AV877" i="21"/>
  <c r="AY877" i="21" s="1"/>
  <c r="AX877" i="21"/>
  <c r="AZ877" i="21"/>
  <c r="AZ878" i="21"/>
  <c r="AX878" i="21"/>
  <c r="AV878" i="21"/>
  <c r="AY878" i="21" s="1"/>
  <c r="AW879" i="21"/>
  <c r="AW880" i="21"/>
  <c r="AV879" i="21"/>
  <c r="AY879" i="21" s="1"/>
  <c r="AZ879" i="21"/>
  <c r="AX879" i="21"/>
  <c r="AX880" i="21"/>
  <c r="AZ880" i="21"/>
  <c r="AV880" i="21"/>
  <c r="AY880" i="21" s="1"/>
  <c r="AW881" i="21"/>
  <c r="AZ881" i="21"/>
  <c r="AV881" i="21"/>
  <c r="AY881" i="21" s="1"/>
  <c r="AW882" i="21"/>
  <c r="AX881" i="21"/>
  <c r="AW883" i="21"/>
  <c r="AZ882" i="21"/>
  <c r="AX882" i="21"/>
  <c r="AV882" i="21"/>
  <c r="AY882" i="21" s="1"/>
  <c r="AV883" i="21"/>
  <c r="AY883" i="21" s="1"/>
  <c r="AX883" i="21"/>
  <c r="AZ883" i="21"/>
  <c r="AW884" i="21"/>
  <c r="AV884" i="21"/>
  <c r="AY884" i="21" s="1"/>
  <c r="AZ884" i="21"/>
  <c r="AW885" i="21"/>
  <c r="AX884" i="21"/>
  <c r="AV885" i="21"/>
  <c r="AY885" i="21" s="1"/>
  <c r="AX885" i="21"/>
  <c r="AZ885" i="21"/>
  <c r="AW886" i="21"/>
  <c r="AW887" i="21"/>
  <c r="AV886" i="21"/>
  <c r="AY886" i="21" s="1"/>
  <c r="AZ886" i="21"/>
  <c r="AX886" i="21"/>
  <c r="AX887" i="21"/>
  <c r="AZ887" i="21"/>
  <c r="AW888" i="21"/>
  <c r="AV887" i="21"/>
  <c r="AY887" i="21" s="1"/>
  <c r="AV888" i="21"/>
  <c r="AY888" i="21" s="1"/>
  <c r="AW889" i="21"/>
  <c r="AX888" i="21"/>
  <c r="AZ888" i="21"/>
  <c r="AX889" i="21"/>
  <c r="AV889" i="21"/>
  <c r="AY889" i="21" s="1"/>
  <c r="AW890" i="21"/>
  <c r="AZ889" i="21"/>
  <c r="AW891" i="21"/>
  <c r="AV890" i="21"/>
  <c r="AY890" i="21" s="1"/>
  <c r="AZ890" i="21"/>
  <c r="AX890" i="21"/>
  <c r="AV891" i="21"/>
  <c r="AY891" i="21" s="1"/>
  <c r="AZ891" i="21"/>
  <c r="AW892" i="21"/>
  <c r="AX891" i="21"/>
  <c r="AW893" i="21"/>
  <c r="AZ892" i="21"/>
  <c r="AX892" i="21"/>
  <c r="AV892" i="21"/>
  <c r="AY892" i="21" s="1"/>
  <c r="AW894" i="21"/>
  <c r="AZ893" i="21"/>
  <c r="AX893" i="21"/>
  <c r="AV893" i="21"/>
  <c r="AY893" i="21" s="1"/>
  <c r="AW895" i="21"/>
  <c r="AX894" i="21"/>
  <c r="AZ894" i="21"/>
  <c r="AV894" i="21"/>
  <c r="AY894" i="21" s="1"/>
  <c r="AZ895" i="21"/>
  <c r="AW896" i="21"/>
  <c r="AV895" i="21"/>
  <c r="AY895" i="21" s="1"/>
  <c r="AX895" i="21"/>
  <c r="AV896" i="21"/>
  <c r="AY896" i="21" s="1"/>
  <c r="AW897" i="21"/>
  <c r="AX896" i="21"/>
  <c r="AZ896" i="21"/>
  <c r="AZ897" i="21"/>
  <c r="AV897" i="21"/>
  <c r="AY897" i="21" s="1"/>
  <c r="AX897" i="21"/>
  <c r="AW898" i="21"/>
  <c r="AX898" i="21"/>
  <c r="AZ898" i="21"/>
  <c r="AV898" i="21"/>
  <c r="AY898" i="21" s="1"/>
  <c r="AW899" i="21"/>
  <c r="AV899" i="21"/>
  <c r="AY899" i="21" s="1"/>
  <c r="AW900" i="21"/>
  <c r="AZ899" i="21"/>
  <c r="AX899" i="21"/>
  <c r="AW901" i="21"/>
  <c r="AV900" i="21"/>
  <c r="AY900" i="21" s="1"/>
  <c r="AZ900" i="21"/>
  <c r="AX900" i="21"/>
  <c r="AZ901" i="21"/>
  <c r="AV901" i="21"/>
  <c r="AY901" i="21" s="1"/>
  <c r="AX901" i="21"/>
  <c r="AW902" i="21"/>
  <c r="AZ902" i="21"/>
  <c r="AX902" i="21"/>
  <c r="AW903" i="21"/>
  <c r="AV902" i="21"/>
  <c r="AY902" i="21" s="1"/>
  <c r="AV903" i="21"/>
  <c r="AY903" i="21" s="1"/>
  <c r="AW904" i="21"/>
  <c r="AZ903" i="21"/>
  <c r="AX903" i="21"/>
  <c r="AW905" i="21"/>
  <c r="AX904" i="21"/>
  <c r="AZ904" i="21"/>
  <c r="AV904" i="21"/>
  <c r="AY904" i="21" s="1"/>
  <c r="AX905" i="21"/>
  <c r="AW906" i="21"/>
  <c r="AV905" i="21"/>
  <c r="AY905" i="21" s="1"/>
  <c r="AZ905" i="21"/>
  <c r="AX906" i="21"/>
  <c r="AW907" i="21"/>
  <c r="AV906" i="21"/>
  <c r="AY906" i="21" s="1"/>
  <c r="AZ906" i="21"/>
  <c r="AX907" i="21"/>
  <c r="AW908" i="21"/>
  <c r="AZ907" i="21"/>
  <c r="AV907" i="21"/>
  <c r="AY907" i="21" s="1"/>
  <c r="AX908" i="21"/>
  <c r="AZ908" i="21"/>
  <c r="AV908" i="21"/>
  <c r="AY908" i="21" s="1"/>
  <c r="AW909" i="21"/>
  <c r="AZ909" i="21"/>
  <c r="AV909" i="21"/>
  <c r="AY909" i="21" s="1"/>
  <c r="AX909" i="21"/>
  <c r="AW910" i="21"/>
  <c r="AX910" i="21"/>
  <c r="AV910" i="21"/>
  <c r="AY910" i="21" s="1"/>
  <c r="AW911" i="21"/>
  <c r="AZ910" i="21"/>
  <c r="AZ911" i="21"/>
  <c r="AW912" i="21"/>
  <c r="AV911" i="21"/>
  <c r="AY911" i="21" s="1"/>
  <c r="AX911" i="21"/>
  <c r="AZ912" i="21"/>
  <c r="AX912" i="21"/>
  <c r="AV912" i="21"/>
  <c r="AY912" i="21" s="1"/>
  <c r="AW913" i="21"/>
  <c r="AX913" i="21"/>
  <c r="AV913" i="21"/>
  <c r="AY913" i="21" s="1"/>
  <c r="AZ913" i="21"/>
  <c r="AW914" i="21"/>
  <c r="AZ914" i="21"/>
  <c r="AV914" i="21"/>
  <c r="AY914" i="21" s="1"/>
  <c r="AW915" i="21"/>
  <c r="AX914" i="21"/>
  <c r="AX915" i="21"/>
  <c r="AW916" i="21"/>
  <c r="AV915" i="21"/>
  <c r="AY915" i="21" s="1"/>
  <c r="AZ915" i="21"/>
  <c r="AX916" i="21"/>
  <c r="AV916" i="21"/>
  <c r="AY916" i="21" s="1"/>
  <c r="AZ916" i="21"/>
  <c r="AW917" i="21"/>
  <c r="AW918" i="21"/>
  <c r="AV917" i="21"/>
  <c r="AY917" i="21" s="1"/>
  <c r="AZ917" i="21"/>
  <c r="AX917" i="21"/>
  <c r="AW919" i="21"/>
  <c r="AV918" i="21"/>
  <c r="AY918" i="21" s="1"/>
  <c r="AZ918" i="21"/>
  <c r="AX918" i="21"/>
  <c r="AV919" i="21"/>
  <c r="AY919" i="21" s="1"/>
  <c r="AW920" i="21"/>
  <c r="AX919" i="21"/>
  <c r="AZ919" i="21"/>
  <c r="AW921" i="21"/>
  <c r="AV920" i="21"/>
  <c r="AY920" i="21" s="1"/>
  <c r="AZ920" i="21"/>
  <c r="AX920" i="21"/>
  <c r="AX921" i="21"/>
  <c r="AV921" i="21"/>
  <c r="AY921" i="21" s="1"/>
  <c r="AW922" i="21"/>
  <c r="AZ921" i="21"/>
  <c r="AV922" i="21"/>
  <c r="AY922" i="21" s="1"/>
  <c r="AX922" i="21"/>
  <c r="AZ922" i="21"/>
  <c r="AW923" i="21"/>
  <c r="AW924" i="21"/>
  <c r="AX923" i="21"/>
  <c r="AZ923" i="21"/>
  <c r="AV923" i="21"/>
  <c r="AY923" i="21" s="1"/>
  <c r="AX924" i="21"/>
  <c r="AW925" i="21"/>
  <c r="AV924" i="21"/>
  <c r="AY924" i="21" s="1"/>
  <c r="AZ924" i="21"/>
  <c r="AW926" i="21"/>
  <c r="AX925" i="21"/>
  <c r="AV925" i="21"/>
  <c r="AY925" i="21" s="1"/>
  <c r="AZ925" i="21"/>
  <c r="AX926" i="21"/>
  <c r="AV926" i="21"/>
  <c r="AY926" i="21" s="1"/>
  <c r="AW927" i="21"/>
  <c r="AZ926" i="21"/>
  <c r="AV927" i="21"/>
  <c r="AY927" i="21" s="1"/>
  <c r="AZ927" i="21"/>
  <c r="AX927" i="21"/>
  <c r="AW928" i="21"/>
  <c r="AW929" i="21"/>
  <c r="AX928" i="21"/>
  <c r="AZ928" i="21"/>
  <c r="AV928" i="21"/>
  <c r="AY928" i="21" s="1"/>
  <c r="AX929" i="21"/>
  <c r="AV929" i="21"/>
  <c r="AY929" i="21" s="1"/>
  <c r="AZ929" i="21"/>
  <c r="AW930" i="21"/>
  <c r="AV930" i="21"/>
  <c r="AY930" i="21" s="1"/>
  <c r="AX930" i="21"/>
  <c r="AZ930" i="21"/>
  <c r="AW931" i="21"/>
  <c r="AV931" i="21"/>
  <c r="AY931" i="21" s="1"/>
  <c r="AX931" i="21"/>
  <c r="AW932" i="21"/>
  <c r="AZ931" i="21"/>
  <c r="AZ932" i="21"/>
  <c r="AW933" i="21"/>
  <c r="AV932" i="21"/>
  <c r="AY932" i="21" s="1"/>
  <c r="AX932" i="21"/>
  <c r="AV933" i="21"/>
  <c r="AY933" i="21" s="1"/>
  <c r="AW934" i="21"/>
  <c r="AX933" i="21"/>
  <c r="AZ933" i="21"/>
  <c r="AV934" i="21"/>
  <c r="AY934" i="21" s="1"/>
  <c r="AW935" i="21"/>
  <c r="AX934" i="21"/>
  <c r="AZ934" i="21"/>
  <c r="AW936" i="21"/>
  <c r="AZ935" i="21"/>
  <c r="AV935" i="21"/>
  <c r="AY935" i="21" s="1"/>
  <c r="AX935" i="21"/>
  <c r="AV936" i="21"/>
  <c r="AY936" i="21" s="1"/>
  <c r="AZ936" i="21"/>
  <c r="AX936" i="21"/>
  <c r="AW937" i="21"/>
  <c r="AZ937" i="21"/>
  <c r="AX937" i="21"/>
  <c r="AW938" i="21"/>
  <c r="AV937" i="21"/>
  <c r="AY937" i="21" s="1"/>
  <c r="AX938" i="21"/>
  <c r="AW939" i="21"/>
  <c r="AV938" i="21"/>
  <c r="AY938" i="21" s="1"/>
  <c r="AZ938" i="21"/>
  <c r="AW940" i="21"/>
  <c r="AV939" i="21"/>
  <c r="AY939" i="21" s="1"/>
  <c r="AX939" i="21"/>
  <c r="AZ939" i="21"/>
  <c r="AW941" i="21"/>
  <c r="AX940" i="21"/>
  <c r="AV940" i="21"/>
  <c r="AY940" i="21" s="1"/>
  <c r="AZ940" i="21"/>
  <c r="AZ941" i="21"/>
  <c r="AW942" i="21"/>
  <c r="AV941" i="21"/>
  <c r="AY941" i="21" s="1"/>
  <c r="AX941" i="21"/>
  <c r="AW943" i="21"/>
  <c r="AZ942" i="21"/>
  <c r="AX942" i="21"/>
  <c r="AV942" i="21"/>
  <c r="AY942" i="21" s="1"/>
  <c r="AX943" i="21"/>
  <c r="AV943" i="21"/>
  <c r="AY943" i="21" s="1"/>
  <c r="AZ943" i="21"/>
  <c r="AW944" i="21"/>
  <c r="AV944" i="21"/>
  <c r="AY944" i="21" s="1"/>
  <c r="AZ944" i="21"/>
  <c r="AX944" i="21"/>
  <c r="AW945" i="21"/>
  <c r="AV945" i="21"/>
  <c r="AY945" i="21" s="1"/>
  <c r="AW946" i="21"/>
  <c r="AZ945" i="21"/>
  <c r="AX945" i="21"/>
  <c r="AZ946" i="21"/>
  <c r="AX946" i="21"/>
  <c r="AV946" i="21"/>
  <c r="AY946" i="21" s="1"/>
  <c r="AW947" i="21"/>
  <c r="AW948" i="21"/>
  <c r="AX947" i="21"/>
  <c r="AV947" i="21"/>
  <c r="AY947" i="21" s="1"/>
  <c r="AZ947" i="21"/>
  <c r="AW949" i="21"/>
  <c r="AZ948" i="21"/>
  <c r="AV948" i="21"/>
  <c r="AY948" i="21" s="1"/>
  <c r="AX948" i="21"/>
  <c r="AV949" i="21"/>
  <c r="AY949" i="21" s="1"/>
  <c r="AX949" i="21"/>
  <c r="AW950" i="21"/>
  <c r="AZ949" i="21"/>
  <c r="AW951" i="21"/>
  <c r="AX950" i="21"/>
  <c r="AZ950" i="21"/>
  <c r="AV950" i="21"/>
  <c r="AY950" i="21" s="1"/>
  <c r="AX951" i="21"/>
  <c r="AZ951" i="21"/>
  <c r="AV951" i="21"/>
  <c r="AY951" i="21" s="1"/>
  <c r="AW952" i="21"/>
  <c r="AV952" i="21"/>
  <c r="AY952" i="21" s="1"/>
  <c r="AZ952" i="21"/>
  <c r="AW953" i="21"/>
  <c r="AX952" i="21"/>
  <c r="AZ953" i="21"/>
  <c r="AW954" i="21"/>
  <c r="AV953" i="21"/>
  <c r="AY953" i="21" s="1"/>
  <c r="AX953" i="21"/>
  <c r="AW955" i="21"/>
  <c r="AZ954" i="21"/>
  <c r="AV954" i="21"/>
  <c r="AY954" i="21" s="1"/>
  <c r="AX954" i="21"/>
  <c r="AX955" i="21"/>
  <c r="AV955" i="21"/>
  <c r="AY955" i="21" s="1"/>
  <c r="AZ955" i="21"/>
  <c r="AW956" i="21"/>
  <c r="AV956" i="21"/>
  <c r="AY956" i="21" s="1"/>
  <c r="AX956" i="21"/>
  <c r="AZ956" i="21"/>
  <c r="AW957" i="21"/>
  <c r="AX957" i="21"/>
  <c r="AW958" i="21"/>
  <c r="AZ957" i="21"/>
  <c r="AV957" i="21"/>
  <c r="AY957" i="21" s="1"/>
  <c r="AV958" i="21"/>
  <c r="AY958" i="21" s="1"/>
  <c r="AW959" i="21"/>
  <c r="AX958" i="21"/>
  <c r="AZ958" i="21"/>
  <c r="AV959" i="21"/>
  <c r="AY959" i="21" s="1"/>
  <c r="AW960" i="21"/>
  <c r="AX959" i="21"/>
  <c r="AZ959" i="21"/>
  <c r="AV960" i="21"/>
  <c r="AY960" i="21" s="1"/>
  <c r="AX960" i="21"/>
  <c r="AZ960" i="21"/>
  <c r="AW961" i="21"/>
  <c r="AW962" i="21"/>
  <c r="AZ961" i="21"/>
  <c r="AX961" i="21"/>
  <c r="AV961" i="21"/>
  <c r="AY961" i="21" s="1"/>
  <c r="AZ962" i="21"/>
  <c r="AX962" i="21"/>
  <c r="AV962" i="21"/>
  <c r="AY962" i="21" s="1"/>
  <c r="AW963" i="21"/>
  <c r="AV963" i="21"/>
  <c r="AY963" i="21" s="1"/>
  <c r="AX963" i="21"/>
  <c r="AW964" i="21"/>
  <c r="AZ963" i="21"/>
  <c r="AV964" i="21"/>
  <c r="AY964" i="21" s="1"/>
  <c r="AW965" i="21"/>
  <c r="AX964" i="21"/>
  <c r="AZ964" i="21"/>
  <c r="AW966" i="21"/>
  <c r="AV965" i="21"/>
  <c r="AY965" i="21" s="1"/>
  <c r="AX965" i="21"/>
  <c r="AZ965" i="21"/>
  <c r="AX966" i="21"/>
  <c r="AW967" i="21"/>
  <c r="AV966" i="21"/>
  <c r="AY966" i="21" s="1"/>
  <c r="AZ966" i="21"/>
  <c r="AZ967" i="21"/>
  <c r="AX967" i="21"/>
  <c r="AV967" i="21"/>
  <c r="AY967" i="21" s="1"/>
  <c r="AW968" i="21"/>
  <c r="AW969" i="21"/>
  <c r="AV968" i="21"/>
  <c r="AY968" i="21" s="1"/>
  <c r="AX968" i="21"/>
  <c r="AZ968" i="21"/>
  <c r="AZ969" i="21"/>
  <c r="AX969" i="21"/>
  <c r="AW970" i="21"/>
  <c r="AV969" i="21"/>
  <c r="AY969" i="21" s="1"/>
  <c r="AX970" i="21"/>
  <c r="AV970" i="21"/>
  <c r="AY970" i="21" s="1"/>
  <c r="AZ970" i="21"/>
  <c r="AW971" i="21"/>
  <c r="AW972" i="21"/>
  <c r="AX971" i="21"/>
  <c r="AV971" i="21"/>
  <c r="AY971" i="21" s="1"/>
  <c r="AZ971" i="21"/>
  <c r="AV972" i="21"/>
  <c r="AY972" i="21" s="1"/>
  <c r="AW973" i="21"/>
  <c r="AZ972" i="21"/>
  <c r="AX972" i="21"/>
  <c r="AV973" i="21"/>
  <c r="AY973" i="21" s="1"/>
  <c r="AZ973" i="21"/>
  <c r="AW974" i="21"/>
  <c r="AX973" i="21"/>
  <c r="AZ974" i="21"/>
  <c r="AW975" i="21"/>
  <c r="AV974" i="21"/>
  <c r="AY974" i="21" s="1"/>
  <c r="AX974" i="21"/>
  <c r="AZ975" i="21"/>
  <c r="AV975" i="21"/>
  <c r="AY975" i="21" s="1"/>
  <c r="AX975" i="21"/>
  <c r="AW976" i="21"/>
  <c r="AW977" i="21"/>
  <c r="AZ976" i="21"/>
  <c r="AX976" i="21"/>
  <c r="AV976" i="21"/>
  <c r="AY976" i="21" s="1"/>
  <c r="AW978" i="21"/>
  <c r="AZ977" i="21"/>
  <c r="AX977" i="21"/>
  <c r="AV977" i="21"/>
  <c r="AY977" i="21" s="1"/>
  <c r="AX978" i="21"/>
  <c r="AZ978" i="21"/>
  <c r="AV978" i="21"/>
  <c r="AY978" i="21" s="1"/>
  <c r="AW979" i="21"/>
  <c r="AW980" i="21"/>
  <c r="AZ979" i="21"/>
  <c r="AX979" i="21"/>
  <c r="AV979" i="21"/>
  <c r="AY979" i="21" s="1"/>
  <c r="AW981" i="21"/>
  <c r="AV980" i="21"/>
  <c r="AY980" i="21" s="1"/>
  <c r="AZ980" i="21"/>
  <c r="AX980" i="21"/>
  <c r="AX981" i="21"/>
  <c r="AV981" i="21"/>
  <c r="AY981" i="21" s="1"/>
  <c r="AW982" i="21"/>
  <c r="AZ981" i="21"/>
  <c r="AZ982" i="21"/>
  <c r="AW983" i="21"/>
  <c r="AX982" i="21"/>
  <c r="AV982" i="21"/>
  <c r="AY982" i="21" s="1"/>
  <c r="AZ983" i="21"/>
  <c r="AX983" i="21"/>
  <c r="AW984" i="21"/>
  <c r="AV983" i="21"/>
  <c r="AY983" i="21" s="1"/>
  <c r="AW985" i="21"/>
  <c r="AX984" i="21"/>
  <c r="AZ984" i="21"/>
  <c r="AV984" i="21"/>
  <c r="AY984" i="21" s="1"/>
  <c r="AX985" i="21"/>
  <c r="AV985" i="21"/>
  <c r="AY985" i="21" s="1"/>
  <c r="AW986" i="21"/>
  <c r="AZ985" i="21"/>
  <c r="AV986" i="21"/>
  <c r="AY986" i="21" s="1"/>
  <c r="AX986" i="21"/>
  <c r="AW987" i="21"/>
  <c r="AZ986" i="21"/>
  <c r="AW988" i="21"/>
  <c r="AZ987" i="21"/>
  <c r="AX987" i="21"/>
  <c r="AV987" i="21"/>
  <c r="AY987" i="21" s="1"/>
  <c r="AW989" i="21"/>
  <c r="AZ988" i="21"/>
  <c r="AV988" i="21"/>
  <c r="AY988" i="21" s="1"/>
  <c r="AX988" i="21"/>
  <c r="AZ989" i="21"/>
  <c r="AW990" i="21"/>
  <c r="AX989" i="21"/>
  <c r="AV989" i="21"/>
  <c r="AY989" i="21" s="1"/>
  <c r="AW991" i="21"/>
  <c r="AZ990" i="21"/>
  <c r="AV990" i="21"/>
  <c r="AY990" i="21" s="1"/>
  <c r="AX990" i="21"/>
  <c r="AX991" i="21"/>
  <c r="AV991" i="21"/>
  <c r="AY991" i="21" s="1"/>
  <c r="AZ991" i="21"/>
  <c r="AW992" i="21"/>
  <c r="AX992" i="21"/>
  <c r="AZ992" i="21"/>
  <c r="AV992" i="21"/>
  <c r="AY992" i="21" s="1"/>
  <c r="AW993" i="21"/>
  <c r="AW994" i="21"/>
  <c r="AX993" i="21"/>
  <c r="AV993" i="21"/>
  <c r="AY993" i="21" s="1"/>
  <c r="AZ993" i="21"/>
  <c r="AV994" i="21"/>
  <c r="AY994" i="21" s="1"/>
  <c r="AX994" i="21"/>
  <c r="AZ994" i="21"/>
  <c r="AW995" i="21"/>
  <c r="AX995" i="21"/>
  <c r="AZ995" i="21"/>
  <c r="AV995" i="21"/>
  <c r="AY995" i="21" s="1"/>
  <c r="AW996" i="21"/>
  <c r="AW997" i="21"/>
  <c r="AV996" i="21"/>
  <c r="AY996" i="21" s="1"/>
  <c r="AX996" i="21"/>
  <c r="AZ996" i="21"/>
  <c r="AZ997" i="21"/>
  <c r="AV997" i="21"/>
  <c r="AY997" i="21" s="1"/>
  <c r="AX997" i="21"/>
  <c r="AW998" i="21"/>
  <c r="AW999" i="21"/>
  <c r="AX998" i="21"/>
  <c r="AZ998" i="21"/>
  <c r="AV998" i="21"/>
  <c r="AY998" i="21" s="1"/>
  <c r="AZ999" i="21"/>
  <c r="AV999" i="21"/>
  <c r="AY999" i="21" s="1"/>
  <c r="AX999" i="21"/>
  <c r="AW1000" i="21"/>
  <c r="AZ1000" i="21"/>
  <c r="AX1000" i="21"/>
  <c r="AW1001" i="21"/>
  <c r="AV1000" i="21"/>
  <c r="AY1000" i="21" s="1"/>
  <c r="AW1002" i="21"/>
  <c r="AX1001" i="21"/>
  <c r="AZ1001" i="21"/>
  <c r="AV1001" i="21"/>
  <c r="AY1001" i="21" s="1"/>
  <c r="AV1002" i="21"/>
  <c r="AY1002" i="21" s="1"/>
  <c r="AW1003" i="21"/>
  <c r="AX1002" i="21"/>
  <c r="AZ1002" i="21"/>
  <c r="AZ1003" i="21"/>
  <c r="AX1003" i="21"/>
  <c r="AV1003" i="21"/>
  <c r="AY1003" i="21" s="1"/>
  <c r="AW1004" i="21"/>
  <c r="AW1005" i="21"/>
  <c r="AX1004" i="21"/>
  <c r="AV1004" i="21"/>
  <c r="AY1004" i="21" s="1"/>
  <c r="AZ1004" i="21"/>
  <c r="AX1005" i="21"/>
  <c r="AZ1005" i="21"/>
  <c r="AV1005" i="21"/>
  <c r="AY1005" i="21" s="1"/>
  <c r="AW1006" i="21"/>
  <c r="AV1006" i="21"/>
  <c r="AY1006" i="21" s="1"/>
  <c r="AX1006" i="21"/>
  <c r="AZ1006" i="21"/>
  <c r="AW1007" i="21"/>
  <c r="AW1008" i="21"/>
  <c r="AV1007" i="21"/>
  <c r="AY1007" i="21" s="1"/>
  <c r="AX1007" i="21"/>
  <c r="AZ1007" i="21"/>
  <c r="AZ1008" i="21"/>
  <c r="AW1009" i="21"/>
  <c r="AX1008" i="21"/>
  <c r="AV1008" i="21"/>
  <c r="AY1008" i="21" s="1"/>
  <c r="AZ1009" i="21"/>
  <c r="AX1009" i="21"/>
  <c r="AV1009" i="21"/>
  <c r="AY1009" i="21" s="1"/>
  <c r="AW1010" i="21"/>
  <c r="AX1010" i="21"/>
  <c r="AZ1010" i="21"/>
  <c r="AW1011" i="21"/>
  <c r="AV1010" i="21"/>
  <c r="AY1010" i="21" s="1"/>
  <c r="AW1012" i="21"/>
  <c r="AX1011" i="21"/>
  <c r="AV1011" i="21"/>
  <c r="AY1011" i="21" s="1"/>
  <c r="AZ1011" i="21"/>
  <c r="AW1013" i="21"/>
  <c r="AZ1012" i="21"/>
  <c r="AV1012" i="21"/>
  <c r="AY1012" i="21" s="1"/>
  <c r="AX1012" i="21"/>
  <c r="AX1013" i="21"/>
  <c r="AZ1013" i="21"/>
  <c r="AV1013" i="21"/>
  <c r="AY1013" i="21" s="1"/>
  <c r="AW1014" i="21"/>
  <c r="AV1014" i="21"/>
  <c r="AY1014" i="21" s="1"/>
  <c r="AW1015" i="21"/>
  <c r="AZ1014" i="21"/>
  <c r="AX1014" i="21"/>
  <c r="AX1015" i="21"/>
  <c r="AV1015" i="21"/>
  <c r="AY1015" i="21" s="1"/>
  <c r="AW1016" i="21"/>
  <c r="AZ1015" i="21"/>
  <c r="AX1016" i="21"/>
  <c r="AV1016" i="21"/>
  <c r="AY1016" i="21" s="1"/>
  <c r="AW1017" i="21"/>
  <c r="AZ1016" i="21"/>
  <c r="AV1017" i="21"/>
  <c r="AY1017" i="21" s="1"/>
  <c r="AW1018" i="21"/>
  <c r="AX1017" i="21"/>
  <c r="AZ1017" i="21"/>
  <c r="AZ1018" i="21"/>
  <c r="AV1018" i="21"/>
  <c r="AY1018" i="21" s="1"/>
  <c r="AX1018" i="21"/>
  <c r="AW1019" i="21"/>
  <c r="AV1019" i="21"/>
  <c r="AY1019" i="21" s="1"/>
  <c r="AX1019" i="21"/>
  <c r="AZ1019" i="21"/>
  <c r="AW1020" i="21"/>
  <c r="AW1021" i="21"/>
  <c r="AZ1020" i="21"/>
  <c r="AV1020" i="21"/>
  <c r="AY1020" i="21" s="1"/>
  <c r="AX1020" i="21"/>
  <c r="AV1021" i="21"/>
  <c r="AY1021" i="21" s="1"/>
  <c r="AW1022" i="21"/>
  <c r="AZ1021" i="21"/>
  <c r="AX1021" i="21"/>
  <c r="AX1022" i="21"/>
  <c r="AW1023" i="21"/>
  <c r="AV1022" i="21"/>
  <c r="AY1022" i="21" s="1"/>
  <c r="AZ1022" i="21"/>
  <c r="AV1023" i="21"/>
  <c r="AY1023" i="21" s="1"/>
  <c r="AZ1023" i="21"/>
  <c r="AX1023" i="21"/>
  <c r="AW1024" i="21"/>
  <c r="AZ1024" i="21"/>
  <c r="AX1024" i="21"/>
  <c r="AV1024" i="21"/>
  <c r="AY1024" i="21" s="1"/>
  <c r="AW1025" i="21"/>
  <c r="AW1026" i="21"/>
  <c r="AV1025" i="21"/>
  <c r="AY1025" i="21" s="1"/>
  <c r="AZ1025" i="21"/>
  <c r="AX1025" i="21"/>
  <c r="AW1027" i="21"/>
  <c r="AZ1026" i="21"/>
  <c r="AX1026" i="21"/>
  <c r="AV1026" i="21"/>
  <c r="AY1026" i="21" s="1"/>
  <c r="AW1028" i="21"/>
  <c r="AZ1027" i="21"/>
  <c r="AV1027" i="21"/>
  <c r="AY1027" i="21" s="1"/>
  <c r="AX1027" i="21"/>
  <c r="AZ1028" i="21"/>
  <c r="AW1029" i="21"/>
  <c r="AV1028" i="21"/>
  <c r="AY1028" i="21" s="1"/>
  <c r="AX1028" i="21"/>
  <c r="AV1029" i="21"/>
  <c r="AY1029" i="21" s="1"/>
  <c r="AZ1029" i="21"/>
  <c r="AX1029" i="21"/>
  <c r="AW1030" i="21"/>
  <c r="AW1031" i="21"/>
  <c r="AX1030" i="21"/>
  <c r="AV1030" i="21"/>
  <c r="AY1030" i="21" s="1"/>
  <c r="AZ1030" i="21"/>
  <c r="AW1032" i="21"/>
  <c r="AV1031" i="21"/>
  <c r="AY1031" i="21" s="1"/>
  <c r="AX1031" i="21"/>
  <c r="AZ1031" i="21"/>
  <c r="AV1032" i="21"/>
  <c r="AY1032" i="21" s="1"/>
  <c r="AX1032" i="21"/>
  <c r="AZ1032" i="21"/>
  <c r="AW1033" i="21"/>
  <c r="AW1034" i="21"/>
  <c r="AZ1033" i="21"/>
  <c r="AX1033" i="21"/>
  <c r="AV1033" i="21"/>
  <c r="AY1033" i="21" s="1"/>
  <c r="AX1034" i="21"/>
  <c r="AV1034" i="21"/>
  <c r="AY1034" i="21" s="1"/>
  <c r="AW1035" i="21"/>
  <c r="AZ1034" i="21"/>
  <c r="AX1035" i="21"/>
  <c r="AV1035" i="21"/>
  <c r="AY1035" i="21" s="1"/>
  <c r="AZ1035" i="21"/>
  <c r="AW1036" i="21"/>
  <c r="AV1036" i="21"/>
  <c r="AY1036" i="21" s="1"/>
  <c r="AZ1036" i="21"/>
  <c r="AW1037" i="21"/>
  <c r="AX1036" i="21"/>
  <c r="AW1038" i="21"/>
  <c r="AV1037" i="21"/>
  <c r="AY1037" i="21" s="1"/>
  <c r="AX1037" i="21"/>
  <c r="AZ1037" i="21"/>
  <c r="AW1039" i="21"/>
  <c r="AZ1038" i="21"/>
  <c r="AX1038" i="21"/>
  <c r="AV1038" i="21"/>
  <c r="AY1038" i="21" s="1"/>
  <c r="AZ1039" i="21"/>
  <c r="AV1039" i="21"/>
  <c r="AY1039" i="21" s="1"/>
  <c r="AX1039" i="21"/>
  <c r="AW1040" i="21"/>
  <c r="AV1040" i="21"/>
  <c r="AY1040" i="21" s="1"/>
  <c r="AZ1040" i="21"/>
  <c r="AW1041" i="21"/>
  <c r="AX1040" i="21"/>
  <c r="AZ1041" i="21"/>
  <c r="AX1041" i="21"/>
  <c r="AV1041" i="21"/>
  <c r="AY1041" i="21" s="1"/>
  <c r="AW1042" i="21"/>
  <c r="AW1043" i="21"/>
  <c r="AV1042" i="21"/>
  <c r="AY1042" i="21" s="1"/>
  <c r="AZ1042" i="21"/>
  <c r="AX1042" i="21"/>
  <c r="AX1043" i="21"/>
  <c r="AZ1043" i="21"/>
  <c r="AV1043" i="21"/>
  <c r="AY1043" i="21" s="1"/>
  <c r="AW1044" i="21"/>
  <c r="AV1044" i="21"/>
  <c r="AY1044" i="21" s="1"/>
  <c r="AW1045" i="21"/>
  <c r="AZ1044" i="21"/>
  <c r="AX1044" i="21"/>
  <c r="AX1045" i="21"/>
  <c r="AW1046" i="21"/>
  <c r="AV1045" i="21"/>
  <c r="AY1045" i="21" s="1"/>
  <c r="AZ1045" i="21"/>
  <c r="AV1046" i="21"/>
  <c r="AY1046" i="21" s="1"/>
  <c r="AX1046" i="21"/>
  <c r="AW1047" i="21"/>
  <c r="AZ1046" i="21"/>
  <c r="AZ1047" i="21"/>
  <c r="AV1047" i="21"/>
  <c r="AY1047" i="21" s="1"/>
  <c r="AW1048" i="21"/>
  <c r="AX1047" i="21"/>
  <c r="AZ1048" i="21"/>
  <c r="AV1048" i="21"/>
  <c r="AY1048" i="21" s="1"/>
  <c r="AW1049" i="21"/>
  <c r="AX1048" i="21"/>
  <c r="AW1050" i="21"/>
  <c r="AZ1049" i="21"/>
  <c r="AV1049" i="21"/>
  <c r="AY1049" i="21" s="1"/>
  <c r="AX1049" i="21"/>
  <c r="AV1050" i="21"/>
  <c r="AY1050" i="21" s="1"/>
  <c r="AW1051" i="21"/>
  <c r="AX1050" i="21"/>
  <c r="AZ1050" i="21"/>
  <c r="AZ1051" i="21"/>
  <c r="AX1051" i="21"/>
  <c r="AV1051" i="21"/>
  <c r="AY1051" i="21" s="1"/>
  <c r="AW1052" i="21"/>
  <c r="AV1052" i="21"/>
  <c r="AY1052" i="21" s="1"/>
  <c r="AZ1052" i="21"/>
  <c r="AX1052" i="21"/>
  <c r="AW1053" i="21"/>
  <c r="AX1053" i="21"/>
  <c r="AW1054" i="21"/>
  <c r="AV1053" i="21"/>
  <c r="AY1053" i="21" s="1"/>
  <c r="AZ1053" i="21"/>
  <c r="AW1055" i="21"/>
  <c r="AX1054" i="21"/>
  <c r="AV1054" i="21"/>
  <c r="AY1054" i="21" s="1"/>
  <c r="AZ1054" i="21"/>
  <c r="AV1055" i="21"/>
  <c r="AY1055" i="21" s="1"/>
  <c r="AW1056" i="21"/>
  <c r="AX1055" i="21"/>
  <c r="AZ1055" i="21"/>
  <c r="AZ1056" i="21"/>
  <c r="AV1056" i="21"/>
  <c r="AY1056" i="21" s="1"/>
  <c r="AX1056" i="21"/>
  <c r="AW1057" i="21"/>
  <c r="AV1057" i="21"/>
  <c r="AY1057" i="21" s="1"/>
  <c r="AW1058" i="21"/>
  <c r="AX1057" i="21"/>
  <c r="AZ1057" i="21"/>
  <c r="AV1058" i="21"/>
  <c r="AY1058" i="21" s="1"/>
  <c r="AX1058" i="21"/>
  <c r="AW1059" i="21"/>
  <c r="AZ1058" i="21"/>
  <c r="AX1059" i="21"/>
  <c r="AZ1059" i="21"/>
  <c r="AV1059" i="21"/>
  <c r="AY1059" i="21" s="1"/>
  <c r="AW1060" i="21"/>
  <c r="AX1060" i="21"/>
  <c r="AW1061" i="21"/>
  <c r="AV1060" i="21"/>
  <c r="AY1060" i="21" s="1"/>
  <c r="AZ1060" i="21"/>
  <c r="AV1061" i="21"/>
  <c r="AY1061" i="21" s="1"/>
  <c r="AZ1061" i="21"/>
  <c r="AX1061" i="21"/>
  <c r="AW1062" i="21"/>
  <c r="AW1063" i="21"/>
  <c r="AZ1062" i="21"/>
  <c r="AX1062" i="21"/>
  <c r="AV1062" i="21"/>
  <c r="AY1062" i="21" s="1"/>
  <c r="AZ1063" i="21"/>
  <c r="AX1063" i="21"/>
  <c r="AW1064" i="21"/>
  <c r="AV1063" i="21"/>
  <c r="AY1063" i="21" s="1"/>
  <c r="AX1064" i="21"/>
  <c r="AV1064" i="21"/>
  <c r="AY1064" i="21" s="1"/>
  <c r="AW1065" i="21"/>
  <c r="AZ1064" i="21"/>
  <c r="AX1065" i="21"/>
  <c r="AZ1065" i="21"/>
  <c r="AW1066" i="21"/>
  <c r="AV1065" i="21"/>
  <c r="AY1065" i="21" s="1"/>
  <c r="AZ1066" i="21"/>
  <c r="AW1067" i="21"/>
  <c r="AV1066" i="21"/>
  <c r="AY1066" i="21" s="1"/>
  <c r="AX1066" i="21"/>
  <c r="AZ1067" i="21"/>
  <c r="AW1068" i="21"/>
  <c r="AX1067" i="21"/>
  <c r="AV1067" i="21"/>
  <c r="AY1067" i="21" s="1"/>
  <c r="AV1068" i="21"/>
  <c r="AY1068" i="21" s="1"/>
  <c r="AW1069" i="21"/>
  <c r="AX1068" i="21"/>
  <c r="AZ1068" i="21"/>
  <c r="AV1069" i="21"/>
  <c r="AY1069" i="21" s="1"/>
  <c r="AX1069" i="21"/>
  <c r="AZ1069" i="21"/>
  <c r="AW1070" i="21"/>
  <c r="AX1070" i="21"/>
  <c r="AV1070" i="21"/>
  <c r="AY1070" i="21" s="1"/>
  <c r="AW1071" i="21"/>
  <c r="AZ1070" i="21"/>
  <c r="AV1071" i="21"/>
  <c r="AY1071" i="21" s="1"/>
  <c r="AZ1071" i="21"/>
  <c r="AW1072" i="21"/>
  <c r="AX1071" i="21"/>
  <c r="AV1072" i="21"/>
  <c r="AY1072" i="21" s="1"/>
  <c r="AX1072" i="21"/>
  <c r="AW1073" i="21"/>
  <c r="AZ1072" i="21"/>
  <c r="AV1073" i="21"/>
  <c r="AY1073" i="21" s="1"/>
  <c r="AW1074" i="21"/>
  <c r="AZ1073" i="21"/>
  <c r="AX1073" i="21"/>
  <c r="AV1074" i="21"/>
  <c r="AY1074" i="21" s="1"/>
  <c r="AW1075" i="21"/>
  <c r="AZ1074" i="21"/>
  <c r="AX1074" i="21"/>
  <c r="AZ1075" i="21"/>
  <c r="AV1075" i="21"/>
  <c r="AY1075" i="21" s="1"/>
  <c r="AX1075" i="21"/>
  <c r="AW1076" i="21"/>
  <c r="AX1076" i="21"/>
  <c r="AW1077" i="21"/>
  <c r="AV1076" i="21"/>
  <c r="AY1076" i="21" s="1"/>
  <c r="AZ1076" i="21"/>
  <c r="AZ1077" i="21"/>
  <c r="AV1077" i="21"/>
  <c r="AY1077" i="21" s="1"/>
  <c r="AX1077" i="21"/>
  <c r="AW1078" i="21"/>
  <c r="AX1078" i="21"/>
  <c r="AZ1078" i="21"/>
  <c r="AV1078" i="21"/>
  <c r="AY1078" i="21" s="1"/>
  <c r="AW1079" i="21"/>
  <c r="AX1079" i="21"/>
  <c r="AV1079" i="21"/>
  <c r="AY1079" i="21" s="1"/>
  <c r="AW1080" i="21"/>
  <c r="AZ1079" i="21"/>
  <c r="AV1080" i="21"/>
  <c r="AY1080" i="21" s="1"/>
  <c r="AW1081" i="21"/>
  <c r="AZ1080" i="21"/>
  <c r="AX1080" i="21"/>
  <c r="AX1081" i="21"/>
  <c r="AZ1081" i="21"/>
  <c r="AV1081" i="21"/>
  <c r="AY1081" i="21" s="1"/>
  <c r="AW1082" i="21"/>
  <c r="AX1082" i="21"/>
  <c r="AV1082" i="21"/>
  <c r="AY1082" i="21" s="1"/>
  <c r="AW1083" i="21"/>
  <c r="AZ1082" i="21"/>
  <c r="AZ1083" i="21"/>
  <c r="AV1083" i="21"/>
  <c r="AY1083" i="21" s="1"/>
  <c r="AX1083" i="21"/>
  <c r="AW1084" i="21"/>
  <c r="AW1085" i="21"/>
  <c r="AZ1084" i="21"/>
  <c r="AX1084" i="21"/>
  <c r="AV1084" i="21"/>
  <c r="AY1084" i="21" s="1"/>
  <c r="AZ1085" i="21"/>
  <c r="AX1085" i="21"/>
  <c r="AV1085" i="21"/>
  <c r="AY1085" i="21" s="1"/>
  <c r="AW1086" i="21"/>
  <c r="AV1086" i="21"/>
  <c r="AY1086" i="21" s="1"/>
  <c r="AW1087" i="21"/>
  <c r="AX1086" i="21"/>
  <c r="AZ1086" i="21"/>
  <c r="AV1087" i="21"/>
  <c r="AY1087" i="21" s="1"/>
  <c r="AX1087" i="21"/>
  <c r="AW1088" i="21"/>
  <c r="AZ1087" i="21"/>
  <c r="AW1089" i="21"/>
  <c r="AX1088" i="21"/>
  <c r="AZ1088" i="21"/>
  <c r="AV1088" i="21"/>
  <c r="AY1088" i="21" s="1"/>
  <c r="AW1090" i="21"/>
  <c r="AV1089" i="21"/>
  <c r="AY1089" i="21" s="1"/>
  <c r="AZ1089" i="21"/>
  <c r="AX1089" i="21"/>
  <c r="AW1091" i="21"/>
  <c r="AX1090" i="21"/>
  <c r="AV1090" i="21"/>
  <c r="AY1090" i="21" s="1"/>
  <c r="AZ1090" i="21"/>
  <c r="AV1091" i="21"/>
  <c r="AY1091" i="21" s="1"/>
  <c r="AX1091" i="21"/>
  <c r="AZ1091" i="21"/>
  <c r="AW1092" i="21"/>
  <c r="AX1092" i="21"/>
  <c r="AV1092" i="21"/>
  <c r="AY1092" i="21" s="1"/>
  <c r="AW1093" i="21"/>
  <c r="AZ1092" i="21"/>
  <c r="AX1093" i="21"/>
  <c r="AZ1093" i="21"/>
  <c r="AV1093" i="21"/>
  <c r="AY1093" i="21" s="1"/>
  <c r="AW1094" i="21"/>
  <c r="AV1094" i="21"/>
  <c r="AY1094" i="21" s="1"/>
  <c r="AZ1094" i="21"/>
  <c r="AW1095" i="21"/>
  <c r="AX1094" i="21"/>
  <c r="AZ1095" i="21"/>
  <c r="AX1095" i="21"/>
  <c r="AW1096" i="21"/>
  <c r="AV1095" i="21"/>
  <c r="AY1095" i="21" s="1"/>
  <c r="AX1096" i="21"/>
  <c r="AW1097" i="21"/>
  <c r="AV1096" i="21"/>
  <c r="AY1096" i="21" s="1"/>
  <c r="AZ1096" i="21"/>
  <c r="AX1097" i="21"/>
  <c r="AW1098" i="21"/>
  <c r="AV1097" i="21"/>
  <c r="AY1097" i="21" s="1"/>
  <c r="AZ1097" i="21"/>
  <c r="AV1098" i="21"/>
  <c r="AY1098" i="21" s="1"/>
  <c r="AX1098" i="21"/>
  <c r="AZ1098" i="21"/>
  <c r="AW1099" i="21"/>
  <c r="AV1099" i="21"/>
  <c r="AY1099" i="21" s="1"/>
  <c r="AX1099" i="21"/>
  <c r="AZ1099" i="21"/>
  <c r="AW1100" i="21"/>
  <c r="AZ1100" i="21"/>
  <c r="AW1101" i="21"/>
  <c r="AV1100" i="21"/>
  <c r="AY1100" i="21" s="1"/>
  <c r="AX1100" i="21"/>
  <c r="AV1101" i="21"/>
  <c r="AY1101" i="21" s="1"/>
  <c r="AZ1101" i="21"/>
  <c r="AW1102" i="21"/>
  <c r="AX1101" i="21"/>
  <c r="AZ1102" i="21"/>
  <c r="AV1102" i="21"/>
  <c r="AY1102" i="21" s="1"/>
  <c r="AX1102" i="21"/>
  <c r="AW1103" i="21"/>
  <c r="AZ1103" i="21"/>
  <c r="AW1104" i="21"/>
  <c r="AX1103" i="21"/>
  <c r="AV1103" i="21"/>
  <c r="AY1103" i="21" s="1"/>
  <c r="AW1105" i="21"/>
  <c r="AZ1104" i="21"/>
  <c r="AX1104" i="21"/>
  <c r="AV1104" i="21"/>
  <c r="AY1104" i="21" s="1"/>
  <c r="AZ1105" i="21"/>
  <c r="AV1105" i="21"/>
  <c r="AY1105" i="21" s="1"/>
  <c r="AW1106" i="21"/>
  <c r="AX1105" i="21"/>
  <c r="AW1107" i="21"/>
  <c r="AX1106" i="21"/>
  <c r="AV1106" i="21"/>
  <c r="AY1106" i="21" s="1"/>
  <c r="AZ1106" i="21"/>
  <c r="AX1107" i="21"/>
  <c r="AW1108" i="21"/>
  <c r="AZ1107" i="21"/>
  <c r="AV1107" i="21"/>
  <c r="AY1107" i="21" s="1"/>
  <c r="AV1108" i="21"/>
  <c r="AY1108" i="21" s="1"/>
  <c r="AX1108" i="21"/>
  <c r="AW1109" i="21"/>
  <c r="AZ1108" i="21"/>
  <c r="AW1110" i="21"/>
  <c r="AZ1109" i="21"/>
  <c r="AV1109" i="21"/>
  <c r="AY1109" i="21" s="1"/>
  <c r="AX1109" i="21"/>
  <c r="AX1110" i="21"/>
  <c r="AV1110" i="21"/>
  <c r="AY1110" i="21" s="1"/>
  <c r="AW1111" i="21"/>
  <c r="AZ1110" i="21"/>
  <c r="AW1112" i="21"/>
  <c r="AV1111" i="21"/>
  <c r="AY1111" i="21" s="1"/>
  <c r="AX1111" i="21"/>
  <c r="AZ1111" i="21"/>
  <c r="AZ1112" i="21"/>
  <c r="AV1112" i="21"/>
  <c r="AY1112" i="21" s="1"/>
  <c r="AW1113" i="21"/>
  <c r="AX1112" i="21"/>
  <c r="AX1113" i="21"/>
  <c r="AV1113" i="21"/>
  <c r="AY1113" i="21" s="1"/>
  <c r="AW1114" i="21"/>
  <c r="AZ1113" i="21"/>
  <c r="AX1114" i="21"/>
  <c r="AV1114" i="21"/>
  <c r="AY1114" i="21" s="1"/>
  <c r="AZ1114" i="21"/>
  <c r="AW1115" i="21"/>
  <c r="AW1116" i="21"/>
  <c r="AZ1115" i="21"/>
  <c r="AV1115" i="21"/>
  <c r="AY1115" i="21" s="1"/>
  <c r="AX1115" i="21"/>
  <c r="AZ1116" i="21"/>
  <c r="AW1117" i="21"/>
  <c r="AX1116" i="21"/>
  <c r="AV1116" i="21"/>
  <c r="AY1116" i="21" s="1"/>
  <c r="AW1118" i="21"/>
  <c r="AV1117" i="21"/>
  <c r="AY1117" i="21" s="1"/>
  <c r="AZ1117" i="21"/>
  <c r="AX1117" i="21"/>
  <c r="AV1118" i="21"/>
  <c r="AY1118" i="21" s="1"/>
  <c r="AX1118" i="21"/>
  <c r="AW1119" i="21"/>
  <c r="AZ1118" i="21"/>
  <c r="AV1119" i="21"/>
  <c r="AY1119" i="21" s="1"/>
  <c r="AZ1119" i="21"/>
  <c r="AX1119" i="21"/>
  <c r="AW1120" i="21"/>
  <c r="AV1120" i="21"/>
  <c r="AY1120" i="21" s="1"/>
  <c r="AZ1120" i="21"/>
  <c r="AX1120" i="21"/>
  <c r="AW1121" i="21"/>
  <c r="AV1121" i="21"/>
  <c r="AY1121" i="21" s="1"/>
  <c r="AZ1121" i="21"/>
  <c r="AW1122" i="21"/>
  <c r="AX1121" i="21"/>
  <c r="AW1123" i="21"/>
  <c r="AX1122" i="21"/>
  <c r="AZ1122" i="21"/>
  <c r="AV1122" i="21"/>
  <c r="AY1122" i="21" s="1"/>
  <c r="AX1123" i="21"/>
  <c r="AZ1123" i="21"/>
  <c r="AW1124" i="21"/>
  <c r="AV1123" i="21"/>
  <c r="AY1123" i="21" s="1"/>
  <c r="AW1125" i="21"/>
  <c r="AV1124" i="21"/>
  <c r="AY1124" i="21" s="1"/>
  <c r="AZ1124" i="21"/>
  <c r="AX1124" i="21"/>
  <c r="AV1125" i="21"/>
  <c r="AY1125" i="21" s="1"/>
  <c r="AZ1125" i="21"/>
  <c r="AX1125" i="21"/>
  <c r="AW1126" i="21"/>
  <c r="AV1126" i="21"/>
  <c r="AY1126" i="21" s="1"/>
  <c r="AX1126" i="21"/>
  <c r="AZ1126" i="21"/>
  <c r="AW1127" i="21"/>
  <c r="AX1127" i="21"/>
  <c r="AW1128" i="21"/>
  <c r="AZ1127" i="21"/>
  <c r="AV1127" i="21"/>
  <c r="AY1127" i="21" s="1"/>
  <c r="AW1129" i="21"/>
  <c r="AX1128" i="21"/>
  <c r="AV1128" i="21"/>
  <c r="AY1128" i="21" s="1"/>
  <c r="AZ1128" i="21"/>
  <c r="AV1129" i="21"/>
  <c r="AY1129" i="21" s="1"/>
  <c r="AX1129" i="21"/>
  <c r="AZ1129" i="21"/>
  <c r="AW1130" i="21"/>
  <c r="AX1130" i="21"/>
  <c r="AW1131" i="21"/>
  <c r="AZ1130" i="21"/>
  <c r="AV1130" i="21"/>
  <c r="AY1130" i="21" s="1"/>
  <c r="AZ1131" i="21"/>
  <c r="AX1131" i="21"/>
  <c r="AW1132" i="21"/>
  <c r="AV1131" i="21"/>
  <c r="AY1131" i="21" s="1"/>
  <c r="AZ1132" i="21"/>
  <c r="AX1132" i="21"/>
  <c r="AV1132" i="21"/>
  <c r="AY1132" i="21" s="1"/>
  <c r="AW1133" i="21"/>
  <c r="AX1133" i="21"/>
  <c r="AZ1133" i="21"/>
  <c r="AV1133" i="21"/>
  <c r="AY1133" i="21" s="1"/>
  <c r="AW1134" i="21"/>
  <c r="AX1134" i="21"/>
  <c r="AW1135" i="21"/>
  <c r="AV1134" i="21"/>
  <c r="AY1134" i="21" s="1"/>
  <c r="AZ1134" i="21"/>
  <c r="AX1135" i="21"/>
  <c r="AZ1135" i="21"/>
  <c r="AV1135" i="21"/>
  <c r="AY1135" i="21" s="1"/>
  <c r="AW1136" i="21"/>
  <c r="AX1136" i="21"/>
  <c r="AW1137" i="21"/>
  <c r="AV1136" i="21"/>
  <c r="AY1136" i="21" s="1"/>
  <c r="AZ1136" i="21"/>
  <c r="AV1137" i="21"/>
  <c r="AY1137" i="21" s="1"/>
  <c r="AX1137" i="21"/>
  <c r="AZ1137" i="21"/>
  <c r="AW1138" i="21"/>
  <c r="AW1139" i="21"/>
  <c r="AZ1138" i="21"/>
  <c r="AV1138" i="21"/>
  <c r="AY1138" i="21" s="1"/>
  <c r="AX1138" i="21"/>
  <c r="AW1140" i="21"/>
  <c r="AZ1139" i="21"/>
  <c r="AV1139" i="21"/>
  <c r="AY1139" i="21" s="1"/>
  <c r="AX1139" i="21"/>
  <c r="AX1140" i="21"/>
  <c r="AW1141" i="21"/>
  <c r="AZ1140" i="21"/>
  <c r="AV1140" i="21"/>
  <c r="AY1140" i="21" s="1"/>
  <c r="AZ1141" i="21"/>
  <c r="AW1142" i="21"/>
  <c r="AV1141" i="21"/>
  <c r="AY1141" i="21" s="1"/>
  <c r="AX1141" i="21"/>
  <c r="AV1142" i="21"/>
  <c r="AY1142" i="21" s="1"/>
  <c r="AX1142" i="21"/>
  <c r="AW1143" i="21"/>
  <c r="AZ1142" i="21"/>
  <c r="AX1143" i="21"/>
  <c r="AZ1143" i="21"/>
  <c r="AW1144" i="21"/>
  <c r="AV1143" i="21"/>
  <c r="AY1143" i="21" s="1"/>
  <c r="AX1144" i="21"/>
  <c r="AZ1144" i="21"/>
  <c r="AV1144" i="21"/>
  <c r="AY1144" i="21" s="1"/>
  <c r="AW1145" i="21"/>
  <c r="AV1145" i="21"/>
  <c r="AY1145" i="21" s="1"/>
  <c r="AW1146" i="21"/>
  <c r="AX1145" i="21"/>
  <c r="AZ1145" i="21"/>
  <c r="AV1146" i="21"/>
  <c r="AY1146" i="21" s="1"/>
  <c r="AZ1146" i="21"/>
  <c r="AX1146" i="21"/>
  <c r="AW1147" i="21"/>
  <c r="AX1147" i="21"/>
  <c r="AW1148" i="21"/>
  <c r="AZ1147" i="21"/>
  <c r="AV1147" i="21"/>
  <c r="AY1147" i="21" s="1"/>
  <c r="AW1149" i="21"/>
  <c r="AX1148" i="21"/>
  <c r="AV1148" i="21"/>
  <c r="AY1148" i="21" s="1"/>
  <c r="AZ1148" i="21"/>
  <c r="AW1150" i="21"/>
  <c r="AX1149" i="21"/>
  <c r="AZ1149" i="21"/>
  <c r="AV1149" i="21"/>
  <c r="AY1149" i="21" s="1"/>
  <c r="AZ1150" i="21"/>
  <c r="AX1150" i="21"/>
  <c r="AW1151" i="21"/>
  <c r="AV1150" i="21"/>
  <c r="AY1150" i="21" s="1"/>
  <c r="AV1151" i="21"/>
  <c r="AY1151" i="21" s="1"/>
  <c r="AX1151" i="21"/>
  <c r="AZ1151" i="21"/>
  <c r="AW1152" i="21"/>
  <c r="AZ1152" i="21"/>
  <c r="AW1153" i="21"/>
  <c r="AV1152" i="21"/>
  <c r="AY1152" i="21" s="1"/>
  <c r="AX1152" i="21"/>
  <c r="AX1153" i="21"/>
  <c r="AZ1153" i="21"/>
  <c r="AW1154" i="21"/>
  <c r="AV1153" i="21"/>
  <c r="AY1153" i="21" s="1"/>
  <c r="AX1154" i="21"/>
  <c r="AZ1154" i="21"/>
  <c r="AW1155" i="21"/>
  <c r="AV1154" i="21"/>
  <c r="AY1154" i="21" s="1"/>
  <c r="AW1156" i="21"/>
  <c r="AX1155" i="21"/>
  <c r="AV1155" i="21"/>
  <c r="AY1155" i="21" s="1"/>
  <c r="AZ1155" i="21"/>
  <c r="AZ1156" i="21"/>
  <c r="AW1157" i="21"/>
  <c r="AV1156" i="21"/>
  <c r="AY1156" i="21" s="1"/>
  <c r="AX1156" i="21"/>
  <c r="AX1157" i="21"/>
  <c r="AZ1157" i="21"/>
  <c r="AW1158" i="21"/>
  <c r="AV1157" i="21"/>
  <c r="AY1157" i="21" s="1"/>
  <c r="AX1158" i="21"/>
  <c r="AW1159" i="21"/>
  <c r="AV1158" i="21"/>
  <c r="AY1158" i="21" s="1"/>
  <c r="AZ1158" i="21"/>
  <c r="AX1159" i="21"/>
  <c r="AV1159" i="21"/>
  <c r="AY1159" i="21" s="1"/>
  <c r="AW1160" i="21"/>
  <c r="AZ1159" i="21"/>
  <c r="AX1160" i="21"/>
  <c r="AZ1160" i="21"/>
  <c r="AV1160" i="21"/>
  <c r="AY1160" i="21" s="1"/>
  <c r="AW1161" i="21"/>
  <c r="AZ1161" i="21"/>
  <c r="AV1161" i="21"/>
  <c r="AY1161" i="21" s="1"/>
  <c r="AW1162" i="21"/>
  <c r="AX1161" i="21"/>
  <c r="AV1162" i="21"/>
  <c r="AY1162" i="21" s="1"/>
  <c r="AZ1162" i="21"/>
  <c r="AW1163" i="21"/>
  <c r="AX1162" i="21"/>
  <c r="AV1163" i="21"/>
  <c r="AY1163" i="21" s="1"/>
  <c r="AW1164" i="21"/>
  <c r="AZ1163" i="21"/>
  <c r="AX1163" i="21"/>
  <c r="AX1164" i="21"/>
  <c r="AZ1164" i="21"/>
  <c r="AV1164" i="21"/>
  <c r="AY1164" i="21" s="1"/>
  <c r="AW1165" i="21"/>
  <c r="AX1165" i="21"/>
  <c r="AZ1165" i="21"/>
  <c r="AV1165" i="21"/>
  <c r="AY1165" i="21" s="1"/>
  <c r="AW1166" i="21"/>
  <c r="AV1166" i="21"/>
  <c r="AY1166" i="21" s="1"/>
  <c r="AZ1166" i="21"/>
  <c r="AW1167" i="21"/>
  <c r="AX1166" i="21"/>
  <c r="AW1168" i="21"/>
  <c r="AV1167" i="21"/>
  <c r="AY1167" i="21" s="1"/>
  <c r="AX1167" i="21"/>
  <c r="AZ1167" i="21"/>
  <c r="AZ1168" i="21"/>
  <c r="AV1168" i="21"/>
  <c r="AY1168" i="21" s="1"/>
  <c r="AX1168" i="21"/>
  <c r="AW1169" i="21"/>
  <c r="AX1169" i="21"/>
  <c r="AV1169" i="21"/>
  <c r="AY1169" i="21" s="1"/>
  <c r="AZ1169" i="21"/>
  <c r="AW1170" i="21"/>
  <c r="AV1170" i="21"/>
  <c r="AY1170" i="21" s="1"/>
  <c r="AZ1170" i="21"/>
  <c r="AW1171" i="21"/>
  <c r="AX1170" i="21"/>
  <c r="AW1172" i="21"/>
  <c r="AV1171" i="21"/>
  <c r="AY1171" i="21" s="1"/>
  <c r="AZ1171" i="21"/>
  <c r="AX1171" i="21"/>
  <c r="AX1172" i="21"/>
  <c r="AZ1172" i="21"/>
  <c r="AV1172" i="21"/>
  <c r="AY1172" i="21" s="1"/>
  <c r="AW1173" i="21"/>
  <c r="AZ1173" i="21"/>
  <c r="AX1173" i="21"/>
  <c r="AV1173" i="21"/>
  <c r="AY1173" i="21" s="1"/>
  <c r="AW1174" i="21"/>
  <c r="AV1174" i="21"/>
  <c r="AY1174" i="21" s="1"/>
  <c r="AZ1174" i="21"/>
  <c r="AX1174" i="21"/>
  <c r="AW1175" i="21"/>
  <c r="AX1175" i="21"/>
  <c r="AZ1175" i="21"/>
  <c r="AV1175" i="21"/>
  <c r="AY1175" i="21" s="1"/>
  <c r="AW1176" i="21"/>
  <c r="AV1176" i="21"/>
  <c r="AY1176" i="21" s="1"/>
  <c r="AX1176" i="21"/>
  <c r="AW1177" i="21"/>
  <c r="AZ1176" i="21"/>
  <c r="AW1178" i="21"/>
  <c r="AV1177" i="21"/>
  <c r="AY1177" i="21" s="1"/>
  <c r="AZ1177" i="21"/>
  <c r="AX1177" i="21"/>
  <c r="AX1178" i="21"/>
  <c r="AZ1178" i="21"/>
  <c r="AV1178" i="21"/>
  <c r="AY1178" i="21" s="1"/>
  <c r="AW1179" i="21"/>
  <c r="AW1180" i="21"/>
  <c r="AZ1179" i="21"/>
  <c r="AV1179" i="21"/>
  <c r="AY1179" i="21" s="1"/>
  <c r="AX1179" i="21"/>
  <c r="AV1180" i="21"/>
  <c r="AY1180" i="21" s="1"/>
  <c r="AZ1180" i="21"/>
  <c r="AW1181" i="21"/>
  <c r="AX1180" i="21"/>
  <c r="AZ1181" i="21"/>
  <c r="AV1181" i="21"/>
  <c r="AY1181" i="21" s="1"/>
  <c r="AW1182" i="21"/>
  <c r="AX1181" i="21"/>
  <c r="AZ1182" i="21"/>
  <c r="AW1183" i="21"/>
  <c r="AX1182" i="21"/>
  <c r="AV1182" i="21"/>
  <c r="AY1182" i="21" s="1"/>
  <c r="AZ1183" i="21"/>
  <c r="AV1183" i="21"/>
  <c r="AY1183" i="21" s="1"/>
  <c r="AW1184" i="21"/>
  <c r="AX1183" i="21"/>
  <c r="AV1184" i="21"/>
  <c r="AY1184" i="21" s="1"/>
  <c r="AX1184" i="21"/>
  <c r="AZ1184" i="21"/>
  <c r="AW1185" i="21"/>
  <c r="AW1186" i="21"/>
  <c r="AV1185" i="21"/>
  <c r="AY1185" i="21" s="1"/>
  <c r="AX1185" i="21"/>
  <c r="AZ1185" i="21"/>
  <c r="AW1187" i="21"/>
  <c r="AV1186" i="21"/>
  <c r="AY1186" i="21" s="1"/>
  <c r="AX1186" i="21"/>
  <c r="AZ1186" i="21"/>
  <c r="AV1187" i="21"/>
  <c r="AY1187" i="21" s="1"/>
  <c r="AX1187" i="21"/>
  <c r="AW1188" i="21"/>
  <c r="AZ1187" i="21"/>
  <c r="AZ1188" i="21"/>
  <c r="AW1189" i="21"/>
  <c r="AX1188" i="21"/>
  <c r="AV1188" i="21"/>
  <c r="AY1188" i="21" s="1"/>
  <c r="AX1189" i="21"/>
  <c r="AV1189" i="21"/>
  <c r="AY1189" i="21" s="1"/>
  <c r="AZ1189" i="21"/>
  <c r="AW1190" i="21"/>
  <c r="AZ1190" i="21"/>
  <c r="AX1190" i="21"/>
  <c r="AW1191" i="21"/>
  <c r="AV1190" i="21"/>
  <c r="AY1190" i="21" s="1"/>
  <c r="AZ1191" i="21"/>
  <c r="AX1191" i="21"/>
  <c r="AW1192" i="21"/>
  <c r="AV1191" i="21"/>
  <c r="AY1191" i="21" s="1"/>
  <c r="AV1192" i="21"/>
  <c r="AY1192" i="21" s="1"/>
  <c r="AX1192" i="21"/>
  <c r="AZ1192" i="21"/>
  <c r="AW1193" i="21"/>
  <c r="AW1194" i="21"/>
  <c r="AZ1193" i="21"/>
  <c r="AV1193" i="21"/>
  <c r="AY1193" i="21" s="1"/>
  <c r="AX1193" i="21"/>
  <c r="AV1194" i="21"/>
  <c r="AY1194" i="21" s="1"/>
  <c r="AZ1194" i="21"/>
  <c r="AX1194" i="21"/>
  <c r="AW1195" i="21"/>
  <c r="AX1195" i="21"/>
  <c r="AV1195" i="21"/>
  <c r="AY1195" i="21" s="1"/>
  <c r="AW1196" i="21"/>
  <c r="AZ1195" i="21"/>
  <c r="AX1196" i="21"/>
  <c r="AV1196" i="21"/>
  <c r="AY1196" i="21" s="1"/>
  <c r="AW1197" i="21"/>
  <c r="AZ1196" i="21"/>
  <c r="AW1198" i="21"/>
  <c r="AV1197" i="21"/>
  <c r="AY1197" i="21" s="1"/>
  <c r="AX1197" i="21"/>
  <c r="AZ1197" i="21"/>
  <c r="AV1198" i="21"/>
  <c r="AY1198" i="21" s="1"/>
  <c r="AX1198" i="21"/>
  <c r="AW1199" i="21"/>
  <c r="AZ1198" i="21"/>
  <c r="AW1200" i="21"/>
  <c r="AZ1199" i="21"/>
  <c r="AX1199" i="21"/>
  <c r="AV1199" i="21"/>
  <c r="AY1199" i="21" s="1"/>
  <c r="AV1200" i="21"/>
  <c r="AY1200" i="21" s="1"/>
  <c r="AZ1200" i="21"/>
  <c r="AX1200" i="21"/>
  <c r="AW1201" i="21"/>
  <c r="AW1202" i="21"/>
  <c r="AV1201" i="21"/>
  <c r="AY1201" i="21" s="1"/>
  <c r="AZ1201" i="21"/>
  <c r="AX1201" i="21"/>
  <c r="AX1202" i="21"/>
  <c r="AV1202" i="21"/>
  <c r="AY1202" i="21" s="1"/>
  <c r="AW1203" i="21"/>
  <c r="AZ1202" i="21"/>
  <c r="AX1203" i="21"/>
  <c r="AV1203" i="21"/>
  <c r="AY1203" i="21" s="1"/>
  <c r="AZ1203" i="21"/>
  <c r="AW1204" i="21"/>
  <c r="AV1204" i="21"/>
  <c r="AY1204" i="21" s="1"/>
  <c r="AZ1204" i="21"/>
  <c r="AX1204" i="21"/>
  <c r="AW1205" i="21"/>
  <c r="AZ1205" i="21"/>
  <c r="AV1205" i="21"/>
  <c r="AY1205" i="21" s="1"/>
  <c r="AX1205" i="21"/>
  <c r="AW1206" i="21"/>
  <c r="AX1206" i="21"/>
  <c r="AW1207" i="21"/>
  <c r="AV1206" i="21"/>
  <c r="AY1206" i="21" s="1"/>
  <c r="AZ1206" i="21"/>
  <c r="AX1207" i="21"/>
  <c r="AW1208" i="21"/>
  <c r="AV1207" i="21"/>
  <c r="AY1207" i="21" s="1"/>
  <c r="AZ1207" i="21"/>
  <c r="AZ1208" i="21"/>
  <c r="AW1209" i="21"/>
  <c r="AX1208" i="21"/>
  <c r="AV1208" i="21"/>
  <c r="AY1208" i="21" s="1"/>
  <c r="AZ1209" i="21"/>
  <c r="AW1210" i="21"/>
  <c r="AV1209" i="21"/>
  <c r="AY1209" i="21" s="1"/>
  <c r="AX1209" i="21"/>
  <c r="AW1211" i="21"/>
  <c r="AV1210" i="21"/>
  <c r="AY1210" i="21" s="1"/>
  <c r="AZ1210" i="21"/>
  <c r="AX1210" i="21"/>
  <c r="AX1211" i="21"/>
  <c r="AZ1211" i="21"/>
  <c r="AW1212" i="21"/>
  <c r="AV1211" i="21"/>
  <c r="AY1211" i="21" s="1"/>
  <c r="AW1213" i="21"/>
  <c r="AZ1212" i="21"/>
  <c r="AV1212" i="21"/>
  <c r="AY1212" i="21" s="1"/>
  <c r="AX1212" i="21"/>
  <c r="AX1213" i="21"/>
  <c r="AV1213" i="21"/>
  <c r="AY1213" i="21" s="1"/>
  <c r="AW1214" i="21"/>
  <c r="AZ1213" i="21"/>
  <c r="AV1214" i="21"/>
  <c r="AY1214" i="21" s="1"/>
  <c r="AW1215" i="21"/>
  <c r="AX1214" i="21"/>
  <c r="AZ1214" i="21"/>
  <c r="AZ1215" i="21"/>
  <c r="AV1215" i="21"/>
  <c r="AY1215" i="21" s="1"/>
  <c r="AW1216" i="21"/>
  <c r="AX1215" i="21"/>
  <c r="AX1216" i="21"/>
  <c r="AZ1216" i="21"/>
  <c r="AV1216" i="21"/>
  <c r="AY1216" i="21" s="1"/>
  <c r="AW1217" i="21"/>
  <c r="AZ1217" i="21"/>
  <c r="AX1217" i="21"/>
  <c r="AV1217" i="21"/>
  <c r="AY1217" i="21" s="1"/>
  <c r="AW1218" i="21"/>
  <c r="AX1218" i="21"/>
  <c r="AW1219" i="21"/>
  <c r="AV1218" i="21"/>
  <c r="AY1218" i="21" s="1"/>
  <c r="AZ1218" i="21"/>
  <c r="AW1220" i="21"/>
  <c r="AX1219" i="21"/>
  <c r="AZ1219" i="21"/>
  <c r="AV1219" i="21"/>
  <c r="AY1219" i="21" s="1"/>
  <c r="AZ1220" i="21"/>
  <c r="AV1220" i="21"/>
  <c r="AY1220" i="21" s="1"/>
  <c r="AX1220" i="21"/>
  <c r="AW1221" i="21"/>
  <c r="AV1221" i="21"/>
  <c r="AY1221" i="21" s="1"/>
  <c r="AW1222" i="21"/>
  <c r="AX1221" i="21"/>
  <c r="AZ1221" i="21"/>
  <c r="AZ1222" i="21"/>
  <c r="AV1222" i="21"/>
  <c r="AY1222" i="21" s="1"/>
  <c r="AW1223" i="21"/>
  <c r="AX1222" i="21"/>
  <c r="AW1224" i="21"/>
  <c r="AZ1223" i="21"/>
  <c r="AV1223" i="21"/>
  <c r="AY1223" i="21" s="1"/>
  <c r="AX1223" i="21"/>
  <c r="AW1225" i="21"/>
  <c r="AZ1224" i="21"/>
  <c r="AV1224" i="21"/>
  <c r="AY1224" i="21" s="1"/>
  <c r="AX1224" i="21"/>
  <c r="AZ1225" i="21"/>
  <c r="AV1225" i="21"/>
  <c r="AY1225" i="21" s="1"/>
  <c r="AW1226" i="21"/>
  <c r="AX1225" i="21"/>
  <c r="AV1226" i="21"/>
  <c r="AY1226" i="21" s="1"/>
  <c r="AX1226" i="21"/>
  <c r="AW1227" i="21"/>
  <c r="AZ1226" i="21"/>
  <c r="AX1227" i="21"/>
  <c r="AV1227" i="21"/>
  <c r="AY1227" i="21" s="1"/>
  <c r="AZ1227" i="21"/>
  <c r="AW1228" i="21"/>
  <c r="AZ1228" i="21"/>
  <c r="AV1228" i="21"/>
  <c r="AY1228" i="21" s="1"/>
  <c r="AX1228" i="21"/>
  <c r="AW1229" i="21"/>
  <c r="AZ1229" i="21"/>
  <c r="AX1229" i="21"/>
  <c r="AW1230" i="21"/>
  <c r="AV1229" i="21"/>
  <c r="AY1229" i="21" s="1"/>
  <c r="AV1230" i="21"/>
  <c r="AY1230" i="21" s="1"/>
  <c r="AW1231" i="21"/>
  <c r="AZ1230" i="21"/>
  <c r="AX1230" i="21"/>
  <c r="AZ1231" i="21"/>
  <c r="AW1232" i="21"/>
  <c r="AV1231" i="21"/>
  <c r="AY1231" i="21" s="1"/>
  <c r="AX1231" i="21"/>
  <c r="AW1233" i="21"/>
  <c r="AV1232" i="21"/>
  <c r="AY1232" i="21" s="1"/>
  <c r="AZ1232" i="21"/>
  <c r="AX1232" i="21"/>
  <c r="AZ1233" i="21"/>
  <c r="AX1233" i="21"/>
  <c r="AV1233" i="21"/>
  <c r="AY1233" i="21" s="1"/>
  <c r="AW1234" i="21"/>
  <c r="AV1234" i="21"/>
  <c r="AY1234" i="21" s="1"/>
  <c r="AX1234" i="21"/>
  <c r="AZ1234" i="21"/>
  <c r="AW1235" i="21"/>
  <c r="AV1235" i="21"/>
  <c r="AY1235" i="21" s="1"/>
  <c r="AX1235" i="21"/>
  <c r="AZ1235" i="21"/>
  <c r="AW1236" i="21"/>
  <c r="AX1236" i="21"/>
  <c r="AV1236" i="21"/>
  <c r="AY1236" i="21" s="1"/>
  <c r="AZ1236" i="21"/>
  <c r="AW1237" i="21"/>
  <c r="AW1238" i="21"/>
  <c r="AX1237" i="21"/>
  <c r="AZ1237" i="21"/>
  <c r="AV1237" i="21"/>
  <c r="AY1237" i="21" s="1"/>
  <c r="AX1238" i="21"/>
  <c r="AZ1238" i="21"/>
  <c r="AW1239" i="21"/>
  <c r="AV1238" i="21"/>
  <c r="AY1238" i="21" s="1"/>
  <c r="AV1239" i="21"/>
  <c r="AY1239" i="21" s="1"/>
  <c r="AZ1239" i="21"/>
  <c r="AX1239" i="21"/>
  <c r="AW1240" i="21"/>
  <c r="AZ1240" i="21"/>
  <c r="AW1241" i="21"/>
  <c r="AX1240" i="21"/>
  <c r="AV1240" i="21"/>
  <c r="AY1240" i="21" s="1"/>
  <c r="AW1242" i="21"/>
  <c r="AV1241" i="21"/>
  <c r="AY1241" i="21" s="1"/>
  <c r="AZ1241" i="21"/>
  <c r="AX1241" i="21"/>
  <c r="AX1242" i="21"/>
  <c r="AW1243" i="21"/>
  <c r="AV1242" i="21"/>
  <c r="AY1242" i="21" s="1"/>
  <c r="AZ1242" i="21"/>
  <c r="AX1243" i="21"/>
  <c r="AW1244" i="21"/>
  <c r="AV1243" i="21"/>
  <c r="AY1243" i="21" s="1"/>
  <c r="AZ1243" i="21"/>
  <c r="AV1244" i="21"/>
  <c r="AY1244" i="21" s="1"/>
  <c r="AW1245" i="21"/>
  <c r="AX1244" i="21"/>
  <c r="AZ1244" i="21"/>
  <c r="AW1246" i="21"/>
  <c r="AX1245" i="21"/>
  <c r="AZ1245" i="21"/>
  <c r="AV1245" i="21"/>
  <c r="AY1245" i="21" s="1"/>
  <c r="AX1246" i="21"/>
  <c r="AV1246" i="21"/>
  <c r="AY1246" i="21" s="1"/>
  <c r="AZ1246" i="21"/>
  <c r="AW1247" i="21"/>
  <c r="AV1247" i="21"/>
  <c r="AY1247" i="21" s="1"/>
  <c r="AX1247" i="21"/>
  <c r="AW1248" i="21"/>
  <c r="AZ1247" i="21"/>
  <c r="AX1248" i="21"/>
  <c r="AW1249" i="21"/>
  <c r="AV1248" i="21"/>
  <c r="AY1248" i="21" s="1"/>
  <c r="AZ1248" i="21"/>
  <c r="AV1249" i="21"/>
  <c r="AY1249" i="21" s="1"/>
  <c r="AX1249" i="21"/>
  <c r="AZ1249" i="21"/>
  <c r="AW1250" i="21"/>
  <c r="AW1251" i="21"/>
  <c r="AV1250" i="21"/>
  <c r="AY1250" i="21" s="1"/>
  <c r="AX1250" i="21"/>
  <c r="AZ1250" i="21"/>
  <c r="AX1251" i="21"/>
  <c r="AV1251" i="21"/>
  <c r="AY1251" i="21" s="1"/>
  <c r="AW1252" i="21"/>
  <c r="AZ1251" i="21"/>
  <c r="AX1252" i="21"/>
  <c r="AV1252" i="21"/>
  <c r="AY1252" i="21" s="1"/>
  <c r="AW1253" i="21"/>
  <c r="AZ1252" i="21"/>
  <c r="AX1253" i="21"/>
  <c r="AZ1253" i="21"/>
  <c r="AV1253" i="21"/>
  <c r="AY1253" i="21" s="1"/>
  <c r="AW1254" i="21"/>
  <c r="AZ1254" i="21"/>
  <c r="AX1254" i="21"/>
  <c r="AV1254" i="21"/>
  <c r="AY1254" i="21" s="1"/>
  <c r="AW1255" i="21"/>
  <c r="AZ1255" i="21"/>
  <c r="AW1256" i="21"/>
  <c r="AX1255" i="21"/>
  <c r="AV1255" i="21"/>
  <c r="AY1255" i="21" s="1"/>
  <c r="AW1257" i="21"/>
  <c r="AX1256" i="21"/>
  <c r="AV1256" i="21"/>
  <c r="AY1256" i="21" s="1"/>
  <c r="AZ1256" i="21"/>
  <c r="AX1257" i="21"/>
  <c r="AW1258" i="21"/>
  <c r="AV1257" i="21"/>
  <c r="AY1257" i="21" s="1"/>
  <c r="AZ1257" i="21"/>
  <c r="AW1259" i="21"/>
  <c r="AX1258" i="21"/>
  <c r="AZ1258" i="21"/>
  <c r="AV1258" i="21"/>
  <c r="AY1258" i="21" s="1"/>
  <c r="AV1259" i="21"/>
  <c r="AY1259" i="21" s="1"/>
  <c r="AX1259" i="21"/>
  <c r="AZ1259" i="21"/>
  <c r="AW1260" i="21"/>
  <c r="AZ1260" i="21"/>
  <c r="AW1261" i="21"/>
  <c r="AX1260" i="21"/>
  <c r="AV1260" i="21"/>
  <c r="AY1260" i="21" s="1"/>
  <c r="AV1261" i="21"/>
  <c r="AY1261" i="21" s="1"/>
  <c r="AW1262" i="21"/>
  <c r="AX1261" i="21"/>
  <c r="AZ1261" i="21"/>
  <c r="AX1262" i="21"/>
  <c r="AZ1262" i="21"/>
  <c r="AV1262" i="21"/>
  <c r="AY1262" i="21" s="1"/>
  <c r="AW1263" i="21"/>
  <c r="AX1263" i="21"/>
  <c r="AW1264" i="21"/>
  <c r="AZ1263" i="21"/>
  <c r="AV1263" i="21"/>
  <c r="AY1263" i="21" s="1"/>
  <c r="AZ1264" i="21"/>
  <c r="AW1265" i="21"/>
  <c r="AV1264" i="21"/>
  <c r="AY1264" i="21" s="1"/>
  <c r="AX1264" i="21"/>
  <c r="AW1266" i="21"/>
  <c r="AX1265" i="21"/>
  <c r="AV1265" i="21"/>
  <c r="AY1265" i="21" s="1"/>
  <c r="AZ1265" i="21"/>
  <c r="AX1266" i="21"/>
  <c r="AW1267" i="21"/>
  <c r="AV1266" i="21"/>
  <c r="AY1266" i="21" s="1"/>
  <c r="AZ1266" i="21"/>
  <c r="AX1267" i="21"/>
  <c r="AW1268" i="21"/>
  <c r="AZ1267" i="21"/>
  <c r="AV1267" i="21"/>
  <c r="AY1267" i="21" s="1"/>
  <c r="AZ1268" i="21"/>
  <c r="AW1269" i="21"/>
  <c r="AV1268" i="21"/>
  <c r="AY1268" i="21" s="1"/>
  <c r="AX1268" i="21"/>
  <c r="AW1270" i="21"/>
  <c r="AV1269" i="21"/>
  <c r="AY1269" i="21" s="1"/>
  <c r="AX1269" i="21"/>
  <c r="AZ1269" i="21"/>
  <c r="AZ1270" i="21"/>
  <c r="AX1270" i="21"/>
  <c r="AV1270" i="21"/>
  <c r="AY1270" i="21" s="1"/>
  <c r="AW1271" i="21"/>
  <c r="AX1271" i="21"/>
  <c r="AZ1271" i="21"/>
  <c r="AV1271" i="21"/>
  <c r="AY1271" i="21" s="1"/>
  <c r="AW1272" i="21"/>
  <c r="AV1272" i="21"/>
  <c r="AY1272" i="21" s="1"/>
  <c r="AZ1272" i="21"/>
  <c r="AX1272" i="21"/>
  <c r="AW1273" i="21"/>
  <c r="AW1274" i="21"/>
  <c r="AX1273" i="21"/>
  <c r="AZ1273" i="21"/>
  <c r="AV1273" i="21"/>
  <c r="AY1273" i="21" s="1"/>
  <c r="AX1274" i="21"/>
  <c r="AZ1274" i="21"/>
  <c r="AW1275" i="21"/>
  <c r="AV1274" i="21"/>
  <c r="AY1274" i="21" s="1"/>
  <c r="AZ1275" i="21"/>
  <c r="AX1275" i="21"/>
  <c r="AV1275" i="21"/>
  <c r="AY1275" i="21" s="1"/>
  <c r="AW1276" i="21"/>
  <c r="AZ1276" i="21"/>
  <c r="AW1277" i="21"/>
  <c r="AV1276" i="21"/>
  <c r="AY1276" i="21" s="1"/>
  <c r="AX1276" i="21"/>
  <c r="AZ1277" i="21"/>
  <c r="AW1278" i="21"/>
  <c r="AX1277" i="21"/>
  <c r="AV1277" i="21"/>
  <c r="AY1277" i="21" s="1"/>
  <c r="AW1279" i="21"/>
  <c r="AV1278" i="21"/>
  <c r="AY1278" i="21" s="1"/>
  <c r="AZ1278" i="21"/>
  <c r="AX1278" i="21"/>
  <c r="AZ1279" i="21"/>
  <c r="AW1280" i="21"/>
  <c r="AV1279" i="21"/>
  <c r="AY1279" i="21" s="1"/>
  <c r="AX1279" i="21"/>
  <c r="AX1280" i="21"/>
  <c r="AW1281" i="21"/>
  <c r="AZ1280" i="21"/>
  <c r="AV1280" i="21"/>
  <c r="AY1280" i="21" s="1"/>
  <c r="AV1281" i="21"/>
  <c r="AY1281" i="21" s="1"/>
  <c r="AX1281" i="21"/>
  <c r="AZ1281" i="21"/>
  <c r="AW1282" i="21"/>
  <c r="AW1283" i="21"/>
  <c r="AV1282" i="21"/>
  <c r="AY1282" i="21" s="1"/>
  <c r="AX1282" i="21"/>
  <c r="AZ1282" i="21"/>
  <c r="AV1283" i="21"/>
  <c r="AY1283" i="21" s="1"/>
  <c r="AX1283" i="21"/>
  <c r="AZ1283" i="21"/>
  <c r="AW1284" i="21"/>
  <c r="AV1284" i="21"/>
  <c r="AY1284" i="21" s="1"/>
  <c r="AX1284" i="21"/>
  <c r="AZ1284" i="21"/>
  <c r="AW1285" i="21"/>
  <c r="AX1285" i="21"/>
  <c r="AV1285" i="21"/>
  <c r="AY1285" i="21" s="1"/>
  <c r="AZ1285" i="21"/>
  <c r="AW1286" i="21"/>
  <c r="AX1286" i="21"/>
  <c r="AZ1286" i="21"/>
  <c r="AV1286" i="21"/>
  <c r="AY1286" i="21" s="1"/>
  <c r="AW1287" i="21"/>
  <c r="AX1287" i="21"/>
  <c r="AW1288" i="21"/>
  <c r="AV1287" i="21"/>
  <c r="AY1287" i="21" s="1"/>
  <c r="AZ1287" i="21"/>
  <c r="AZ1288" i="21"/>
  <c r="AX1288" i="21"/>
  <c r="AW1289" i="21"/>
  <c r="AV1288" i="21"/>
  <c r="AY1288" i="21" s="1"/>
  <c r="AW1290" i="21"/>
  <c r="AZ1289" i="21"/>
  <c r="AX1289" i="21"/>
  <c r="AV1289" i="21"/>
  <c r="AY1289" i="21" s="1"/>
  <c r="AV1290" i="21"/>
  <c r="AY1290" i="21" s="1"/>
  <c r="AX1290" i="21"/>
  <c r="AZ1290" i="21"/>
  <c r="AW1291" i="21"/>
  <c r="AZ1291" i="21"/>
  <c r="AX1291" i="21"/>
  <c r="AV1291" i="21"/>
  <c r="AY1291" i="21" s="1"/>
  <c r="AW1292" i="21"/>
  <c r="AX1292" i="21"/>
  <c r="AW1293" i="21"/>
  <c r="AZ1292" i="21"/>
  <c r="AV1292" i="21"/>
  <c r="AY1292" i="21" s="1"/>
  <c r="AX1293" i="21"/>
  <c r="AV1293" i="21"/>
  <c r="AY1293" i="21" s="1"/>
  <c r="AW1294" i="21"/>
  <c r="AZ1293" i="21"/>
  <c r="AZ1294" i="21"/>
  <c r="AX1294" i="21"/>
  <c r="AV1294" i="21"/>
  <c r="AY1294" i="21" s="1"/>
  <c r="AW1295" i="21"/>
  <c r="AZ1295" i="21"/>
  <c r="AX1295" i="21"/>
  <c r="AV1295" i="21"/>
  <c r="AY1295" i="21" s="1"/>
  <c r="AW1296" i="21"/>
  <c r="AX1296" i="21"/>
  <c r="AZ1296" i="21"/>
  <c r="AV1296" i="21"/>
  <c r="AY1296" i="21" s="1"/>
  <c r="AW1297" i="21"/>
  <c r="AZ1297" i="21"/>
  <c r="AW1298" i="21"/>
  <c r="AV1297" i="21"/>
  <c r="AY1297" i="21" s="1"/>
  <c r="AX1297" i="21"/>
  <c r="AV1298" i="21"/>
  <c r="AY1298" i="21" s="1"/>
  <c r="AZ1298" i="21"/>
  <c r="AX1298" i="21"/>
  <c r="AW1299" i="21"/>
  <c r="AW1300" i="21"/>
  <c r="AX1299" i="21"/>
  <c r="AV1299" i="21"/>
  <c r="AY1299" i="21" s="1"/>
  <c r="AZ1299" i="21"/>
  <c r="AW1301" i="21"/>
  <c r="AZ1300" i="21"/>
  <c r="AX1300" i="21"/>
  <c r="AV1300" i="21"/>
  <c r="AY1300" i="21" s="1"/>
  <c r="AV1301" i="21"/>
  <c r="AY1301" i="21" s="1"/>
  <c r="AZ1301" i="21"/>
  <c r="AW1302" i="21"/>
  <c r="AX1301" i="21"/>
  <c r="AX1302" i="21"/>
  <c r="AW1303" i="21"/>
  <c r="AV1302" i="21"/>
  <c r="AY1302" i="21" s="1"/>
  <c r="AZ1302" i="21"/>
  <c r="AX1303" i="21"/>
  <c r="AW1304" i="21"/>
  <c r="AV1303" i="21"/>
  <c r="AY1303" i="21" s="1"/>
  <c r="AZ1303" i="21"/>
  <c r="AW1305" i="21"/>
  <c r="AV1304" i="21"/>
  <c r="AY1304" i="21" s="1"/>
  <c r="AX1304" i="21"/>
  <c r="AZ1304" i="21"/>
  <c r="AW1306" i="21"/>
  <c r="AX1305" i="21"/>
  <c r="AV1305" i="21"/>
  <c r="AY1305" i="21" s="1"/>
  <c r="AZ1305" i="21"/>
  <c r="AZ1306" i="21"/>
  <c r="AX1306" i="21"/>
  <c r="AV1306" i="21"/>
  <c r="AY1306" i="21" s="1"/>
  <c r="AW1307" i="21"/>
  <c r="AW1308" i="21"/>
  <c r="AZ1307" i="21"/>
  <c r="AX1307" i="21"/>
  <c r="AV1307" i="21"/>
  <c r="AY1307" i="21" s="1"/>
  <c r="AX1308" i="21"/>
  <c r="AV1308" i="21"/>
  <c r="AY1308" i="21" s="1"/>
  <c r="AZ1308" i="21"/>
  <c r="AW1309" i="21"/>
  <c r="AZ1309" i="21"/>
  <c r="AV1309" i="21"/>
  <c r="AY1309" i="21" s="1"/>
  <c r="AX1309" i="21"/>
  <c r="AW1310" i="21"/>
  <c r="AW1311" i="21"/>
  <c r="AV1310" i="21"/>
  <c r="AY1310" i="21" s="1"/>
  <c r="AX1310" i="21"/>
  <c r="AZ1310" i="21"/>
  <c r="AW1312" i="21"/>
  <c r="AX1311" i="21"/>
  <c r="AZ1311" i="21"/>
  <c r="AV1311" i="21"/>
  <c r="AY1311" i="21" s="1"/>
  <c r="AW1313" i="21"/>
  <c r="AZ1312" i="21"/>
  <c r="AX1312" i="21"/>
  <c r="AV1312" i="21"/>
  <c r="AY1312" i="21" s="1"/>
  <c r="AX1313" i="21"/>
  <c r="AW1314" i="21"/>
  <c r="AZ1313" i="21"/>
  <c r="AV1313" i="21"/>
  <c r="AY1313" i="21" s="1"/>
  <c r="AV1314" i="21"/>
  <c r="AY1314" i="21" s="1"/>
  <c r="AX1314" i="21"/>
  <c r="AZ1314" i="21"/>
  <c r="AW1315" i="21"/>
  <c r="AV1315" i="21"/>
  <c r="AY1315" i="21" s="1"/>
  <c r="AZ1315" i="21"/>
  <c r="AX1315" i="21"/>
  <c r="AW1316" i="21"/>
  <c r="AZ1316" i="21"/>
  <c r="AX1316" i="21"/>
  <c r="AV1316" i="21"/>
  <c r="AY1316" i="21" s="1"/>
  <c r="AW1317" i="21"/>
  <c r="AX1317" i="21"/>
  <c r="AZ1317" i="21"/>
  <c r="AW1318" i="21"/>
  <c r="AV1317" i="21"/>
  <c r="AY1317" i="21" s="1"/>
  <c r="AX1318" i="21"/>
  <c r="AV1318" i="21"/>
  <c r="AY1318" i="21" s="1"/>
  <c r="AW1319" i="21"/>
  <c r="AZ1318" i="21"/>
  <c r="AW1320" i="21"/>
  <c r="AV1319" i="21"/>
  <c r="AY1319" i="21" s="1"/>
  <c r="AZ1319" i="21"/>
  <c r="AX1319" i="21"/>
  <c r="AX1320" i="21"/>
  <c r="AV1320" i="21"/>
  <c r="AY1320" i="21" s="1"/>
  <c r="AZ1320" i="21"/>
  <c r="AW1321" i="21"/>
  <c r="AW1322" i="21"/>
  <c r="AZ1321" i="21"/>
  <c r="AX1321" i="21"/>
  <c r="AV1321" i="21"/>
  <c r="AY1321" i="21" s="1"/>
  <c r="AZ1322" i="21"/>
  <c r="AW1323" i="21"/>
  <c r="AX1322" i="21"/>
  <c r="AV1322" i="21"/>
  <c r="AY1322" i="21" s="1"/>
  <c r="AZ1323" i="21"/>
  <c r="AW1324" i="21"/>
  <c r="AV1323" i="21"/>
  <c r="AY1323" i="21" s="1"/>
  <c r="AX1323" i="21"/>
  <c r="AZ1324" i="21"/>
  <c r="AV1324" i="21"/>
  <c r="AY1324" i="21" s="1"/>
  <c r="AW1325" i="21"/>
  <c r="AX1324" i="21"/>
  <c r="AX1325" i="21"/>
  <c r="AZ1325" i="21"/>
  <c r="AW1326" i="21"/>
  <c r="AV1325" i="21"/>
  <c r="AY1325" i="21" s="1"/>
  <c r="AV1326" i="21"/>
  <c r="AY1326" i="21" s="1"/>
  <c r="AX1326" i="21"/>
  <c r="AZ1326" i="21"/>
  <c r="AW1327" i="21"/>
  <c r="AW1328" i="21"/>
  <c r="AX1327" i="21"/>
  <c r="AZ1327" i="21"/>
  <c r="AV1327" i="21"/>
  <c r="AY1327" i="21" s="1"/>
  <c r="AX1328" i="21"/>
  <c r="AV1328" i="21"/>
  <c r="AY1328" i="21" s="1"/>
  <c r="AW1329" i="21"/>
  <c r="AZ1328" i="21"/>
  <c r="AX1329" i="21"/>
  <c r="AZ1329" i="21"/>
  <c r="AV1329" i="21"/>
  <c r="AY1329" i="21" s="1"/>
  <c r="AW1330" i="21"/>
  <c r="AZ1330" i="21"/>
  <c r="AV1330" i="21"/>
  <c r="AY1330" i="21" s="1"/>
  <c r="AW1331" i="21"/>
  <c r="AX1330" i="21"/>
  <c r="AZ1331" i="21"/>
  <c r="AV1331" i="21"/>
  <c r="AY1331" i="21" s="1"/>
  <c r="AX1331" i="21"/>
  <c r="AW1332" i="21"/>
  <c r="AW1333" i="21"/>
  <c r="AX1332" i="21"/>
  <c r="AV1332" i="21"/>
  <c r="AY1332" i="21" s="1"/>
  <c r="AZ1332" i="21"/>
  <c r="AX1333" i="21"/>
  <c r="AV1333" i="21"/>
  <c r="AY1333" i="21" s="1"/>
  <c r="AW1334" i="21"/>
  <c r="AZ1333" i="21"/>
  <c r="AZ1334" i="21"/>
  <c r="AX1334" i="21"/>
  <c r="AV1334" i="21"/>
  <c r="AY1334" i="21" s="1"/>
  <c r="AW1335" i="21"/>
  <c r="AW1336" i="21"/>
  <c r="AV1335" i="21"/>
  <c r="AY1335" i="21" s="1"/>
  <c r="AX1335" i="21"/>
  <c r="AZ1335" i="21"/>
  <c r="AV1336" i="21"/>
  <c r="AY1336" i="21" s="1"/>
  <c r="AZ1336" i="21"/>
  <c r="AX1336" i="21"/>
  <c r="AW1337" i="21"/>
  <c r="AX1337" i="21"/>
  <c r="AZ1337" i="21"/>
  <c r="AW1338" i="21"/>
  <c r="AV1337" i="21"/>
  <c r="AY1337" i="21" s="1"/>
  <c r="AZ1338" i="21"/>
  <c r="AV1338" i="21"/>
  <c r="AY1338" i="21" s="1"/>
  <c r="AW1339" i="21"/>
  <c r="AX1338" i="21"/>
  <c r="AV1339" i="21"/>
  <c r="AY1339" i="21" s="1"/>
  <c r="AX1339" i="21"/>
  <c r="AZ1339" i="21"/>
  <c r="AW1340" i="21"/>
  <c r="AV1340" i="21"/>
  <c r="AY1340" i="21" s="1"/>
  <c r="AX1340" i="21"/>
  <c r="AW1341" i="21"/>
  <c r="AZ1340" i="21"/>
  <c r="AW1342" i="21"/>
  <c r="AX1341" i="21"/>
  <c r="AV1341" i="21"/>
  <c r="AY1341" i="21" s="1"/>
  <c r="AZ1341" i="21"/>
  <c r="AZ1342" i="21"/>
  <c r="AX1342" i="21"/>
  <c r="AV1342" i="21"/>
  <c r="AY1342" i="21" s="1"/>
  <c r="AW1343" i="21"/>
  <c r="AW1344" i="21"/>
  <c r="AV1343" i="21"/>
  <c r="AY1343" i="21" s="1"/>
  <c r="AX1343" i="21"/>
  <c r="AZ1343" i="21"/>
  <c r="AW1345" i="21"/>
  <c r="AX1344" i="21"/>
  <c r="AZ1344" i="21"/>
  <c r="AV1344" i="21"/>
  <c r="AY1344" i="21" s="1"/>
  <c r="AW1346" i="21"/>
  <c r="AV1345" i="21"/>
  <c r="AY1345" i="21" s="1"/>
  <c r="AX1345" i="21"/>
  <c r="AZ1345" i="21"/>
  <c r="AZ1346" i="21"/>
  <c r="AX1346" i="21"/>
  <c r="AV1346" i="21"/>
  <c r="AY1346" i="21" s="1"/>
  <c r="AW1347" i="21"/>
  <c r="AW1348" i="21"/>
  <c r="AX1347" i="21"/>
  <c r="AV1347" i="21"/>
  <c r="AY1347" i="21" s="1"/>
  <c r="AZ1347" i="21"/>
  <c r="AV1348" i="21"/>
  <c r="AY1348" i="21" s="1"/>
  <c r="AX1348" i="21"/>
  <c r="AZ1348" i="21"/>
  <c r="AW1349" i="21"/>
  <c r="AZ1349" i="21"/>
  <c r="AV1349" i="21"/>
  <c r="AY1349" i="21" s="1"/>
  <c r="AW1350" i="21"/>
  <c r="AX1349" i="21"/>
  <c r="AW1351" i="21"/>
  <c r="AX1350" i="21"/>
  <c r="AZ1350" i="21"/>
  <c r="AV1350" i="21"/>
  <c r="AY1350" i="21" s="1"/>
  <c r="AZ1351" i="21"/>
  <c r="AW1352" i="21"/>
  <c r="AX1351" i="21"/>
  <c r="AV1351" i="21"/>
  <c r="AY1351" i="21" s="1"/>
  <c r="AX1352" i="21"/>
  <c r="AZ1352" i="21"/>
  <c r="AV1352" i="21"/>
  <c r="AY1352" i="21" s="1"/>
  <c r="AW1353" i="21"/>
  <c r="AV1353" i="21"/>
  <c r="AY1353" i="21" s="1"/>
  <c r="AW1354" i="21"/>
  <c r="AZ1353" i="21"/>
  <c r="AX1353" i="21"/>
  <c r="AW1355" i="21"/>
  <c r="AV1354" i="21"/>
  <c r="AY1354" i="21" s="1"/>
  <c r="AZ1354" i="21"/>
  <c r="AX1354" i="21"/>
  <c r="AX1355" i="21"/>
  <c r="AV1355" i="21"/>
  <c r="AY1355" i="21" s="1"/>
  <c r="AZ1355" i="21"/>
  <c r="AW1356" i="21"/>
  <c r="AW1357" i="21"/>
  <c r="AZ1356" i="21"/>
  <c r="AX1356" i="21"/>
  <c r="AV1356" i="21"/>
  <c r="AY1356" i="21" s="1"/>
  <c r="AZ1357" i="21"/>
  <c r="AW1358" i="21"/>
  <c r="AV1357" i="21"/>
  <c r="AY1357" i="21" s="1"/>
  <c r="AX1357" i="21"/>
  <c r="AW1359" i="21"/>
  <c r="AX1358" i="21"/>
  <c r="AZ1358" i="21"/>
  <c r="AV1358" i="21"/>
  <c r="AY1358" i="21" s="1"/>
  <c r="AZ1359" i="21"/>
  <c r="AX1359" i="21"/>
  <c r="AW1360" i="21"/>
  <c r="AV1359" i="21"/>
  <c r="AY1359" i="21" s="1"/>
  <c r="AW1361" i="21"/>
  <c r="AX1360" i="21"/>
  <c r="AV1360" i="21"/>
  <c r="AY1360" i="21" s="1"/>
  <c r="AZ1360" i="21"/>
  <c r="AW1362" i="21"/>
  <c r="AX1361" i="21"/>
  <c r="AV1361" i="21"/>
  <c r="AY1361" i="21" s="1"/>
  <c r="AZ1361" i="21"/>
  <c r="AV1362" i="21"/>
  <c r="AY1362" i="21" s="1"/>
  <c r="AX1362" i="21"/>
  <c r="AZ1362" i="21"/>
  <c r="AW1363" i="21"/>
  <c r="AX1363" i="21"/>
  <c r="AV1363" i="21"/>
  <c r="AY1363" i="21" s="1"/>
  <c r="AW1364" i="21"/>
  <c r="AZ1363" i="21"/>
  <c r="AW1365" i="21"/>
  <c r="AZ1364" i="21"/>
  <c r="AV1364" i="21"/>
  <c r="AY1364" i="21" s="1"/>
  <c r="AX1364" i="21"/>
  <c r="AW1366" i="21"/>
  <c r="AZ1365" i="21"/>
  <c r="AX1365" i="21"/>
  <c r="AV1365" i="21"/>
  <c r="AY1365" i="21" s="1"/>
  <c r="AW1367" i="21"/>
  <c r="AX1366" i="21"/>
  <c r="AZ1366" i="21"/>
  <c r="AV1366" i="21"/>
  <c r="AY1366" i="21" s="1"/>
  <c r="AV1367" i="21"/>
  <c r="AY1367" i="21" s="1"/>
  <c r="AZ1367" i="21"/>
  <c r="AW1368" i="21"/>
  <c r="AX1367" i="21"/>
  <c r="AW1369" i="21"/>
  <c r="AX1368" i="21"/>
  <c r="AV1368" i="21"/>
  <c r="AY1368" i="21" s="1"/>
  <c r="AZ1368" i="21"/>
  <c r="AZ1369" i="21"/>
  <c r="AW1370" i="21"/>
  <c r="AV1369" i="21"/>
  <c r="AY1369" i="21" s="1"/>
  <c r="AX1369" i="21"/>
  <c r="AW1371" i="21"/>
  <c r="AZ1370" i="21"/>
  <c r="AX1370" i="21"/>
  <c r="AV1370" i="21"/>
  <c r="AY1370" i="21" s="1"/>
  <c r="AX1371" i="21"/>
  <c r="AV1371" i="21"/>
  <c r="AY1371" i="21" s="1"/>
  <c r="AW1372" i="21"/>
  <c r="AZ1371" i="21"/>
  <c r="AZ1372" i="21"/>
  <c r="AX1372" i="21"/>
  <c r="AV1372" i="21"/>
  <c r="AY1372" i="21" s="1"/>
  <c r="AW1373" i="21"/>
  <c r="AX1373" i="21"/>
  <c r="AV1373" i="21"/>
  <c r="AY1373" i="21" s="1"/>
  <c r="AW1374" i="21"/>
  <c r="AZ1373" i="21"/>
  <c r="AZ1374" i="21"/>
  <c r="AX1374" i="21"/>
  <c r="AW1375" i="21"/>
  <c r="AV1374" i="21"/>
  <c r="AY1374" i="21" s="1"/>
  <c r="AZ1375" i="21"/>
  <c r="AW1376" i="21"/>
  <c r="AV1375" i="21"/>
  <c r="AY1375" i="21" s="1"/>
  <c r="AX1375" i="21"/>
  <c r="AZ1376" i="21"/>
  <c r="AV1376" i="21"/>
  <c r="AY1376" i="21" s="1"/>
  <c r="AW1377" i="21"/>
  <c r="AX1376" i="21"/>
  <c r="AX1377" i="21"/>
  <c r="AZ1377" i="21"/>
  <c r="AW1378" i="21"/>
  <c r="AV1377" i="21"/>
  <c r="AY1377" i="21" s="1"/>
  <c r="AZ1378" i="21"/>
  <c r="AW1379" i="21"/>
  <c r="AX1378" i="21"/>
  <c r="AV1378" i="21"/>
  <c r="AY1378" i="21" s="1"/>
  <c r="AV1379" i="21"/>
  <c r="AY1379" i="21" s="1"/>
  <c r="AW1380" i="21"/>
  <c r="AZ1379" i="21"/>
  <c r="AX1379" i="21"/>
  <c r="AZ1380" i="21"/>
  <c r="AW1381" i="21"/>
  <c r="AX1380" i="21"/>
  <c r="AV1380" i="21"/>
  <c r="AY1380" i="21" s="1"/>
  <c r="AW1382" i="21"/>
  <c r="AX1381" i="21"/>
  <c r="AZ1381" i="21"/>
  <c r="AV1381" i="21"/>
  <c r="AY1381" i="21" s="1"/>
  <c r="AX1382" i="21"/>
  <c r="AV1382" i="21"/>
  <c r="AY1382" i="21" s="1"/>
  <c r="AZ1382" i="21"/>
  <c r="AW1383" i="21"/>
  <c r="AV1383" i="21"/>
  <c r="AY1383" i="21" s="1"/>
  <c r="AZ1383" i="21"/>
  <c r="AX1383" i="21"/>
  <c r="AW1384" i="21"/>
  <c r="AV1384" i="21"/>
  <c r="AY1384" i="21" s="1"/>
  <c r="AW1385" i="21"/>
  <c r="AZ1384" i="21"/>
  <c r="AX1384" i="21"/>
  <c r="AX1385" i="21"/>
  <c r="AW1386" i="21"/>
  <c r="AV1385" i="21"/>
  <c r="AY1385" i="21" s="1"/>
  <c r="AZ1385" i="21"/>
  <c r="AW1387" i="21"/>
  <c r="AX1386" i="21"/>
  <c r="AZ1386" i="21"/>
  <c r="AV1386" i="21"/>
  <c r="AY1386" i="21" s="1"/>
  <c r="AZ1387" i="21"/>
  <c r="AX1387" i="21"/>
  <c r="AV1387" i="21"/>
  <c r="AY1387" i="21" s="1"/>
  <c r="AW1388" i="21"/>
  <c r="AW1389" i="21"/>
  <c r="AV1388" i="21"/>
  <c r="AY1388" i="21" s="1"/>
  <c r="AZ1388" i="21"/>
  <c r="AX1388" i="21"/>
  <c r="AZ1389" i="21"/>
  <c r="AW1390" i="21"/>
  <c r="AV1389" i="21"/>
  <c r="AY1389" i="21" s="1"/>
  <c r="AX1389" i="21"/>
  <c r="AZ1390" i="21"/>
  <c r="AV1390" i="21"/>
  <c r="AY1390" i="21" s="1"/>
  <c r="AW1391" i="21"/>
  <c r="AX1390" i="21"/>
  <c r="AW1392" i="21"/>
  <c r="AX1391" i="21"/>
  <c r="AV1391" i="21"/>
  <c r="AY1391" i="21" s="1"/>
  <c r="AZ1391" i="21"/>
  <c r="AV1392" i="21"/>
  <c r="AY1392" i="21" s="1"/>
  <c r="AX1392" i="21"/>
  <c r="AW1393" i="21"/>
  <c r="AZ1392" i="21"/>
  <c r="AZ1393" i="21"/>
  <c r="AX1393" i="21"/>
  <c r="AV1393" i="21"/>
  <c r="AY1393" i="21" s="1"/>
  <c r="AW1394" i="21"/>
  <c r="AW1395" i="21"/>
  <c r="AX1394" i="21"/>
  <c r="AV1394" i="21"/>
  <c r="AY1394" i="21" s="1"/>
  <c r="AZ1394" i="21"/>
  <c r="AW1396" i="21"/>
  <c r="AV1395" i="21"/>
  <c r="AY1395" i="21" s="1"/>
  <c r="AZ1395" i="21"/>
  <c r="AX1395" i="21"/>
  <c r="AZ1396" i="21"/>
  <c r="AX1396" i="21"/>
  <c r="AV1396" i="21"/>
  <c r="AY1396" i="21" s="1"/>
  <c r="AW1397" i="21"/>
  <c r="AW1398" i="21"/>
  <c r="AV1397" i="21"/>
  <c r="AY1397" i="21" s="1"/>
  <c r="AZ1397" i="21"/>
  <c r="AX1397" i="21"/>
  <c r="AX1398" i="21"/>
  <c r="AZ1398" i="21"/>
  <c r="AV1398" i="21"/>
  <c r="AY1398" i="21" s="1"/>
  <c r="AW1399" i="21"/>
  <c r="AV1399" i="21"/>
  <c r="AY1399" i="21" s="1"/>
  <c r="AX1399" i="21"/>
  <c r="AW1400" i="21"/>
  <c r="AZ1399" i="21"/>
  <c r="AV1400" i="21"/>
  <c r="AY1400" i="21" s="1"/>
  <c r="AX1400" i="21"/>
  <c r="AZ1400" i="21"/>
  <c r="AW1401" i="21"/>
  <c r="AW1402" i="21"/>
  <c r="AV1401" i="21"/>
  <c r="AY1401" i="21" s="1"/>
  <c r="AZ1401" i="21"/>
  <c r="AX1401" i="21"/>
  <c r="AW1403" i="21"/>
  <c r="AZ1402" i="21"/>
  <c r="AX1402" i="21"/>
  <c r="AV1402" i="21"/>
  <c r="AY1402" i="21" s="1"/>
  <c r="AV1403" i="21"/>
  <c r="AY1403" i="21" s="1"/>
  <c r="AZ1403" i="21"/>
  <c r="AX1403" i="21"/>
  <c r="AW1404" i="21"/>
  <c r="AX1404" i="21"/>
  <c r="AW1405" i="21"/>
  <c r="AZ1404" i="21"/>
  <c r="AV1404" i="21"/>
  <c r="AY1404" i="21" s="1"/>
  <c r="AV1405" i="21"/>
  <c r="AY1405" i="21" s="1"/>
  <c r="AX1405" i="21"/>
  <c r="AW1406" i="21"/>
  <c r="AZ1405" i="21"/>
  <c r="AX1406" i="21"/>
  <c r="AW1407" i="21"/>
  <c r="AZ1406" i="21"/>
  <c r="AV1406" i="21"/>
  <c r="AY1406" i="21" s="1"/>
  <c r="AZ1407" i="21"/>
  <c r="AW1408" i="21"/>
  <c r="AV1407" i="21"/>
  <c r="AY1407" i="21" s="1"/>
  <c r="AX1407" i="21"/>
  <c r="AX1408" i="21"/>
  <c r="AW1409" i="21"/>
  <c r="AV1408" i="21"/>
  <c r="AY1408" i="21" s="1"/>
  <c r="AZ1408" i="21"/>
  <c r="AV1409" i="21"/>
  <c r="AY1409" i="21" s="1"/>
  <c r="AZ1409" i="21"/>
  <c r="AX1409" i="21"/>
  <c r="AW1410" i="21"/>
  <c r="AX1410" i="21"/>
  <c r="AV1410" i="21"/>
  <c r="AY1410" i="21" s="1"/>
  <c r="AW1411" i="21"/>
  <c r="AZ1410" i="21"/>
  <c r="AZ1411" i="21"/>
  <c r="AW1412" i="21"/>
  <c r="AV1411" i="21"/>
  <c r="AY1411" i="21" s="1"/>
  <c r="AX1411" i="21"/>
  <c r="AZ1412" i="21"/>
  <c r="AV1412" i="21"/>
  <c r="AY1412" i="21" s="1"/>
  <c r="AX1412" i="21"/>
  <c r="AW1413" i="21"/>
  <c r="AV1413" i="21"/>
  <c r="AY1413" i="21" s="1"/>
  <c r="AX1413" i="21"/>
  <c r="AW1414" i="21"/>
  <c r="AZ1413" i="21"/>
  <c r="AZ1414" i="21"/>
  <c r="AW1415" i="21"/>
  <c r="AX1414" i="21"/>
  <c r="AV1414" i="21"/>
  <c r="AY1414" i="21" s="1"/>
  <c r="AV1415" i="21"/>
  <c r="AY1415" i="21" s="1"/>
  <c r="AZ1415" i="21"/>
  <c r="AX1415" i="21"/>
  <c r="AW1416" i="21"/>
  <c r="AZ1416" i="21"/>
  <c r="AX1416" i="21"/>
  <c r="AV1416" i="21"/>
  <c r="AY1416" i="21" s="1"/>
  <c r="AW1417" i="21"/>
  <c r="AV1417" i="21"/>
  <c r="AY1417" i="21" s="1"/>
  <c r="AZ1417" i="21"/>
  <c r="AX1417" i="21"/>
  <c r="AW1418" i="21"/>
  <c r="AZ1418" i="21"/>
  <c r="AV1418" i="21"/>
  <c r="AY1418" i="21" s="1"/>
  <c r="AX1418" i="21"/>
  <c r="AW1419" i="21"/>
  <c r="AV1419" i="21"/>
  <c r="AY1419" i="21" s="1"/>
  <c r="AW1420" i="21"/>
  <c r="AZ1419" i="21"/>
  <c r="AX1419" i="21"/>
  <c r="AW1421" i="21"/>
  <c r="AX1420" i="21"/>
  <c r="AV1420" i="21"/>
  <c r="AY1420" i="21" s="1"/>
  <c r="AZ1420" i="21"/>
  <c r="AV1421" i="21"/>
  <c r="AY1421" i="21" s="1"/>
  <c r="AX1421" i="21"/>
  <c r="AW1422" i="21"/>
  <c r="AZ1421" i="21"/>
  <c r="AZ1422" i="21"/>
  <c r="AX1422" i="21"/>
  <c r="AW1423" i="21"/>
  <c r="AV1422" i="21"/>
  <c r="AY1422" i="21" s="1"/>
  <c r="AX1423" i="21"/>
  <c r="AW1424" i="21"/>
  <c r="AZ1423" i="21"/>
  <c r="AV1423" i="21"/>
  <c r="AY1423" i="21" s="1"/>
  <c r="AZ1424" i="21"/>
  <c r="AX1424" i="21"/>
  <c r="AW1425" i="21"/>
  <c r="AV1424" i="21"/>
  <c r="AY1424" i="21" s="1"/>
  <c r="AW1426" i="21"/>
  <c r="AZ1425" i="21"/>
  <c r="AV1425" i="21"/>
  <c r="AY1425" i="21" s="1"/>
  <c r="AX1425" i="21"/>
  <c r="AZ1426" i="21"/>
  <c r="AW1427" i="21"/>
  <c r="AV1426" i="21"/>
  <c r="AY1426" i="21" s="1"/>
  <c r="AX1426" i="21"/>
  <c r="AW1428" i="21"/>
  <c r="AX1427" i="21"/>
  <c r="AV1427" i="21"/>
  <c r="AY1427" i="21" s="1"/>
  <c r="AZ1427" i="21"/>
  <c r="AX1428" i="21"/>
  <c r="AV1428" i="21"/>
  <c r="AY1428" i="21" s="1"/>
  <c r="AW1429" i="21"/>
  <c r="AZ1428" i="21"/>
  <c r="AW1430" i="21"/>
  <c r="AZ1429" i="21"/>
  <c r="AV1429" i="21"/>
  <c r="AY1429" i="21" s="1"/>
  <c r="AX1429" i="21"/>
  <c r="AX1430" i="21"/>
  <c r="AV1430" i="21"/>
  <c r="AY1430" i="21" s="1"/>
  <c r="AW1431" i="21"/>
  <c r="AZ1430" i="21"/>
  <c r="AW1432" i="21"/>
  <c r="AV1431" i="21"/>
  <c r="AY1431" i="21" s="1"/>
  <c r="AZ1431" i="21"/>
  <c r="AX1431" i="21"/>
  <c r="AX1432" i="21"/>
  <c r="AZ1432" i="21"/>
  <c r="AW1433" i="21"/>
  <c r="AV1432" i="21"/>
  <c r="AY1432" i="21" s="1"/>
  <c r="AW1434" i="21"/>
  <c r="AZ1433" i="21"/>
  <c r="AX1433" i="21"/>
  <c r="AV1433" i="21"/>
  <c r="AY1433" i="21" s="1"/>
  <c r="AV1434" i="21"/>
  <c r="AY1434" i="21" s="1"/>
  <c r="AZ1434" i="21"/>
  <c r="AX1434" i="21"/>
  <c r="AW1435" i="21"/>
  <c r="AV1435" i="21"/>
  <c r="AY1435" i="21" s="1"/>
  <c r="AZ1435" i="21"/>
  <c r="AW1436" i="21"/>
  <c r="AX1435" i="21"/>
  <c r="AZ1436" i="21"/>
  <c r="AX1436" i="21"/>
  <c r="AW1437" i="21"/>
  <c r="AV1436" i="21"/>
  <c r="AY1436" i="21" s="1"/>
  <c r="AX1437" i="21"/>
  <c r="AW1438" i="21"/>
  <c r="AZ1437" i="21"/>
  <c r="AV1437" i="21"/>
  <c r="AY1437" i="21" s="1"/>
  <c r="AV1438" i="21"/>
  <c r="AY1438" i="21" s="1"/>
  <c r="AX1438" i="21"/>
  <c r="AZ1438" i="21"/>
  <c r="AW1439" i="21"/>
  <c r="AW1440" i="21"/>
  <c r="AZ1439" i="21"/>
  <c r="AX1439" i="21"/>
  <c r="AV1439" i="21"/>
  <c r="AY1439" i="21" s="1"/>
  <c r="AX1440" i="21"/>
  <c r="AW1441" i="21"/>
  <c r="AZ1440" i="21"/>
  <c r="AV1440" i="21"/>
  <c r="AY1440" i="21" s="1"/>
  <c r="AX1441" i="21"/>
  <c r="AZ1441" i="21"/>
  <c r="AW1442" i="21"/>
  <c r="AV1441" i="21"/>
  <c r="AY1441" i="21" s="1"/>
  <c r="AZ1442" i="21"/>
  <c r="AX1442" i="21"/>
  <c r="AV1442" i="21"/>
  <c r="AY1442" i="21" s="1"/>
  <c r="AW1443" i="21"/>
  <c r="AZ1443" i="21"/>
  <c r="AX1443" i="21"/>
  <c r="AW1444" i="21"/>
  <c r="AV1443" i="21"/>
  <c r="AY1443" i="21" s="1"/>
  <c r="AW1445" i="21"/>
  <c r="AZ1444" i="21"/>
  <c r="AV1444" i="21"/>
  <c r="AY1444" i="21" s="1"/>
  <c r="AX1444" i="21"/>
  <c r="AW1446" i="21"/>
  <c r="AX1445" i="21"/>
  <c r="AV1445" i="21"/>
  <c r="AY1445" i="21" s="1"/>
  <c r="AZ1445" i="21"/>
  <c r="AV1446" i="21"/>
  <c r="AY1446" i="21" s="1"/>
  <c r="AX1446" i="21"/>
  <c r="AZ1446" i="21"/>
  <c r="AW1447" i="21"/>
  <c r="AV1447" i="21"/>
  <c r="AY1447" i="21" s="1"/>
  <c r="AX1447" i="21"/>
  <c r="AZ1447" i="21"/>
  <c r="AW1448" i="21"/>
  <c r="AV1448" i="21"/>
  <c r="AY1448" i="21" s="1"/>
  <c r="AZ1448" i="21"/>
  <c r="AX1448" i="21"/>
  <c r="AW1449" i="21"/>
  <c r="AW1450" i="21"/>
  <c r="AZ1449" i="21"/>
  <c r="AV1449" i="21"/>
  <c r="AY1449" i="21" s="1"/>
  <c r="AX1449" i="21"/>
  <c r="AZ1450" i="21"/>
  <c r="AV1450" i="21"/>
  <c r="AY1450" i="21" s="1"/>
  <c r="AW1451" i="21"/>
  <c r="AX1450" i="21"/>
  <c r="AW1452" i="21"/>
  <c r="AX1451" i="21"/>
  <c r="AZ1451" i="21"/>
  <c r="AV1451" i="21"/>
  <c r="AY1451" i="21" s="1"/>
  <c r="AX1452" i="21"/>
  <c r="AW1453" i="21"/>
  <c r="AZ1452" i="21"/>
  <c r="AV1452" i="21"/>
  <c r="AY1452" i="21" s="1"/>
  <c r="AW1454" i="21"/>
  <c r="AZ1453" i="21"/>
  <c r="AX1453" i="21"/>
  <c r="AV1453" i="21"/>
  <c r="AY1453" i="21" s="1"/>
  <c r="AZ1454" i="21"/>
  <c r="AW1455" i="21"/>
  <c r="AV1454" i="21"/>
  <c r="AY1454" i="21" s="1"/>
  <c r="AX1454" i="21"/>
  <c r="AZ1455" i="21"/>
  <c r="AV1455" i="21"/>
  <c r="AY1455" i="21" s="1"/>
  <c r="AW1456" i="21"/>
  <c r="AX1455" i="21"/>
  <c r="AW1457" i="21"/>
  <c r="AX1456" i="21"/>
  <c r="AV1456" i="21"/>
  <c r="AY1456" i="21" s="1"/>
  <c r="AZ1456" i="21"/>
  <c r="AZ1457" i="21"/>
  <c r="AX1457" i="21"/>
  <c r="AV1457" i="21"/>
  <c r="AY1457" i="21" s="1"/>
  <c r="AW1458" i="21"/>
  <c r="AV1458" i="21"/>
  <c r="AY1458" i="21" s="1"/>
  <c r="AX1458" i="21"/>
  <c r="AZ1458" i="21"/>
  <c r="AW1459" i="21"/>
  <c r="AW1460" i="21"/>
  <c r="AZ1459" i="21"/>
  <c r="AX1459" i="21"/>
  <c r="AV1459" i="21"/>
  <c r="AY1459" i="21" s="1"/>
  <c r="AW1461" i="21"/>
  <c r="AX1460" i="21"/>
  <c r="AV1460" i="21"/>
  <c r="AY1460" i="21" s="1"/>
  <c r="AZ1460" i="21"/>
  <c r="AX1461" i="21"/>
  <c r="AZ1461" i="21"/>
  <c r="AV1461" i="21"/>
  <c r="AY1461" i="21" s="1"/>
  <c r="AW1462" i="21"/>
  <c r="AV1462" i="21"/>
  <c r="AY1462" i="21" s="1"/>
  <c r="AW1463" i="21"/>
  <c r="AX1462" i="21"/>
  <c r="AZ1462" i="21"/>
  <c r="AV1463" i="21"/>
  <c r="AY1463" i="21" s="1"/>
  <c r="AW1464" i="21"/>
  <c r="AZ1463" i="21"/>
  <c r="AX1463" i="21"/>
  <c r="AV1464" i="21"/>
  <c r="AY1464" i="21" s="1"/>
  <c r="AX1464" i="21"/>
  <c r="AZ1464" i="21"/>
  <c r="AW1465" i="21"/>
  <c r="AV1465" i="21"/>
  <c r="AY1465" i="21" s="1"/>
  <c r="AZ1465" i="21"/>
  <c r="AX1465" i="21"/>
  <c r="AW1466" i="21"/>
  <c r="AZ1466" i="21"/>
  <c r="AW1467" i="21"/>
  <c r="AX1466" i="21"/>
  <c r="AV1466" i="21"/>
  <c r="AY1466" i="21" s="1"/>
  <c r="AX1467" i="21"/>
  <c r="AV1467" i="21"/>
  <c r="AY1467" i="21" s="1"/>
  <c r="AW1468" i="21"/>
  <c r="AZ1467" i="21"/>
  <c r="AZ1468" i="21"/>
  <c r="AX1468" i="21"/>
  <c r="AW1469" i="21"/>
  <c r="AV1468" i="21"/>
  <c r="AY1468" i="21" s="1"/>
  <c r="AX1469" i="21"/>
  <c r="AW1470" i="21"/>
  <c r="AV1469" i="21"/>
  <c r="AY1469" i="21" s="1"/>
  <c r="AZ1469" i="21"/>
  <c r="AV1470" i="21"/>
  <c r="AY1470" i="21" s="1"/>
  <c r="AX1470" i="21"/>
  <c r="AW1471" i="21"/>
  <c r="AZ1470" i="21"/>
  <c r="AZ1471" i="21"/>
  <c r="AV1471" i="21"/>
  <c r="AY1471" i="21" s="1"/>
  <c r="AX1471" i="21"/>
  <c r="AW1472" i="21"/>
  <c r="AW1473" i="21"/>
  <c r="AZ1472" i="21"/>
  <c r="AV1472" i="21"/>
  <c r="AY1472" i="21" s="1"/>
  <c r="AX1472" i="21"/>
  <c r="AW1474" i="21"/>
  <c r="AZ1473" i="21"/>
  <c r="AV1473" i="21"/>
  <c r="AY1473" i="21" s="1"/>
  <c r="AX1473" i="21"/>
  <c r="AX1474" i="21"/>
  <c r="AZ1474" i="21"/>
  <c r="AV1474" i="21"/>
  <c r="AY1474" i="21" s="1"/>
  <c r="AW1475" i="21"/>
  <c r="AX1475" i="21"/>
  <c r="AZ1475" i="21"/>
  <c r="AW1476" i="21"/>
  <c r="AV1475" i="21"/>
  <c r="AY1475" i="21" s="1"/>
  <c r="AV1476" i="21"/>
  <c r="AY1476" i="21" s="1"/>
  <c r="AZ1476" i="21"/>
  <c r="AX1476" i="21"/>
  <c r="AW1477" i="21"/>
  <c r="AW1478" i="21"/>
  <c r="AX1477" i="21"/>
  <c r="AV1477" i="21"/>
  <c r="AY1477" i="21" s="1"/>
  <c r="AZ1477" i="21"/>
  <c r="AZ1478" i="21"/>
  <c r="AV1478" i="21"/>
  <c r="AY1478" i="21" s="1"/>
  <c r="AW1479" i="21"/>
  <c r="AX1478" i="21"/>
  <c r="AZ1479" i="21"/>
  <c r="AX1479" i="21"/>
  <c r="AW1480" i="21"/>
  <c r="AV1479" i="21"/>
  <c r="AY1479" i="21" s="1"/>
  <c r="AX1480" i="21"/>
  <c r="AZ1480" i="21"/>
  <c r="AV1480" i="21"/>
  <c r="AY1480" i="21" s="1"/>
  <c r="AW1481" i="21"/>
  <c r="AV1481" i="21"/>
  <c r="AY1481" i="21" s="1"/>
  <c r="AX1481" i="21"/>
  <c r="AW1482" i="21"/>
  <c r="AZ1481" i="21"/>
  <c r="AW1483" i="21"/>
  <c r="AZ1482" i="21"/>
  <c r="AX1482" i="21"/>
  <c r="AV1482" i="21"/>
  <c r="AY1482" i="21" s="1"/>
  <c r="AV1483" i="21"/>
  <c r="AY1483" i="21" s="1"/>
  <c r="AX1483" i="21"/>
  <c r="AZ1483" i="21"/>
  <c r="AW1484" i="21"/>
  <c r="AV1484" i="21"/>
  <c r="AY1484" i="21" s="1"/>
  <c r="AW1485" i="21"/>
  <c r="AZ1484" i="21"/>
  <c r="AX1484" i="21"/>
  <c r="AX1485" i="21"/>
  <c r="AV1485" i="21"/>
  <c r="AY1485" i="21" s="1"/>
  <c r="AW1486" i="21"/>
  <c r="AZ1485" i="21"/>
  <c r="AX1486" i="21"/>
  <c r="AW1487" i="21"/>
  <c r="AV1486" i="21"/>
  <c r="AY1486" i="21" s="1"/>
  <c r="AZ1486" i="21"/>
  <c r="AV1487" i="21"/>
  <c r="AY1487" i="21" s="1"/>
  <c r="AW1488" i="21"/>
  <c r="AX1487" i="21"/>
  <c r="AZ1487" i="21"/>
  <c r="AX1488" i="21"/>
  <c r="AV1488" i="21"/>
  <c r="AY1488" i="21" s="1"/>
  <c r="AZ1488" i="21"/>
  <c r="AW1489" i="21"/>
  <c r="AW1490" i="21"/>
  <c r="AV1489" i="21"/>
  <c r="AY1489" i="21" s="1"/>
  <c r="AX1489" i="21"/>
  <c r="AZ1489" i="21"/>
  <c r="AV1490" i="21"/>
  <c r="AY1490" i="21" s="1"/>
  <c r="AX1490" i="21"/>
  <c r="AW1491" i="21"/>
  <c r="AZ1490" i="21"/>
  <c r="AZ1491" i="21"/>
  <c r="AX1491" i="21"/>
  <c r="AW1492" i="21"/>
  <c r="AV1491" i="21"/>
  <c r="AY1491" i="21" s="1"/>
  <c r="AX1492" i="21"/>
  <c r="AV1492" i="21"/>
  <c r="AY1492" i="21" s="1"/>
  <c r="AW1493" i="21"/>
  <c r="AZ1492" i="21"/>
  <c r="AX1493" i="21"/>
  <c r="AW1494" i="21"/>
  <c r="AV1493" i="21"/>
  <c r="AY1493" i="21" s="1"/>
  <c r="AZ1493" i="21"/>
  <c r="AW1495" i="21"/>
  <c r="AX1494" i="21"/>
  <c r="AV1494" i="21"/>
  <c r="AY1494" i="21" s="1"/>
  <c r="AZ1494" i="21"/>
  <c r="AX1495" i="21"/>
  <c r="AW1496" i="21"/>
  <c r="AV1495" i="21"/>
  <c r="AY1495" i="21" s="1"/>
  <c r="AZ1495" i="21"/>
  <c r="AW1497" i="21"/>
  <c r="AV1496" i="21"/>
  <c r="AY1496" i="21" s="1"/>
  <c r="AZ1496" i="21"/>
  <c r="AX1496" i="21"/>
  <c r="AV1497" i="21"/>
  <c r="AY1497" i="21" s="1"/>
  <c r="AW1498" i="21"/>
  <c r="AX1497" i="21"/>
  <c r="AZ1497" i="21"/>
  <c r="AX1498" i="21"/>
  <c r="AW1499" i="21"/>
  <c r="AZ1498" i="21"/>
  <c r="AV1498" i="21"/>
  <c r="AY1498" i="21" s="1"/>
  <c r="AW1500" i="21"/>
  <c r="AX1499" i="21"/>
  <c r="AZ1499" i="21"/>
  <c r="AV1499" i="21"/>
  <c r="AY1499" i="21" s="1"/>
  <c r="AX1500" i="21"/>
  <c r="AW1501" i="21"/>
  <c r="AZ1500" i="21"/>
  <c r="AV1500" i="21"/>
  <c r="AY1500" i="21" s="1"/>
  <c r="AV1501" i="21"/>
  <c r="AY1501" i="21" s="1"/>
  <c r="AZ1501" i="21"/>
  <c r="AW1502" i="21"/>
  <c r="AX1501" i="21"/>
  <c r="AV1502" i="21"/>
  <c r="AY1502" i="21" s="1"/>
  <c r="AZ1502" i="21"/>
  <c r="AX1502" i="21"/>
  <c r="AW1503" i="21"/>
  <c r="AX1503" i="21"/>
  <c r="AW1504" i="21"/>
  <c r="AV1503" i="21"/>
  <c r="AY1503" i="21" s="1"/>
  <c r="AZ1503" i="21"/>
  <c r="AX1504" i="21"/>
  <c r="AZ1504" i="21"/>
  <c r="AV1504" i="21"/>
  <c r="AY1504" i="21" s="1"/>
  <c r="AW1505" i="21"/>
  <c r="AW1506" i="21"/>
  <c r="AZ1505" i="21"/>
  <c r="AV1505" i="21"/>
  <c r="AY1505" i="21" s="1"/>
  <c r="AX1505" i="21"/>
  <c r="AV1506" i="21"/>
  <c r="AY1506" i="21" s="1"/>
  <c r="AW1507" i="21"/>
  <c r="AZ1506" i="21"/>
  <c r="AX1506" i="21"/>
  <c r="AZ1507" i="21"/>
  <c r="AV1507" i="21"/>
  <c r="AY1507" i="21" s="1"/>
  <c r="AX1507" i="21"/>
  <c r="AW1508" i="21"/>
  <c r="AW1509" i="21"/>
  <c r="AV1508" i="21"/>
  <c r="AY1508" i="21" s="1"/>
  <c r="AZ1508" i="21"/>
  <c r="AX1508" i="21"/>
  <c r="AV1509" i="21"/>
  <c r="AY1509" i="21" s="1"/>
  <c r="AW1510" i="21"/>
  <c r="AZ1509" i="21"/>
  <c r="AX1509" i="21"/>
  <c r="AW1511" i="21"/>
  <c r="AV1510" i="21"/>
  <c r="AY1510" i="21" s="1"/>
  <c r="AZ1510" i="21"/>
  <c r="AX1510" i="21"/>
  <c r="AW1512" i="21"/>
  <c r="AX1511" i="21"/>
  <c r="AZ1511" i="21"/>
  <c r="AV1511" i="21"/>
  <c r="AY1511" i="21" s="1"/>
  <c r="AW1513" i="21"/>
  <c r="AX1512" i="21"/>
  <c r="AV1512" i="21"/>
  <c r="AY1512" i="21" s="1"/>
  <c r="AZ1512" i="21"/>
  <c r="AZ1513" i="21"/>
  <c r="AW1514" i="21"/>
  <c r="AV1513" i="21"/>
  <c r="AY1513" i="21" s="1"/>
  <c r="AX1513" i="21"/>
  <c r="AZ1514" i="21"/>
  <c r="AV1514" i="21"/>
  <c r="AY1514" i="21" s="1"/>
  <c r="AW1515" i="21"/>
  <c r="AX1514" i="21"/>
  <c r="AV1515" i="21"/>
  <c r="AY1515" i="21" s="1"/>
  <c r="AW1516" i="21"/>
  <c r="AX1515" i="21"/>
  <c r="AZ1515" i="21"/>
  <c r="AX1516" i="21"/>
  <c r="AZ1516" i="21"/>
  <c r="AW1517" i="21"/>
  <c r="AV1516" i="21"/>
  <c r="AY1516" i="21" s="1"/>
  <c r="AZ1517" i="21"/>
  <c r="AV1517" i="21"/>
  <c r="AY1517" i="21" s="1"/>
  <c r="AX1517" i="21"/>
  <c r="AW1518" i="21"/>
  <c r="AV1518" i="21"/>
  <c r="AY1518" i="21" s="1"/>
  <c r="AZ1518" i="21"/>
  <c r="AW1519" i="21"/>
  <c r="AX1518" i="21"/>
  <c r="AV1519" i="21"/>
  <c r="AY1519" i="21" s="1"/>
  <c r="AZ1519" i="21"/>
  <c r="AW1520" i="21"/>
  <c r="AX1519" i="21"/>
  <c r="AX1520" i="21"/>
  <c r="AV1520" i="21"/>
  <c r="AY1520" i="21" s="1"/>
  <c r="AW1521" i="21"/>
  <c r="AZ1520" i="21"/>
  <c r="AV1521" i="21"/>
  <c r="AY1521" i="21" s="1"/>
  <c r="AW1522" i="21"/>
  <c r="AX1521" i="21"/>
  <c r="AZ1521" i="21"/>
  <c r="AX1522" i="21"/>
  <c r="AV1522" i="21"/>
  <c r="AY1522" i="21" s="1"/>
  <c r="AW1523" i="21"/>
  <c r="AZ1522" i="21"/>
  <c r="AX1523" i="21"/>
  <c r="AV1523" i="21"/>
  <c r="AY1523" i="21" s="1"/>
  <c r="AZ1523" i="21"/>
  <c r="AW1524" i="21"/>
  <c r="AW1525" i="21"/>
  <c r="AZ1524" i="21"/>
  <c r="AX1524" i="21"/>
  <c r="AV1524" i="21"/>
  <c r="AY1524" i="21" s="1"/>
  <c r="AV1525" i="21"/>
  <c r="AY1525" i="21" s="1"/>
  <c r="AW1526" i="21"/>
  <c r="AZ1525" i="21"/>
  <c r="AX1525" i="21"/>
  <c r="AV1526" i="21"/>
  <c r="AY1526" i="21" s="1"/>
  <c r="AX1526" i="21"/>
  <c r="AW1527" i="21"/>
  <c r="AZ1526" i="21"/>
  <c r="AV1527" i="21"/>
  <c r="AY1527" i="21" s="1"/>
  <c r="AX1527" i="21"/>
  <c r="AW1528" i="21"/>
  <c r="AZ1527" i="21"/>
  <c r="AZ1528" i="21"/>
  <c r="AW1529" i="21"/>
  <c r="AX1528" i="21"/>
  <c r="AV1528" i="21"/>
  <c r="AY1528" i="21" s="1"/>
  <c r="AZ1529" i="21"/>
  <c r="AX1529" i="21"/>
  <c r="AV1529" i="21"/>
  <c r="AY1529" i="21" s="1"/>
  <c r="AW1530" i="21"/>
  <c r="AV1530" i="21"/>
  <c r="AY1530" i="21" s="1"/>
  <c r="AX1530" i="21"/>
  <c r="AW1531" i="21"/>
  <c r="AZ1530" i="21"/>
  <c r="AW1532" i="21"/>
  <c r="AZ1531" i="21"/>
  <c r="AV1531" i="21"/>
  <c r="AY1531" i="21" s="1"/>
  <c r="AX1531" i="21"/>
  <c r="AV1532" i="21"/>
  <c r="AY1532" i="21" s="1"/>
  <c r="AZ1532" i="21"/>
  <c r="AX1532" i="21"/>
  <c r="AW1533" i="21"/>
  <c r="AZ1533" i="21"/>
  <c r="AX1533" i="21"/>
  <c r="AW1534" i="21"/>
  <c r="AV1533" i="21"/>
  <c r="AY1533" i="21" s="1"/>
  <c r="AV1534" i="21"/>
  <c r="AY1534" i="21" s="1"/>
  <c r="AW1535" i="21"/>
  <c r="AZ1534" i="21"/>
  <c r="AX1534" i="21"/>
  <c r="AZ1535" i="21"/>
  <c r="AV1535" i="21"/>
  <c r="AY1535" i="21" s="1"/>
  <c r="AW1536" i="21"/>
  <c r="AX1535" i="21"/>
  <c r="AV1536" i="21"/>
  <c r="AY1536" i="21" s="1"/>
  <c r="AZ1536" i="21"/>
  <c r="AX1536" i="21"/>
  <c r="AW1537" i="21"/>
  <c r="AX1537" i="21"/>
  <c r="AV1537" i="21"/>
  <c r="AY1537" i="21" s="1"/>
  <c r="AZ1537" i="21"/>
  <c r="AW1538" i="21"/>
  <c r="AV1538" i="21"/>
  <c r="AY1538" i="21" s="1"/>
  <c r="AX1538" i="21"/>
  <c r="AW1539" i="21"/>
  <c r="AZ1538" i="21"/>
  <c r="AW1540" i="21"/>
  <c r="AV1539" i="21"/>
  <c r="AY1539" i="21" s="1"/>
  <c r="AZ1539" i="21"/>
  <c r="AX1539" i="21"/>
  <c r="AW1541" i="21"/>
  <c r="AX1540" i="21"/>
  <c r="AZ1540" i="21"/>
  <c r="AV1540" i="21"/>
  <c r="AY1540" i="21" s="1"/>
  <c r="AZ1541" i="21"/>
  <c r="AX1541" i="21"/>
  <c r="AW1542" i="21"/>
  <c r="AV1541" i="21"/>
  <c r="AY1541" i="21" s="1"/>
  <c r="AZ1542" i="21"/>
  <c r="AV1542" i="21"/>
  <c r="AY1542" i="21" s="1"/>
  <c r="AX1542" i="21"/>
  <c r="AW1543" i="21"/>
  <c r="AZ1543" i="21"/>
  <c r="AW1544" i="21"/>
  <c r="AX1543" i="21"/>
  <c r="AV1543" i="21"/>
  <c r="AY1543" i="21" s="1"/>
  <c r="AW1545" i="21"/>
  <c r="AZ1544" i="21"/>
  <c r="AX1544" i="21"/>
  <c r="AV1544" i="21"/>
  <c r="AY1544" i="21" s="1"/>
  <c r="AX1545" i="21"/>
  <c r="AW1546" i="21"/>
  <c r="AV1545" i="21"/>
  <c r="AY1545" i="21" s="1"/>
  <c r="AZ1545" i="21"/>
  <c r="AX1546" i="21"/>
  <c r="AZ1546" i="21"/>
  <c r="AW1547" i="21"/>
  <c r="AV1546" i="21"/>
  <c r="AY1546" i="21" s="1"/>
  <c r="AX1547" i="21"/>
  <c r="AV1547" i="21"/>
  <c r="AY1547" i="21" s="1"/>
  <c r="AZ1547" i="21"/>
  <c r="AW1548" i="21"/>
  <c r="AZ1548" i="21"/>
  <c r="AW1549" i="21"/>
  <c r="AX1548" i="21"/>
  <c r="AV1548" i="21"/>
  <c r="AY1548" i="21" s="1"/>
  <c r="AV1549" i="21"/>
  <c r="AY1549" i="21" s="1"/>
  <c r="AZ1549" i="21"/>
  <c r="AW1550" i="21"/>
  <c r="AX1549" i="21"/>
  <c r="AV1550" i="21"/>
  <c r="AY1550" i="21" s="1"/>
  <c r="AZ1550" i="21"/>
  <c r="AW1551" i="21"/>
  <c r="AX1550" i="21"/>
  <c r="AW1552" i="21"/>
  <c r="AZ1551" i="21"/>
  <c r="AV1551" i="21"/>
  <c r="AY1551" i="21" s="1"/>
  <c r="AX1551" i="21"/>
  <c r="AV1552" i="21"/>
  <c r="AY1552" i="21" s="1"/>
  <c r="AZ1552" i="21"/>
  <c r="AW1553" i="21"/>
  <c r="AX1552" i="21"/>
  <c r="AX1553" i="21"/>
  <c r="AZ1553" i="21"/>
  <c r="AW1554" i="21"/>
  <c r="AV1553" i="21"/>
  <c r="AY1553" i="21" s="1"/>
  <c r="AV1554" i="21"/>
  <c r="AY1554" i="21" s="1"/>
  <c r="AX1554" i="21"/>
  <c r="AZ1554" i="21"/>
  <c r="AW1555" i="21"/>
  <c r="AX1555" i="21"/>
  <c r="AZ1555" i="21"/>
  <c r="AW1556" i="21"/>
  <c r="AV1555" i="21"/>
  <c r="AY1555" i="21" s="1"/>
  <c r="AZ1556" i="21"/>
  <c r="AW1557" i="21"/>
  <c r="AX1556" i="21"/>
  <c r="AV1556" i="21"/>
  <c r="AY1556" i="21" s="1"/>
  <c r="AW1558" i="21"/>
  <c r="AZ1557" i="21"/>
  <c r="AV1557" i="21"/>
  <c r="AY1557" i="21" s="1"/>
  <c r="AX1557" i="21"/>
  <c r="AV1558" i="21"/>
  <c r="AY1558" i="21" s="1"/>
  <c r="AX1558" i="21"/>
  <c r="AZ1558" i="21"/>
  <c r="AW1559" i="21"/>
  <c r="AZ1559" i="21"/>
  <c r="AW1560" i="21"/>
  <c r="AX1559" i="21"/>
  <c r="AV1559" i="21"/>
  <c r="AY1559" i="21" s="1"/>
  <c r="AV1560" i="21"/>
  <c r="AY1560" i="21" s="1"/>
  <c r="AZ1560" i="21"/>
  <c r="AW1561" i="21"/>
  <c r="AX1560" i="21"/>
  <c r="AZ1561" i="21"/>
  <c r="AV1561" i="21"/>
  <c r="AY1561" i="21" s="1"/>
  <c r="AX1561" i="21"/>
  <c r="AW1562" i="21"/>
  <c r="AW1563" i="21"/>
  <c r="AZ1562" i="21"/>
  <c r="AV1562" i="21"/>
  <c r="AY1562" i="21" s="1"/>
  <c r="AX1562" i="21"/>
  <c r="AV1563" i="21"/>
  <c r="AY1563" i="21" s="1"/>
  <c r="AW1564" i="21"/>
  <c r="AX1563" i="21"/>
  <c r="AZ1563" i="21"/>
  <c r="AW1565" i="21"/>
  <c r="AX1564" i="21"/>
  <c r="AZ1564" i="21"/>
  <c r="AV1564" i="21"/>
  <c r="AY1564" i="21" s="1"/>
  <c r="AZ1565" i="21"/>
  <c r="AV1565" i="21"/>
  <c r="AY1565" i="21" s="1"/>
  <c r="AW1566" i="21"/>
  <c r="AX1565" i="21"/>
  <c r="AZ1566" i="21"/>
  <c r="AX1566" i="21"/>
  <c r="AV1566" i="21"/>
  <c r="AY1566" i="21" s="1"/>
  <c r="AW1567" i="21"/>
  <c r="AW1568" i="21"/>
  <c r="AZ1567" i="21"/>
  <c r="AV1567" i="21"/>
  <c r="AY1567" i="21" s="1"/>
  <c r="AX1567" i="21"/>
  <c r="AV1568" i="21"/>
  <c r="AY1568" i="21" s="1"/>
  <c r="AX1568" i="21"/>
  <c r="AW1569" i="21"/>
  <c r="AZ1568" i="21"/>
  <c r="AW1570" i="21"/>
  <c r="AX1569" i="21"/>
  <c r="AZ1569" i="21"/>
  <c r="AV1569" i="21"/>
  <c r="AY1569" i="21" s="1"/>
  <c r="AW1571" i="21"/>
  <c r="AZ1570" i="21"/>
  <c r="AV1570" i="21"/>
  <c r="AY1570" i="21" s="1"/>
  <c r="AX1570" i="21"/>
  <c r="AX1571" i="21"/>
  <c r="AW1572" i="21"/>
  <c r="AZ1571" i="21"/>
  <c r="AV1571" i="21"/>
  <c r="AY1571" i="21" s="1"/>
  <c r="AV1572" i="21"/>
  <c r="AY1572" i="21" s="1"/>
  <c r="AX1572" i="21"/>
  <c r="AW1573" i="21"/>
  <c r="AZ1572" i="21"/>
  <c r="AV1573" i="21"/>
  <c r="AY1573" i="21" s="1"/>
  <c r="AW1574" i="21"/>
  <c r="AZ1573" i="21"/>
  <c r="AX1573" i="21"/>
  <c r="AZ1574" i="21"/>
  <c r="AV1574" i="21"/>
  <c r="AY1574" i="21" s="1"/>
  <c r="AW1575" i="21"/>
  <c r="AX1574" i="21"/>
  <c r="AZ1575" i="21"/>
  <c r="AV1575" i="21"/>
  <c r="AY1575" i="21" s="1"/>
  <c r="AW1576" i="21"/>
  <c r="AX1575" i="21"/>
  <c r="AW1577" i="21"/>
  <c r="AZ1576" i="21"/>
  <c r="AX1576" i="21"/>
  <c r="AV1576" i="21"/>
  <c r="AY1576" i="21" s="1"/>
  <c r="AX1577" i="21"/>
  <c r="AZ1577" i="21"/>
  <c r="AW1578" i="21"/>
  <c r="AV1577" i="21"/>
  <c r="AY1577" i="21" s="1"/>
  <c r="AV1578" i="21"/>
  <c r="AY1578" i="21" s="1"/>
  <c r="AW1579" i="21"/>
  <c r="AX1578" i="21"/>
  <c r="AZ1578" i="21"/>
  <c r="AW1580" i="21"/>
  <c r="AX1579" i="21"/>
  <c r="AZ1579" i="21"/>
  <c r="AV1579" i="21"/>
  <c r="AY1579" i="21" s="1"/>
  <c r="AX1580" i="21"/>
  <c r="AW1581" i="21"/>
  <c r="AZ1580" i="21"/>
  <c r="AV1580" i="21"/>
  <c r="AY1580" i="21" s="1"/>
  <c r="AZ1581" i="21"/>
  <c r="AX1581" i="21"/>
  <c r="AV1581" i="21"/>
  <c r="AY1581" i="21" s="1"/>
  <c r="AW1582" i="21"/>
  <c r="AW1583" i="21"/>
  <c r="AX1582" i="21"/>
  <c r="AZ1582" i="21"/>
  <c r="AV1582" i="21"/>
  <c r="AY1582" i="21" s="1"/>
  <c r="AW1584" i="21"/>
  <c r="AX1583" i="21"/>
  <c r="AV1583" i="21"/>
  <c r="AY1583" i="21" s="1"/>
  <c r="AZ1583" i="21"/>
  <c r="AV1584" i="21"/>
  <c r="AY1584" i="21" s="1"/>
  <c r="AW1585" i="21"/>
  <c r="AZ1584" i="21"/>
  <c r="AX1584" i="21"/>
  <c r="AX1585" i="21"/>
  <c r="AV1585" i="21"/>
  <c r="AY1585" i="21" s="1"/>
  <c r="AZ1585" i="21"/>
  <c r="AW1586" i="21"/>
  <c r="AW1587" i="21"/>
  <c r="AX1586" i="21"/>
  <c r="AV1586" i="21"/>
  <c r="AY1586" i="21" s="1"/>
  <c r="AZ1586" i="21"/>
  <c r="AV1587" i="21"/>
  <c r="AY1587" i="21" s="1"/>
  <c r="AW1588" i="21"/>
  <c r="AZ1587" i="21"/>
  <c r="AX1587" i="21"/>
  <c r="AX1588" i="21"/>
  <c r="AV1588" i="21"/>
  <c r="AY1588" i="21" s="1"/>
  <c r="AW1589" i="21"/>
  <c r="AZ1588" i="21"/>
  <c r="AZ1589" i="21"/>
  <c r="AX1589" i="21"/>
  <c r="AW1590" i="21"/>
  <c r="AV1589" i="21"/>
  <c r="AY1589" i="21" s="1"/>
  <c r="AV1590" i="21"/>
  <c r="AY1590" i="21" s="1"/>
  <c r="AW1591" i="21"/>
  <c r="AX1590" i="21"/>
  <c r="AZ1590" i="21"/>
  <c r="AW1592" i="21"/>
  <c r="AV1591" i="21"/>
  <c r="AY1591" i="21" s="1"/>
  <c r="AX1591" i="21"/>
  <c r="AZ1591" i="21"/>
  <c r="AX1592" i="21"/>
  <c r="AW1593" i="21"/>
  <c r="AZ1592" i="21"/>
  <c r="AV1592" i="21"/>
  <c r="AY1592" i="21" s="1"/>
  <c r="AW1594" i="21"/>
  <c r="AX1593" i="21"/>
  <c r="AZ1593" i="21"/>
  <c r="AV1593" i="21"/>
  <c r="AY1593" i="21" s="1"/>
  <c r="AV1594" i="21"/>
  <c r="AY1594" i="21" s="1"/>
  <c r="AW1595" i="21"/>
  <c r="AX1594" i="21"/>
  <c r="AZ1594" i="21"/>
  <c r="AW1596" i="21"/>
  <c r="AZ1595" i="21"/>
  <c r="AX1595" i="21"/>
  <c r="AV1595" i="21"/>
  <c r="AY1595" i="21" s="1"/>
  <c r="AW1597" i="21"/>
  <c r="AX1596" i="21"/>
  <c r="AZ1596" i="21"/>
  <c r="AV1596" i="21"/>
  <c r="AY1596" i="21" s="1"/>
  <c r="AX1597" i="21"/>
  <c r="AW1598" i="21"/>
  <c r="AV1597" i="21"/>
  <c r="AY1597" i="21" s="1"/>
  <c r="AZ1597" i="21"/>
  <c r="AV1598" i="21"/>
  <c r="AY1598" i="21" s="1"/>
  <c r="AX1598" i="21"/>
  <c r="AZ1598" i="21"/>
  <c r="AW1599" i="21"/>
  <c r="AX1599" i="21"/>
  <c r="AV1599" i="21"/>
  <c r="AY1599" i="21" s="1"/>
  <c r="AW1600" i="21"/>
  <c r="AZ1599" i="21"/>
  <c r="AZ1600" i="21"/>
  <c r="AX1600" i="21"/>
  <c r="AV1600" i="21"/>
  <c r="AY1600" i="21" s="1"/>
  <c r="AW1601" i="21"/>
  <c r="AX1601" i="21"/>
  <c r="AZ1601" i="21"/>
  <c r="AV1601" i="21"/>
  <c r="AY1601" i="21" s="1"/>
  <c r="AW1602" i="21"/>
  <c r="AW1603" i="21"/>
  <c r="AV1602" i="21"/>
  <c r="AY1602" i="21" s="1"/>
  <c r="AX1602" i="21"/>
  <c r="AZ1602" i="21"/>
  <c r="AV1603" i="21"/>
  <c r="AY1603" i="21" s="1"/>
  <c r="AW1604" i="21"/>
  <c r="AZ1603" i="21"/>
  <c r="AX1603" i="21"/>
  <c r="AX1604" i="21"/>
  <c r="AZ1604" i="21"/>
  <c r="AW1605" i="21"/>
  <c r="AV1604" i="21"/>
  <c r="AY1604" i="21" s="1"/>
  <c r="AZ1605" i="21"/>
  <c r="AX1605" i="21"/>
  <c r="AW1606" i="21"/>
  <c r="AV1605" i="21"/>
  <c r="AY1605" i="21" s="1"/>
  <c r="AZ1606" i="21"/>
  <c r="AV1606" i="21"/>
  <c r="AY1606" i="21" s="1"/>
  <c r="AW1607" i="21"/>
  <c r="AX1606" i="21"/>
  <c r="AZ1607" i="21"/>
  <c r="AX1607" i="21"/>
  <c r="AW1608" i="21"/>
  <c r="AV1607" i="21"/>
  <c r="AY1607" i="21" s="1"/>
  <c r="AZ1608" i="21"/>
  <c r="AW1609" i="21"/>
  <c r="AX1608" i="21"/>
  <c r="AV1608" i="21"/>
  <c r="AY1608" i="21" s="1"/>
  <c r="AW1610" i="21"/>
  <c r="AZ1609" i="21"/>
  <c r="AV1609" i="21"/>
  <c r="AY1609" i="21" s="1"/>
  <c r="AX1609" i="21"/>
  <c r="AZ1610" i="21"/>
  <c r="AW1611" i="21"/>
  <c r="AX1610" i="21"/>
  <c r="AV1610" i="21"/>
  <c r="AY1610" i="21" s="1"/>
  <c r="AX1611" i="21"/>
  <c r="AZ1611" i="21"/>
  <c r="AV1611" i="21"/>
  <c r="AY1611" i="21" s="1"/>
  <c r="AW1612" i="21"/>
  <c r="AW1613" i="21"/>
  <c r="AZ1612" i="21"/>
  <c r="AX1612" i="21"/>
  <c r="AV1612" i="21"/>
  <c r="AY1612" i="21" s="1"/>
  <c r="AV1613" i="21"/>
  <c r="AY1613" i="21" s="1"/>
  <c r="AW1614" i="21"/>
  <c r="AZ1613" i="21"/>
  <c r="AX1613" i="21"/>
  <c r="AW1615" i="21"/>
  <c r="AZ1614" i="21"/>
  <c r="AX1614" i="21"/>
  <c r="AV1614" i="21"/>
  <c r="AY1614" i="21" s="1"/>
  <c r="AZ1615" i="21"/>
  <c r="AV1615" i="21"/>
  <c r="AY1615" i="21" s="1"/>
  <c r="AX1615" i="21"/>
  <c r="AW1616" i="21"/>
  <c r="AZ1616" i="21"/>
  <c r="AX1616" i="21"/>
  <c r="AW1617" i="21"/>
  <c r="AV1616" i="21"/>
  <c r="AY1616" i="21" s="1"/>
  <c r="AZ1617" i="21"/>
  <c r="AV1617" i="21"/>
  <c r="AY1617" i="21" s="1"/>
  <c r="AX1617" i="21"/>
  <c r="AW1618" i="21"/>
  <c r="AV1618" i="21"/>
  <c r="AY1618" i="21" s="1"/>
  <c r="AW1619" i="21"/>
  <c r="AZ1618" i="21"/>
  <c r="AX1618" i="21"/>
  <c r="AZ1619" i="21"/>
  <c r="AV1619" i="21"/>
  <c r="AY1619" i="21" s="1"/>
  <c r="AX1619" i="21"/>
  <c r="AW1620" i="21"/>
  <c r="AZ1620" i="21"/>
  <c r="AW1621" i="21"/>
  <c r="AV1620" i="21"/>
  <c r="AY1620" i="21" s="1"/>
  <c r="AX1620" i="21"/>
  <c r="AW1622" i="21"/>
  <c r="AV1621" i="21"/>
  <c r="AY1621" i="21" s="1"/>
  <c r="AZ1621" i="21"/>
  <c r="AX1621" i="21"/>
  <c r="AV1622" i="21"/>
  <c r="AY1622" i="21" s="1"/>
  <c r="AW1623" i="21"/>
  <c r="AX1622" i="21"/>
  <c r="AZ1622" i="21"/>
  <c r="AW1624" i="21"/>
  <c r="AZ1623" i="21"/>
  <c r="AX1623" i="21"/>
  <c r="AV1623" i="21"/>
  <c r="AY1623" i="21" s="1"/>
  <c r="AZ1624" i="21"/>
  <c r="AX1624" i="21"/>
  <c r="AW1625" i="21"/>
  <c r="AV1624" i="21"/>
  <c r="AY1624" i="21" s="1"/>
  <c r="AZ1625" i="21"/>
  <c r="AX1625" i="21"/>
  <c r="AV1625" i="21"/>
  <c r="AY1625" i="21" s="1"/>
  <c r="AW1626" i="21"/>
  <c r="AZ1626" i="21"/>
  <c r="AV1626" i="21"/>
  <c r="AY1626" i="21" s="1"/>
  <c r="AW1627" i="21"/>
  <c r="AX1626" i="21"/>
  <c r="AW1628" i="21"/>
  <c r="AV1627" i="21"/>
  <c r="AY1627" i="21" s="1"/>
  <c r="AX1627" i="21"/>
  <c r="AZ1627" i="21"/>
  <c r="AV1628" i="21"/>
  <c r="AY1628" i="21" s="1"/>
  <c r="AZ1628" i="21"/>
  <c r="AX1628" i="21"/>
  <c r="AW1629" i="21"/>
  <c r="AV1629" i="21"/>
  <c r="AY1629" i="21" s="1"/>
  <c r="AX1629" i="21"/>
  <c r="AW1630" i="21"/>
  <c r="AZ1629" i="21"/>
  <c r="AV1630" i="21"/>
  <c r="AY1630" i="21" s="1"/>
  <c r="AX1630" i="21"/>
  <c r="AZ1630" i="21"/>
  <c r="AW1631" i="21"/>
  <c r="AW1632" i="21"/>
  <c r="AV1631" i="21"/>
  <c r="AY1631" i="21" s="1"/>
  <c r="AZ1631" i="21"/>
  <c r="AX1631" i="21"/>
  <c r="AW1633" i="21"/>
  <c r="AZ1632" i="21"/>
  <c r="AV1632" i="21"/>
  <c r="AY1632" i="21" s="1"/>
  <c r="AX1632" i="21"/>
  <c r="AZ1633" i="21"/>
  <c r="AW1634" i="21"/>
  <c r="AV1633" i="21"/>
  <c r="AY1633" i="21" s="1"/>
  <c r="AX1633" i="21"/>
  <c r="AZ1634" i="21"/>
  <c r="AX1634" i="21"/>
  <c r="AW1635" i="21"/>
  <c r="AV1634" i="21"/>
  <c r="AY1634" i="21" s="1"/>
  <c r="AX1635" i="21"/>
  <c r="AV1635" i="21"/>
  <c r="AY1635" i="21" s="1"/>
  <c r="AW1636" i="21"/>
  <c r="AZ1635" i="21"/>
  <c r="AV1636" i="21"/>
  <c r="AY1636" i="21" s="1"/>
  <c r="AZ1636" i="21"/>
  <c r="AW1637" i="21"/>
  <c r="AX1636" i="21"/>
  <c r="AX1637" i="21"/>
  <c r="AZ1637" i="21"/>
  <c r="AW1638" i="21"/>
  <c r="AV1637" i="21"/>
  <c r="AY1637" i="21" s="1"/>
  <c r="AZ1638" i="21"/>
  <c r="AV1638" i="21"/>
  <c r="AY1638" i="21" s="1"/>
  <c r="AW1639" i="21"/>
  <c r="AX1638" i="21"/>
  <c r="AX1639" i="21"/>
  <c r="AW1640" i="21"/>
  <c r="AV1639" i="21"/>
  <c r="AY1639" i="21" s="1"/>
  <c r="AZ1639" i="21"/>
  <c r="AZ1640" i="21"/>
  <c r="AV1640" i="21"/>
  <c r="AY1640" i="21" s="1"/>
  <c r="AX1640" i="21"/>
  <c r="AW1641" i="21"/>
  <c r="AX1641" i="21"/>
  <c r="AZ1641" i="21"/>
  <c r="AW1642" i="21"/>
  <c r="AV1641" i="21"/>
  <c r="AY1641" i="21" s="1"/>
  <c r="AZ1642" i="21"/>
  <c r="AW1643" i="21"/>
  <c r="AX1642" i="21"/>
  <c r="AV1642" i="21"/>
  <c r="AY1642" i="21" s="1"/>
  <c r="AV1643" i="21"/>
  <c r="AY1643" i="21" s="1"/>
  <c r="AZ1643" i="21"/>
  <c r="AW1644" i="21"/>
  <c r="AX1643" i="21"/>
  <c r="AW1645" i="21"/>
  <c r="AZ1644" i="21"/>
  <c r="AV1644" i="21"/>
  <c r="AY1644" i="21" s="1"/>
  <c r="AX1644" i="21"/>
  <c r="AV1645" i="21"/>
  <c r="AY1645" i="21" s="1"/>
  <c r="AW1646" i="21"/>
  <c r="AX1645" i="21"/>
  <c r="AZ1645" i="21"/>
  <c r="AV1646" i="21"/>
  <c r="AY1646" i="21" s="1"/>
  <c r="AW1647" i="21"/>
  <c r="AZ1646" i="21"/>
  <c r="AX1646" i="21"/>
  <c r="AV1647" i="21"/>
  <c r="AY1647" i="21" s="1"/>
  <c r="AW1648" i="21"/>
  <c r="AX1647" i="21"/>
  <c r="AZ1647" i="21"/>
  <c r="AX1648" i="21"/>
  <c r="AZ1648" i="21"/>
  <c r="AV1648" i="21"/>
  <c r="AY1648" i="21" s="1"/>
  <c r="AW1649" i="21"/>
  <c r="AZ1649" i="21"/>
  <c r="AX1649" i="21"/>
  <c r="AV1649" i="21"/>
  <c r="AY1649" i="21" s="1"/>
  <c r="AW1650" i="21"/>
  <c r="AX1650" i="21"/>
  <c r="AZ1650" i="21"/>
  <c r="AV1650" i="21"/>
  <c r="AY1650" i="21" s="1"/>
  <c r="AW1651" i="21"/>
  <c r="AV1651" i="21"/>
  <c r="AY1651" i="21" s="1"/>
  <c r="AX1651" i="21"/>
  <c r="AW1652" i="21"/>
  <c r="AZ1651" i="21"/>
  <c r="AV1652" i="21"/>
  <c r="AY1652" i="21" s="1"/>
  <c r="AW1653" i="21"/>
  <c r="AX1652" i="21"/>
  <c r="AZ1652" i="21"/>
  <c r="AX1653" i="21"/>
  <c r="AZ1653" i="21"/>
  <c r="AW1654" i="21"/>
  <c r="AV1653" i="21"/>
  <c r="AY1653" i="21" s="1"/>
  <c r="AX1654" i="21"/>
  <c r="AZ1654" i="21"/>
  <c r="AW1655" i="21"/>
  <c r="AV1654" i="21"/>
  <c r="AY1654" i="21" s="1"/>
  <c r="AZ1655" i="21"/>
  <c r="AV1655" i="21"/>
  <c r="AY1655" i="21" s="1"/>
  <c r="AX1655" i="21"/>
  <c r="AW1656" i="21"/>
  <c r="AZ1656" i="21"/>
  <c r="AX1656" i="21"/>
  <c r="AW1657" i="21"/>
  <c r="AV1656" i="21"/>
  <c r="AY1656" i="21" s="1"/>
  <c r="AV1657" i="21"/>
  <c r="AY1657" i="21" s="1"/>
  <c r="AW1658" i="21"/>
  <c r="AX1657" i="21"/>
  <c r="AZ1657" i="21"/>
  <c r="AZ1658" i="21"/>
  <c r="AX1658" i="21"/>
  <c r="AV1658" i="21"/>
  <c r="AY1658" i="21" s="1"/>
  <c r="AW1659" i="21"/>
  <c r="AX1659" i="21"/>
  <c r="AW1660" i="21"/>
  <c r="AZ1659" i="21"/>
  <c r="AV1659" i="21"/>
  <c r="AY1659" i="21" s="1"/>
  <c r="AX1660" i="21"/>
  <c r="AW1661" i="21"/>
  <c r="AZ1660" i="21"/>
  <c r="AV1660" i="21"/>
  <c r="AY1660" i="21" s="1"/>
  <c r="AZ1661" i="21"/>
  <c r="AW1662" i="21"/>
  <c r="AV1661" i="21"/>
  <c r="AY1661" i="21" s="1"/>
  <c r="AX1661" i="21"/>
  <c r="AZ1662" i="21"/>
  <c r="AV1662" i="21"/>
  <c r="AY1662" i="21" s="1"/>
  <c r="AX1662" i="21"/>
  <c r="AW1663" i="21"/>
  <c r="AZ1663" i="21"/>
  <c r="AX1663" i="21"/>
  <c r="AW1664" i="21"/>
  <c r="AV1663" i="21"/>
  <c r="AY1663" i="21" s="1"/>
  <c r="AV1664" i="21"/>
  <c r="AY1664" i="21" s="1"/>
  <c r="AZ1664" i="21"/>
  <c r="AW1665" i="21"/>
  <c r="AX1664" i="21"/>
  <c r="AV1665" i="21"/>
  <c r="AY1665" i="21" s="1"/>
  <c r="AZ1665" i="21"/>
  <c r="AX1665" i="21"/>
  <c r="AW1666" i="21"/>
  <c r="AW1667" i="21"/>
  <c r="AZ1666" i="21"/>
  <c r="AX1666" i="21"/>
  <c r="AV1666" i="21"/>
  <c r="AY1666" i="21" s="1"/>
  <c r="AZ1667" i="21"/>
  <c r="AX1667" i="21"/>
  <c r="AV1667" i="21"/>
  <c r="AY1667" i="21" s="1"/>
  <c r="AW1668" i="21"/>
  <c r="AW1669" i="21"/>
  <c r="AX1668" i="21"/>
  <c r="AV1668" i="21"/>
  <c r="AY1668" i="21" s="1"/>
  <c r="AZ1668" i="21"/>
  <c r="AW1670" i="21"/>
  <c r="AX1669" i="21"/>
  <c r="AV1669" i="21"/>
  <c r="AY1669" i="21" s="1"/>
  <c r="AZ1669" i="21"/>
  <c r="AV1670" i="21"/>
  <c r="AY1670" i="21" s="1"/>
  <c r="AX1670" i="21"/>
  <c r="AZ1670" i="21"/>
  <c r="AW1671" i="21"/>
  <c r="AW1672" i="21"/>
  <c r="AV1671" i="21"/>
  <c r="AY1671" i="21" s="1"/>
  <c r="AX1671" i="21"/>
  <c r="AZ1671" i="21"/>
  <c r="AV1672" i="21"/>
  <c r="AY1672" i="21" s="1"/>
  <c r="AW1673" i="21"/>
  <c r="AZ1672" i="21"/>
  <c r="AX1672" i="21"/>
  <c r="AZ1673" i="21"/>
  <c r="AW1674" i="21"/>
  <c r="AX1673" i="21"/>
  <c r="AV1673" i="21"/>
  <c r="AY1673" i="21" s="1"/>
  <c r="AW1675" i="21"/>
  <c r="AZ1674" i="21"/>
  <c r="AV1674" i="21"/>
  <c r="AY1674" i="21" s="1"/>
  <c r="AX1674" i="21"/>
  <c r="AV1675" i="21"/>
  <c r="AY1675" i="21" s="1"/>
  <c r="AZ1675" i="21"/>
  <c r="AX1675" i="21"/>
  <c r="AW1676" i="21"/>
  <c r="AV1676" i="21"/>
  <c r="AY1676" i="21" s="1"/>
  <c r="AZ1676" i="21"/>
  <c r="AX1676" i="21"/>
  <c r="AW1677" i="21"/>
  <c r="AZ1677" i="21"/>
  <c r="AX1677" i="21"/>
  <c r="AV1677" i="21"/>
  <c r="AY1677" i="21" s="1"/>
  <c r="AW1678" i="21"/>
  <c r="AZ1678" i="21"/>
  <c r="AX1678" i="21"/>
  <c r="AW1679" i="21"/>
  <c r="AV1678" i="21"/>
  <c r="AY1678" i="21" s="1"/>
  <c r="AW1680" i="21"/>
  <c r="AV1679" i="21"/>
  <c r="AY1679" i="21" s="1"/>
  <c r="AX1679" i="21"/>
  <c r="AZ1679" i="21"/>
  <c r="AX1680" i="21"/>
  <c r="AV1680" i="21"/>
  <c r="AY1680" i="21" s="1"/>
  <c r="AW1681" i="21"/>
  <c r="AZ1680" i="21"/>
  <c r="AX1681" i="21"/>
  <c r="AW1682" i="21"/>
  <c r="AV1681" i="21"/>
  <c r="AY1681" i="21" s="1"/>
  <c r="AZ1681" i="21"/>
  <c r="AW1683" i="21"/>
  <c r="AV1682" i="21"/>
  <c r="AY1682" i="21" s="1"/>
  <c r="AX1682" i="21"/>
  <c r="AZ1682" i="21"/>
  <c r="AV1683" i="21"/>
  <c r="AY1683" i="21" s="1"/>
  <c r="AX1683" i="21"/>
  <c r="AW1684" i="21"/>
  <c r="AZ1683" i="21"/>
  <c r="AW1685" i="21"/>
  <c r="AX1684" i="21"/>
  <c r="AZ1684" i="21"/>
  <c r="AV1684" i="21"/>
  <c r="AY1684" i="21" s="1"/>
  <c r="AV1685" i="21"/>
  <c r="AY1685" i="21" s="1"/>
  <c r="AX1685" i="21"/>
  <c r="AZ1685" i="21"/>
  <c r="AW1686" i="21"/>
  <c r="AZ1686" i="21"/>
  <c r="AW1687" i="21"/>
  <c r="AV1686" i="21"/>
  <c r="AY1686" i="21" s="1"/>
  <c r="AX1686" i="21"/>
  <c r="AV1687" i="21"/>
  <c r="AY1687" i="21" s="1"/>
  <c r="AW1688" i="21"/>
  <c r="AZ1687" i="21"/>
  <c r="AX1687" i="21"/>
  <c r="AW1689" i="21"/>
  <c r="AV1688" i="21"/>
  <c r="AY1688" i="21" s="1"/>
  <c r="AZ1688" i="21"/>
  <c r="AX1688" i="21"/>
  <c r="AW1690" i="21"/>
  <c r="AX1689" i="21"/>
  <c r="AV1689" i="21"/>
  <c r="AY1689" i="21" s="1"/>
  <c r="AZ1689" i="21"/>
  <c r="AW1691" i="21"/>
  <c r="AV1690" i="21"/>
  <c r="AY1690" i="21" s="1"/>
  <c r="AZ1690" i="21"/>
  <c r="AX1690" i="21"/>
  <c r="AZ1691" i="21"/>
  <c r="AW1692" i="21"/>
  <c r="AX1691" i="21"/>
  <c r="AV1691" i="21"/>
  <c r="AY1691" i="21" s="1"/>
  <c r="AZ1692" i="21"/>
  <c r="AV1692" i="21"/>
  <c r="AY1692" i="21" s="1"/>
  <c r="AW1693" i="21"/>
  <c r="AX1692" i="21"/>
  <c r="AW1694" i="21"/>
  <c r="AV1693" i="21"/>
  <c r="AY1693" i="21" s="1"/>
  <c r="AZ1693" i="21"/>
  <c r="AX1693" i="21"/>
  <c r="AZ1694" i="21"/>
  <c r="AX1694" i="21"/>
  <c r="AW1695" i="21"/>
  <c r="AV1694" i="21"/>
  <c r="AY1694" i="21" s="1"/>
  <c r="AZ1695" i="21"/>
  <c r="AW1696" i="21"/>
  <c r="AX1695" i="21"/>
  <c r="AV1695" i="21"/>
  <c r="AY1695" i="21" s="1"/>
  <c r="AX1696" i="21"/>
  <c r="AW1697" i="21"/>
  <c r="AV1696" i="21"/>
  <c r="AY1696" i="21" s="1"/>
  <c r="AZ1696" i="21"/>
  <c r="AZ1697" i="21"/>
  <c r="AV1697" i="21"/>
  <c r="AY1697" i="21" s="1"/>
  <c r="AX1697" i="21"/>
  <c r="AW1698" i="21"/>
  <c r="AX1698" i="21"/>
  <c r="AZ1698" i="21"/>
  <c r="AW1699" i="21"/>
  <c r="AV1698" i="21"/>
  <c r="AY1698" i="21" s="1"/>
  <c r="AX1699" i="21"/>
  <c r="AW1700" i="21"/>
  <c r="AV1699" i="21"/>
  <c r="AY1699" i="21" s="1"/>
  <c r="AZ1699" i="21"/>
  <c r="AW1701" i="21"/>
  <c r="AZ1700" i="21"/>
  <c r="AX1700" i="21"/>
  <c r="AV1700" i="21"/>
  <c r="AY1700" i="21" s="1"/>
  <c r="AZ1701" i="21"/>
  <c r="AX1701" i="21"/>
  <c r="AV1701" i="21"/>
  <c r="AY1701" i="21" s="1"/>
  <c r="AW1702" i="21"/>
  <c r="AZ1702" i="21"/>
  <c r="AW1703" i="21"/>
  <c r="AV1702" i="21"/>
  <c r="AY1702" i="21" s="1"/>
  <c r="AX1702" i="21"/>
  <c r="AW1704" i="21"/>
  <c r="AV1703" i="21"/>
  <c r="AY1703" i="21" s="1"/>
  <c r="AZ1703" i="21"/>
  <c r="AX1703" i="21"/>
  <c r="AW1705" i="21"/>
  <c r="AX1704" i="21"/>
  <c r="AZ1704" i="21"/>
  <c r="AV1704" i="21"/>
  <c r="AY1704" i="21" s="1"/>
  <c r="AX1705" i="21"/>
  <c r="AV1705" i="21"/>
  <c r="AY1705" i="21" s="1"/>
  <c r="AW1706" i="21"/>
  <c r="AZ1705" i="21"/>
  <c r="AW1707" i="21"/>
  <c r="AZ1706" i="21"/>
  <c r="AX1706" i="21"/>
  <c r="AV1706" i="21"/>
  <c r="AY1706" i="21" s="1"/>
  <c r="AX1707" i="21"/>
  <c r="AV1707" i="21"/>
  <c r="AY1707" i="21" s="1"/>
  <c r="AW1708" i="21"/>
  <c r="AZ1707" i="21"/>
  <c r="AX1708" i="21"/>
  <c r="AZ1708" i="21"/>
  <c r="AV1708" i="21"/>
  <c r="AY1708" i="21" s="1"/>
  <c r="AW1709" i="21"/>
  <c r="AW1710" i="21"/>
  <c r="AZ1709" i="21"/>
  <c r="AV1709" i="21"/>
  <c r="AY1709" i="21" s="1"/>
  <c r="AX1709" i="21"/>
  <c r="AX1710" i="21"/>
  <c r="AW1711" i="21"/>
  <c r="AZ1710" i="21"/>
  <c r="AV1710" i="21"/>
  <c r="AY1710" i="21" s="1"/>
  <c r="AZ1711" i="21"/>
  <c r="AX1711" i="21"/>
  <c r="AW1712" i="21"/>
  <c r="AV1711" i="21"/>
  <c r="AY1711" i="21" s="1"/>
  <c r="AW1713" i="21"/>
  <c r="AX1712" i="21"/>
  <c r="AV1712" i="21"/>
  <c r="AY1712" i="21" s="1"/>
  <c r="AZ1712" i="21"/>
  <c r="AZ1713" i="21"/>
  <c r="AV1713" i="21"/>
  <c r="AY1713" i="21" s="1"/>
  <c r="AW1714" i="21"/>
  <c r="AX1713" i="21"/>
  <c r="AV1714" i="21"/>
  <c r="AY1714" i="21" s="1"/>
  <c r="AX1714" i="21"/>
  <c r="AW1715" i="21"/>
  <c r="AZ1714" i="21"/>
  <c r="AV1715" i="21"/>
  <c r="AY1715" i="21" s="1"/>
  <c r="AX1715" i="21"/>
  <c r="AZ1715" i="21"/>
  <c r="AW1716" i="21"/>
  <c r="AV1716" i="21"/>
  <c r="AY1716" i="21" s="1"/>
  <c r="AZ1716" i="21"/>
  <c r="AX1716" i="21"/>
  <c r="AW1717" i="21"/>
  <c r="AZ1717" i="21"/>
  <c r="AV1717" i="21"/>
  <c r="AY1717" i="21" s="1"/>
  <c r="AW1718" i="21"/>
  <c r="AX1717" i="21"/>
  <c r="AW1719" i="21"/>
  <c r="AZ1718" i="21"/>
  <c r="AV1718" i="21"/>
  <c r="AY1718" i="21" s="1"/>
  <c r="AX1718" i="21"/>
  <c r="AX1719" i="21"/>
  <c r="AZ1719" i="21"/>
  <c r="AW1720" i="21"/>
  <c r="AV1719" i="21"/>
  <c r="AY1719" i="21" s="1"/>
  <c r="AV1720" i="21"/>
  <c r="AY1720" i="21" s="1"/>
  <c r="AZ1720" i="21"/>
  <c r="AX1720" i="21"/>
  <c r="AW1721" i="21"/>
  <c r="AZ1721" i="21"/>
  <c r="AV1721" i="21"/>
  <c r="AY1721" i="21" s="1"/>
  <c r="AW1722" i="21"/>
  <c r="AX1721" i="21"/>
  <c r="AX1722" i="21"/>
  <c r="AW1723" i="21"/>
  <c r="AV1722" i="21"/>
  <c r="AY1722" i="21" s="1"/>
  <c r="AZ1722" i="21"/>
  <c r="AZ1723" i="21"/>
  <c r="AV1723" i="21"/>
  <c r="AY1723" i="21" s="1"/>
  <c r="AW1724" i="21"/>
  <c r="AX1723" i="21"/>
  <c r="AZ1724" i="21"/>
  <c r="AV1724" i="21"/>
  <c r="AY1724" i="21" s="1"/>
  <c r="AX1724" i="21"/>
  <c r="AW1725" i="21"/>
  <c r="AW1726" i="21"/>
  <c r="AZ1725" i="21"/>
  <c r="AX1725" i="21"/>
  <c r="AV1725" i="21"/>
  <c r="AY1725" i="21" s="1"/>
  <c r="AW1727" i="21"/>
  <c r="AV1726" i="21"/>
  <c r="AY1726" i="21" s="1"/>
  <c r="AZ1726" i="21"/>
  <c r="AX1726" i="21"/>
  <c r="AZ1727" i="21"/>
  <c r="AX1727" i="21"/>
  <c r="AV1727" i="21"/>
  <c r="AY1727" i="21" s="1"/>
  <c r="AW1728" i="21"/>
  <c r="AX1728" i="21"/>
  <c r="AV1728" i="21"/>
  <c r="AY1728" i="21" s="1"/>
  <c r="AZ1728" i="21"/>
  <c r="AW1729" i="21"/>
  <c r="AX1729" i="21"/>
  <c r="AW1730" i="21"/>
  <c r="AV1729" i="21"/>
  <c r="AY1729" i="21" s="1"/>
  <c r="AZ1729" i="21"/>
  <c r="AW1731" i="21"/>
  <c r="AX1730" i="21"/>
  <c r="AZ1730" i="21"/>
  <c r="AV1730" i="21"/>
  <c r="AY1730" i="21" s="1"/>
  <c r="AW1732" i="21"/>
  <c r="AX1731" i="21"/>
  <c r="AV1731" i="21"/>
  <c r="AY1731" i="21" s="1"/>
  <c r="AZ1731" i="21"/>
  <c r="AX1732" i="21"/>
  <c r="AZ1732" i="21"/>
  <c r="AW1733" i="21"/>
  <c r="AV1732" i="21"/>
  <c r="AY1732" i="21" s="1"/>
  <c r="AX1733" i="21"/>
  <c r="AZ1733" i="21"/>
  <c r="AV1733" i="21"/>
  <c r="AY1733" i="21" s="1"/>
  <c r="AW1734" i="21"/>
  <c r="AW1735" i="21"/>
  <c r="AZ1734" i="21"/>
  <c r="AX1734" i="21"/>
  <c r="AV1734" i="21"/>
  <c r="AY1734" i="21" s="1"/>
  <c r="AZ1735" i="21"/>
  <c r="AX1735" i="21"/>
  <c r="AW1736" i="21"/>
  <c r="AV1735" i="21"/>
  <c r="AY1735" i="21" s="1"/>
  <c r="AV1736" i="21"/>
  <c r="AY1736" i="21" s="1"/>
  <c r="AW1737" i="21"/>
  <c r="AX1736" i="21"/>
  <c r="AZ1736" i="21"/>
  <c r="AV1737" i="21"/>
  <c r="AY1737" i="21" s="1"/>
  <c r="AX1737" i="21"/>
  <c r="AZ1737" i="21"/>
  <c r="AW1738" i="21"/>
  <c r="AW1739" i="21"/>
  <c r="AZ1738" i="21"/>
  <c r="AX1738" i="21"/>
  <c r="AV1738" i="21"/>
  <c r="AY1738" i="21" s="1"/>
  <c r="AX1739" i="21"/>
  <c r="AZ1739" i="21"/>
  <c r="AV1739" i="21"/>
  <c r="AY1739" i="21" s="1"/>
  <c r="AW1740" i="21"/>
  <c r="AX1740" i="21"/>
  <c r="AV1740" i="21"/>
  <c r="AY1740" i="21" s="1"/>
  <c r="AW1741" i="21"/>
  <c r="AZ1740" i="21"/>
  <c r="AX1741" i="21"/>
  <c r="AZ1741" i="21"/>
  <c r="AV1741" i="21"/>
  <c r="AY1741" i="21" s="1"/>
  <c r="AW1742" i="21"/>
  <c r="AX1742" i="21"/>
  <c r="AZ1742" i="21"/>
  <c r="AV1742" i="21"/>
  <c r="AY1742" i="21" s="1"/>
  <c r="AW1743" i="21"/>
  <c r="AW1744" i="21"/>
  <c r="AX1743" i="21"/>
  <c r="AV1743" i="21"/>
  <c r="AY1743" i="21" s="1"/>
  <c r="AZ1743" i="21"/>
  <c r="AZ1744" i="21"/>
  <c r="AW1745" i="21"/>
  <c r="AV1744" i="21"/>
  <c r="AY1744" i="21" s="1"/>
  <c r="AX1744" i="21"/>
  <c r="AW1746" i="21"/>
  <c r="AZ1745" i="21"/>
  <c r="AV1745" i="21"/>
  <c r="AY1745" i="21" s="1"/>
  <c r="AX1745" i="21"/>
  <c r="AX1746" i="21"/>
  <c r="AZ1746" i="21"/>
  <c r="AW1747" i="21"/>
  <c r="AV1746" i="21"/>
  <c r="AY1746" i="21" s="1"/>
  <c r="AV1747" i="21"/>
  <c r="AY1747" i="21" s="1"/>
  <c r="AZ1747" i="21"/>
  <c r="AW1748" i="21"/>
  <c r="AX1747" i="21"/>
  <c r="AX1748" i="21"/>
  <c r="AZ1748" i="21"/>
  <c r="AW1749" i="21"/>
  <c r="AV1748" i="21"/>
  <c r="AY1748" i="21" s="1"/>
  <c r="AV1749" i="21"/>
  <c r="AY1749" i="21" s="1"/>
  <c r="AZ1749" i="21"/>
  <c r="AW1750" i="21"/>
  <c r="AX1749" i="21"/>
  <c r="AZ1750" i="21"/>
  <c r="AW1751" i="21"/>
  <c r="AV1750" i="21"/>
  <c r="AY1750" i="21" s="1"/>
  <c r="AX1750" i="21"/>
  <c r="AW1752" i="21"/>
  <c r="AV1751" i="21"/>
  <c r="AY1751" i="21" s="1"/>
  <c r="AX1751" i="21"/>
  <c r="AZ1751" i="21"/>
  <c r="AX1752" i="21"/>
  <c r="AW1753" i="21"/>
  <c r="AV1752" i="21"/>
  <c r="AY1752" i="21" s="1"/>
  <c r="AZ1752" i="21"/>
  <c r="AZ1753" i="21"/>
  <c r="AX1753" i="21"/>
  <c r="AV1753" i="21"/>
  <c r="AY1753" i="21" s="1"/>
  <c r="AW1754" i="21"/>
  <c r="AX1754" i="21"/>
  <c r="AV1754" i="21"/>
  <c r="AY1754" i="21" s="1"/>
  <c r="AZ1754" i="21"/>
  <c r="AW1755" i="21"/>
  <c r="AW1756" i="21"/>
  <c r="AZ1755" i="21"/>
  <c r="AX1755" i="21"/>
  <c r="AV1755" i="21"/>
  <c r="AY1755" i="21" s="1"/>
  <c r="AZ1756" i="21"/>
  <c r="AX1756" i="21"/>
  <c r="AW1757" i="21"/>
  <c r="AV1756" i="21"/>
  <c r="AY1756" i="21" s="1"/>
  <c r="AW1758" i="21"/>
  <c r="AX1757" i="21"/>
  <c r="AV1757" i="21"/>
  <c r="AY1757" i="21" s="1"/>
  <c r="AZ1757" i="21"/>
  <c r="AW1759" i="21"/>
  <c r="AZ1758" i="21"/>
  <c r="AV1758" i="21"/>
  <c r="AY1758" i="21" s="1"/>
  <c r="AX1758" i="21"/>
  <c r="AZ1759" i="21"/>
  <c r="AV1759" i="21"/>
  <c r="AY1759" i="21" s="1"/>
  <c r="AX1759" i="21"/>
  <c r="AW1760" i="21"/>
  <c r="AZ1760" i="21"/>
  <c r="AW1761" i="21"/>
  <c r="AV1760" i="21"/>
  <c r="AY1760" i="21" s="1"/>
  <c r="AX1760" i="21"/>
  <c r="AW1762" i="21"/>
  <c r="AZ1761" i="21"/>
  <c r="AV1761" i="21"/>
  <c r="AY1761" i="21" s="1"/>
  <c r="AX1761" i="21"/>
  <c r="AW1763" i="21"/>
  <c r="AV1762" i="21"/>
  <c r="AY1762" i="21" s="1"/>
  <c r="AX1762" i="21"/>
  <c r="AZ1762" i="21"/>
  <c r="AZ1763" i="21"/>
  <c r="AW1764" i="21"/>
  <c r="AX1763" i="21"/>
  <c r="AV1763" i="21"/>
  <c r="AY1763" i="21" s="1"/>
  <c r="AX1764" i="21"/>
  <c r="AV1764" i="21"/>
  <c r="AY1764" i="21" s="1"/>
  <c r="AW1765" i="21"/>
  <c r="AZ1764" i="21"/>
  <c r="AV1765" i="21"/>
  <c r="AY1765" i="21" s="1"/>
  <c r="AX1765" i="21"/>
  <c r="AZ1765" i="21"/>
  <c r="AW1766" i="21"/>
  <c r="AZ1766" i="21"/>
  <c r="AW1767" i="21"/>
  <c r="AV1766" i="21"/>
  <c r="AY1766" i="21" s="1"/>
  <c r="AX1766" i="21"/>
  <c r="AX1767" i="21"/>
  <c r="AV1767" i="21"/>
  <c r="AY1767" i="21" s="1"/>
  <c r="AZ1767" i="21"/>
  <c r="AW1768" i="21"/>
  <c r="AV1768" i="21"/>
  <c r="AY1768" i="21" s="1"/>
  <c r="AZ1768" i="21"/>
  <c r="AX1768" i="21"/>
  <c r="AW1769" i="21"/>
  <c r="AZ1769" i="21"/>
  <c r="AX1769" i="21"/>
  <c r="AV1769" i="21"/>
  <c r="AY1769" i="21" s="1"/>
  <c r="AW1770" i="21"/>
  <c r="AV1770" i="21"/>
  <c r="AY1770" i="21" s="1"/>
  <c r="AX1770" i="21"/>
  <c r="AZ1770" i="21"/>
  <c r="AW1771" i="21"/>
  <c r="AW1772" i="21"/>
  <c r="AX1771" i="21"/>
  <c r="AZ1771" i="21"/>
  <c r="AV1771" i="21"/>
  <c r="AY1771" i="21" s="1"/>
  <c r="AX1772" i="21"/>
  <c r="AV1772" i="21"/>
  <c r="AY1772" i="21" s="1"/>
  <c r="AW1773" i="21"/>
  <c r="AZ1772" i="21"/>
  <c r="AV1773" i="21"/>
  <c r="AY1773" i="21" s="1"/>
  <c r="AZ1773" i="21"/>
  <c r="AW1774" i="21"/>
  <c r="AX1773" i="21"/>
  <c r="AZ1774" i="21"/>
  <c r="AX1774" i="21"/>
  <c r="AV1774" i="21"/>
  <c r="AY1774" i="21" s="1"/>
  <c r="AW1775" i="21"/>
  <c r="AW1776" i="21"/>
  <c r="AX1775" i="21"/>
  <c r="AV1775" i="21"/>
  <c r="AY1775" i="21" s="1"/>
  <c r="AZ1775" i="21"/>
  <c r="AX1776" i="21"/>
  <c r="AV1776" i="21"/>
  <c r="AY1776" i="21" s="1"/>
  <c r="AZ1776" i="21"/>
  <c r="AW1777" i="21"/>
  <c r="AZ1777" i="21"/>
  <c r="AW1778" i="21"/>
  <c r="AV1777" i="21"/>
  <c r="AY1777" i="21" s="1"/>
  <c r="AX1777" i="21"/>
  <c r="AX1778" i="21"/>
  <c r="AW1779" i="21"/>
  <c r="AV1778" i="21"/>
  <c r="AY1778" i="21" s="1"/>
  <c r="AZ1778" i="21"/>
  <c r="AZ1779" i="21"/>
  <c r="AV1779" i="21"/>
  <c r="AY1779" i="21" s="1"/>
  <c r="AW1780" i="21"/>
  <c r="AX1779" i="21"/>
  <c r="AX1780" i="21"/>
  <c r="AW1781" i="21"/>
  <c r="AZ1780" i="21"/>
  <c r="AV1780" i="21"/>
  <c r="AY1780" i="21" s="1"/>
  <c r="AV1781" i="21"/>
  <c r="AY1781" i="21" s="1"/>
  <c r="AX1781" i="21"/>
  <c r="AW1782" i="21"/>
  <c r="AZ1781" i="21"/>
  <c r="AZ1782" i="21"/>
  <c r="AV1782" i="21"/>
  <c r="AY1782" i="21" s="1"/>
  <c r="AX1782" i="21"/>
  <c r="AW1783" i="21"/>
  <c r="AZ1783" i="21"/>
  <c r="AW1784" i="21"/>
  <c r="AX1783" i="21"/>
  <c r="AV1783" i="21"/>
  <c r="AY1783" i="21" s="1"/>
  <c r="AZ1784" i="21"/>
  <c r="AV1784" i="21"/>
  <c r="AY1784" i="21" s="1"/>
  <c r="AX1784" i="21"/>
  <c r="AW1785" i="21"/>
  <c r="AW1786" i="21"/>
  <c r="AX1785" i="21"/>
  <c r="AZ1785" i="21"/>
  <c r="AV1785" i="21"/>
  <c r="AY1785" i="21" s="1"/>
  <c r="AX1786" i="21"/>
  <c r="AW1787" i="21"/>
  <c r="AV1786" i="21"/>
  <c r="AY1786" i="21" s="1"/>
  <c r="AZ1786" i="21"/>
  <c r="AV1787" i="21"/>
  <c r="AY1787" i="21" s="1"/>
  <c r="AX1787" i="21"/>
  <c r="AW1788" i="21"/>
  <c r="AZ1787" i="21"/>
  <c r="AX1788" i="21"/>
  <c r="AW1789" i="21"/>
  <c r="AZ1788" i="21"/>
  <c r="AV1788" i="21"/>
  <c r="AY1788" i="21" s="1"/>
  <c r="AV1789" i="21"/>
  <c r="AY1789" i="21" s="1"/>
  <c r="AZ1789" i="21"/>
  <c r="AX1789" i="21"/>
  <c r="AW1790" i="21"/>
  <c r="AZ1790" i="21"/>
  <c r="AW1791" i="21"/>
  <c r="AX1790" i="21"/>
  <c r="AV1790" i="21"/>
  <c r="AY1790" i="21" s="1"/>
  <c r="AZ1791" i="21"/>
  <c r="AX1791" i="21"/>
  <c r="AV1791" i="21"/>
  <c r="AY1791" i="21" s="1"/>
  <c r="AW1792" i="21"/>
  <c r="AZ1792" i="21"/>
  <c r="AW1793" i="21"/>
  <c r="AV1792" i="21"/>
  <c r="AY1792" i="21" s="1"/>
  <c r="AX1792" i="21"/>
  <c r="AX1793" i="21"/>
  <c r="AV1793" i="21"/>
  <c r="AY1793" i="21" s="1"/>
  <c r="AW1794" i="21"/>
  <c r="AZ1793" i="21"/>
  <c r="AV1794" i="21"/>
  <c r="AY1794" i="21" s="1"/>
  <c r="AZ1794" i="21"/>
  <c r="AX1794" i="21"/>
  <c r="AW1795" i="21"/>
  <c r="AV1795" i="21"/>
  <c r="AY1795" i="21" s="1"/>
  <c r="AX1795" i="21"/>
  <c r="AZ1795" i="21"/>
  <c r="AW1796" i="21"/>
  <c r="AV1796" i="21"/>
  <c r="AY1796" i="21" s="1"/>
  <c r="AX1796" i="21"/>
  <c r="AZ1796" i="21"/>
  <c r="AW1797" i="21"/>
  <c r="AW1798" i="21"/>
  <c r="AX1797" i="21"/>
  <c r="AZ1797" i="21"/>
  <c r="AV1797" i="21"/>
  <c r="AY1797" i="21" s="1"/>
  <c r="AV1798" i="21"/>
  <c r="AY1798" i="21" s="1"/>
  <c r="AX1798" i="21"/>
  <c r="AZ1798" i="21"/>
  <c r="AW1799" i="21"/>
  <c r="AW1800" i="21"/>
  <c r="AX1799" i="21"/>
  <c r="AZ1799" i="21"/>
  <c r="AV1799" i="21"/>
  <c r="AY1799" i="21" s="1"/>
  <c r="AZ1800" i="21"/>
  <c r="AX1800" i="21"/>
  <c r="AV1800" i="21"/>
  <c r="AY1800" i="21" s="1"/>
  <c r="AW1801" i="21"/>
  <c r="AV1801" i="21"/>
  <c r="AY1801" i="21" s="1"/>
  <c r="AX1801" i="21"/>
  <c r="AW1802" i="21"/>
  <c r="AZ1801" i="21"/>
  <c r="AZ1802" i="21"/>
  <c r="AV1802" i="21"/>
  <c r="AY1802" i="21" s="1"/>
  <c r="AX1802" i="21"/>
  <c r="AW1803" i="21"/>
  <c r="AV1803" i="21"/>
  <c r="AY1803" i="21" s="1"/>
  <c r="AW1804" i="21"/>
  <c r="AX1803" i="21"/>
  <c r="AZ1803" i="21"/>
  <c r="AW1805" i="21"/>
  <c r="AV1804" i="21"/>
  <c r="AY1804" i="21" s="1"/>
  <c r="AX1804" i="21"/>
  <c r="AZ1804" i="21"/>
  <c r="AX1805" i="21"/>
  <c r="AZ1805" i="21"/>
  <c r="AV1805" i="21"/>
  <c r="AY1805" i="21" s="1"/>
  <c r="AW1806" i="21"/>
  <c r="AX1806" i="21"/>
  <c r="AV1806" i="21"/>
  <c r="AY1806" i="21" s="1"/>
  <c r="AZ1806" i="21"/>
  <c r="AW1807" i="21"/>
  <c r="AX1807" i="21"/>
  <c r="AV1807" i="21"/>
  <c r="AY1807" i="21" s="1"/>
  <c r="AW1808" i="21"/>
  <c r="AZ1807" i="21"/>
  <c r="AV1808" i="21"/>
  <c r="AY1808" i="21" s="1"/>
  <c r="AZ1808" i="21"/>
  <c r="AX1808" i="21"/>
  <c r="AW1809" i="21"/>
  <c r="AW1810" i="21"/>
  <c r="AZ1809" i="21"/>
  <c r="AX1809" i="21"/>
  <c r="AV1809" i="21"/>
  <c r="AY1809" i="21" s="1"/>
  <c r="AX1810" i="21"/>
  <c r="AV1810" i="21"/>
  <c r="AY1810" i="21" s="1"/>
  <c r="AW1811" i="21"/>
  <c r="AZ1810" i="21"/>
  <c r="AX1811" i="21"/>
  <c r="AV1811" i="21"/>
  <c r="AY1811" i="21" s="1"/>
  <c r="AW1812" i="21"/>
  <c r="AZ1811" i="21"/>
  <c r="AV1812" i="21"/>
  <c r="AY1812" i="21" s="1"/>
  <c r="AZ1812" i="21"/>
  <c r="AW1813" i="21"/>
  <c r="AX1812" i="21"/>
  <c r="AW1814" i="21"/>
  <c r="AZ1813" i="21"/>
  <c r="AX1813" i="21"/>
  <c r="AV1813" i="21"/>
  <c r="AY1813" i="21" s="1"/>
  <c r="AW1815" i="21"/>
  <c r="AV1814" i="21"/>
  <c r="AY1814" i="21" s="1"/>
  <c r="AX1814" i="21"/>
  <c r="AZ1814" i="21"/>
  <c r="AX1815" i="21"/>
  <c r="AV1815" i="21"/>
  <c r="AY1815" i="21" s="1"/>
  <c r="AZ1815" i="21"/>
  <c r="AW1816" i="21"/>
  <c r="AZ1816" i="21"/>
  <c r="AV1816" i="21"/>
  <c r="AY1816" i="21" s="1"/>
  <c r="AW1817" i="21"/>
  <c r="AX1816" i="21"/>
  <c r="AV1817" i="21"/>
  <c r="AY1817" i="21" s="1"/>
  <c r="AZ1817" i="21"/>
  <c r="AX1817" i="21"/>
  <c r="AW1818" i="21"/>
  <c r="AX1818" i="21"/>
  <c r="AZ1818" i="21"/>
  <c r="AV1818" i="21"/>
  <c r="AY1818" i="21" s="1"/>
  <c r="AW1819" i="21"/>
  <c r="AX1819" i="21"/>
  <c r="AW1820" i="21"/>
  <c r="AV1819" i="21"/>
  <c r="AY1819" i="21" s="1"/>
  <c r="AZ1819" i="21"/>
  <c r="AW1821" i="21"/>
  <c r="AX1820" i="21"/>
  <c r="AZ1820" i="21"/>
  <c r="AV1820" i="21"/>
  <c r="AY1820" i="21" s="1"/>
  <c r="AX1821" i="21"/>
  <c r="AV1821" i="21"/>
  <c r="AY1821" i="21" s="1"/>
  <c r="AW1822" i="21"/>
  <c r="AZ1821" i="21"/>
  <c r="AX1822" i="21"/>
  <c r="AW1823" i="21"/>
  <c r="AZ1822" i="21"/>
  <c r="AV1822" i="21"/>
  <c r="AY1822" i="21" s="1"/>
  <c r="AX1823" i="21"/>
  <c r="AW1824" i="21"/>
  <c r="AZ1823" i="21"/>
  <c r="AV1823" i="21"/>
  <c r="AY1823" i="21" s="1"/>
  <c r="AW1825" i="21"/>
  <c r="AZ1824" i="21"/>
  <c r="AV1824" i="21"/>
  <c r="AY1824" i="21" s="1"/>
  <c r="AX1824" i="21"/>
  <c r="AW1826" i="21"/>
  <c r="AV1825" i="21"/>
  <c r="AY1825" i="21" s="1"/>
  <c r="AZ1825" i="21"/>
  <c r="AX1825" i="21"/>
  <c r="AZ1826" i="21"/>
  <c r="AX1826" i="21"/>
  <c r="AV1826" i="21"/>
  <c r="AY1826" i="21" s="1"/>
  <c r="AW1827" i="21"/>
  <c r="AW1828" i="21"/>
  <c r="AV1827" i="21"/>
  <c r="AY1827" i="21" s="1"/>
  <c r="AZ1827" i="21"/>
  <c r="AX1827" i="21"/>
  <c r="AX1828" i="21"/>
  <c r="AW1829" i="21"/>
  <c r="AZ1828" i="21"/>
  <c r="AV1828" i="21"/>
  <c r="AY1828" i="21" s="1"/>
  <c r="AZ1829" i="21"/>
  <c r="AV1829" i="21"/>
  <c r="AY1829" i="21" s="1"/>
  <c r="AX1829" i="21"/>
  <c r="AW1830" i="21"/>
  <c r="AV1830" i="21"/>
  <c r="AY1830" i="21" s="1"/>
  <c r="AW1831" i="21"/>
  <c r="AZ1830" i="21"/>
  <c r="AX1830" i="21"/>
  <c r="AZ1831" i="21"/>
  <c r="AX1831" i="21"/>
  <c r="AV1831" i="21"/>
  <c r="AY1831" i="21" s="1"/>
  <c r="AW1832" i="21"/>
  <c r="AV1832" i="21"/>
  <c r="AY1832" i="21" s="1"/>
  <c r="AX1832" i="21"/>
  <c r="AZ1832" i="21"/>
  <c r="AW1833" i="21"/>
  <c r="AV1833" i="21"/>
  <c r="AY1833" i="21" s="1"/>
  <c r="AZ1833" i="21"/>
  <c r="AX1833" i="21"/>
  <c r="AW1834" i="21"/>
  <c r="AX1834" i="21"/>
  <c r="AW1835" i="21"/>
  <c r="AV1834" i="21"/>
  <c r="AY1834" i="21" s="1"/>
  <c r="AZ1834" i="21"/>
  <c r="AV1835" i="21"/>
  <c r="AY1835" i="21" s="1"/>
  <c r="AZ1835" i="21"/>
  <c r="AW1836" i="21"/>
  <c r="AX1835" i="21"/>
  <c r="AZ1836" i="21"/>
  <c r="AW1837" i="21"/>
  <c r="AV1836" i="21"/>
  <c r="AY1836" i="21" s="1"/>
  <c r="AX1836" i="21"/>
  <c r="AW1838" i="21"/>
  <c r="AZ1837" i="21"/>
  <c r="AV1837" i="21"/>
  <c r="AY1837" i="21" s="1"/>
  <c r="AX1837" i="21"/>
  <c r="AX1838" i="21"/>
  <c r="AW1839" i="21"/>
  <c r="AZ1838" i="21"/>
  <c r="AV1838" i="21"/>
  <c r="AY1838" i="21" s="1"/>
  <c r="AW1840" i="21"/>
  <c r="AZ1839" i="21"/>
  <c r="AX1839" i="21"/>
  <c r="AV1839" i="21"/>
  <c r="AY1839" i="21" s="1"/>
  <c r="AW1841" i="21"/>
  <c r="AX1840" i="21"/>
  <c r="AV1840" i="21"/>
  <c r="AY1840" i="21" s="1"/>
  <c r="AZ1840" i="21"/>
  <c r="AX1841" i="21"/>
  <c r="AZ1841" i="21"/>
  <c r="AV1841" i="21"/>
  <c r="AY1841" i="21" s="1"/>
  <c r="AW1842" i="21"/>
  <c r="AV1842" i="21"/>
  <c r="AY1842" i="21" s="1"/>
  <c r="AZ1842" i="21"/>
  <c r="AX1842" i="21"/>
  <c r="AW1843" i="21"/>
  <c r="AW1844" i="21"/>
  <c r="AX1843" i="21"/>
  <c r="AZ1843" i="21"/>
  <c r="AV1843" i="21"/>
  <c r="AY1843" i="21" s="1"/>
  <c r="AZ1844" i="21"/>
  <c r="AX1844" i="21"/>
  <c r="AV1844" i="21"/>
  <c r="AY1844" i="21" s="1"/>
  <c r="AW1845" i="21"/>
  <c r="AV1845" i="21"/>
  <c r="AY1845" i="21" s="1"/>
  <c r="AX1845" i="21"/>
  <c r="AZ1845" i="21"/>
  <c r="AW1846" i="21"/>
  <c r="AX1846" i="21"/>
  <c r="AW1847" i="21"/>
  <c r="AZ1846" i="21"/>
  <c r="AV1846" i="21"/>
  <c r="AY1846" i="21" s="1"/>
  <c r="AV1847" i="21"/>
  <c r="AY1847" i="21" s="1"/>
  <c r="AX1847" i="21"/>
  <c r="AZ1847" i="21"/>
  <c r="AW1848" i="21"/>
  <c r="AW1849" i="21"/>
  <c r="AV1848" i="21"/>
  <c r="AY1848" i="21" s="1"/>
  <c r="AX1848" i="21"/>
  <c r="AZ1848" i="21"/>
  <c r="AZ1849" i="21"/>
  <c r="AX1849" i="21"/>
  <c r="AV1849" i="21"/>
  <c r="AY1849" i="21" s="1"/>
  <c r="AW1850" i="21"/>
  <c r="AX1850" i="21"/>
  <c r="AZ1850" i="21"/>
  <c r="AV1850" i="21"/>
  <c r="AY1850" i="21" s="1"/>
  <c r="AW1851" i="21"/>
  <c r="AZ1851" i="21"/>
  <c r="AV1851" i="21"/>
  <c r="AY1851" i="21" s="1"/>
  <c r="AW1852" i="21"/>
  <c r="AX1851" i="21"/>
  <c r="AW1853" i="21"/>
  <c r="AX1852" i="21"/>
  <c r="AZ1852" i="21"/>
  <c r="AV1852" i="21"/>
  <c r="AY1852" i="21" s="1"/>
  <c r="AZ1853" i="21"/>
  <c r="AW1854" i="21"/>
  <c r="AV1853" i="21"/>
  <c r="AY1853" i="21" s="1"/>
  <c r="AX1853" i="21"/>
  <c r="AZ1854" i="21"/>
  <c r="AV1854" i="21"/>
  <c r="AY1854" i="21" s="1"/>
  <c r="AW1855" i="21"/>
  <c r="AX1854" i="21"/>
  <c r="AV1855" i="21"/>
  <c r="AY1855" i="21" s="1"/>
  <c r="AX1855" i="21"/>
  <c r="AW1856" i="21"/>
  <c r="AZ1855" i="21"/>
  <c r="AZ1856" i="21"/>
  <c r="AV1856" i="21"/>
  <c r="AY1856" i="21" s="1"/>
  <c r="AX1856" i="21"/>
  <c r="AW1857" i="21"/>
  <c r="AX1857" i="21"/>
  <c r="AV1857" i="21"/>
  <c r="AY1857" i="21" s="1"/>
  <c r="AZ1857" i="21"/>
  <c r="AW1858" i="21"/>
  <c r="AV1858" i="21"/>
  <c r="AY1858" i="21" s="1"/>
  <c r="AX1858" i="21"/>
  <c r="AW1859" i="21"/>
  <c r="AZ1858" i="21"/>
  <c r="AW1860" i="21"/>
  <c r="AZ1859" i="21"/>
  <c r="AX1859" i="21"/>
  <c r="AV1859" i="21"/>
  <c r="AY1859" i="21" s="1"/>
  <c r="AW1861" i="21"/>
  <c r="AV1860" i="21"/>
  <c r="AY1860" i="21" s="1"/>
  <c r="AZ1860" i="21"/>
  <c r="AX1860" i="21"/>
  <c r="AW1862" i="21"/>
  <c r="AV1861" i="21"/>
  <c r="AY1861" i="21" s="1"/>
  <c r="AX1861" i="21"/>
  <c r="AZ1861" i="21"/>
  <c r="AZ1862" i="21"/>
  <c r="AX1862" i="21"/>
  <c r="AW1863" i="21"/>
  <c r="AV1862" i="21"/>
  <c r="AY1862" i="21" s="1"/>
  <c r="AZ1863" i="21"/>
  <c r="AX1863" i="21"/>
  <c r="AV1863" i="21"/>
  <c r="AY1863" i="21" s="1"/>
  <c r="AW1864" i="21"/>
  <c r="AV1864" i="21"/>
  <c r="AY1864" i="21" s="1"/>
  <c r="AX1864" i="21"/>
  <c r="AZ1864" i="21"/>
  <c r="AW1865" i="21"/>
  <c r="AX1865" i="21"/>
  <c r="AV1865" i="21"/>
  <c r="AY1865" i="21" s="1"/>
  <c r="AW1866" i="21"/>
  <c r="AZ1865" i="21"/>
  <c r="AX1866" i="21"/>
  <c r="AW1867" i="21"/>
  <c r="AZ1866" i="21"/>
  <c r="AV1866" i="21"/>
  <c r="AY1866" i="21" s="1"/>
  <c r="AV1867" i="21"/>
  <c r="AY1867" i="21" s="1"/>
  <c r="AZ1867" i="21"/>
  <c r="AW1868" i="21"/>
  <c r="AX1867" i="21"/>
  <c r="AW1869" i="21"/>
  <c r="AX1868" i="21"/>
  <c r="AZ1868" i="21"/>
  <c r="AV1868" i="21"/>
  <c r="AY1868" i="21" s="1"/>
  <c r="AX1869" i="21"/>
  <c r="AZ1869" i="21"/>
  <c r="AW1870" i="21"/>
  <c r="AV1869" i="21"/>
  <c r="AY1869" i="21" s="1"/>
  <c r="AZ1870" i="21"/>
  <c r="AX1870" i="21"/>
  <c r="AW1871" i="21"/>
  <c r="AV1870" i="21"/>
  <c r="AY1870" i="21" s="1"/>
  <c r="AW1872" i="21"/>
  <c r="AV1871" i="21"/>
  <c r="AY1871" i="21" s="1"/>
  <c r="AX1871" i="21"/>
  <c r="AZ1871" i="21"/>
  <c r="AW1873" i="21"/>
  <c r="AZ1872" i="21"/>
  <c r="AV1872" i="21"/>
  <c r="AY1872" i="21" s="1"/>
  <c r="AX1872" i="21"/>
  <c r="AV1873" i="21"/>
  <c r="AY1873" i="21" s="1"/>
  <c r="AX1873" i="21"/>
  <c r="AW1874" i="21"/>
  <c r="AZ1873" i="21"/>
  <c r="AX1874" i="21"/>
  <c r="AW1875" i="21"/>
  <c r="AV1874" i="21"/>
  <c r="AY1874" i="21" s="1"/>
  <c r="AZ1874" i="21"/>
  <c r="AZ1875" i="21"/>
  <c r="AV1875" i="21"/>
  <c r="AY1875" i="21" s="1"/>
  <c r="AX1875" i="21"/>
  <c r="AW1876" i="21"/>
  <c r="AZ1876" i="21"/>
  <c r="AX1876" i="21"/>
  <c r="AV1876" i="21"/>
  <c r="AY1876" i="21" s="1"/>
  <c r="AW1877" i="21"/>
  <c r="AW1878" i="21"/>
  <c r="AX1877" i="21"/>
  <c r="AV1877" i="21"/>
  <c r="AY1877" i="21" s="1"/>
  <c r="AZ1877" i="21"/>
  <c r="AX1878" i="21"/>
  <c r="AW1879" i="21"/>
  <c r="AZ1878" i="21"/>
  <c r="AV1878" i="21"/>
  <c r="AY1878" i="21" s="1"/>
  <c r="AZ1879" i="21"/>
  <c r="AX1879" i="21"/>
  <c r="AV1879" i="21"/>
  <c r="AY1879" i="21" s="1"/>
  <c r="AW1880" i="21"/>
  <c r="AX1880" i="21"/>
  <c r="AW1881" i="21"/>
  <c r="AV1880" i="21"/>
  <c r="AY1880" i="21" s="1"/>
  <c r="AZ1880" i="21"/>
  <c r="AX1881" i="21"/>
  <c r="AW1882" i="21"/>
  <c r="AZ1881" i="21"/>
  <c r="AV1881" i="21"/>
  <c r="AY1881" i="21" s="1"/>
  <c r="AZ1882" i="21"/>
  <c r="AX1882" i="21"/>
  <c r="AW1883" i="21"/>
  <c r="AV1882" i="21"/>
  <c r="AY1882" i="21" s="1"/>
  <c r="AZ1883" i="21"/>
  <c r="AV1883" i="21"/>
  <c r="AY1883" i="21" s="1"/>
  <c r="AW1884" i="21"/>
  <c r="AX1883" i="21"/>
  <c r="AX1884" i="21"/>
  <c r="AV1884" i="21"/>
  <c r="AY1884" i="21" s="1"/>
  <c r="AZ1884" i="21"/>
  <c r="AW1885" i="21"/>
  <c r="AV1885" i="21"/>
  <c r="AY1885" i="21" s="1"/>
  <c r="AZ1885" i="21"/>
  <c r="AW1886" i="21"/>
  <c r="AX1885" i="21"/>
  <c r="AZ1886" i="21"/>
  <c r="AV1886" i="21"/>
  <c r="AY1886" i="21" s="1"/>
  <c r="AX1886" i="21"/>
  <c r="AW1887" i="21"/>
  <c r="AX1887" i="21"/>
  <c r="AV1887" i="21"/>
  <c r="AY1887" i="21" s="1"/>
  <c r="AZ1887" i="21"/>
  <c r="AW1888" i="21"/>
  <c r="AV1888" i="21"/>
  <c r="AY1888" i="21" s="1"/>
  <c r="AZ1888" i="21"/>
  <c r="AW1889" i="21"/>
  <c r="AX1888" i="21"/>
  <c r="AX1889" i="21"/>
  <c r="AV1889" i="21"/>
  <c r="AY1889" i="21" s="1"/>
  <c r="AW1890" i="21"/>
  <c r="AZ1889" i="21"/>
  <c r="AW1891" i="21"/>
  <c r="AZ1890" i="21"/>
  <c r="AX1890" i="21"/>
  <c r="AV1890" i="21"/>
  <c r="AY1890" i="21" s="1"/>
  <c r="AZ1891" i="21"/>
  <c r="AX1891" i="21"/>
  <c r="AV1891" i="21"/>
  <c r="AY1891" i="21" s="1"/>
  <c r="AW1892" i="21"/>
  <c r="AV1892" i="21"/>
  <c r="AY1892" i="21" s="1"/>
  <c r="AW1893" i="21"/>
  <c r="AZ1892" i="21"/>
  <c r="AX1892" i="21"/>
  <c r="AZ1893" i="21"/>
  <c r="AW1894" i="21"/>
  <c r="AX1893" i="21"/>
  <c r="AV1893" i="21"/>
  <c r="AY1893" i="21" s="1"/>
  <c r="AV1894" i="21"/>
  <c r="AY1894" i="21" s="1"/>
  <c r="AW1895" i="21"/>
  <c r="AX1894" i="21"/>
  <c r="AZ1894" i="21"/>
  <c r="AX1895" i="21"/>
  <c r="AW1896" i="21"/>
  <c r="AV1895" i="21"/>
  <c r="AY1895" i="21" s="1"/>
  <c r="AZ1895" i="21"/>
  <c r="AZ1896" i="21"/>
  <c r="AX1896" i="21"/>
  <c r="AW1897" i="21"/>
  <c r="AV1896" i="21"/>
  <c r="AY1896" i="21" s="1"/>
  <c r="AX1897" i="21"/>
  <c r="AZ1897" i="21"/>
  <c r="AV1897" i="21"/>
  <c r="AY1897" i="21" s="1"/>
  <c r="AW1898" i="21"/>
  <c r="AW1899" i="21"/>
  <c r="AV1898" i="21"/>
  <c r="AY1898" i="21" s="1"/>
  <c r="AZ1898" i="21"/>
  <c r="AX1898" i="21"/>
  <c r="AW1900" i="21"/>
  <c r="AX1899" i="21"/>
  <c r="AZ1899" i="21"/>
  <c r="AV1899" i="21"/>
  <c r="AY1899" i="21" s="1"/>
  <c r="AX1900" i="21"/>
  <c r="AV1900" i="21"/>
  <c r="AY1900" i="21" s="1"/>
  <c r="AW1901" i="21"/>
  <c r="AZ1900" i="21"/>
  <c r="AV1901" i="21"/>
  <c r="AY1901" i="21" s="1"/>
  <c r="AW1902" i="21"/>
  <c r="AX1901" i="21"/>
  <c r="AZ1901" i="21"/>
  <c r="AW1903" i="21"/>
  <c r="AZ1902" i="21"/>
  <c r="AX1902" i="21"/>
  <c r="AV1902" i="21"/>
  <c r="AY1902" i="21" s="1"/>
  <c r="AV1903" i="21"/>
  <c r="AY1903" i="21" s="1"/>
  <c r="AW1904" i="21"/>
  <c r="AX1903" i="21"/>
  <c r="AZ1903" i="21"/>
  <c r="AX1904" i="21"/>
  <c r="AW1905" i="21"/>
  <c r="AV1904" i="21"/>
  <c r="AY1904" i="21" s="1"/>
  <c r="AZ1904" i="21"/>
  <c r="AW1906" i="21"/>
  <c r="AZ1905" i="21"/>
  <c r="AX1905" i="21"/>
  <c r="AV1905" i="21"/>
  <c r="AY1905" i="21" s="1"/>
  <c r="AX1906" i="21"/>
  <c r="AW1907" i="21"/>
  <c r="AZ1906" i="21"/>
  <c r="AV1906" i="21"/>
  <c r="AY1906" i="21" s="1"/>
  <c r="AX1907" i="21"/>
  <c r="AW1908" i="21"/>
  <c r="AV1907" i="21"/>
  <c r="AY1907" i="21" s="1"/>
  <c r="AZ1907" i="21"/>
  <c r="AW1909" i="21"/>
  <c r="AV1908" i="21"/>
  <c r="AY1908" i="21" s="1"/>
  <c r="AZ1908" i="21"/>
  <c r="AX1908" i="21"/>
  <c r="AW1910" i="21"/>
  <c r="AX1909" i="21"/>
  <c r="AZ1909" i="21"/>
  <c r="AV1909" i="21"/>
  <c r="AY1909" i="21" s="1"/>
  <c r="AX1910" i="21"/>
  <c r="AV1910" i="21"/>
  <c r="AY1910" i="21" s="1"/>
  <c r="AW1911" i="21"/>
  <c r="AZ1910" i="21"/>
  <c r="AW1912" i="21"/>
  <c r="AX1911" i="21"/>
  <c r="AV1911" i="21"/>
  <c r="AY1911" i="21" s="1"/>
  <c r="AZ1911" i="21"/>
  <c r="AW1913" i="21"/>
  <c r="AV1912" i="21"/>
  <c r="AY1912" i="21" s="1"/>
  <c r="AZ1912" i="21"/>
  <c r="AX1912" i="21"/>
  <c r="AZ1913" i="21"/>
  <c r="AV1913" i="21"/>
  <c r="AY1913" i="21" s="1"/>
  <c r="AX1913" i="21"/>
  <c r="AW1914" i="21"/>
  <c r="AW1915" i="21"/>
  <c r="AX1914" i="21"/>
  <c r="AV1914" i="21"/>
  <c r="AY1914" i="21" s="1"/>
  <c r="AZ1914" i="21"/>
  <c r="AW1916" i="21"/>
  <c r="AV1915" i="21"/>
  <c r="AY1915" i="21" s="1"/>
  <c r="AX1915" i="21"/>
  <c r="AZ1915" i="21"/>
  <c r="AW1917" i="21"/>
  <c r="AZ1916" i="21"/>
  <c r="AX1916" i="21"/>
  <c r="AV1916" i="21"/>
  <c r="AY1916" i="21" s="1"/>
  <c r="AV1917" i="21"/>
  <c r="AY1917" i="21" s="1"/>
  <c r="AW1918" i="21"/>
  <c r="AX1917" i="21"/>
  <c r="AZ1917" i="21"/>
  <c r="AX1918" i="21"/>
  <c r="AV1918" i="21"/>
  <c r="AY1918" i="21" s="1"/>
  <c r="AW1919" i="21"/>
  <c r="AZ1918" i="21"/>
  <c r="AZ1919" i="21"/>
  <c r="AW1920" i="21"/>
  <c r="AV1919" i="21"/>
  <c r="AY1919" i="21" s="1"/>
  <c r="AX1919" i="21"/>
  <c r="AW1921" i="21"/>
  <c r="AV1920" i="21"/>
  <c r="AY1920" i="21" s="1"/>
  <c r="AX1920" i="21"/>
  <c r="AZ1920" i="21"/>
  <c r="AZ1921" i="21"/>
  <c r="AW1922" i="21"/>
  <c r="AX1921" i="21"/>
  <c r="AV1921" i="21"/>
  <c r="AY1921" i="21" s="1"/>
  <c r="AV1922" i="21"/>
  <c r="AY1922" i="21" s="1"/>
  <c r="AW1923" i="21"/>
  <c r="AZ1922" i="21"/>
  <c r="AX1922" i="21"/>
  <c r="AV1923" i="21"/>
  <c r="AY1923" i="21" s="1"/>
  <c r="AW1924" i="21"/>
  <c r="AZ1923" i="21"/>
  <c r="AX1923" i="21"/>
  <c r="AX1924" i="21"/>
  <c r="AV1924" i="21"/>
  <c r="AY1924" i="21" s="1"/>
  <c r="AZ1924" i="21"/>
  <c r="AW1925" i="21"/>
  <c r="AX1925" i="21"/>
  <c r="AZ1925" i="21"/>
  <c r="AV1925" i="21"/>
  <c r="AY1925" i="21" s="1"/>
  <c r="AW1926" i="21"/>
  <c r="AZ1926" i="21"/>
  <c r="AV1926" i="21"/>
  <c r="AY1926" i="21" s="1"/>
  <c r="AX1926" i="21"/>
  <c r="AW1927" i="21"/>
  <c r="AV1927" i="21"/>
  <c r="AY1927" i="21" s="1"/>
  <c r="AW1928" i="21"/>
  <c r="AZ1927" i="21"/>
  <c r="AX1927" i="21"/>
  <c r="AZ1928" i="21"/>
  <c r="AV1928" i="21"/>
  <c r="AY1928" i="21" s="1"/>
  <c r="AW1929" i="21"/>
  <c r="AX1928" i="21"/>
  <c r="AZ1929" i="21"/>
  <c r="AX1929" i="21"/>
  <c r="AW1930" i="21"/>
  <c r="AV1929" i="21"/>
  <c r="AY1929" i="21" s="1"/>
  <c r="AX1930" i="21"/>
  <c r="AV1930" i="21"/>
  <c r="AY1930" i="21" s="1"/>
  <c r="AW1931" i="21"/>
  <c r="AZ1930" i="21"/>
  <c r="AW1932" i="21"/>
  <c r="AV1931" i="21"/>
  <c r="AY1931" i="21" s="1"/>
  <c r="AZ1931" i="21"/>
  <c r="AX1931" i="21"/>
  <c r="AX1932" i="21"/>
  <c r="AZ1932" i="21"/>
  <c r="AW1933" i="21"/>
  <c r="AV1932" i="21"/>
  <c r="AY1932" i="21" s="1"/>
  <c r="AV1933" i="21"/>
  <c r="AY1933" i="21" s="1"/>
  <c r="AW1934" i="21"/>
  <c r="AX1933" i="21"/>
  <c r="AZ1933" i="21"/>
  <c r="AZ1934" i="21"/>
  <c r="AW1935" i="21"/>
  <c r="AV1934" i="21"/>
  <c r="AY1934" i="21" s="1"/>
  <c r="AX1934" i="21"/>
  <c r="AV1935" i="21"/>
  <c r="AY1935" i="21" s="1"/>
  <c r="AZ1935" i="21"/>
  <c r="AW1936" i="21"/>
  <c r="AX1935" i="21"/>
  <c r="AZ1936" i="21"/>
  <c r="AV1936" i="21"/>
  <c r="AY1936" i="21" s="1"/>
  <c r="AX1936" i="21"/>
  <c r="AW1937" i="21"/>
  <c r="AV1937" i="21"/>
  <c r="AY1937" i="21" s="1"/>
  <c r="AZ1937" i="21"/>
  <c r="AW1938" i="21"/>
  <c r="AX1937" i="21"/>
  <c r="AX1938" i="21"/>
  <c r="AW1939" i="21"/>
  <c r="AZ1938" i="21"/>
  <c r="AV1938" i="21"/>
  <c r="AY1938" i="21" s="1"/>
  <c r="AX1939" i="21"/>
  <c r="AV1939" i="21"/>
  <c r="AY1939" i="21" s="1"/>
  <c r="AW1940" i="21"/>
  <c r="AZ1939" i="21"/>
  <c r="AW1941" i="21"/>
  <c r="AX1940" i="21"/>
  <c r="AZ1940" i="21"/>
  <c r="AV1940" i="21"/>
  <c r="AY1940" i="21" s="1"/>
  <c r="AV1941" i="21"/>
  <c r="AY1941" i="21" s="1"/>
  <c r="AX1941" i="21"/>
  <c r="AW1942" i="21"/>
  <c r="AZ1941" i="21"/>
  <c r="AV1942" i="21"/>
  <c r="AY1942" i="21" s="1"/>
  <c r="AW1943" i="21"/>
  <c r="AX1942" i="21"/>
  <c r="AZ1942" i="21"/>
  <c r="AZ1943" i="21"/>
  <c r="AV1943" i="21"/>
  <c r="AY1943" i="21" s="1"/>
  <c r="AX1943" i="21"/>
  <c r="AW1944" i="21"/>
  <c r="AV1944" i="21"/>
  <c r="AY1944" i="21" s="1"/>
  <c r="AZ1944" i="21"/>
  <c r="AW1945" i="21"/>
  <c r="AX1944" i="21"/>
  <c r="AZ1945" i="21"/>
  <c r="AV1945" i="21"/>
  <c r="AY1945" i="21" s="1"/>
  <c r="AX1945" i="21"/>
  <c r="AW1946" i="21"/>
  <c r="AW1947" i="21"/>
  <c r="AX1946" i="21"/>
  <c r="AV1946" i="21"/>
  <c r="AY1946" i="21" s="1"/>
  <c r="AZ1946" i="21"/>
  <c r="AV1947" i="21"/>
  <c r="AY1947" i="21" s="1"/>
  <c r="AW1948" i="21"/>
  <c r="AZ1947" i="21"/>
  <c r="AX1947" i="21"/>
  <c r="AV1948" i="21"/>
  <c r="AY1948" i="21" s="1"/>
  <c r="AX1948" i="21"/>
  <c r="AW1949" i="21"/>
  <c r="AZ1948" i="21"/>
  <c r="AZ1949" i="21"/>
  <c r="AX1949" i="21"/>
  <c r="AV1949" i="21"/>
  <c r="AY1949" i="21" s="1"/>
  <c r="AW1950" i="21"/>
  <c r="AW1951" i="21"/>
  <c r="AZ1950" i="21"/>
  <c r="AX1950" i="21"/>
  <c r="AV1950" i="21"/>
  <c r="AY1950" i="21" s="1"/>
  <c r="AW1952" i="21"/>
  <c r="AV1951" i="21"/>
  <c r="AY1951" i="21" s="1"/>
  <c r="AX1951" i="21"/>
  <c r="AZ1951" i="21"/>
  <c r="AZ1952" i="21"/>
  <c r="AX1952" i="21"/>
  <c r="AV1952" i="21"/>
  <c r="AY1952" i="21" s="1"/>
  <c r="AW1953" i="21"/>
  <c r="AZ1953" i="21"/>
  <c r="AX1953" i="21"/>
  <c r="AW1954" i="21"/>
  <c r="AV1953" i="21"/>
  <c r="AY1953" i="21" s="1"/>
  <c r="AV1954" i="21"/>
  <c r="AY1954" i="21" s="1"/>
  <c r="AW1955" i="21"/>
  <c r="AZ1954" i="21"/>
  <c r="AX1954" i="21"/>
  <c r="AV1955" i="21"/>
  <c r="AY1955" i="21" s="1"/>
  <c r="AX1955" i="21"/>
  <c r="AW1956" i="21"/>
  <c r="AZ1955" i="21"/>
  <c r="AV1956" i="21"/>
  <c r="AY1956" i="21" s="1"/>
  <c r="AZ1956" i="21"/>
  <c r="AW1957" i="21"/>
  <c r="AX1956" i="21"/>
  <c r="AZ1957" i="21"/>
  <c r="AV1957" i="21"/>
  <c r="AY1957" i="21" s="1"/>
  <c r="AX1957" i="21"/>
  <c r="AW1958" i="21"/>
  <c r="AX1958" i="21"/>
  <c r="AZ1958" i="21"/>
  <c r="AV1958" i="21"/>
  <c r="AY1958" i="21" s="1"/>
  <c r="AW1959" i="21"/>
  <c r="AW1960" i="21"/>
  <c r="AX1959" i="21"/>
  <c r="AZ1959" i="21"/>
  <c r="AV1959" i="21"/>
  <c r="AY1959" i="21" s="1"/>
  <c r="AZ1960" i="21"/>
  <c r="AX1960" i="21"/>
  <c r="AV1960" i="21"/>
  <c r="AY1960" i="21" s="1"/>
  <c r="AW1961" i="21"/>
  <c r="AV1961" i="21"/>
  <c r="AY1961" i="21" s="1"/>
  <c r="AX1961" i="21"/>
  <c r="AW1962" i="21"/>
  <c r="AZ1961" i="21"/>
  <c r="AW1963" i="21"/>
  <c r="AX1962" i="21"/>
  <c r="AV1962" i="21"/>
  <c r="AY1962" i="21" s="1"/>
  <c r="AZ1962" i="21"/>
  <c r="AV1963" i="21"/>
  <c r="AY1963" i="21" s="1"/>
  <c r="AX1963" i="21"/>
  <c r="AW1964" i="21"/>
  <c r="AZ1963" i="21"/>
  <c r="AW1965" i="21"/>
  <c r="AX1964" i="21"/>
  <c r="AZ1964" i="21"/>
  <c r="AV1964" i="21"/>
  <c r="AY1964" i="21" s="1"/>
  <c r="AV1965" i="21"/>
  <c r="AY1965" i="21" s="1"/>
  <c r="AZ1965" i="21"/>
  <c r="AX1965" i="21"/>
  <c r="AW1966" i="21"/>
  <c r="AZ1966" i="21"/>
  <c r="AW1967" i="21"/>
  <c r="AV1966" i="21"/>
  <c r="AY1966" i="21" s="1"/>
  <c r="AX1966" i="21"/>
  <c r="AX1967" i="21"/>
  <c r="AW1968" i="21"/>
  <c r="AZ1967" i="21"/>
  <c r="AV1967" i="21"/>
  <c r="AY1967" i="21" s="1"/>
  <c r="AV1968" i="21"/>
  <c r="AY1968" i="21" s="1"/>
  <c r="AX1968" i="21"/>
  <c r="AZ1968" i="21"/>
  <c r="AW1969" i="21"/>
  <c r="AX1969" i="21"/>
  <c r="AV1969" i="21"/>
  <c r="AY1969" i="21" s="1"/>
  <c r="AZ1969" i="21"/>
  <c r="AW1970" i="21"/>
  <c r="AV1970" i="21"/>
  <c r="AY1970" i="21" s="1"/>
  <c r="AX1970" i="21"/>
  <c r="AW1971" i="21"/>
  <c r="AZ1970" i="21"/>
  <c r="AX1971" i="21"/>
  <c r="AZ1971" i="21"/>
  <c r="AW1972" i="21"/>
  <c r="AV1971" i="21"/>
  <c r="AY1971" i="21" s="1"/>
  <c r="AX1972" i="21"/>
  <c r="AZ1972" i="21"/>
  <c r="AW1973" i="21"/>
  <c r="AV1972" i="21"/>
  <c r="AY1972" i="21" s="1"/>
  <c r="AZ1973" i="21"/>
  <c r="AX1973" i="21"/>
  <c r="AW1974" i="21"/>
  <c r="AV1973" i="21"/>
  <c r="AY1973" i="21" s="1"/>
  <c r="AZ1974" i="21"/>
  <c r="AX1974" i="21"/>
  <c r="AV1974" i="21"/>
  <c r="AY1974" i="21" s="1"/>
  <c r="AW1975" i="21"/>
  <c r="AW1976" i="21"/>
  <c r="AZ1975" i="21"/>
  <c r="AX1975" i="21"/>
  <c r="AV1975" i="21"/>
  <c r="AY1975" i="21" s="1"/>
  <c r="AX1976" i="21"/>
  <c r="AZ1976" i="21"/>
  <c r="AW1977" i="21"/>
  <c r="AV1976" i="21"/>
  <c r="AY1976" i="21" s="1"/>
  <c r="AW1978" i="21"/>
  <c r="AX1977" i="21"/>
  <c r="AV1977" i="21"/>
  <c r="AY1977" i="21" s="1"/>
  <c r="AZ1977" i="21"/>
  <c r="AZ1978" i="21"/>
  <c r="AV1978" i="21"/>
  <c r="AY1978" i="21" s="1"/>
  <c r="AX1978" i="21"/>
  <c r="AW1979" i="21"/>
  <c r="AW1980" i="21"/>
  <c r="AX1979" i="21"/>
  <c r="AV1979" i="21"/>
  <c r="AY1979" i="21" s="1"/>
  <c r="AZ1979" i="21"/>
  <c r="AV1980" i="21"/>
  <c r="AY1980" i="21" s="1"/>
  <c r="AX1980" i="21"/>
  <c r="AZ1980" i="21"/>
  <c r="AW1981" i="21"/>
  <c r="AZ1981" i="21"/>
  <c r="AW1982" i="21"/>
  <c r="AV1981" i="21"/>
  <c r="AY1981" i="21" s="1"/>
  <c r="AX1981" i="21"/>
  <c r="AW1983" i="21"/>
  <c r="AZ1982" i="21"/>
  <c r="AX1982" i="21"/>
  <c r="AV1982" i="21"/>
  <c r="AY1982" i="21" s="1"/>
  <c r="AW1984" i="21"/>
  <c r="AX1983" i="21"/>
  <c r="AV1983" i="21"/>
  <c r="AY1983" i="21" s="1"/>
  <c r="AZ1983" i="21"/>
  <c r="AX1984" i="21"/>
  <c r="AW1985" i="21"/>
  <c r="AZ1984" i="21"/>
  <c r="AV1984" i="21"/>
  <c r="AY1984" i="21" s="1"/>
  <c r="AZ1985" i="21"/>
  <c r="AW1986" i="21"/>
  <c r="AX1985" i="21"/>
  <c r="AV1985" i="21"/>
  <c r="AY1985" i="21" s="1"/>
  <c r="AW1987" i="21"/>
  <c r="AX1986" i="21"/>
  <c r="AV1986" i="21"/>
  <c r="AY1986" i="21" s="1"/>
  <c r="AZ1986" i="21"/>
  <c r="AZ1987" i="21"/>
  <c r="AW1988" i="21"/>
  <c r="AX1987" i="21"/>
  <c r="AV1987" i="21"/>
  <c r="AY1987" i="21" s="1"/>
  <c r="AX1988" i="21"/>
  <c r="AW1989" i="21"/>
  <c r="AZ1988" i="21"/>
  <c r="AV1988" i="21"/>
  <c r="AY1988" i="21" s="1"/>
  <c r="AW1990" i="21"/>
  <c r="AX1989" i="21"/>
  <c r="AZ1989" i="21"/>
  <c r="AV1989" i="21"/>
  <c r="AY1989" i="21" s="1"/>
  <c r="AZ1990" i="21"/>
  <c r="AW1991" i="21"/>
  <c r="AX1990" i="21"/>
  <c r="AV1990" i="21"/>
  <c r="AY1990" i="21" s="1"/>
  <c r="AX1991" i="21"/>
  <c r="AZ1991" i="21"/>
  <c r="AW1992" i="21"/>
  <c r="AV1991" i="21"/>
  <c r="AY1991" i="21" s="1"/>
  <c r="AZ1992" i="21"/>
  <c r="AX1992" i="21"/>
  <c r="AV1992" i="21"/>
  <c r="AY1992" i="21" s="1"/>
  <c r="AW1993" i="21"/>
  <c r="AW1994" i="21"/>
  <c r="AZ1993" i="21"/>
  <c r="AV1993" i="21"/>
  <c r="AY1993" i="21" s="1"/>
  <c r="AX1993" i="21"/>
  <c r="AV1994" i="21"/>
  <c r="AY1994" i="21" s="1"/>
  <c r="AZ1994" i="21"/>
  <c r="AX1994" i="21"/>
  <c r="AW1995" i="21"/>
  <c r="AX1995" i="21"/>
  <c r="AV1995" i="21"/>
  <c r="AY1995" i="21" s="1"/>
  <c r="AZ1995" i="21"/>
  <c r="AW1996" i="21"/>
  <c r="AV1996" i="21"/>
  <c r="AY1996" i="21" s="1"/>
  <c r="AX1996" i="21"/>
  <c r="AZ1996" i="21"/>
  <c r="AW1997" i="21"/>
  <c r="AV1997" i="21"/>
  <c r="AY1997" i="21" s="1"/>
  <c r="AZ1997" i="21"/>
  <c r="AW1998" i="21"/>
  <c r="AX1997" i="21"/>
  <c r="AX1998" i="21"/>
  <c r="AZ1998" i="21"/>
  <c r="AV1998" i="21"/>
  <c r="AY1998" i="21" s="1"/>
  <c r="AW1999" i="21"/>
  <c r="AW2000" i="21"/>
  <c r="AV1999" i="21"/>
  <c r="AY1999" i="21" s="1"/>
  <c r="AZ1999" i="21"/>
  <c r="AX1999" i="21"/>
  <c r="AW2001" i="21"/>
  <c r="AV2000" i="21"/>
  <c r="AY2000" i="21" s="1"/>
  <c r="AX2000" i="21"/>
  <c r="AZ2000" i="21"/>
  <c r="AX2001" i="21"/>
  <c r="AW2002" i="21"/>
  <c r="AZ2001" i="21"/>
  <c r="AV2001" i="21"/>
  <c r="AY2001" i="21" s="1"/>
  <c r="AZ2002" i="21"/>
  <c r="AX2002" i="21"/>
  <c r="AV2002" i="21"/>
  <c r="AY2002" i="21" s="1"/>
  <c r="AW2003" i="21"/>
  <c r="AW2004" i="21"/>
  <c r="AV2003" i="21"/>
  <c r="AY2003" i="21" s="1"/>
  <c r="AZ2003" i="21"/>
  <c r="AX2003" i="21"/>
  <c r="AZ2004" i="21"/>
  <c r="AX2004" i="21"/>
  <c r="AV2004" i="21"/>
  <c r="AY2004" i="21" s="1"/>
  <c r="AW2005" i="21"/>
  <c r="AZ2005" i="21"/>
  <c r="AX2005" i="21"/>
  <c r="AV2005" i="21"/>
  <c r="AY2005" i="21" s="1"/>
  <c r="AW2006" i="21"/>
  <c r="AX2006" i="21"/>
  <c r="AW2007" i="21"/>
  <c r="AZ2006" i="21"/>
  <c r="AV2006" i="21"/>
  <c r="AY2006" i="21" s="1"/>
  <c r="AZ2007" i="21"/>
  <c r="AX2007" i="21"/>
  <c r="AV2007" i="21"/>
  <c r="AY2007" i="21" s="1"/>
  <c r="AW2008" i="21"/>
  <c r="AV2008" i="21"/>
  <c r="AY2008" i="21" s="1"/>
  <c r="AZ2008" i="21"/>
  <c r="AX2008" i="21"/>
  <c r="AW2009" i="21"/>
  <c r="AW2010" i="21"/>
  <c r="AZ2009" i="21"/>
  <c r="AX2009" i="21"/>
  <c r="AV2009" i="21"/>
  <c r="AY2009" i="21" s="1"/>
  <c r="AZ2010" i="21"/>
  <c r="AX2010" i="21"/>
  <c r="AW2011" i="21"/>
  <c r="AV2010" i="21"/>
  <c r="AY2010" i="21" s="1"/>
  <c r="AV2011" i="21"/>
  <c r="AY2011" i="21" s="1"/>
  <c r="AZ2011" i="21"/>
  <c r="AX2011" i="21"/>
  <c r="AW2012" i="21"/>
  <c r="AZ2012" i="21"/>
  <c r="AX2012" i="21"/>
  <c r="AW2013" i="21"/>
  <c r="AV2012" i="21"/>
  <c r="AY2012" i="21" s="1"/>
  <c r="AX2013" i="21"/>
  <c r="AW2014" i="21"/>
  <c r="AV2013" i="21"/>
  <c r="AY2013" i="21" s="1"/>
  <c r="AZ2013" i="21"/>
  <c r="AV2014" i="21"/>
  <c r="AY2014" i="21" s="1"/>
  <c r="AX2014" i="21"/>
  <c r="AW2015" i="21"/>
  <c r="AZ2014" i="21"/>
  <c r="AZ2015" i="21"/>
  <c r="AX2015" i="21"/>
  <c r="AV2015" i="21"/>
  <c r="AY2015" i="21" s="1"/>
  <c r="AW2016" i="21"/>
  <c r="AZ2016" i="21"/>
  <c r="AV2016" i="21"/>
  <c r="AY2016" i="21" s="1"/>
  <c r="AX2016" i="21"/>
  <c r="AW2017" i="21"/>
  <c r="AZ2017" i="21"/>
  <c r="AW2018" i="21"/>
  <c r="AX2017" i="21"/>
  <c r="AV2017" i="21"/>
  <c r="AY2017" i="21" s="1"/>
  <c r="AX2018" i="21"/>
  <c r="AZ2018" i="21"/>
  <c r="AV2018" i="21"/>
  <c r="AY2018" i="21" s="1"/>
  <c r="AW2019" i="21"/>
  <c r="AV2019" i="21"/>
  <c r="AY2019" i="21" s="1"/>
  <c r="AX2019" i="21"/>
  <c r="AW2020" i="21"/>
  <c r="AZ2019" i="21"/>
  <c r="AV2020" i="21"/>
  <c r="AY2020" i="21" s="1"/>
  <c r="AW2021" i="21"/>
  <c r="AX2020" i="21"/>
  <c r="AZ2020" i="21"/>
  <c r="AW2022" i="21"/>
  <c r="AZ2021" i="21"/>
  <c r="AV2021" i="21"/>
  <c r="AY2021" i="21" s="1"/>
  <c r="AX2021" i="21"/>
  <c r="AZ2022" i="21"/>
  <c r="AW2023" i="21"/>
  <c r="AV2022" i="21"/>
  <c r="AY2022" i="21" s="1"/>
  <c r="AX2022" i="21"/>
  <c r="AV2023" i="21"/>
  <c r="AY2023" i="21" s="1"/>
  <c r="AX2023" i="21"/>
  <c r="AW2024" i="21"/>
  <c r="AZ2023" i="21"/>
  <c r="AX2024" i="21"/>
  <c r="AZ2024" i="21"/>
  <c r="AV2024" i="21"/>
  <c r="AY2024" i="21" s="1"/>
  <c r="AW2025" i="21"/>
  <c r="AV2025" i="21"/>
  <c r="AY2025" i="21" s="1"/>
  <c r="AX2025" i="21"/>
  <c r="AW2026" i="21"/>
  <c r="AZ2025" i="21"/>
  <c r="AZ2026" i="21"/>
  <c r="AW2027" i="21"/>
  <c r="AX2026" i="21"/>
  <c r="AV2026" i="21"/>
  <c r="AY2026" i="21" s="1"/>
  <c r="AX2027" i="21"/>
  <c r="AZ2027" i="21"/>
  <c r="AW2028" i="21"/>
  <c r="AV2027" i="21"/>
  <c r="AY2027" i="21" s="1"/>
  <c r="AW2029" i="21"/>
  <c r="AV2028" i="21"/>
  <c r="AY2028" i="21" s="1"/>
  <c r="AX2028" i="21"/>
  <c r="AZ2028" i="21"/>
  <c r="AZ2029" i="21"/>
  <c r="AX2029" i="21"/>
  <c r="AV2029" i="21"/>
  <c r="AY2029" i="21" s="1"/>
  <c r="AW2030" i="21"/>
  <c r="AW2031" i="21"/>
  <c r="AV2030" i="21"/>
  <c r="AY2030" i="21" s="1"/>
  <c r="AZ2030" i="21"/>
  <c r="AX2030" i="21"/>
  <c r="AW2032" i="21"/>
  <c r="AZ2031" i="21"/>
  <c r="AX2031" i="21"/>
  <c r="AV2031" i="21"/>
  <c r="AY2031" i="21" s="1"/>
  <c r="AX2032" i="21"/>
  <c r="AV2032" i="21"/>
  <c r="AY2032" i="21" s="1"/>
  <c r="AZ2032" i="21"/>
  <c r="AW2033" i="21"/>
  <c r="AX2033" i="21"/>
  <c r="AW2034" i="21"/>
  <c r="AZ2033" i="21"/>
  <c r="AV2033" i="21"/>
  <c r="AY2033" i="21" s="1"/>
  <c r="AW2035" i="21"/>
  <c r="AV2034" i="21"/>
  <c r="AY2034" i="21" s="1"/>
  <c r="AZ2034" i="21"/>
  <c r="AX2034" i="21"/>
  <c r="AZ2035" i="21"/>
  <c r="AW2036" i="21"/>
  <c r="AV2035" i="21"/>
  <c r="AY2035" i="21" s="1"/>
  <c r="AX2035" i="21"/>
  <c r="AV2036" i="21"/>
  <c r="AY2036" i="21" s="1"/>
  <c r="AZ2036" i="21"/>
  <c r="AW2037" i="21"/>
  <c r="AX2036" i="21"/>
  <c r="AX2037" i="21"/>
  <c r="AV2037" i="21"/>
  <c r="AY2037" i="21" s="1"/>
  <c r="AZ2037" i="21"/>
  <c r="AW2038" i="21"/>
  <c r="AV2038" i="21"/>
  <c r="AY2038" i="21" s="1"/>
  <c r="AX2038" i="21"/>
  <c r="AW2039" i="21"/>
  <c r="AZ2038" i="21"/>
  <c r="AZ2039" i="21"/>
  <c r="AW2040" i="21"/>
  <c r="AX2039" i="21"/>
  <c r="AV2039" i="21"/>
  <c r="AY2039" i="21" s="1"/>
  <c r="AV2040" i="21"/>
  <c r="AY2040" i="21" s="1"/>
  <c r="AX2040" i="21"/>
  <c r="AZ2040" i="21"/>
  <c r="AW2041" i="21"/>
  <c r="AV2041" i="21"/>
  <c r="AY2041" i="21" s="1"/>
  <c r="AX2041" i="21"/>
  <c r="AZ2041" i="21"/>
  <c r="AW2042" i="21"/>
  <c r="AV2042" i="21"/>
  <c r="AY2042" i="21" s="1"/>
  <c r="AX2042" i="21"/>
  <c r="AW2043" i="21"/>
  <c r="AZ2042" i="21"/>
  <c r="AX2043" i="21"/>
  <c r="AV2043" i="21"/>
  <c r="AY2043" i="21" s="1"/>
  <c r="AW2044" i="21"/>
  <c r="AZ2043" i="21"/>
  <c r="AW2045" i="21"/>
  <c r="AV2044" i="21"/>
  <c r="AY2044" i="21" s="1"/>
  <c r="AZ2044" i="21"/>
  <c r="AX2044" i="21"/>
  <c r="AX2045" i="21"/>
  <c r="AW2046" i="21"/>
  <c r="AZ2045" i="21"/>
  <c r="AV2045" i="21"/>
  <c r="AY2045" i="21" s="1"/>
  <c r="AW2047" i="21"/>
  <c r="AV2046" i="21"/>
  <c r="AY2046" i="21" s="1"/>
  <c r="AX2046" i="21"/>
  <c r="AZ2046" i="21"/>
  <c r="AZ2047" i="21"/>
  <c r="AW2048" i="21"/>
  <c r="AX2047" i="21"/>
  <c r="AV2047" i="21"/>
  <c r="AY2047" i="21" s="1"/>
  <c r="AX2048" i="21"/>
  <c r="AW2049" i="21"/>
  <c r="AZ2048" i="21"/>
  <c r="AV2048" i="21"/>
  <c r="AY2048" i="21" s="1"/>
  <c r="AX2049" i="21"/>
  <c r="AV2049" i="21"/>
  <c r="AY2049" i="21" s="1"/>
  <c r="AZ2049" i="21"/>
  <c r="AW2050" i="21"/>
  <c r="AV2050" i="21"/>
  <c r="AY2050" i="21" s="1"/>
  <c r="AZ2050" i="21"/>
  <c r="AW2051" i="21"/>
  <c r="AX2050" i="21"/>
  <c r="AZ2051" i="21"/>
  <c r="AW2052" i="21"/>
  <c r="AV2051" i="21"/>
  <c r="AY2051" i="21" s="1"/>
  <c r="AX2051" i="21"/>
  <c r="AV2052" i="21"/>
  <c r="AY2052" i="21" s="1"/>
  <c r="AW2053" i="21"/>
  <c r="AZ2052" i="21"/>
  <c r="AX2052" i="21"/>
  <c r="AW2054" i="21"/>
  <c r="AZ2053" i="21"/>
  <c r="AV2053" i="21"/>
  <c r="AY2053" i="21" s="1"/>
  <c r="AX2053" i="21"/>
  <c r="AX2054" i="21"/>
  <c r="AW2055" i="21"/>
  <c r="AZ2054" i="21"/>
  <c r="AV2054" i="21"/>
  <c r="AY2054" i="21" s="1"/>
  <c r="AW2056" i="21"/>
  <c r="AX2055" i="21"/>
  <c r="AV2055" i="21"/>
  <c r="AY2055" i="21" s="1"/>
  <c r="AZ2055" i="21"/>
  <c r="AX2056" i="21"/>
  <c r="AV2056" i="21"/>
  <c r="AY2056" i="21" s="1"/>
  <c r="AZ2056" i="21"/>
  <c r="AW2057" i="21"/>
  <c r="AX2057" i="21"/>
  <c r="AZ2057" i="21"/>
  <c r="AV2057" i="21"/>
  <c r="AY2057" i="21" s="1"/>
  <c r="AW2058" i="21"/>
  <c r="AX2058" i="21"/>
  <c r="AV2058" i="21"/>
  <c r="AY2058" i="21" s="1"/>
  <c r="AZ2058" i="21"/>
  <c r="AW2059" i="21"/>
  <c r="AX2059" i="21"/>
  <c r="AW2060" i="21"/>
  <c r="AV2059" i="21"/>
  <c r="AY2059" i="21" s="1"/>
  <c r="AZ2059" i="21"/>
  <c r="AX2060" i="21"/>
  <c r="AV2060" i="21"/>
  <c r="AY2060" i="21" s="1"/>
  <c r="AZ2060" i="21"/>
  <c r="AW2061" i="21"/>
  <c r="AX2061" i="21"/>
  <c r="AZ2061" i="21"/>
  <c r="AV2061" i="21"/>
  <c r="AY2061" i="21" s="1"/>
  <c r="AW2062" i="21"/>
  <c r="AX2062" i="21"/>
  <c r="AV2062" i="21"/>
  <c r="AY2062" i="21" s="1"/>
  <c r="AZ2062" i="21"/>
  <c r="AW2063" i="21"/>
  <c r="AZ2063" i="21"/>
  <c r="AW2064" i="21"/>
  <c r="AX2063" i="21"/>
  <c r="AV2063" i="21"/>
  <c r="AY2063" i="21" s="1"/>
  <c r="AX2064" i="21"/>
  <c r="AZ2064" i="21"/>
  <c r="AV2064" i="21"/>
  <c r="AY2064" i="21" s="1"/>
  <c r="AW2065" i="21"/>
  <c r="AZ2065" i="21"/>
  <c r="AX2065" i="21"/>
  <c r="AV2065" i="21"/>
  <c r="AY2065" i="21" s="1"/>
  <c r="AW2066" i="21"/>
  <c r="AW2067" i="21"/>
  <c r="AZ2066" i="21"/>
  <c r="AX2066" i="21"/>
  <c r="AV2066" i="21"/>
  <c r="AY2066" i="21" s="1"/>
  <c r="AV2067" i="21"/>
  <c r="AY2067" i="21" s="1"/>
  <c r="AW2068" i="21"/>
  <c r="AZ2067" i="21"/>
  <c r="AX2067" i="21"/>
  <c r="AZ2068" i="21"/>
  <c r="AX2068" i="21"/>
  <c r="AW2069" i="21"/>
  <c r="AV2068" i="21"/>
  <c r="AY2068" i="21" s="1"/>
  <c r="AW2070" i="21"/>
  <c r="AV2069" i="21"/>
  <c r="AY2069" i="21" s="1"/>
  <c r="AX2069" i="21"/>
  <c r="AZ2069" i="21"/>
  <c r="AW2071" i="21"/>
  <c r="AV2070" i="21"/>
  <c r="AY2070" i="21" s="1"/>
  <c r="AX2070" i="21"/>
  <c r="AZ2070" i="21"/>
  <c r="AX2071" i="21"/>
  <c r="AW2072" i="21"/>
  <c r="AV2071" i="21"/>
  <c r="AY2071" i="21" s="1"/>
  <c r="AZ2071" i="21"/>
  <c r="AX2072" i="21"/>
  <c r="AZ2072" i="21"/>
  <c r="AV2072" i="21"/>
  <c r="AY2072" i="21" s="1"/>
  <c r="AW2073" i="21"/>
  <c r="AZ2073" i="21"/>
  <c r="AX2073" i="21"/>
  <c r="AV2073" i="21"/>
  <c r="AY2073" i="21" s="1"/>
  <c r="AW2074" i="21"/>
  <c r="AX2074" i="21"/>
  <c r="AW2075" i="21"/>
  <c r="AZ2074" i="21"/>
  <c r="AV2074" i="21"/>
  <c r="AY2074" i="21" s="1"/>
  <c r="AW2076" i="21"/>
  <c r="AX2075" i="21"/>
  <c r="AZ2075" i="21"/>
  <c r="AV2075" i="21"/>
  <c r="AY2075" i="21" s="1"/>
  <c r="AW2077" i="21"/>
  <c r="AZ2076" i="21"/>
  <c r="AX2076" i="21"/>
  <c r="AV2076" i="21"/>
  <c r="AY2076" i="21" s="1"/>
  <c r="AV2077" i="21"/>
  <c r="AY2077" i="21" s="1"/>
  <c r="AZ2077" i="21"/>
  <c r="AW2078" i="21"/>
  <c r="AX2077" i="21"/>
  <c r="AW2079" i="21"/>
  <c r="AX2078" i="21"/>
  <c r="AZ2078" i="21"/>
  <c r="AV2078" i="21"/>
  <c r="AY2078" i="21" s="1"/>
  <c r="AX2079" i="21"/>
  <c r="AZ2079" i="21"/>
  <c r="AW2080" i="21"/>
  <c r="AV2079" i="21"/>
  <c r="AY2079" i="21" s="1"/>
  <c r="AW2081" i="21"/>
  <c r="AX2080" i="21"/>
  <c r="AV2080" i="21"/>
  <c r="AY2080" i="21" s="1"/>
  <c r="AZ2080" i="21"/>
  <c r="AZ2081" i="21"/>
  <c r="AV2081" i="21"/>
  <c r="AY2081" i="21" s="1"/>
  <c r="AX2081" i="21"/>
  <c r="AW2082" i="21"/>
  <c r="AV2082" i="21"/>
  <c r="AY2082" i="21" s="1"/>
  <c r="AW2083" i="21"/>
  <c r="AX2082" i="21"/>
  <c r="AZ2082" i="21"/>
  <c r="AV2083" i="21"/>
  <c r="AY2083" i="21" s="1"/>
  <c r="AW2084" i="21"/>
  <c r="AX2083" i="21"/>
  <c r="AZ2083" i="21"/>
  <c r="AZ2084" i="21"/>
  <c r="AW2085" i="21"/>
  <c r="AV2084" i="21"/>
  <c r="AY2084" i="21" s="1"/>
  <c r="AX2084" i="21"/>
  <c r="AX2085" i="21"/>
  <c r="AZ2085" i="21"/>
  <c r="AW2086" i="21"/>
  <c r="AV2085" i="21"/>
  <c r="AY2085" i="21" s="1"/>
  <c r="AX2086" i="21"/>
  <c r="AV2086" i="21"/>
  <c r="AY2086" i="21" s="1"/>
  <c r="AZ2086" i="21"/>
  <c r="AW2087" i="21"/>
  <c r="AX2087" i="21"/>
  <c r="AW2088" i="21"/>
  <c r="AZ2087" i="21"/>
  <c r="AV2087" i="21"/>
  <c r="AY2087" i="21" s="1"/>
  <c r="AW2089" i="21"/>
  <c r="AX2088" i="21"/>
  <c r="AV2088" i="21"/>
  <c r="AY2088" i="21" s="1"/>
  <c r="AZ2088" i="21"/>
  <c r="AW2090" i="21"/>
  <c r="AZ2089" i="21"/>
  <c r="AV2089" i="21"/>
  <c r="AY2089" i="21" s="1"/>
  <c r="AX2089" i="21"/>
  <c r="AV2090" i="21"/>
  <c r="AY2090" i="21" s="1"/>
  <c r="AZ2090" i="21"/>
  <c r="AW2091" i="21"/>
  <c r="AX2090" i="21"/>
  <c r="AV2091" i="21"/>
  <c r="AY2091" i="21" s="1"/>
  <c r="AW2092" i="21"/>
  <c r="AX2091" i="21"/>
  <c r="AZ2091" i="21"/>
  <c r="AV2092" i="21"/>
  <c r="AY2092" i="21" s="1"/>
  <c r="AW2093" i="21"/>
  <c r="AZ2092" i="21"/>
  <c r="AX2092" i="21"/>
  <c r="AW2094" i="21"/>
  <c r="AZ2093" i="21"/>
  <c r="AV2093" i="21"/>
  <c r="AY2093" i="21" s="1"/>
  <c r="AX2093" i="21"/>
  <c r="AW2095" i="21"/>
  <c r="AV2094" i="21"/>
  <c r="AY2094" i="21" s="1"/>
  <c r="AX2094" i="21"/>
  <c r="AZ2094" i="21"/>
  <c r="AV2095" i="21"/>
  <c r="AY2095" i="21" s="1"/>
  <c r="AZ2095" i="21"/>
  <c r="AW2096" i="21"/>
  <c r="AX2095" i="21"/>
  <c r="AV2096" i="21"/>
  <c r="AY2096" i="21" s="1"/>
  <c r="AW2097" i="21"/>
  <c r="AZ2096" i="21"/>
  <c r="AX2096" i="21"/>
  <c r="AZ2097" i="21"/>
  <c r="AX2097" i="21"/>
  <c r="AV2097" i="21"/>
  <c r="AY2097" i="21" s="1"/>
  <c r="AW2098" i="21"/>
  <c r="AX2098" i="21"/>
  <c r="AZ2098" i="21"/>
  <c r="AW2099" i="21"/>
  <c r="AV2098" i="21"/>
  <c r="AY2098" i="21" s="1"/>
  <c r="AV2099" i="21"/>
  <c r="AY2099" i="21" s="1"/>
  <c r="AZ2099" i="21"/>
  <c r="AW2100" i="21"/>
  <c r="AX2099" i="21"/>
  <c r="AZ2100" i="21"/>
  <c r="AW2101" i="21"/>
  <c r="AX2100" i="21"/>
  <c r="AV2100" i="21"/>
  <c r="AY2100" i="21" s="1"/>
  <c r="AW2102" i="21"/>
  <c r="AX2101" i="21"/>
  <c r="AZ2101" i="21"/>
  <c r="AV2101" i="21"/>
  <c r="AY2101" i="21" s="1"/>
  <c r="AZ2102" i="21"/>
  <c r="AV2102" i="21"/>
  <c r="AY2102" i="21" s="1"/>
  <c r="AX2102" i="21"/>
  <c r="AW2103" i="21"/>
  <c r="AW2104" i="21"/>
  <c r="AV2103" i="21"/>
  <c r="AY2103" i="21" s="1"/>
  <c r="AZ2103" i="21"/>
  <c r="AX2103" i="21"/>
  <c r="AZ2104" i="21"/>
  <c r="AW2105" i="21"/>
  <c r="AV2104" i="21"/>
  <c r="AY2104" i="21" s="1"/>
  <c r="AX2104" i="21"/>
  <c r="AX2105" i="21"/>
  <c r="AZ2105" i="21"/>
  <c r="AV2105" i="21"/>
  <c r="AY2105" i="21" s="1"/>
  <c r="AW2106" i="21"/>
  <c r="AZ2106" i="21"/>
  <c r="AW2107" i="21"/>
  <c r="AX2106" i="21"/>
  <c r="AV2106" i="21"/>
  <c r="AY2106" i="21" s="1"/>
  <c r="AZ2107" i="21"/>
  <c r="AV2107" i="21"/>
  <c r="AY2107" i="21" s="1"/>
  <c r="AW2108" i="21"/>
  <c r="AX2107" i="21"/>
  <c r="AW2109" i="21"/>
  <c r="AZ2108" i="21"/>
  <c r="AV2108" i="21"/>
  <c r="AY2108" i="21" s="1"/>
  <c r="AX2108" i="21"/>
  <c r="AV2109" i="21"/>
  <c r="AY2109" i="21" s="1"/>
  <c r="AX2109" i="21"/>
  <c r="AZ2109" i="21"/>
  <c r="AW2110" i="21"/>
  <c r="AX2110" i="21"/>
  <c r="AV2110" i="21"/>
  <c r="AY2110" i="21" s="1"/>
  <c r="AW2111" i="21"/>
  <c r="AZ2110" i="21"/>
  <c r="AZ2111" i="21"/>
  <c r="AW2112" i="21"/>
  <c r="AX2111" i="21"/>
  <c r="AV2111" i="21"/>
  <c r="AY2111" i="21" s="1"/>
  <c r="AW2113" i="21"/>
  <c r="AZ2112" i="21"/>
  <c r="AX2112" i="21"/>
  <c r="AV2112" i="21"/>
  <c r="AY2112" i="21" s="1"/>
  <c r="AZ2113" i="21"/>
  <c r="AW2114" i="21"/>
  <c r="AV2113" i="21"/>
  <c r="AY2113" i="21" s="1"/>
  <c r="AX2113" i="21"/>
  <c r="AZ2114" i="21"/>
  <c r="AX2114" i="21"/>
  <c r="AV2114" i="21"/>
  <c r="AY2114" i="21" s="1"/>
  <c r="AW2115" i="21"/>
  <c r="AW2116" i="21"/>
  <c r="AZ2115" i="21"/>
  <c r="AX2115" i="21"/>
  <c r="AV2115" i="21"/>
  <c r="AY2115" i="21" s="1"/>
  <c r="AW2117" i="21"/>
  <c r="AV2116" i="21"/>
  <c r="AY2116" i="21" s="1"/>
  <c r="AZ2116" i="21"/>
  <c r="AX2116" i="21"/>
  <c r="AV2117" i="21"/>
  <c r="AY2117" i="21" s="1"/>
  <c r="AW2118" i="21"/>
  <c r="AZ2117" i="21"/>
  <c r="AX2117" i="21"/>
  <c r="AV2118" i="21"/>
  <c r="AY2118" i="21" s="1"/>
  <c r="AW2119" i="21"/>
  <c r="AZ2118" i="21"/>
  <c r="AX2118" i="21"/>
  <c r="AV2119" i="21"/>
  <c r="AY2119" i="21" s="1"/>
  <c r="AZ2119" i="21"/>
  <c r="AX2119" i="21"/>
  <c r="AW2120" i="21"/>
  <c r="AV2120" i="21"/>
  <c r="AY2120" i="21" s="1"/>
  <c r="AZ2120" i="21"/>
  <c r="AW2121" i="21"/>
  <c r="AX2120" i="21"/>
  <c r="AW2122" i="21"/>
  <c r="AZ2121" i="21"/>
  <c r="AX2121" i="21"/>
  <c r="AV2121" i="21"/>
  <c r="AY2121" i="21" s="1"/>
  <c r="AV2122" i="21"/>
  <c r="AY2122" i="21" s="1"/>
  <c r="AX2122" i="21"/>
  <c r="AZ2122" i="21"/>
  <c r="AW2123" i="21"/>
  <c r="AX2123" i="21"/>
  <c r="AZ2123" i="21"/>
  <c r="AW2124" i="21"/>
  <c r="AV2123" i="21"/>
  <c r="AY2123" i="21" s="1"/>
  <c r="AV2124" i="21"/>
  <c r="AY2124" i="21" s="1"/>
  <c r="AX2124" i="21"/>
  <c r="AZ2124" i="21"/>
  <c r="AW2125" i="21"/>
  <c r="AZ2125" i="21"/>
  <c r="AV2125" i="21"/>
  <c r="AY2125" i="21" s="1"/>
  <c r="AX2125" i="21"/>
  <c r="AW2126" i="21"/>
  <c r="AV2126" i="21"/>
  <c r="AY2126" i="21" s="1"/>
  <c r="AX2126" i="21"/>
  <c r="AW2127" i="21"/>
  <c r="AZ2126" i="21"/>
  <c r="AZ2127" i="21"/>
  <c r="AX2127" i="21"/>
  <c r="AW2128" i="21"/>
  <c r="AV2127" i="21"/>
  <c r="AY2127" i="21" s="1"/>
  <c r="AV2128" i="21"/>
  <c r="AY2128" i="21" s="1"/>
  <c r="AZ2128" i="21"/>
  <c r="AX2128" i="21"/>
  <c r="AW2129" i="21"/>
  <c r="AW2130" i="21"/>
  <c r="AX2129" i="21"/>
  <c r="AZ2129" i="21"/>
  <c r="AV2129" i="21"/>
  <c r="AY2129" i="21" s="1"/>
  <c r="AW2131" i="21"/>
  <c r="AV2130" i="21"/>
  <c r="AY2130" i="21" s="1"/>
  <c r="AZ2130" i="21"/>
  <c r="AX2130" i="21"/>
  <c r="AV2131" i="21"/>
  <c r="AY2131" i="21" s="1"/>
  <c r="AW2132" i="21"/>
  <c r="AX2131" i="21"/>
  <c r="AZ2131" i="21"/>
  <c r="AW2133" i="21"/>
  <c r="AV2132" i="21"/>
  <c r="AY2132" i="21" s="1"/>
  <c r="AZ2132" i="21"/>
  <c r="AX2132" i="21"/>
  <c r="AX2133" i="21"/>
  <c r="AW2134" i="21"/>
  <c r="AZ2133" i="21"/>
  <c r="AV2133" i="21"/>
  <c r="AY2133" i="21" s="1"/>
  <c r="AZ2134" i="21"/>
  <c r="AW2135" i="21"/>
  <c r="AV2134" i="21"/>
  <c r="AY2134" i="21" s="1"/>
  <c r="AX2134" i="21"/>
  <c r="AZ2135" i="21"/>
  <c r="AV2135" i="21"/>
  <c r="AY2135" i="21" s="1"/>
  <c r="AX2135" i="21"/>
  <c r="AW2136" i="21"/>
  <c r="AX2136" i="21"/>
  <c r="AV2136" i="21"/>
  <c r="AY2136" i="21" s="1"/>
  <c r="AZ2136" i="21"/>
  <c r="AW2137" i="21"/>
  <c r="AV2137" i="21"/>
  <c r="AY2137" i="21" s="1"/>
  <c r="AX2137" i="21"/>
  <c r="AW2138" i="21"/>
  <c r="AZ2137" i="21"/>
  <c r="AV2138" i="21"/>
  <c r="AY2138" i="21" s="1"/>
  <c r="AX2138" i="21"/>
  <c r="AZ2138" i="21"/>
  <c r="AW2139" i="21"/>
  <c r="AV2139" i="21"/>
  <c r="AY2139" i="21" s="1"/>
  <c r="AW2140" i="21"/>
  <c r="AX2139" i="21"/>
  <c r="AZ2139" i="21"/>
  <c r="AX2140" i="21"/>
  <c r="AV2140" i="21"/>
  <c r="AY2140" i="21" s="1"/>
  <c r="AW2141" i="21"/>
  <c r="AZ2140" i="21"/>
  <c r="AZ2141" i="21"/>
  <c r="AV2141" i="21"/>
  <c r="AY2141" i="21" s="1"/>
  <c r="AW2142" i="21"/>
  <c r="AX2141" i="21"/>
  <c r="AZ2142" i="21"/>
  <c r="AX2142" i="21"/>
  <c r="AV2142" i="21"/>
  <c r="AY2142" i="21" s="1"/>
  <c r="AW2143" i="21"/>
  <c r="AW2144" i="21"/>
  <c r="AZ2143" i="21"/>
  <c r="AX2143" i="21"/>
  <c r="AV2143" i="21"/>
  <c r="AY2143" i="21" s="1"/>
  <c r="AW2145" i="21"/>
  <c r="AV2144" i="21"/>
  <c r="AY2144" i="21" s="1"/>
  <c r="AX2144" i="21"/>
  <c r="AZ2144" i="21"/>
  <c r="AW2146" i="21"/>
  <c r="AV2145" i="21"/>
  <c r="AY2145" i="21" s="1"/>
  <c r="AZ2145" i="21"/>
  <c r="AX2145" i="21"/>
  <c r="AW2147" i="21"/>
  <c r="AV2146" i="21"/>
  <c r="AY2146" i="21" s="1"/>
  <c r="AX2146" i="21"/>
  <c r="AZ2146" i="21"/>
  <c r="AZ2147" i="21"/>
  <c r="AV2147" i="21"/>
  <c r="AY2147" i="21" s="1"/>
  <c r="AW2148" i="21"/>
  <c r="AX2147" i="21"/>
  <c r="AZ2148" i="21"/>
  <c r="AX2148" i="21"/>
  <c r="AV2148" i="21"/>
  <c r="AY2148" i="21" s="1"/>
  <c r="AW2149" i="21"/>
  <c r="AW2150" i="21"/>
  <c r="AX2149" i="21"/>
  <c r="AV2149" i="21"/>
  <c r="AY2149" i="21" s="1"/>
  <c r="AZ2149" i="21"/>
  <c r="AX2150" i="21"/>
  <c r="AW2151" i="21"/>
  <c r="AZ2150" i="21"/>
  <c r="AV2150" i="21"/>
  <c r="AY2150" i="21" s="1"/>
  <c r="AW2152" i="21"/>
  <c r="AZ2151" i="21"/>
  <c r="AX2151" i="21"/>
  <c r="AV2151" i="21"/>
  <c r="AY2151" i="21" s="1"/>
  <c r="AV2152" i="21"/>
  <c r="AY2152" i="21" s="1"/>
  <c r="AZ2152" i="21"/>
  <c r="AX2152" i="21"/>
  <c r="AW2153" i="21"/>
  <c r="AW2154" i="21"/>
  <c r="AZ2153" i="21"/>
  <c r="AX2153" i="21"/>
  <c r="AV2153" i="21"/>
  <c r="AY2153" i="21" s="1"/>
  <c r="AW2155" i="21"/>
  <c r="AX2154" i="21"/>
  <c r="AZ2154" i="21"/>
  <c r="AV2154" i="21"/>
  <c r="AY2154" i="21" s="1"/>
  <c r="AZ2155" i="21"/>
  <c r="AV2155" i="21"/>
  <c r="AY2155" i="21" s="1"/>
  <c r="AW2156" i="21"/>
  <c r="AX2155" i="21"/>
  <c r="AX2156" i="21"/>
  <c r="AV2156" i="21"/>
  <c r="AY2156" i="21" s="1"/>
  <c r="AW2157" i="21"/>
  <c r="AZ2156" i="21"/>
  <c r="AX2157" i="21"/>
  <c r="AV2157" i="21"/>
  <c r="AY2157" i="21" s="1"/>
  <c r="AW2158" i="21"/>
  <c r="AZ2157" i="21"/>
  <c r="AW2159" i="21"/>
  <c r="AV2158" i="21"/>
  <c r="AY2158" i="21" s="1"/>
  <c r="AZ2158" i="21"/>
  <c r="AX2158" i="21"/>
  <c r="AW2160" i="21"/>
  <c r="AV2159" i="21"/>
  <c r="AY2159" i="21" s="1"/>
  <c r="AX2159" i="21"/>
  <c r="AZ2159" i="21"/>
  <c r="AX2160" i="21"/>
  <c r="AW2161" i="21"/>
  <c r="AZ2160" i="21"/>
  <c r="AV2160" i="21"/>
  <c r="AY2160" i="21" s="1"/>
  <c r="AV2161" i="21"/>
  <c r="AY2161" i="21" s="1"/>
  <c r="AZ2161" i="21"/>
  <c r="AW2162" i="21"/>
  <c r="AX2161" i="21"/>
  <c r="AV2162" i="21"/>
  <c r="AY2162" i="21" s="1"/>
  <c r="AZ2162" i="21"/>
  <c r="AW2163" i="21"/>
  <c r="AX2162" i="21"/>
  <c r="AW2164" i="21"/>
  <c r="AV2163" i="21"/>
  <c r="AY2163" i="21" s="1"/>
  <c r="AX2163" i="21"/>
  <c r="AZ2163" i="21"/>
  <c r="AW2165" i="21"/>
  <c r="AX2164" i="21"/>
  <c r="AZ2164" i="21"/>
  <c r="AV2164" i="21"/>
  <c r="AY2164" i="21" s="1"/>
  <c r="AZ2165" i="21"/>
  <c r="AX2165" i="21"/>
  <c r="AV2165" i="21"/>
  <c r="AY2165" i="21" s="1"/>
  <c r="AW2166" i="21"/>
  <c r="AZ2166" i="21"/>
  <c r="AW2167" i="21"/>
  <c r="AV2166" i="21"/>
  <c r="AY2166" i="21" s="1"/>
  <c r="AX2166" i="21"/>
  <c r="AZ2167" i="21"/>
  <c r="AX2167" i="21"/>
  <c r="AV2167" i="21"/>
  <c r="AY2167" i="21" s="1"/>
  <c r="AW2168" i="21"/>
  <c r="AW2169" i="21"/>
  <c r="AV2168" i="21"/>
  <c r="AY2168" i="21" s="1"/>
  <c r="AX2168" i="21"/>
  <c r="AZ2168" i="21"/>
  <c r="AZ2169" i="21"/>
  <c r="AW2170" i="21"/>
  <c r="AX2169" i="21"/>
  <c r="AV2169" i="21"/>
  <c r="AY2169" i="21" s="1"/>
  <c r="AW2171" i="21"/>
  <c r="AZ2170" i="21"/>
  <c r="AV2170" i="21"/>
  <c r="AY2170" i="21" s="1"/>
  <c r="AX2170" i="21"/>
  <c r="AZ2171" i="21"/>
  <c r="AV2171" i="21"/>
  <c r="AY2171" i="21" s="1"/>
  <c r="AX2171" i="21"/>
  <c r="AW2172" i="21"/>
  <c r="AW2173" i="21"/>
  <c r="AV2172" i="21"/>
  <c r="AY2172" i="21" s="1"/>
  <c r="AZ2172" i="21"/>
  <c r="AX2172" i="21"/>
  <c r="AZ2173" i="21"/>
  <c r="AW2174" i="21"/>
  <c r="AX2173" i="21"/>
  <c r="AV2173" i="21"/>
  <c r="AY2173" i="21" s="1"/>
  <c r="AW2175" i="21"/>
  <c r="AX2174" i="21"/>
  <c r="AV2174" i="21"/>
  <c r="AY2174" i="21" s="1"/>
  <c r="AZ2174" i="21"/>
  <c r="AX2175" i="21"/>
  <c r="AZ2175" i="21"/>
  <c r="AW2176" i="21"/>
  <c r="AV2175" i="21"/>
  <c r="AY2175" i="21" s="1"/>
  <c r="AW2177" i="21"/>
  <c r="AZ2176" i="21"/>
  <c r="AX2176" i="21"/>
  <c r="AV2176" i="21"/>
  <c r="AY2176" i="21" s="1"/>
  <c r="AW2178" i="21"/>
  <c r="AX2177" i="21"/>
  <c r="AZ2177" i="21"/>
  <c r="AV2177" i="21"/>
  <c r="AY2177" i="21" s="1"/>
  <c r="AX2178" i="21"/>
  <c r="AZ2178" i="21"/>
  <c r="AW2179" i="21"/>
  <c r="AV2178" i="21"/>
  <c r="AY2178" i="21" s="1"/>
  <c r="AZ2179" i="21"/>
  <c r="AV2179" i="21"/>
  <c r="AY2179" i="21" s="1"/>
  <c r="AX2179" i="21"/>
  <c r="AW2180" i="21"/>
  <c r="AX2180" i="21"/>
  <c r="AW2181" i="21"/>
  <c r="AZ2180" i="21"/>
  <c r="AV2180" i="21"/>
  <c r="AY2180" i="21" s="1"/>
  <c r="AX2181" i="21"/>
  <c r="AW2182" i="21"/>
  <c r="AZ2181" i="21"/>
  <c r="AV2181" i="21"/>
  <c r="AY2181" i="21" s="1"/>
  <c r="AX2182" i="21"/>
  <c r="AW2183" i="21"/>
  <c r="AZ2182" i="21"/>
  <c r="AV2182" i="21"/>
  <c r="AY2182" i="21" s="1"/>
  <c r="AZ2183" i="21"/>
  <c r="AV2183" i="21"/>
  <c r="AY2183" i="21" s="1"/>
  <c r="AW2184" i="21"/>
  <c r="AX2183" i="21"/>
  <c r="AW2185" i="21"/>
  <c r="AV2184" i="21"/>
  <c r="AY2184" i="21" s="1"/>
  <c r="AZ2184" i="21"/>
  <c r="AX2184" i="21"/>
  <c r="AW2186" i="21"/>
  <c r="AV2185" i="21"/>
  <c r="AY2185" i="21" s="1"/>
  <c r="AX2185" i="21"/>
  <c r="AZ2185" i="21"/>
  <c r="AZ2186" i="21"/>
  <c r="AX2186" i="21"/>
  <c r="AV2186" i="21"/>
  <c r="AY2186" i="21" s="1"/>
  <c r="AW2187" i="21"/>
  <c r="AZ2187" i="21"/>
  <c r="AX2187" i="21"/>
  <c r="AW2188" i="21"/>
  <c r="AV2187" i="21"/>
  <c r="AY2187" i="21" s="1"/>
  <c r="AX2188" i="21"/>
  <c r="AV2188" i="21"/>
  <c r="AY2188" i="21" s="1"/>
  <c r="AW2189" i="21"/>
  <c r="AZ2188" i="21"/>
  <c r="AW2190" i="21"/>
  <c r="AV2189" i="21"/>
  <c r="AY2189" i="21" s="1"/>
  <c r="AZ2189" i="21"/>
  <c r="AX2189" i="21"/>
  <c r="AX2190" i="21"/>
  <c r="AZ2190" i="21"/>
  <c r="AW2191" i="21"/>
  <c r="AV2190" i="21"/>
  <c r="AY2190" i="21" s="1"/>
  <c r="AX2191" i="21"/>
  <c r="AW2192" i="21"/>
  <c r="AZ2191" i="21"/>
  <c r="AV2191" i="21"/>
  <c r="AY2191" i="21" s="1"/>
  <c r="AW2193" i="21"/>
  <c r="AZ2192" i="21"/>
  <c r="AV2192" i="21"/>
  <c r="AY2192" i="21" s="1"/>
  <c r="AX2192" i="21"/>
  <c r="AV2193" i="21"/>
  <c r="AY2193" i="21" s="1"/>
  <c r="AX2193" i="21"/>
  <c r="AZ2193" i="21"/>
  <c r="AW2194" i="21"/>
  <c r="AZ2194" i="21"/>
  <c r="AX2194" i="21"/>
  <c r="AW2195" i="21"/>
  <c r="AV2194" i="21"/>
  <c r="AY2194" i="21" s="1"/>
  <c r="AW2196" i="21"/>
  <c r="AX2195" i="21"/>
  <c r="AV2195" i="21"/>
  <c r="AY2195" i="21" s="1"/>
  <c r="AZ2195" i="21"/>
  <c r="AZ2196" i="21"/>
  <c r="AX2196" i="21"/>
  <c r="AV2196" i="21"/>
  <c r="AY2196" i="21" s="1"/>
  <c r="AW2197" i="21"/>
  <c r="AX2197" i="21"/>
  <c r="AV2197" i="21"/>
  <c r="AY2197" i="21" s="1"/>
  <c r="AW2198" i="21"/>
  <c r="AZ2197" i="21"/>
  <c r="AV2198" i="21"/>
  <c r="AY2198" i="21" s="1"/>
  <c r="AZ2198" i="21"/>
  <c r="AW2199" i="21"/>
  <c r="AX2198" i="21"/>
  <c r="AZ2199" i="21"/>
  <c r="AV2199" i="21"/>
  <c r="AY2199" i="21" s="1"/>
  <c r="AW2200" i="21"/>
  <c r="AX2199" i="21"/>
  <c r="AX2200" i="21"/>
  <c r="AZ2200" i="21"/>
  <c r="AW2201" i="21"/>
  <c r="AV2200" i="21"/>
  <c r="AY2200" i="21" s="1"/>
  <c r="AW2202" i="21"/>
  <c r="AZ2201" i="21"/>
  <c r="AX2201" i="21"/>
  <c r="AV2201" i="21"/>
  <c r="AY2201" i="21" s="1"/>
  <c r="AW2203" i="21"/>
  <c r="AV2202" i="21"/>
  <c r="AY2202" i="21" s="1"/>
  <c r="AZ2202" i="21"/>
  <c r="AX2202" i="21"/>
  <c r="AV2203" i="21"/>
  <c r="AY2203" i="21" s="1"/>
  <c r="AX2203" i="21"/>
  <c r="AW2204" i="21"/>
  <c r="AZ2203" i="21"/>
  <c r="AW2205" i="21"/>
  <c r="AX2204" i="21"/>
  <c r="AV2204" i="21"/>
  <c r="AY2204" i="21" s="1"/>
  <c r="AZ2204" i="21"/>
  <c r="AW2206" i="21"/>
  <c r="AZ2205" i="21"/>
  <c r="AX2205" i="21"/>
  <c r="AV2205" i="21"/>
  <c r="AY2205" i="21" s="1"/>
  <c r="AZ2206" i="21"/>
  <c r="AV2206" i="21"/>
  <c r="AY2206" i="21" s="1"/>
  <c r="AX2206" i="21"/>
  <c r="AW2207" i="21"/>
  <c r="AZ2207" i="21"/>
  <c r="AW2208" i="21"/>
  <c r="AV2207" i="21"/>
  <c r="AY2207" i="21" s="1"/>
  <c r="AX2207" i="21"/>
  <c r="AX2208" i="21"/>
  <c r="AW2209" i="21"/>
  <c r="AZ2208" i="21"/>
  <c r="AV2208" i="21"/>
  <c r="AY2208" i="21" s="1"/>
  <c r="AW2210" i="21"/>
  <c r="AV2209" i="21"/>
  <c r="AY2209" i="21" s="1"/>
  <c r="AZ2209" i="21"/>
  <c r="AX2209" i="21"/>
  <c r="AW2211" i="21"/>
  <c r="AZ2210" i="21"/>
  <c r="AV2210" i="21"/>
  <c r="AY2210" i="21" s="1"/>
  <c r="AX2210" i="21"/>
  <c r="AW2212" i="21"/>
  <c r="AV2211" i="21"/>
  <c r="AY2211" i="21" s="1"/>
  <c r="AX2211" i="21"/>
  <c r="AZ2211" i="21"/>
  <c r="AW2213" i="21"/>
  <c r="AV2212" i="21"/>
  <c r="AY2212" i="21" s="1"/>
  <c r="AZ2212" i="21"/>
  <c r="AX2212" i="21"/>
  <c r="AZ2213" i="21"/>
  <c r="AX2213" i="21"/>
  <c r="AV2213" i="21"/>
  <c r="AY2213" i="21" s="1"/>
  <c r="AW2214" i="21"/>
  <c r="AX2214" i="21"/>
  <c r="AW2215" i="21"/>
  <c r="AV2214" i="21"/>
  <c r="AY2214" i="21" s="1"/>
  <c r="AZ2214" i="21"/>
  <c r="AV2215" i="21"/>
  <c r="AY2215" i="21" s="1"/>
  <c r="AZ2215" i="21"/>
  <c r="AX2215" i="21"/>
  <c r="AW2216" i="21"/>
  <c r="AW2217" i="21"/>
  <c r="AX2216" i="21"/>
  <c r="AV2216" i="21"/>
  <c r="AY2216" i="21" s="1"/>
  <c r="AZ2216" i="21"/>
  <c r="AV2217" i="21"/>
  <c r="AY2217" i="21" s="1"/>
  <c r="AZ2217" i="21"/>
  <c r="AX2217" i="21"/>
  <c r="AW2218" i="21"/>
  <c r="AZ2218" i="21"/>
  <c r="AW2219" i="21"/>
  <c r="AX2218" i="21"/>
  <c r="AV2218" i="21"/>
  <c r="AY2218" i="21" s="1"/>
  <c r="AZ2219" i="21"/>
  <c r="AW2220" i="21"/>
  <c r="AX2219" i="21"/>
  <c r="AV2219" i="21"/>
  <c r="AY2219" i="21" s="1"/>
  <c r="AV2220" i="21"/>
  <c r="AY2220" i="21" s="1"/>
  <c r="AW2221" i="21"/>
  <c r="AZ2220" i="21"/>
  <c r="AX2220" i="21"/>
  <c r="AX2221" i="21"/>
  <c r="AV2221" i="21"/>
  <c r="AY2221" i="21" s="1"/>
  <c r="AZ2221" i="21"/>
  <c r="AW2222" i="21"/>
  <c r="AX2222" i="21"/>
  <c r="AW2223" i="21"/>
  <c r="AZ2222" i="21"/>
  <c r="AV2222" i="21"/>
  <c r="AY2222" i="21" s="1"/>
  <c r="AZ2223" i="21"/>
  <c r="AX2223" i="21"/>
  <c r="AW2224" i="21"/>
  <c r="AV2223" i="21"/>
  <c r="AY2223" i="21" s="1"/>
  <c r="AX2224" i="21"/>
  <c r="AZ2224" i="21"/>
  <c r="AV2224" i="21"/>
  <c r="AY2224" i="21" s="1"/>
  <c r="AW2225" i="21"/>
  <c r="AV2225" i="21"/>
  <c r="AY2225" i="21" s="1"/>
  <c r="AW2226" i="21"/>
  <c r="AX2225" i="21"/>
  <c r="AZ2225" i="21"/>
  <c r="AX2226" i="21"/>
  <c r="AZ2226" i="21"/>
  <c r="AW2227" i="21"/>
  <c r="AV2226" i="21"/>
  <c r="AY2226" i="21" s="1"/>
  <c r="AX2227" i="21"/>
  <c r="AZ2227" i="21"/>
  <c r="AW2228" i="21"/>
  <c r="AV2227" i="21"/>
  <c r="AY2227" i="21" s="1"/>
  <c r="AW2229" i="21"/>
  <c r="AX2228" i="21"/>
  <c r="AV2228" i="21"/>
  <c r="AY2228" i="21" s="1"/>
  <c r="AZ2228" i="21"/>
  <c r="AX2229" i="21"/>
  <c r="AV2229" i="21"/>
  <c r="AY2229" i="21" s="1"/>
  <c r="AW2230" i="21"/>
  <c r="AZ2229" i="21"/>
  <c r="AZ2230" i="21"/>
  <c r="AV2230" i="21"/>
  <c r="AY2230" i="21" s="1"/>
  <c r="AX2230" i="21"/>
  <c r="AW2231" i="21"/>
  <c r="AW2232" i="21"/>
  <c r="AV2231" i="21"/>
  <c r="AY2231" i="21" s="1"/>
  <c r="AX2231" i="21"/>
  <c r="AZ2231" i="21"/>
  <c r="AV2232" i="21"/>
  <c r="AY2232" i="21" s="1"/>
  <c r="AW2233" i="21"/>
  <c r="AZ2232" i="21"/>
  <c r="AX2232" i="21"/>
  <c r="AV2233" i="21"/>
  <c r="AY2233" i="21" s="1"/>
  <c r="AZ2233" i="21"/>
  <c r="AX2233" i="21"/>
  <c r="AW2234" i="21"/>
  <c r="AV2234" i="21"/>
  <c r="AY2234" i="21" s="1"/>
  <c r="AZ2234" i="21"/>
  <c r="AW2235" i="21"/>
  <c r="AX2234" i="21"/>
  <c r="AV2235" i="21"/>
  <c r="AY2235" i="21" s="1"/>
  <c r="AW2236" i="21"/>
  <c r="AX2235" i="21"/>
  <c r="AZ2235" i="21"/>
  <c r="AV2236" i="21"/>
  <c r="AY2236" i="21" s="1"/>
  <c r="AZ2236" i="21"/>
  <c r="AX2236" i="21"/>
  <c r="AW2237" i="21"/>
  <c r="AX2237" i="21"/>
  <c r="AV2237" i="21"/>
  <c r="AY2237" i="21" s="1"/>
  <c r="AW2238" i="21"/>
  <c r="AZ2237" i="21"/>
  <c r="AV2238" i="21"/>
  <c r="AY2238" i="21" s="1"/>
  <c r="AX2238" i="21"/>
  <c r="AW2239" i="21"/>
  <c r="AZ2238" i="21"/>
  <c r="AV2239" i="21"/>
  <c r="AY2239" i="21" s="1"/>
  <c r="AX2239" i="21"/>
  <c r="AZ2239" i="21"/>
  <c r="AW2240" i="21"/>
  <c r="AX2240" i="21"/>
  <c r="AW2241" i="21"/>
  <c r="AV2240" i="21"/>
  <c r="AY2240" i="21" s="1"/>
  <c r="AZ2240" i="21"/>
  <c r="AV2241" i="21"/>
  <c r="AY2241" i="21" s="1"/>
  <c r="AZ2241" i="21"/>
  <c r="AW2242" i="21"/>
  <c r="AX2241" i="21"/>
  <c r="AV2242" i="21"/>
  <c r="AY2242" i="21" s="1"/>
  <c r="AX2242" i="21"/>
  <c r="AW2243" i="21"/>
  <c r="AZ2242" i="21"/>
  <c r="AV2243" i="21"/>
  <c r="AY2243" i="21" s="1"/>
  <c r="AZ2243" i="21"/>
  <c r="AX2243" i="21"/>
  <c r="AW2244" i="21"/>
  <c r="AW2245" i="21"/>
  <c r="AV2244" i="21"/>
  <c r="AY2244" i="21" s="1"/>
  <c r="AZ2244" i="21"/>
  <c r="AX2244" i="21"/>
  <c r="AV2245" i="21"/>
  <c r="AY2245" i="21" s="1"/>
  <c r="AX2245" i="21"/>
  <c r="AZ2245" i="21"/>
  <c r="AW2246" i="21"/>
  <c r="AW2247" i="21"/>
  <c r="AZ2246" i="21"/>
  <c r="AV2246" i="21"/>
  <c r="AY2246" i="21" s="1"/>
  <c r="AX2246" i="21"/>
  <c r="AV2247" i="21"/>
  <c r="AY2247" i="21" s="1"/>
  <c r="AX2247" i="21"/>
  <c r="AZ2247" i="21"/>
  <c r="AW2248" i="21"/>
  <c r="AX2248" i="21"/>
  <c r="AV2248" i="21"/>
  <c r="AY2248" i="21" s="1"/>
  <c r="AZ2248" i="21"/>
  <c r="AW2249" i="21"/>
  <c r="AV2249" i="21"/>
  <c r="AY2249" i="21" s="1"/>
  <c r="AX2249" i="21"/>
  <c r="AZ2249" i="21"/>
  <c r="AW2250" i="21"/>
  <c r="AW2251" i="21"/>
  <c r="AX2250" i="21"/>
  <c r="AV2250" i="21"/>
  <c r="AY2250" i="21" s="1"/>
  <c r="AZ2250" i="21"/>
  <c r="AX2251" i="21"/>
  <c r="AZ2251" i="21"/>
  <c r="AV2251" i="21"/>
  <c r="AY2251" i="21" s="1"/>
  <c r="AW2252" i="21"/>
  <c r="AW2253" i="21"/>
  <c r="AV2252" i="21"/>
  <c r="AY2252" i="21" s="1"/>
  <c r="AZ2252" i="21"/>
  <c r="AX2252" i="21"/>
  <c r="AW2254" i="21"/>
  <c r="AV2253" i="21"/>
  <c r="AY2253" i="21" s="1"/>
  <c r="AX2253" i="21"/>
  <c r="AZ2253" i="21"/>
  <c r="AV2254" i="21"/>
  <c r="AY2254" i="21" s="1"/>
  <c r="AX2254" i="21"/>
  <c r="AW2255" i="21"/>
  <c r="AZ2254" i="21"/>
  <c r="AZ2255" i="21"/>
  <c r="AX2255" i="21"/>
  <c r="AW2256" i="21"/>
  <c r="AV2255" i="21"/>
  <c r="AY2255" i="21" s="1"/>
  <c r="AZ2256" i="21"/>
  <c r="AX2256" i="21"/>
  <c r="AW2257" i="21"/>
  <c r="AV2256" i="21"/>
  <c r="AY2256" i="21" s="1"/>
  <c r="AZ2257" i="21"/>
  <c r="AV2257" i="21"/>
  <c r="AY2257" i="21" s="1"/>
  <c r="AW2258" i="21"/>
  <c r="AX2257" i="21"/>
  <c r="AW2259" i="21"/>
  <c r="AV2258" i="21"/>
  <c r="AY2258" i="21" s="1"/>
  <c r="AX2258" i="21"/>
  <c r="AZ2258" i="21"/>
  <c r="AW2260" i="21"/>
  <c r="AZ2259" i="21"/>
  <c r="AX2259" i="21"/>
  <c r="AV2259" i="21"/>
  <c r="AY2259" i="21" s="1"/>
  <c r="AZ2260" i="21"/>
  <c r="AV2260" i="21"/>
  <c r="AY2260" i="21" s="1"/>
  <c r="AX2260" i="21"/>
  <c r="AW2261" i="21"/>
  <c r="AV2261" i="21"/>
  <c r="AY2261" i="21" s="1"/>
  <c r="AX2261" i="21"/>
  <c r="AZ2261" i="21"/>
  <c r="AW2262" i="21"/>
  <c r="AV2262" i="21"/>
  <c r="AY2262" i="21" s="1"/>
  <c r="AX2262" i="21"/>
  <c r="AW2263" i="21"/>
  <c r="AZ2262" i="21"/>
  <c r="AZ2263" i="21"/>
  <c r="AX2263" i="21"/>
  <c r="AW2264" i="21"/>
  <c r="AV2263" i="21"/>
  <c r="AY2263" i="21" s="1"/>
  <c r="AX2264" i="21"/>
  <c r="AV2264" i="21"/>
  <c r="AY2264" i="21" s="1"/>
  <c r="AZ2264" i="21"/>
  <c r="AW2265" i="21"/>
  <c r="AZ2265" i="21"/>
  <c r="AW2266" i="21"/>
  <c r="AX2265" i="21"/>
  <c r="AV2265" i="21"/>
  <c r="AY2265" i="21" s="1"/>
  <c r="AZ2266" i="21"/>
  <c r="AW2267" i="21"/>
  <c r="AV2266" i="21"/>
  <c r="AY2266" i="21" s="1"/>
  <c r="AX2266" i="21"/>
  <c r="AV2267" i="21"/>
  <c r="AY2267" i="21" s="1"/>
  <c r="AZ2267" i="21"/>
  <c r="AX2267" i="21"/>
  <c r="AW2268" i="21"/>
  <c r="AX2268" i="21"/>
  <c r="AV2268" i="21"/>
  <c r="AY2268" i="21" s="1"/>
  <c r="AW2269" i="21"/>
  <c r="AZ2268" i="21"/>
  <c r="AZ2269" i="21"/>
  <c r="AW2270" i="21"/>
  <c r="AX2269" i="21"/>
  <c r="AV2269" i="21"/>
  <c r="AY2269" i="21" s="1"/>
  <c r="AW2271" i="21"/>
  <c r="AX2270" i="21"/>
  <c r="AZ2270" i="21"/>
  <c r="AV2270" i="21"/>
  <c r="AY2270" i="21" s="1"/>
  <c r="AZ2271" i="21"/>
  <c r="AW2272" i="21"/>
  <c r="AV2271" i="21"/>
  <c r="AY2271" i="21" s="1"/>
  <c r="AX2271" i="21"/>
  <c r="AX2272" i="21"/>
  <c r="AV2272" i="21"/>
  <c r="AY2272" i="21" s="1"/>
  <c r="AZ2272" i="21"/>
  <c r="AW2273" i="21"/>
  <c r="AZ2273" i="21"/>
  <c r="AX2273" i="21"/>
  <c r="AV2273" i="21"/>
  <c r="AY2273" i="21" s="1"/>
  <c r="AW2274" i="21"/>
  <c r="AZ2274" i="21"/>
  <c r="AX2274" i="21"/>
  <c r="AW2275" i="21"/>
  <c r="AV2274" i="21"/>
  <c r="AY2274" i="21" s="1"/>
  <c r="AX2275" i="21"/>
  <c r="AW2276" i="21"/>
  <c r="AZ2275" i="21"/>
  <c r="AV2275" i="21"/>
  <c r="AY2275" i="21" s="1"/>
  <c r="AV2276" i="21"/>
  <c r="AY2276" i="21" s="1"/>
  <c r="AW2277" i="21"/>
  <c r="AZ2276" i="21"/>
  <c r="AX2276" i="21"/>
  <c r="AZ2277" i="21"/>
  <c r="AX2277" i="21"/>
  <c r="AW2278" i="21"/>
  <c r="AV2277" i="21"/>
  <c r="AY2277" i="21" s="1"/>
  <c r="AX2278" i="21"/>
  <c r="AZ2278" i="21"/>
  <c r="AW2279" i="21"/>
  <c r="AV2278" i="21"/>
  <c r="AY2278" i="21" s="1"/>
  <c r="AW2280" i="21"/>
  <c r="AZ2279" i="21"/>
  <c r="AX2279" i="21"/>
  <c r="AV2279" i="21"/>
  <c r="AY2279" i="21" s="1"/>
  <c r="AV2280" i="21"/>
  <c r="AY2280" i="21" s="1"/>
  <c r="AX2280" i="21"/>
  <c r="AZ2280" i="21"/>
  <c r="AW2281" i="21"/>
  <c r="AW2282" i="21"/>
  <c r="AV2281" i="21"/>
  <c r="AY2281" i="21" s="1"/>
  <c r="AX2281" i="21"/>
  <c r="AZ2281" i="21"/>
  <c r="AZ2282" i="21"/>
  <c r="AW2283" i="21"/>
  <c r="AX2282" i="21"/>
  <c r="AV2282" i="21"/>
  <c r="AY2282" i="21" s="1"/>
  <c r="AZ2283" i="21"/>
  <c r="AX2283" i="21"/>
  <c r="AV2283" i="21"/>
  <c r="AY2283" i="21" s="1"/>
  <c r="AW2284" i="21"/>
  <c r="AV2284" i="21"/>
  <c r="AY2284" i="21" s="1"/>
  <c r="AX2284" i="21"/>
  <c r="AZ2284" i="21"/>
  <c r="AW2285" i="21"/>
  <c r="AX2285" i="21"/>
  <c r="AW2286" i="21"/>
  <c r="AZ2285" i="21"/>
  <c r="AV2285" i="21"/>
  <c r="AY2285" i="21" s="1"/>
  <c r="AZ2286" i="21"/>
  <c r="AW2287" i="21"/>
  <c r="AV2286" i="21"/>
  <c r="AY2286" i="21" s="1"/>
  <c r="AX2286" i="21"/>
  <c r="AW2288" i="21"/>
  <c r="AX2287" i="21"/>
  <c r="AV2287" i="21"/>
  <c r="AY2287" i="21" s="1"/>
  <c r="AZ2287" i="21"/>
  <c r="AW2289" i="21"/>
  <c r="AX2288" i="21"/>
  <c r="AV2288" i="21"/>
  <c r="AY2288" i="21" s="1"/>
  <c r="AZ2288" i="21"/>
  <c r="AZ2289" i="21"/>
  <c r="AV2289" i="21"/>
  <c r="AY2289" i="21" s="1"/>
  <c r="AW2290" i="21"/>
  <c r="AX2289" i="21"/>
  <c r="AV2290" i="21"/>
  <c r="AY2290" i="21" s="1"/>
  <c r="AW2291" i="21"/>
  <c r="AX2290" i="21"/>
  <c r="AZ2290" i="21"/>
  <c r="AV2291" i="21"/>
  <c r="AY2291" i="21" s="1"/>
  <c r="AW2292" i="21"/>
  <c r="AZ2291" i="21"/>
  <c r="AX2291" i="21"/>
  <c r="AX2292" i="21"/>
  <c r="AV2292" i="21"/>
  <c r="AY2292" i="21" s="1"/>
  <c r="AZ2292" i="21"/>
  <c r="AW2293" i="21"/>
  <c r="AV2293" i="21"/>
  <c r="AY2293" i="21" s="1"/>
  <c r="AZ2293" i="21"/>
  <c r="AX2293" i="21"/>
  <c r="AW2294" i="21"/>
  <c r="AW2295" i="21"/>
  <c r="AZ2294" i="21"/>
  <c r="AX2294" i="21"/>
  <c r="AV2294" i="21"/>
  <c r="AY2294" i="21" s="1"/>
  <c r="AZ2295" i="21"/>
  <c r="AW2296" i="21"/>
  <c r="AX2295" i="21"/>
  <c r="AV2295" i="21"/>
  <c r="AY2295" i="21" s="1"/>
  <c r="AW2297" i="21"/>
  <c r="AV2296" i="21"/>
  <c r="AY2296" i="21" s="1"/>
  <c r="AX2296" i="21"/>
  <c r="AZ2296" i="21"/>
  <c r="AZ2297" i="21"/>
  <c r="AX2297" i="21"/>
  <c r="AW2298" i="21"/>
  <c r="AV2297" i="21"/>
  <c r="AY2297" i="21" s="1"/>
  <c r="AZ2298" i="21"/>
  <c r="AW2299" i="21"/>
  <c r="AX2298" i="21"/>
  <c r="AV2298" i="21"/>
  <c r="AY2298" i="21" s="1"/>
  <c r="AZ2299" i="21"/>
  <c r="AV2299" i="21"/>
  <c r="AY2299" i="21" s="1"/>
  <c r="AW2300" i="21"/>
  <c r="AX2299" i="21"/>
  <c r="AZ2300" i="21"/>
  <c r="AX2300" i="21"/>
  <c r="AV2300" i="21"/>
  <c r="AY2300" i="21" s="1"/>
  <c r="AW2301" i="21"/>
  <c r="AV2301" i="21"/>
  <c r="AY2301" i="21" s="1"/>
  <c r="AW2302" i="21"/>
  <c r="AZ2301" i="21"/>
  <c r="AX2301" i="21"/>
  <c r="AX2302" i="21"/>
  <c r="AW2303" i="21"/>
  <c r="AV2302" i="21"/>
  <c r="AY2302" i="21" s="1"/>
  <c r="AZ2302" i="21"/>
  <c r="AV2303" i="21"/>
  <c r="AY2303" i="21" s="1"/>
  <c r="AZ2303" i="21"/>
  <c r="AX2303" i="21"/>
  <c r="AW2304" i="21"/>
  <c r="AX2304" i="21"/>
  <c r="AZ2304" i="21"/>
  <c r="AW2305" i="21"/>
  <c r="AV2304" i="21"/>
  <c r="AY2304" i="21" s="1"/>
  <c r="AX2305" i="21"/>
  <c r="AZ2305" i="21"/>
  <c r="AV2305" i="21"/>
  <c r="AY2305" i="21" s="1"/>
  <c r="AW2306" i="21"/>
  <c r="AW2307" i="21"/>
  <c r="AZ2306" i="21"/>
  <c r="AX2306" i="21"/>
  <c r="AV2306" i="21"/>
  <c r="AY2306" i="21" s="1"/>
  <c r="AZ2307" i="21"/>
  <c r="AW2308" i="21"/>
  <c r="AV2307" i="21"/>
  <c r="AY2307" i="21" s="1"/>
  <c r="AX2307" i="21"/>
  <c r="AX2308" i="21"/>
  <c r="AV2308" i="21"/>
  <c r="AY2308" i="21" s="1"/>
  <c r="AW2309" i="21"/>
  <c r="AZ2308" i="21"/>
  <c r="AW2310" i="21"/>
  <c r="AV2309" i="21"/>
  <c r="AY2309" i="21" s="1"/>
  <c r="AZ2309" i="21"/>
  <c r="AX2309" i="21"/>
  <c r="AX2310" i="21"/>
  <c r="AV2310" i="21"/>
  <c r="AY2310" i="21" s="1"/>
  <c r="AZ2310" i="21"/>
  <c r="AW2311" i="21"/>
  <c r="AX2311" i="21"/>
  <c r="AZ2311" i="21"/>
  <c r="AV2311" i="21"/>
  <c r="AY2311" i="21" s="1"/>
  <c r="AW2312" i="21"/>
  <c r="AX2312" i="21"/>
  <c r="AV2312" i="21"/>
  <c r="AY2312" i="21" s="1"/>
  <c r="AZ2312" i="21"/>
  <c r="AW2313" i="21"/>
  <c r="AW2314" i="21"/>
  <c r="AX2313" i="21"/>
  <c r="AZ2313" i="21"/>
  <c r="AV2313" i="21"/>
  <c r="AY2313" i="21" s="1"/>
  <c r="AW2315" i="21"/>
  <c r="AV2314" i="21"/>
  <c r="AY2314" i="21" s="1"/>
  <c r="AZ2314" i="21"/>
  <c r="AX2314" i="21"/>
  <c r="AX2315" i="21"/>
  <c r="AW2316" i="21"/>
  <c r="AZ2315" i="21"/>
  <c r="AV2315" i="21"/>
  <c r="AY2315" i="21" s="1"/>
  <c r="AW2317" i="21"/>
  <c r="AX2316" i="21"/>
  <c r="AZ2316" i="21"/>
  <c r="AV2316" i="21"/>
  <c r="AY2316" i="21" s="1"/>
  <c r="AW2318" i="21"/>
  <c r="AX2317" i="21"/>
  <c r="AZ2317" i="21"/>
  <c r="AV2317" i="21"/>
  <c r="AY2317" i="21" s="1"/>
  <c r="AZ2318" i="21"/>
  <c r="AW2319" i="21"/>
  <c r="AV2318" i="21"/>
  <c r="AY2318" i="21" s="1"/>
  <c r="AX2318" i="21"/>
  <c r="AX2319" i="21"/>
  <c r="AW2320" i="21"/>
  <c r="AV2319" i="21"/>
  <c r="AY2319" i="21" s="1"/>
  <c r="AZ2319" i="21"/>
  <c r="AV2320" i="21"/>
  <c r="AY2320" i="21" s="1"/>
  <c r="AW2321" i="21"/>
  <c r="AZ2320" i="21"/>
  <c r="AX2320" i="21"/>
  <c r="AZ2321" i="21"/>
  <c r="AW2322" i="21"/>
  <c r="AV2321" i="21"/>
  <c r="AY2321" i="21" s="1"/>
  <c r="AX2321" i="21"/>
  <c r="AW2323" i="21"/>
  <c r="AV2322" i="21"/>
  <c r="AY2322" i="21" s="1"/>
  <c r="AZ2322" i="21"/>
  <c r="AX2322" i="21"/>
  <c r="AW2324" i="21"/>
  <c r="AX2323" i="21"/>
  <c r="AV2323" i="21"/>
  <c r="AY2323" i="21" s="1"/>
  <c r="AZ2323" i="21"/>
  <c r="AX2324" i="21"/>
  <c r="AZ2324" i="21"/>
  <c r="AV2324" i="21"/>
  <c r="AY2324" i="21" s="1"/>
  <c r="AW2325" i="21"/>
  <c r="AZ2325" i="21"/>
  <c r="AW2326" i="21"/>
  <c r="AX2325" i="21"/>
  <c r="AV2325" i="21"/>
  <c r="AY2325" i="21" s="1"/>
  <c r="AV2326" i="21"/>
  <c r="AY2326" i="21" s="1"/>
  <c r="AX2326" i="21"/>
  <c r="AW2327" i="21"/>
  <c r="AZ2326" i="21"/>
  <c r="AW2328" i="21"/>
  <c r="AV2327" i="21"/>
  <c r="AY2327" i="21" s="1"/>
  <c r="AX2327" i="21"/>
  <c r="AZ2327" i="21"/>
  <c r="AX2328" i="21"/>
  <c r="AW2329" i="21"/>
  <c r="AZ2328" i="21"/>
  <c r="AV2328" i="21"/>
  <c r="AY2328" i="21" s="1"/>
  <c r="AW2330" i="21"/>
  <c r="AV2329" i="21"/>
  <c r="AY2329" i="21" s="1"/>
  <c r="AZ2329" i="21"/>
  <c r="AX2329" i="21"/>
  <c r="AW2331" i="21"/>
  <c r="AX2330" i="21"/>
  <c r="AZ2330" i="21"/>
  <c r="AV2330" i="21"/>
  <c r="AY2330" i="21" s="1"/>
  <c r="AW2332" i="21"/>
  <c r="AX2331" i="21"/>
  <c r="AV2331" i="21"/>
  <c r="AY2331" i="21" s="1"/>
  <c r="AZ2331" i="21"/>
  <c r="AZ2332" i="21"/>
  <c r="AX2332" i="21"/>
  <c r="AW2333" i="21"/>
  <c r="AV2332" i="21"/>
  <c r="AY2332" i="21" s="1"/>
  <c r="AZ2333" i="21"/>
  <c r="AW2334" i="21"/>
  <c r="AV2333" i="21"/>
  <c r="AY2333" i="21" s="1"/>
  <c r="AX2333" i="21"/>
  <c r="AW2335" i="21"/>
  <c r="AZ2334" i="21"/>
  <c r="AX2334" i="21"/>
  <c r="AV2334" i="21"/>
  <c r="AY2334" i="21" s="1"/>
  <c r="AV2335" i="21"/>
  <c r="AY2335" i="21" s="1"/>
  <c r="AW2336" i="21"/>
  <c r="AX2335" i="21"/>
  <c r="AZ2335" i="21"/>
  <c r="AZ2336" i="21"/>
  <c r="AX2336" i="21"/>
  <c r="AW2337" i="21"/>
  <c r="AV2336" i="21"/>
  <c r="AY2336" i="21" s="1"/>
  <c r="AZ2337" i="21"/>
  <c r="AX2337" i="21"/>
  <c r="AV2337" i="21"/>
  <c r="AY2337" i="21" s="1"/>
  <c r="AW2338" i="21"/>
  <c r="AX2338" i="21"/>
  <c r="AW2339" i="21"/>
  <c r="AZ2338" i="21"/>
  <c r="AV2338" i="21"/>
  <c r="AY2338" i="21" s="1"/>
  <c r="AZ2339" i="21"/>
  <c r="AV2339" i="21"/>
  <c r="AY2339" i="21" s="1"/>
  <c r="AX2339" i="21"/>
  <c r="AW2340" i="21"/>
  <c r="AX2340" i="21"/>
  <c r="AZ2340" i="21"/>
  <c r="AW2341" i="21"/>
  <c r="AV2340" i="21"/>
  <c r="AY2340" i="21" s="1"/>
  <c r="AZ2341" i="21"/>
  <c r="AV2341" i="21"/>
  <c r="AY2341" i="21" s="1"/>
  <c r="AW2342" i="21"/>
  <c r="AX2341" i="21"/>
  <c r="AZ2342" i="21"/>
  <c r="AX2342" i="21"/>
  <c r="AV2342" i="21"/>
  <c r="AY2342" i="21" s="1"/>
  <c r="AW2343" i="21"/>
  <c r="AV2343" i="21"/>
  <c r="AY2343" i="21" s="1"/>
  <c r="AW2344" i="21"/>
  <c r="AZ2343" i="21"/>
  <c r="AX2343" i="21"/>
  <c r="AV2344" i="21"/>
  <c r="AY2344" i="21" s="1"/>
  <c r="AW2345" i="21"/>
  <c r="AX2344" i="21"/>
  <c r="AZ2344" i="21"/>
  <c r="AX2345" i="21"/>
  <c r="AV2345" i="21"/>
  <c r="AY2345" i="21" s="1"/>
  <c r="AW2346" i="21"/>
  <c r="AZ2345" i="21"/>
  <c r="AW2347" i="21"/>
  <c r="AV2346" i="21"/>
  <c r="AY2346" i="21" s="1"/>
  <c r="AX2346" i="21"/>
  <c r="AZ2346" i="21"/>
  <c r="AX2347" i="21"/>
  <c r="AW2348" i="21"/>
  <c r="AZ2347" i="21"/>
  <c r="AV2347" i="21"/>
  <c r="AY2347" i="21" s="1"/>
  <c r="AX2348" i="21"/>
  <c r="AV2348" i="21"/>
  <c r="AY2348" i="21" s="1"/>
  <c r="AZ2348" i="21"/>
  <c r="AW2349" i="21"/>
  <c r="AW2350" i="21"/>
  <c r="AX2349" i="21"/>
  <c r="AZ2349" i="21"/>
  <c r="AV2349" i="21"/>
  <c r="AY2349" i="21" s="1"/>
  <c r="AX2350" i="21"/>
  <c r="AV2350" i="21"/>
  <c r="AY2350" i="21" s="1"/>
  <c r="AZ2350" i="21"/>
  <c r="AW2351" i="21"/>
  <c r="AV2351" i="21"/>
  <c r="AY2351" i="21" s="1"/>
  <c r="AW2352" i="21"/>
  <c r="AX2351" i="21"/>
  <c r="AZ2351" i="21"/>
  <c r="AZ2352" i="21"/>
  <c r="AX2352" i="21"/>
  <c r="AW2353" i="21"/>
  <c r="AV2352" i="21"/>
  <c r="AY2352" i="21" s="1"/>
  <c r="AX2353" i="21"/>
  <c r="AW2354" i="21"/>
  <c r="AZ2353" i="21"/>
  <c r="AV2353" i="21"/>
  <c r="AY2353" i="21" s="1"/>
  <c r="AZ2354" i="21"/>
  <c r="AV2354" i="21"/>
  <c r="AY2354" i="21" s="1"/>
  <c r="AX2354" i="21"/>
  <c r="AW2355" i="21"/>
  <c r="AW2356" i="21"/>
  <c r="AV2355" i="21"/>
  <c r="AY2355" i="21" s="1"/>
  <c r="AZ2355" i="21"/>
  <c r="AX2355" i="21"/>
  <c r="AW2357" i="21"/>
  <c r="AX2356" i="21"/>
  <c r="AZ2356" i="21"/>
  <c r="AV2356" i="21"/>
  <c r="AY2356" i="21" s="1"/>
  <c r="AX2357" i="21"/>
  <c r="AV2357" i="21"/>
  <c r="AY2357" i="21" s="1"/>
  <c r="AW2358" i="21"/>
  <c r="AZ2357" i="21"/>
  <c r="AZ2358" i="21"/>
  <c r="AX2358" i="21"/>
  <c r="AW2359" i="21"/>
  <c r="AV2358" i="21"/>
  <c r="AY2358" i="21" s="1"/>
  <c r="AW2360" i="21"/>
  <c r="AZ2359" i="21"/>
  <c r="AV2359" i="21"/>
  <c r="AY2359" i="21" s="1"/>
  <c r="AX2359" i="21"/>
  <c r="AV2360" i="21"/>
  <c r="AY2360" i="21" s="1"/>
  <c r="AZ2360" i="21"/>
  <c r="AW2361" i="21"/>
  <c r="AX2360" i="21"/>
  <c r="AZ2361" i="21"/>
  <c r="AV2361" i="21"/>
  <c r="AY2361" i="21" s="1"/>
  <c r="AX2361" i="21"/>
  <c r="AW2362" i="21"/>
  <c r="AV2362" i="21"/>
  <c r="AY2362" i="21" s="1"/>
  <c r="AZ2362" i="21"/>
  <c r="AX2362" i="21"/>
  <c r="AW2363" i="21"/>
  <c r="AZ2363" i="21"/>
  <c r="AV2363" i="21"/>
  <c r="AY2363" i="21" s="1"/>
  <c r="AW2364" i="21"/>
  <c r="AX2363" i="21"/>
  <c r="AX2364" i="21"/>
  <c r="AW2365" i="21"/>
  <c r="AZ2364" i="21"/>
  <c r="AV2364" i="21"/>
  <c r="AY2364" i="21" s="1"/>
  <c r="AZ2365" i="21"/>
  <c r="AW2366" i="21"/>
  <c r="AX2365" i="21"/>
  <c r="AV2365" i="21"/>
  <c r="AY2365" i="21" s="1"/>
  <c r="AV2366" i="21"/>
  <c r="AY2366" i="21" s="1"/>
  <c r="AZ2366" i="21"/>
  <c r="AX2366" i="21"/>
  <c r="BA300" i="21" l="1"/>
  <c r="BA2178" i="21"/>
  <c r="BA272" i="21"/>
  <c r="BA672" i="21"/>
  <c r="BA1818" i="21"/>
  <c r="BA63" i="21"/>
  <c r="BA2333" i="21"/>
  <c r="BA1669" i="21"/>
  <c r="BA1615" i="21"/>
  <c r="BA741" i="21"/>
  <c r="BA1746" i="21"/>
  <c r="BA1204" i="21"/>
  <c r="BA1249" i="21"/>
  <c r="BA1919" i="21"/>
  <c r="BA54" i="21"/>
  <c r="BA330" i="21"/>
  <c r="BA1223" i="21"/>
  <c r="BA1119" i="21"/>
  <c r="BA700" i="21"/>
  <c r="BA1824" i="21"/>
  <c r="BA632" i="21"/>
  <c r="BA513" i="21"/>
  <c r="BA393" i="21"/>
  <c r="BA445" i="21"/>
  <c r="BA425" i="21"/>
  <c r="BA457" i="21"/>
  <c r="BA1303" i="21"/>
  <c r="BA197" i="21"/>
  <c r="BA947" i="21"/>
  <c r="BA1175" i="21"/>
  <c r="BA520" i="21"/>
  <c r="BA1134" i="21"/>
  <c r="BA2014" i="21"/>
  <c r="BA1991" i="21"/>
  <c r="BA1302" i="21"/>
  <c r="BA328" i="21"/>
  <c r="BA1026" i="21"/>
  <c r="BA169" i="21"/>
  <c r="BA410" i="21"/>
  <c r="BA832" i="21"/>
  <c r="BA1810" i="21"/>
  <c r="BA387" i="21"/>
  <c r="BA1806" i="21"/>
  <c r="BA1846" i="21"/>
  <c r="BA270" i="21"/>
  <c r="BA1132" i="21"/>
  <c r="BA580" i="21"/>
  <c r="BA12" i="21"/>
  <c r="BA264" i="21"/>
  <c r="BA579" i="21"/>
  <c r="BA989" i="21"/>
  <c r="BA1994" i="21"/>
  <c r="BA380" i="21"/>
  <c r="BA1210" i="21"/>
  <c r="BA924" i="21"/>
  <c r="BA1481" i="21"/>
  <c r="BA786" i="21"/>
  <c r="BA2097" i="21"/>
  <c r="BA2158" i="21"/>
  <c r="BA1285" i="21"/>
  <c r="BA1141" i="21"/>
  <c r="BA1970" i="21"/>
  <c r="BA154" i="21"/>
  <c r="BA2358" i="21"/>
  <c r="BA2075" i="21"/>
  <c r="BA1807" i="21"/>
  <c r="BA2139" i="21"/>
  <c r="BA1828" i="21"/>
  <c r="BA964" i="21"/>
  <c r="BA2131" i="21"/>
  <c r="BA1054" i="21"/>
  <c r="BA1851" i="21"/>
  <c r="BA1670" i="21"/>
  <c r="BA136" i="21"/>
  <c r="BA490" i="21"/>
  <c r="BA1930" i="21"/>
  <c r="BA1667" i="21"/>
  <c r="BA1931" i="21"/>
  <c r="BA1277" i="21"/>
  <c r="BA1728" i="21"/>
  <c r="BA677" i="21"/>
  <c r="BA878" i="21"/>
  <c r="BA299" i="21"/>
  <c r="BA1956" i="21"/>
  <c r="BA1176" i="21"/>
  <c r="BA113" i="21"/>
  <c r="BA1772" i="21"/>
  <c r="BA124" i="21"/>
  <c r="BA285" i="21"/>
  <c r="BA1278" i="21"/>
  <c r="BA2351" i="21"/>
  <c r="BA1662" i="21"/>
  <c r="BA254" i="21"/>
  <c r="BA228" i="21"/>
  <c r="BA646" i="21"/>
  <c r="BA876" i="21"/>
  <c r="BA167" i="21"/>
  <c r="BA2295" i="21"/>
  <c r="BA529" i="21"/>
  <c r="BA87" i="21"/>
  <c r="BA91" i="21"/>
  <c r="BA1091" i="21"/>
  <c r="BA162" i="21"/>
  <c r="BA781" i="21"/>
  <c r="BA2024" i="21"/>
  <c r="BA1317" i="21"/>
  <c r="BA1973" i="21"/>
  <c r="BA1739" i="21"/>
  <c r="BA1815" i="21"/>
  <c r="BA1734" i="21"/>
  <c r="BA2190" i="21"/>
  <c r="BA2310" i="21"/>
  <c r="BA276" i="21"/>
  <c r="BA1732" i="21"/>
  <c r="BA1349" i="21"/>
  <c r="BA36" i="21"/>
  <c r="BA163" i="21"/>
  <c r="BA2257" i="21"/>
  <c r="BA348" i="21"/>
  <c r="BA939" i="21"/>
  <c r="BA149" i="21"/>
  <c r="BA695" i="21"/>
  <c r="BA712" i="21"/>
  <c r="BA1556" i="21"/>
  <c r="BA1571" i="21"/>
  <c r="BA505" i="21"/>
  <c r="BA281" i="21"/>
  <c r="BA907" i="21"/>
  <c r="BA1337" i="21"/>
  <c r="BA2013" i="21"/>
  <c r="BA587" i="21"/>
  <c r="BA448" i="21"/>
  <c r="BA1926" i="21"/>
  <c r="BA1634" i="21"/>
  <c r="BA2326" i="21"/>
  <c r="BA1328" i="21"/>
  <c r="BA64" i="21"/>
  <c r="BA333" i="21"/>
  <c r="BA1982" i="21"/>
  <c r="BA1527" i="21"/>
  <c r="BA2087" i="21"/>
  <c r="BA1477" i="21"/>
  <c r="BA1466" i="21"/>
  <c r="BA173" i="21"/>
  <c r="BA905" i="21"/>
  <c r="BA479" i="21"/>
  <c r="BA2053" i="21"/>
  <c r="BA1239" i="21"/>
  <c r="BA982" i="21"/>
  <c r="BA1852" i="21"/>
  <c r="BA2041" i="21"/>
  <c r="BA2177" i="21"/>
  <c r="BA1359" i="21"/>
  <c r="BA1704" i="21"/>
  <c r="BA1906" i="21"/>
  <c r="BA682" i="21"/>
  <c r="BA1712" i="21"/>
  <c r="BA1319" i="21"/>
  <c r="BA1356" i="21"/>
  <c r="BA2169" i="21"/>
  <c r="BA1877" i="21"/>
  <c r="BA1358" i="21"/>
  <c r="BA1786" i="21"/>
  <c r="BA2304" i="21"/>
  <c r="BA2069" i="21"/>
  <c r="BA1313" i="21"/>
  <c r="BA1342" i="21"/>
  <c r="BA2281" i="21"/>
  <c r="BA719" i="21"/>
  <c r="BA1246" i="21"/>
  <c r="BA2111" i="21"/>
  <c r="BA950" i="21"/>
  <c r="BA1955" i="21"/>
  <c r="BA1049" i="21"/>
  <c r="BA2298" i="21"/>
  <c r="BA921" i="21"/>
  <c r="BA600" i="21"/>
  <c r="BA1625" i="21"/>
  <c r="BA566" i="21"/>
  <c r="BA847" i="21"/>
  <c r="BA2305" i="21"/>
  <c r="BA470" i="21"/>
  <c r="BA411" i="21"/>
  <c r="BA42" i="21"/>
  <c r="BA546" i="21"/>
  <c r="BA309" i="21"/>
  <c r="BA2105" i="21"/>
  <c r="BA404" i="21"/>
  <c r="BA692" i="21"/>
  <c r="BA823" i="21"/>
  <c r="BA986" i="21"/>
  <c r="BA2099" i="21"/>
  <c r="BA1004" i="21"/>
  <c r="BA1706" i="21"/>
  <c r="BA956" i="21"/>
  <c r="BA234" i="21"/>
  <c r="BA803" i="21"/>
  <c r="BA663" i="21"/>
  <c r="BA1498" i="21"/>
  <c r="BA910" i="21"/>
  <c r="BA368" i="21"/>
  <c r="BA1787" i="21"/>
  <c r="BA106" i="21"/>
  <c r="BA1318" i="21"/>
  <c r="BA2138" i="21"/>
  <c r="BA145" i="21"/>
  <c r="BA842" i="21"/>
  <c r="BA1600" i="21"/>
  <c r="BA1954" i="21"/>
  <c r="BA1857" i="21"/>
  <c r="BA2364" i="21"/>
  <c r="BA1087" i="21"/>
  <c r="BA432" i="21"/>
  <c r="BA899" i="21"/>
  <c r="BA112" i="21"/>
  <c r="BA1430" i="21"/>
  <c r="BA2130" i="21"/>
  <c r="BA619" i="21"/>
  <c r="BA2245" i="21"/>
  <c r="BA1945" i="21"/>
  <c r="BA1922" i="21"/>
  <c r="BA628" i="21"/>
  <c r="BA1103" i="21"/>
  <c r="BA313" i="21"/>
  <c r="BA706" i="21"/>
  <c r="BA1868" i="21"/>
  <c r="BA626" i="21"/>
  <c r="BA954" i="21"/>
  <c r="BA2343" i="21"/>
  <c r="BA1152" i="21"/>
  <c r="BA1138" i="21"/>
  <c r="BA452" i="21"/>
  <c r="BA353" i="21"/>
  <c r="BA2071" i="21"/>
  <c r="BA1557" i="21"/>
  <c r="BA1037" i="21"/>
  <c r="BA203" i="21"/>
  <c r="BA13" i="21"/>
  <c r="BA827" i="21"/>
  <c r="BA694" i="21"/>
  <c r="BA1084" i="21"/>
  <c r="BA269" i="21"/>
  <c r="BA350" i="21"/>
  <c r="BA724" i="21"/>
  <c r="BA1424" i="21"/>
  <c r="BA84" i="21"/>
  <c r="BA1105" i="21"/>
  <c r="BA501" i="21"/>
  <c r="BA66" i="21"/>
  <c r="BA2250" i="21"/>
  <c r="BA574" i="21"/>
  <c r="BA2232" i="21"/>
  <c r="BA1350" i="21"/>
  <c r="BA886" i="21"/>
  <c r="BA196" i="21"/>
  <c r="BA2144" i="21"/>
  <c r="BA1081" i="21"/>
  <c r="BA1470" i="21"/>
  <c r="BA1378" i="21"/>
  <c r="BA200" i="21"/>
  <c r="BA2249" i="21"/>
  <c r="BA1702" i="21"/>
  <c r="BA266" i="21"/>
  <c r="BA2176" i="21"/>
  <c r="BA280" i="21"/>
  <c r="BA147" i="21"/>
  <c r="BA455" i="21"/>
  <c r="BA2189" i="21"/>
  <c r="BA1482" i="21"/>
  <c r="BA783" i="21"/>
  <c r="BA65" i="21"/>
  <c r="BA1186" i="21"/>
  <c r="BA1392" i="21"/>
  <c r="BA850" i="21"/>
  <c r="BA965" i="21"/>
  <c r="BA2239" i="21"/>
  <c r="BA758" i="21"/>
  <c r="BA743" i="21"/>
  <c r="BA506" i="21"/>
  <c r="BA2227" i="21"/>
  <c r="BA820" i="21"/>
  <c r="BA430" i="21"/>
  <c r="BA389" i="21"/>
  <c r="BA62" i="21"/>
  <c r="BA902" i="21"/>
  <c r="BA1107" i="21"/>
  <c r="BA2253" i="21"/>
  <c r="BA602" i="21"/>
  <c r="BA287" i="21"/>
  <c r="BA1916" i="21"/>
  <c r="BA1730" i="21"/>
  <c r="BA1058" i="21"/>
  <c r="BA2201" i="21"/>
  <c r="BA1290" i="21"/>
  <c r="BA2183" i="21"/>
  <c r="BA2106" i="21"/>
  <c r="BA679" i="21"/>
  <c r="BA510" i="21"/>
  <c r="BA2090" i="21"/>
  <c r="BA517" i="21"/>
  <c r="BA1420" i="21"/>
  <c r="BA1166" i="21"/>
  <c r="BA2359" i="21"/>
  <c r="BA2221" i="21"/>
  <c r="BA1559" i="21"/>
  <c r="BA1332" i="21"/>
  <c r="BA6" i="21"/>
  <c r="BA1445" i="21"/>
  <c r="BA1564" i="21"/>
  <c r="BA1647" i="21"/>
  <c r="BA1461" i="21"/>
  <c r="BA2061" i="21"/>
  <c r="BA86" i="21"/>
  <c r="BA1650" i="21"/>
  <c r="BA789" i="21"/>
  <c r="BA257" i="21"/>
  <c r="BA2214" i="21"/>
  <c r="BA1908" i="21"/>
  <c r="BA1001" i="21"/>
  <c r="BA2030" i="21"/>
  <c r="BA1494" i="21"/>
  <c r="BA2032" i="21"/>
  <c r="BA1005" i="21"/>
  <c r="BA1363" i="21"/>
  <c r="BA2289" i="21"/>
  <c r="BA2248" i="21"/>
  <c r="BA2241" i="21"/>
  <c r="BA204" i="21"/>
  <c r="BA940" i="21"/>
  <c r="BA464" i="21"/>
  <c r="BA949" i="21"/>
  <c r="BA1581" i="21"/>
  <c r="BA1637" i="21"/>
  <c r="BA114" i="21"/>
  <c r="BA2352" i="21"/>
  <c r="BA759" i="21"/>
  <c r="BA1023" i="21"/>
  <c r="BA975" i="21"/>
  <c r="BA1396" i="21"/>
  <c r="BA1754" i="21"/>
  <c r="BA1593" i="21"/>
  <c r="BA468" i="21"/>
  <c r="BA573" i="21"/>
  <c r="BA371" i="21"/>
  <c r="BA2272" i="21"/>
  <c r="BA828" i="21"/>
  <c r="BA2033" i="21"/>
  <c r="BA1416" i="21"/>
  <c r="BA523" i="21"/>
  <c r="BA2235" i="21"/>
  <c r="BA1386" i="21"/>
  <c r="BA1761" i="21"/>
  <c r="BA1932" i="21"/>
  <c r="BA1701" i="21"/>
  <c r="BA1940" i="21"/>
  <c r="BA209" i="21"/>
  <c r="BA917" i="21"/>
  <c r="BA1352" i="21"/>
  <c r="BA1540" i="21"/>
  <c r="BA303" i="21"/>
  <c r="BA1415" i="21"/>
  <c r="BA575" i="21"/>
  <c r="BA578" i="21"/>
  <c r="BA1051" i="21"/>
  <c r="BA2266" i="21"/>
  <c r="BA2037" i="21"/>
  <c r="BA242" i="21"/>
  <c r="BA1839" i="21"/>
  <c r="BA1227" i="21"/>
  <c r="BA661" i="21"/>
  <c r="BA973" i="21"/>
  <c r="BA2085" i="21"/>
  <c r="BA27" i="21"/>
  <c r="BA1925" i="21"/>
  <c r="BA51" i="21"/>
  <c r="BA1609" i="21"/>
  <c r="BA996" i="21"/>
  <c r="BA1855" i="21"/>
  <c r="BA1899" i="21"/>
  <c r="BA763" i="21"/>
  <c r="BA639" i="21"/>
  <c r="BA2292" i="21"/>
  <c r="BA2051" i="21"/>
  <c r="BA2023" i="21"/>
  <c r="BA1776" i="21"/>
  <c r="BA1056" i="21"/>
  <c r="BA762" i="21"/>
  <c r="BA485" i="21"/>
  <c r="BA1578" i="21"/>
  <c r="BA2049" i="21"/>
  <c r="BA451" i="21"/>
  <c r="BA1894" i="21"/>
  <c r="BA2137" i="21"/>
  <c r="BA1949" i="21"/>
  <c r="BA1804" i="21"/>
  <c r="BA1666" i="21"/>
  <c r="BA1636" i="21"/>
  <c r="BA220" i="21"/>
  <c r="BA612" i="21"/>
  <c r="BA1707" i="21"/>
  <c r="BA2017" i="21"/>
  <c r="BA345" i="21"/>
  <c r="BA1284" i="21"/>
  <c r="BA531" i="21"/>
  <c r="BA1452" i="21"/>
  <c r="BA1539" i="21"/>
  <c r="BA361" i="21"/>
  <c r="BA53" i="21"/>
  <c r="BA570" i="21"/>
  <c r="BA1842" i="21"/>
  <c r="BA538" i="21"/>
  <c r="BA1688" i="21"/>
  <c r="BA507" i="21"/>
  <c r="BA596" i="21"/>
  <c r="BA391" i="21"/>
  <c r="BA2161" i="21"/>
  <c r="BA1225" i="21"/>
  <c r="BA877" i="21"/>
  <c r="BA2025" i="21"/>
  <c r="BA2334" i="21"/>
  <c r="BA552" i="21"/>
  <c r="BA1393" i="21"/>
  <c r="BA357" i="21"/>
  <c r="BA372" i="21"/>
  <c r="BA1781" i="21"/>
  <c r="BA1687" i="21"/>
  <c r="BA465" i="21"/>
  <c r="BA210" i="21"/>
  <c r="BA260" i="21"/>
  <c r="BA314" i="21"/>
  <c r="BA1928" i="21"/>
  <c r="BA2078" i="21"/>
  <c r="BA2302" i="21"/>
  <c r="BA1221" i="21"/>
  <c r="BA1275" i="21"/>
  <c r="BA354" i="21"/>
  <c r="BA710" i="21"/>
  <c r="BA1354" i="21"/>
  <c r="BA2039" i="21"/>
  <c r="BA472" i="21"/>
  <c r="BA1938" i="21"/>
  <c r="BA126" i="21"/>
  <c r="BA394" i="21"/>
  <c r="BA2279" i="21"/>
  <c r="BA1021" i="21"/>
  <c r="BA634" i="21"/>
  <c r="BA845" i="21"/>
  <c r="BA288" i="21"/>
  <c r="BA405" i="21"/>
  <c r="BA1382" i="21"/>
  <c r="BA1594" i="21"/>
  <c r="BA1331" i="21"/>
  <c r="BA855" i="21"/>
  <c r="BA644" i="21"/>
  <c r="BA1423" i="21"/>
  <c r="BA2060" i="21"/>
  <c r="BA2308" i="21"/>
  <c r="BA1812" i="21"/>
  <c r="BA336" i="21"/>
  <c r="BA1721" i="21"/>
  <c r="BA377" i="21"/>
  <c r="BA2094" i="21"/>
  <c r="BA1294" i="21"/>
  <c r="BA382" i="21"/>
  <c r="BA1794" i="21"/>
  <c r="BA75" i="21"/>
  <c r="BA1548" i="21"/>
  <c r="BA1002" i="21"/>
  <c r="BA1596" i="21"/>
  <c r="BA621" i="21"/>
  <c r="BA50" i="21"/>
  <c r="BA670" i="21"/>
  <c r="BA709" i="21"/>
  <c r="BA1984" i="21"/>
  <c r="BA1478" i="21"/>
  <c r="BA1648" i="21"/>
  <c r="BA1010" i="21"/>
  <c r="BA172" i="21"/>
  <c r="BA2210" i="21"/>
  <c r="BA23" i="21"/>
  <c r="BA1330" i="21"/>
  <c r="BA400" i="21"/>
  <c r="BA21" i="21"/>
  <c r="BA764" i="21"/>
  <c r="BA1865" i="21"/>
  <c r="BA1614" i="21"/>
  <c r="BA1161" i="21"/>
  <c r="BA1165" i="21"/>
  <c r="BA2107" i="21"/>
  <c r="BA1659" i="21"/>
  <c r="BA1427" i="21"/>
  <c r="BA1400" i="21"/>
  <c r="BA2234" i="21"/>
  <c r="BA1310" i="21"/>
  <c r="BA301" i="21"/>
  <c r="BA2065" i="21"/>
  <c r="BA849" i="21"/>
  <c r="BA1575" i="21"/>
  <c r="BA1959" i="21"/>
  <c r="BA750" i="21"/>
  <c r="BA1252" i="21"/>
  <c r="BA824" i="21"/>
  <c r="BA152" i="21"/>
  <c r="BA1118" i="21"/>
  <c r="BA2089" i="21"/>
  <c r="BA584" i="21"/>
  <c r="BA268" i="21"/>
  <c r="BA1114" i="21"/>
  <c r="BA998" i="21"/>
  <c r="BA1380" i="21"/>
  <c r="BA714" i="21"/>
  <c r="BA2222" i="21"/>
  <c r="BA2135" i="21"/>
  <c r="BA1902" i="21"/>
  <c r="BA1243" i="21"/>
  <c r="BA817" i="21"/>
  <c r="BA487" i="21"/>
  <c r="BA359" i="21"/>
  <c r="BA1587" i="21"/>
  <c r="BA1946" i="21"/>
  <c r="BA912" i="21"/>
  <c r="BA569" i="21"/>
  <c r="BA1603" i="21"/>
  <c r="BA1913" i="21"/>
  <c r="BA1492" i="21"/>
  <c r="BA1360" i="21"/>
  <c r="BA642" i="21"/>
  <c r="BA1064" i="21"/>
  <c r="BA2348" i="21"/>
  <c r="BA1677" i="21"/>
  <c r="BA1074" i="21"/>
  <c r="BA2132" i="21"/>
  <c r="BA132" i="21"/>
  <c r="BA1258" i="21"/>
  <c r="BA367" i="21"/>
  <c r="BA1078" i="21"/>
  <c r="BA1802" i="21"/>
  <c r="BA1569" i="21"/>
  <c r="BA1859" i="21"/>
  <c r="BA1903" i="21"/>
  <c r="BA791" i="21"/>
  <c r="BA798" i="21"/>
  <c r="BA1293" i="21"/>
  <c r="BA443" i="21"/>
  <c r="BA1289" i="21"/>
  <c r="BA271" i="21"/>
  <c r="BA166" i="21"/>
  <c r="BA1533" i="21"/>
  <c r="BA1115" i="21"/>
  <c r="BA543" i="21"/>
  <c r="BA2284" i="21"/>
  <c r="BA262" i="21"/>
  <c r="BA47" i="21"/>
  <c r="BA769" i="21"/>
  <c r="BA1036" i="21"/>
  <c r="BA725" i="21"/>
  <c r="BA1168" i="21"/>
  <c r="BA516" i="21"/>
  <c r="BA2193" i="21"/>
  <c r="BA880" i="21"/>
  <c r="BA1041" i="21"/>
  <c r="BA1460" i="21"/>
  <c r="BA1723" i="21"/>
  <c r="BA76" i="21"/>
  <c r="BA1752" i="21"/>
  <c r="BA1796" i="21"/>
  <c r="BA1870" i="21"/>
  <c r="BA1770" i="21"/>
  <c r="BA1476" i="21"/>
  <c r="BA879" i="21"/>
  <c r="BA627" i="21"/>
  <c r="BA2236" i="21"/>
  <c r="BA2199" i="21"/>
  <c r="BA1892" i="21"/>
  <c r="BA1040" i="21"/>
  <c r="BA1137" i="21"/>
  <c r="BA1016" i="21"/>
  <c r="BA604" i="21"/>
  <c r="BA1308" i="21"/>
  <c r="BA1562" i="21"/>
  <c r="BA1516" i="21"/>
  <c r="BA2116" i="21"/>
  <c r="BA1560" i="21"/>
  <c r="BA1442" i="21"/>
  <c r="BA194" i="21"/>
  <c r="BA544" i="21"/>
  <c r="BA1799" i="21"/>
  <c r="BA1611" i="21"/>
  <c r="BA592" i="21"/>
  <c r="BA2082" i="21"/>
  <c r="BA1642" i="21"/>
  <c r="BA1942" i="21"/>
  <c r="BA2347" i="21"/>
  <c r="BA2004" i="21"/>
  <c r="BA705" i="21"/>
  <c r="BA1948" i="21"/>
  <c r="BA161" i="21"/>
  <c r="BA1962" i="21"/>
  <c r="BA903" i="21"/>
  <c r="BA1985" i="21"/>
  <c r="BA291" i="21"/>
  <c r="BA41" i="21"/>
  <c r="BA2357" i="21"/>
  <c r="BA2122" i="21"/>
  <c r="BA1077" i="21"/>
  <c r="BA1745" i="21"/>
  <c r="BA840" i="21"/>
  <c r="BA776" i="21"/>
  <c r="BA771" i="21"/>
  <c r="BA2205" i="21"/>
  <c r="BA103" i="21"/>
  <c r="BA1651" i="21"/>
  <c r="BA894" i="21"/>
  <c r="BA316" i="21"/>
  <c r="BA473" i="21"/>
  <c r="BA1298" i="21"/>
  <c r="BA1431" i="21"/>
  <c r="BA79" i="21"/>
  <c r="BA643" i="21"/>
  <c r="BA401" i="21"/>
  <c r="BA406" i="21"/>
  <c r="BA541" i="21"/>
  <c r="BA1764" i="21"/>
  <c r="BA814" i="21"/>
  <c r="BA1089" i="21"/>
  <c r="BA1738" i="21"/>
  <c r="BA293" i="21"/>
  <c r="BA1912" i="21"/>
  <c r="BA1863" i="21"/>
  <c r="BA2208" i="21"/>
  <c r="BA1760" i="21"/>
  <c r="BA1404" i="21"/>
  <c r="BA2225" i="21"/>
  <c r="BA296" i="21"/>
  <c r="BA1643" i="21"/>
  <c r="BA1679" i="21"/>
  <c r="BA1229" i="21"/>
  <c r="BA1499" i="21"/>
  <c r="BA20" i="21"/>
  <c r="BA494" i="21"/>
  <c r="BA1153" i="21"/>
  <c r="BA2363" i="21"/>
  <c r="BA796" i="21"/>
  <c r="BA1783" i="21"/>
  <c r="BA237" i="21"/>
  <c r="BA1159" i="21"/>
  <c r="BA2125" i="21"/>
  <c r="BA594" i="21"/>
  <c r="BA1829" i="21"/>
  <c r="BA1586" i="21"/>
  <c r="BA1263" i="21"/>
  <c r="BA1551" i="21"/>
  <c r="BA844" i="21"/>
  <c r="BA2179" i="21"/>
  <c r="BA31" i="21"/>
  <c r="BA1068" i="21"/>
  <c r="BA30" i="21"/>
  <c r="BA882" i="21"/>
  <c r="BA1950" i="21"/>
  <c r="BA1813" i="21"/>
  <c r="BA128" i="21"/>
  <c r="BA1367" i="21"/>
  <c r="BA2168" i="21"/>
  <c r="BA622" i="21"/>
  <c r="BA2230" i="21"/>
  <c r="BA2160" i="21"/>
  <c r="BA2073" i="21"/>
  <c r="BA1805" i="21"/>
  <c r="BA1131" i="21"/>
  <c r="BA928" i="21"/>
  <c r="BA1882" i="21"/>
  <c r="BA388" i="21"/>
  <c r="BA963" i="21"/>
  <c r="BA1094" i="21"/>
  <c r="BA1910" i="21"/>
  <c r="BA175" i="21"/>
  <c r="BA120" i="21"/>
  <c r="BA1547" i="21"/>
  <c r="BA1897" i="21"/>
  <c r="BA2325" i="21"/>
  <c r="BA4" i="21"/>
  <c r="BA2117" i="21"/>
  <c r="BA1219" i="21"/>
  <c r="BA2154" i="21"/>
  <c r="BA729" i="21"/>
  <c r="BA884" i="21"/>
  <c r="BA768" i="21"/>
  <c r="BA2329" i="21"/>
  <c r="BA1939" i="21"/>
  <c r="BA1632" i="21"/>
  <c r="BA323" i="21"/>
  <c r="BA1598" i="21"/>
  <c r="BA253" i="21"/>
  <c r="BA180" i="21"/>
  <c r="BA615" i="21"/>
  <c r="BA283" i="21"/>
  <c r="BA379" i="21"/>
  <c r="BA1506" i="21"/>
  <c r="BA1893" i="21"/>
  <c r="BA1771" i="21"/>
  <c r="BA1270" i="21"/>
  <c r="BA1617" i="21"/>
  <c r="BA2269" i="21"/>
  <c r="BA1182" i="21"/>
  <c r="BA1612" i="21"/>
  <c r="BA540" i="21"/>
  <c r="BA360" i="21"/>
  <c r="BA2213" i="21"/>
  <c r="BA1777" i="21"/>
  <c r="BA846" i="21"/>
  <c r="BA2010" i="21"/>
  <c r="BA2261" i="21"/>
  <c r="BA1943" i="21"/>
  <c r="BA1675" i="21"/>
  <c r="BA1528" i="21"/>
  <c r="BA1580" i="21"/>
  <c r="BA1381" i="21"/>
  <c r="BA1211" i="21"/>
  <c r="BA315" i="21"/>
  <c r="BA811" i="21"/>
  <c r="BA1188" i="21"/>
  <c r="BA488" i="21"/>
  <c r="BA960" i="21"/>
  <c r="BA375" i="21"/>
  <c r="BA181" i="21"/>
  <c r="BA1273" i="21"/>
  <c r="BA1710" i="21"/>
  <c r="BA585" i="21"/>
  <c r="BA895" i="21"/>
  <c r="BA1917" i="21"/>
  <c r="BA2350" i="21"/>
  <c r="BA890" i="21"/>
  <c r="BA999" i="21"/>
  <c r="BA2156" i="21"/>
  <c r="BA911" i="21"/>
  <c r="BA1583" i="21"/>
  <c r="BA590" i="21"/>
  <c r="BA2136" i="21"/>
  <c r="BA492" i="21"/>
  <c r="BA1788" i="21"/>
  <c r="BA808" i="21"/>
  <c r="BA812" i="21"/>
  <c r="BA2182" i="21"/>
  <c r="BA1322" i="21"/>
  <c r="BA308" i="21"/>
  <c r="BA689" i="21"/>
  <c r="BA1668" i="21"/>
  <c r="BA2219" i="21"/>
  <c r="BA2145" i="21"/>
  <c r="BA1327" i="21"/>
  <c r="BA80" i="21"/>
  <c r="BA958" i="21"/>
  <c r="BA972" i="21"/>
  <c r="BA2217" i="21"/>
  <c r="BA1025" i="21"/>
  <c r="BA923" i="21"/>
  <c r="BA68" i="21"/>
  <c r="BA2355" i="21"/>
  <c r="BA978" i="21"/>
  <c r="BA2286" i="21"/>
  <c r="BA199" i="21"/>
  <c r="BA658" i="21"/>
  <c r="BA1522" i="21"/>
  <c r="BA2150" i="21"/>
  <c r="BA918" i="21"/>
  <c r="BA2344" i="21"/>
  <c r="BA1216" i="21"/>
  <c r="BA806" i="21"/>
  <c r="BA116" i="21"/>
  <c r="BA993" i="21"/>
  <c r="BA2267" i="21"/>
  <c r="BA858" i="21"/>
  <c r="BA347" i="21"/>
  <c r="BA1462" i="21"/>
  <c r="BA815" i="21"/>
  <c r="AS7" i="21"/>
  <c r="BA1655" i="21"/>
  <c r="BA640" i="21"/>
  <c r="BA767" i="21"/>
  <c r="BA819" i="21"/>
  <c r="BA787" i="21"/>
  <c r="BA1149" i="21"/>
  <c r="BA2251" i="21"/>
  <c r="BA1281" i="21"/>
  <c r="BA1833" i="21"/>
  <c r="BA1050" i="21"/>
  <c r="BA1845" i="21"/>
  <c r="BA398" i="21"/>
  <c r="BA985" i="21"/>
  <c r="BA945" i="21"/>
  <c r="BA1621" i="21"/>
  <c r="BA28" i="21"/>
  <c r="BA207" i="21"/>
  <c r="BA2296" i="21"/>
  <c r="BA697" i="21"/>
  <c r="BA1215" i="21"/>
  <c r="BA117" i="21"/>
  <c r="BA459" i="21"/>
  <c r="BA1680" i="21"/>
  <c r="BA1238" i="21"/>
  <c r="BA67" i="21"/>
  <c r="BA458" i="21"/>
  <c r="BA1831" i="21"/>
  <c r="BA190" i="21"/>
  <c r="BA761" i="21"/>
  <c r="BA1616" i="21"/>
  <c r="BA279" i="21"/>
  <c r="BA1193" i="21"/>
  <c r="BA1402" i="21"/>
  <c r="BA822" i="21"/>
  <c r="BA1475" i="21"/>
  <c r="BA1774" i="21"/>
  <c r="BA1433" i="21"/>
  <c r="BA1365" i="21"/>
  <c r="BA2070" i="21"/>
  <c r="BA892" i="21"/>
  <c r="BA983" i="21"/>
  <c r="BA582" i="21"/>
  <c r="BA778" i="21"/>
  <c r="BA1437" i="21"/>
  <c r="BA1737" i="21"/>
  <c r="BA680" i="21"/>
  <c r="BA1280" i="21"/>
  <c r="BA278" i="21"/>
  <c r="BA2171" i="21"/>
  <c r="BA1646" i="21"/>
  <c r="BA559" i="21"/>
  <c r="BA289" i="21"/>
  <c r="BA1158" i="21"/>
  <c r="BA674" i="21"/>
  <c r="BA2287" i="21"/>
  <c r="BA32" i="21"/>
  <c r="BA123" i="21"/>
  <c r="BA1964" i="21"/>
  <c r="BA2003" i="21"/>
  <c r="BA897" i="21"/>
  <c r="BA785" i="21"/>
  <c r="BA1160" i="21"/>
  <c r="BA542" i="21"/>
  <c r="BA89" i="21"/>
  <c r="BA385" i="21"/>
  <c r="BA267" i="21"/>
  <c r="BA1735" i="21"/>
  <c r="BA1000" i="21"/>
  <c r="BA2108" i="21"/>
  <c r="BA206" i="21"/>
  <c r="BA1927" i="21"/>
  <c r="BA1135" i="21"/>
  <c r="BA1062" i="21"/>
  <c r="BA726" i="21"/>
  <c r="BA2312" i="21"/>
  <c r="BA1429" i="21"/>
  <c r="BA2155" i="21"/>
  <c r="BA728" i="21"/>
  <c r="BA537" i="21"/>
  <c r="BA730" i="21"/>
  <c r="BA2206" i="21"/>
  <c r="BA189" i="21"/>
  <c r="BA1245" i="21"/>
  <c r="BA801" i="21"/>
  <c r="BA888" i="21"/>
  <c r="BA795" i="21"/>
  <c r="BA1826" i="21"/>
  <c r="BA1627" i="21"/>
  <c r="BA218" i="21"/>
  <c r="BA1502" i="21"/>
  <c r="BA1635" i="21"/>
  <c r="BA310" i="21"/>
  <c r="BA383" i="21"/>
  <c r="BA2188" i="21"/>
  <c r="BA2147" i="21"/>
  <c r="BA1312" i="21"/>
  <c r="BA1566" i="21"/>
  <c r="BA1714" i="21"/>
  <c r="BA2026" i="21"/>
  <c r="BA2240" i="21"/>
  <c r="BA1419" i="21"/>
  <c r="BA988" i="21"/>
  <c r="BA1465" i="21"/>
  <c r="BA555" i="21"/>
  <c r="BA1881" i="21"/>
  <c r="BA57" i="21"/>
  <c r="BA867" i="21"/>
  <c r="BA481" i="21"/>
  <c r="BA775" i="21"/>
  <c r="BA1672" i="21"/>
  <c r="BA2323" i="21"/>
  <c r="BA418" i="21"/>
  <c r="BA1963" i="21"/>
  <c r="BA286" i="21"/>
  <c r="BA684" i="21"/>
  <c r="BA1201" i="21"/>
  <c r="BA2052" i="21"/>
  <c r="BA2238" i="21"/>
  <c r="BA427" i="21"/>
  <c r="BA1519" i="21"/>
  <c r="BA1060" i="21"/>
  <c r="BA1287" i="21"/>
  <c r="BA1726" i="21"/>
  <c r="BA774" i="21"/>
  <c r="BA24" i="21"/>
  <c r="BA327" i="21"/>
  <c r="BA1092" i="21"/>
  <c r="BA1765" i="21"/>
  <c r="BA384" i="21"/>
  <c r="BA2207" i="21"/>
  <c r="BA898" i="21"/>
  <c r="BA1095" i="21"/>
  <c r="BA1234" i="21"/>
  <c r="BA211" i="21"/>
  <c r="BA1034" i="21"/>
  <c r="BA1228" i="21"/>
  <c r="BA1558" i="21"/>
  <c r="BA1411" i="21"/>
  <c r="BA446" i="21"/>
  <c r="BA2164" i="21"/>
  <c r="BA1205" i="21"/>
  <c r="BA629" i="21"/>
  <c r="BA650" i="21"/>
  <c r="BA1214" i="21"/>
  <c r="BA1454" i="21"/>
  <c r="BA1075" i="21"/>
  <c r="BA1733" i="21"/>
  <c r="BA1017" i="21"/>
  <c r="BA2142" i="21"/>
  <c r="BA1924" i="21"/>
  <c r="BA502" i="21"/>
  <c r="BA1428" i="21"/>
  <c r="BA100" i="21"/>
  <c r="BA1340" i="21"/>
  <c r="BA1190" i="21"/>
  <c r="BA1785" i="21"/>
  <c r="BA344" i="21"/>
  <c r="BA568" i="21"/>
  <c r="BA1458" i="21"/>
  <c r="BA1523" i="21"/>
  <c r="BA408" i="21"/>
  <c r="BA415" i="21"/>
  <c r="BA2027" i="21"/>
  <c r="BA2301" i="21"/>
  <c r="BA2275" i="21"/>
  <c r="BA1336" i="21"/>
  <c r="BA2" i="21"/>
  <c r="BA1039" i="21"/>
  <c r="BA683" i="21"/>
  <c r="BA1626" i="21"/>
  <c r="BA2015" i="21"/>
  <c r="BA1397" i="21"/>
  <c r="BA486" i="21"/>
  <c r="BA1896" i="21"/>
  <c r="BA1538" i="21"/>
  <c r="BA2209" i="21"/>
  <c r="BA1510" i="21"/>
  <c r="BA337" i="21"/>
  <c r="BA156" i="21"/>
  <c r="BA46" i="21"/>
  <c r="BA2036" i="21"/>
  <c r="BA606" i="21"/>
  <c r="BA1256" i="21"/>
  <c r="BA673" i="21"/>
  <c r="BA1550" i="21"/>
  <c r="BA115" i="21"/>
  <c r="BA34" i="21"/>
  <c r="BA1242" i="21"/>
  <c r="BA2331" i="21"/>
  <c r="BA1022" i="21"/>
  <c r="BA1259" i="21"/>
  <c r="BA160" i="21"/>
  <c r="BA1716" i="21"/>
  <c r="BA1309" i="21"/>
  <c r="BA282" i="21"/>
  <c r="BA417" i="21"/>
  <c r="BA2303" i="21"/>
  <c r="BA873" i="21"/>
  <c r="BA1803" i="21"/>
  <c r="BA1660" i="21"/>
  <c r="BA1448" i="21"/>
  <c r="BA1368" i="21"/>
  <c r="BA2031" i="21"/>
  <c r="BA1489" i="21"/>
  <c r="BA386" i="21"/>
  <c r="BA2034" i="21"/>
  <c r="BA2280" i="21"/>
  <c r="BA926" i="21"/>
  <c r="BA148" i="21"/>
  <c r="BA2200" i="21"/>
  <c r="BA2211" i="21"/>
  <c r="BA563" i="21"/>
  <c r="BA252" i="21"/>
  <c r="BA1179" i="21"/>
  <c r="BA2057" i="21"/>
  <c r="BA1879" i="21"/>
  <c r="BA2299" i="21"/>
  <c r="BA925" i="21"/>
  <c r="BA395" i="21"/>
  <c r="BA1849" i="21"/>
  <c r="BA2021" i="21"/>
  <c r="BA2086" i="21"/>
  <c r="BA1520" i="21"/>
  <c r="BA2361" i="21"/>
  <c r="BA1986" i="21"/>
  <c r="BA171" i="21"/>
  <c r="BA1656" i="21"/>
  <c r="BA2264" i="21"/>
  <c r="BA1283" i="21"/>
  <c r="BA1595" i="21"/>
  <c r="BA1157" i="21"/>
  <c r="BA1856" i="21"/>
  <c r="BA1053" i="21"/>
  <c r="BA2042" i="21"/>
  <c r="BA165" i="21"/>
  <c r="BA1979" i="21"/>
  <c r="BA1468" i="21"/>
  <c r="BA1534" i="21"/>
  <c r="BA2002" i="21"/>
  <c r="BA676" i="21"/>
  <c r="BA192" i="21"/>
  <c r="BA635" i="21"/>
  <c r="BA305" i="21"/>
  <c r="BA72" i="21"/>
  <c r="BA111" i="21"/>
  <c r="BA1339" i="21"/>
  <c r="BA1384" i="21"/>
  <c r="BA1883" i="21"/>
  <c r="BA727" i="21"/>
  <c r="BA1693" i="21"/>
  <c r="BA139" i="21"/>
  <c r="BA2324" i="21"/>
  <c r="BA561" i="21"/>
  <c r="BA856" i="21"/>
  <c r="BA1832" i="21"/>
  <c r="BA1843" i="21"/>
  <c r="BA2152" i="21"/>
  <c r="BA598" i="21"/>
  <c r="BA722" i="21"/>
  <c r="BA2276" i="21"/>
  <c r="BA753" i="21"/>
  <c r="BA1236" i="21"/>
  <c r="BA491" i="21"/>
  <c r="BA1780" i="21"/>
  <c r="BA735" i="21"/>
  <c r="BA581" i="21"/>
  <c r="BA1180" i="21"/>
  <c r="BA322" i="21"/>
  <c r="BA185" i="21"/>
  <c r="BA153" i="21"/>
  <c r="BA412" i="21"/>
  <c r="BA1483" i="21"/>
  <c r="BA158" i="21"/>
  <c r="BA38" i="21"/>
  <c r="BA591" i="21"/>
  <c r="BA630" i="21"/>
  <c r="BA437" i="21"/>
  <c r="BA2020" i="21"/>
  <c r="BA638" i="21"/>
  <c r="BA929" i="21"/>
  <c r="BA1904" i="21"/>
  <c r="BA1269" i="21"/>
  <c r="BA1185" i="21"/>
  <c r="BA273" i="21"/>
  <c r="BA1638" i="21"/>
  <c r="BA1640" i="21"/>
  <c r="BA2285" i="21"/>
  <c r="BA1126" i="21"/>
  <c r="BA554" i="21"/>
  <c r="BA81" i="21"/>
  <c r="BA1577" i="21"/>
  <c r="BA567" i="21"/>
  <c r="BA2318" i="21"/>
  <c r="BA2260" i="21"/>
  <c r="BA952" i="21"/>
  <c r="BA508" i="21"/>
  <c r="BA872" i="21"/>
  <c r="BA184" i="21"/>
  <c r="BA1372" i="21"/>
  <c r="BA933" i="21"/>
  <c r="BA875" i="21"/>
  <c r="BA2198" i="21"/>
  <c r="BA799" i="21"/>
  <c r="BA1545" i="21"/>
  <c r="BA1446" i="21"/>
  <c r="BA98" i="21"/>
  <c r="BA1295" i="21"/>
  <c r="BA1797" i="21"/>
  <c r="BA1142" i="21"/>
  <c r="BA527" i="21"/>
  <c r="BA1163" i="21"/>
  <c r="BA1299" i="21"/>
  <c r="BA423" i="21"/>
  <c r="BA1067" i="21"/>
  <c r="BA2218" i="21"/>
  <c r="BA2124" i="21"/>
  <c r="BA938" i="21"/>
  <c r="BA746" i="21"/>
  <c r="BA3" i="21"/>
  <c r="BA2077" i="21"/>
  <c r="BA259" i="21"/>
  <c r="BA891" i="21"/>
  <c r="BA238" i="21"/>
  <c r="BA1101" i="21"/>
  <c r="BA10" i="21"/>
  <c r="BA2321" i="21"/>
  <c r="BA909" i="21"/>
  <c r="BA1181" i="21"/>
  <c r="BA1117" i="21"/>
  <c r="BA1116" i="21"/>
  <c r="BA1240" i="21"/>
  <c r="BA1066" i="21"/>
  <c r="BA2149" i="21"/>
  <c r="BA1019" i="21"/>
  <c r="BA2043" i="21"/>
  <c r="BA738" i="21"/>
  <c r="BA528" i="21"/>
  <c r="BA85" i="21"/>
  <c r="BA1248" i="21"/>
  <c r="BA969" i="21"/>
  <c r="BA519" i="21"/>
  <c r="BA1222" i="21"/>
  <c r="BA1923" i="21"/>
  <c r="BA2088" i="21"/>
  <c r="BA1549" i="21"/>
  <c r="BA1035" i="21"/>
  <c r="BA1960" i="21"/>
  <c r="BA1639" i="21"/>
  <c r="BA1749" i="21"/>
  <c r="BA607" i="21"/>
  <c r="BA265" i="21"/>
  <c r="BA1800" i="21"/>
  <c r="BA493" i="21"/>
  <c r="BA1195" i="21"/>
  <c r="BA1079" i="21"/>
  <c r="BA2340" i="21"/>
  <c r="BA2046" i="21"/>
  <c r="BA1394" i="21"/>
  <c r="BA2141" i="21"/>
  <c r="BA1517" i="21"/>
  <c r="BA131" i="21"/>
  <c r="BA471" i="21"/>
  <c r="BA583" i="21"/>
  <c r="BA788" i="21"/>
  <c r="BA1272" i="21"/>
  <c r="BA1998" i="21"/>
  <c r="BA1901" i="21"/>
  <c r="BA2293" i="21"/>
  <c r="BA1183" i="21"/>
  <c r="BA52" i="21"/>
  <c r="BA463" i="21"/>
  <c r="BA444" i="21"/>
  <c r="BA255" i="21"/>
  <c r="BA295" i="21"/>
  <c r="BA984" i="21"/>
  <c r="BA215" i="21"/>
  <c r="BA1961" i="21"/>
  <c r="BA1425" i="21"/>
  <c r="BA1220" i="21"/>
  <c r="BA1887" i="21"/>
  <c r="BA1544" i="21"/>
  <c r="BA1113" i="21"/>
  <c r="BA532" i="21"/>
  <c r="BA991" i="21"/>
  <c r="BA1751" i="21"/>
  <c r="BA2180" i="21"/>
  <c r="BA1936" i="21"/>
  <c r="BA1374" i="21"/>
  <c r="BA1194" i="21"/>
  <c r="BA1362" i="21"/>
  <c r="BA830" i="21"/>
  <c r="BA1588" i="21"/>
  <c r="BA15" i="21"/>
  <c r="BA263" i="21"/>
  <c r="BA1184" i="21"/>
  <c r="BA1413" i="21"/>
  <c r="BA1121" i="21"/>
  <c r="BA2345" i="21"/>
  <c r="BA843" i="21"/>
  <c r="BA605" i="21"/>
  <c r="BA860" i="21"/>
  <c r="BA179" i="21"/>
  <c r="BA752" i="21"/>
  <c r="BA509" i="21"/>
  <c r="BA2081" i="21"/>
  <c r="BA2114" i="21"/>
  <c r="BA839" i="21"/>
  <c r="BA1178" i="21"/>
  <c r="BA514" i="21"/>
  <c r="BA1189" i="21"/>
  <c r="BA2243" i="21"/>
  <c r="BA816" i="21"/>
  <c r="BA919" i="21"/>
  <c r="BA1532" i="21"/>
  <c r="BA1823" i="21"/>
  <c r="BA1024" i="21"/>
  <c r="BA1941" i="21"/>
  <c r="BA150" i="21"/>
  <c r="BA1825" i="21"/>
  <c r="BA2172" i="21"/>
  <c r="BA586" i="21"/>
  <c r="BA1345" i="21"/>
  <c r="BA1501" i="21"/>
  <c r="BA851" i="21"/>
  <c r="BA236" i="21"/>
  <c r="BA588" i="21"/>
  <c r="BA1320" i="21"/>
  <c r="BA2009" i="21"/>
  <c r="BA1439" i="21"/>
  <c r="BA1456" i="21"/>
  <c r="BA9" i="21"/>
  <c r="BA932" i="21"/>
  <c r="BA678" i="21"/>
  <c r="BA466" i="21"/>
  <c r="BA2223" i="21"/>
  <c r="BA1830" i="21"/>
  <c r="BA1497" i="21"/>
  <c r="BA1915" i="21"/>
  <c r="BA959" i="21"/>
  <c r="BA419" i="21"/>
  <c r="BA362" i="21"/>
  <c r="BA731" i="21"/>
  <c r="BA2103" i="21"/>
  <c r="BA2262" i="21"/>
  <c r="BA599" i="21"/>
  <c r="BA865" i="21"/>
  <c r="BA1729" i="21"/>
  <c r="BA1020" i="21"/>
  <c r="BA1491" i="21"/>
  <c r="BA495" i="21"/>
  <c r="BA1401" i="21"/>
  <c r="BA121" i="21"/>
  <c r="BA1155" i="21"/>
  <c r="BA1682" i="21"/>
  <c r="BA2228" i="21"/>
  <c r="BA1255" i="21"/>
  <c r="BA2012" i="21"/>
  <c r="BA369" i="21"/>
  <c r="BA155" i="21"/>
  <c r="BA1351" i="21"/>
  <c r="BA1145" i="21"/>
  <c r="BA1604" i="21"/>
  <c r="BA1333" i="21"/>
  <c r="BA1514" i="21"/>
  <c r="BA1999" i="21"/>
  <c r="BA757" i="21"/>
  <c r="BA1451" i="21"/>
  <c r="BA747" i="21"/>
  <c r="BA140" i="21"/>
  <c r="BA135" i="21"/>
  <c r="BA1274" i="21"/>
  <c r="BA1874" i="21"/>
  <c r="BA1253" i="21"/>
  <c r="BA224" i="21"/>
  <c r="BA407" i="21"/>
  <c r="BA652" i="21"/>
  <c r="BA1589" i="21"/>
  <c r="BA334" i="21"/>
  <c r="BA477" i="21"/>
  <c r="BA1840" i="21"/>
  <c r="BA1170" i="21"/>
  <c r="BA1209" i="21"/>
  <c r="BA1808" i="21"/>
  <c r="BA1821" i="21"/>
  <c r="BA1719" i="21"/>
  <c r="BA936" i="21"/>
  <c r="BA2126" i="21"/>
  <c r="BA800" i="21"/>
  <c r="BA521" i="21"/>
  <c r="BA2045" i="21"/>
  <c r="BA1713" i="21"/>
  <c r="BA1779" i="21"/>
  <c r="BA1085" i="21"/>
  <c r="BA1568" i="21"/>
  <c r="BA1200" i="21"/>
  <c r="BA2319" i="21"/>
  <c r="BA2237" i="21"/>
  <c r="BA1619" i="21"/>
  <c r="BA1369" i="21"/>
  <c r="BA1918" i="21"/>
  <c r="BA424" i="21"/>
  <c r="BA2162" i="21"/>
  <c r="BA11" i="21"/>
  <c r="BA927" i="21"/>
  <c r="BA1766" i="21"/>
  <c r="AS5" i="21"/>
  <c r="BA1388" i="21"/>
  <c r="BA1790" i="21"/>
  <c r="BA440" i="21"/>
  <c r="BA1276" i="21"/>
  <c r="BA108" i="21"/>
  <c r="BA1224" i="21"/>
  <c r="BA962" i="21"/>
  <c r="BA2336" i="21"/>
  <c r="BA565" i="21"/>
  <c r="BA1889" i="21"/>
  <c r="BA195" i="21"/>
  <c r="BA1493" i="21"/>
  <c r="BA1511" i="21"/>
  <c r="BA16" i="21"/>
  <c r="BA17" i="21"/>
  <c r="BA2226" i="21"/>
  <c r="BA1872" i="21"/>
  <c r="BA976" i="21"/>
  <c r="BA691" i="21"/>
  <c r="BA137" i="21"/>
  <c r="BA497" i="21"/>
  <c r="BA26" i="21"/>
  <c r="BA489" i="21"/>
  <c r="BA2204" i="21"/>
  <c r="BA201" i="21"/>
  <c r="BA1412" i="21"/>
  <c r="BA1747" i="21"/>
  <c r="BA130" i="21"/>
  <c r="BA1695" i="21"/>
  <c r="BA61" i="21"/>
  <c r="BA1795" i="21"/>
  <c r="BA2007" i="21"/>
  <c r="BA250" i="21"/>
  <c r="BA2313" i="21"/>
  <c r="BA1172" i="21"/>
  <c r="BA1065" i="21"/>
  <c r="BA504" i="21"/>
  <c r="BA2157" i="21"/>
  <c r="BA59" i="21"/>
  <c r="BA1015" i="21"/>
  <c r="BA1755" i="21"/>
  <c r="BA1937" i="21"/>
  <c r="BA1455" i="21"/>
  <c r="BA1418" i="21"/>
  <c r="BA951" i="21"/>
  <c r="BA2127" i="21"/>
  <c r="BA1971" i="21"/>
  <c r="BA1013" i="21"/>
  <c r="BA95" i="21"/>
  <c r="BA533" i="21"/>
  <c r="BA530" i="21"/>
  <c r="BA2038" i="21"/>
  <c r="BA1045" i="21"/>
  <c r="BA413" i="21"/>
  <c r="BA2246" i="21"/>
  <c r="BA518" i="21"/>
  <c r="BA1837" i="21"/>
  <c r="BA970" i="21"/>
  <c r="BA1266" i="21"/>
  <c r="BA2148" i="21"/>
  <c r="BA1099" i="21"/>
  <c r="BA1811" i="21"/>
  <c r="BA1120" i="21"/>
  <c r="BA1801" i="21"/>
  <c r="BA1406" i="21"/>
  <c r="BA104" i="21"/>
  <c r="BA524" i="21"/>
  <c r="BA1012" i="21"/>
  <c r="BA318" i="21"/>
  <c r="BA83" i="21"/>
  <c r="BA416" i="21"/>
  <c r="BA1033" i="21"/>
  <c r="BA1758" i="21"/>
  <c r="BA1438" i="21"/>
  <c r="BA1683" i="21"/>
  <c r="BA2098" i="21"/>
  <c r="BA1297" i="21"/>
  <c r="BA176" i="21"/>
  <c r="BA1443" i="21"/>
  <c r="BA2022" i="21"/>
  <c r="BA870" i="21"/>
  <c r="BA1944" i="21"/>
  <c r="BA941" i="21"/>
  <c r="BA1410" i="21"/>
  <c r="BA1162" i="21"/>
  <c r="BA1848" i="21"/>
  <c r="BA1130" i="21"/>
  <c r="BA1226" i="21"/>
  <c r="BA1080" i="21"/>
  <c r="BA1653" i="21"/>
  <c r="BA1850" i="21"/>
  <c r="BA183" i="21"/>
  <c r="BA2290" i="21"/>
  <c r="BA641" i="21"/>
  <c r="BA1816" i="21"/>
  <c r="BA202" i="21"/>
  <c r="BA889" i="21"/>
  <c r="BA1888" i="21"/>
  <c r="BA1059" i="21"/>
  <c r="BA1070" i="21"/>
  <c r="BA482" i="21"/>
  <c r="BA1886" i="21"/>
  <c r="BA1709" i="21"/>
  <c r="BA144" i="21"/>
  <c r="BA1048" i="21"/>
  <c r="BA247" i="21"/>
  <c r="BA669" i="21"/>
  <c r="BA961" i="21"/>
  <c r="BA1935" i="21"/>
  <c r="BA913" i="21"/>
  <c r="BA461" i="21"/>
  <c r="BA2048" i="21"/>
  <c r="BA2121" i="21"/>
  <c r="BA1469" i="21"/>
  <c r="BA1542" i="21"/>
  <c r="BA987" i="21"/>
  <c r="BA1885" i="21"/>
  <c r="BA141" i="21"/>
  <c r="BA2166" i="21"/>
  <c r="BA1711" i="21"/>
  <c r="BA883" i="21"/>
  <c r="BA1861" i="21"/>
  <c r="BA1357" i="21"/>
  <c r="BA1030" i="21"/>
  <c r="BA900" i="21"/>
  <c r="BA1348" i="21"/>
  <c r="BA230" i="21"/>
  <c r="BA426" i="21"/>
  <c r="BA442" i="21"/>
  <c r="BA1167" i="21"/>
  <c r="BA1983" i="21"/>
  <c r="BA603" i="21"/>
  <c r="BA874" i="21"/>
  <c r="BA943" i="21"/>
  <c r="BA2173" i="21"/>
  <c r="BA232" i="21"/>
  <c r="BA381" i="21"/>
  <c r="BA805" i="21"/>
  <c r="BA841" i="21"/>
  <c r="BA977" i="21"/>
  <c r="BA649" i="21"/>
  <c r="BA2365" i="21"/>
  <c r="BA1486" i="21"/>
  <c r="BA1554" i="21"/>
  <c r="BA1441" i="21"/>
  <c r="BA2113" i="21"/>
  <c r="BA1630" i="21"/>
  <c r="BA2058" i="21"/>
  <c r="BA244" i="21"/>
  <c r="BA1608" i="21"/>
  <c r="BA1341" i="21"/>
  <c r="BA1346" i="21"/>
  <c r="BA826" i="21"/>
  <c r="BA1537" i="21"/>
  <c r="BA871" i="21"/>
  <c r="BA1697" i="21"/>
  <c r="BA1150" i="21"/>
  <c r="BA122" i="21"/>
  <c r="BA1997" i="21"/>
  <c r="BA756" i="21"/>
  <c r="BA1864" i="21"/>
  <c r="BA1076" i="21"/>
  <c r="BA2163" i="21"/>
  <c r="BA1541" i="21"/>
  <c r="BA937" i="21"/>
  <c r="BA1334" i="21"/>
  <c r="BA1980" i="21"/>
  <c r="BA193" i="21"/>
  <c r="BA1891" i="21"/>
  <c r="BA915" i="21"/>
  <c r="BA577" i="21"/>
  <c r="BA1375" i="21"/>
  <c r="BA2265" i="21"/>
  <c r="BA1678" i="21"/>
  <c r="BA966" i="21"/>
  <c r="BA539" i="21"/>
  <c r="BA522" i="21"/>
  <c r="BA717" i="21"/>
  <c r="BA2044" i="21"/>
  <c r="BA696" i="21"/>
  <c r="BA2059" i="21"/>
  <c r="BA511" i="21"/>
  <c r="BA231" i="21"/>
  <c r="BA1720" i="21"/>
  <c r="BA701" i="21"/>
  <c r="BA1031" i="21"/>
  <c r="BA1090" i="21"/>
  <c r="BA1217" i="21"/>
  <c r="BA243" i="21"/>
  <c r="BA654" i="21"/>
  <c r="BA1756" i="21"/>
  <c r="BA1698" i="21"/>
  <c r="BA1876" i="21"/>
  <c r="BA1862" i="21"/>
  <c r="BA1503" i="21"/>
  <c r="BA2341" i="21"/>
  <c r="BA1767" i="21"/>
  <c r="BA818" i="21"/>
  <c r="BA436" i="21"/>
  <c r="BA1296" i="21"/>
  <c r="BA1873" i="21"/>
  <c r="BA1834" i="21"/>
  <c r="BA396" i="21"/>
  <c r="BA2224" i="21"/>
  <c r="BA1110" i="21"/>
  <c r="BA1504" i="21"/>
  <c r="BA1993" i="21"/>
  <c r="BA102" i="21"/>
  <c r="BA1391" i="21"/>
  <c r="BA893" i="21"/>
  <c r="BA809" i="21"/>
  <c r="BA547" i="21"/>
  <c r="BA1743" i="21"/>
  <c r="BA749" i="21"/>
  <c r="BA1996" i="21"/>
  <c r="BA1487" i="21"/>
  <c r="BA374" i="21"/>
  <c r="BA656" i="21"/>
  <c r="BA142" i="21"/>
  <c r="BA1207" i="21"/>
  <c r="BA480" i="21"/>
  <c r="BA151" i="21"/>
  <c r="BA1213" i="21"/>
  <c r="BA1515" i="21"/>
  <c r="BA881" i="21"/>
  <c r="BA955" i="21"/>
  <c r="BA1244" i="21"/>
  <c r="BA351" i="21"/>
  <c r="BA904" i="21"/>
  <c r="BA2203" i="21"/>
  <c r="BA1109" i="21"/>
  <c r="BA2005" i="21"/>
  <c r="BA2215" i="21"/>
  <c r="BA535" i="21"/>
  <c r="BA754" i="21"/>
  <c r="BA1819" i="21"/>
  <c r="BA2273" i="21"/>
  <c r="BA2140" i="21"/>
  <c r="BA1724" i="21"/>
  <c r="BA1088" i="21"/>
  <c r="BA1488" i="21"/>
  <c r="BA2263" i="21"/>
  <c r="BA1526" i="21"/>
  <c r="BA1565" i="21"/>
  <c r="BA2192" i="21"/>
  <c r="BA1434" i="21"/>
  <c r="BA723" i="21"/>
  <c r="BA1778" i="21"/>
  <c r="BA2151" i="21"/>
  <c r="BA1715" i="21"/>
  <c r="BA1385" i="21"/>
  <c r="BA813" i="21"/>
  <c r="BA2006" i="21"/>
  <c r="BA225" i="21"/>
  <c r="BA2091" i="21"/>
  <c r="BA1530" i="21"/>
  <c r="BA536" i="21"/>
  <c r="BA1082" i="21"/>
  <c r="BA766" i="21"/>
  <c r="BA1267" i="21"/>
  <c r="BA2356" i="21"/>
  <c r="BA1974" i="21"/>
  <c r="BA48" i="21"/>
  <c r="BA125" i="21"/>
  <c r="BA698" i="21"/>
  <c r="BA1585" i="21"/>
  <c r="BA1692" i="21"/>
  <c r="BA1934" i="21"/>
  <c r="BA1206" i="21"/>
  <c r="BA869" i="21"/>
  <c r="BA777" i="21"/>
  <c r="BA834" i="21"/>
  <c r="BA1524" i="21"/>
  <c r="BA2129" i="21"/>
  <c r="BA223" i="21"/>
  <c r="BA1325" i="21"/>
  <c r="BA1231" i="21"/>
  <c r="BA1286" i="21"/>
  <c r="BA2083" i="21"/>
  <c r="BA478" i="21"/>
  <c r="BA1306" i="21"/>
  <c r="BA1582" i="21"/>
  <c r="BA624" i="21"/>
  <c r="BA2247" i="21"/>
  <c r="BA1450" i="21"/>
  <c r="BA1314" i="21"/>
  <c r="BA885" i="21"/>
  <c r="BA297" i="21"/>
  <c r="BA39" i="21"/>
  <c r="BA49" i="21"/>
  <c r="BA1187" i="21"/>
  <c r="BA101" i="21"/>
  <c r="BA525" i="21"/>
  <c r="BA862" i="21"/>
  <c r="BA1727" i="21"/>
  <c r="BA1241" i="21"/>
  <c r="BA107" i="21"/>
  <c r="BA1664" i="21"/>
  <c r="BA1353" i="21"/>
  <c r="BA636" i="21"/>
  <c r="BA1975" i="21"/>
  <c r="BA2191" i="21"/>
  <c r="BA18" i="21"/>
  <c r="BA1069" i="21"/>
  <c r="BA1620" i="21"/>
  <c r="BA1146" i="21"/>
  <c r="BA2252" i="21"/>
  <c r="BA88" i="21"/>
  <c r="BA1708" i="21"/>
  <c r="BA1038" i="21"/>
  <c r="BA1822" i="21"/>
  <c r="BA498" i="21"/>
  <c r="BA483" i="21"/>
  <c r="BA1624" i="21"/>
  <c r="BA545" i="21"/>
  <c r="BA748" i="21"/>
  <c r="BA1086" i="21"/>
  <c r="BA1622" i="21"/>
  <c r="BA667" i="21"/>
  <c r="BA96" i="21"/>
  <c r="BA317" i="21"/>
  <c r="BA1740" i="21"/>
  <c r="BA233" i="21"/>
  <c r="BA205" i="21"/>
  <c r="BA693" i="21"/>
  <c r="BA373" i="21"/>
  <c r="BA859" i="21"/>
  <c r="BA1371" i="21"/>
  <c r="BA298" i="21"/>
  <c r="BA1773" i="21"/>
  <c r="BA1988" i="21"/>
  <c r="BA2068" i="21"/>
  <c r="BA2330" i="21"/>
  <c r="BA1414" i="21"/>
  <c r="BA838" i="21"/>
  <c r="BA1898" i="21"/>
  <c r="BA821" i="21"/>
  <c r="BA1869" i="21"/>
  <c r="BA168" i="21"/>
  <c r="BA2159" i="21"/>
  <c r="BA74" i="21"/>
  <c r="BA1633" i="21"/>
  <c r="BA307" i="21"/>
  <c r="BA2300" i="21"/>
  <c r="BA1006" i="21"/>
  <c r="BA992" i="21"/>
  <c r="BA1073" i="21"/>
  <c r="BA235" i="21"/>
  <c r="BA1377" i="21"/>
  <c r="BA1496" i="21"/>
  <c r="BA864" i="21"/>
  <c r="BA745" i="21"/>
  <c r="BA335" i="21"/>
  <c r="BA2000" i="21"/>
  <c r="BA33" i="21"/>
  <c r="BA475" i="21"/>
  <c r="BA1978" i="21"/>
  <c r="BA356" i="21"/>
  <c r="BA71" i="21"/>
  <c r="BA2184" i="21"/>
  <c r="BA1463" i="21"/>
  <c r="BA1453" i="21"/>
  <c r="BA1847" i="21"/>
  <c r="BA1218" i="21"/>
  <c r="BA251" i="21"/>
  <c r="BA178" i="21"/>
  <c r="BA668" i="21"/>
  <c r="BA1467" i="21"/>
  <c r="BA1250" i="21"/>
  <c r="BA1043" i="21"/>
  <c r="BA2019" i="21"/>
  <c r="BA1676" i="21"/>
  <c r="BA1623" i="21"/>
  <c r="BA1096" i="21"/>
  <c r="BA474" i="21"/>
  <c r="BA1967" i="21"/>
  <c r="BA836" i="21"/>
  <c r="BA1827" i="21"/>
  <c r="BA1232" i="21"/>
  <c r="BA97" i="21"/>
  <c r="BA942" i="21"/>
  <c r="BA2187" i="21"/>
  <c r="BA2096" i="21"/>
  <c r="BA1123" i="21"/>
  <c r="BA1261" i="21"/>
  <c r="BA1691" i="21"/>
  <c r="BA1663" i="21"/>
  <c r="BA1579" i="21"/>
  <c r="BA780" i="21"/>
  <c r="BA1011" i="21"/>
  <c r="BA1574" i="21"/>
  <c r="BA2258" i="21"/>
  <c r="BA720" i="21"/>
  <c r="BA1572" i="21"/>
  <c r="BA625" i="21"/>
  <c r="BA659" i="21"/>
  <c r="BA138" i="21"/>
  <c r="BA1563" i="21"/>
  <c r="BA249" i="21"/>
  <c r="BA1605" i="21"/>
  <c r="BA284" i="21"/>
  <c r="BA2270" i="21"/>
  <c r="BA1500" i="21"/>
  <c r="BA2196" i="21"/>
  <c r="BA779" i="21"/>
  <c r="BA2104" i="21"/>
  <c r="BA1741" i="21"/>
  <c r="BA1112" i="21"/>
  <c r="BA2274" i="21"/>
  <c r="BA1644" i="21"/>
  <c r="BA713" i="21"/>
  <c r="BA831" i="21"/>
  <c r="BA887" i="21"/>
  <c r="BA462" i="21"/>
  <c r="BA2194" i="21"/>
  <c r="BA616" i="21"/>
  <c r="BA1315" i="21"/>
  <c r="BA2040" i="21"/>
  <c r="BA681" i="21"/>
  <c r="BA1731" i="21"/>
  <c r="BA1584" i="21"/>
  <c r="BA1674" i="21"/>
  <c r="BA1784" i="21"/>
  <c r="BA78" i="21"/>
  <c r="BA1366" i="21"/>
  <c r="BA560" i="21"/>
  <c r="BA1631" i="21"/>
  <c r="BA366" i="21"/>
  <c r="BA662" i="21"/>
  <c r="BA736" i="21"/>
  <c r="BA637" i="21"/>
  <c r="BA294" i="21"/>
  <c r="BA610" i="21"/>
  <c r="BA666" i="21"/>
  <c r="BA1148" i="21"/>
  <c r="BA2268" i="21"/>
  <c r="BA1291" i="21"/>
  <c r="BA56" i="21"/>
  <c r="BA248" i="21"/>
  <c r="BA82" i="21"/>
  <c r="BA916" i="21"/>
  <c r="BA2328" i="21"/>
  <c r="BA1459" i="21"/>
  <c r="BA186" i="21"/>
  <c r="BA1835" i="21"/>
  <c r="BA534" i="21"/>
  <c r="BA1173" i="21"/>
  <c r="BA429" i="21"/>
  <c r="BA341" i="21"/>
  <c r="BA2294" i="21"/>
  <c r="BA118" i="21"/>
  <c r="BA1399" i="21"/>
  <c r="BA1335" i="21"/>
  <c r="BA469" i="21"/>
  <c r="BA994" i="21"/>
  <c r="BA213" i="21"/>
  <c r="BA1914" i="21"/>
  <c r="BA99" i="21"/>
  <c r="BA595" i="21"/>
  <c r="BA1292" i="21"/>
  <c r="BA1044" i="21"/>
  <c r="BA1323" i="21"/>
  <c r="BA732" i="21"/>
  <c r="BA647" i="21"/>
  <c r="BA226" i="21"/>
  <c r="BA1307" i="21"/>
  <c r="BA352" i="21"/>
  <c r="BA1432" i="21"/>
  <c r="BA25" i="21"/>
  <c r="BA346" i="21"/>
  <c r="BA1736" i="21"/>
  <c r="BA2212" i="21"/>
  <c r="BA837" i="21"/>
  <c r="BA14" i="21"/>
  <c r="BA376" i="21"/>
  <c r="BA1844" i="21"/>
  <c r="BA2314" i="21"/>
  <c r="BA1748" i="21"/>
  <c r="BA447" i="21"/>
  <c r="BA19" i="21"/>
  <c r="BA109" i="21"/>
  <c r="BA1725" i="21"/>
  <c r="BA1376" i="21"/>
  <c r="BA1435" i="21"/>
  <c r="BA1957" i="21"/>
  <c r="BA1900" i="21"/>
  <c r="BA901" i="21"/>
  <c r="BA2072" i="21"/>
  <c r="BA557" i="21"/>
  <c r="BA2001" i="21"/>
  <c r="BA409" i="21"/>
  <c r="BA2346" i="21"/>
  <c r="BA1858" i="21"/>
  <c r="BA274" i="21"/>
  <c r="BA1673" i="21"/>
  <c r="BA990" i="21"/>
  <c r="BA967" i="21"/>
  <c r="BA58" i="21"/>
  <c r="BA1853" i="21"/>
  <c r="BA1717" i="21"/>
  <c r="BA2095" i="21"/>
  <c r="BA1426" i="21"/>
  <c r="BA1789" i="21"/>
  <c r="BA454" i="21"/>
  <c r="BA2016" i="21"/>
  <c r="BA1512" i="21"/>
  <c r="BA133" i="21"/>
  <c r="BA2167" i="21"/>
  <c r="BA1689" i="21"/>
  <c r="BA198" i="21"/>
  <c r="BA660" i="21"/>
  <c r="BA716" i="21"/>
  <c r="BA1699" i="21"/>
  <c r="BA2029" i="21"/>
  <c r="BA1769" i="21"/>
  <c r="BA1268" i="21"/>
  <c r="BA434" i="21"/>
  <c r="BA1093" i="21"/>
  <c r="BA1344" i="21"/>
  <c r="BA1421" i="21"/>
  <c r="BA1573" i="21"/>
  <c r="BA365" i="21"/>
  <c r="BA433" i="21"/>
  <c r="BA2322" i="21"/>
  <c r="BA2197" i="21"/>
  <c r="BA414" i="21"/>
  <c r="BA320" i="21"/>
  <c r="BA2349" i="21"/>
  <c r="BA453" i="21"/>
  <c r="BA390" i="21"/>
  <c r="BA589" i="21"/>
  <c r="BA275" i="21"/>
  <c r="BA2316" i="21"/>
  <c r="BA2143" i="21"/>
  <c r="BA1324" i="21"/>
  <c r="BA551" i="21"/>
  <c r="BA1987" i="21"/>
  <c r="BA441" i="21"/>
  <c r="BA1237" i="21"/>
  <c r="BA1111" i="21"/>
  <c r="BA1649" i="21"/>
  <c r="BA1592" i="21"/>
  <c r="BA825" i="21"/>
  <c r="BA2120" i="21"/>
  <c r="BA2093" i="21"/>
  <c r="BA239" i="21"/>
  <c r="BA40" i="21"/>
  <c r="BA597" i="21"/>
  <c r="BA1607" i="21"/>
  <c r="BA715" i="21"/>
  <c r="BA2062" i="21"/>
  <c r="BA1722" i="21"/>
  <c r="BA1408" i="21"/>
  <c r="BA1742" i="21"/>
  <c r="BA1028" i="21"/>
  <c r="BA245" i="21"/>
  <c r="BA1133" i="21"/>
  <c r="BA1251" i="21"/>
  <c r="BA1257" i="21"/>
  <c r="BA1009" i="21"/>
  <c r="BA707" i="21"/>
  <c r="BA1700" i="21"/>
  <c r="BA339" i="21"/>
  <c r="BA1694" i="21"/>
  <c r="BA2079" i="21"/>
  <c r="BA2008" i="21"/>
  <c r="BA69" i="21"/>
  <c r="BA2229" i="21"/>
  <c r="BA971" i="21"/>
  <c r="BA37" i="21"/>
  <c r="BA934" i="21"/>
  <c r="BA553" i="21"/>
  <c r="BA2216" i="21"/>
  <c r="BA476" i="21"/>
  <c r="BA1057" i="21"/>
  <c r="BA2066" i="21"/>
  <c r="BA174" i="21"/>
  <c r="BA2109" i="21"/>
  <c r="BA110" i="21"/>
  <c r="BA1905" i="21"/>
  <c r="BA43" i="21"/>
  <c r="BA1102" i="21"/>
  <c r="BA665" i="21"/>
  <c r="BA618" i="21"/>
  <c r="BA188" i="21"/>
  <c r="BA403" i="21"/>
  <c r="BA378" i="21"/>
  <c r="BA7" i="21"/>
  <c r="BA1405" i="21"/>
  <c r="BA2332" i="21"/>
  <c r="BA601" i="21"/>
  <c r="BA1063" i="21"/>
  <c r="BA1895" i="21"/>
  <c r="BA751" i="21"/>
  <c r="BA721" i="21"/>
  <c r="BA2353" i="21"/>
  <c r="BA792" i="21"/>
  <c r="BA1440" i="21"/>
  <c r="BA645" i="21"/>
  <c r="BA802" i="21"/>
  <c r="BA191" i="21"/>
  <c r="BA914" i="21"/>
  <c r="BA1282" i="21"/>
  <c r="BA1061" i="21"/>
  <c r="BA1543" i="21"/>
  <c r="BA957" i="21"/>
  <c r="BA608" i="21"/>
  <c r="BA1759" i="21"/>
  <c r="BA219" i="21"/>
  <c r="BA8" i="21"/>
  <c r="BA1838" i="21"/>
  <c r="BA2074" i="21"/>
  <c r="BA2100" i="21"/>
  <c r="BA1703" i="21"/>
  <c r="BA1753" i="21"/>
  <c r="BA1599" i="21"/>
  <c r="BA593" i="21"/>
  <c r="BA2047" i="21"/>
  <c r="BA1202" i="21"/>
  <c r="BA1326" i="21"/>
  <c r="BA935" i="21"/>
  <c r="BA1164" i="21"/>
  <c r="BA1820" i="21"/>
  <c r="BA503" i="21"/>
  <c r="BA1098" i="21"/>
  <c r="BA467" i="21"/>
  <c r="BA572" i="21"/>
  <c r="BA227" i="21"/>
  <c r="BA704" i="21"/>
  <c r="BA1144" i="21"/>
  <c r="BA1890" i="21"/>
  <c r="BA995" i="21"/>
  <c r="BA1398" i="21"/>
  <c r="BA1129" i="21"/>
  <c r="BA742" i="21"/>
  <c r="BA631" i="21"/>
  <c r="BA948" i="21"/>
  <c r="BA1127" i="21"/>
  <c r="BA1199" i="21"/>
  <c r="BA1878" i="21"/>
  <c r="BA119" i="21"/>
  <c r="BA1014" i="21"/>
  <c r="BA73" i="21"/>
  <c r="BA1685" i="21"/>
  <c r="BA164" i="21"/>
  <c r="BA2362" i="21"/>
  <c r="BA686" i="21"/>
  <c r="BA2063" i="21"/>
  <c r="BA2315" i="21"/>
  <c r="BA1750" i="21"/>
  <c r="BA1143" i="21"/>
  <c r="BA609" i="21"/>
  <c r="BA1485" i="21"/>
  <c r="BA1383" i="21"/>
  <c r="BA1390" i="21"/>
  <c r="BA1301" i="21"/>
  <c r="BA2181" i="21"/>
  <c r="BA1027" i="21"/>
  <c r="AS2" i="21"/>
  <c r="BA611" i="21"/>
  <c r="BA854" i="21"/>
  <c r="BA2133" i="21"/>
  <c r="BA1525" i="21"/>
  <c r="BA1696" i="21"/>
  <c r="BA946" i="21"/>
  <c r="BA1929" i="21"/>
  <c r="BA922" i="21"/>
  <c r="BA217" i="21"/>
  <c r="BA1387" i="21"/>
  <c r="BA1311" i="21"/>
  <c r="BA1128" i="21"/>
  <c r="BA1992" i="21"/>
  <c r="BA562" i="21"/>
  <c r="BA2335" i="21"/>
  <c r="BA450" i="21"/>
  <c r="BA1370" i="21"/>
  <c r="BA1990" i="21"/>
  <c r="BA1154" i="21"/>
  <c r="BA1552" i="21"/>
  <c r="BA688" i="21"/>
  <c r="BA1909" i="21"/>
  <c r="BA326" i="21"/>
  <c r="BA979" i="21"/>
  <c r="BA1576" i="21"/>
  <c r="BA45" i="21"/>
  <c r="BA1417" i="21"/>
  <c r="BA127" i="21"/>
  <c r="BA773" i="21"/>
  <c r="BA484" i="21"/>
  <c r="BA1156" i="21"/>
  <c r="BA549" i="21"/>
  <c r="BA105" i="21"/>
  <c r="BA2118" i="21"/>
  <c r="BA1139" i="21"/>
  <c r="BA1403" i="21"/>
  <c r="BA1921" i="21"/>
  <c r="BA2283" i="21"/>
  <c r="BA931" i="21"/>
  <c r="BA1972" i="21"/>
  <c r="BA94" i="21"/>
  <c r="BA733" i="21"/>
  <c r="BA438" i="21"/>
  <c r="BA576" i="21"/>
  <c r="BA1602" i="21"/>
  <c r="BA2320" i="21"/>
  <c r="BA1567" i="21"/>
  <c r="BA2110" i="21"/>
  <c r="BA77" i="21"/>
  <c r="BA1032" i="21"/>
  <c r="BA1536" i="21"/>
  <c r="BA1618" i="21"/>
  <c r="BA664" i="21"/>
  <c r="BA744" i="21"/>
  <c r="BA2254" i="21"/>
  <c r="BA2054" i="21"/>
  <c r="BA1590" i="21"/>
  <c r="BA2175" i="21"/>
  <c r="BA526" i="21"/>
  <c r="BA1521" i="21"/>
  <c r="BA770" i="21"/>
  <c r="BA1875" i="21"/>
  <c r="BA685" i="21"/>
  <c r="BA216" i="21"/>
  <c r="BA1641" i="21"/>
  <c r="BA930" i="21"/>
  <c r="BA1260" i="21"/>
  <c r="BA2271" i="21"/>
  <c r="BA1198" i="21"/>
  <c r="BA1471" i="21"/>
  <c r="BA2337" i="21"/>
  <c r="BA2185" i="21"/>
  <c r="BA2170" i="21"/>
  <c r="BA2076" i="21"/>
  <c r="BA703" i="21"/>
  <c r="BA1108" i="21"/>
  <c r="BA324" i="21"/>
  <c r="BA671" i="21"/>
  <c r="BA290" i="21"/>
  <c r="BA1104" i="21"/>
  <c r="BA212" i="21"/>
  <c r="BA2360" i="21"/>
  <c r="BA765" i="21"/>
  <c r="BA319" i="21"/>
  <c r="BA1072" i="21"/>
  <c r="BA2174" i="21"/>
  <c r="BA1003" i="21"/>
  <c r="BA428" i="21"/>
  <c r="BA222" i="21"/>
  <c r="BA2035" i="21"/>
  <c r="BA1389" i="21"/>
  <c r="BA2220" i="21"/>
  <c r="BA2028" i="21"/>
  <c r="BA277" i="21"/>
  <c r="BA229" i="21"/>
  <c r="BA1958" i="21"/>
  <c r="BA1140" i="21"/>
  <c r="BA1018" i="21"/>
  <c r="BA1304" i="21"/>
  <c r="BA739" i="21"/>
  <c r="BA857" i="21"/>
  <c r="BA258" i="21"/>
  <c r="BA1757" i="21"/>
  <c r="BA981" i="21"/>
  <c r="BA2277" i="21"/>
  <c r="BA687" i="21"/>
  <c r="BA221" i="21"/>
  <c r="BA2342" i="21"/>
  <c r="BA515" i="21"/>
  <c r="BA1457" i="21"/>
  <c r="BA134" i="21"/>
  <c r="BA1610" i="21"/>
  <c r="BA55" i="21"/>
  <c r="BA620" i="21"/>
  <c r="BA1029" i="21"/>
  <c r="BA734" i="21"/>
  <c r="BA2146" i="21"/>
  <c r="BA974" i="21"/>
  <c r="BA2102" i="21"/>
  <c r="BA1966" i="21"/>
  <c r="BA1436" i="21"/>
  <c r="BA1288" i="21"/>
  <c r="BA364" i="21"/>
  <c r="BA1254" i="21"/>
  <c r="BA1364" i="21"/>
  <c r="BA1509" i="21"/>
  <c r="BA2153" i="21"/>
  <c r="BA653" i="21"/>
  <c r="BA1305" i="21"/>
  <c r="BA651" i="21"/>
  <c r="BA1553" i="21"/>
  <c r="BA1125" i="21"/>
  <c r="BA1513" i="21"/>
  <c r="BA1373" i="21"/>
  <c r="BA1055" i="21"/>
  <c r="BA2119" i="21"/>
  <c r="BA2307" i="21"/>
  <c r="BA1422" i="21"/>
  <c r="BA571" i="21"/>
  <c r="BA1518" i="21"/>
  <c r="BA718" i="21"/>
  <c r="BA804" i="21"/>
  <c r="BA1933" i="21"/>
  <c r="BA1629" i="21"/>
  <c r="BA2231" i="21"/>
  <c r="BA332" i="21"/>
  <c r="BA853" i="21"/>
  <c r="BA794" i="21"/>
  <c r="BA439" i="21"/>
  <c r="BA1151" i="21"/>
  <c r="BA2306" i="21"/>
  <c r="BA90" i="21"/>
  <c r="BA790" i="21"/>
  <c r="BA2202" i="21"/>
  <c r="BA760" i="21"/>
  <c r="BA810" i="21"/>
  <c r="BA848" i="21"/>
  <c r="BA807" i="21"/>
  <c r="BA2011" i="21"/>
  <c r="BA187" i="21"/>
  <c r="BA2134" i="21"/>
  <c r="BA1122" i="21"/>
  <c r="BA1407" i="21"/>
  <c r="BA1106" i="21"/>
  <c r="BA2317" i="21"/>
  <c r="BA1480" i="21"/>
  <c r="BA1279" i="21"/>
  <c r="BA460" i="21"/>
  <c r="BA2278" i="21"/>
  <c r="BA548" i="21"/>
  <c r="BA1071" i="21"/>
  <c r="BA422" i="21"/>
  <c r="BA1507" i="21"/>
  <c r="BA1472" i="21"/>
  <c r="BA1860" i="21"/>
  <c r="BA868" i="21"/>
  <c r="BA1652" i="21"/>
  <c r="BA292" i="21"/>
  <c r="BA550" i="21"/>
  <c r="BA1235" i="21"/>
  <c r="BA1316" i="21"/>
  <c r="BA1508" i="21"/>
  <c r="BA214" i="21"/>
  <c r="BA737" i="21"/>
  <c r="BA1591" i="21"/>
  <c r="BA2056" i="21"/>
  <c r="BA1136" i="21"/>
  <c r="BA1561" i="21"/>
  <c r="BA564" i="21"/>
  <c r="BA60" i="21"/>
  <c r="BA256" i="21"/>
  <c r="BA2297" i="21"/>
  <c r="BA1490" i="21"/>
  <c r="BA1705" i="21"/>
  <c r="BA1395" i="21"/>
  <c r="BA1866" i="21"/>
  <c r="BA833" i="21"/>
  <c r="BA699" i="21"/>
  <c r="BA35" i="21"/>
  <c r="BA338" i="21"/>
  <c r="BA1046" i="21"/>
  <c r="BA1097" i="21"/>
  <c r="BA1262" i="21"/>
  <c r="BA861" i="21"/>
  <c r="BA835" i="21"/>
  <c r="BA1871" i="21"/>
  <c r="BA1529" i="21"/>
  <c r="BA499" i="21"/>
  <c r="BA1690" i="21"/>
  <c r="BA1809" i="21"/>
  <c r="BA311" i="21"/>
  <c r="BA246" i="21"/>
  <c r="BA1686" i="21"/>
  <c r="BA2067" i="21"/>
  <c r="BA2244" i="21"/>
  <c r="BA325" i="21"/>
  <c r="BA558" i="21"/>
  <c r="BA2165" i="21"/>
  <c r="BA240" i="21"/>
  <c r="BA657" i="21"/>
  <c r="BA1965" i="21"/>
  <c r="BA1047" i="21"/>
  <c r="BA1347" i="21"/>
  <c r="BA1546" i="21"/>
  <c r="BA1203" i="21"/>
  <c r="BA392" i="21"/>
  <c r="BA170" i="21"/>
  <c r="BA1951" i="21"/>
  <c r="BA1661" i="21"/>
  <c r="BA1768" i="21"/>
  <c r="BA182" i="21"/>
  <c r="BA435" i="21"/>
  <c r="BA617" i="21"/>
  <c r="BA302" i="21"/>
  <c r="BA421" i="21"/>
  <c r="BA614" i="21"/>
  <c r="BA2233" i="21"/>
  <c r="BA1479" i="21"/>
  <c r="BA306" i="21"/>
  <c r="BA2339" i="21"/>
  <c r="BA782" i="21"/>
  <c r="BA343" i="21"/>
  <c r="BA1880" i="21"/>
  <c r="BA1174" i="21"/>
  <c r="BA1597" i="21"/>
  <c r="BA420" i="21"/>
  <c r="BA1969" i="21"/>
  <c r="BA1535" i="21"/>
  <c r="BA1976" i="21"/>
  <c r="BA908" i="21"/>
  <c r="BA399" i="21"/>
  <c r="BA2123" i="21"/>
  <c r="BA1792" i="21"/>
  <c r="BA340" i="21"/>
  <c r="BA1658" i="21"/>
  <c r="BA944" i="21"/>
  <c r="BA2259" i="21"/>
  <c r="BA2338" i="21"/>
  <c r="BA623" i="21"/>
  <c r="BA456" i="21"/>
  <c r="BA1907" i="21"/>
  <c r="BA1884" i="21"/>
  <c r="BA1212" i="21"/>
  <c r="BA304" i="21"/>
  <c r="BA1464" i="21"/>
  <c r="BA177" i="21"/>
  <c r="BA2018" i="21"/>
  <c r="BA784" i="21"/>
  <c r="BA1361" i="21"/>
  <c r="BA1791" i="21"/>
  <c r="BA2050" i="21"/>
  <c r="BA1474" i="21"/>
  <c r="BA1355" i="21"/>
  <c r="BA1555" i="21"/>
  <c r="BA2366" i="21"/>
  <c r="BA755" i="21"/>
  <c r="BA690" i="21"/>
  <c r="BA92" i="21"/>
  <c r="BA1952" i="21"/>
  <c r="BA1042" i="21"/>
  <c r="BA1447" i="21"/>
  <c r="BA1867" i="21"/>
  <c r="BA2288" i="21"/>
  <c r="BA1570" i="21"/>
  <c r="BA1763" i="21"/>
  <c r="BA1645" i="21"/>
  <c r="BA261" i="21"/>
  <c r="BA968" i="21"/>
  <c r="BA633" i="21"/>
  <c r="BA370" i="21"/>
  <c r="BA1169" i="21"/>
  <c r="BA1911" i="21"/>
  <c r="BA1247" i="21"/>
  <c r="BA1338" i="21"/>
  <c r="BA1817" i="21"/>
  <c r="BA1744" i="21"/>
  <c r="BA1147" i="21"/>
  <c r="BA2055" i="21"/>
  <c r="BA431" i="21"/>
  <c r="BA1264" i="21"/>
  <c r="BA2064" i="21"/>
  <c r="BA655" i="21"/>
  <c r="BA321" i="21"/>
  <c r="BA2186" i="21"/>
  <c r="BA1007" i="21"/>
  <c r="BA2354" i="21"/>
  <c r="BA1981" i="21"/>
  <c r="BA772" i="21"/>
  <c r="BA2112" i="21"/>
  <c r="BA329" i="21"/>
  <c r="BA1196" i="21"/>
  <c r="BA2291" i="21"/>
  <c r="BA1484" i="21"/>
  <c r="BA1654" i="21"/>
  <c r="BA2256" i="21"/>
  <c r="BA852" i="21"/>
  <c r="BA1854" i="21"/>
  <c r="BA1953" i="21"/>
  <c r="BA613" i="21"/>
  <c r="BA1505" i="21"/>
  <c r="BA1841" i="21"/>
  <c r="BA1409" i="21"/>
  <c r="BA675" i="21"/>
  <c r="BA1657" i="21"/>
  <c r="BA208" i="21"/>
  <c r="BA1124" i="21"/>
  <c r="BA1052" i="21"/>
  <c r="BA920" i="21"/>
  <c r="BA1601" i="21"/>
  <c r="BA29" i="21"/>
  <c r="BA997" i="21"/>
  <c r="BA1762" i="21"/>
  <c r="BA1008" i="21"/>
  <c r="BA355" i="21"/>
  <c r="BA1681" i="21"/>
  <c r="BA1665" i="21"/>
  <c r="BA5" i="21"/>
  <c r="BA2080" i="21"/>
  <c r="BA1606" i="21"/>
  <c r="BA1171" i="21"/>
  <c r="BA1343" i="21"/>
  <c r="BA342" i="21"/>
  <c r="BA793" i="21"/>
  <c r="BA1793" i="21"/>
  <c r="BA2092" i="21"/>
  <c r="BA449" i="21"/>
  <c r="BA866" i="21"/>
  <c r="BA1836" i="21"/>
  <c r="BA1628" i="21"/>
  <c r="BA863" i="21"/>
  <c r="BA2242" i="21"/>
  <c r="BA740" i="21"/>
  <c r="BA2311" i="21"/>
  <c r="BA2309" i="21"/>
  <c r="BA1230" i="21"/>
  <c r="BA402" i="21"/>
  <c r="BA797" i="21"/>
  <c r="BA1495" i="21"/>
  <c r="BA2195" i="21"/>
  <c r="BA363" i="21"/>
  <c r="BA349" i="21"/>
  <c r="BA241" i="21"/>
  <c r="BA953" i="21"/>
  <c r="BA146" i="21"/>
  <c r="BA1531" i="21"/>
  <c r="BA496" i="21"/>
  <c r="BA1300" i="21"/>
  <c r="BA1613" i="21"/>
  <c r="BA1379" i="21"/>
  <c r="BA1177" i="21"/>
  <c r="BA1265" i="21"/>
  <c r="BA1449" i="21"/>
  <c r="BA2282" i="21"/>
  <c r="BA1473" i="21"/>
  <c r="BA1782" i="21"/>
  <c r="BA2255" i="21"/>
  <c r="BA980" i="21"/>
  <c r="BA2115" i="21"/>
  <c r="BA1271" i="21"/>
  <c r="BA2084" i="21"/>
  <c r="BA512" i="21"/>
  <c r="BA44" i="21"/>
  <c r="BA1977" i="21"/>
  <c r="BA93" i="21"/>
  <c r="BA1947" i="21"/>
  <c r="BA1329" i="21"/>
  <c r="BA1814" i="21"/>
  <c r="BA556" i="21"/>
  <c r="BA159" i="21"/>
  <c r="BA70" i="21"/>
  <c r="BA129" i="21"/>
  <c r="BA1968" i="21"/>
  <c r="BA648" i="21"/>
  <c r="BA1920" i="21"/>
  <c r="BA1995" i="21"/>
  <c r="BA708" i="21"/>
  <c r="BA500" i="21"/>
  <c r="BA157" i="21"/>
  <c r="BA1233" i="21"/>
  <c r="BA1671" i="21"/>
  <c r="BA1444" i="21"/>
  <c r="BA711" i="21"/>
  <c r="BA1684" i="21"/>
  <c r="BA331" i="21"/>
  <c r="BA896" i="21"/>
  <c r="BA143" i="21"/>
  <c r="BA1197" i="21"/>
  <c r="BA906" i="21"/>
  <c r="BA1192" i="21"/>
  <c r="BA702" i="21"/>
  <c r="BA2327" i="21"/>
  <c r="BA358" i="21"/>
  <c r="BA1989" i="21"/>
  <c r="BA1718" i="21"/>
  <c r="BA1208" i="21"/>
  <c r="BA1775" i="21"/>
  <c r="BA1798" i="21"/>
  <c r="BA312" i="21"/>
  <c r="BA1191" i="21"/>
  <c r="BA1100" i="21"/>
  <c r="BA1321" i="21"/>
  <c r="BA2101" i="21"/>
  <c r="BA1083" i="21"/>
  <c r="BA22" i="21"/>
  <c r="BA2128" i="21"/>
  <c r="BA829" i="21"/>
  <c r="BA397" i="21"/>
  <c r="AS8" i="21"/>
  <c r="AS12" i="21"/>
  <c r="AS10" i="21"/>
  <c r="AS13" i="21"/>
  <c r="AR1768" i="23"/>
  <c r="AR1677" i="23"/>
  <c r="AR38" i="23"/>
  <c r="AR1481" i="23"/>
  <c r="AR2235" i="23"/>
  <c r="AR681" i="23"/>
  <c r="AR2098" i="23"/>
  <c r="AR961" i="23"/>
  <c r="AR543" i="23"/>
  <c r="AR1633" i="23"/>
  <c r="AR505" i="23"/>
  <c r="AR1953" i="23"/>
  <c r="AR893" i="23"/>
  <c r="AR1587" i="23"/>
  <c r="AR2124" i="23"/>
  <c r="AR2340" i="23"/>
  <c r="AR860" i="23"/>
  <c r="AR385" i="23"/>
  <c r="AR607" i="23"/>
  <c r="AR2270" i="23"/>
  <c r="AR2038" i="23"/>
  <c r="AR1155" i="23"/>
  <c r="AR1056" i="23"/>
  <c r="AR997" i="23"/>
  <c r="AR1496" i="23"/>
  <c r="AR190" i="23"/>
  <c r="AR122" i="23"/>
  <c r="AR852" i="23"/>
  <c r="AR1629" i="23"/>
  <c r="AR142" i="23"/>
  <c r="AR1558" i="23"/>
  <c r="AR1351" i="23"/>
  <c r="AR1476" i="23"/>
  <c r="AR2215" i="23"/>
  <c r="AR1337" i="23"/>
  <c r="AR1641" i="23"/>
  <c r="AR1137" i="23"/>
  <c r="AR2363" i="23"/>
  <c r="AR908" i="23"/>
  <c r="AR859" i="23"/>
  <c r="AR1904" i="23"/>
  <c r="AR1023" i="23"/>
  <c r="AR999" i="23"/>
  <c r="AR1439" i="23"/>
  <c r="AR438" i="23"/>
  <c r="AR1675" i="23"/>
  <c r="AR514" i="23"/>
  <c r="AR9" i="23"/>
  <c r="AR1192" i="23"/>
  <c r="AR1594" i="23"/>
  <c r="AR2104" i="23"/>
  <c r="AR1215" i="23"/>
  <c r="AR359" i="23"/>
  <c r="AR1697" i="23"/>
  <c r="AR232" i="23"/>
  <c r="AR2106" i="23"/>
  <c r="AR124" i="23"/>
  <c r="AR1042" i="23"/>
  <c r="AR2174" i="23"/>
  <c r="AR276" i="23"/>
  <c r="AR246" i="23"/>
  <c r="AR2115" i="23"/>
  <c r="AR26" i="23"/>
  <c r="AR524" i="23"/>
  <c r="AR1275" i="23"/>
  <c r="AR2133" i="23"/>
  <c r="AR1001" i="23"/>
  <c r="AR70" i="23"/>
  <c r="AR975" i="23"/>
  <c r="AR1724" i="23"/>
  <c r="AR327" i="23"/>
  <c r="AR913" i="23"/>
  <c r="AR2148" i="23"/>
  <c r="AR1084" i="23"/>
  <c r="AR348" i="23"/>
  <c r="AR2225" i="23"/>
  <c r="AR1648" i="23"/>
  <c r="AR1203" i="23"/>
  <c r="AR192" i="23"/>
  <c r="AR1758" i="23"/>
  <c r="AR1484" i="23"/>
  <c r="AR1477" i="23"/>
  <c r="AR1936" i="23"/>
  <c r="AR24" i="23"/>
  <c r="AR287" i="23"/>
  <c r="AR3" i="23"/>
  <c r="AR1753" i="23"/>
  <c r="AR555" i="23"/>
  <c r="AR1173" i="23"/>
  <c r="AR2288" i="23"/>
  <c r="AR271" i="23"/>
  <c r="AR1916" i="23"/>
  <c r="AR2142" i="23"/>
  <c r="AR1500" i="23"/>
  <c r="AR2289" i="23"/>
  <c r="AR1883" i="23"/>
  <c r="AR1177" i="23"/>
  <c r="AR1356" i="23"/>
  <c r="AR379" i="23"/>
  <c r="AR1596" i="23"/>
  <c r="AR234" i="23"/>
  <c r="AR986" i="23"/>
  <c r="AR1441" i="23"/>
  <c r="AR1888" i="23"/>
  <c r="AR670" i="23"/>
  <c r="AR1934" i="23"/>
  <c r="AR480" i="23"/>
  <c r="AR1802" i="23"/>
  <c r="AR64" i="23"/>
  <c r="AR2015" i="23"/>
  <c r="AR1488" i="23"/>
  <c r="AR1135" i="23"/>
  <c r="AR1609" i="23"/>
  <c r="AR2282" i="23"/>
  <c r="AR279" i="23"/>
  <c r="AR866" i="23"/>
  <c r="AR1038" i="23"/>
  <c r="AR1962" i="23"/>
  <c r="AR1858" i="23"/>
  <c r="AR490" i="23"/>
  <c r="AR741" i="23"/>
  <c r="AR1780" i="23"/>
  <c r="AR602" i="23"/>
  <c r="AR1669" i="23"/>
  <c r="AR1739" i="23"/>
  <c r="AR1879" i="23"/>
  <c r="AR1290" i="23"/>
  <c r="AR1068" i="23"/>
  <c r="AR472" i="23"/>
  <c r="AR1303" i="23"/>
  <c r="AR355" i="23"/>
  <c r="AR941" i="23"/>
  <c r="AR32" i="23"/>
  <c r="AR1530" i="23"/>
  <c r="AR1090" i="23"/>
  <c r="AR834" i="23"/>
  <c r="AR2323" i="23"/>
  <c r="AR2149" i="23"/>
  <c r="AR784" i="23"/>
  <c r="AR727" i="23"/>
  <c r="AR417" i="23"/>
  <c r="AR2170" i="23"/>
  <c r="AR2009" i="23"/>
  <c r="AR1204" i="23"/>
  <c r="AR1711" i="23"/>
  <c r="AR578" i="23"/>
  <c r="AR1600" i="23"/>
  <c r="AR1569" i="23"/>
  <c r="AR248" i="23"/>
  <c r="AR44" i="23"/>
  <c r="AR71" i="23"/>
  <c r="AR419" i="23"/>
  <c r="AR1816" i="23"/>
  <c r="AR1374" i="23"/>
  <c r="AR2274" i="23"/>
  <c r="AR362" i="23"/>
  <c r="AR1412" i="23"/>
  <c r="AR711" i="23"/>
  <c r="AR1642" i="23"/>
  <c r="AR1213" i="23"/>
  <c r="AR102" i="23"/>
  <c r="AR1627" i="23"/>
  <c r="AR2217" i="23"/>
  <c r="AR2322" i="23"/>
  <c r="AR1776" i="23"/>
  <c r="AR103" i="23"/>
  <c r="AR1494" i="23"/>
  <c r="AR1260" i="23"/>
  <c r="AR2138" i="23"/>
  <c r="AR1282" i="23"/>
  <c r="AR1175" i="23"/>
  <c r="AR1048" i="23"/>
  <c r="AR935" i="23"/>
  <c r="AR2244" i="23"/>
  <c r="AR1028" i="23"/>
  <c r="AR17" i="23"/>
  <c r="AR27" i="23"/>
  <c r="AR1898" i="23"/>
  <c r="AR1625" i="23"/>
  <c r="AR1787" i="23"/>
  <c r="AR2337" i="23"/>
  <c r="AR1897" i="23"/>
  <c r="AR182" i="23"/>
  <c r="AR1757" i="23"/>
  <c r="AR779" i="23"/>
  <c r="AR1345" i="23"/>
  <c r="AR1280" i="23"/>
  <c r="AR1686" i="23"/>
  <c r="AR423" i="23"/>
  <c r="AR828" i="23"/>
  <c r="AR1044" i="23"/>
  <c r="AR1958" i="23"/>
  <c r="AR564" i="23"/>
  <c r="AR819" i="23"/>
  <c r="AR1197" i="23"/>
  <c r="AR1889" i="23"/>
  <c r="AR584" i="23"/>
  <c r="AR1051" i="23"/>
  <c r="AR1917" i="23"/>
  <c r="AR2314" i="23"/>
  <c r="AR1939" i="23"/>
  <c r="AR1791" i="23"/>
  <c r="AR807" i="23"/>
  <c r="AR2003" i="23"/>
  <c r="AR1591" i="23"/>
  <c r="AR855" i="23"/>
  <c r="AR1169" i="23"/>
  <c r="AR494" i="23"/>
  <c r="AR513" i="23"/>
  <c r="AR457" i="23"/>
  <c r="AR666" i="23"/>
  <c r="AR927" i="23"/>
  <c r="AR1830" i="23"/>
  <c r="AR1999" i="23"/>
  <c r="AR141" i="23"/>
  <c r="AR308" i="23"/>
  <c r="AR434" i="23"/>
  <c r="AR2248" i="23"/>
  <c r="AR312" i="23"/>
  <c r="AR2073" i="23"/>
  <c r="AR329" i="23"/>
  <c r="AR749" i="23"/>
  <c r="AR1233" i="23"/>
  <c r="AR506" i="23"/>
  <c r="AR33" i="23"/>
  <c r="AR1116" i="23"/>
  <c r="AR1516" i="23"/>
  <c r="AR2033" i="23"/>
  <c r="AR1819" i="23"/>
  <c r="AR394" i="23"/>
  <c r="AR2271" i="23"/>
  <c r="AR1717" i="23"/>
  <c r="AR1583" i="23"/>
  <c r="AR1736" i="23"/>
  <c r="AR1389" i="23"/>
  <c r="AR1725" i="23"/>
  <c r="AR1838" i="23"/>
  <c r="AR862" i="23"/>
  <c r="AR1270" i="23"/>
  <c r="AR378" i="23"/>
  <c r="AR1765" i="23"/>
  <c r="AR781" i="23"/>
  <c r="AR554" i="23"/>
  <c r="AR1966" i="23"/>
  <c r="AR2193" i="23"/>
  <c r="AR1214" i="23"/>
  <c r="AR95" i="23"/>
  <c r="AR778" i="23"/>
  <c r="AR990" i="23"/>
  <c r="AR841" i="23"/>
  <c r="AR677" i="23"/>
  <c r="AR1877" i="23"/>
  <c r="AR1429" i="23"/>
  <c r="AR306" i="23"/>
  <c r="AR1392" i="23"/>
  <c r="AR1682" i="23"/>
  <c r="AR1563" i="23"/>
  <c r="AR1341" i="23"/>
  <c r="AR803" i="23"/>
  <c r="AR873" i="23"/>
  <c r="AR1595" i="23"/>
  <c r="AR2086" i="23"/>
  <c r="AR2046" i="23"/>
  <c r="AR566" i="23"/>
  <c r="AR1335" i="23"/>
  <c r="AR130" i="23"/>
  <c r="AR1226" i="23"/>
  <c r="AR1531" i="23"/>
  <c r="AR1932" i="23"/>
  <c r="AR2226" i="23"/>
  <c r="AR1342" i="23"/>
  <c r="AR1646" i="23"/>
  <c r="AR2067" i="23"/>
  <c r="AR2108" i="23"/>
  <c r="AR2251" i="23"/>
  <c r="AR1890" i="23"/>
  <c r="AR1207" i="23"/>
  <c r="AR1961" i="23"/>
  <c r="AR1847" i="23"/>
  <c r="AR283" i="23"/>
  <c r="AR1295" i="23"/>
  <c r="AR1379" i="23"/>
  <c r="AR2234" i="23"/>
  <c r="AR390" i="23"/>
  <c r="AR1267" i="23"/>
  <c r="AR1756" i="23"/>
  <c r="AR558" i="23"/>
  <c r="AR1364" i="23"/>
  <c r="AR314" i="23"/>
  <c r="AR797" i="23"/>
  <c r="AR1614" i="23"/>
  <c r="AR2094" i="23"/>
  <c r="AR2004" i="23"/>
  <c r="AR705" i="23"/>
  <c r="AR247" i="23"/>
  <c r="AR2238" i="23"/>
  <c r="AR802" i="23"/>
  <c r="AR166" i="23"/>
  <c r="AR612" i="23"/>
  <c r="AR1794" i="23"/>
  <c r="AR382" i="23"/>
  <c r="AR1250" i="23"/>
  <c r="AR421" i="23"/>
  <c r="AR679" i="23"/>
  <c r="AR2343" i="23"/>
  <c r="AR1398" i="23"/>
  <c r="AR12" i="23"/>
  <c r="AR430" i="23"/>
  <c r="AR6" i="23"/>
  <c r="AR663" i="23"/>
  <c r="AR808" i="23"/>
  <c r="AR996" i="23"/>
  <c r="AR1292" i="23"/>
  <c r="AR1022" i="23"/>
  <c r="AR2021" i="23"/>
  <c r="AR40" i="23"/>
  <c r="AR15" i="23"/>
  <c r="AR1536" i="23"/>
  <c r="AR2056" i="23"/>
  <c r="AR138" i="23"/>
  <c r="AR20" i="23"/>
  <c r="AR2041" i="23"/>
  <c r="AR332" i="23"/>
  <c r="AR1498" i="23"/>
  <c r="AR2007" i="23"/>
  <c r="AR1652" i="23"/>
  <c r="AR2050" i="23"/>
  <c r="AR468" i="23"/>
  <c r="AR744" i="23"/>
  <c r="AR1383" i="23"/>
  <c r="AR1367" i="23"/>
  <c r="AR133" i="23"/>
  <c r="AR1118" i="23"/>
  <c r="AR1321" i="23"/>
  <c r="AR839" i="23"/>
  <c r="AR1009" i="23"/>
  <c r="AR1164" i="23"/>
  <c r="AR52" i="23"/>
  <c r="AR2144" i="23"/>
  <c r="AR1535" i="23"/>
  <c r="AR1741" i="23"/>
  <c r="AR631" i="23"/>
  <c r="AR652" i="23"/>
  <c r="AR845" i="23"/>
  <c r="AR1705" i="23"/>
  <c r="AR2132" i="23"/>
  <c r="AR1524" i="23"/>
  <c r="AR478" i="23"/>
  <c r="AR2035" i="23"/>
  <c r="AR1545" i="23"/>
  <c r="AR1804" i="23"/>
  <c r="AR818" i="23"/>
  <c r="AR1310" i="23"/>
  <c r="AR1871" i="23"/>
  <c r="AR2309" i="23"/>
  <c r="AR697" i="23"/>
  <c r="AR1938" i="23"/>
  <c r="AR1574" i="23"/>
  <c r="AR293" i="23"/>
  <c r="AR1723" i="23"/>
  <c r="AR529" i="23"/>
  <c r="AR1821" i="23"/>
  <c r="AR1615" i="23"/>
  <c r="AR463" i="23"/>
  <c r="AR195" i="23"/>
  <c r="AR585" i="23"/>
  <c r="AR1716" i="23"/>
  <c r="AR829" i="23"/>
  <c r="AR821" i="23"/>
  <c r="AR519" i="23"/>
  <c r="AR1222" i="23"/>
  <c r="AR1695" i="23"/>
  <c r="AR226" i="23"/>
  <c r="AR1469" i="23"/>
  <c r="AR1238" i="23"/>
  <c r="AR2195" i="23"/>
  <c r="AR2176" i="23"/>
  <c r="AR774" i="23"/>
  <c r="AR270" i="23"/>
  <c r="AR145" i="23"/>
  <c r="AR1017" i="23"/>
  <c r="AR1957" i="23"/>
  <c r="AR877" i="23"/>
  <c r="AR764" i="23"/>
  <c r="AR387" i="23"/>
  <c r="AR219" i="23"/>
  <c r="AR2300" i="23"/>
  <c r="AR2179" i="23"/>
  <c r="AR255" i="23"/>
  <c r="AR1030" i="23"/>
  <c r="AR634" i="23"/>
  <c r="AR42" i="23"/>
  <c r="AR694" i="23"/>
  <c r="AR627" i="23"/>
  <c r="AR1378" i="23"/>
  <c r="AR684" i="23"/>
  <c r="AR2074" i="23"/>
  <c r="AR1506" i="23"/>
  <c r="AR664" i="23"/>
  <c r="AR2152" i="23"/>
  <c r="AR867" i="23"/>
  <c r="AR229" i="23"/>
  <c r="AR1637" i="23"/>
  <c r="AR2178" i="23"/>
  <c r="AR963" i="23"/>
  <c r="AR1909" i="23"/>
  <c r="AR2019" i="23"/>
  <c r="AR1585" i="23"/>
  <c r="AR1865" i="23"/>
  <c r="AR1812" i="23"/>
  <c r="AR1518" i="23"/>
  <c r="AR29" i="23"/>
  <c r="AR1171" i="23"/>
  <c r="AR2293" i="23"/>
  <c r="AR439" i="23"/>
  <c r="AR2278" i="23"/>
  <c r="AR222" i="23"/>
  <c r="AR1353" i="23"/>
  <c r="AR1425" i="23"/>
  <c r="AR1698" i="23"/>
  <c r="AR36" i="23"/>
  <c r="AR653" i="23"/>
  <c r="AR1167" i="23"/>
  <c r="AR148" i="23"/>
  <c r="AR1099" i="23"/>
  <c r="AR1104" i="23"/>
  <c r="AR1771" i="23"/>
  <c r="AR61" i="23"/>
  <c r="AR1240" i="23"/>
  <c r="AR1046" i="23"/>
  <c r="AR1925" i="23"/>
  <c r="AR1072" i="23"/>
  <c r="AR1195" i="23"/>
  <c r="AR1667" i="23"/>
  <c r="AR794" i="23"/>
  <c r="AR1160" i="23"/>
  <c r="AR699" i="23"/>
  <c r="AR2196" i="23"/>
  <c r="AR1127" i="23"/>
  <c r="AR65" i="23"/>
  <c r="AR2175" i="23"/>
  <c r="AR847" i="23"/>
  <c r="AR1701" i="23"/>
  <c r="AR416" i="23"/>
  <c r="AR1655" i="23"/>
  <c r="AR410" i="23"/>
  <c r="AR733" i="23"/>
  <c r="AR2199" i="23"/>
  <c r="AR1266" i="23"/>
  <c r="AR2080" i="23"/>
  <c r="AR2063" i="23"/>
  <c r="AR1261" i="23"/>
  <c r="AR791" i="23"/>
  <c r="AR85" i="23"/>
  <c r="AR2304" i="23"/>
  <c r="AR132" i="23"/>
  <c r="AR2141" i="23"/>
  <c r="AR205" i="23"/>
  <c r="AR1891" i="23"/>
  <c r="AR645" i="23"/>
  <c r="AR826" i="23"/>
  <c r="AR426" i="23"/>
  <c r="AR1005" i="23"/>
  <c r="AR424" i="23"/>
  <c r="AR595" i="23"/>
  <c r="AR1547" i="23"/>
  <c r="AR2353" i="23"/>
  <c r="AR964" i="23"/>
  <c r="AR1959" i="23"/>
  <c r="AR1613" i="23"/>
  <c r="AR1309" i="23"/>
  <c r="AR1373" i="23"/>
  <c r="AR376" i="23"/>
  <c r="AR386" i="23"/>
  <c r="AR2059" i="23"/>
  <c r="AR1032" i="23"/>
  <c r="AR1852" i="23"/>
  <c r="AR916" i="23"/>
  <c r="AR1423" i="23"/>
  <c r="AR2264" i="23"/>
  <c r="AR950" i="23"/>
  <c r="AR425" i="23"/>
  <c r="AR2202" i="23"/>
  <c r="AR1912" i="23"/>
  <c r="AR1659" i="23"/>
  <c r="AR2079" i="23"/>
  <c r="AR1976" i="23"/>
  <c r="AR2102" i="23"/>
  <c r="AR1546" i="23"/>
  <c r="AR125" i="23"/>
  <c r="AR574" i="23"/>
  <c r="AR429" i="23"/>
  <c r="AR2216" i="23"/>
  <c r="AR5" i="23"/>
  <c r="AR709" i="23"/>
  <c r="AR1766" i="23"/>
  <c r="AR2298" i="23"/>
  <c r="AR154" i="23"/>
  <c r="AR1940" i="23"/>
  <c r="AR1539" i="23"/>
  <c r="AR849" i="23"/>
  <c r="AR1227" i="23"/>
  <c r="AR1988" i="23"/>
  <c r="AR2066" i="23"/>
  <c r="AR1901" i="23"/>
  <c r="AR1339" i="23"/>
  <c r="AR2157" i="23"/>
  <c r="AR157" i="23"/>
  <c r="AR2283" i="23"/>
  <c r="AR1611" i="23"/>
  <c r="AR1610" i="23"/>
  <c r="AR1926" i="23"/>
  <c r="AR266" i="23"/>
  <c r="AR1326" i="23"/>
  <c r="AR295" i="23"/>
  <c r="AR1219" i="23"/>
  <c r="AR1673" i="23"/>
  <c r="AR864" i="23"/>
  <c r="AR1460" i="23"/>
  <c r="AR2209" i="23"/>
  <c r="AR2308" i="23"/>
  <c r="AR712" i="23"/>
  <c r="AR454" i="23"/>
  <c r="AR1130" i="23"/>
  <c r="AR1077" i="23"/>
  <c r="AR2130" i="23"/>
  <c r="AR2023" i="23"/>
  <c r="AR726" i="23"/>
  <c r="AR134" i="23"/>
  <c r="AR1363" i="23"/>
  <c r="AR1492" i="23"/>
  <c r="AR1892" i="23"/>
  <c r="AR1318" i="23"/>
  <c r="AR982" i="23"/>
  <c r="AR2285" i="23"/>
  <c r="AR1236" i="23"/>
  <c r="AR1323" i="23"/>
  <c r="AR601" i="23"/>
  <c r="AR2139" i="23"/>
  <c r="AR1875" i="23"/>
  <c r="AR594" i="23"/>
  <c r="AR617" i="23"/>
  <c r="AR1258" i="23"/>
  <c r="AR258" i="23"/>
  <c r="AR1656" i="23"/>
  <c r="AR131" i="23"/>
  <c r="AR559" i="23"/>
  <c r="AR1131" i="23"/>
  <c r="AR530" i="23"/>
  <c r="AR1027" i="23"/>
  <c r="AR1247" i="23"/>
  <c r="AR853" i="23"/>
  <c r="AR2075" i="23"/>
  <c r="AR1409" i="23"/>
  <c r="AR1910" i="23"/>
  <c r="AR1876" i="23"/>
  <c r="AR567" i="23"/>
  <c r="AR111" i="23"/>
  <c r="AR1951" i="23"/>
  <c r="AR1915" i="23"/>
  <c r="AR1221" i="23"/>
  <c r="AR1242" i="23"/>
  <c r="AR889" i="23"/>
  <c r="AR1777" i="23"/>
  <c r="AR1485" i="23"/>
  <c r="AR220" i="23"/>
  <c r="AR2246" i="23"/>
  <c r="AR92" i="23"/>
  <c r="AR1502" i="23"/>
  <c r="AR1715" i="23"/>
  <c r="AR230" i="23"/>
  <c r="AR1094" i="23"/>
  <c r="AR1432" i="23"/>
  <c r="AR1520" i="23"/>
  <c r="AR1103" i="23"/>
  <c r="AR553" i="23"/>
  <c r="AR1570" i="23"/>
  <c r="AR1386" i="23"/>
  <c r="AR1945" i="23"/>
  <c r="AR1983" i="23"/>
  <c r="AR1658" i="23"/>
  <c r="AR820" i="23"/>
  <c r="AR2301" i="23"/>
  <c r="AR2362" i="23"/>
  <c r="AR1505" i="23"/>
  <c r="AR536" i="23"/>
  <c r="AR274" i="23"/>
  <c r="AR1156" i="23"/>
  <c r="AR1370" i="23"/>
  <c r="AR776" i="23"/>
  <c r="AR23" i="23"/>
  <c r="AR2047" i="23"/>
  <c r="AR1122" i="23"/>
  <c r="AR1420" i="23"/>
  <c r="AR119" i="23"/>
  <c r="AR868" i="23"/>
  <c r="AR403" i="23"/>
  <c r="AR2057" i="23"/>
  <c r="AR2135" i="23"/>
  <c r="AR206" i="23"/>
  <c r="AR1315" i="23"/>
  <c r="AR728" i="23"/>
  <c r="AR1810" i="23"/>
  <c r="AR689" i="23"/>
  <c r="AR801" i="23"/>
  <c r="AR1727" i="23"/>
  <c r="AR782" i="23"/>
  <c r="AR1718" i="23"/>
  <c r="AR1308" i="23"/>
  <c r="AR435" i="23"/>
  <c r="AR445" i="23"/>
  <c r="AR507" i="23"/>
  <c r="AR1435" i="23"/>
  <c r="AR537" i="23"/>
  <c r="AR1410" i="23"/>
  <c r="AR1224" i="23"/>
  <c r="AR21" i="23"/>
  <c r="AR1115" i="23"/>
  <c r="AR493" i="23"/>
  <c r="AR200" i="23"/>
  <c r="AR1063" i="23"/>
  <c r="AR1722" i="23"/>
  <c r="AR647" i="23"/>
  <c r="AR1670" i="23"/>
  <c r="AR1322" i="23"/>
  <c r="AR482" i="23"/>
  <c r="AR252" i="23"/>
  <c r="AR2084" i="23"/>
  <c r="AR605" i="23"/>
  <c r="AR980" i="23"/>
  <c r="AR902" i="23"/>
  <c r="AR455" i="23"/>
  <c r="AR1861" i="23"/>
  <c r="AR1978" i="23"/>
  <c r="AR1589" i="23"/>
  <c r="AR112" i="23"/>
  <c r="AR1955" i="23"/>
  <c r="AR1811" i="23"/>
  <c r="AR1480" i="23"/>
  <c r="AR1162" i="23"/>
  <c r="AR713" i="23"/>
  <c r="AR939" i="23"/>
  <c r="AR718" i="23"/>
  <c r="AR1029" i="23"/>
  <c r="AR161" i="23"/>
  <c r="AR25" i="23"/>
  <c r="AR1990" i="23"/>
  <c r="AR1346" i="23"/>
  <c r="AR433" i="23"/>
  <c r="AR1735" i="23"/>
  <c r="AR2011" i="23"/>
  <c r="AR2105" i="23"/>
  <c r="AR792" i="23"/>
  <c r="AR2227" i="23"/>
  <c r="AR2173" i="23"/>
  <c r="AR1906" i="23"/>
  <c r="AR702" i="23"/>
  <c r="AR2205" i="23"/>
  <c r="AR201" i="23"/>
  <c r="AR1336" i="23"/>
  <c r="AR1002" i="23"/>
  <c r="AR929" i="23"/>
  <c r="AR2192" i="23"/>
  <c r="AR623" i="23"/>
  <c r="AR1202" i="23"/>
  <c r="AR1396" i="23"/>
  <c r="AR1754" i="23"/>
  <c r="AR789" i="23"/>
  <c r="AR1212" i="23"/>
  <c r="AR2200" i="23"/>
  <c r="AR633" i="23"/>
  <c r="AR2161" i="23"/>
  <c r="AR1533" i="23"/>
  <c r="AR294" i="23"/>
  <c r="AR215" i="23"/>
  <c r="AR512" i="23"/>
  <c r="AR1416" i="23"/>
  <c r="AR1359" i="23"/>
  <c r="AR1442" i="23"/>
  <c r="AR957" i="23"/>
  <c r="AR1064" i="23"/>
  <c r="AR113" i="23"/>
  <c r="AR556" i="23"/>
  <c r="AR1124" i="23"/>
  <c r="AR1775" i="23"/>
  <c r="AR1465" i="23"/>
  <c r="AR777" i="23"/>
  <c r="AR740" i="23"/>
  <c r="AR1182" i="23"/>
  <c r="AR1457" i="23"/>
  <c r="AR2031" i="23"/>
  <c r="AR1801" i="23"/>
  <c r="AR1684" i="23"/>
  <c r="AR1114" i="23"/>
  <c r="AR343" i="23"/>
  <c r="AR1354" i="23"/>
  <c r="AR1206" i="23"/>
  <c r="AR1586" i="23"/>
  <c r="AR466" i="23"/>
  <c r="AR869" i="23"/>
  <c r="AR1687" i="23"/>
  <c r="AR259" i="23"/>
  <c r="AR2030" i="23"/>
  <c r="AR2189" i="23"/>
  <c r="AR2088" i="23"/>
  <c r="AR2316" i="23"/>
  <c r="AR342" i="23"/>
  <c r="AR2090" i="23"/>
  <c r="AR2127" i="23"/>
  <c r="AR489" i="23"/>
  <c r="AR696" i="23"/>
  <c r="AR1087" i="23"/>
  <c r="AR262" i="23"/>
  <c r="AR1886" i="23"/>
  <c r="AR1251" i="23"/>
  <c r="AR1960" i="23"/>
  <c r="AR1211" i="23"/>
  <c r="AR940" i="23"/>
  <c r="AR68" i="23"/>
  <c r="AR1553" i="23"/>
  <c r="AR887" i="23"/>
  <c r="AR384" i="23"/>
  <c r="AR1254" i="23"/>
  <c r="AR761" i="23"/>
  <c r="AR1188" i="23"/>
  <c r="AR1965" i="23"/>
  <c r="AR1551" i="23"/>
  <c r="AR1105" i="23"/>
  <c r="AR144" i="23"/>
  <c r="AR83" i="23"/>
  <c r="AR919" i="23"/>
  <c r="AR551" i="23"/>
  <c r="AR96" i="23"/>
  <c r="AR319" i="23"/>
  <c r="AR1073" i="23"/>
  <c r="AR1381" i="23"/>
  <c r="AR2049" i="23"/>
  <c r="AR2296" i="23"/>
  <c r="AR1931" i="23"/>
  <c r="AR1456" i="23"/>
  <c r="AR674" i="23"/>
  <c r="AR1362" i="23"/>
  <c r="AR1619" i="23"/>
  <c r="AR1061" i="23"/>
  <c r="AR635" i="23"/>
  <c r="AR752" i="23"/>
  <c r="AR2076" i="23"/>
  <c r="AR571" i="23"/>
  <c r="AR470" i="23"/>
  <c r="AR1601" i="23"/>
  <c r="AR1166" i="23"/>
  <c r="AR1446" i="23"/>
  <c r="AR876" i="23"/>
  <c r="AR1413" i="23"/>
  <c r="AR640" i="23"/>
  <c r="AR2342" i="23"/>
  <c r="AR1782" i="23"/>
  <c r="AR1679" i="23"/>
  <c r="AR49" i="23"/>
  <c r="AR1603" i="23"/>
  <c r="AR57" i="23"/>
  <c r="AR678" i="23"/>
  <c r="AR1183" i="23"/>
  <c r="AR338" i="23"/>
  <c r="AR1709" i="23"/>
  <c r="AR1408" i="23"/>
  <c r="AR1317" i="23"/>
  <c r="AR2221" i="23"/>
  <c r="AR317" i="23"/>
  <c r="AR846" i="23"/>
  <c r="AR1031" i="23"/>
  <c r="AR2131" i="23"/>
  <c r="AR402" i="23"/>
  <c r="AR441" i="23"/>
  <c r="AR1899" i="23"/>
  <c r="AR2319" i="23"/>
  <c r="AR159" i="23"/>
  <c r="AR253" i="23"/>
  <c r="AR827" i="23"/>
  <c r="AR1761" i="23"/>
  <c r="AR459" i="23"/>
  <c r="AR521" i="23"/>
  <c r="AR951" i="23"/>
  <c r="AR2060" i="23"/>
  <c r="AR2134" i="23"/>
  <c r="AR1495" i="23"/>
  <c r="AR575" i="23"/>
  <c r="AR286" i="23"/>
  <c r="AR46" i="23"/>
  <c r="AR2159" i="23"/>
  <c r="AR1887" i="23"/>
  <c r="AR2352" i="23"/>
  <c r="AR2183" i="23"/>
  <c r="AR1893" i="23"/>
  <c r="AR646" i="23"/>
  <c r="AR2294" i="23"/>
  <c r="AR1803" i="23"/>
  <c r="AR1008" i="23"/>
  <c r="AR1668" i="23"/>
  <c r="AR1050" i="23"/>
  <c r="AR545" i="23"/>
  <c r="AR2347" i="23"/>
  <c r="AR1557" i="23"/>
  <c r="AR1483" i="23"/>
  <c r="AR1151" i="23"/>
  <c r="AR1562" i="23"/>
  <c r="AR1093" i="23"/>
  <c r="AR888" i="23"/>
  <c r="AR1552" i="23"/>
  <c r="AR2332" i="23"/>
  <c r="AR1689" i="23"/>
  <c r="AR690" i="23"/>
  <c r="AR1864" i="23"/>
  <c r="AR2168" i="23"/>
  <c r="AR1060" i="23"/>
  <c r="AR1244" i="23"/>
  <c r="AR1732" i="23"/>
  <c r="AR1034" i="23"/>
  <c r="AR2146" i="23"/>
  <c r="AR488" i="23"/>
  <c r="AR1528" i="23"/>
  <c r="AR1835" i="23"/>
  <c r="AR1459" i="23"/>
  <c r="AR1661" i="23"/>
  <c r="AR2338" i="23"/>
  <c r="AR72" i="23"/>
  <c r="AR1578" i="23"/>
  <c r="AR1328" i="23"/>
  <c r="AR878" i="23"/>
  <c r="AR830" i="23"/>
  <c r="AR773" i="23"/>
  <c r="AR1325" i="23"/>
  <c r="AR1444" i="23"/>
  <c r="AR933" i="23"/>
  <c r="AR422" i="23"/>
  <c r="AR1681" i="23"/>
  <c r="AR672" i="23"/>
  <c r="AR2121" i="23"/>
  <c r="AR1305" i="23"/>
  <c r="AR1952" i="23"/>
  <c r="AR2099" i="23"/>
  <c r="AR1582" i="23"/>
  <c r="AR282" i="23"/>
  <c r="AR934" i="23"/>
  <c r="AR1205" i="23"/>
  <c r="AR452" i="23"/>
  <c r="AR2155" i="23"/>
  <c r="AR641" i="23"/>
  <c r="AR498" i="23"/>
  <c r="AR2164" i="23"/>
  <c r="AR1088" i="23"/>
  <c r="AR2125" i="23"/>
  <c r="AR1074" i="23"/>
  <c r="AR1111" i="23"/>
  <c r="AR992" i="23"/>
  <c r="AR1217" i="23"/>
  <c r="AR1860" i="23"/>
  <c r="AR1450" i="23"/>
  <c r="AR550" i="23"/>
  <c r="AR661" i="23"/>
  <c r="AR354" i="23"/>
  <c r="AR1746" i="23"/>
  <c r="AR586" i="23"/>
  <c r="AR2230" i="23"/>
  <c r="AR994" i="23"/>
  <c r="AR848" i="23"/>
  <c r="AR770" i="23"/>
  <c r="AR1081" i="23"/>
  <c r="AR2256" i="23"/>
  <c r="AR1949" i="23"/>
  <c r="AR1340" i="23"/>
  <c r="AR1647" i="23"/>
  <c r="AR1055" i="23"/>
  <c r="AR1504" i="23"/>
  <c r="AR2053" i="23"/>
  <c r="AR1568" i="23"/>
  <c r="AR665" i="23"/>
  <c r="AR399" i="23"/>
  <c r="AR1004" i="23"/>
  <c r="AR1406" i="23"/>
  <c r="AR81" i="23"/>
  <c r="AR1012" i="23"/>
  <c r="AR624" i="23"/>
  <c r="AR603" i="23"/>
  <c r="AR2187" i="23"/>
  <c r="AR580" i="23"/>
  <c r="AR978" i="23"/>
  <c r="AR456" i="23"/>
  <c r="AR622" i="23"/>
  <c r="AR1255" i="23"/>
  <c r="AR1348" i="23"/>
  <c r="AR701" i="23"/>
  <c r="AR2040" i="23"/>
  <c r="AR449" i="23"/>
  <c r="AR381" i="23"/>
  <c r="AR1136" i="23"/>
  <c r="AR780" i="23"/>
  <c r="AR2345" i="23"/>
  <c r="AR2260" i="23"/>
  <c r="AR1455" i="23"/>
  <c r="AR1908" i="23"/>
  <c r="AR596" i="23"/>
  <c r="AR2198" i="23"/>
  <c r="AR1037" i="23"/>
  <c r="AR90" i="23"/>
  <c r="AR1388" i="23"/>
  <c r="AR1859" i="23"/>
  <c r="AR1473" i="23"/>
  <c r="AR526" i="23"/>
  <c r="AR688" i="23"/>
  <c r="AR857" i="23"/>
  <c r="AR2005" i="23"/>
  <c r="AR1779" i="23"/>
  <c r="AR1542" i="23"/>
  <c r="AR1770" i="23"/>
  <c r="AR2211" i="23"/>
  <c r="AR153" i="23"/>
  <c r="AR1471" i="23"/>
  <c r="AR1831" i="23"/>
  <c r="AR1489" i="23"/>
  <c r="AR1956" i="23"/>
  <c r="AR1699" i="23"/>
  <c r="AR945" i="23"/>
  <c r="AR420" i="23"/>
  <c r="AR1179" i="23"/>
  <c r="AR1996" i="23"/>
  <c r="AR1181" i="23"/>
  <c r="AR193" i="23"/>
  <c r="AR522" i="23"/>
  <c r="AR1229" i="23"/>
  <c r="AR528" i="23"/>
  <c r="AR1174" i="23"/>
  <c r="AR380" i="23"/>
  <c r="AR1759" i="23"/>
  <c r="AR2313" i="23"/>
  <c r="AR451" i="23"/>
  <c r="AR943" i="23"/>
  <c r="AR364" i="23"/>
  <c r="AR1543" i="23"/>
  <c r="AR241" i="23"/>
  <c r="AR1178" i="23"/>
  <c r="AR1289" i="23"/>
  <c r="AR1836" i="23"/>
  <c r="AR2268" i="23"/>
  <c r="AR783" i="23"/>
  <c r="AR1781" i="23"/>
  <c r="AR1786" i="23"/>
  <c r="AR998" i="23"/>
  <c r="AR2354" i="23"/>
  <c r="AR186" i="23"/>
  <c r="AR428" i="23"/>
  <c r="AR1706" i="23"/>
  <c r="AR243" i="23"/>
  <c r="AR1067" i="23"/>
  <c r="AR1025" i="23"/>
  <c r="AR954" i="23"/>
  <c r="AR393" i="23"/>
  <c r="AR1302" i="23"/>
  <c r="AR495" i="23"/>
  <c r="AR2329" i="23"/>
  <c r="AR398" i="23"/>
  <c r="AR1974" i="23"/>
  <c r="AR54" i="23"/>
  <c r="AR2247" i="23"/>
  <c r="AR1479" i="23"/>
  <c r="AR2257" i="23"/>
  <c r="AR680" i="23"/>
  <c r="AR464" i="23"/>
  <c r="AR1635" i="23"/>
  <c r="AR2070" i="23"/>
  <c r="AR2008" i="23"/>
  <c r="AR1490" i="23"/>
  <c r="AR611" i="23"/>
  <c r="AR1324" i="23"/>
  <c r="AR1972" i="23"/>
  <c r="AR363" i="23"/>
  <c r="AR1525" i="23"/>
  <c r="AR1196" i="23"/>
  <c r="AR931" i="23"/>
  <c r="AR861" i="23"/>
  <c r="AR724" i="23"/>
  <c r="AR1833" i="23"/>
  <c r="AR1220" i="23"/>
  <c r="AR334" i="23"/>
  <c r="AR427" i="23"/>
  <c r="AR984" i="23"/>
  <c r="AR1928" i="23"/>
  <c r="AR906" i="23"/>
  <c r="AR660" i="23"/>
  <c r="AR1125" i="23"/>
  <c r="AR972" i="23"/>
  <c r="AR1508" i="23"/>
  <c r="AR1440" i="23"/>
  <c r="AR199" i="23"/>
  <c r="AR953" i="23"/>
  <c r="AR1918" i="23"/>
  <c r="AR628" i="23"/>
  <c r="AR2197" i="23"/>
  <c r="AR8" i="23"/>
  <c r="AR932" i="23"/>
  <c r="AR1622" i="23"/>
  <c r="AR1640" i="23"/>
  <c r="AR123" i="23"/>
  <c r="AR734" i="23"/>
  <c r="AR1313" i="23"/>
  <c r="AR67" i="23"/>
  <c r="AR460" i="23"/>
  <c r="AR1692" i="23"/>
  <c r="AR900" i="23"/>
  <c r="AR638" i="23"/>
  <c r="AR1841" i="23"/>
  <c r="AR583" i="23"/>
  <c r="AR825" i="23"/>
  <c r="AR2284" i="23"/>
  <c r="AR116" i="23"/>
  <c r="AR1618" i="23"/>
  <c r="AR2326" i="23"/>
  <c r="AR1604" i="23"/>
  <c r="AR1527" i="23"/>
  <c r="AR373" i="23"/>
  <c r="AR1139" i="23"/>
  <c r="AR1467" i="23"/>
  <c r="AR532" i="23"/>
  <c r="AR1468" i="23"/>
  <c r="AR1360" i="23"/>
  <c r="AR1540" i="23"/>
  <c r="AR2037" i="23"/>
  <c r="AR758" i="23"/>
  <c r="AR1049" i="23"/>
  <c r="AR239" i="23"/>
  <c r="AR1298" i="23"/>
  <c r="AR1834" i="23"/>
  <c r="AR1421" i="23"/>
  <c r="AR525" i="23"/>
  <c r="AR1474" i="23"/>
  <c r="AR592" i="23"/>
  <c r="AR620" i="23"/>
  <c r="AR269" i="23"/>
  <c r="AR265" i="23"/>
  <c r="AR18" i="23"/>
  <c r="AR534" i="23"/>
  <c r="AR2349" i="23"/>
  <c r="AR163" i="23"/>
  <c r="AR832" i="23"/>
  <c r="AR1521" i="23"/>
  <c r="AR1405" i="23"/>
  <c r="AR1464" i="23"/>
  <c r="AR1566" i="23"/>
  <c r="AR406" i="23"/>
  <c r="AR831" i="23"/>
  <c r="AR746" i="23"/>
  <c r="AR2017" i="23"/>
  <c r="AR1868" i="23"/>
  <c r="AR1796" i="23"/>
  <c r="AR2346" i="23"/>
  <c r="AR1579" i="23"/>
  <c r="AR1246" i="23"/>
  <c r="AR1790" i="23"/>
  <c r="AR546" i="23"/>
  <c r="AR198" i="23"/>
  <c r="AR1921" i="23"/>
  <c r="AR1428" i="23"/>
  <c r="AR344" i="23"/>
  <c r="AR1970" i="23"/>
  <c r="AR739" i="23"/>
  <c r="AR787" i="23"/>
  <c r="AR1654" i="23"/>
  <c r="AR180" i="23"/>
  <c r="AR667" i="23"/>
  <c r="AR1964" i="23"/>
  <c r="AR1809" i="23"/>
  <c r="AR210" i="23"/>
  <c r="AR305" i="23"/>
  <c r="AR2022" i="23"/>
  <c r="AR1712" i="23"/>
  <c r="AR2252" i="23"/>
  <c r="AR136" i="23"/>
  <c r="AR813" i="23"/>
  <c r="AR890" i="23"/>
  <c r="AR991" i="23"/>
  <c r="AR1437" i="23"/>
  <c r="AR844" i="23"/>
  <c r="AR850" i="23"/>
  <c r="AR742" i="23"/>
  <c r="AR1561" i="23"/>
  <c r="AR610" i="23"/>
  <c r="AR1168" i="23"/>
  <c r="AR448" i="23"/>
  <c r="AR1800" i="23"/>
  <c r="AR759" i="23"/>
  <c r="AR1010" i="23"/>
  <c r="AR1590" i="23"/>
  <c r="AR1035" i="23"/>
  <c r="AR1556" i="23"/>
  <c r="AR140" i="23"/>
  <c r="AR1571" i="23"/>
  <c r="AR1993" i="23"/>
  <c r="AR391" i="23"/>
  <c r="AR2100" i="23"/>
  <c r="AR2331" i="23"/>
  <c r="AR1537" i="23"/>
  <c r="AR988" i="23"/>
  <c r="AR608" i="23"/>
  <c r="AR2156" i="23"/>
  <c r="AR1927" i="23"/>
  <c r="AR843" i="23"/>
  <c r="AR45" i="23"/>
  <c r="AR183" i="23"/>
  <c r="AR2016" i="23"/>
  <c r="AR16" i="23"/>
  <c r="AR1896" i="23"/>
  <c r="AR2180" i="23"/>
  <c r="AR1626" i="23"/>
  <c r="AR187" i="23"/>
  <c r="AR2324" i="23"/>
  <c r="AR872" i="23"/>
  <c r="AR349" i="23"/>
  <c r="AR1575" i="23"/>
  <c r="AR1036" i="23"/>
  <c r="AR2151" i="23"/>
  <c r="AR2228" i="23"/>
  <c r="AR1293" i="23"/>
  <c r="AR1808" i="23"/>
  <c r="AR331" i="23"/>
  <c r="AR1680" i="23"/>
  <c r="AR326" i="23"/>
  <c r="AR1997" i="23"/>
  <c r="AR2190" i="23"/>
  <c r="AR1007" i="23"/>
  <c r="AR767" i="23"/>
  <c r="AR880" i="23"/>
  <c r="AR2306" i="23"/>
  <c r="AR2052" i="23"/>
  <c r="AR1235" i="23"/>
  <c r="AR1529" i="23"/>
  <c r="AR2097" i="23"/>
  <c r="AR2150" i="23"/>
  <c r="AR442" i="23"/>
  <c r="AR1685" i="23"/>
  <c r="AR1994" i="23"/>
  <c r="AR563" i="23"/>
  <c r="AR1117" i="23"/>
  <c r="AR1748" i="23"/>
  <c r="AR854" i="23"/>
  <c r="AR1973" i="23"/>
  <c r="AR251" i="23"/>
  <c r="AR517" i="23"/>
  <c r="AR946" i="23"/>
  <c r="AR542" i="23"/>
  <c r="AR62" i="23"/>
  <c r="AR1873" i="23"/>
  <c r="AR1187" i="23"/>
  <c r="AR82" i="23"/>
  <c r="AR137" i="23"/>
  <c r="AR1123" i="23"/>
  <c r="AR339" i="23"/>
  <c r="AR1350" i="23"/>
  <c r="AR1621" i="23"/>
  <c r="AR1919" i="23"/>
  <c r="AR1443" i="23"/>
  <c r="AR147" i="23"/>
  <c r="AR755" i="23"/>
  <c r="AR476" i="23"/>
  <c r="AR196" i="23"/>
  <c r="AR1911" i="23"/>
  <c r="AR1194" i="23"/>
  <c r="AR1813" i="23"/>
  <c r="AR1814" i="23"/>
  <c r="AR956" i="23"/>
  <c r="AR1263" i="23"/>
  <c r="AR1986" i="23"/>
  <c r="AR223" i="23"/>
  <c r="AR2032" i="23"/>
  <c r="AR1743" i="23"/>
  <c r="AR604" i="23"/>
  <c r="AR1016" i="23"/>
  <c r="AR1855" i="23"/>
  <c r="AR1845" i="23"/>
  <c r="AR1797" i="23"/>
  <c r="AR795" i="23"/>
  <c r="AR178" i="23"/>
  <c r="AR91" i="23"/>
  <c r="AR1678" i="23"/>
  <c r="AR1774" i="23"/>
  <c r="AR1000" i="23"/>
  <c r="AR1850" i="23"/>
  <c r="AR682" i="23"/>
  <c r="AR1922" i="23"/>
  <c r="AR1193" i="23"/>
  <c r="AR2069" i="23"/>
  <c r="AR2224" i="23"/>
  <c r="AR1985" i="23"/>
  <c r="AR2000" i="23"/>
  <c r="AR1493" i="23"/>
  <c r="AR2305" i="23"/>
  <c r="AR473" i="23"/>
  <c r="AR94" i="23"/>
  <c r="AR2348" i="23"/>
  <c r="AR217" i="23"/>
  <c r="AR2310" i="23"/>
  <c r="AR1844" i="23"/>
  <c r="AR714" i="23"/>
  <c r="AR737" i="23"/>
  <c r="AR1700" i="23"/>
  <c r="AR1963" i="23"/>
  <c r="AR772" i="23"/>
  <c r="AR496" i="23"/>
  <c r="AR1320" i="23"/>
  <c r="AR2231" i="23"/>
  <c r="AR1126" i="23"/>
  <c r="AR1138" i="23"/>
  <c r="AR2119" i="23"/>
  <c r="AR107" i="23"/>
  <c r="AR2229" i="23"/>
  <c r="AR1617" i="23"/>
  <c r="AR879" i="23"/>
  <c r="AR930" i="23"/>
  <c r="AR1832" i="23"/>
  <c r="AR453" i="23"/>
  <c r="AR1274" i="23"/>
  <c r="AR1760" i="23"/>
  <c r="AR721" i="23"/>
  <c r="AR1113" i="23"/>
  <c r="AR2185" i="23"/>
  <c r="AR173" i="23"/>
  <c r="AR706" i="23"/>
  <c r="AR871" i="23"/>
  <c r="AR2137" i="23"/>
  <c r="AR1825" i="23"/>
  <c r="AR462" i="23"/>
  <c r="AR165" i="23"/>
  <c r="AR2286" i="23"/>
  <c r="AR407" i="23"/>
  <c r="AR1792" i="23"/>
  <c r="AR250" i="23"/>
  <c r="AR461" i="23"/>
  <c r="AR1158" i="23"/>
  <c r="AR313" i="23"/>
  <c r="AR1941" i="23"/>
  <c r="AR1079" i="23"/>
  <c r="AR2299" i="23"/>
  <c r="AR949" i="23"/>
  <c r="AR1631" i="23"/>
  <c r="AR613" i="23"/>
  <c r="AR152" i="23"/>
  <c r="AR383" i="23"/>
  <c r="AR1507" i="23"/>
  <c r="AR2359" i="23"/>
  <c r="AR1769" i="23"/>
  <c r="AR1040" i="23"/>
  <c r="AR2279" i="23"/>
  <c r="AR2361" i="23"/>
  <c r="AR1649" i="23"/>
  <c r="AR299" i="23"/>
  <c r="AR2258" i="23"/>
  <c r="AR1577" i="23"/>
  <c r="AR1515" i="23"/>
  <c r="AR2223" i="23"/>
  <c r="AR1382" i="23"/>
  <c r="AR1299" i="23"/>
  <c r="AR1523" i="23"/>
  <c r="AR1763" i="23"/>
  <c r="AR897" i="23"/>
  <c r="AR1418" i="23"/>
  <c r="AR925" i="23"/>
  <c r="AR1134" i="23"/>
  <c r="AR69" i="23"/>
  <c r="AR2068" i="23"/>
  <c r="AR1967" i="23"/>
  <c r="AR1752" i="23"/>
  <c r="AR606" i="23"/>
  <c r="AR1744" i="23"/>
  <c r="AR1338" i="23"/>
  <c r="AR1080" i="23"/>
  <c r="AR188" i="23"/>
  <c r="AR1053" i="23"/>
  <c r="AR1721" i="23"/>
  <c r="AR2153" i="23"/>
  <c r="AR1872" i="23"/>
  <c r="AR655" i="23"/>
  <c r="AR549" i="23"/>
  <c r="AR2112" i="23"/>
  <c r="AR858" i="23"/>
  <c r="AR1885" i="23"/>
  <c r="AR499" i="23"/>
  <c r="AR969" i="23"/>
  <c r="AR1751" i="23"/>
  <c r="AR1470" i="23"/>
  <c r="AR1843" i="23"/>
  <c r="AR174" i="23"/>
  <c r="AR1602" i="23"/>
  <c r="AR625" i="23"/>
  <c r="AR1154" i="23"/>
  <c r="AR756" i="23"/>
  <c r="AR51" i="23"/>
  <c r="AR753" i="23"/>
  <c r="AR811" i="23"/>
  <c r="AR1096" i="23"/>
  <c r="AR1733" i="23"/>
  <c r="AR101" i="23"/>
  <c r="AR745" i="23"/>
  <c r="AR609" i="23"/>
  <c r="AR1793" i="23"/>
  <c r="AR1950" i="23"/>
  <c r="AR1747" i="23"/>
  <c r="AR1347" i="23"/>
  <c r="AR1549" i="23"/>
  <c r="AR1394" i="23"/>
  <c r="AR973" i="23"/>
  <c r="AR369" i="23"/>
  <c r="AR127" i="23"/>
  <c r="AR2261" i="23"/>
  <c r="AR1750" i="23"/>
  <c r="AR1288" i="23"/>
  <c r="AR1517" i="23"/>
  <c r="AR1638" i="23"/>
  <c r="AR955" i="23"/>
  <c r="AR686" i="23"/>
  <c r="AR2207" i="23"/>
  <c r="AR1991" i="23"/>
  <c r="AR2077" i="23"/>
  <c r="AR1285" i="23"/>
  <c r="AR245" i="23"/>
  <c r="AR1141" i="23"/>
  <c r="AR227" i="23"/>
  <c r="AR404" i="23"/>
  <c r="AR1230" i="23"/>
  <c r="AR2062" i="23"/>
  <c r="AR977" i="23"/>
  <c r="AR2250" i="23"/>
  <c r="AR812" i="23"/>
  <c r="AR639" i="23"/>
  <c r="AR360" i="23"/>
  <c r="AR2114" i="23"/>
  <c r="AR562" i="23"/>
  <c r="AR2206" i="23"/>
  <c r="AR738" i="23"/>
  <c r="AR194" i="23"/>
  <c r="AR657" i="23"/>
  <c r="AR1343" i="23"/>
  <c r="AR175" i="23"/>
  <c r="AR487" i="23"/>
  <c r="AR736" i="23"/>
  <c r="AR2218" i="23"/>
  <c r="AR1920" i="23"/>
  <c r="AR1273" i="23"/>
  <c r="AR822" i="23"/>
  <c r="AR323" i="23"/>
  <c r="AR1433" i="23"/>
  <c r="AR1608" i="23"/>
  <c r="AR1300" i="23"/>
  <c r="AR118" i="23"/>
  <c r="AR256" i="23"/>
  <c r="AR450" i="23"/>
  <c r="AR1497" i="23"/>
  <c r="AR2350" i="23"/>
  <c r="AR922" i="23"/>
  <c r="AR1142" i="23"/>
  <c r="AR1944" i="23"/>
  <c r="AR1239" i="23"/>
  <c r="AR920" i="23"/>
  <c r="AR815" i="23"/>
  <c r="AR1851" i="23"/>
  <c r="AR80" i="23"/>
  <c r="AR1913" i="23"/>
  <c r="AR995" i="23"/>
  <c r="AR1914" i="23"/>
  <c r="AR47" i="23"/>
  <c r="AR1062" i="23"/>
  <c r="AR577" i="23"/>
  <c r="AR589" i="23"/>
  <c r="AR615" i="23"/>
  <c r="AR356" i="23"/>
  <c r="AR458" i="23"/>
  <c r="AR350" i="23"/>
  <c r="AR883" i="23"/>
  <c r="AR698" i="23"/>
  <c r="AR1301" i="23"/>
  <c r="AR1427" i="23"/>
  <c r="AR2219" i="23"/>
  <c r="AR1975" i="23"/>
  <c r="AR2249" i="23"/>
  <c r="AR207" i="23"/>
  <c r="AR1644" i="23"/>
  <c r="AR2165" i="23"/>
  <c r="AR626" i="23"/>
  <c r="AR899" i="23"/>
  <c r="AR278" i="23"/>
  <c r="AR1146" i="23"/>
  <c r="AR84" i="23"/>
  <c r="AR1954" i="23"/>
  <c r="AR722" i="23"/>
  <c r="AR885" i="23"/>
  <c r="AR785" i="23"/>
  <c r="AR1560" i="23"/>
  <c r="AR616" i="23"/>
  <c r="AR1452" i="23"/>
  <c r="AR1133" i="23"/>
  <c r="AR1598" i="23"/>
  <c r="AR302" i="23"/>
  <c r="AR2110" i="23"/>
  <c r="AR1559" i="23"/>
  <c r="AR2302" i="23"/>
  <c r="AR1272" i="23"/>
  <c r="AR1666" i="23"/>
  <c r="AR397" i="23"/>
  <c r="AR1108" i="23"/>
  <c r="AR2275" i="23"/>
  <c r="AR191" i="23"/>
  <c r="AR1512" i="23"/>
  <c r="AR400" i="23"/>
  <c r="AR1933" i="23"/>
  <c r="AR569" i="23"/>
  <c r="AR799" i="23"/>
  <c r="AR2334" i="23"/>
  <c r="AR760" i="23"/>
  <c r="AR1159" i="23"/>
  <c r="AR629" i="23"/>
  <c r="AR1365" i="23"/>
  <c r="AR418" i="23"/>
  <c r="AR179" i="23"/>
  <c r="AR413" i="23"/>
  <c r="AR2311" i="23"/>
  <c r="AR143" i="23"/>
  <c r="AR1665" i="23"/>
  <c r="AR1243" i="23"/>
  <c r="AR2356" i="23"/>
  <c r="AR444" i="23"/>
  <c r="AR730" i="23"/>
  <c r="AR126" i="23"/>
  <c r="AR268" i="23"/>
  <c r="AR2360" i="23"/>
  <c r="AR708" i="23"/>
  <c r="AR151" i="23"/>
  <c r="AR2163" i="23"/>
  <c r="AR272" i="23"/>
  <c r="AR515" i="23"/>
  <c r="AR1054" i="23"/>
  <c r="AR501" i="23"/>
  <c r="AR1026" i="23"/>
  <c r="AR1128" i="23"/>
  <c r="AR806" i="23"/>
  <c r="AR1097" i="23"/>
  <c r="AR93" i="23"/>
  <c r="AR901" i="23"/>
  <c r="AR79" i="23"/>
  <c r="AR260" i="23"/>
  <c r="AR189" i="23"/>
  <c r="AR1170" i="23"/>
  <c r="AR2237" i="23"/>
  <c r="AR1352" i="23"/>
  <c r="AR1729" i="23"/>
  <c r="AR2172" i="23"/>
  <c r="AR527" i="23"/>
  <c r="AR1257" i="23"/>
  <c r="AR4" i="23"/>
  <c r="AR765" i="23"/>
  <c r="AR987" i="23"/>
  <c r="AR340" i="23"/>
  <c r="AR1657" i="23"/>
  <c r="AR2117" i="23"/>
  <c r="AR2089" i="23"/>
  <c r="AR597" i="23"/>
  <c r="AR1393" i="23"/>
  <c r="AR184" i="23"/>
  <c r="AR264" i="23"/>
  <c r="AR1100" i="23"/>
  <c r="AR1632" i="23"/>
  <c r="AR833" i="23"/>
  <c r="AR974" i="23"/>
  <c r="AR2364" i="23"/>
  <c r="AR751" i="23"/>
  <c r="AR2171" i="23"/>
  <c r="AR552" i="23"/>
  <c r="AR1329" i="23"/>
  <c r="AR771" i="23"/>
  <c r="AR2116" i="23"/>
  <c r="AR1895" i="23"/>
  <c r="AR1788" i="23"/>
  <c r="AR598" i="23"/>
  <c r="AR1726" i="23"/>
  <c r="AR1144" i="23"/>
  <c r="AR1102" i="23"/>
  <c r="AR316" i="23"/>
  <c r="AR1824" i="23"/>
  <c r="AR2259" i="23"/>
  <c r="AR502" i="23"/>
  <c r="AR582" i="23"/>
  <c r="AR723" i="23"/>
  <c r="AR1503" i="23"/>
  <c r="AR621" i="23"/>
  <c r="AR2208" i="23"/>
  <c r="AR114" i="23"/>
  <c r="AR703" i="23"/>
  <c r="AR2281" i="23"/>
  <c r="AR572" i="23"/>
  <c r="AR763" i="23"/>
  <c r="AR328" i="23"/>
  <c r="AR292" i="23"/>
  <c r="AR662" i="23"/>
  <c r="AR2317" i="23"/>
  <c r="AR1369" i="23"/>
  <c r="AR2272" i="23"/>
  <c r="AR1636" i="23"/>
  <c r="AR568" i="23"/>
  <c r="AR1742" i="23"/>
  <c r="AR2263" i="23"/>
  <c r="AR1572" i="23"/>
  <c r="AR1200" i="23"/>
  <c r="AR2335" i="23"/>
  <c r="AR1176" i="23"/>
  <c r="AR503" i="23"/>
  <c r="AR1798" i="23"/>
  <c r="AR1184" i="23"/>
  <c r="AR2321" i="23"/>
  <c r="AR544" i="23"/>
  <c r="AR910" i="23"/>
  <c r="AR284" i="23"/>
  <c r="AR1262" i="23"/>
  <c r="AR41" i="23"/>
  <c r="AR1491" i="23"/>
  <c r="AR675" i="23"/>
  <c r="AR1372" i="23"/>
  <c r="AR1573" i="23"/>
  <c r="AR2065" i="23"/>
  <c r="AR817" i="23"/>
  <c r="AR1199" i="23"/>
  <c r="AR1870" i="23"/>
  <c r="AR1597" i="23"/>
  <c r="AR1829" i="23"/>
  <c r="AR2120" i="23"/>
  <c r="AR1984" i="23"/>
  <c r="AR1707" i="23"/>
  <c r="AR335" i="23"/>
  <c r="AR2107" i="23"/>
  <c r="AR1848" i="23"/>
  <c r="AR345" i="23"/>
  <c r="AR1740" i="23"/>
  <c r="AR367" i="23"/>
  <c r="AR240" i="23"/>
  <c r="AR962" i="23"/>
  <c r="AR1501" i="23"/>
  <c r="AR1710" i="23"/>
  <c r="AR108" i="23"/>
  <c r="AR2365" i="23"/>
  <c r="AR1311" i="23"/>
  <c r="AR531" i="23"/>
  <c r="AR1014" i="23"/>
  <c r="AR1853" i="23"/>
  <c r="AR593" i="23"/>
  <c r="AR882" i="23"/>
  <c r="AR1041" i="23"/>
  <c r="AR1185" i="23"/>
  <c r="AR523" i="23"/>
  <c r="AR581" i="23"/>
  <c r="AR1449" i="23"/>
  <c r="AR590" i="23"/>
  <c r="AR1395" i="23"/>
  <c r="AR300" i="23"/>
  <c r="AR2240" i="23"/>
  <c r="AR88" i="23"/>
  <c r="AR695" i="23"/>
  <c r="AR1728" i="23"/>
  <c r="AR892" i="23"/>
  <c r="AR2024" i="23"/>
  <c r="AR750" i="23"/>
  <c r="AR1033" i="23"/>
  <c r="AR1006" i="23"/>
  <c r="AR1738" i="23"/>
  <c r="AR249" i="23"/>
  <c r="AR368" i="23"/>
  <c r="AR1482" i="23"/>
  <c r="AR2318" i="23"/>
  <c r="AR2123" i="23"/>
  <c r="AR1330" i="23"/>
  <c r="AR1737" i="23"/>
  <c r="AR73" i="23"/>
  <c r="AR2048" i="23"/>
  <c r="AR2014" i="23"/>
  <c r="AR570" i="23"/>
  <c r="AR2191" i="23"/>
  <c r="AR1867" i="23"/>
  <c r="AR1059" i="23"/>
  <c r="AR1434" i="23"/>
  <c r="AR1095" i="23"/>
  <c r="AR1430" i="23"/>
  <c r="AR1874" i="23"/>
  <c r="AR1415" i="23"/>
  <c r="AR856" i="23"/>
  <c r="AR1567" i="23"/>
  <c r="AR1269" i="23"/>
  <c r="AR477" i="23"/>
  <c r="AR396" i="23"/>
  <c r="AR659" i="23"/>
  <c r="AR1580" i="23"/>
  <c r="AR216" i="23"/>
  <c r="AR766" i="23"/>
  <c r="AR591" i="23"/>
  <c r="AR754" i="23"/>
  <c r="AR1863" i="23"/>
  <c r="AR1620" i="23"/>
  <c r="AR1828" i="23"/>
  <c r="AR2054" i="23"/>
  <c r="AR2092" i="23"/>
  <c r="AR1066" i="23"/>
  <c r="AR1276" i="23"/>
  <c r="AR1734" i="23"/>
  <c r="AR959" i="23"/>
  <c r="AR483" i="23"/>
  <c r="AR89" i="23"/>
  <c r="AR1271" i="23"/>
  <c r="AR960" i="23"/>
  <c r="AR851" i="23"/>
  <c r="AR1401" i="23"/>
  <c r="AR2025" i="23"/>
  <c r="AR1592" i="23"/>
  <c r="AR1866" i="23"/>
  <c r="AR2020" i="23"/>
  <c r="AR1065" i="23"/>
  <c r="AR2006" i="23"/>
  <c r="AR1486" i="23"/>
  <c r="AR1458" i="23"/>
  <c r="AR475" i="23"/>
  <c r="AR2333" i="23"/>
  <c r="AR1294" i="23"/>
  <c r="AR687" i="23"/>
  <c r="AR2126" i="23"/>
  <c r="AR981" i="23"/>
  <c r="AR700" i="23"/>
  <c r="AR2145" i="23"/>
  <c r="AR533" i="23"/>
  <c r="AR2177" i="23"/>
  <c r="AR729" i="23"/>
  <c r="AR401" i="23"/>
  <c r="AR1447" i="23"/>
  <c r="AR1057" i="23"/>
  <c r="AR238" i="23"/>
  <c r="AR1703" i="23"/>
  <c r="AR898" i="23"/>
  <c r="AR135" i="23"/>
  <c r="AR28" i="23"/>
  <c r="AR548" i="23"/>
  <c r="AR1731" i="23"/>
  <c r="AR650" i="23"/>
  <c r="AR2018" i="23"/>
  <c r="AR202" i="23"/>
  <c r="AR1785" i="23"/>
  <c r="AR1664" i="23"/>
  <c r="AR288" i="23"/>
  <c r="AR2136" i="23"/>
  <c r="AR1361" i="23"/>
  <c r="AR110" i="23"/>
  <c r="AR1198" i="23"/>
  <c r="AR35" i="23"/>
  <c r="AR353" i="23"/>
  <c r="AR816" i="23"/>
  <c r="AR1842" i="23"/>
  <c r="AR1784" i="23"/>
  <c r="AR2095" i="23"/>
  <c r="AR1232" i="23"/>
  <c r="AR2303" i="23"/>
  <c r="AR1091" i="23"/>
  <c r="AR1943" i="23"/>
  <c r="AR1807" i="23"/>
  <c r="AR1564" i="23"/>
  <c r="AR1047" i="23"/>
  <c r="AR518" i="23"/>
  <c r="AR2254" i="23"/>
  <c r="AR1660" i="23"/>
  <c r="AR1180" i="23"/>
  <c r="AR169" i="23"/>
  <c r="AR669" i="23"/>
  <c r="AR1778" i="23"/>
  <c r="AR2091" i="23"/>
  <c r="AR658" i="23"/>
  <c r="AR1593" i="23"/>
  <c r="AR1628" i="23"/>
  <c r="AR838" i="23"/>
  <c r="AR1822" i="23"/>
  <c r="AR2064" i="23"/>
  <c r="AR937" i="23"/>
  <c r="AR371" i="23"/>
  <c r="AR1708" i="23"/>
  <c r="AR731" i="23"/>
  <c r="AR1511" i="23"/>
  <c r="AR1981" i="23"/>
  <c r="AR307" i="23"/>
  <c r="AR1071" i="23"/>
  <c r="AR1451" i="23"/>
  <c r="AR1218" i="23"/>
  <c r="AR630" i="23"/>
  <c r="AR1900" i="23"/>
  <c r="AR1663" i="23"/>
  <c r="AR39" i="23"/>
  <c r="AR1112" i="23"/>
  <c r="AR1639" i="23"/>
  <c r="AR1767" i="23"/>
  <c r="AR1191" i="23"/>
  <c r="AR244" i="23"/>
  <c r="AR1210" i="23"/>
  <c r="AR1358" i="23"/>
  <c r="AR917" i="23"/>
  <c r="AR372" i="23"/>
  <c r="AR2358" i="23"/>
  <c r="AR74" i="23"/>
  <c r="AR1764" i="23"/>
  <c r="AR263" i="23"/>
  <c r="AR469" i="23"/>
  <c r="AR2160" i="23"/>
  <c r="AR412" i="23"/>
  <c r="AR1344" i="23"/>
  <c r="AR333" i="23"/>
  <c r="AR557" i="23"/>
  <c r="AR1314" i="23"/>
  <c r="AR2182" i="23"/>
  <c r="AR1840" i="23"/>
  <c r="AR341" i="23"/>
  <c r="AR1331" i="23"/>
  <c r="AR1076" i="23"/>
  <c r="AR1541" i="23"/>
  <c r="AR1982" i="23"/>
  <c r="AR793" i="23"/>
  <c r="AR2239" i="23"/>
  <c r="AR1319" i="23"/>
  <c r="AR1688" i="23"/>
  <c r="AR1368" i="23"/>
  <c r="AR1935" i="23"/>
  <c r="AR1304" i="23"/>
  <c r="AR1216" i="23"/>
  <c r="AR1969" i="23"/>
  <c r="AR1839" i="23"/>
  <c r="AR1281" i="23"/>
  <c r="AR1720" i="23"/>
  <c r="AR2042" i="23"/>
  <c r="AR1024" i="23"/>
  <c r="AR651" i="23"/>
  <c r="AR1284" i="23"/>
  <c r="AR2027" i="23"/>
  <c r="AR1683" i="23"/>
  <c r="AR942" i="23"/>
  <c r="AR904" i="23"/>
  <c r="AR301" i="23"/>
  <c r="AR2327" i="23"/>
  <c r="AR1538" i="23"/>
  <c r="AR204" i="23"/>
  <c r="AR1548" i="23"/>
  <c r="AR1805" i="23"/>
  <c r="AR1817" i="23"/>
  <c r="AR894" i="23"/>
  <c r="AR1291" i="23"/>
  <c r="AR1376" i="23"/>
  <c r="AR936" i="23"/>
  <c r="AR1083" i="23"/>
  <c r="AR164" i="23"/>
  <c r="AR796" i="23"/>
  <c r="AR2328" i="23"/>
  <c r="AR275" i="23"/>
  <c r="AR814" i="23"/>
  <c r="AR1823" i="23"/>
  <c r="AR1630" i="23"/>
  <c r="AR2262" i="23"/>
  <c r="AR2184" i="23"/>
  <c r="AR1039" i="23"/>
  <c r="AR56" i="23"/>
  <c r="AR55" i="23"/>
  <c r="AR541" i="23"/>
  <c r="AR1565" i="23"/>
  <c r="AR732" i="23"/>
  <c r="AR1544" i="23"/>
  <c r="AR208" i="23"/>
  <c r="AR2341" i="23"/>
  <c r="AR139" i="23"/>
  <c r="AR2013" i="23"/>
  <c r="AR2058" i="23"/>
  <c r="AR235" i="23"/>
  <c r="AR1265" i="23"/>
  <c r="AR508" i="23"/>
  <c r="AR75" i="23"/>
  <c r="AR1526" i="23"/>
  <c r="AR315" i="23"/>
  <c r="AR1312" i="23"/>
  <c r="AR824" i="23"/>
  <c r="AR261" i="23"/>
  <c r="AR1149" i="23"/>
  <c r="AR388" i="23"/>
  <c r="AR414" i="23"/>
  <c r="AR2029" i="23"/>
  <c r="AR1307" i="23"/>
  <c r="AR896" i="23"/>
  <c r="AR881" i="23"/>
  <c r="AR971" i="23"/>
  <c r="AR668" i="23"/>
  <c r="AR1522" i="23"/>
  <c r="AR710" i="23"/>
  <c r="AR1576" i="23"/>
  <c r="AR1209" i="23"/>
  <c r="AR471" i="23"/>
  <c r="AR2295" i="23"/>
  <c r="AR1702" i="23"/>
  <c r="AR1157" i="23"/>
  <c r="AR1930" i="23"/>
  <c r="AR823" i="23"/>
  <c r="AR77" i="23"/>
  <c r="AR836" i="23"/>
  <c r="AR366" i="23"/>
  <c r="AR895" i="23"/>
  <c r="AR1946" i="23"/>
  <c r="AR1371" i="23"/>
  <c r="AR1334" i="23"/>
  <c r="AR599" i="23"/>
  <c r="AR914" i="23"/>
  <c r="AR2292" i="23"/>
  <c r="AR1110" i="23"/>
  <c r="AR1147" i="23"/>
  <c r="AR2078" i="23"/>
  <c r="AR156" i="23"/>
  <c r="AR237" i="23"/>
  <c r="AR60" i="23"/>
  <c r="AR171" i="23"/>
  <c r="AR938" i="23"/>
  <c r="AR804" i="23"/>
  <c r="AR392" i="23"/>
  <c r="AR2245" i="23"/>
  <c r="AR357" i="23"/>
  <c r="AR1607" i="23"/>
  <c r="AR747" i="23"/>
  <c r="AR1857" i="23"/>
  <c r="AR168" i="23"/>
  <c r="AR120" i="23"/>
  <c r="AR2213" i="23"/>
  <c r="AR840" i="23"/>
  <c r="AR1815" i="23"/>
  <c r="AR228" i="23"/>
  <c r="AR437" i="23"/>
  <c r="AR176" i="23"/>
  <c r="AR2232" i="23"/>
  <c r="AR1003" i="23"/>
  <c r="AR1333" i="23"/>
  <c r="AR1259" i="23"/>
  <c r="AR757" i="23"/>
  <c r="AR1905" i="23"/>
  <c r="AR1662" i="23"/>
  <c r="AR1837" i="23"/>
  <c r="AR944" i="23"/>
  <c r="AR719" i="23"/>
  <c r="AR1020" i="23"/>
  <c r="AR2357" i="23"/>
  <c r="AR155" i="23"/>
  <c r="AR1387" i="23"/>
  <c r="AR1078" i="23"/>
  <c r="AR618" i="23"/>
  <c r="AR2140" i="23"/>
  <c r="AR214" i="23"/>
  <c r="AR1616" i="23"/>
  <c r="AR2241" i="23"/>
  <c r="AR805" i="23"/>
  <c r="AR322" i="23"/>
  <c r="AR280" i="23"/>
  <c r="AR863" i="23"/>
  <c r="AR1411" i="23"/>
  <c r="AR2212" i="23"/>
  <c r="AR1745" i="23"/>
  <c r="AR1402" i="23"/>
  <c r="AR242" i="23"/>
  <c r="AR1478" i="23"/>
  <c r="AR1903" i="23"/>
  <c r="AR1691" i="23"/>
  <c r="AR2083" i="23"/>
  <c r="AR2085" i="23"/>
  <c r="AR915" i="23"/>
  <c r="AR1923" i="23"/>
  <c r="AR415" i="23"/>
  <c r="AR1818" i="23"/>
  <c r="AR181" i="23"/>
  <c r="AR1152" i="23"/>
  <c r="AR2307" i="23"/>
  <c r="AR297" i="23"/>
  <c r="AR1980" i="23"/>
  <c r="AR539" i="23"/>
  <c r="AR643" i="23"/>
  <c r="AR1762" i="23"/>
  <c r="AR1773" i="23"/>
  <c r="AR408" i="23"/>
  <c r="AR1783" i="23"/>
  <c r="AR2287" i="23"/>
  <c r="AR1253" i="23"/>
  <c r="AR576" i="23"/>
  <c r="AR485" i="23"/>
  <c r="AR1624" i="23"/>
  <c r="AR2315" i="23"/>
  <c r="AR1052" i="23"/>
  <c r="AR100" i="23"/>
  <c r="AR2072" i="23"/>
  <c r="AR1854" i="23"/>
  <c r="AR716" i="23"/>
  <c r="AR1826" i="23"/>
  <c r="AR325" i="23"/>
  <c r="AR105" i="23"/>
  <c r="AR1992" i="23"/>
  <c r="AR1018" i="23"/>
  <c r="AR1827" i="23"/>
  <c r="AR786" i="23"/>
  <c r="AR1109" i="23"/>
  <c r="AR720" i="23"/>
  <c r="AR912" i="23"/>
  <c r="AR1612" i="23"/>
  <c r="AR2290" i="23"/>
  <c r="AR446" i="23"/>
  <c r="AR979" i="23"/>
  <c r="AR2201" i="23"/>
  <c r="AR1605" i="23"/>
  <c r="AR37" i="23"/>
  <c r="AR149" i="23"/>
  <c r="AR491" i="23"/>
  <c r="AR1977" i="23"/>
  <c r="AR1755" i="23"/>
  <c r="AR540" i="23"/>
  <c r="AR1256" i="23"/>
  <c r="AR7" i="23"/>
  <c r="AR1153" i="23"/>
  <c r="AR685" i="23"/>
  <c r="AR310" i="23"/>
  <c r="AR671" i="23"/>
  <c r="AR715" i="23"/>
  <c r="AR1107" i="23"/>
  <c r="AR22" i="23"/>
  <c r="AR985" i="23"/>
  <c r="AR158" i="23"/>
  <c r="AR1355" i="23"/>
  <c r="AR1228" i="23"/>
  <c r="AR1942" i="23"/>
  <c r="AR1375" i="23"/>
  <c r="AR289" i="23"/>
  <c r="AR952" i="23"/>
  <c r="AR1989" i="23"/>
  <c r="AR1252" i="23"/>
  <c r="AR1645" i="23"/>
  <c r="AR1676" i="23"/>
  <c r="AR1454" i="23"/>
  <c r="AR1332" i="23"/>
  <c r="AR346" i="23"/>
  <c r="AR2233" i="23"/>
  <c r="AR1653" i="23"/>
  <c r="AR2122" i="23"/>
  <c r="AR1082" i="23"/>
  <c r="AR1223" i="23"/>
  <c r="AR1431" i="23"/>
  <c r="AR2325" i="23"/>
  <c r="AR1092" i="23"/>
  <c r="AR432" i="23"/>
  <c r="AR1397" i="23"/>
  <c r="AR2093" i="23"/>
  <c r="AR2276" i="23"/>
  <c r="AR160" i="23"/>
  <c r="AR1075" i="23"/>
  <c r="AR465" i="23"/>
  <c r="AR632" i="23"/>
  <c r="AR693" i="23"/>
  <c r="AR150" i="23"/>
  <c r="AR48" i="23"/>
  <c r="AR324" i="23"/>
  <c r="AR1694" i="23"/>
  <c r="AR2143" i="23"/>
  <c r="AR291" i="23"/>
  <c r="AR10" i="23"/>
  <c r="AR1907" i="23"/>
  <c r="AR492" i="23"/>
  <c r="AR447" i="23"/>
  <c r="AR1532" i="23"/>
  <c r="AR918" i="23"/>
  <c r="AR1150" i="23"/>
  <c r="AR212" i="23"/>
  <c r="AR1436" i="23"/>
  <c r="AR1011" i="23"/>
  <c r="AR676" i="23"/>
  <c r="AR2297" i="23"/>
  <c r="AR1237" i="23"/>
  <c r="AR440" i="23"/>
  <c r="AR1384" i="23"/>
  <c r="AR983" i="23"/>
  <c r="AR2082" i="23"/>
  <c r="AR2118" i="23"/>
  <c r="AR2242" i="23"/>
  <c r="AR500" i="23"/>
  <c r="AR203" i="23"/>
  <c r="AR2255" i="23"/>
  <c r="AR2194" i="23"/>
  <c r="AR1140" i="23"/>
  <c r="AR976" i="23"/>
  <c r="AR1881" i="23"/>
  <c r="AR167" i="23"/>
  <c r="AR1704" i="23"/>
  <c r="AR436" i="23"/>
  <c r="AR842" i="23"/>
  <c r="AR474" i="23"/>
  <c r="AR2154" i="23"/>
  <c r="AR1120" i="23"/>
  <c r="AR197" i="23"/>
  <c r="AR683" i="23"/>
  <c r="AR648" i="23"/>
  <c r="AR117" i="23"/>
  <c r="AR351" i="23"/>
  <c r="AR1869" i="23"/>
  <c r="AR1948" i="23"/>
  <c r="AR129" i="23"/>
  <c r="AR837" i="23"/>
  <c r="AR2366" i="23"/>
  <c r="AR2273" i="23"/>
  <c r="AR290" i="23"/>
  <c r="AR1534" i="23"/>
  <c r="AR509" i="23"/>
  <c r="AR535" i="23"/>
  <c r="AR467" i="23"/>
  <c r="AR1862" i="23"/>
  <c r="AR1513" i="23"/>
  <c r="AR1651" i="23"/>
  <c r="AR1424" i="23"/>
  <c r="AR1461" i="23"/>
  <c r="AR330" i="23"/>
  <c r="AR486" i="23"/>
  <c r="AR1278" i="23"/>
  <c r="AR520" i="23"/>
  <c r="AR1121" i="23"/>
  <c r="AR121" i="23"/>
  <c r="AR2071" i="23"/>
  <c r="AR1241" i="23"/>
  <c r="AR1789" i="23"/>
  <c r="AR2028" i="23"/>
  <c r="AR337" i="23"/>
  <c r="AR389" i="23"/>
  <c r="AR59" i="23"/>
  <c r="AR1407" i="23"/>
  <c r="AR1475" i="23"/>
  <c r="AR443" i="23"/>
  <c r="AR1172" i="23"/>
  <c r="AR2351" i="23"/>
  <c r="AR809" i="23"/>
  <c r="AR254" i="23"/>
  <c r="AR2269" i="23"/>
  <c r="AR31" i="23"/>
  <c r="AR1161" i="23"/>
  <c r="AR903" i="23"/>
  <c r="AR1225" i="23"/>
  <c r="AR923" i="23"/>
  <c r="AR1021" i="23"/>
  <c r="AR1268" i="23"/>
  <c r="AR907" i="23"/>
  <c r="AR409" i="23"/>
  <c r="AR1438" i="23"/>
  <c r="AR1606" i="23"/>
  <c r="AR405" i="23"/>
  <c r="AR1279" i="23"/>
  <c r="AR1377" i="23"/>
  <c r="AR762" i="23"/>
  <c r="AR691" i="23"/>
  <c r="AR1419" i="23"/>
  <c r="AR233" i="23"/>
  <c r="AR98" i="23"/>
  <c r="AR50" i="23"/>
  <c r="AR1286" i="23"/>
  <c r="AR637" i="23"/>
  <c r="AR224" i="23"/>
  <c r="AR1719" i="23"/>
  <c r="AR547" i="23"/>
  <c r="AR257" i="23"/>
  <c r="AR2103" i="23"/>
  <c r="AR370" i="23"/>
  <c r="AR2330" i="23"/>
  <c r="AR2214" i="23"/>
  <c r="AR1714" i="23"/>
  <c r="AR1145" i="23"/>
  <c r="AR1884" i="23"/>
  <c r="AR1519" i="23"/>
  <c r="AR673" i="23"/>
  <c r="AR1417" i="23"/>
  <c r="AR53" i="23"/>
  <c r="AR1971" i="23"/>
  <c r="AR692" i="23"/>
  <c r="AR1231" i="23"/>
  <c r="AR1550" i="23"/>
  <c r="AR209" i="23"/>
  <c r="AR1414" i="23"/>
  <c r="AR1043" i="23"/>
  <c r="AR411" i="23"/>
  <c r="AR76" i="23"/>
  <c r="AR1070" i="23"/>
  <c r="AR600" i="23"/>
  <c r="AR78" i="23"/>
  <c r="AR2147" i="23"/>
  <c r="AR2210" i="23"/>
  <c r="AR1462" i="23"/>
  <c r="AR2039" i="23"/>
  <c r="AR2265" i="23"/>
  <c r="AR2129" i="23"/>
  <c r="AR921" i="23"/>
  <c r="AR497" i="23"/>
  <c r="AR2186" i="23"/>
  <c r="AR1013" i="23"/>
  <c r="AR11" i="23"/>
  <c r="AR352" i="23"/>
  <c r="AR2055" i="23"/>
  <c r="AR1968" i="23"/>
  <c r="AR2001" i="23"/>
  <c r="AR2280" i="23"/>
  <c r="AR267" i="23"/>
  <c r="AR311" i="23"/>
  <c r="AR510" i="23"/>
  <c r="AR717" i="23"/>
  <c r="AR579" i="23"/>
  <c r="AR273" i="23"/>
  <c r="AR2036" i="23"/>
  <c r="AR1514" i="23"/>
  <c r="AR128" i="23"/>
  <c r="AR1696" i="23"/>
  <c r="AR115" i="23"/>
  <c r="AR1086" i="23"/>
  <c r="AR704" i="23"/>
  <c r="AR1306" i="23"/>
  <c r="AR967" i="23"/>
  <c r="AR835" i="23"/>
  <c r="AR891" i="23"/>
  <c r="AR2236" i="23"/>
  <c r="AR725" i="23"/>
  <c r="AR2188" i="23"/>
  <c r="AR1671" i="23"/>
  <c r="AR1448" i="23"/>
  <c r="AR2344" i="23"/>
  <c r="AR231" i="23"/>
  <c r="AR374" i="23"/>
  <c r="AR2101" i="23"/>
  <c r="AR2081" i="23"/>
  <c r="AR277" i="23"/>
  <c r="AR86" i="23"/>
  <c r="AR1357" i="23"/>
  <c r="AR1772" i="23"/>
  <c r="AR104" i="23"/>
  <c r="AR2181" i="23"/>
  <c r="AR769" i="23"/>
  <c r="AR573" i="23"/>
  <c r="AR1643" i="23"/>
  <c r="AR1283" i="23"/>
  <c r="AR874" i="23"/>
  <c r="AR177" i="23"/>
  <c r="AR211" i="23"/>
  <c r="AR58" i="23"/>
  <c r="AR735" i="23"/>
  <c r="AR2026" i="23"/>
  <c r="AR1277" i="23"/>
  <c r="AR2222" i="23"/>
  <c r="AR63" i="23"/>
  <c r="AR1445" i="23"/>
  <c r="AR365" i="23"/>
  <c r="AR2203" i="23"/>
  <c r="AR2096" i="23"/>
  <c r="AR2312" i="23"/>
  <c r="AR965" i="23"/>
  <c r="AR1466" i="23"/>
  <c r="AR2012" i="23"/>
  <c r="AR1584" i="23"/>
  <c r="AR2109" i="23"/>
  <c r="AR948" i="23"/>
  <c r="AR2061" i="23"/>
  <c r="AR1400" i="23"/>
  <c r="AR511" i="23"/>
  <c r="AR336" i="23"/>
  <c r="AR318" i="23"/>
  <c r="AR34" i="23"/>
  <c r="AR1385" i="23"/>
  <c r="AR1201" i="23"/>
  <c r="AR947" i="23"/>
  <c r="AR218" i="23"/>
  <c r="AR1882" i="23"/>
  <c r="AR865" i="23"/>
  <c r="AR296" i="23"/>
  <c r="AR1799" i="23"/>
  <c r="AR649" i="23"/>
  <c r="AR989" i="23"/>
  <c r="AR1995" i="23"/>
  <c r="AR966" i="23"/>
  <c r="AR1327" i="23"/>
  <c r="AR1623" i="23"/>
  <c r="AR1730" i="23"/>
  <c r="AR2266" i="23"/>
  <c r="AR2204" i="23"/>
  <c r="AR810" i="23"/>
  <c r="AR1248" i="23"/>
  <c r="AR1208" i="23"/>
  <c r="AR2253" i="23"/>
  <c r="AR1987" i="23"/>
  <c r="AR587" i="23"/>
  <c r="AR1463" i="23"/>
  <c r="AR2002" i="23"/>
  <c r="AR2267" i="23"/>
  <c r="AR361" i="23"/>
  <c r="AR707" i="23"/>
  <c r="AR636" i="23"/>
  <c r="AR2044" i="23"/>
  <c r="AR309" i="23"/>
  <c r="AR1510" i="23"/>
  <c r="AR656" i="23"/>
  <c r="AR790" i="23"/>
  <c r="AR1426" i="23"/>
  <c r="AR481" i="23"/>
  <c r="AR970" i="23"/>
  <c r="AR1186" i="23"/>
  <c r="AR1069" i="23"/>
  <c r="AR106" i="23"/>
  <c r="AR788" i="23"/>
  <c r="AR1264" i="23"/>
  <c r="AR1106" i="23"/>
  <c r="AR1045" i="23"/>
  <c r="AR109" i="23"/>
  <c r="AR43" i="23"/>
  <c r="AR1849" i="23"/>
  <c r="AR1058" i="23"/>
  <c r="AR1634" i="23"/>
  <c r="AR1316" i="23"/>
  <c r="AR1349" i="23"/>
  <c r="AR905" i="23"/>
  <c r="AR588" i="23"/>
  <c r="AR1143" i="23"/>
  <c r="AR1296" i="23"/>
  <c r="AR1555" i="23"/>
  <c r="AR14" i="23"/>
  <c r="AR2010" i="23"/>
  <c r="AR1163" i="23"/>
  <c r="AR1098" i="23"/>
  <c r="AR1148" i="23"/>
  <c r="AR1189" i="23"/>
  <c r="AR1902" i="23"/>
  <c r="AR170" i="23"/>
  <c r="AR1856" i="23"/>
  <c r="AR2339" i="23"/>
  <c r="AR298" i="23"/>
  <c r="AR358" i="23"/>
  <c r="AR748" i="23"/>
  <c r="AR2113" i="23"/>
  <c r="AR561" i="23"/>
  <c r="AR2111" i="23"/>
  <c r="AR1690" i="23"/>
  <c r="AR884" i="23"/>
  <c r="AR1588" i="23"/>
  <c r="AR1806" i="23"/>
  <c r="AR538" i="23"/>
  <c r="AR479" i="23"/>
  <c r="AR395" i="23"/>
  <c r="AR958" i="23"/>
  <c r="AR2128" i="23"/>
  <c r="AR886" i="23"/>
  <c r="AR1403" i="23"/>
  <c r="AR2087" i="23"/>
  <c r="AR928" i="23"/>
  <c r="AR1390" i="23"/>
  <c r="AR924" i="23"/>
  <c r="AR66" i="23"/>
  <c r="AR2220" i="23"/>
  <c r="AR1947" i="23"/>
  <c r="AR993" i="23"/>
  <c r="AR1581" i="23"/>
  <c r="AR1085" i="23"/>
  <c r="AR1422" i="23"/>
  <c r="AR1509" i="23"/>
  <c r="AR743" i="23"/>
  <c r="AR1979" i="23"/>
  <c r="AR1132" i="23"/>
  <c r="AR1015" i="23"/>
  <c r="AR560" i="23"/>
  <c r="AR1190" i="23"/>
  <c r="AR320" i="23"/>
  <c r="AR2320" i="23"/>
  <c r="AR614" i="23"/>
  <c r="AR1366" i="23"/>
  <c r="AR1674" i="23"/>
  <c r="AR146" i="23"/>
  <c r="AR2158" i="23"/>
  <c r="AR565" i="23"/>
  <c r="AR1554" i="23"/>
  <c r="AR2045" i="23"/>
  <c r="AR1234" i="23"/>
  <c r="AR162" i="23"/>
  <c r="AR800" i="23"/>
  <c r="AR1599" i="23"/>
  <c r="AR1101" i="23"/>
  <c r="AR484" i="23"/>
  <c r="AR221" i="23"/>
  <c r="AR516" i="23"/>
  <c r="AR504" i="23"/>
  <c r="AR285" i="23"/>
  <c r="AR13" i="23"/>
  <c r="AR1404" i="23"/>
  <c r="AR1924" i="23"/>
  <c r="AR1795" i="23"/>
  <c r="AR1880" i="23"/>
  <c r="AR236" i="23"/>
  <c r="AR2162" i="23"/>
  <c r="AR99" i="23"/>
  <c r="AR304" i="23"/>
  <c r="AR97" i="23"/>
  <c r="AR1119" i="23"/>
  <c r="AR2166" i="23"/>
  <c r="AR1245" i="23"/>
  <c r="AR968" i="23"/>
  <c r="AR2355" i="23"/>
  <c r="AR19" i="23"/>
  <c r="AR1399" i="23"/>
  <c r="AR768" i="23"/>
  <c r="AR654" i="23"/>
  <c r="AR1693" i="23"/>
  <c r="AR30" i="23"/>
  <c r="AR225" i="23"/>
  <c r="AR1894" i="23"/>
  <c r="AR1380" i="23"/>
  <c r="AR2291" i="23"/>
  <c r="AR2169" i="23"/>
  <c r="AR1472" i="23"/>
  <c r="AR1820" i="23"/>
  <c r="AR1487" i="23"/>
  <c r="AR875" i="23"/>
  <c r="AR1878" i="23"/>
  <c r="AR185" i="23"/>
  <c r="AR1129" i="23"/>
  <c r="AR870" i="23"/>
  <c r="AR172" i="23"/>
  <c r="AR619" i="23"/>
  <c r="AR1297" i="23"/>
  <c r="AR1713" i="23"/>
  <c r="AR1089" i="23"/>
  <c r="AR1672" i="23"/>
  <c r="AR2051" i="23"/>
  <c r="AR1249" i="23"/>
  <c r="AR1937" i="23"/>
  <c r="AR2277" i="23"/>
  <c r="AR1019" i="23"/>
  <c r="AR798" i="23"/>
  <c r="AR1749" i="23"/>
  <c r="AR2" i="23"/>
  <c r="AR911" i="23"/>
  <c r="AR644" i="23"/>
  <c r="AR642" i="23"/>
  <c r="AR775" i="23"/>
  <c r="AR1650" i="23"/>
  <c r="AR1453" i="23"/>
  <c r="AR1846" i="23"/>
  <c r="AR909" i="23"/>
  <c r="AR1391" i="23"/>
  <c r="AR1287" i="23"/>
  <c r="AR2336" i="23"/>
  <c r="AR2034" i="23"/>
  <c r="AR431" i="23"/>
  <c r="AR375" i="23"/>
  <c r="AR303" i="23"/>
  <c r="AR2243" i="23"/>
  <c r="AR2167" i="23"/>
  <c r="AR1929" i="23"/>
  <c r="AR1165" i="23"/>
  <c r="AR2043" i="23"/>
  <c r="AR213" i="23"/>
  <c r="AR281" i="23"/>
  <c r="AR347" i="23"/>
  <c r="AR1499" i="23"/>
  <c r="AR321" i="23"/>
  <c r="AR1998" i="23"/>
  <c r="AR926" i="23"/>
  <c r="AR87" i="23"/>
  <c r="AR377" i="23"/>
  <c r="BA102" i="11"/>
  <c r="BA191" i="11"/>
  <c r="BA216" i="11"/>
  <c r="BA248" i="11"/>
  <c r="BA262" i="11"/>
  <c r="BA287" i="11"/>
  <c r="BA294" i="11"/>
  <c r="BA312" i="11"/>
  <c r="BA319" i="11"/>
  <c r="BA328" i="11"/>
  <c r="BA351" i="11"/>
  <c r="BA360" i="11"/>
  <c r="BA383" i="11"/>
  <c r="BA392" i="11"/>
  <c r="BA198" i="11"/>
  <c r="BA51" i="11"/>
  <c r="BA218" i="11"/>
  <c r="BA24" i="11"/>
  <c r="BA172" i="11"/>
  <c r="BA71" i="11"/>
  <c r="BA135" i="11"/>
  <c r="BA320" i="11"/>
  <c r="BA63" i="11"/>
  <c r="BA120" i="11"/>
  <c r="BA230" i="11"/>
  <c r="BA44" i="11"/>
  <c r="BA90" i="11"/>
  <c r="BA147" i="11"/>
  <c r="BA372" i="11"/>
  <c r="BA167" i="11"/>
  <c r="BA34" i="11"/>
  <c r="BA148" i="11"/>
  <c r="BA308" i="11"/>
  <c r="BA364" i="11"/>
  <c r="BA387" i="11"/>
  <c r="BA396" i="11"/>
  <c r="BA412" i="11"/>
  <c r="BA428" i="11"/>
  <c r="BA444" i="11"/>
  <c r="BA31" i="11"/>
  <c r="BA134" i="11"/>
  <c r="BA223" i="11"/>
  <c r="BA58" i="11"/>
  <c r="BA115" i="11"/>
  <c r="BA211" i="11"/>
  <c r="BA300" i="11"/>
  <c r="BA363" i="11"/>
  <c r="BA440" i="11"/>
  <c r="BA46" i="11"/>
  <c r="BA96" i="11"/>
  <c r="BA142" i="11"/>
  <c r="BA296" i="11"/>
  <c r="M43" i="19"/>
  <c r="BA56" i="11"/>
  <c r="BA152" i="11"/>
  <c r="BA184" i="11"/>
  <c r="BA19" i="11"/>
  <c r="BA83" i="11"/>
  <c r="BA154" i="11"/>
  <c r="BA179" i="11"/>
  <c r="BA204" i="11"/>
  <c r="BA236" i="11"/>
  <c r="BA268" i="11"/>
  <c r="BA340" i="11"/>
  <c r="BA424" i="11"/>
  <c r="BA32" i="11"/>
  <c r="BA78" i="11"/>
  <c r="BA110" i="11"/>
  <c r="BA128" i="11"/>
  <c r="BA160" i="11"/>
  <c r="BA174" i="11"/>
  <c r="BA192" i="11"/>
  <c r="BA224" i="11"/>
  <c r="BA263" i="11"/>
  <c r="BA295" i="11"/>
  <c r="BA352" i="11"/>
  <c r="BA384" i="11"/>
  <c r="BA59" i="11"/>
  <c r="BA84" i="11"/>
  <c r="BA123" i="11"/>
  <c r="BA187" i="11"/>
  <c r="BA212" i="11"/>
  <c r="BA226" i="11"/>
  <c r="BA244" i="11"/>
  <c r="BA290" i="11"/>
  <c r="BA323" i="11"/>
  <c r="BA15" i="11"/>
  <c r="BA54" i="11"/>
  <c r="BA79" i="11"/>
  <c r="BA111" i="11"/>
  <c r="BA143" i="11"/>
  <c r="BA168" i="11"/>
  <c r="BA207" i="11"/>
  <c r="BA232" i="11"/>
  <c r="BA264" i="11"/>
  <c r="BA310" i="11"/>
  <c r="BA344" i="11"/>
  <c r="BA28" i="11"/>
  <c r="BA35" i="11"/>
  <c r="BA42" i="11"/>
  <c r="BA60" i="11"/>
  <c r="BA67" i="11"/>
  <c r="BA74" i="11"/>
  <c r="BA92" i="11"/>
  <c r="BA99" i="11"/>
  <c r="BA106" i="11"/>
  <c r="BA124" i="11"/>
  <c r="BA131" i="11"/>
  <c r="BA138" i="11"/>
  <c r="BA156" i="11"/>
  <c r="BA163" i="11"/>
  <c r="BA170" i="11"/>
  <c r="BA188" i="11"/>
  <c r="BA195" i="11"/>
  <c r="BA202" i="11"/>
  <c r="BA220" i="11"/>
  <c r="BA227" i="11"/>
  <c r="BA234" i="11"/>
  <c r="BA252" i="11"/>
  <c r="BA259" i="11"/>
  <c r="BA266" i="11"/>
  <c r="BA284" i="11"/>
  <c r="BA291" i="11"/>
  <c r="BA298" i="11"/>
  <c r="BA316" i="11"/>
  <c r="BA324" i="11"/>
  <c r="BA347" i="11"/>
  <c r="BA356" i="11"/>
  <c r="BA379" i="11"/>
  <c r="BA388" i="11"/>
  <c r="BA400" i="11"/>
  <c r="BA416" i="11"/>
  <c r="BA432" i="11"/>
  <c r="BA448" i="11"/>
  <c r="M34" i="19"/>
  <c r="AS17" i="11"/>
  <c r="BA88" i="11"/>
  <c r="BA166" i="11"/>
  <c r="BA255" i="11"/>
  <c r="M33" i="19"/>
  <c r="BA11" i="11"/>
  <c r="BA26" i="11"/>
  <c r="BA108" i="11"/>
  <c r="BA140" i="11"/>
  <c r="BA186" i="11"/>
  <c r="BA250" i="11"/>
  <c r="BA275" i="11"/>
  <c r="BA307" i="11"/>
  <c r="BA331" i="11"/>
  <c r="BA395" i="11"/>
  <c r="BA206" i="11"/>
  <c r="BA238" i="11"/>
  <c r="BA256" i="11"/>
  <c r="BA302" i="11"/>
  <c r="BA375" i="11"/>
  <c r="BA27" i="11"/>
  <c r="BA52" i="11"/>
  <c r="BA98" i="11"/>
  <c r="BA116" i="11"/>
  <c r="BA162" i="11"/>
  <c r="BA180" i="11"/>
  <c r="BA258" i="11"/>
  <c r="BA283" i="11"/>
  <c r="BA315" i="11"/>
  <c r="BA355" i="11"/>
  <c r="M39" i="19"/>
  <c r="BA47" i="11"/>
  <c r="BA86" i="11"/>
  <c r="BA104" i="11"/>
  <c r="BA136" i="11"/>
  <c r="BA182" i="11"/>
  <c r="BA200" i="11"/>
  <c r="BA239" i="11"/>
  <c r="BA278" i="11"/>
  <c r="BA303" i="11"/>
  <c r="BA367" i="11"/>
  <c r="M37" i="19"/>
  <c r="BA23" i="11"/>
  <c r="BA55" i="11"/>
  <c r="BA87" i="11"/>
  <c r="BA119" i="11"/>
  <c r="BA151" i="11"/>
  <c r="BA183" i="11"/>
  <c r="BA208" i="11"/>
  <c r="BA222" i="11"/>
  <c r="BA240" i="11"/>
  <c r="BA247" i="11"/>
  <c r="BA272" i="11"/>
  <c r="BA279" i="11"/>
  <c r="BA286" i="11"/>
  <c r="BA304" i="11"/>
  <c r="BA311" i="11"/>
  <c r="BA318" i="11"/>
  <c r="BA327" i="11"/>
  <c r="BA336" i="11"/>
  <c r="BA359" i="11"/>
  <c r="BA368" i="11"/>
  <c r="BA391" i="11"/>
  <c r="M35" i="19"/>
  <c r="BA38" i="11"/>
  <c r="BA70" i="11"/>
  <c r="BA95" i="11"/>
  <c r="BA127" i="11"/>
  <c r="BA159" i="11"/>
  <c r="BA280" i="11"/>
  <c r="BA76" i="11"/>
  <c r="BA122" i="11"/>
  <c r="BA243" i="11"/>
  <c r="BA282" i="11"/>
  <c r="BA314" i="11"/>
  <c r="BA408" i="11"/>
  <c r="M41" i="19"/>
  <c r="BA39" i="11"/>
  <c r="BA64" i="11"/>
  <c r="BA103" i="11"/>
  <c r="BA199" i="11"/>
  <c r="BA231" i="11"/>
  <c r="BA270" i="11"/>
  <c r="BA288" i="11"/>
  <c r="BA343" i="11"/>
  <c r="BA9" i="11"/>
  <c r="BA20" i="11"/>
  <c r="BA66" i="11"/>
  <c r="BA91" i="11"/>
  <c r="BA130" i="11"/>
  <c r="BA155" i="11"/>
  <c r="BA194" i="11"/>
  <c r="BA219" i="11"/>
  <c r="BA251" i="11"/>
  <c r="BA276" i="11"/>
  <c r="BA332" i="11"/>
  <c r="BA22" i="11"/>
  <c r="BA40" i="11"/>
  <c r="BA72" i="11"/>
  <c r="BA118" i="11"/>
  <c r="BA150" i="11"/>
  <c r="BA175" i="11"/>
  <c r="BA214" i="11"/>
  <c r="BA246" i="11"/>
  <c r="BA271" i="11"/>
  <c r="BA335" i="11"/>
  <c r="BA376" i="11"/>
  <c r="BA7" i="11"/>
  <c r="AS10" i="11"/>
  <c r="BA16" i="11"/>
  <c r="BA30" i="11"/>
  <c r="BA48" i="11"/>
  <c r="BA62" i="11"/>
  <c r="BA80" i="11"/>
  <c r="BA94" i="11"/>
  <c r="BA112" i="11"/>
  <c r="BA126" i="11"/>
  <c r="BA144" i="11"/>
  <c r="BA158" i="11"/>
  <c r="BA176" i="11"/>
  <c r="BA190" i="11"/>
  <c r="BA215" i="11"/>
  <c r="BA254" i="11"/>
  <c r="BA13" i="11"/>
  <c r="BA18" i="11"/>
  <c r="BA36" i="11"/>
  <c r="BA43" i="11"/>
  <c r="BA50" i="11"/>
  <c r="BA68" i="11"/>
  <c r="BA75" i="11"/>
  <c r="BA82" i="11"/>
  <c r="BA100" i="11"/>
  <c r="BA107" i="11"/>
  <c r="BA114" i="11"/>
  <c r="BA132" i="11"/>
  <c r="BA139" i="11"/>
  <c r="BA146" i="11"/>
  <c r="BA164" i="11"/>
  <c r="BA171" i="11"/>
  <c r="BA178" i="11"/>
  <c r="BA196" i="11"/>
  <c r="BA203" i="11"/>
  <c r="BA210" i="11"/>
  <c r="BA228" i="11"/>
  <c r="BA235" i="11"/>
  <c r="BA242" i="11"/>
  <c r="BA260" i="11"/>
  <c r="BA267" i="11"/>
  <c r="BA274" i="11"/>
  <c r="BA292" i="11"/>
  <c r="BA299" i="11"/>
  <c r="BA306" i="11"/>
  <c r="BA339" i="11"/>
  <c r="BA348" i="11"/>
  <c r="BA371" i="11"/>
  <c r="BA380" i="11"/>
  <c r="BA404" i="11"/>
  <c r="BA420" i="11"/>
  <c r="BA436" i="11"/>
  <c r="BA322" i="11"/>
  <c r="BA326" i="11"/>
  <c r="BA330" i="11"/>
  <c r="BA334" i="11"/>
  <c r="BA338" i="11"/>
  <c r="BA342" i="11"/>
  <c r="BA346" i="11"/>
  <c r="BA350" i="11"/>
  <c r="BA354" i="11"/>
  <c r="BA358" i="11"/>
  <c r="BA362" i="11"/>
  <c r="BA366" i="11"/>
  <c r="BA370" i="11"/>
  <c r="BA374" i="11"/>
  <c r="BA378" i="11"/>
  <c r="BA382" i="11"/>
  <c r="BA386" i="11"/>
  <c r="BA390" i="11"/>
  <c r="BA394" i="11"/>
  <c r="BA398" i="11"/>
  <c r="BA402" i="11"/>
  <c r="BA406" i="11"/>
  <c r="BA410" i="11"/>
  <c r="BA414" i="11"/>
  <c r="BA418" i="11"/>
  <c r="BA422" i="11"/>
  <c r="BA426" i="11"/>
  <c r="BA430" i="11"/>
  <c r="BA434" i="11"/>
  <c r="BA438" i="11"/>
  <c r="BA442" i="11"/>
  <c r="BA446" i="11"/>
  <c r="BA450" i="11"/>
  <c r="BA454" i="11"/>
  <c r="BA458" i="11"/>
  <c r="BA462" i="11"/>
  <c r="BA466" i="11"/>
  <c r="BA470" i="11"/>
  <c r="BA474" i="11"/>
  <c r="BA478" i="11"/>
  <c r="BA482" i="11"/>
  <c r="BA486" i="11"/>
  <c r="BA490" i="11"/>
  <c r="BA494" i="11"/>
  <c r="BA498" i="11"/>
  <c r="BA502" i="11"/>
  <c r="BA506" i="11"/>
  <c r="BA510" i="11"/>
  <c r="BA514" i="11"/>
  <c r="BA518" i="11"/>
  <c r="BA522" i="11"/>
  <c r="BA526" i="11"/>
  <c r="BA530" i="11"/>
  <c r="BA534" i="11"/>
  <c r="BA538" i="11"/>
  <c r="BA542" i="11"/>
  <c r="BA546" i="11"/>
  <c r="BA550" i="11"/>
  <c r="BA554" i="11"/>
  <c r="BA558" i="11"/>
  <c r="BA562" i="11"/>
  <c r="BA566" i="11"/>
  <c r="BA570" i="11"/>
  <c r="BA574" i="11"/>
  <c r="BA578" i="11"/>
  <c r="BA582" i="11"/>
  <c r="BA586" i="11"/>
  <c r="BA590" i="11"/>
  <c r="BA594" i="11"/>
  <c r="BA598" i="11"/>
  <c r="BA602" i="11"/>
  <c r="BA606" i="11"/>
  <c r="BA610" i="11"/>
  <c r="BA614" i="11"/>
  <c r="BA618" i="11"/>
  <c r="BA622" i="11"/>
  <c r="BA626" i="11"/>
  <c r="BA630" i="11"/>
  <c r="BA634" i="11"/>
  <c r="BA638" i="11"/>
  <c r="BA642" i="11"/>
  <c r="BA646" i="11"/>
  <c r="BA650" i="11"/>
  <c r="BA654" i="11"/>
  <c r="BA658" i="11"/>
  <c r="BA662" i="11"/>
  <c r="BA666" i="11"/>
  <c r="BA670" i="11"/>
  <c r="BA674" i="11"/>
  <c r="BA678" i="11"/>
  <c r="BA682" i="11"/>
  <c r="BA686" i="11"/>
  <c r="BA690" i="11"/>
  <c r="BA694" i="11"/>
  <c r="BA698" i="11"/>
  <c r="BA702" i="11"/>
  <c r="BA706" i="11"/>
  <c r="BA710" i="11"/>
  <c r="BA714" i="11"/>
  <c r="BA718" i="11"/>
  <c r="BA722" i="11"/>
  <c r="BA726" i="11"/>
  <c r="BA730" i="11"/>
  <c r="BA734" i="11"/>
  <c r="BA738" i="11"/>
  <c r="BA742" i="11"/>
  <c r="BA746" i="11"/>
  <c r="BA750" i="11"/>
  <c r="BA754" i="11"/>
  <c r="BA758" i="11"/>
  <c r="BA762" i="11"/>
  <c r="BA766" i="11"/>
  <c r="BA770" i="11"/>
  <c r="BA774" i="11"/>
  <c r="BA778" i="11"/>
  <c r="BA782" i="11"/>
  <c r="BA786" i="11"/>
  <c r="BA790" i="11"/>
  <c r="BA794" i="11"/>
  <c r="BA798" i="11"/>
  <c r="BA802" i="11"/>
  <c r="BA806" i="11"/>
  <c r="BA810" i="11"/>
  <c r="BA814" i="11"/>
  <c r="BA818" i="11"/>
  <c r="BA822" i="11"/>
  <c r="BA826" i="11"/>
  <c r="BA830" i="11"/>
  <c r="BA834" i="11"/>
  <c r="BA838" i="11"/>
  <c r="BA842" i="11"/>
  <c r="BA846" i="11"/>
  <c r="BA850" i="11"/>
  <c r="BA854" i="11"/>
  <c r="BA858" i="11"/>
  <c r="BA862" i="11"/>
  <c r="BA866" i="11"/>
  <c r="BA870" i="11"/>
  <c r="BA874" i="11"/>
  <c r="BA878" i="11"/>
  <c r="BA882" i="11"/>
  <c r="BA886" i="11"/>
  <c r="BA890" i="11"/>
  <c r="BA894" i="11"/>
  <c r="BA898" i="11"/>
  <c r="BA902" i="11"/>
  <c r="BA906" i="11"/>
  <c r="BA910" i="11"/>
  <c r="BA914" i="11"/>
  <c r="BA918" i="11"/>
  <c r="BA922" i="11"/>
  <c r="BA926" i="11"/>
  <c r="BA930" i="11"/>
  <c r="BA934" i="11"/>
  <c r="BA938" i="11"/>
  <c r="BA942" i="11"/>
  <c r="BA946" i="11"/>
  <c r="BA950" i="11"/>
  <c r="BA954" i="11"/>
  <c r="BA958" i="11"/>
  <c r="BA962" i="11"/>
  <c r="BA966" i="11"/>
  <c r="BA970" i="11"/>
  <c r="BA974" i="11"/>
  <c r="BA978" i="11"/>
  <c r="BA982" i="11"/>
  <c r="BA986" i="11"/>
  <c r="BA990" i="11"/>
  <c r="BA994" i="11"/>
  <c r="BA998" i="11"/>
  <c r="BA1002" i="11"/>
  <c r="BA1006" i="11"/>
  <c r="BA1010" i="11"/>
  <c r="BA1014" i="11"/>
  <c r="BA1018" i="11"/>
  <c r="BA1022" i="11"/>
  <c r="BA1026" i="11"/>
  <c r="BA1030" i="11"/>
  <c r="BA1034" i="11"/>
  <c r="BA1038" i="11"/>
  <c r="BA1042" i="11"/>
  <c r="BA1046" i="11"/>
  <c r="BA1050" i="11"/>
  <c r="BA1054" i="11"/>
  <c r="BA1058" i="11"/>
  <c r="BA1062" i="11"/>
  <c r="BA1066" i="11"/>
  <c r="BA1070" i="11"/>
  <c r="BA1074" i="11"/>
  <c r="BA1078" i="11"/>
  <c r="BA1082" i="11"/>
  <c r="BA1086" i="11"/>
  <c r="BA1090" i="11"/>
  <c r="BA1094" i="11"/>
  <c r="BA1098" i="11"/>
  <c r="BA1102" i="11"/>
  <c r="BA1106" i="11"/>
  <c r="BA1110" i="11"/>
  <c r="BA1114" i="11"/>
  <c r="BA1118" i="11"/>
  <c r="BA1122" i="11"/>
  <c r="BA1126" i="11"/>
  <c r="BA1130" i="11"/>
  <c r="BA1134" i="11"/>
  <c r="BA1138" i="11"/>
  <c r="BA1142" i="11"/>
  <c r="BA1146" i="11"/>
  <c r="BA1150" i="11"/>
  <c r="BA1154" i="11"/>
  <c r="BA1158" i="11"/>
  <c r="BA1162" i="11"/>
  <c r="BA1166" i="11"/>
  <c r="BA1170" i="11"/>
  <c r="BA1174" i="11"/>
  <c r="BA1178" i="11"/>
  <c r="BA1182" i="11"/>
  <c r="BA1186" i="11"/>
  <c r="BA1190" i="11"/>
  <c r="BA1194" i="11"/>
  <c r="BA1198" i="11"/>
  <c r="BA1202" i="11"/>
  <c r="BA1206" i="11"/>
  <c r="BA1210" i="11"/>
  <c r="BA1214" i="11"/>
  <c r="BA1218" i="11"/>
  <c r="BA1222" i="11"/>
  <c r="BA1226" i="11"/>
  <c r="BA1230" i="11"/>
  <c r="BA1234" i="11"/>
  <c r="BA1238" i="11"/>
  <c r="BA1242" i="11"/>
  <c r="BA1246" i="11"/>
  <c r="BA1250" i="11"/>
  <c r="BA1254" i="11"/>
  <c r="BA1258" i="11"/>
  <c r="BA1262" i="11"/>
  <c r="BA1266" i="11"/>
  <c r="BA1270" i="11"/>
  <c r="BA1274" i="11"/>
  <c r="BA1278" i="11"/>
  <c r="BA1282" i="11"/>
  <c r="BA1286" i="11"/>
  <c r="BA1290" i="11"/>
  <c r="BA1294" i="11"/>
  <c r="BA1298" i="11"/>
  <c r="BA1302" i="11"/>
  <c r="BA1306" i="11"/>
  <c r="BA1310" i="11"/>
  <c r="BA1314" i="11"/>
  <c r="BA1318" i="11"/>
  <c r="BA1322" i="11"/>
  <c r="BA1326" i="11"/>
  <c r="BA1330" i="11"/>
  <c r="BA1334" i="11"/>
  <c r="BA1338" i="11"/>
  <c r="BA1342" i="11"/>
  <c r="BA1346" i="11"/>
  <c r="BA1350" i="11"/>
  <c r="BA1354" i="11"/>
  <c r="BA1358" i="11"/>
  <c r="BA1362" i="11"/>
  <c r="BA1366" i="11"/>
  <c r="BA1370" i="11"/>
  <c r="BA1374" i="11"/>
  <c r="BA1378" i="11"/>
  <c r="BA1382" i="11"/>
  <c r="BA1386" i="11"/>
  <c r="BA1390" i="11"/>
  <c r="BA1394" i="11"/>
  <c r="BA1398" i="11"/>
  <c r="BA1402" i="11"/>
  <c r="BA1406" i="11"/>
  <c r="BA1410" i="11"/>
  <c r="BA1414" i="11"/>
  <c r="BA1418" i="11"/>
  <c r="BA1422" i="11"/>
  <c r="BA1426" i="11"/>
  <c r="BA1430" i="11"/>
  <c r="BA1434" i="11"/>
  <c r="BA1438" i="11"/>
  <c r="BA1442" i="11"/>
  <c r="BA1446" i="11"/>
  <c r="BA1450" i="11"/>
  <c r="BA1454" i="11"/>
  <c r="BA1458" i="11"/>
  <c r="BA1462" i="11"/>
  <c r="BA1466" i="11"/>
  <c r="BA1470" i="11"/>
  <c r="BA1474" i="11"/>
  <c r="BA1478" i="11"/>
  <c r="BA1482" i="11"/>
  <c r="BA1486" i="11"/>
  <c r="BA1490" i="11"/>
  <c r="BA1494" i="11"/>
  <c r="BA1498" i="11"/>
  <c r="BA1502" i="11"/>
  <c r="BA1506" i="11"/>
  <c r="BA1510" i="11"/>
  <c r="BA1514" i="11"/>
  <c r="BA1518" i="11"/>
  <c r="BA1522" i="11"/>
  <c r="BA1526" i="11"/>
  <c r="BA1530" i="11"/>
  <c r="BA1534" i="11"/>
  <c r="BA1538" i="11"/>
  <c r="BA1542" i="11"/>
  <c r="BA1546" i="11"/>
  <c r="BA1550" i="11"/>
  <c r="BA1554" i="11"/>
  <c r="BA1558" i="11"/>
  <c r="BA1562" i="11"/>
  <c r="BA1566" i="11"/>
  <c r="BA1570" i="11"/>
  <c r="BA1574" i="11"/>
  <c r="BA1578" i="11"/>
  <c r="BA1582" i="11"/>
  <c r="BA1586" i="11"/>
  <c r="BA1590" i="11"/>
  <c r="BA1594" i="11"/>
  <c r="BA1598" i="11"/>
  <c r="BA1602" i="11"/>
  <c r="BA1606" i="11"/>
  <c r="BA1610" i="11"/>
  <c r="BA1614" i="11"/>
  <c r="BA1618" i="11"/>
  <c r="BA1622" i="11"/>
  <c r="BA1626" i="11"/>
  <c r="BA1630" i="11"/>
  <c r="BA1634" i="11"/>
  <c r="BA1638" i="11"/>
  <c r="BA1642" i="11"/>
  <c r="BA1646" i="11"/>
  <c r="BA1650" i="11"/>
  <c r="BA1654" i="11"/>
  <c r="BA1658" i="11"/>
  <c r="BA1662" i="11"/>
  <c r="BA1666" i="11"/>
  <c r="BA1670" i="11"/>
  <c r="BA1674" i="11"/>
  <c r="BA1678" i="11"/>
  <c r="BA1682" i="11"/>
  <c r="BA1686" i="11"/>
  <c r="BA1690" i="11"/>
  <c r="BA1694" i="11"/>
  <c r="BA1698" i="11"/>
  <c r="BA1702" i="11"/>
  <c r="BA1706" i="11"/>
  <c r="BA1710" i="11"/>
  <c r="BA1714" i="11"/>
  <c r="BA1718" i="11"/>
  <c r="BA1722" i="11"/>
  <c r="BA1726" i="11"/>
  <c r="BA1730" i="11"/>
  <c r="BA1734" i="11"/>
  <c r="BA1738" i="11"/>
  <c r="BA1742" i="11"/>
  <c r="BA1746" i="11"/>
  <c r="BA1750" i="11"/>
  <c r="BA1754" i="11"/>
  <c r="BA1758" i="11"/>
  <c r="BA1762" i="11"/>
  <c r="BA1766" i="11"/>
  <c r="BA1770" i="11"/>
  <c r="BA1774" i="11"/>
  <c r="BA1778" i="11"/>
  <c r="BA1782" i="11"/>
  <c r="BA1786" i="11"/>
  <c r="BA1790" i="11"/>
  <c r="BA1794" i="11"/>
  <c r="BA1798" i="11"/>
  <c r="BA1802" i="11"/>
  <c r="BA1806" i="11"/>
  <c r="BA1810" i="11"/>
  <c r="BA1814" i="11"/>
  <c r="BA1818" i="11"/>
  <c r="BA1822" i="11"/>
  <c r="BA1826" i="11"/>
  <c r="BA1830" i="11"/>
  <c r="BA1834" i="11"/>
  <c r="BA1838" i="11"/>
  <c r="BA1842" i="11"/>
  <c r="BA1846" i="11"/>
  <c r="BA1850" i="11"/>
  <c r="BA1854" i="11"/>
  <c r="BA1858" i="11"/>
  <c r="BA1862" i="11"/>
  <c r="BA1866" i="11"/>
  <c r="BA1870" i="11"/>
  <c r="BA1874" i="11"/>
  <c r="BA1878" i="11"/>
  <c r="BA1882" i="11"/>
  <c r="BA1886" i="11"/>
  <c r="BA1890" i="11"/>
  <c r="BA1894" i="11"/>
  <c r="BA1898" i="11"/>
  <c r="BA1902" i="11"/>
  <c r="BA1906" i="11"/>
  <c r="BA1910" i="11"/>
  <c r="BA1914" i="11"/>
  <c r="BA1918" i="11"/>
  <c r="BA1922" i="11"/>
  <c r="BA1926" i="11"/>
  <c r="BA1930" i="11"/>
  <c r="BA1934" i="11"/>
  <c r="BA1938" i="11"/>
  <c r="BA1942" i="11"/>
  <c r="BA1946" i="11"/>
  <c r="BA1950" i="11"/>
  <c r="BA1954" i="11"/>
  <c r="BA1958" i="11"/>
  <c r="BA1962" i="11"/>
  <c r="BA1966" i="11"/>
  <c r="BA1970" i="11"/>
  <c r="BA1974" i="11"/>
  <c r="BA1978" i="11"/>
  <c r="BA1982" i="11"/>
  <c r="BA1986" i="11"/>
  <c r="BA1990" i="11"/>
  <c r="BA1994" i="11"/>
  <c r="BA1998" i="11"/>
  <c r="BA2002" i="11"/>
  <c r="BA2006" i="11"/>
  <c r="BA2010" i="11"/>
  <c r="BA2014" i="11"/>
  <c r="BA2018" i="11"/>
  <c r="BA2022" i="11"/>
  <c r="BA2026" i="11"/>
  <c r="BA2030" i="11"/>
  <c r="BA2034" i="11"/>
  <c r="BA2038" i="11"/>
  <c r="BA2042" i="11"/>
  <c r="BA2046" i="11"/>
  <c r="BA2050" i="11"/>
  <c r="BA2054" i="11"/>
  <c r="BA2058" i="11"/>
  <c r="BA2062" i="11"/>
  <c r="BA2066" i="11"/>
  <c r="BA2070" i="11"/>
  <c r="BA2074" i="11"/>
  <c r="BA2078" i="11"/>
  <c r="BA2082" i="11"/>
  <c r="BA2086" i="11"/>
  <c r="BA2090" i="11"/>
  <c r="BA2094" i="11"/>
  <c r="BA2098" i="11"/>
  <c r="BA2102" i="11"/>
  <c r="BA2106" i="11"/>
  <c r="BA2110" i="11"/>
  <c r="BA2114" i="11"/>
  <c r="BA2118" i="11"/>
  <c r="BA2122" i="11"/>
  <c r="BA2126" i="11"/>
  <c r="BA2130" i="11"/>
  <c r="BA2134" i="11"/>
  <c r="BA2138" i="11"/>
  <c r="BA2142" i="11"/>
  <c r="BA2146" i="11"/>
  <c r="BA2150" i="11"/>
  <c r="BA2154" i="11"/>
  <c r="BA2158" i="11"/>
  <c r="BA2162" i="11"/>
  <c r="BA2166" i="11"/>
  <c r="BA2170" i="11"/>
  <c r="BA2174" i="11"/>
  <c r="BA2178" i="11"/>
  <c r="BA2182" i="11"/>
  <c r="BA2186" i="11"/>
  <c r="BA2190" i="11"/>
  <c r="BA2194" i="11"/>
  <c r="BA2198" i="11"/>
  <c r="BA2202" i="11"/>
  <c r="BA2206" i="11"/>
  <c r="BA2210" i="11"/>
  <c r="BA2214" i="11"/>
  <c r="BA2218" i="11"/>
  <c r="BA2222" i="11"/>
  <c r="BA2226" i="11"/>
  <c r="BA2230" i="11"/>
  <c r="BA2234" i="11"/>
  <c r="BA2238" i="11"/>
  <c r="BA2242" i="11"/>
  <c r="BA2246" i="11"/>
  <c r="BA2250" i="11"/>
  <c r="BA2254" i="11"/>
  <c r="BA2258" i="11"/>
  <c r="BA2262" i="11"/>
  <c r="BA2266" i="11"/>
  <c r="BA2270" i="11"/>
  <c r="BA2274" i="11"/>
  <c r="BA2278" i="11"/>
  <c r="BA2282" i="11"/>
  <c r="BA2286" i="11"/>
  <c r="BA2290" i="11"/>
  <c r="BA2294" i="11"/>
  <c r="BA2298" i="11"/>
  <c r="BA2302" i="11"/>
  <c r="BA2306" i="11"/>
  <c r="BA2310" i="11"/>
  <c r="BA2314" i="11"/>
  <c r="BA2318" i="11"/>
  <c r="BA2322" i="11"/>
  <c r="BA2326" i="11"/>
  <c r="BA2330" i="11"/>
  <c r="BA2334" i="11"/>
  <c r="BA2338" i="11"/>
  <c r="BA2342" i="11"/>
  <c r="BA2346" i="11"/>
  <c r="BA2350" i="11"/>
  <c r="BA2354" i="11"/>
  <c r="BA2358" i="11"/>
  <c r="BA2362" i="11"/>
  <c r="BA399" i="11"/>
  <c r="BA403" i="11"/>
  <c r="BA407" i="11"/>
  <c r="BA411" i="11"/>
  <c r="BA415" i="11"/>
  <c r="BA419" i="11"/>
  <c r="BA423" i="11"/>
  <c r="BA427" i="11"/>
  <c r="BA431" i="11"/>
  <c r="BA435" i="11"/>
  <c r="BA439" i="11"/>
  <c r="BA443" i="11"/>
  <c r="BA447" i="11"/>
  <c r="BA451" i="11"/>
  <c r="BA455" i="11"/>
  <c r="BA459" i="11"/>
  <c r="BA463" i="11"/>
  <c r="BA467" i="11"/>
  <c r="BA471" i="11"/>
  <c r="BA475" i="11"/>
  <c r="BA479" i="11"/>
  <c r="BA483" i="11"/>
  <c r="BA487" i="11"/>
  <c r="BA491" i="11"/>
  <c r="BA495" i="11"/>
  <c r="BA499" i="11"/>
  <c r="BA503" i="11"/>
  <c r="BA507" i="11"/>
  <c r="BA511" i="11"/>
  <c r="BA515" i="11"/>
  <c r="BA519" i="11"/>
  <c r="BA523" i="11"/>
  <c r="BA527" i="11"/>
  <c r="BA531" i="11"/>
  <c r="BA535" i="11"/>
  <c r="BA539" i="11"/>
  <c r="BA543" i="11"/>
  <c r="BA547" i="11"/>
  <c r="BA551" i="11"/>
  <c r="BA555" i="11"/>
  <c r="BA559" i="11"/>
  <c r="BA563" i="11"/>
  <c r="BA567" i="11"/>
  <c r="BA571" i="11"/>
  <c r="BA575" i="11"/>
  <c r="BA579" i="11"/>
  <c r="BA583" i="11"/>
  <c r="BA587" i="11"/>
  <c r="BA591" i="11"/>
  <c r="BA595" i="11"/>
  <c r="BA599" i="11"/>
  <c r="BA603" i="11"/>
  <c r="BA607" i="11"/>
  <c r="BA611" i="11"/>
  <c r="BA615" i="11"/>
  <c r="BA619" i="11"/>
  <c r="BA623" i="11"/>
  <c r="BA627" i="11"/>
  <c r="BA631" i="11"/>
  <c r="BA635" i="11"/>
  <c r="BA639" i="11"/>
  <c r="BA643" i="11"/>
  <c r="BA647" i="11"/>
  <c r="BA651" i="11"/>
  <c r="BA655" i="11"/>
  <c r="BA659" i="11"/>
  <c r="BA663" i="11"/>
  <c r="BA667" i="11"/>
  <c r="BA671" i="11"/>
  <c r="BA675" i="11"/>
  <c r="BA679" i="11"/>
  <c r="BA683" i="11"/>
  <c r="BA687" i="11"/>
  <c r="BA691" i="11"/>
  <c r="BA695" i="11"/>
  <c r="BA699" i="11"/>
  <c r="BA703" i="11"/>
  <c r="BA707" i="11"/>
  <c r="BA711" i="11"/>
  <c r="BA715" i="11"/>
  <c r="BA719" i="11"/>
  <c r="BA723" i="11"/>
  <c r="BA727" i="11"/>
  <c r="BA731" i="11"/>
  <c r="BA735" i="11"/>
  <c r="BA739" i="11"/>
  <c r="BA743" i="11"/>
  <c r="BA747" i="11"/>
  <c r="BA751" i="11"/>
  <c r="BA755" i="11"/>
  <c r="BA759" i="11"/>
  <c r="BA763" i="11"/>
  <c r="BA767" i="11"/>
  <c r="BA771" i="11"/>
  <c r="BA775" i="11"/>
  <c r="BA779" i="11"/>
  <c r="BA783" i="11"/>
  <c r="BA787" i="11"/>
  <c r="BA791" i="11"/>
  <c r="BA795" i="11"/>
  <c r="BA799" i="11"/>
  <c r="BA803" i="11"/>
  <c r="BA807" i="11"/>
  <c r="BA811" i="11"/>
  <c r="BA815" i="11"/>
  <c r="BA819" i="11"/>
  <c r="BA823" i="11"/>
  <c r="BA827" i="11"/>
  <c r="BA831" i="11"/>
  <c r="BA835" i="11"/>
  <c r="BA839" i="11"/>
  <c r="BA843" i="11"/>
  <c r="BA847" i="11"/>
  <c r="BA851" i="11"/>
  <c r="BA855" i="11"/>
  <c r="BA859" i="11"/>
  <c r="BA863" i="11"/>
  <c r="BA867" i="11"/>
  <c r="BA871" i="11"/>
  <c r="BA875" i="11"/>
  <c r="BA879" i="11"/>
  <c r="BA883" i="11"/>
  <c r="BA887" i="11"/>
  <c r="BA891" i="11"/>
  <c r="BA895" i="11"/>
  <c r="BA899" i="11"/>
  <c r="BA903" i="11"/>
  <c r="BA907" i="11"/>
  <c r="BA911" i="11"/>
  <c r="BA915" i="11"/>
  <c r="BA919" i="11"/>
  <c r="BA923" i="11"/>
  <c r="BA927" i="11"/>
  <c r="BA931" i="11"/>
  <c r="BA935" i="11"/>
  <c r="BA939" i="11"/>
  <c r="BA943" i="11"/>
  <c r="BA947" i="11"/>
  <c r="BA951" i="11"/>
  <c r="BA955" i="11"/>
  <c r="BA959" i="11"/>
  <c r="BA963" i="11"/>
  <c r="BA967" i="11"/>
  <c r="BA971" i="11"/>
  <c r="BA975" i="11"/>
  <c r="BA979" i="11"/>
  <c r="BA983" i="11"/>
  <c r="BA987" i="11"/>
  <c r="BA991" i="11"/>
  <c r="BA995" i="11"/>
  <c r="BA999" i="11"/>
  <c r="BA1003" i="11"/>
  <c r="BA1007" i="11"/>
  <c r="BA1011" i="11"/>
  <c r="BA1015" i="11"/>
  <c r="BA1019" i="11"/>
  <c r="BA1023" i="11"/>
  <c r="BA1027" i="11"/>
  <c r="BA1031" i="11"/>
  <c r="BA1035" i="11"/>
  <c r="BA1039" i="11"/>
  <c r="BA1043" i="11"/>
  <c r="BA1047" i="11"/>
  <c r="BA1051" i="11"/>
  <c r="BA1055" i="11"/>
  <c r="BA1059" i="11"/>
  <c r="BA1063" i="11"/>
  <c r="BA1067" i="11"/>
  <c r="BA1071" i="11"/>
  <c r="BA1075" i="11"/>
  <c r="BA1079" i="11"/>
  <c r="BA1083" i="11"/>
  <c r="BA1087" i="11"/>
  <c r="BA1091" i="11"/>
  <c r="BA1095" i="11"/>
  <c r="BA1099" i="11"/>
  <c r="BA1103" i="11"/>
  <c r="BA1107" i="11"/>
  <c r="BA1111" i="11"/>
  <c r="BA1115" i="11"/>
  <c r="BA1119" i="11"/>
  <c r="BA1123" i="11"/>
  <c r="BA1127" i="11"/>
  <c r="BA1131" i="11"/>
  <c r="BA1135" i="11"/>
  <c r="BA1139" i="11"/>
  <c r="BA1143" i="11"/>
  <c r="BA1147" i="11"/>
  <c r="BA1151" i="11"/>
  <c r="BA1155" i="11"/>
  <c r="BA1159" i="11"/>
  <c r="BA1163" i="11"/>
  <c r="BA1167" i="11"/>
  <c r="BA1171" i="11"/>
  <c r="BA1175" i="11"/>
  <c r="BA1179" i="11"/>
  <c r="BA1183" i="11"/>
  <c r="BA1187" i="11"/>
  <c r="BA1191" i="11"/>
  <c r="BA1195" i="11"/>
  <c r="BA1199" i="11"/>
  <c r="BA1203" i="11"/>
  <c r="BA1207" i="11"/>
  <c r="BA1211" i="11"/>
  <c r="BA1215" i="11"/>
  <c r="BA1219" i="11"/>
  <c r="BA1223" i="11"/>
  <c r="BA1227" i="11"/>
  <c r="BA1231" i="11"/>
  <c r="BA1235" i="11"/>
  <c r="BA1239" i="11"/>
  <c r="BA1243" i="11"/>
  <c r="BA1247" i="11"/>
  <c r="BA1251" i="11"/>
  <c r="BA1255" i="11"/>
  <c r="BA1259" i="11"/>
  <c r="BA1263" i="11"/>
  <c r="BA1267" i="11"/>
  <c r="BA1271" i="11"/>
  <c r="BA1275" i="11"/>
  <c r="BA1279" i="11"/>
  <c r="BA1283" i="11"/>
  <c r="BA1287" i="11"/>
  <c r="BA1291" i="11"/>
  <c r="BA1295" i="11"/>
  <c r="BA1299" i="11"/>
  <c r="BA1303" i="11"/>
  <c r="BA1307" i="11"/>
  <c r="BA1311" i="11"/>
  <c r="BA1315" i="11"/>
  <c r="BA1319" i="11"/>
  <c r="BA1323" i="11"/>
  <c r="BA1327" i="11"/>
  <c r="BA1331" i="11"/>
  <c r="BA1335" i="11"/>
  <c r="BA1339" i="11"/>
  <c r="BA1343" i="11"/>
  <c r="BA1347" i="11"/>
  <c r="BA1351" i="11"/>
  <c r="BA1355" i="11"/>
  <c r="BA1359" i="11"/>
  <c r="BA1363" i="11"/>
  <c r="BA1367" i="11"/>
  <c r="BA1371" i="11"/>
  <c r="BA1375" i="11"/>
  <c r="BA1379" i="11"/>
  <c r="BA1383" i="11"/>
  <c r="BA1387" i="11"/>
  <c r="BA1391" i="11"/>
  <c r="BA1395" i="11"/>
  <c r="BA1399" i="11"/>
  <c r="BA1403" i="11"/>
  <c r="BA1407" i="11"/>
  <c r="BA1411" i="11"/>
  <c r="BA1415" i="11"/>
  <c r="BA1419" i="11"/>
  <c r="BA1423" i="11"/>
  <c r="BA1427" i="11"/>
  <c r="BA1431" i="11"/>
  <c r="BA1435" i="11"/>
  <c r="BA1439" i="11"/>
  <c r="BA1443" i="11"/>
  <c r="BA1447" i="11"/>
  <c r="BA1451" i="11"/>
  <c r="BA1455" i="11"/>
  <c r="BA1459" i="11"/>
  <c r="BA1463" i="11"/>
  <c r="BA1467" i="11"/>
  <c r="BA1471" i="11"/>
  <c r="BA1475" i="11"/>
  <c r="BA1479" i="11"/>
  <c r="BA1483" i="11"/>
  <c r="BA1487" i="11"/>
  <c r="BA1491" i="11"/>
  <c r="BA1495" i="11"/>
  <c r="BA1499" i="11"/>
  <c r="BA1503" i="11"/>
  <c r="BA1507" i="11"/>
  <c r="BA1511" i="11"/>
  <c r="BA1515" i="11"/>
  <c r="BA1519" i="11"/>
  <c r="BA1523" i="11"/>
  <c r="BA1527" i="11"/>
  <c r="BA1531" i="11"/>
  <c r="BA1535" i="11"/>
  <c r="BA1539" i="11"/>
  <c r="BA1543" i="11"/>
  <c r="BA1547" i="11"/>
  <c r="BA1551" i="11"/>
  <c r="BA1555" i="11"/>
  <c r="BA1559" i="11"/>
  <c r="BA1563" i="11"/>
  <c r="BA1567" i="11"/>
  <c r="BA1571" i="11"/>
  <c r="BA1575" i="11"/>
  <c r="BA1579" i="11"/>
  <c r="BA1583" i="11"/>
  <c r="BA1587" i="11"/>
  <c r="BA1591" i="11"/>
  <c r="BA1595" i="11"/>
  <c r="BA1599" i="11"/>
  <c r="BA1603" i="11"/>
  <c r="BA1607" i="11"/>
  <c r="BA1611" i="11"/>
  <c r="BA1615" i="11"/>
  <c r="BA1619" i="11"/>
  <c r="BA1623" i="11"/>
  <c r="BA1627" i="11"/>
  <c r="BA1631" i="11"/>
  <c r="BA1635" i="11"/>
  <c r="BA1639" i="11"/>
  <c r="BA1643" i="11"/>
  <c r="BA1647" i="11"/>
  <c r="BA1651" i="11"/>
  <c r="BA1655" i="11"/>
  <c r="BA1659" i="11"/>
  <c r="BA1663" i="11"/>
  <c r="BA1667" i="11"/>
  <c r="BA1671" i="11"/>
  <c r="BA1675" i="11"/>
  <c r="BA1679" i="11"/>
  <c r="BA1683" i="11"/>
  <c r="BA1687" i="11"/>
  <c r="BA1691" i="11"/>
  <c r="BA1695" i="11"/>
  <c r="BA1699" i="11"/>
  <c r="BA1703" i="11"/>
  <c r="BA1707" i="11"/>
  <c r="BA1711" i="11"/>
  <c r="BA1715" i="11"/>
  <c r="BA1719" i="11"/>
  <c r="BA1723" i="11"/>
  <c r="BA1727" i="11"/>
  <c r="BA1731" i="11"/>
  <c r="BA1735" i="11"/>
  <c r="BA1739" i="11"/>
  <c r="BA1743" i="11"/>
  <c r="BA1747" i="11"/>
  <c r="BA1751" i="11"/>
  <c r="BA1755" i="11"/>
  <c r="BA1759" i="11"/>
  <c r="BA1763" i="11"/>
  <c r="BA1767" i="11"/>
  <c r="BA1771" i="11"/>
  <c r="BA1775" i="11"/>
  <c r="BA1779" i="11"/>
  <c r="BA1783" i="11"/>
  <c r="BA1787" i="11"/>
  <c r="BA1791" i="11"/>
  <c r="BA1795" i="11"/>
  <c r="BA1799" i="11"/>
  <c r="BA1803" i="11"/>
  <c r="BA1807" i="11"/>
  <c r="BA1811" i="11"/>
  <c r="BA1815" i="11"/>
  <c r="BA1819" i="11"/>
  <c r="BA1823" i="11"/>
  <c r="BA1827" i="11"/>
  <c r="BA1831" i="11"/>
  <c r="BA1835" i="11"/>
  <c r="BA1839" i="11"/>
  <c r="BA1843" i="11"/>
  <c r="BA1847" i="11"/>
  <c r="BA1851" i="11"/>
  <c r="BA1855" i="11"/>
  <c r="BA1859" i="11"/>
  <c r="BA1863" i="11"/>
  <c r="BA1867" i="11"/>
  <c r="BA1871" i="11"/>
  <c r="BA1875" i="11"/>
  <c r="BA1879" i="11"/>
  <c r="BA1883" i="11"/>
  <c r="BA1887" i="11"/>
  <c r="BA1891" i="11"/>
  <c r="BA1895" i="11"/>
  <c r="BA1899" i="11"/>
  <c r="BA1903" i="11"/>
  <c r="BA1907" i="11"/>
  <c r="BA1911" i="11"/>
  <c r="BA1915" i="11"/>
  <c r="BA1919" i="11"/>
  <c r="BA1923" i="11"/>
  <c r="BA1927" i="11"/>
  <c r="BA1931" i="11"/>
  <c r="BA1935" i="11"/>
  <c r="BA1939" i="11"/>
  <c r="BA1943" i="11"/>
  <c r="BA1947" i="11"/>
  <c r="BA1951" i="11"/>
  <c r="BA1955" i="11"/>
  <c r="BA1959" i="11"/>
  <c r="BA1963" i="11"/>
  <c r="BA1967" i="11"/>
  <c r="BA1971" i="11"/>
  <c r="BA1975" i="11"/>
  <c r="BA1979" i="11"/>
  <c r="BA1983" i="11"/>
  <c r="BA1987" i="11"/>
  <c r="BA1991" i="11"/>
  <c r="BA1995" i="11"/>
  <c r="BA1999" i="11"/>
  <c r="BA2003" i="11"/>
  <c r="BA2007" i="11"/>
  <c r="BA2011" i="11"/>
  <c r="BA2015" i="11"/>
  <c r="BA2019" i="11"/>
  <c r="BA2023" i="11"/>
  <c r="BA2027" i="11"/>
  <c r="BA2031" i="11"/>
  <c r="BA2035" i="11"/>
  <c r="BA2039" i="11"/>
  <c r="BA2043" i="11"/>
  <c r="BA2047" i="11"/>
  <c r="BA2051" i="11"/>
  <c r="BA2055" i="11"/>
  <c r="BA2059" i="11"/>
  <c r="BA2063" i="11"/>
  <c r="BA2067" i="11"/>
  <c r="BA2071" i="11"/>
  <c r="BA2075" i="11"/>
  <c r="BA2079" i="11"/>
  <c r="BA2083" i="11"/>
  <c r="BA2087" i="11"/>
  <c r="BA2091" i="11"/>
  <c r="BA2095" i="11"/>
  <c r="BA2099" i="11"/>
  <c r="BA2103" i="11"/>
  <c r="BA2107" i="11"/>
  <c r="BA2111" i="11"/>
  <c r="BA2115" i="11"/>
  <c r="BA2119" i="11"/>
  <c r="BA2123" i="11"/>
  <c r="BA2127" i="11"/>
  <c r="BA2131" i="11"/>
  <c r="BA2135" i="11"/>
  <c r="BA2139" i="11"/>
  <c r="BA2143" i="11"/>
  <c r="BA2147" i="11"/>
  <c r="BA2151" i="11"/>
  <c r="BA2155" i="11"/>
  <c r="BA2159" i="11"/>
  <c r="BA2163" i="11"/>
  <c r="BA2167" i="11"/>
  <c r="BA2171" i="11"/>
  <c r="BA2175" i="11"/>
  <c r="BA2179" i="11"/>
  <c r="BA2183" i="11"/>
  <c r="BA2187" i="11"/>
  <c r="BA2191" i="11"/>
  <c r="BA2195" i="11"/>
  <c r="BA2199" i="11"/>
  <c r="BA2203" i="11"/>
  <c r="BA2207" i="11"/>
  <c r="BA2211" i="11"/>
  <c r="BA2215" i="11"/>
  <c r="BA2219" i="11"/>
  <c r="BA2223" i="11"/>
  <c r="BA2227" i="11"/>
  <c r="BA2231" i="11"/>
  <c r="BA2235" i="11"/>
  <c r="BA2239" i="11"/>
  <c r="BA2243" i="11"/>
  <c r="BA2247" i="11"/>
  <c r="BA2251" i="11"/>
  <c r="BA2255" i="11"/>
  <c r="BA2259" i="11"/>
  <c r="BA2263" i="11"/>
  <c r="BA2267" i="11"/>
  <c r="BA2271" i="11"/>
  <c r="BA2275" i="11"/>
  <c r="BA2279" i="11"/>
  <c r="BA2283" i="11"/>
  <c r="BA2287" i="11"/>
  <c r="BA2291" i="11"/>
  <c r="BA2295" i="11"/>
  <c r="BA2299" i="11"/>
  <c r="BA2303" i="11"/>
  <c r="BA2307" i="11"/>
  <c r="BA2311" i="11"/>
  <c r="BA2315" i="11"/>
  <c r="BA2319" i="11"/>
  <c r="BA2323" i="11"/>
  <c r="BA2327" i="11"/>
  <c r="BA2331" i="11"/>
  <c r="BA2335" i="11"/>
  <c r="BA2339" i="11"/>
  <c r="BA2343" i="11"/>
  <c r="BA2347" i="11"/>
  <c r="BA2351" i="11"/>
  <c r="BA2355" i="11"/>
  <c r="BA2359" i="11"/>
  <c r="BA2363" i="11"/>
  <c r="BA464" i="11"/>
  <c r="BA484" i="11"/>
  <c r="BA508" i="11"/>
  <c r="BA536" i="11"/>
  <c r="BA568" i="11"/>
  <c r="BA612" i="11"/>
  <c r="BA648" i="11"/>
  <c r="BA660" i="11"/>
  <c r="BA672" i="11"/>
  <c r="BA676" i="11"/>
  <c r="BA680" i="11"/>
  <c r="BA684" i="11"/>
  <c r="BA688" i="11"/>
  <c r="BA692" i="11"/>
  <c r="BA696" i="11"/>
  <c r="BA700" i="11"/>
  <c r="BA704" i="11"/>
  <c r="BA708" i="11"/>
  <c r="BA712" i="11"/>
  <c r="BA716" i="11"/>
  <c r="BA720" i="11"/>
  <c r="BA724" i="11"/>
  <c r="BA728" i="11"/>
  <c r="BA732" i="11"/>
  <c r="BA736" i="11"/>
  <c r="BA740" i="11"/>
  <c r="BA744" i="11"/>
  <c r="BA748" i="11"/>
  <c r="BA752" i="11"/>
  <c r="BA756" i="11"/>
  <c r="BA760" i="11"/>
  <c r="BA776" i="11"/>
  <c r="BA780" i="11"/>
  <c r="BA784" i="11"/>
  <c r="BA788" i="11"/>
  <c r="BA792" i="11"/>
  <c r="BA796" i="11"/>
  <c r="BA800" i="11"/>
  <c r="BA804" i="11"/>
  <c r="BA808" i="11"/>
  <c r="BA812" i="11"/>
  <c r="BA816" i="11"/>
  <c r="BA820" i="11"/>
  <c r="BA824" i="11"/>
  <c r="BA828" i="11"/>
  <c r="BA832" i="11"/>
  <c r="BA836" i="11"/>
  <c r="BA840" i="11"/>
  <c r="BA844" i="11"/>
  <c r="BA848" i="11"/>
  <c r="BA852" i="11"/>
  <c r="BA856" i="11"/>
  <c r="BA860" i="11"/>
  <c r="BA864" i="11"/>
  <c r="BA868" i="11"/>
  <c r="BA872" i="11"/>
  <c r="BA876" i="11"/>
  <c r="BA880" i="11"/>
  <c r="BA884" i="11"/>
  <c r="BA888" i="11"/>
  <c r="BA892" i="11"/>
  <c r="BA896" i="11"/>
  <c r="BA900" i="11"/>
  <c r="BA904" i="11"/>
  <c r="BA908" i="11"/>
  <c r="BA912" i="11"/>
  <c r="BA916" i="11"/>
  <c r="BA920" i="11"/>
  <c r="BA924" i="11"/>
  <c r="BA928" i="11"/>
  <c r="BA932" i="11"/>
  <c r="BA936" i="11"/>
  <c r="BA940" i="11"/>
  <c r="BA944" i="11"/>
  <c r="BA948" i="11"/>
  <c r="BA952" i="11"/>
  <c r="BA956" i="11"/>
  <c r="BA960" i="11"/>
  <c r="BA964" i="11"/>
  <c r="BA968" i="11"/>
  <c r="BA972" i="11"/>
  <c r="BA976" i="11"/>
  <c r="BA980" i="11"/>
  <c r="BA984" i="11"/>
  <c r="BA988" i="11"/>
  <c r="BA992" i="11"/>
  <c r="BA996" i="11"/>
  <c r="BA1000" i="11"/>
  <c r="BA1004" i="11"/>
  <c r="BA1008" i="11"/>
  <c r="BA1012" i="11"/>
  <c r="BA1016" i="11"/>
  <c r="BA1020" i="11"/>
  <c r="BA1024" i="11"/>
  <c r="BA1028" i="11"/>
  <c r="BA1032" i="11"/>
  <c r="BA1036" i="11"/>
  <c r="BA1040" i="11"/>
  <c r="BA1044" i="11"/>
  <c r="BA1048" i="11"/>
  <c r="BA1052" i="11"/>
  <c r="BA1056" i="11"/>
  <c r="BA1060" i="11"/>
  <c r="BA1064" i="11"/>
  <c r="BA1068" i="11"/>
  <c r="BA1072" i="11"/>
  <c r="BA1076" i="11"/>
  <c r="BA1080" i="11"/>
  <c r="BA1084" i="11"/>
  <c r="BA1088" i="11"/>
  <c r="BA1092" i="11"/>
  <c r="BA1096" i="11"/>
  <c r="BA1100" i="11"/>
  <c r="BA1104" i="11"/>
  <c r="BA1108" i="11"/>
  <c r="BA1112" i="11"/>
  <c r="BA1116" i="11"/>
  <c r="BA1120" i="11"/>
  <c r="BA1124" i="11"/>
  <c r="BA1128" i="11"/>
  <c r="BA1132" i="11"/>
  <c r="BA1136" i="11"/>
  <c r="BA1140" i="11"/>
  <c r="BA1144" i="11"/>
  <c r="BA1148" i="11"/>
  <c r="BA1152" i="11"/>
  <c r="BA1156" i="11"/>
  <c r="BA1160" i="11"/>
  <c r="BA1164" i="11"/>
  <c r="BA1168" i="11"/>
  <c r="BA1172" i="11"/>
  <c r="BA1176" i="11"/>
  <c r="BA1180" i="11"/>
  <c r="BA1184" i="11"/>
  <c r="BA1188" i="11"/>
  <c r="BA1192" i="11"/>
  <c r="BA1196" i="11"/>
  <c r="BA1200" i="11"/>
  <c r="BA1204" i="11"/>
  <c r="BA1208" i="11"/>
  <c r="BA1212" i="11"/>
  <c r="BA1216" i="11"/>
  <c r="BA1220" i="11"/>
  <c r="BA1224" i="11"/>
  <c r="BA1228" i="11"/>
  <c r="BA1232" i="11"/>
  <c r="BA1236" i="11"/>
  <c r="BA1240" i="11"/>
  <c r="BA1244" i="11"/>
  <c r="BA1248" i="11"/>
  <c r="BA1252" i="11"/>
  <c r="BA1256" i="11"/>
  <c r="BA1260" i="11"/>
  <c r="BA1264" i="11"/>
  <c r="BA1268" i="11"/>
  <c r="BA1272" i="11"/>
  <c r="BA1276" i="11"/>
  <c r="BA1280" i="11"/>
  <c r="BA1284" i="11"/>
  <c r="BA1288" i="11"/>
  <c r="BA1292" i="11"/>
  <c r="BA1296" i="11"/>
  <c r="BA1300" i="11"/>
  <c r="BA1304" i="11"/>
  <c r="BA1308" i="11"/>
  <c r="BA1312" i="11"/>
  <c r="BA1316" i="11"/>
  <c r="BA1320" i="11"/>
  <c r="BA1324" i="11"/>
  <c r="BA1328" i="11"/>
  <c r="BA1332" i="11"/>
  <c r="BA1336" i="11"/>
  <c r="BA1340" i="11"/>
  <c r="BA1344" i="11"/>
  <c r="BA1348" i="11"/>
  <c r="BA1352" i="11"/>
  <c r="BA1356" i="11"/>
  <c r="BA1360" i="11"/>
  <c r="BA1364" i="11"/>
  <c r="BA1368" i="11"/>
  <c r="BA1372" i="11"/>
  <c r="BA1376" i="11"/>
  <c r="BA1380" i="11"/>
  <c r="BA1384" i="11"/>
  <c r="BA1388" i="11"/>
  <c r="BA1392" i="11"/>
  <c r="BA1396" i="11"/>
  <c r="BA1400" i="11"/>
  <c r="BA1404" i="11"/>
  <c r="BA1408" i="11"/>
  <c r="BA1412" i="11"/>
  <c r="BA1416" i="11"/>
  <c r="BA1420" i="11"/>
  <c r="BA1424" i="11"/>
  <c r="BA1428" i="11"/>
  <c r="BA1432" i="11"/>
  <c r="BA1436" i="11"/>
  <c r="BA1440" i="11"/>
  <c r="BA1444" i="11"/>
  <c r="BA1448" i="11"/>
  <c r="BA1452" i="11"/>
  <c r="BA1456" i="11"/>
  <c r="BA1460" i="11"/>
  <c r="BA1464" i="11"/>
  <c r="BA1468" i="11"/>
  <c r="BA1472" i="11"/>
  <c r="BA1476" i="11"/>
  <c r="BA1480" i="11"/>
  <c r="BA1484" i="11"/>
  <c r="BA1488" i="11"/>
  <c r="BA1492" i="11"/>
  <c r="BA1496" i="11"/>
  <c r="BA1500" i="11"/>
  <c r="BA1504" i="11"/>
  <c r="BA1508" i="11"/>
  <c r="BA1512" i="11"/>
  <c r="BA1516" i="11"/>
  <c r="BA1520" i="11"/>
  <c r="BA1524" i="11"/>
  <c r="BA1528" i="11"/>
  <c r="BA1532" i="11"/>
  <c r="BA1536" i="11"/>
  <c r="BA1540" i="11"/>
  <c r="BA1544" i="11"/>
  <c r="BA1548" i="11"/>
  <c r="BA1552" i="11"/>
  <c r="BA1556" i="11"/>
  <c r="BA1560" i="11"/>
  <c r="BA1564" i="11"/>
  <c r="BA1568" i="11"/>
  <c r="BA1572" i="11"/>
  <c r="BA1576" i="11"/>
  <c r="BA1580" i="11"/>
  <c r="BA1584" i="11"/>
  <c r="BA1588" i="11"/>
  <c r="BA1592" i="11"/>
  <c r="BA1596" i="11"/>
  <c r="BA1600" i="11"/>
  <c r="BA1604" i="11"/>
  <c r="BA1608" i="11"/>
  <c r="BA1612" i="11"/>
  <c r="BA1616" i="11"/>
  <c r="BA1620" i="11"/>
  <c r="BA1624" i="11"/>
  <c r="BA1628" i="11"/>
  <c r="BA1632" i="11"/>
  <c r="BA1636" i="11"/>
  <c r="BA1640" i="11"/>
  <c r="BA1644" i="11"/>
  <c r="BA1648" i="11"/>
  <c r="BA1652" i="11"/>
  <c r="BA1656" i="11"/>
  <c r="BA1660" i="11"/>
  <c r="BA1664" i="11"/>
  <c r="BA1668" i="11"/>
  <c r="BA1672" i="11"/>
  <c r="BA1676" i="11"/>
  <c r="BA1680" i="11"/>
  <c r="BA1684" i="11"/>
  <c r="BA1688" i="11"/>
  <c r="BA1692" i="11"/>
  <c r="BA1696" i="11"/>
  <c r="BA1700" i="11"/>
  <c r="BA1704" i="11"/>
  <c r="BA1708" i="11"/>
  <c r="BA1712" i="11"/>
  <c r="BA1716" i="11"/>
  <c r="BA1720" i="11"/>
  <c r="BA1724" i="11"/>
  <c r="BA1728" i="11"/>
  <c r="BA1732" i="11"/>
  <c r="BA1736" i="11"/>
  <c r="BA1740" i="11"/>
  <c r="BA1744" i="11"/>
  <c r="BA1748" i="11"/>
  <c r="BA1752" i="11"/>
  <c r="BA1756" i="11"/>
  <c r="BA1760" i="11"/>
  <c r="BA1764" i="11"/>
  <c r="BA1768" i="11"/>
  <c r="BA1772" i="11"/>
  <c r="BA1776" i="11"/>
  <c r="BA1780" i="11"/>
  <c r="BA1784" i="11"/>
  <c r="BA1788" i="11"/>
  <c r="BA1792" i="11"/>
  <c r="BA1796" i="11"/>
  <c r="BA1800" i="11"/>
  <c r="BA1804" i="11"/>
  <c r="BA1808" i="11"/>
  <c r="BA1812" i="11"/>
  <c r="BA1816" i="11"/>
  <c r="BA1820" i="11"/>
  <c r="BA1824" i="11"/>
  <c r="BA1828" i="11"/>
  <c r="BA1832" i="11"/>
  <c r="BA1836" i="11"/>
  <c r="BA1840" i="11"/>
  <c r="BA1844" i="11"/>
  <c r="BA1848" i="11"/>
  <c r="BA1852" i="11"/>
  <c r="BA1856" i="11"/>
  <c r="BA1860" i="11"/>
  <c r="BA1864" i="11"/>
  <c r="BA1868" i="11"/>
  <c r="BA1872" i="11"/>
  <c r="BA1876" i="11"/>
  <c r="BA1880" i="11"/>
  <c r="BA1884" i="11"/>
  <c r="BA1888" i="11"/>
  <c r="BA1892" i="11"/>
  <c r="BA1896" i="11"/>
  <c r="BA1900" i="11"/>
  <c r="BA1904" i="11"/>
  <c r="BA1908" i="11"/>
  <c r="BA1912" i="11"/>
  <c r="BA1916" i="11"/>
  <c r="BA1920" i="11"/>
  <c r="BA1924" i="11"/>
  <c r="BA1928" i="11"/>
  <c r="BA1932" i="11"/>
  <c r="BA1936" i="11"/>
  <c r="BA1940" i="11"/>
  <c r="BA1944" i="11"/>
  <c r="BA1948" i="11"/>
  <c r="BA1952" i="11"/>
  <c r="BA1956" i="11"/>
  <c r="BA1960" i="11"/>
  <c r="BA1964" i="11"/>
  <c r="BA1968" i="11"/>
  <c r="BA1972" i="11"/>
  <c r="BA1976" i="11"/>
  <c r="BA1980" i="11"/>
  <c r="BA1984" i="11"/>
  <c r="BA1988" i="11"/>
  <c r="BA1992" i="11"/>
  <c r="BA1996" i="11"/>
  <c r="BA2000" i="11"/>
  <c r="BA2004" i="11"/>
  <c r="BA2008" i="11"/>
  <c r="BA2012" i="11"/>
  <c r="BA2016" i="11"/>
  <c r="BA2020" i="11"/>
  <c r="BA2024" i="11"/>
  <c r="BA2028" i="11"/>
  <c r="BA2032" i="11"/>
  <c r="BA2036" i="11"/>
  <c r="BA2040" i="11"/>
  <c r="BA2044" i="11"/>
  <c r="BA2048" i="11"/>
  <c r="BA2052" i="11"/>
  <c r="BA2056" i="11"/>
  <c r="BA2060" i="11"/>
  <c r="BA2064" i="11"/>
  <c r="BA2068" i="11"/>
  <c r="BA2072" i="11"/>
  <c r="BA2076" i="11"/>
  <c r="BA2080" i="11"/>
  <c r="BA2084" i="11"/>
  <c r="BA2088" i="11"/>
  <c r="BA2092" i="11"/>
  <c r="BA2096" i="11"/>
  <c r="BA2100" i="11"/>
  <c r="BA2104" i="11"/>
  <c r="BA2108" i="11"/>
  <c r="BA2112" i="11"/>
  <c r="BA2116" i="11"/>
  <c r="BA2120" i="11"/>
  <c r="BA2124" i="11"/>
  <c r="BA2128" i="11"/>
  <c r="BA2132" i="11"/>
  <c r="BA2136" i="11"/>
  <c r="BA2140" i="11"/>
  <c r="BA2144" i="11"/>
  <c r="BA2148" i="11"/>
  <c r="BA2152" i="11"/>
  <c r="BA2156" i="11"/>
  <c r="BA2160" i="11"/>
  <c r="BA2164" i="11"/>
  <c r="BA2168" i="11"/>
  <c r="BA2172" i="11"/>
  <c r="BA2176" i="11"/>
  <c r="BA2180" i="11"/>
  <c r="BA2184" i="11"/>
  <c r="BA2188" i="11"/>
  <c r="BA2192" i="11"/>
  <c r="BA2196" i="11"/>
  <c r="BA2200" i="11"/>
  <c r="BA2204" i="11"/>
  <c r="BA2208" i="11"/>
  <c r="BA2212" i="11"/>
  <c r="BA2216" i="11"/>
  <c r="BA2220" i="11"/>
  <c r="BA2224" i="11"/>
  <c r="BA2228" i="11"/>
  <c r="BA2232" i="11"/>
  <c r="BA2236" i="11"/>
  <c r="BA2240" i="11"/>
  <c r="BA2244" i="11"/>
  <c r="BA2248" i="11"/>
  <c r="BA2252" i="11"/>
  <c r="BA2256" i="11"/>
  <c r="BA2260" i="11"/>
  <c r="BA2264" i="11"/>
  <c r="BA2268" i="11"/>
  <c r="BA2272" i="11"/>
  <c r="BA2276" i="11"/>
  <c r="BA2280" i="11"/>
  <c r="BA2284" i="11"/>
  <c r="BA2288" i="11"/>
  <c r="BA2292" i="11"/>
  <c r="BA2296" i="11"/>
  <c r="BA2300" i="11"/>
  <c r="BA2304" i="11"/>
  <c r="BA2308" i="11"/>
  <c r="BA2312" i="11"/>
  <c r="BA2316" i="11"/>
  <c r="BA2320" i="11"/>
  <c r="BA2324" i="11"/>
  <c r="BA2328" i="11"/>
  <c r="BA2332" i="11"/>
  <c r="BA2336" i="11"/>
  <c r="BA2340" i="11"/>
  <c r="BA2344" i="11"/>
  <c r="BA2348" i="11"/>
  <c r="BA2352" i="11"/>
  <c r="BA2356" i="11"/>
  <c r="BA2360" i="11"/>
  <c r="BA2364" i="11"/>
  <c r="BA456" i="11"/>
  <c r="BA472" i="11"/>
  <c r="BA488" i="11"/>
  <c r="BA500" i="11"/>
  <c r="BA516" i="11"/>
  <c r="BA528" i="11"/>
  <c r="BA544" i="11"/>
  <c r="BA552" i="11"/>
  <c r="BA564" i="11"/>
  <c r="BA580" i="11"/>
  <c r="BA588" i="11"/>
  <c r="BA600" i="11"/>
  <c r="BA616" i="11"/>
  <c r="BA628" i="11"/>
  <c r="BA636" i="11"/>
  <c r="BA652" i="11"/>
  <c r="BA668" i="11"/>
  <c r="BA764" i="11"/>
  <c r="M42" i="19"/>
  <c r="BA460" i="11"/>
  <c r="BA476" i="11"/>
  <c r="BA492" i="11"/>
  <c r="BA504" i="11"/>
  <c r="BA520" i="11"/>
  <c r="BA532" i="11"/>
  <c r="BA548" i="11"/>
  <c r="BA560" i="11"/>
  <c r="BA576" i="11"/>
  <c r="BA592" i="11"/>
  <c r="BA604" i="11"/>
  <c r="BA620" i="11"/>
  <c r="BA632" i="11"/>
  <c r="BA644" i="11"/>
  <c r="BA664" i="11"/>
  <c r="BA772" i="11"/>
  <c r="M32" i="19"/>
  <c r="BA6" i="11"/>
  <c r="AJ33" i="11" s="1"/>
  <c r="BA8" i="11"/>
  <c r="BA10" i="11"/>
  <c r="BA12" i="11"/>
  <c r="BA17" i="11"/>
  <c r="BA21" i="11"/>
  <c r="BA25" i="11"/>
  <c r="BA29" i="11"/>
  <c r="BA33" i="11"/>
  <c r="BA37" i="11"/>
  <c r="BA41" i="11"/>
  <c r="BA45" i="11"/>
  <c r="BA49" i="11"/>
  <c r="BA53" i="11"/>
  <c r="BA57" i="11"/>
  <c r="BA61" i="11"/>
  <c r="BA65" i="11"/>
  <c r="BA69" i="11"/>
  <c r="BA73" i="11"/>
  <c r="BA77" i="11"/>
  <c r="BA81" i="11"/>
  <c r="BA85" i="11"/>
  <c r="BA89" i="11"/>
  <c r="BA93" i="11"/>
  <c r="BA97" i="11"/>
  <c r="BA101" i="11"/>
  <c r="BA105" i="11"/>
  <c r="BA109" i="11"/>
  <c r="BA113" i="11"/>
  <c r="BA117" i="11"/>
  <c r="BA121" i="11"/>
  <c r="BA125" i="11"/>
  <c r="BA129" i="11"/>
  <c r="BA133" i="11"/>
  <c r="BA137" i="11"/>
  <c r="BA141" i="11"/>
  <c r="BA145" i="11"/>
  <c r="BA149" i="11"/>
  <c r="BA153" i="11"/>
  <c r="BA157" i="11"/>
  <c r="BA161" i="11"/>
  <c r="BA165" i="11"/>
  <c r="BA169" i="11"/>
  <c r="BA173" i="11"/>
  <c r="BA177" i="11"/>
  <c r="BA181" i="11"/>
  <c r="BA185" i="11"/>
  <c r="BA189" i="11"/>
  <c r="BA193" i="11"/>
  <c r="BA197" i="11"/>
  <c r="BA201" i="11"/>
  <c r="BA205" i="11"/>
  <c r="BA209" i="11"/>
  <c r="BA213" i="11"/>
  <c r="BA217" i="11"/>
  <c r="BA221" i="11"/>
  <c r="BA225" i="11"/>
  <c r="BA229" i="11"/>
  <c r="BA233" i="11"/>
  <c r="BA237" i="11"/>
  <c r="BA241" i="11"/>
  <c r="BA245" i="11"/>
  <c r="BA249" i="11"/>
  <c r="BA253" i="11"/>
  <c r="BA257" i="11"/>
  <c r="BA261" i="11"/>
  <c r="BA265" i="11"/>
  <c r="BA269" i="11"/>
  <c r="BA273" i="11"/>
  <c r="BA277" i="11"/>
  <c r="BA281" i="11"/>
  <c r="BA285" i="11"/>
  <c r="BA289" i="11"/>
  <c r="BA293" i="11"/>
  <c r="BA297" i="11"/>
  <c r="BA301" i="11"/>
  <c r="BA305" i="11"/>
  <c r="BA309" i="11"/>
  <c r="BA313" i="11"/>
  <c r="BA317" i="11"/>
  <c r="BA321" i="11"/>
  <c r="BA325" i="11"/>
  <c r="BA329" i="11"/>
  <c r="BA333" i="11"/>
  <c r="BA337" i="11"/>
  <c r="BA341" i="11"/>
  <c r="BA345" i="11"/>
  <c r="BA349" i="11"/>
  <c r="BA353" i="11"/>
  <c r="BA357" i="11"/>
  <c r="BA361" i="11"/>
  <c r="BA365" i="11"/>
  <c r="BA369" i="11"/>
  <c r="BA373" i="11"/>
  <c r="BA377" i="11"/>
  <c r="BA381" i="11"/>
  <c r="BA385" i="11"/>
  <c r="BA389" i="11"/>
  <c r="BA393" i="11"/>
  <c r="BA397" i="11"/>
  <c r="BA401" i="11"/>
  <c r="BA405" i="11"/>
  <c r="BA409" i="11"/>
  <c r="BA413" i="11"/>
  <c r="BA417" i="11"/>
  <c r="BA421" i="11"/>
  <c r="BA425" i="11"/>
  <c r="BA429" i="11"/>
  <c r="BA433" i="11"/>
  <c r="BA437" i="11"/>
  <c r="BA441" i="11"/>
  <c r="BA445" i="11"/>
  <c r="BA449" i="11"/>
  <c r="BA453" i="11"/>
  <c r="BA457" i="11"/>
  <c r="BA461" i="11"/>
  <c r="BA465" i="11"/>
  <c r="BA469" i="11"/>
  <c r="BA473" i="11"/>
  <c r="BA477" i="11"/>
  <c r="BA481" i="11"/>
  <c r="BA485" i="11"/>
  <c r="BA489" i="11"/>
  <c r="BA493" i="11"/>
  <c r="BA497" i="11"/>
  <c r="BA501" i="11"/>
  <c r="AJ33" i="11" s="1" a="1"/>
  <c r="BA505" i="11"/>
  <c r="BA509" i="11"/>
  <c r="BA513" i="11"/>
  <c r="BA517" i="11"/>
  <c r="BA521" i="11"/>
  <c r="BA525" i="11"/>
  <c r="BA529" i="11"/>
  <c r="BA533" i="11"/>
  <c r="BA537" i="11"/>
  <c r="BA541" i="11"/>
  <c r="BA545" i="11"/>
  <c r="BA549" i="11"/>
  <c r="BA553" i="11"/>
  <c r="BA557" i="11"/>
  <c r="BA561" i="11"/>
  <c r="BA565" i="11"/>
  <c r="BA569" i="11"/>
  <c r="BA573" i="11"/>
  <c r="BA577" i="11"/>
  <c r="BA581" i="11"/>
  <c r="BA585" i="11"/>
  <c r="BA589" i="11"/>
  <c r="BA593" i="11"/>
  <c r="BA597" i="11"/>
  <c r="BA601" i="11"/>
  <c r="BA605" i="11"/>
  <c r="BA609" i="11"/>
  <c r="BA613" i="11"/>
  <c r="BA617" i="11"/>
  <c r="BA621" i="11"/>
  <c r="BA625" i="11"/>
  <c r="BA629" i="11"/>
  <c r="BA633" i="11"/>
  <c r="BA637" i="11"/>
  <c r="BA641" i="11"/>
  <c r="BA645" i="11"/>
  <c r="BA649" i="11"/>
  <c r="BA653" i="11"/>
  <c r="BA657" i="11"/>
  <c r="BA661" i="11"/>
  <c r="BA665" i="11"/>
  <c r="BA669" i="11"/>
  <c r="BA673" i="11"/>
  <c r="BA677" i="11"/>
  <c r="BA681" i="11"/>
  <c r="BA685" i="11"/>
  <c r="BA689" i="11"/>
  <c r="BA693" i="11"/>
  <c r="BA697" i="11"/>
  <c r="BA701" i="11"/>
  <c r="BA705" i="11"/>
  <c r="BA709" i="11"/>
  <c r="BA713" i="11"/>
  <c r="BA717" i="11"/>
  <c r="BA721" i="11"/>
  <c r="BA725" i="11"/>
  <c r="BA729" i="11"/>
  <c r="BA733" i="11"/>
  <c r="BA737" i="11"/>
  <c r="BA741" i="11"/>
  <c r="BA745" i="11"/>
  <c r="BA749" i="11"/>
  <c r="BA753" i="11"/>
  <c r="BA757" i="11"/>
  <c r="BA761" i="11"/>
  <c r="BA765" i="11"/>
  <c r="BA769" i="11"/>
  <c r="BA773" i="11"/>
  <c r="BA777" i="11"/>
  <c r="BA781" i="11"/>
  <c r="BA785" i="11"/>
  <c r="BA789" i="11"/>
  <c r="BA793" i="11"/>
  <c r="BA797" i="11"/>
  <c r="BA801" i="11"/>
  <c r="BA805" i="11"/>
  <c r="BA809" i="11"/>
  <c r="BA813" i="11"/>
  <c r="BA817" i="11"/>
  <c r="BA821" i="11"/>
  <c r="BA825" i="11"/>
  <c r="BA829" i="11"/>
  <c r="BA833" i="11"/>
  <c r="BA837" i="11"/>
  <c r="BA841" i="11"/>
  <c r="BA845" i="11"/>
  <c r="BA849" i="11"/>
  <c r="BA853" i="11"/>
  <c r="BA857" i="11"/>
  <c r="BA861" i="11"/>
  <c r="BA865" i="11"/>
  <c r="BA869" i="11"/>
  <c r="BA873" i="11"/>
  <c r="BA877" i="11"/>
  <c r="BA881" i="11"/>
  <c r="BA885" i="11"/>
  <c r="BA889" i="11"/>
  <c r="BA893" i="11"/>
  <c r="BA897" i="11"/>
  <c r="BA901" i="11"/>
  <c r="BA905" i="11"/>
  <c r="BA909" i="11"/>
  <c r="BA913" i="11"/>
  <c r="BA917" i="11"/>
  <c r="BA921" i="11"/>
  <c r="BA925" i="11"/>
  <c r="BA929" i="11"/>
  <c r="BA933" i="11"/>
  <c r="BA937" i="11"/>
  <c r="BA941" i="11"/>
  <c r="BA945" i="11"/>
  <c r="BA949" i="11"/>
  <c r="BA953" i="11"/>
  <c r="BA957" i="11"/>
  <c r="BA961" i="11"/>
  <c r="BA965" i="11"/>
  <c r="BA969" i="11"/>
  <c r="BA973" i="11"/>
  <c r="BA977" i="11"/>
  <c r="BA981" i="11"/>
  <c r="BA985" i="11"/>
  <c r="BA989" i="11"/>
  <c r="BA993" i="11"/>
  <c r="BA997" i="11"/>
  <c r="BA1001" i="11"/>
  <c r="BA1005" i="11"/>
  <c r="BA1009" i="11"/>
  <c r="BA1013" i="11"/>
  <c r="BA1017" i="11"/>
  <c r="BA1021" i="11"/>
  <c r="BA1025" i="11"/>
  <c r="BA1029" i="11"/>
  <c r="BA1033" i="11"/>
  <c r="BA1037" i="11"/>
  <c r="BA1041" i="11"/>
  <c r="BA1045" i="11"/>
  <c r="BA1049" i="11"/>
  <c r="BA1053" i="11"/>
  <c r="BA1057" i="11"/>
  <c r="BA1061" i="11"/>
  <c r="BA1065" i="11"/>
  <c r="BA1069" i="11"/>
  <c r="BA1073" i="11"/>
  <c r="BA1077" i="11"/>
  <c r="BA1081" i="11"/>
  <c r="BA1085" i="11"/>
  <c r="BA1089" i="11"/>
  <c r="BA1093" i="11"/>
  <c r="BA1097" i="11"/>
  <c r="BA1101" i="11"/>
  <c r="BA1105" i="11"/>
  <c r="BA1109" i="11"/>
  <c r="BA1113" i="11"/>
  <c r="BA1117" i="11"/>
  <c r="BA1121" i="11"/>
  <c r="BA1125" i="11"/>
  <c r="BA1129" i="11"/>
  <c r="BA1133" i="11"/>
  <c r="BA1137" i="11"/>
  <c r="BA1141" i="11"/>
  <c r="BA1145" i="11"/>
  <c r="BA1149" i="11"/>
  <c r="BA1153" i="11"/>
  <c r="BA1157" i="11"/>
  <c r="BA1161" i="11"/>
  <c r="BA1165" i="11"/>
  <c r="BA1169" i="11"/>
  <c r="BA1173" i="11"/>
  <c r="BA1177" i="11"/>
  <c r="BA1181" i="11"/>
  <c r="BA1185" i="11"/>
  <c r="BA1189" i="11"/>
  <c r="BA1193" i="11"/>
  <c r="BA1197" i="11"/>
  <c r="BA1201" i="11"/>
  <c r="BA1205" i="11"/>
  <c r="BA1209" i="11"/>
  <c r="BA1213" i="11"/>
  <c r="BA1217" i="11"/>
  <c r="BA1221" i="11"/>
  <c r="BA1225" i="11"/>
  <c r="BA1229" i="11"/>
  <c r="BA1233" i="11"/>
  <c r="BA1237" i="11"/>
  <c r="BA1241" i="11"/>
  <c r="BA1245" i="11"/>
  <c r="BA1249" i="11"/>
  <c r="BA1253" i="11"/>
  <c r="BA1257" i="11"/>
  <c r="BA1261" i="11"/>
  <c r="BA1265" i="11"/>
  <c r="BA1269" i="11"/>
  <c r="BA1273" i="11"/>
  <c r="BA1277" i="11"/>
  <c r="BA1281" i="11"/>
  <c r="BA1285" i="11"/>
  <c r="BA1289" i="11"/>
  <c r="BA1293" i="11"/>
  <c r="BA1297" i="11"/>
  <c r="BA1301" i="11"/>
  <c r="BA1305" i="11"/>
  <c r="BA1309" i="11"/>
  <c r="BA1313" i="11"/>
  <c r="BA1317" i="11"/>
  <c r="BA1321" i="11"/>
  <c r="BA1325" i="11"/>
  <c r="BA1329" i="11"/>
  <c r="BA1333" i="11"/>
  <c r="BA1337" i="11"/>
  <c r="BA1341" i="11"/>
  <c r="BA1345" i="11"/>
  <c r="BA1349" i="11"/>
  <c r="BA1353" i="11"/>
  <c r="BA1357" i="11"/>
  <c r="BA1361" i="11"/>
  <c r="BA1365" i="11"/>
  <c r="BA1369" i="11"/>
  <c r="BA1373" i="11"/>
  <c r="BA1377" i="11"/>
  <c r="BA1381" i="11"/>
  <c r="BA1385" i="11"/>
  <c r="BA1389" i="11"/>
  <c r="BA1393" i="11"/>
  <c r="BA1397" i="11"/>
  <c r="BA1401" i="11"/>
  <c r="BA1405" i="11"/>
  <c r="BA1409" i="11"/>
  <c r="BA1413" i="11"/>
  <c r="BA1417" i="11"/>
  <c r="BA1421" i="11"/>
  <c r="BA1425" i="11"/>
  <c r="BA1429" i="11"/>
  <c r="BA1433" i="11"/>
  <c r="BA1437" i="11"/>
  <c r="BA1441" i="11"/>
  <c r="BA1445" i="11"/>
  <c r="BA1449" i="11"/>
  <c r="BA1453" i="11"/>
  <c r="BA1457" i="11"/>
  <c r="BA1461" i="11"/>
  <c r="BA1465" i="11"/>
  <c r="BA1469" i="11"/>
  <c r="BA1473" i="11"/>
  <c r="BA1477" i="11"/>
  <c r="BA1481" i="11"/>
  <c r="BA1485" i="11"/>
  <c r="BA1489" i="11"/>
  <c r="BA1493" i="11"/>
  <c r="BA1497" i="11"/>
  <c r="BA1501" i="11"/>
  <c r="BA1505" i="11"/>
  <c r="BA1509" i="11"/>
  <c r="BA1513" i="11"/>
  <c r="BA1517" i="11"/>
  <c r="BA1521" i="11"/>
  <c r="BA1525" i="11"/>
  <c r="BA1529" i="11"/>
  <c r="BA1533" i="11"/>
  <c r="BA1537" i="11"/>
  <c r="BA1541" i="11"/>
  <c r="BA1545" i="11"/>
  <c r="BA1549" i="11"/>
  <c r="BA1553" i="11"/>
  <c r="BA1557" i="11"/>
  <c r="BA1561" i="11"/>
  <c r="BA1565" i="11"/>
  <c r="BA1569" i="11"/>
  <c r="BA1573" i="11"/>
  <c r="BA1577" i="11"/>
  <c r="BA1581" i="11"/>
  <c r="BA1585" i="11"/>
  <c r="BA1589" i="11"/>
  <c r="BA1593" i="11"/>
  <c r="BA1597" i="11"/>
  <c r="BA1601" i="11"/>
  <c r="BA1605" i="11"/>
  <c r="BA1609" i="11"/>
  <c r="BA1613" i="11"/>
  <c r="BA1617" i="11"/>
  <c r="BA1621" i="11"/>
  <c r="BA1625" i="11"/>
  <c r="BA1629" i="11"/>
  <c r="BA1633" i="11"/>
  <c r="BA1637" i="11"/>
  <c r="BA1641" i="11"/>
  <c r="BA1645" i="11"/>
  <c r="BA1649" i="11"/>
  <c r="BA1653" i="11"/>
  <c r="BA1657" i="11"/>
  <c r="BA1661" i="11"/>
  <c r="BA1665" i="11"/>
  <c r="BA1669" i="11"/>
  <c r="BA1673" i="11"/>
  <c r="BA1677" i="11"/>
  <c r="BA1681" i="11"/>
  <c r="BA1685" i="11"/>
  <c r="BA1689" i="11"/>
  <c r="BA1693" i="11"/>
  <c r="BA1697" i="11"/>
  <c r="BA1701" i="11"/>
  <c r="BA1705" i="11"/>
  <c r="BA1709" i="11"/>
  <c r="BA1713" i="11"/>
  <c r="BA1717" i="11"/>
  <c r="BA1721" i="11"/>
  <c r="BA1725" i="11"/>
  <c r="BA1729" i="11"/>
  <c r="BA1733" i="11"/>
  <c r="BA1737" i="11"/>
  <c r="BA1741" i="11"/>
  <c r="BA1745" i="11"/>
  <c r="BA1749" i="11"/>
  <c r="BA1753" i="11"/>
  <c r="BA1757" i="11"/>
  <c r="BA1761" i="11"/>
  <c r="BA1765" i="11"/>
  <c r="BA1769" i="11"/>
  <c r="BA1773" i="11"/>
  <c r="BA1777" i="11"/>
  <c r="BA1781" i="11"/>
  <c r="BA1785" i="11"/>
  <c r="BA1789" i="11"/>
  <c r="BA1793" i="11"/>
  <c r="BA1797" i="11"/>
  <c r="BA1801" i="11"/>
  <c r="BA1805" i="11"/>
  <c r="BA1809" i="11"/>
  <c r="BA1813" i="11"/>
  <c r="BA1817" i="11"/>
  <c r="BA1821" i="11"/>
  <c r="BA1825" i="11"/>
  <c r="BA1829" i="11"/>
  <c r="BA1833" i="11"/>
  <c r="BA1837" i="11"/>
  <c r="BA1841" i="11"/>
  <c r="BA1845" i="11"/>
  <c r="BA1849" i="11"/>
  <c r="BA1853" i="11"/>
  <c r="BA1857" i="11"/>
  <c r="BA1861" i="11"/>
  <c r="BA1865" i="11"/>
  <c r="BA1869" i="11"/>
  <c r="BA1873" i="11"/>
  <c r="BA1877" i="11"/>
  <c r="BA1881" i="11"/>
  <c r="BA1885" i="11"/>
  <c r="BA1889" i="11"/>
  <c r="BA1893" i="11"/>
  <c r="BA1897" i="11"/>
  <c r="BA1901" i="11"/>
  <c r="BA1905" i="11"/>
  <c r="BA1909" i="11"/>
  <c r="BA1913" i="11"/>
  <c r="BA1917" i="11"/>
  <c r="BA1921" i="11"/>
  <c r="BA1925" i="11"/>
  <c r="BA1929" i="11"/>
  <c r="BA1933" i="11"/>
  <c r="BA1937" i="11"/>
  <c r="BA1941" i="11"/>
  <c r="BA1945" i="11"/>
  <c r="BA1949" i="11"/>
  <c r="BA1953" i="11"/>
  <c r="BA1957" i="11"/>
  <c r="BA1961" i="11"/>
  <c r="BA1965" i="11"/>
  <c r="BA1969" i="11"/>
  <c r="BA1973" i="11"/>
  <c r="BA1977" i="11"/>
  <c r="BA1981" i="11"/>
  <c r="BA1985" i="11"/>
  <c r="BA1989" i="11"/>
  <c r="BA1993" i="11"/>
  <c r="BA1997" i="11"/>
  <c r="BA2001" i="11"/>
  <c r="BA2005" i="11"/>
  <c r="BA2009" i="11"/>
  <c r="BA2013" i="11"/>
  <c r="BA2017" i="11"/>
  <c r="BA2021" i="11"/>
  <c r="BA2025" i="11"/>
  <c r="BA2029" i="11"/>
  <c r="BA2033" i="11"/>
  <c r="BA2037" i="11"/>
  <c r="BA2041" i="11"/>
  <c r="BA2045" i="11"/>
  <c r="BA2049" i="11"/>
  <c r="BA2053" i="11"/>
  <c r="BA2057" i="11"/>
  <c r="BA2061" i="11"/>
  <c r="BA2065" i="11"/>
  <c r="BA2069" i="11"/>
  <c r="BA2073" i="11"/>
  <c r="BA2077" i="11"/>
  <c r="BA2081" i="11"/>
  <c r="BA2085" i="11"/>
  <c r="BA2089" i="11"/>
  <c r="BA2093" i="11"/>
  <c r="BA2097" i="11"/>
  <c r="BA2101" i="11"/>
  <c r="BA2105" i="11"/>
  <c r="BA2109" i="11"/>
  <c r="BA2113" i="11"/>
  <c r="BA2117" i="11"/>
  <c r="BA2121" i="11"/>
  <c r="BA2125" i="11"/>
  <c r="BA2129" i="11"/>
  <c r="BA2133" i="11"/>
  <c r="BA2137" i="11"/>
  <c r="BA2141" i="11"/>
  <c r="BA2145" i="11"/>
  <c r="BA2149" i="11"/>
  <c r="BA2153" i="11"/>
  <c r="BA2157" i="11"/>
  <c r="BA2161" i="11"/>
  <c r="BA2165" i="11"/>
  <c r="BA2169" i="11"/>
  <c r="BA2173" i="11"/>
  <c r="BA2177" i="11"/>
  <c r="BA2181" i="11"/>
  <c r="BA2185" i="11"/>
  <c r="BA2189" i="11"/>
  <c r="BA2193" i="11"/>
  <c r="BA2197" i="11"/>
  <c r="BA2201" i="11"/>
  <c r="BA2205" i="11"/>
  <c r="BA2209" i="11"/>
  <c r="BA2213" i="11"/>
  <c r="BA2217" i="11"/>
  <c r="BA2221" i="11"/>
  <c r="BA2225" i="11"/>
  <c r="BA2229" i="11"/>
  <c r="BA2233" i="11"/>
  <c r="BA2237" i="11"/>
  <c r="BA2241" i="11"/>
  <c r="BA2245" i="11"/>
  <c r="BA2249" i="11"/>
  <c r="BA2253" i="11"/>
  <c r="BA2257" i="11"/>
  <c r="BA2261" i="11"/>
  <c r="BA2265" i="11"/>
  <c r="BA2269" i="11"/>
  <c r="BA2273" i="11"/>
  <c r="BA2277" i="11"/>
  <c r="BA2281" i="11"/>
  <c r="BA2285" i="11"/>
  <c r="BA2289" i="11"/>
  <c r="BA2293" i="11"/>
  <c r="BA2297" i="11"/>
  <c r="BA2301" i="11"/>
  <c r="BA2305" i="11"/>
  <c r="BA2309" i="11"/>
  <c r="BA2313" i="11"/>
  <c r="BA2317" i="11"/>
  <c r="BA2321" i="11"/>
  <c r="BA2325" i="11"/>
  <c r="BA2329" i="11"/>
  <c r="BA2333" i="11"/>
  <c r="BA2337" i="11"/>
  <c r="BA2341" i="11"/>
  <c r="BA2345" i="11"/>
  <c r="BA2349" i="11"/>
  <c r="BA2353" i="11"/>
  <c r="BA2357" i="11"/>
  <c r="BA2361" i="11"/>
  <c r="BA2365" i="11"/>
  <c r="BA452" i="11"/>
  <c r="BA468" i="11"/>
  <c r="BA480" i="11"/>
  <c r="BA496" i="11"/>
  <c r="BA512" i="11"/>
  <c r="BA524" i="11"/>
  <c r="BA540" i="11"/>
  <c r="BA556" i="11"/>
  <c r="BA572" i="11"/>
  <c r="BA584" i="11"/>
  <c r="BA596" i="11"/>
  <c r="BA608" i="11"/>
  <c r="BA624" i="11"/>
  <c r="BA640" i="11"/>
  <c r="BA656" i="11"/>
  <c r="BA768" i="11"/>
  <c r="M36" i="19"/>
  <c r="M38" i="19"/>
  <c r="M40" i="19"/>
  <c r="BA14" i="11"/>
  <c r="BA2366" i="11"/>
  <c r="AJ59" i="11" s="1" a="1"/>
  <c r="I44" i="19"/>
  <c r="I43" i="19"/>
  <c r="AR4" i="21"/>
  <c r="I35" i="19"/>
  <c r="I39" i="19"/>
  <c r="I46" i="19"/>
  <c r="I37" i="19"/>
  <c r="I40" i="19"/>
  <c r="I42" i="19"/>
  <c r="AR9" i="21"/>
  <c r="AR6" i="21"/>
  <c r="I38" i="19"/>
  <c r="I36" i="19"/>
  <c r="AR3" i="21"/>
  <c r="I41" i="19"/>
  <c r="I34" i="19"/>
  <c r="AR11" i="21"/>
  <c r="I45" i="19"/>
  <c r="AJ59" i="11" l="1"/>
  <c r="AJ8" i="11"/>
  <c r="N42" i="19"/>
  <c r="N39" i="19"/>
  <c r="N34" i="19"/>
  <c r="N40" i="19"/>
  <c r="N33" i="19"/>
  <c r="AS9" i="21"/>
  <c r="N37" i="19"/>
  <c r="N36" i="19"/>
  <c r="N43" i="19"/>
  <c r="AS3" i="21"/>
  <c r="AS4" i="21"/>
  <c r="N35" i="19"/>
  <c r="AS6" i="21"/>
  <c r="N38" i="19"/>
  <c r="N41" i="19"/>
  <c r="N32" i="19"/>
  <c r="AS11" i="21"/>
  <c r="AJ33" i="23"/>
  <c r="AJ59" i="23"/>
  <c r="AJ8" i="23"/>
  <c r="AJ59" i="21"/>
  <c r="AJ8" i="21"/>
  <c r="AJ33" i="21"/>
  <c r="Q3" i="19" a="1"/>
  <c r="Q72" i="19" l="1"/>
  <c r="Q45" i="19"/>
  <c r="Q88" i="19"/>
  <c r="Q91" i="19"/>
  <c r="Q73" i="19"/>
  <c r="Q16" i="19"/>
  <c r="Q48" i="19"/>
  <c r="Q86" i="19"/>
  <c r="Q78" i="19"/>
  <c r="Q77" i="19"/>
  <c r="Q98" i="19"/>
  <c r="Q37" i="19"/>
  <c r="Q26" i="19"/>
  <c r="Q63" i="19"/>
  <c r="Q12" i="19"/>
  <c r="Q84" i="19"/>
  <c r="Q96" i="19"/>
  <c r="Q10" i="19"/>
  <c r="Q43" i="19"/>
  <c r="Q13" i="19"/>
  <c r="Q11" i="19"/>
  <c r="Q39" i="19"/>
  <c r="Q55" i="19"/>
  <c r="Q66" i="19"/>
  <c r="Q71" i="19"/>
  <c r="Q95" i="19"/>
  <c r="Q41" i="19"/>
  <c r="Q59" i="19"/>
  <c r="Q32" i="19"/>
  <c r="Q17" i="19"/>
  <c r="Q80" i="19"/>
  <c r="Q54" i="19"/>
  <c r="Q94" i="19"/>
  <c r="Q83" i="19"/>
  <c r="Q19" i="19"/>
  <c r="Q81" i="19"/>
  <c r="Q33" i="19"/>
  <c r="Q15" i="19"/>
  <c r="Q5" i="19"/>
  <c r="Q93" i="19"/>
  <c r="Q89" i="19"/>
  <c r="Q60" i="19"/>
  <c r="Q4" i="19"/>
  <c r="Q35" i="19"/>
  <c r="Q14" i="19"/>
  <c r="Q62" i="19"/>
  <c r="Q24" i="19"/>
  <c r="Q57" i="19"/>
  <c r="Q61" i="19"/>
  <c r="Q58" i="19"/>
  <c r="Q97" i="19"/>
  <c r="Q99" i="19"/>
  <c r="Q75" i="19"/>
  <c r="Q36" i="19"/>
  <c r="Q25" i="19"/>
  <c r="Q49" i="19"/>
  <c r="Q22" i="19"/>
  <c r="Q51" i="19"/>
  <c r="Q40" i="19"/>
  <c r="Q65" i="19"/>
  <c r="Q9" i="19"/>
  <c r="Q53" i="19"/>
  <c r="Q23" i="19"/>
  <c r="Q21" i="19"/>
  <c r="Q79" i="19"/>
  <c r="Q38" i="19"/>
  <c r="Q90" i="19"/>
  <c r="Q74" i="19"/>
  <c r="Q46" i="19"/>
  <c r="Q6" i="19"/>
  <c r="Q42" i="19"/>
  <c r="Q34" i="19"/>
  <c r="Q18" i="19"/>
  <c r="Q47" i="19"/>
  <c r="Q70" i="19"/>
  <c r="Q28" i="19"/>
  <c r="Q30" i="19"/>
  <c r="Q82" i="19"/>
  <c r="Q52" i="19"/>
  <c r="Q29" i="19"/>
  <c r="Q31" i="19"/>
  <c r="Q7" i="19"/>
  <c r="Q56" i="19"/>
  <c r="Q50" i="19"/>
  <c r="Q44" i="19"/>
  <c r="Q3" i="19"/>
  <c r="Q27" i="19"/>
  <c r="Q87" i="19"/>
  <c r="Q68" i="19"/>
  <c r="Q69" i="19"/>
  <c r="Q85" i="19"/>
  <c r="Q8" i="19"/>
  <c r="Q67" i="19"/>
  <c r="Q64" i="19"/>
  <c r="Q92" i="19"/>
  <c r="Q76" i="19"/>
  <c r="Q20" i="19"/>
  <c r="U10" i="19"/>
  <c r="S78" i="19"/>
  <c r="V83" i="19"/>
  <c r="S90" i="19"/>
  <c r="R73" i="19"/>
  <c r="R15" i="19"/>
  <c r="V42" i="19"/>
  <c r="S20" i="19"/>
  <c r="U41" i="19"/>
  <c r="V65" i="19"/>
  <c r="S67" i="19"/>
  <c r="S55" i="19"/>
  <c r="U49" i="19"/>
  <c r="U77" i="19"/>
  <c r="S4" i="19"/>
  <c r="S28" i="19"/>
  <c r="U63" i="19"/>
  <c r="S24" i="19"/>
  <c r="U29" i="19"/>
  <c r="R79" i="19"/>
  <c r="V69" i="19"/>
  <c r="U59" i="19"/>
  <c r="S9" i="19"/>
  <c r="V64" i="19"/>
  <c r="R54" i="19"/>
  <c r="U61" i="19"/>
  <c r="R47" i="19"/>
  <c r="U37" i="19"/>
  <c r="V14" i="19"/>
  <c r="V82" i="19"/>
  <c r="S84" i="19"/>
  <c r="V68" i="19"/>
  <c r="R43" i="19"/>
  <c r="V99" i="19"/>
  <c r="U44" i="19"/>
  <c r="S12" i="19"/>
  <c r="V57" i="19"/>
  <c r="S71" i="19"/>
  <c r="U58" i="19"/>
  <c r="U56" i="19"/>
  <c r="S11" i="19"/>
  <c r="R36" i="19"/>
  <c r="U27" i="19"/>
  <c r="U78" i="19"/>
  <c r="U83" i="19"/>
  <c r="U90" i="19"/>
  <c r="V73" i="19"/>
  <c r="S15" i="19"/>
  <c r="U42" i="19"/>
  <c r="R71" i="19"/>
  <c r="R58" i="19"/>
  <c r="R56" i="19"/>
  <c r="U11" i="19"/>
  <c r="U36" i="19"/>
  <c r="R27" i="19"/>
  <c r="S77" i="19"/>
  <c r="R4" i="19"/>
  <c r="U28" i="19"/>
  <c r="V63" i="19"/>
  <c r="V5" i="19"/>
  <c r="S34" i="19"/>
  <c r="R72" i="19"/>
  <c r="V95" i="19"/>
  <c r="R40" i="19"/>
  <c r="U8" i="19"/>
  <c r="U17" i="19"/>
  <c r="V23" i="19"/>
  <c r="U76" i="19"/>
  <c r="U31" i="19"/>
  <c r="U98" i="19"/>
  <c r="V35" i="19"/>
  <c r="V30" i="19"/>
  <c r="V12" i="19"/>
  <c r="R57" i="19"/>
  <c r="S79" i="19"/>
  <c r="R69" i="19"/>
  <c r="V59" i="19"/>
  <c r="R9" i="19"/>
  <c r="R64" i="19"/>
  <c r="S54" i="19"/>
  <c r="R45" i="19"/>
  <c r="V19" i="19"/>
  <c r="R74" i="19"/>
  <c r="R16" i="19"/>
  <c r="S80" i="19"/>
  <c r="V21" i="19"/>
  <c r="R89" i="19"/>
  <c r="U38" i="19"/>
  <c r="R91" i="19"/>
  <c r="S33" i="19"/>
  <c r="U6" i="19"/>
  <c r="V86" i="19"/>
  <c r="V71" i="19"/>
  <c r="S58" i="19"/>
  <c r="V56" i="19"/>
  <c r="V11" i="19"/>
  <c r="S36" i="19"/>
  <c r="S27" i="19"/>
  <c r="S22" i="19"/>
  <c r="R7" i="19"/>
  <c r="U75" i="19"/>
  <c r="U3" i="19"/>
  <c r="R66" i="19"/>
  <c r="U89" i="19"/>
  <c r="U91" i="19"/>
  <c r="U33" i="19"/>
  <c r="V6" i="19"/>
  <c r="U86" i="19"/>
  <c r="U21" i="19"/>
  <c r="V78" i="19"/>
  <c r="R90" i="19"/>
  <c r="U73" i="19"/>
  <c r="R23" i="19"/>
  <c r="V76" i="19"/>
  <c r="R88" i="19"/>
  <c r="U46" i="19"/>
  <c r="V22" i="19"/>
  <c r="U13" i="19"/>
  <c r="V3" i="19"/>
  <c r="V46" i="19"/>
  <c r="S47" i="19"/>
  <c r="S94" i="19"/>
  <c r="U32" i="19"/>
  <c r="V18" i="19"/>
  <c r="V88" i="19"/>
  <c r="U54" i="19"/>
  <c r="V90" i="19"/>
  <c r="S50" i="19"/>
  <c r="V89" i="19"/>
  <c r="V38" i="19"/>
  <c r="V91" i="19"/>
  <c r="R33" i="19"/>
  <c r="R6" i="19"/>
  <c r="R86" i="19"/>
  <c r="U72" i="19"/>
  <c r="U95" i="19"/>
  <c r="U40" i="19"/>
  <c r="V8" i="19"/>
  <c r="S17" i="19"/>
  <c r="U25" i="19"/>
  <c r="U87" i="19"/>
  <c r="S96" i="19"/>
  <c r="U60" i="19"/>
  <c r="V70" i="19"/>
  <c r="S26" i="19"/>
  <c r="V62" i="19"/>
  <c r="R52" i="19"/>
  <c r="V20" i="19"/>
  <c r="R41" i="19"/>
  <c r="S65" i="19"/>
  <c r="V67" i="19"/>
  <c r="R80" i="19"/>
  <c r="R21" i="19"/>
  <c r="R31" i="19"/>
  <c r="V98" i="19"/>
  <c r="S35" i="19"/>
  <c r="U30" i="19"/>
  <c r="U12" i="19"/>
  <c r="U57" i="19"/>
  <c r="V10" i="19"/>
  <c r="R97" i="19"/>
  <c r="V50" i="19"/>
  <c r="U39" i="19"/>
  <c r="V24" i="19"/>
  <c r="V29" i="19"/>
  <c r="R13" i="19"/>
  <c r="S38" i="19"/>
  <c r="R81" i="19"/>
  <c r="V93" i="19"/>
  <c r="S7" i="19"/>
  <c r="V66" i="19"/>
  <c r="U88" i="19"/>
  <c r="V48" i="19"/>
  <c r="U22" i="19"/>
  <c r="V7" i="19"/>
  <c r="V13" i="19"/>
  <c r="V75" i="19"/>
  <c r="D34" i="1"/>
  <c r="S66" i="19"/>
  <c r="R96" i="19"/>
  <c r="V60" i="19"/>
  <c r="S70" i="19"/>
  <c r="R26" i="19"/>
  <c r="R62" i="19"/>
  <c r="S42" i="19"/>
  <c r="C44" i="1"/>
  <c r="V94" i="19"/>
  <c r="V51" i="19"/>
  <c r="S85" i="19"/>
  <c r="R32" i="19"/>
  <c r="U53" i="19"/>
  <c r="R92" i="19"/>
  <c r="R77" i="19"/>
  <c r="V4" i="19"/>
  <c r="V28" i="19"/>
  <c r="R63" i="19"/>
  <c r="U24" i="19"/>
  <c r="S29" i="19"/>
  <c r="R20" i="19"/>
  <c r="V41" i="19"/>
  <c r="R65" i="19"/>
  <c r="U67" i="19"/>
  <c r="V80" i="19"/>
  <c r="S83" i="19"/>
  <c r="V15" i="19"/>
  <c r="U18" i="19"/>
  <c r="U48" i="19"/>
  <c r="S75" i="19"/>
  <c r="S37" i="19"/>
  <c r="U14" i="19"/>
  <c r="R85" i="19"/>
  <c r="S81" i="19"/>
  <c r="R83" i="19"/>
  <c r="R42" i="19"/>
  <c r="U97" i="19"/>
  <c r="V25" i="19"/>
  <c r="S18" i="19"/>
  <c r="S88" i="19"/>
  <c r="V81" i="19"/>
  <c r="S46" i="19"/>
  <c r="S48" i="19"/>
  <c r="R93" i="19"/>
  <c r="R94" i="19"/>
  <c r="U51" i="19"/>
  <c r="V85" i="19"/>
  <c r="V32" i="19"/>
  <c r="R53" i="19"/>
  <c r="V27" i="19"/>
  <c r="S61" i="19"/>
  <c r="U47" i="19"/>
  <c r="R37" i="19"/>
  <c r="S14" i="19"/>
  <c r="S82" i="19"/>
  <c r="U84" i="19"/>
  <c r="S72" i="19"/>
  <c r="S95" i="19"/>
  <c r="S40" i="19"/>
  <c r="R8" i="19"/>
  <c r="R17" i="19"/>
  <c r="S23" i="19"/>
  <c r="R76" i="19"/>
  <c r="V77" i="19"/>
  <c r="U4" i="19"/>
  <c r="R28" i="19"/>
  <c r="S63" i="19"/>
  <c r="R24" i="19"/>
  <c r="R29" i="19"/>
  <c r="U71" i="19"/>
  <c r="V58" i="19"/>
  <c r="S56" i="19"/>
  <c r="R11" i="19"/>
  <c r="V36" i="19"/>
  <c r="V52" i="19"/>
  <c r="R68" i="19"/>
  <c r="S43" i="19"/>
  <c r="R99" i="19"/>
  <c r="V44" i="19"/>
  <c r="U55" i="19"/>
  <c r="R49" i="19"/>
  <c r="R18" i="19"/>
  <c r="U81" i="19"/>
  <c r="S93" i="19"/>
  <c r="S68" i="19"/>
  <c r="V43" i="19"/>
  <c r="U99" i="19"/>
  <c r="S44" i="19"/>
  <c r="R55" i="19"/>
  <c r="S49" i="19"/>
  <c r="V61" i="19"/>
  <c r="V47" i="19"/>
  <c r="V37" i="19"/>
  <c r="R14" i="19"/>
  <c r="R82" i="19"/>
  <c r="S86" i="19"/>
  <c r="V79" i="19"/>
  <c r="U69" i="19"/>
  <c r="R59" i="19"/>
  <c r="U9" i="19"/>
  <c r="U64" i="19"/>
  <c r="V54" i="19"/>
  <c r="U96" i="19"/>
  <c r="R60" i="19"/>
  <c r="R70" i="19"/>
  <c r="U26" i="19"/>
  <c r="U62" i="19"/>
  <c r="S52" i="19"/>
  <c r="V72" i="19"/>
  <c r="R95" i="19"/>
  <c r="V40" i="19"/>
  <c r="S8" i="19"/>
  <c r="V17" i="19"/>
  <c r="U23" i="19"/>
  <c r="S76" i="19"/>
  <c r="S89" i="19"/>
  <c r="R38" i="19"/>
  <c r="S91" i="19"/>
  <c r="V33" i="19"/>
  <c r="S6" i="19"/>
  <c r="S92" i="19"/>
  <c r="V45" i="19"/>
  <c r="U19" i="19"/>
  <c r="S74" i="19"/>
  <c r="S16" i="19"/>
  <c r="U5" i="19"/>
  <c r="V34" i="19"/>
  <c r="U68" i="19"/>
  <c r="U43" i="19"/>
  <c r="S99" i="19"/>
  <c r="R44" i="19"/>
  <c r="V55" i="19"/>
  <c r="V49" i="19"/>
  <c r="V97" i="19"/>
  <c r="R25" i="19"/>
  <c r="R87" i="19"/>
  <c r="S98" i="19"/>
  <c r="R30" i="19"/>
  <c r="U93" i="19"/>
  <c r="U20" i="19"/>
  <c r="U65" i="19"/>
  <c r="U80" i="19"/>
  <c r="V84" i="19"/>
  <c r="S53" i="19"/>
  <c r="S64" i="19"/>
  <c r="S73" i="19"/>
  <c r="V39" i="19"/>
  <c r="S45" i="19"/>
  <c r="S19" i="19"/>
  <c r="U74" i="19"/>
  <c r="U16" i="19"/>
  <c r="S5" i="19"/>
  <c r="U34" i="19"/>
  <c r="U79" i="19"/>
  <c r="S69" i="19"/>
  <c r="S59" i="19"/>
  <c r="V9" i="19"/>
  <c r="S3" i="19"/>
  <c r="U66" i="19"/>
  <c r="V31" i="19"/>
  <c r="R98" i="19"/>
  <c r="U35" i="19"/>
  <c r="S30" i="19"/>
  <c r="R12" i="19"/>
  <c r="S57" i="19"/>
  <c r="U94" i="19"/>
  <c r="S51" i="19"/>
  <c r="U85" i="19"/>
  <c r="S32" i="19"/>
  <c r="V53" i="19"/>
  <c r="V92" i="19"/>
  <c r="V96" i="19"/>
  <c r="S60" i="19"/>
  <c r="U70" i="19"/>
  <c r="V26" i="19"/>
  <c r="S62" i="19"/>
  <c r="U52" i="19"/>
  <c r="R22" i="19"/>
  <c r="U7" i="19"/>
  <c r="S13" i="19"/>
  <c r="R75" i="19"/>
  <c r="R3" i="19"/>
  <c r="R84" i="19"/>
  <c r="S10" i="19"/>
  <c r="S97" i="19"/>
  <c r="U50" i="19"/>
  <c r="R39" i="19"/>
  <c r="S25" i="19"/>
  <c r="S87" i="19"/>
  <c r="U45" i="19"/>
  <c r="R19" i="19"/>
  <c r="V74" i="19"/>
  <c r="V16" i="19"/>
  <c r="R5" i="19"/>
  <c r="R34" i="19"/>
  <c r="R50" i="19"/>
  <c r="S39" i="19"/>
  <c r="S31" i="19"/>
  <c r="R35" i="19"/>
  <c r="R48" i="19"/>
  <c r="S41" i="19"/>
  <c r="R67" i="19"/>
  <c r="S21" i="19"/>
  <c r="R61" i="19"/>
  <c r="U82" i="19"/>
  <c r="R51" i="19"/>
  <c r="U92" i="19"/>
  <c r="R46" i="19"/>
  <c r="R78" i="19"/>
  <c r="U15" i="19"/>
  <c r="R10" i="19"/>
  <c r="V87" i="19"/>
  <c r="D35" i="1"/>
  <c r="C43" i="1"/>
  <c r="D45" i="1"/>
  <c r="Z5" i="19"/>
  <c r="AY1317" i="19"/>
  <c r="AY4" i="19"/>
  <c r="AY1755" i="19"/>
  <c r="AY1666" i="19"/>
  <c r="AY1502" i="19"/>
  <c r="AY225" i="19"/>
  <c r="AY1665" i="19"/>
  <c r="AY2314" i="19"/>
  <c r="AY1216" i="19"/>
  <c r="AY601" i="19"/>
  <c r="AY1321" i="19"/>
  <c r="AY115" i="19"/>
  <c r="AY1406" i="19"/>
  <c r="AY1227" i="19"/>
  <c r="AY1000" i="19"/>
  <c r="AY887" i="19"/>
  <c r="AY92" i="19"/>
  <c r="AY466" i="19"/>
  <c r="AY1933" i="19"/>
  <c r="AY2014" i="19"/>
  <c r="AY793" i="19"/>
  <c r="AY2325" i="19"/>
  <c r="AY1040" i="19"/>
  <c r="AY2153" i="19"/>
  <c r="AY142" i="19"/>
  <c r="AY1183" i="19"/>
  <c r="AY703" i="19"/>
  <c r="AY1990" i="19"/>
  <c r="AY2000" i="19"/>
  <c r="AY77" i="19"/>
  <c r="AY1160" i="19"/>
  <c r="AY757" i="19"/>
  <c r="AY1836" i="19"/>
  <c r="AY31" i="19"/>
  <c r="AY1280" i="19"/>
  <c r="AY606" i="19"/>
  <c r="AY1468" i="19"/>
  <c r="AY1092" i="19"/>
  <c r="AY597" i="19"/>
  <c r="AY419" i="19"/>
  <c r="AY1029" i="19"/>
  <c r="AY1803" i="19"/>
  <c r="AY2142" i="19"/>
  <c r="AY922" i="19"/>
  <c r="AY971" i="19"/>
  <c r="AY1407" i="19"/>
  <c r="AY293" i="19"/>
  <c r="AY1753" i="19"/>
  <c r="AY1583" i="19"/>
  <c r="AY68" i="19"/>
  <c r="AY1545" i="19"/>
  <c r="AY1591" i="19"/>
  <c r="AY658" i="19"/>
  <c r="AY777" i="19"/>
  <c r="AY1876" i="19"/>
  <c r="AY104" i="19"/>
  <c r="AY1830" i="19"/>
  <c r="AY1655" i="19"/>
  <c r="AY1392" i="19"/>
  <c r="AY1140" i="19"/>
  <c r="AY764" i="19"/>
  <c r="AY1955" i="19"/>
  <c r="AY202" i="19"/>
  <c r="AY160" i="19"/>
  <c r="AY1393" i="19"/>
  <c r="AY883" i="19"/>
  <c r="AY2164" i="19"/>
  <c r="AY1418" i="19"/>
  <c r="AY687" i="19"/>
  <c r="AY1992" i="19"/>
  <c r="AY1670" i="19"/>
  <c r="AY2256" i="19"/>
  <c r="AY1328" i="19"/>
  <c r="AY774" i="19"/>
  <c r="AY228" i="19"/>
  <c r="AY226" i="19"/>
  <c r="AY2188" i="19"/>
  <c r="AY2072" i="19"/>
  <c r="AY2061" i="19"/>
  <c r="AY570" i="19"/>
  <c r="AY880" i="19"/>
  <c r="AY672" i="19"/>
  <c r="AY51" i="19"/>
  <c r="AY388" i="19"/>
  <c r="AY871" i="19"/>
  <c r="AY1577" i="19"/>
  <c r="AY561" i="19"/>
  <c r="AY722" i="19"/>
  <c r="AY153" i="19"/>
  <c r="AY412" i="19"/>
  <c r="AY1567" i="19"/>
  <c r="AY1843" i="19"/>
  <c r="AY80" i="19"/>
  <c r="AY619" i="19"/>
  <c r="AY288" i="19"/>
  <c r="AY429" i="19"/>
  <c r="AY382" i="19"/>
  <c r="AY1292" i="19"/>
  <c r="AY1226" i="19"/>
  <c r="AY62" i="19"/>
  <c r="AY1950" i="19"/>
  <c r="AY1927" i="19"/>
  <c r="AY1686" i="19"/>
  <c r="AY2272" i="19"/>
  <c r="AY2011" i="19"/>
  <c r="AY1742" i="19"/>
  <c r="AY182" i="19"/>
  <c r="AY987" i="19"/>
  <c r="AY744" i="19"/>
  <c r="AY481" i="19"/>
  <c r="AY1723" i="19"/>
  <c r="AY1008" i="19"/>
  <c r="AY2239" i="19"/>
  <c r="AY659" i="19"/>
  <c r="AY94" i="19"/>
  <c r="AY873" i="19"/>
  <c r="AY1336" i="19"/>
  <c r="AY40" i="19"/>
  <c r="AY2308" i="19"/>
  <c r="AY745" i="19"/>
  <c r="AY2080" i="19"/>
  <c r="AY311" i="19"/>
  <c r="AY1523" i="19"/>
  <c r="AY1213" i="19"/>
  <c r="AY1049" i="19"/>
  <c r="AY2305" i="19"/>
  <c r="AY1252" i="19"/>
  <c r="AY497" i="19"/>
  <c r="AY654" i="19"/>
  <c r="AY638" i="19"/>
  <c r="AY863" i="19"/>
  <c r="AY1960" i="19"/>
  <c r="AY1662" i="19"/>
  <c r="AY715" i="19"/>
  <c r="AY548" i="19"/>
  <c r="AY1122" i="19"/>
  <c r="AY1002" i="19"/>
  <c r="AY1247" i="19"/>
  <c r="AY231" i="19"/>
  <c r="AY197" i="19"/>
  <c r="AY1270" i="19"/>
  <c r="AY1728" i="19"/>
  <c r="AY1841" i="19"/>
  <c r="AY141" i="19"/>
  <c r="AY1783" i="19"/>
  <c r="AY1163" i="19"/>
  <c r="AY781" i="19"/>
  <c r="AY1610" i="19"/>
  <c r="AY1677" i="19"/>
  <c r="AY1866" i="19"/>
  <c r="AY1038" i="19"/>
  <c r="AY2198" i="19"/>
  <c r="AY804" i="19"/>
  <c r="AY1821" i="19"/>
  <c r="AY79" i="19"/>
  <c r="AY195" i="19"/>
  <c r="AY707" i="19"/>
  <c r="AY2210" i="19"/>
  <c r="AY567" i="19"/>
  <c r="AY1245" i="19"/>
  <c r="AY1181" i="19"/>
  <c r="AY1320" i="19"/>
  <c r="AY1298" i="19"/>
  <c r="AY2263" i="19"/>
  <c r="AY1967" i="19"/>
  <c r="AY1851" i="19"/>
  <c r="AY829" i="19"/>
  <c r="AY136" i="19"/>
  <c r="AY1496" i="19"/>
  <c r="AY2090" i="19"/>
  <c r="AY2173" i="19"/>
  <c r="AY1553" i="19"/>
  <c r="AY1217" i="19"/>
  <c r="AY613" i="19"/>
  <c r="AY941" i="19"/>
  <c r="AY505" i="19"/>
  <c r="AY2079" i="19"/>
  <c r="AY1169" i="19"/>
  <c r="AY1470" i="19"/>
  <c r="AY826" i="19"/>
  <c r="AY2204" i="19"/>
  <c r="AY689" i="19"/>
  <c r="AY2158" i="19"/>
  <c r="AY2209" i="19"/>
  <c r="AY1900" i="19"/>
  <c r="AY1663" i="19"/>
  <c r="AY12" i="19"/>
  <c r="AY248" i="19"/>
  <c r="AY1448" i="19"/>
  <c r="AY420" i="19"/>
  <c r="AY1619" i="19"/>
  <c r="AY858" i="19"/>
  <c r="AY2009" i="19"/>
  <c r="AY728" i="19"/>
  <c r="AY1868" i="19"/>
  <c r="AY747" i="19"/>
  <c r="AY1698" i="19"/>
  <c r="AY368" i="19"/>
  <c r="AY65" i="19"/>
  <c r="AY1155" i="19"/>
  <c r="AY360" i="19"/>
  <c r="AY2309" i="19"/>
  <c r="AY292" i="19"/>
  <c r="AY2361" i="19"/>
  <c r="AY2326" i="19"/>
  <c r="AY830" i="19"/>
  <c r="AY1824" i="19"/>
  <c r="AY159" i="19"/>
  <c r="AY1108" i="19"/>
  <c r="AY1831" i="19"/>
  <c r="AY1286" i="19"/>
  <c r="AY2269" i="19"/>
  <c r="AY1703" i="19"/>
  <c r="AY532" i="19"/>
  <c r="AY1660" i="19"/>
  <c r="AY312" i="19"/>
  <c r="AY449" i="19"/>
  <c r="AY1543" i="19"/>
  <c r="AY790" i="19"/>
  <c r="AY1887" i="19"/>
  <c r="AY1074" i="19"/>
  <c r="AY1285" i="19"/>
  <c r="AY2030" i="19"/>
  <c r="AY339" i="19"/>
  <c r="AY421" i="19"/>
  <c r="AY2258" i="19"/>
  <c r="AY694" i="19"/>
  <c r="AY622" i="19"/>
  <c r="AY1295" i="19"/>
  <c r="AY2160" i="19"/>
  <c r="AY1574" i="19"/>
  <c r="AY1837" i="19"/>
  <c r="AY1012" i="19"/>
  <c r="AY1421" i="19"/>
  <c r="AY2163" i="19"/>
  <c r="AY1090" i="19"/>
  <c r="AY427" i="19"/>
  <c r="AY401" i="19"/>
  <c r="AY315" i="19"/>
  <c r="AY912" i="19"/>
  <c r="AO9" i="19"/>
  <c r="AY1168" i="19"/>
  <c r="AY636" i="19"/>
  <c r="AY884" i="19"/>
  <c r="AY1724" i="19"/>
  <c r="AY1451" i="19"/>
  <c r="AY1717" i="19"/>
  <c r="AY2203" i="19"/>
  <c r="AY26" i="19"/>
  <c r="AY1456" i="19"/>
  <c r="AY2043" i="19"/>
  <c r="AY1472" i="19"/>
  <c r="AY738" i="19"/>
  <c r="AY1763" i="19"/>
  <c r="AY1042" i="19"/>
  <c r="AY78" i="19"/>
  <c r="AY1710" i="19"/>
  <c r="AY2107" i="19"/>
  <c r="AY1733" i="19"/>
  <c r="AY2189" i="19"/>
  <c r="AY914" i="19"/>
  <c r="AY212" i="19"/>
  <c r="AY1453" i="19"/>
  <c r="AY334" i="19"/>
  <c r="AY2247" i="19"/>
  <c r="AY222" i="19"/>
  <c r="AY612" i="19"/>
  <c r="AY1400" i="19"/>
  <c r="AY1431" i="19"/>
  <c r="AY2124" i="19"/>
  <c r="AY1761" i="19"/>
  <c r="AY36" i="19"/>
  <c r="AY1464" i="19"/>
  <c r="AY1034" i="19"/>
  <c r="AY234" i="19"/>
  <c r="AY1726" i="19"/>
  <c r="AY1969" i="19"/>
  <c r="AY632" i="19"/>
  <c r="AY1459" i="19"/>
  <c r="AY1003" i="19"/>
  <c r="AY1943" i="19"/>
  <c r="AY2292" i="19"/>
  <c r="AY431" i="19"/>
  <c r="AY2013" i="19"/>
  <c r="AY1203" i="19"/>
  <c r="AY603" i="19"/>
  <c r="AY930" i="19"/>
  <c r="AY626" i="19"/>
  <c r="AY2281" i="19"/>
  <c r="AY1942" i="19"/>
  <c r="AY257" i="19"/>
  <c r="AY1460" i="19"/>
  <c r="AY704" i="19"/>
  <c r="AY2" i="19"/>
  <c r="AY2040" i="19"/>
  <c r="AY526" i="19"/>
  <c r="AY1906" i="19"/>
  <c r="AY66" i="19"/>
  <c r="AY95" i="19"/>
  <c r="AY2338" i="19"/>
  <c r="AY1024" i="19"/>
  <c r="AY934" i="19"/>
  <c r="AY252" i="19"/>
  <c r="AY1379" i="19"/>
  <c r="AO13" i="19"/>
  <c r="AY1435" i="19"/>
  <c r="AY667" i="19"/>
  <c r="AY533" i="19"/>
  <c r="AY205" i="19"/>
  <c r="AY994" i="19"/>
  <c r="AY726" i="19"/>
  <c r="AY581" i="19"/>
  <c r="AY1835" i="19"/>
  <c r="AY1279" i="19"/>
  <c r="AY1475" i="19"/>
  <c r="AY1825" i="19"/>
  <c r="AY22" i="19"/>
  <c r="AY1804" i="19"/>
  <c r="AY474" i="19"/>
  <c r="AY1350" i="19"/>
  <c r="AY1650" i="19"/>
  <c r="AY57" i="19"/>
  <c r="AY281" i="19"/>
  <c r="AY1810" i="19"/>
  <c r="AY2096" i="19"/>
  <c r="AY2244" i="19"/>
  <c r="AY2336" i="19"/>
  <c r="AY151" i="19"/>
  <c r="AY2178" i="19"/>
  <c r="AY1402" i="19"/>
  <c r="AY1936" i="19"/>
  <c r="AY364" i="19"/>
  <c r="AY877" i="19"/>
  <c r="AY950" i="19"/>
  <c r="AY1918" i="19"/>
  <c r="AY779" i="19"/>
  <c r="AY2117" i="19"/>
  <c r="AY680" i="19"/>
  <c r="AY2169" i="19"/>
  <c r="AY846" i="19"/>
  <c r="AY1520" i="19"/>
  <c r="AY1798" i="19"/>
  <c r="AY1551" i="19"/>
  <c r="AY1064" i="19"/>
  <c r="AY588" i="19"/>
  <c r="AY1445" i="19"/>
  <c r="AY2110" i="19"/>
  <c r="AY1688" i="19"/>
  <c r="AY519" i="19"/>
  <c r="AY32" i="19"/>
  <c r="AY2250" i="19"/>
  <c r="AY789" i="19"/>
  <c r="AY1915" i="19"/>
  <c r="AY391" i="19"/>
  <c r="AY2175" i="19"/>
  <c r="AY788" i="19"/>
  <c r="AY1659" i="19"/>
  <c r="AY1275" i="19"/>
  <c r="AY1507" i="19"/>
  <c r="AY1587" i="19"/>
  <c r="AY1189" i="19"/>
  <c r="AY1895" i="19"/>
  <c r="AY1397" i="19"/>
  <c r="AY74" i="19"/>
  <c r="AY385" i="19"/>
  <c r="AY2295" i="19"/>
  <c r="AY1297" i="19"/>
  <c r="AY997" i="19"/>
  <c r="AY792" i="19"/>
  <c r="AY85" i="19"/>
  <c r="AY1186" i="19"/>
  <c r="AY1281" i="19"/>
  <c r="AY1911" i="19"/>
  <c r="AY475" i="19"/>
  <c r="AY1192" i="19"/>
  <c r="AY2240" i="19"/>
  <c r="AY2317" i="19"/>
  <c r="AY897" i="19"/>
  <c r="AY1624" i="19"/>
  <c r="AY2306" i="19"/>
  <c r="AY2060" i="19"/>
  <c r="AY103" i="19"/>
  <c r="AY238" i="19"/>
  <c r="AY2235" i="19"/>
  <c r="AY1580" i="19"/>
  <c r="AY1109" i="19"/>
  <c r="AY2192" i="19"/>
  <c r="AY640" i="19"/>
  <c r="AY1796" i="19"/>
  <c r="AY106" i="19"/>
  <c r="AY1735" i="19"/>
  <c r="AY1679" i="19"/>
  <c r="AY2199" i="19"/>
  <c r="AY2333" i="19"/>
  <c r="AY45" i="19"/>
  <c r="AY1389" i="19"/>
  <c r="AY510" i="19"/>
  <c r="AY1593" i="19"/>
  <c r="AY513" i="19"/>
  <c r="AY1846" i="19"/>
  <c r="AY2034" i="19"/>
  <c r="AY980" i="19"/>
  <c r="AY108" i="19"/>
  <c r="AY1262" i="19"/>
  <c r="AY2161" i="19"/>
  <c r="AY1172" i="19"/>
  <c r="AY1563" i="19"/>
  <c r="AY275" i="19"/>
  <c r="AY499" i="19"/>
  <c r="AY1046" i="19"/>
  <c r="AY851" i="19"/>
  <c r="AY139" i="19"/>
  <c r="AY782" i="19"/>
  <c r="AY1433" i="19"/>
  <c r="AY84" i="19"/>
  <c r="AY761" i="19"/>
  <c r="AY810" i="19"/>
  <c r="AY1671" i="19"/>
  <c r="AY353" i="19"/>
  <c r="AY2126" i="19"/>
  <c r="AY1342" i="19"/>
  <c r="AY1627" i="19"/>
  <c r="AY1364" i="19"/>
  <c r="AY1989" i="19"/>
  <c r="AY13" i="19"/>
  <c r="AY1110" i="19"/>
  <c r="AY1175" i="19"/>
  <c r="AY1419" i="19"/>
  <c r="AY1096" i="19"/>
  <c r="AY453" i="19"/>
  <c r="AY1123" i="19"/>
  <c r="AY1818" i="19"/>
  <c r="AY1254" i="19"/>
  <c r="AY2070" i="19"/>
  <c r="AY1518" i="19"/>
  <c r="AY88" i="19"/>
  <c r="AY1082" i="19"/>
  <c r="AY1561" i="19"/>
  <c r="AY1386" i="19"/>
  <c r="AY2289" i="19"/>
  <c r="AY1383" i="19"/>
  <c r="AY2172" i="19"/>
  <c r="AY1013" i="19"/>
  <c r="AY535" i="19"/>
  <c r="AY1856" i="19"/>
  <c r="AY1009" i="19"/>
  <c r="AY2145" i="19"/>
  <c r="AY134" i="19"/>
  <c r="AY377" i="19"/>
  <c r="AY1165" i="19"/>
  <c r="AY1136" i="19"/>
  <c r="AY214" i="19"/>
  <c r="AY919" i="19"/>
  <c r="AY2186" i="19"/>
  <c r="AY1667" i="19"/>
  <c r="AY462" i="19"/>
  <c r="AY2006" i="19"/>
  <c r="AY731" i="19"/>
  <c r="AY690" i="19"/>
  <c r="AY273" i="19"/>
  <c r="AY2128" i="19"/>
  <c r="AY1489" i="19"/>
  <c r="AY1909" i="19"/>
  <c r="AY70" i="19"/>
  <c r="AY1656" i="19"/>
  <c r="AY2180" i="19"/>
  <c r="AY1956" i="19"/>
  <c r="AY556" i="19"/>
  <c r="AY399" i="19"/>
  <c r="AY822" i="19"/>
  <c r="AY824" i="19"/>
  <c r="AY326" i="19"/>
  <c r="AY1700" i="19"/>
  <c r="AY406" i="19"/>
  <c r="AY2357" i="19"/>
  <c r="AY1891" i="19"/>
  <c r="AY1788" i="19"/>
  <c r="AY1401" i="19"/>
  <c r="AY538" i="19"/>
  <c r="AY320" i="19"/>
  <c r="AY727" i="19"/>
  <c r="AY1962" i="19"/>
  <c r="AY2257" i="19"/>
  <c r="AY443" i="19"/>
  <c r="AY1838" i="19"/>
  <c r="AY1182" i="19"/>
  <c r="AY1428" i="19"/>
  <c r="AY1167" i="19"/>
  <c r="AY1713" i="19"/>
  <c r="AO12" i="19"/>
  <c r="AY470" i="19"/>
  <c r="AY1197" i="19"/>
  <c r="AY1704" i="19"/>
  <c r="AY1130" i="19"/>
  <c r="AY2201" i="19"/>
  <c r="AY8" i="19"/>
  <c r="AY539" i="19"/>
  <c r="AY1225" i="19"/>
  <c r="AY487" i="19"/>
  <c r="AY190" i="19"/>
  <c r="AY1916" i="19"/>
  <c r="AY905" i="19"/>
  <c r="AY1817" i="19"/>
  <c r="AY204" i="19"/>
  <c r="AY756" i="19"/>
  <c r="AY563" i="19"/>
  <c r="AY1458" i="19"/>
  <c r="AY1554" i="19"/>
  <c r="AY1882" i="19"/>
  <c r="AY196" i="19"/>
  <c r="AY1758" i="19"/>
  <c r="AY1834" i="19"/>
  <c r="AY796" i="19"/>
  <c r="AY1738" i="19"/>
  <c r="AY991" i="19"/>
  <c r="AY1135" i="19"/>
  <c r="AY1784" i="19"/>
  <c r="AY1159" i="19"/>
  <c r="AY1408" i="19"/>
  <c r="AY1454" i="19"/>
  <c r="AO3" i="19"/>
  <c r="AY547" i="19"/>
  <c r="AY216" i="19"/>
  <c r="AY390" i="19"/>
  <c r="AY1258" i="19"/>
  <c r="AY304" i="19"/>
  <c r="AY1732" i="19"/>
  <c r="AY1894" i="19"/>
  <c r="AY2322" i="19"/>
  <c r="AY530" i="19"/>
  <c r="AY734" i="19"/>
  <c r="AY961" i="19"/>
  <c r="AY1442" i="19"/>
  <c r="AY1800" i="19"/>
  <c r="AY1653" i="19"/>
  <c r="AY266" i="19"/>
  <c r="AY607" i="19"/>
  <c r="AY1814" i="19"/>
  <c r="AY842" i="19"/>
  <c r="AY260" i="19"/>
  <c r="AY1864" i="19"/>
  <c r="AY91" i="19"/>
  <c r="AY2155" i="19"/>
  <c r="AY1522" i="19"/>
  <c r="AY1198" i="19"/>
  <c r="AY868" i="19"/>
  <c r="AY1589" i="19"/>
  <c r="AY206" i="19"/>
  <c r="AY2051" i="19"/>
  <c r="AY1205" i="19"/>
  <c r="AY2264" i="19"/>
  <c r="AY669" i="19"/>
  <c r="AY590" i="19"/>
  <c r="AY2252" i="19"/>
  <c r="AY2081" i="19"/>
  <c r="AY1376" i="19"/>
  <c r="AY1765" i="19"/>
  <c r="AY2008" i="19"/>
  <c r="AY673" i="19"/>
  <c r="AY1750" i="19"/>
  <c r="AY1808" i="19"/>
  <c r="AY1618" i="19"/>
  <c r="AY58" i="19"/>
  <c r="AY938" i="19"/>
  <c r="AY1968" i="19"/>
  <c r="AY1087" i="19"/>
  <c r="AY1748" i="19"/>
  <c r="AY1251" i="19"/>
  <c r="AY1556" i="19"/>
  <c r="AY1862" i="19"/>
  <c r="AY386" i="19"/>
  <c r="AY1457" i="19"/>
  <c r="AY718" i="19"/>
  <c r="AY1737" i="19"/>
  <c r="AY2352" i="19"/>
  <c r="AY1384" i="19"/>
  <c r="AY1255" i="19"/>
  <c r="AY1978" i="19"/>
  <c r="AY1536" i="19"/>
  <c r="AY2319" i="19"/>
  <c r="AY1373" i="19"/>
  <c r="AY755" i="19"/>
  <c r="AY459" i="19"/>
  <c r="AY733" i="19"/>
  <c r="AY1141" i="19"/>
  <c r="AY1473" i="19"/>
  <c r="AY1643" i="19"/>
  <c r="AY188" i="19"/>
  <c r="AY2181" i="19"/>
  <c r="AY1293" i="19"/>
  <c r="AY815" i="19"/>
  <c r="AY1651" i="19"/>
  <c r="AY1403" i="19"/>
  <c r="AY1111" i="19"/>
  <c r="AY1869" i="19"/>
  <c r="AY371" i="19"/>
  <c r="AY1999" i="19"/>
  <c r="AY656" i="19"/>
  <c r="AY2104" i="19"/>
  <c r="AY1590" i="19"/>
  <c r="AY2075" i="19"/>
  <c r="AY1823" i="19"/>
  <c r="AY579" i="19"/>
  <c r="AY194" i="19"/>
  <c r="AY1483" i="19"/>
  <c r="AY305" i="19"/>
  <c r="AY295" i="19"/>
  <c r="AY221" i="19"/>
  <c r="AY1997" i="19"/>
  <c r="AY121" i="19"/>
  <c r="AY1267" i="19"/>
  <c r="AY1680" i="19"/>
  <c r="AY1775" i="19"/>
  <c r="AY1541" i="19"/>
  <c r="AY2174" i="19"/>
  <c r="AY746" i="19"/>
  <c r="AY1420" i="19"/>
  <c r="AY1340" i="19"/>
  <c r="AY1291" i="19"/>
  <c r="AY949" i="19"/>
  <c r="AY128" i="19"/>
  <c r="AY279" i="19"/>
  <c r="AY2242" i="19"/>
  <c r="AY163" i="19"/>
  <c r="AY1766" i="19"/>
  <c r="AY1081" i="19"/>
  <c r="AY2350" i="19"/>
  <c r="AY177" i="19"/>
  <c r="AY56" i="19"/>
  <c r="AY90" i="19"/>
  <c r="AY717" i="19"/>
  <c r="AY862" i="19"/>
  <c r="AY1594" i="19"/>
  <c r="AY2078" i="19"/>
  <c r="AY585" i="19"/>
  <c r="AY460" i="19"/>
  <c r="AY384" i="19"/>
  <c r="AY1239" i="19"/>
  <c r="AY410" i="19"/>
  <c r="AY1150" i="19"/>
  <c r="AY1858" i="19"/>
  <c r="AY2004" i="19"/>
  <c r="AY112" i="19"/>
  <c r="AY46" i="19"/>
  <c r="AY721" i="19"/>
  <c r="AY1204" i="19"/>
  <c r="AY719" i="19"/>
  <c r="AY1235" i="19"/>
  <c r="AY148" i="19"/>
  <c r="AY2287" i="19"/>
  <c r="AY309" i="19"/>
  <c r="AY1922" i="19"/>
  <c r="AY1917" i="19"/>
  <c r="AY491" i="19"/>
  <c r="AR12" i="19"/>
  <c r="AY1940" i="19"/>
  <c r="AY1828" i="19"/>
  <c r="AY528" i="19"/>
  <c r="AY1606" i="19"/>
  <c r="AY1479" i="19"/>
  <c r="AY1767" i="19"/>
  <c r="AY983" i="19"/>
  <c r="AY2283" i="19"/>
  <c r="AY2226" i="19"/>
  <c r="AY2321" i="19"/>
  <c r="AY1070" i="19"/>
  <c r="AY1691" i="19"/>
  <c r="AY426" i="19"/>
  <c r="AY430" i="19"/>
  <c r="AY447" i="19"/>
  <c r="AY504" i="19"/>
  <c r="AY61" i="19"/>
  <c r="AY1355" i="19"/>
  <c r="AY676" i="19"/>
  <c r="AY968" i="19"/>
  <c r="AY2211" i="19"/>
  <c r="AY2288" i="19"/>
  <c r="AY562" i="19"/>
  <c r="AY1187" i="19"/>
  <c r="AY605" i="19"/>
  <c r="AY1309" i="19"/>
  <c r="AY2102" i="19"/>
  <c r="AY785" i="19"/>
  <c r="AY2167" i="19"/>
  <c r="AY1819" i="19"/>
  <c r="AY759" i="19"/>
  <c r="AY1654" i="19"/>
  <c r="AY1941" i="19"/>
  <c r="AY1754" i="19"/>
  <c r="AY1774" i="19"/>
  <c r="AY1103" i="19"/>
  <c r="AY1706" i="19"/>
  <c r="AY1564" i="19"/>
  <c r="AY921" i="19"/>
  <c r="AY2265" i="19"/>
  <c r="AY302" i="19"/>
  <c r="AY2307" i="19"/>
  <c r="AY1687" i="19"/>
  <c r="AY901" i="19"/>
  <c r="AY375" i="19"/>
  <c r="AY374" i="19"/>
  <c r="AY1873" i="19"/>
  <c r="AY795" i="19"/>
  <c r="AY296" i="19"/>
  <c r="AY2355" i="19"/>
  <c r="AY347" i="19"/>
  <c r="AY1341" i="19"/>
  <c r="AY891" i="19"/>
  <c r="AY28" i="19"/>
  <c r="AY1782" i="19"/>
  <c r="AY2303" i="19"/>
  <c r="AY365" i="19"/>
  <c r="AY2215" i="19"/>
  <c r="AY886" i="19"/>
  <c r="AY251" i="19"/>
  <c r="AY2100" i="19"/>
  <c r="AY966" i="19"/>
  <c r="AY235" i="19"/>
  <c r="AY1741" i="19"/>
  <c r="AY1493" i="19"/>
  <c r="AY35" i="19"/>
  <c r="AY43" i="19"/>
  <c r="AY923" i="19"/>
  <c r="AY1045" i="19"/>
  <c r="AY1699" i="19"/>
  <c r="AY820" i="19"/>
  <c r="AY400" i="19"/>
  <c r="AY2069" i="19"/>
  <c r="AY1833" i="19"/>
  <c r="AY2268" i="19"/>
  <c r="AY772" i="19"/>
  <c r="AY1288" i="19"/>
  <c r="AY44" i="19"/>
  <c r="AY1249" i="19"/>
  <c r="AY373" i="19"/>
  <c r="AY973" i="19"/>
  <c r="AY1206" i="19"/>
  <c r="AY904" i="19"/>
  <c r="AY1998" i="19"/>
  <c r="AY274" i="19"/>
  <c r="AY1422" i="19"/>
  <c r="AY706" i="19"/>
  <c r="AY1881" i="19"/>
  <c r="AY87" i="19"/>
  <c r="AY1151" i="19"/>
  <c r="AY72" i="19"/>
  <c r="AY1105" i="19"/>
  <c r="AY322" i="19"/>
  <c r="AY595" i="19"/>
  <c r="AY478" i="19"/>
  <c r="AY114" i="19"/>
  <c r="AY1861" i="19"/>
  <c r="AY2227" i="19"/>
  <c r="AY165" i="19"/>
  <c r="AY1335" i="19"/>
  <c r="AY233" i="19"/>
  <c r="AY1230" i="19"/>
  <c r="AY1385" i="19"/>
  <c r="AY217" i="19"/>
  <c r="AY925" i="19"/>
  <c r="AY979" i="19"/>
  <c r="AY1849" i="19"/>
  <c r="AY1815" i="19"/>
  <c r="AY578" i="19"/>
  <c r="AY2125" i="19"/>
  <c r="AY98" i="19"/>
  <c r="AY2109" i="19"/>
  <c r="AY2007" i="19"/>
  <c r="AY1555" i="19"/>
  <c r="AY186" i="19"/>
  <c r="AY348" i="19"/>
  <c r="AY418" i="19"/>
  <c r="AY1068" i="19"/>
  <c r="AY1161" i="19"/>
  <c r="AY105" i="19"/>
  <c r="AY1491" i="19"/>
  <c r="AY823" i="19"/>
  <c r="AY2121" i="19"/>
  <c r="AO2" i="19"/>
  <c r="AY319" i="19"/>
  <c r="AY1072" i="19"/>
  <c r="AY942" i="19"/>
  <c r="AY18" i="19"/>
  <c r="AY1382" i="19"/>
  <c r="AY328" i="19"/>
  <c r="AY569" i="19"/>
  <c r="AY2327" i="19"/>
  <c r="AY840" i="19"/>
  <c r="AY1486" i="19"/>
  <c r="AR13" i="19"/>
  <c r="AY1071" i="19"/>
  <c r="AY546" i="19"/>
  <c r="AY1608" i="19"/>
  <c r="AY686" i="19"/>
  <c r="AY1305" i="19"/>
  <c r="AY397" i="19"/>
  <c r="AY1880" i="19"/>
  <c r="AY2282" i="19"/>
  <c r="AY1394" i="19"/>
  <c r="AY199" i="19"/>
  <c r="AY132" i="19"/>
  <c r="AY502" i="19"/>
  <c r="AY1877" i="19"/>
  <c r="AY168" i="19"/>
  <c r="AY301" i="19"/>
  <c r="AY2022" i="19"/>
  <c r="AY282" i="19"/>
  <c r="AY2320" i="19"/>
  <c r="AY1484" i="19"/>
  <c r="AY907" i="19"/>
  <c r="AY254" i="19"/>
  <c r="AY1692" i="19"/>
  <c r="AY1060" i="19"/>
  <c r="AY1268" i="19"/>
  <c r="AY1243" i="19"/>
  <c r="AY135" i="19"/>
  <c r="AY1391" i="19"/>
  <c r="AY1501" i="19"/>
  <c r="AY9" i="19"/>
  <c r="AY931" i="19"/>
  <c r="AY1223" i="19"/>
  <c r="AY737" i="19"/>
  <c r="AY363" i="19"/>
  <c r="AY428" i="19"/>
  <c r="AY1929" i="19"/>
  <c r="AY1521" i="19"/>
  <c r="AY827" i="19"/>
  <c r="AY69" i="19"/>
  <c r="AY1596" i="19"/>
  <c r="AY647" i="19"/>
  <c r="AY769" i="19"/>
  <c r="AY684" i="19"/>
  <c r="AY47" i="19"/>
  <c r="AY844" i="19"/>
  <c r="AY635" i="19"/>
  <c r="AY2063" i="19"/>
  <c r="AY839" i="19"/>
  <c r="AY664" i="19"/>
  <c r="AY250" i="19"/>
  <c r="AY485" i="19"/>
  <c r="AY2301" i="19"/>
  <c r="AY1377" i="19"/>
  <c r="AY1196" i="19"/>
  <c r="AY1011" i="19"/>
  <c r="AY1314" i="19"/>
  <c r="AY834" i="19"/>
  <c r="AY361" i="19"/>
  <c r="AY990" i="19"/>
  <c r="AY1924" i="19"/>
  <c r="AY1266" i="19"/>
  <c r="AY1898" i="19"/>
  <c r="AY2023" i="19"/>
  <c r="AY1339" i="19"/>
  <c r="AY902" i="19"/>
  <c r="AY490" i="19"/>
  <c r="AY1889" i="19"/>
  <c r="AY209" i="19"/>
  <c r="AY1530" i="19"/>
  <c r="AY310" i="19"/>
  <c r="AY1229" i="19"/>
  <c r="AY1603" i="19"/>
  <c r="AY389" i="19"/>
  <c r="AY332" i="19"/>
  <c r="AY489" i="19"/>
  <c r="AY890" i="19"/>
  <c r="AY2073" i="19"/>
  <c r="AY2200" i="19"/>
  <c r="AY50" i="19"/>
  <c r="AY335" i="19"/>
  <c r="AY1416" i="19"/>
  <c r="AY2065" i="19"/>
  <c r="AY1174" i="19"/>
  <c r="AY662" i="19"/>
  <c r="AY742" i="19"/>
  <c r="AY2347" i="19"/>
  <c r="AY615" i="19"/>
  <c r="AY1375" i="19"/>
  <c r="AY627" i="19"/>
  <c r="AY743" i="19"/>
  <c r="AY2058" i="19"/>
  <c r="AY1030" i="19"/>
  <c r="AY1684" i="19"/>
  <c r="AY2294" i="19"/>
  <c r="AY111" i="19"/>
  <c r="AY1125" i="19"/>
  <c r="AY1307" i="19"/>
  <c r="AY1657" i="19"/>
  <c r="AY1896" i="19"/>
  <c r="AY956" i="19"/>
  <c r="AY962" i="19"/>
  <c r="AY2271" i="19"/>
  <c r="AY1193" i="19"/>
  <c r="AY1485" i="19"/>
  <c r="AY376" i="19"/>
  <c r="AY2089" i="19"/>
  <c r="AY120" i="19"/>
  <c r="AY1512" i="19"/>
  <c r="AY2300" i="19"/>
  <c r="AY591" i="19"/>
  <c r="AY280" i="19"/>
  <c r="AY749" i="19"/>
  <c r="AY500" i="19"/>
  <c r="AY1469" i="19"/>
  <c r="AY1629" i="19"/>
  <c r="AY920" i="19"/>
  <c r="AY1524" i="19"/>
  <c r="AY1690" i="19"/>
  <c r="AY1118" i="19"/>
  <c r="AY616" i="19"/>
  <c r="AY760" i="19"/>
  <c r="AY1016" i="19"/>
  <c r="AY1088" i="19"/>
  <c r="AY337" i="19"/>
  <c r="AY1219" i="19"/>
  <c r="AY1310" i="19"/>
  <c r="AY1237" i="19"/>
  <c r="AY2097" i="19"/>
  <c r="AY1795" i="19"/>
  <c r="AY1811" i="19"/>
  <c r="AY1325" i="19"/>
  <c r="AY458" i="19"/>
  <c r="AY1826" i="19"/>
  <c r="AY2118" i="19"/>
  <c r="AY586" i="19"/>
  <c r="AY1207" i="19"/>
  <c r="AY1870" i="19"/>
  <c r="AY1302" i="19"/>
  <c r="AY2335" i="19"/>
  <c r="AY1075" i="19"/>
  <c r="AY1085" i="19"/>
  <c r="AY2277" i="19"/>
  <c r="AY1602" i="19"/>
  <c r="AY1378" i="19"/>
  <c r="AY452" i="19"/>
  <c r="AO10" i="19"/>
  <c r="AY557" i="19"/>
  <c r="AY1722" i="19"/>
  <c r="AY124" i="19"/>
  <c r="AY2248" i="19"/>
  <c r="AY553" i="19"/>
  <c r="AY29" i="19"/>
  <c r="AY1026" i="19"/>
  <c r="AY269" i="19"/>
  <c r="AY467" i="19"/>
  <c r="AY1444" i="19"/>
  <c r="AY1492" i="19"/>
  <c r="AY1415" i="19"/>
  <c r="AY1681" i="19"/>
  <c r="AY1056" i="19"/>
  <c r="AY981" i="19"/>
  <c r="AY1641" i="19"/>
  <c r="AY1996" i="19"/>
  <c r="AY849" i="19"/>
  <c r="AY1047" i="19"/>
  <c r="AY1462" i="19"/>
  <c r="AY1597" i="19"/>
  <c r="AY516" i="19"/>
  <c r="AY1609" i="19"/>
  <c r="AY1127" i="19"/>
  <c r="AY1542" i="19"/>
  <c r="AY695" i="19"/>
  <c r="AY2020" i="19"/>
  <c r="AY2148" i="19"/>
  <c r="AY448" i="19"/>
  <c r="AY242" i="19"/>
  <c r="AY1357" i="19"/>
  <c r="AY1104" i="19"/>
  <c r="AY244" i="19"/>
  <c r="AY440" i="19"/>
  <c r="AY2122" i="19"/>
  <c r="AY705" i="19"/>
  <c r="AY943" i="19"/>
  <c r="AY1770" i="19"/>
  <c r="AY1044" i="19"/>
  <c r="AY1546" i="19"/>
  <c r="AY1099" i="19"/>
  <c r="AY2136" i="19"/>
  <c r="AY1844" i="19"/>
  <c r="AY1628" i="19"/>
  <c r="AY596" i="19"/>
  <c r="AY236" i="19"/>
  <c r="AY1948" i="19"/>
  <c r="AY2233" i="19"/>
  <c r="AY1508" i="19"/>
  <c r="AY2343" i="19"/>
  <c r="AY698" i="19"/>
  <c r="AY1678" i="19"/>
  <c r="AY191" i="19"/>
  <c r="AY146" i="19"/>
  <c r="AY975" i="19"/>
  <c r="AY1434" i="19"/>
  <c r="AY380" i="19"/>
  <c r="AY732" i="19"/>
  <c r="AY2195" i="19"/>
  <c r="AY1240" i="19"/>
  <c r="AY766" i="19"/>
  <c r="AY2129" i="19"/>
  <c r="AY116" i="19"/>
  <c r="AY2275" i="19"/>
  <c r="AY2245" i="19"/>
  <c r="AY1611" i="19"/>
  <c r="AY929" i="19"/>
  <c r="AY1526" i="19"/>
  <c r="AY521" i="19"/>
  <c r="AY1773" i="19"/>
  <c r="AY798" i="19"/>
  <c r="AY1106" i="19"/>
  <c r="AY2033" i="19"/>
  <c r="AY1112" i="19"/>
  <c r="AY2311" i="19"/>
  <c r="AY60" i="19"/>
  <c r="AY1080" i="19"/>
  <c r="AY1734" i="19"/>
  <c r="AY1248" i="19"/>
  <c r="AY537" i="19"/>
  <c r="AY986" i="19"/>
  <c r="AY1327" i="19"/>
  <c r="AY2193" i="19"/>
  <c r="AY787" i="19"/>
  <c r="AY802" i="19"/>
  <c r="AY599" i="19"/>
  <c r="AY1871" i="19"/>
  <c r="AY514" i="19"/>
  <c r="AY432" i="19"/>
  <c r="AY1424" i="19"/>
  <c r="AY16" i="19"/>
  <c r="AY1224" i="19"/>
  <c r="AY2093" i="19"/>
  <c r="AY2130" i="19"/>
  <c r="AY323" i="19"/>
  <c r="AY2084" i="19"/>
  <c r="AY1614" i="19"/>
  <c r="AY2036" i="19"/>
  <c r="AY1926" i="19"/>
  <c r="AY1631" i="19"/>
  <c r="AO6" i="19"/>
  <c r="AY2332" i="19"/>
  <c r="AY913" i="19"/>
  <c r="AY2266" i="19"/>
  <c r="AY967" i="19"/>
  <c r="AY25" i="19"/>
  <c r="AY735" i="19"/>
  <c r="AY2166" i="19"/>
  <c r="AY2115" i="19"/>
  <c r="AY1912" i="19"/>
  <c r="AY935" i="19"/>
  <c r="AY677" i="19"/>
  <c r="AY1617" i="19"/>
  <c r="AY1369" i="19"/>
  <c r="AY614" i="19"/>
  <c r="AY2351" i="19"/>
  <c r="AY668" i="19"/>
  <c r="AY903" i="19"/>
  <c r="AY1319" i="19"/>
  <c r="AY1208" i="19"/>
  <c r="AY138" i="19"/>
  <c r="AY272" i="19"/>
  <c r="AY639" i="19"/>
  <c r="AY1705" i="19"/>
  <c r="AY1487" i="19"/>
  <c r="AY97" i="19"/>
  <c r="AY778" i="19"/>
  <c r="AY701" i="19"/>
  <c r="AY1100" i="19"/>
  <c r="AY882" i="19"/>
  <c r="AY1575" i="19"/>
  <c r="AY1672" i="19"/>
  <c r="AY408" i="19"/>
  <c r="AY2111" i="19"/>
  <c r="AY229" i="19"/>
  <c r="AY1201" i="19"/>
  <c r="AY915" i="19"/>
  <c r="AY2212" i="19"/>
  <c r="AY2353" i="19"/>
  <c r="AY2044" i="19"/>
  <c r="AY682" i="19"/>
  <c r="AY1914" i="19"/>
  <c r="AY143" i="19"/>
  <c r="AY786" i="19"/>
  <c r="AY765" i="19"/>
  <c r="AY1637" i="19"/>
  <c r="AY2056" i="19"/>
  <c r="AY1177" i="19"/>
  <c r="AY1721" i="19"/>
  <c r="AY2285" i="19"/>
  <c r="AY184" i="19"/>
  <c r="AY264" i="19"/>
  <c r="AY1308" i="19"/>
  <c r="AY439" i="19"/>
  <c r="AY1347" i="19"/>
  <c r="AY1966" i="19"/>
  <c r="AY75" i="19"/>
  <c r="AY133" i="19"/>
  <c r="AY811" i="19"/>
  <c r="AY1760" i="19"/>
  <c r="AY1715" i="19"/>
  <c r="AY2082" i="19"/>
  <c r="AY1719" i="19"/>
  <c r="AY1390" i="19"/>
  <c r="AY799" i="19"/>
  <c r="AY918" i="19"/>
  <c r="AY1417" i="19"/>
  <c r="AY268" i="19"/>
  <c r="AY797" i="19"/>
  <c r="AY289" i="19"/>
  <c r="AY1274" i="19"/>
  <c r="AY2196" i="19"/>
  <c r="AY723" i="19"/>
  <c r="AY776" i="19"/>
  <c r="AY457" i="19"/>
  <c r="AY1332" i="19"/>
  <c r="AY712" i="19"/>
  <c r="AY1031" i="19"/>
  <c r="AY1635" i="19"/>
  <c r="AY1129" i="19"/>
  <c r="AY1781" i="19"/>
  <c r="AY1949" i="19"/>
  <c r="AY1599" i="19"/>
  <c r="AY1529" i="19"/>
  <c r="AY416" i="19"/>
  <c r="AY542" i="19"/>
  <c r="AY201" i="19"/>
  <c r="AY741" i="19"/>
  <c r="AY1669" i="19"/>
  <c r="AY1173" i="19"/>
  <c r="AY1777" i="19"/>
  <c r="AY1212" i="19"/>
  <c r="AY1039" i="19"/>
  <c r="AY404" i="19"/>
  <c r="AY1199" i="19"/>
  <c r="AY19" i="19"/>
  <c r="AY1613" i="19"/>
  <c r="AY522" i="19"/>
  <c r="AY403" i="19"/>
  <c r="AY771" i="19"/>
  <c r="AY1276" i="19"/>
  <c r="AY2237" i="19"/>
  <c r="AY1970" i="19"/>
  <c r="AY267" i="19"/>
  <c r="AY1294" i="19"/>
  <c r="AY1907" i="19"/>
  <c r="AY1053" i="19"/>
  <c r="AY357" i="19"/>
  <c r="AY1510" i="19"/>
  <c r="AY1494" i="19"/>
  <c r="AY1516" i="19"/>
  <c r="AY2050" i="19"/>
  <c r="AY1353" i="19"/>
  <c r="AY1920" i="19"/>
  <c r="AY2018" i="19"/>
  <c r="AY2133" i="19"/>
  <c r="AY1287" i="19"/>
  <c r="AY1162" i="19"/>
  <c r="AY573" i="19"/>
  <c r="AY1974" i="19"/>
  <c r="AY1119" i="19"/>
  <c r="AY831" i="19"/>
  <c r="AY825" i="19"/>
  <c r="AY933" i="19"/>
  <c r="AY1214" i="19"/>
  <c r="AY993" i="19"/>
  <c r="AY2208" i="19"/>
  <c r="AY1455" i="19"/>
  <c r="AY1812" i="19"/>
  <c r="AY1209" i="19"/>
  <c r="AY1947" i="19"/>
  <c r="AY1236" i="19"/>
  <c r="AY2316" i="19"/>
  <c r="AY1426" i="19"/>
  <c r="AY2177" i="19"/>
  <c r="AY1505" i="19"/>
  <c r="AY716" i="19"/>
  <c r="AY492" i="19"/>
  <c r="AY960" i="19"/>
  <c r="AY2024" i="19"/>
  <c r="AY469" i="19"/>
  <c r="AY2346" i="19"/>
  <c r="AY450" i="19"/>
  <c r="AY816" i="19"/>
  <c r="AY784" i="19"/>
  <c r="AY215" i="19"/>
  <c r="AY996" i="19"/>
  <c r="AY423" i="19"/>
  <c r="AY951" i="19"/>
  <c r="AY107" i="19"/>
  <c r="AY2231" i="19"/>
  <c r="AY1787" i="19"/>
  <c r="AY262" i="19"/>
  <c r="AY691" i="19"/>
  <c r="AY1769" i="19"/>
  <c r="AY496" i="19"/>
  <c r="AY2270" i="19"/>
  <c r="AY577" i="19"/>
  <c r="AY681" i="19"/>
  <c r="AY1271" i="19"/>
  <c r="AY524" i="19"/>
  <c r="AY2331" i="19"/>
  <c r="AY351" i="19"/>
  <c r="AY976" i="19"/>
  <c r="AY2088" i="19"/>
  <c r="AY1215" i="19"/>
  <c r="AY109" i="19"/>
  <c r="AY1152" i="19"/>
  <c r="AY1890" i="19"/>
  <c r="AY580" i="19"/>
  <c r="AY239" i="19"/>
  <c r="AY1514" i="19"/>
  <c r="AY352" i="19"/>
  <c r="AY237" i="19"/>
  <c r="AY277" i="19"/>
  <c r="AY89" i="19"/>
  <c r="AY157" i="19"/>
  <c r="AY932" i="19"/>
  <c r="AY1179" i="19"/>
  <c r="AY1595" i="19"/>
  <c r="AY2098" i="19"/>
  <c r="AY1925" i="19"/>
  <c r="AY224" i="19"/>
  <c r="AY2334" i="19"/>
  <c r="AY850" i="19"/>
  <c r="AY1329" i="19"/>
  <c r="AY1519" i="19"/>
  <c r="AY1806" i="19"/>
  <c r="AY219" i="19"/>
  <c r="AY174" i="19"/>
  <c r="AY2068" i="19"/>
  <c r="AY629" i="19"/>
  <c r="AY2059" i="19"/>
  <c r="AY1872" i="19"/>
  <c r="AY678" i="19"/>
  <c r="AY1879" i="19"/>
  <c r="AY1718" i="19"/>
  <c r="AY2219" i="19"/>
  <c r="AY1797" i="19"/>
  <c r="AY1976" i="19"/>
  <c r="AY576" i="19"/>
  <c r="AY1648" i="19"/>
  <c r="AY1982" i="19"/>
  <c r="AY1729" i="19"/>
  <c r="AY1993" i="19"/>
  <c r="AY1547" i="19"/>
  <c r="AY1315" i="19"/>
  <c r="AY324" i="19"/>
  <c r="AY1939" i="19"/>
  <c r="AY648" i="19"/>
  <c r="AY395" i="19"/>
  <c r="AY240" i="19"/>
  <c r="AY434" i="19"/>
  <c r="AY1874" i="19"/>
  <c r="AY671" i="19"/>
  <c r="AY59" i="19"/>
  <c r="AY879" i="19"/>
  <c r="AY2223" i="19"/>
  <c r="AY2344" i="19"/>
  <c r="AY308" i="19"/>
  <c r="AY611" i="19"/>
  <c r="AY2039" i="19"/>
  <c r="AY243" i="19"/>
  <c r="AY2253" i="19"/>
  <c r="AY1598" i="19"/>
  <c r="AY1905" i="19"/>
  <c r="AY520" i="19"/>
  <c r="AY2067" i="19"/>
  <c r="AY713" i="19"/>
  <c r="AY642" i="19"/>
  <c r="AY171" i="19"/>
  <c r="AY1888" i="19"/>
  <c r="AY1634" i="19"/>
  <c r="AY947" i="19"/>
  <c r="AY1138" i="19"/>
  <c r="AY15" i="19"/>
  <c r="AY998" i="19"/>
  <c r="AY999" i="19"/>
  <c r="AY1410" i="19"/>
  <c r="AY2259" i="19"/>
  <c r="AY2094" i="19"/>
  <c r="AY1935" i="19"/>
  <c r="AY1790" i="19"/>
  <c r="AY1771" i="19"/>
  <c r="AY2206" i="19"/>
  <c r="AY463" i="19"/>
  <c r="AY126" i="19"/>
  <c r="AY1115" i="19"/>
  <c r="AY1592" i="19"/>
  <c r="AY2236" i="19"/>
  <c r="AY584" i="19"/>
  <c r="AY2140" i="19"/>
  <c r="AY1411" i="19"/>
  <c r="AY2156" i="19"/>
  <c r="AY1620" i="19"/>
  <c r="AY1154" i="19"/>
  <c r="AY1867" i="19"/>
  <c r="AY730" i="19"/>
  <c r="AY1794" i="19"/>
  <c r="AY1077" i="19"/>
  <c r="AY2047" i="19"/>
  <c r="AY724" i="19"/>
  <c r="AY1443" i="19"/>
  <c r="AY1544" i="19"/>
  <c r="AY2055" i="19"/>
  <c r="AY1538" i="19"/>
  <c r="AY1991" i="19"/>
  <c r="AY1994" i="19"/>
  <c r="AY1146" i="19"/>
  <c r="AY473" i="19"/>
  <c r="AY258" i="19"/>
  <c r="AY1334" i="19"/>
  <c r="AY54" i="19"/>
  <c r="AY2029" i="19"/>
  <c r="AY1616" i="19"/>
  <c r="AY2260" i="19"/>
  <c r="AY1067" i="19"/>
  <c r="AY1605" i="19"/>
  <c r="AY38" i="19"/>
  <c r="AY1768" i="19"/>
  <c r="AY817" i="19"/>
  <c r="AY965" i="19"/>
  <c r="AY574" i="19"/>
  <c r="AY554" i="19"/>
  <c r="AY660" i="19"/>
  <c r="AY2205" i="19"/>
  <c r="AY835" i="19"/>
  <c r="AY454" i="19"/>
  <c r="AY1404" i="19"/>
  <c r="AY655" i="19"/>
  <c r="AY1296" i="19"/>
  <c r="AY1273" i="19"/>
  <c r="AY527" i="19"/>
  <c r="AY541" i="19"/>
  <c r="AY498" i="19"/>
  <c r="AY1490" i="19"/>
  <c r="AY1438" i="19"/>
  <c r="AY1354" i="19"/>
  <c r="AY783" i="19"/>
  <c r="AY2302" i="19"/>
  <c r="AY610" i="19"/>
  <c r="AY1079" i="19"/>
  <c r="AY845" i="19"/>
  <c r="AY2224" i="19"/>
  <c r="AY1919" i="19"/>
  <c r="AY1102" i="19"/>
  <c r="AY1701" i="19"/>
  <c r="AY1772" i="19"/>
  <c r="AY1528" i="19"/>
  <c r="AY1504" i="19"/>
  <c r="AY41" i="19"/>
  <c r="AY213" i="19"/>
  <c r="AY178" i="19"/>
  <c r="AY1885" i="19"/>
  <c r="AY894" i="19"/>
  <c r="AY2138" i="19"/>
  <c r="AY1221" i="19"/>
  <c r="AY696" i="19"/>
  <c r="AY1062" i="19"/>
  <c r="AY1793" i="19"/>
  <c r="AY1780" i="19"/>
  <c r="AY600" i="19"/>
  <c r="AY2191" i="19"/>
  <c r="AY1134" i="19"/>
  <c r="AY27" i="19"/>
  <c r="AY1827" i="19"/>
  <c r="AY1645" i="19"/>
  <c r="AY2042" i="19"/>
  <c r="AY631" i="19"/>
  <c r="AY465" i="19"/>
  <c r="AY2358" i="19"/>
  <c r="AY818" i="19"/>
  <c r="AY1284" i="19"/>
  <c r="AY2228" i="19"/>
  <c r="AY1711" i="19"/>
  <c r="AY483" i="19"/>
  <c r="AY1222" i="19"/>
  <c r="AY2159" i="19"/>
  <c r="AY2053" i="19"/>
  <c r="AY1337" i="19"/>
  <c r="AY181" i="19"/>
  <c r="AY436" i="19"/>
  <c r="AY1980" i="19"/>
  <c r="AY1749" i="19"/>
  <c r="AY2151" i="19"/>
  <c r="AY1482" i="19"/>
  <c r="AY832" i="19"/>
  <c r="AY2354" i="19"/>
  <c r="AY646" i="19"/>
  <c r="AY1776" i="19"/>
  <c r="AY970" i="19"/>
  <c r="AY2162" i="19"/>
  <c r="AY2168" i="19"/>
  <c r="AY630" i="19"/>
  <c r="AY908" i="19"/>
  <c r="AY2137" i="19"/>
  <c r="AY1035" i="19"/>
  <c r="AY2015" i="19"/>
  <c r="AY1466" i="19"/>
  <c r="AY702" i="19"/>
  <c r="AY693" i="19"/>
  <c r="AY1995" i="19"/>
  <c r="AY345" i="19"/>
  <c r="AY3" i="19"/>
  <c r="AY256" i="19"/>
  <c r="AY1954" i="19"/>
  <c r="AY568" i="19"/>
  <c r="AY1537" i="19"/>
  <c r="AY433" i="19"/>
  <c r="AY1241" i="19"/>
  <c r="AY2139" i="19"/>
  <c r="AY476" i="19"/>
  <c r="AY1367" i="19"/>
  <c r="AY438" i="19"/>
  <c r="AY1318" i="19"/>
  <c r="AY1899" i="19"/>
  <c r="AY963" i="19"/>
  <c r="AY241" i="19"/>
  <c r="AY298" i="19"/>
  <c r="AY861" i="19"/>
  <c r="AY954" i="19"/>
  <c r="AY1440" i="19"/>
  <c r="AY517" i="19"/>
  <c r="AY1131" i="19"/>
  <c r="AY518" i="19"/>
  <c r="AY1017" i="19"/>
  <c r="AY1600" i="19"/>
  <c r="AY1054" i="19"/>
  <c r="AY1809" i="19"/>
  <c r="AY1534" i="19"/>
  <c r="AY984" i="19"/>
  <c r="AY1513" i="19"/>
  <c r="AY96" i="19"/>
  <c r="AY2313" i="19"/>
  <c r="AY2366" i="19"/>
  <c r="AY1158" i="19"/>
  <c r="AY1022" i="19"/>
  <c r="AY828" i="19"/>
  <c r="AY110" i="19"/>
  <c r="AY1964" i="19"/>
  <c r="AY1932" i="19"/>
  <c r="AY860" i="19"/>
  <c r="AY383" i="19"/>
  <c r="AY1708" i="19"/>
  <c r="AY2365" i="19"/>
  <c r="AY641" i="19"/>
  <c r="AY944" i="19"/>
  <c r="AY1461" i="19"/>
  <c r="AY1449" i="19"/>
  <c r="AY1265" i="19"/>
  <c r="AY183" i="19"/>
  <c r="AY1368" i="19"/>
  <c r="AY1371" i="19"/>
  <c r="AY750" i="19"/>
  <c r="AY1623" i="19"/>
  <c r="AY164" i="19"/>
  <c r="AY559" i="19"/>
  <c r="AY1552" i="19"/>
  <c r="AY773" i="19"/>
  <c r="AY291" i="19"/>
  <c r="AY1344" i="19"/>
  <c r="AY1050" i="19"/>
  <c r="AY445" i="19"/>
  <c r="AY270" i="19"/>
  <c r="AY1921" i="19"/>
  <c r="AY1086" i="19"/>
  <c r="AY1884" i="19"/>
  <c r="AY1778" i="19"/>
  <c r="AY2141" i="19"/>
  <c r="AY378" i="19"/>
  <c r="AY508" i="19"/>
  <c r="AY1716" i="19"/>
  <c r="AY1661" i="19"/>
  <c r="AY1601" i="19"/>
  <c r="AY1176" i="19"/>
  <c r="AY20" i="19"/>
  <c r="AY227" i="19"/>
  <c r="AY509" i="19"/>
  <c r="AY52" i="19"/>
  <c r="AY325" i="19"/>
  <c r="AY1322" i="19"/>
  <c r="AY2184" i="19"/>
  <c r="AY1073" i="19"/>
  <c r="AY1218" i="19"/>
  <c r="AY129" i="19"/>
  <c r="AY575" i="19"/>
  <c r="AY2216" i="19"/>
  <c r="AY23" i="19"/>
  <c r="AY865" i="19"/>
  <c r="AY2182" i="19"/>
  <c r="AY249" i="19"/>
  <c r="AY1356" i="19"/>
  <c r="AY1361" i="19"/>
  <c r="AY1928" i="19"/>
  <c r="AY572" i="19"/>
  <c r="AY1632" i="19"/>
  <c r="AY2083" i="19"/>
  <c r="AY1311" i="19"/>
  <c r="AY740" i="19"/>
  <c r="AY1148" i="19"/>
  <c r="AY2064" i="19"/>
  <c r="AY6" i="19"/>
  <c r="AY1061" i="19"/>
  <c r="AY1822" i="19"/>
  <c r="AY1004" i="19"/>
  <c r="AY1697" i="19"/>
  <c r="AY1693" i="19"/>
  <c r="AY76" i="19"/>
  <c r="AY294" i="19"/>
  <c r="AY1126" i="19"/>
  <c r="AY710" i="19"/>
  <c r="AY1452" i="19"/>
  <c r="AY978" i="19"/>
  <c r="AY167" i="19"/>
  <c r="AY278" i="19"/>
  <c r="AY1089" i="19"/>
  <c r="AY2296" i="19"/>
  <c r="AY1084" i="19"/>
  <c r="AY1101" i="19"/>
  <c r="AY1157" i="19"/>
  <c r="AY2147" i="19"/>
  <c r="AY1649" i="19"/>
  <c r="AY982" i="19"/>
  <c r="AY1566" i="19"/>
  <c r="AY2328" i="19"/>
  <c r="AY349" i="19"/>
  <c r="AY1696" i="19"/>
  <c r="AY456" i="19"/>
  <c r="AY1855" i="19"/>
  <c r="AY1569" i="19"/>
  <c r="AY203" i="19"/>
  <c r="AY959" i="19"/>
  <c r="AY1128" i="19"/>
  <c r="AY1010" i="19"/>
  <c r="AY1984" i="19"/>
  <c r="AY127" i="19"/>
  <c r="AY1323" i="19"/>
  <c r="AY2183" i="19"/>
  <c r="AO11" i="19"/>
  <c r="AR11" i="19" s="1"/>
  <c r="AY314" i="19"/>
  <c r="AY885" i="19"/>
  <c r="AY2120" i="19"/>
  <c r="AR3" i="19"/>
  <c r="AY2276" i="19"/>
  <c r="AY144" i="19"/>
  <c r="AY609" i="19"/>
  <c r="AY422" i="19"/>
  <c r="AY2349" i="19"/>
  <c r="AY1702" i="19"/>
  <c r="AY2091" i="19"/>
  <c r="AY5" i="19"/>
  <c r="AY185" i="19"/>
  <c r="AY683" i="19"/>
  <c r="AY545" i="19"/>
  <c r="AY507" i="19"/>
  <c r="AY906" i="19"/>
  <c r="AY1069" i="19"/>
  <c r="AY189" i="19"/>
  <c r="AY2135" i="19"/>
  <c r="AY1988" i="19"/>
  <c r="AY255" i="19"/>
  <c r="AY974" i="19"/>
  <c r="AY910" i="19"/>
  <c r="AY402" i="19"/>
  <c r="AY870" i="19"/>
  <c r="AY515" i="19"/>
  <c r="AY936" i="19"/>
  <c r="AY1957" i="19"/>
  <c r="AY1399" i="19"/>
  <c r="AY2318" i="19"/>
  <c r="AY162" i="19"/>
  <c r="AY396" i="19"/>
  <c r="AY425" i="19"/>
  <c r="AY175" i="19"/>
  <c r="AY1153" i="19"/>
  <c r="AY843" i="19"/>
  <c r="AY316" i="19"/>
  <c r="AY17" i="19"/>
  <c r="AY821" i="19"/>
  <c r="AY1195" i="19"/>
  <c r="AY1349" i="19"/>
  <c r="AY318" i="19"/>
  <c r="AY331" i="19"/>
  <c r="AY1934" i="19"/>
  <c r="AY780" i="19"/>
  <c r="AY1437" i="19"/>
  <c r="AY86" i="19"/>
  <c r="AY1675" i="19"/>
  <c r="AY2152" i="19"/>
  <c r="AY643" i="19"/>
  <c r="AY1474" i="19"/>
  <c r="AY1744" i="19"/>
  <c r="AY872" i="19"/>
  <c r="AY2213" i="19"/>
  <c r="AY1736" i="19"/>
  <c r="AY479" i="19"/>
  <c r="AY1674" i="19"/>
  <c r="AY2262" i="19"/>
  <c r="AY899" i="19"/>
  <c r="AY125" i="19"/>
  <c r="AY649" i="19"/>
  <c r="AY665" i="19"/>
  <c r="AY775" i="19"/>
  <c r="AY2330" i="19"/>
  <c r="AY708" i="19"/>
  <c r="AY1388" i="19"/>
  <c r="AY2273" i="19"/>
  <c r="AY1113" i="19"/>
  <c r="AY1405" i="19"/>
  <c r="AY812" i="19"/>
  <c r="AY477" i="19"/>
  <c r="AY1971" i="19"/>
  <c r="AY2021" i="19"/>
  <c r="AY878" i="19"/>
  <c r="AY1259" i="19"/>
  <c r="AY1032" i="19"/>
  <c r="AY1607" i="19"/>
  <c r="AY2202" i="19"/>
  <c r="AY1447" i="19"/>
  <c r="AY1330" i="19"/>
  <c r="AY2225" i="19"/>
  <c r="AY2144" i="19"/>
  <c r="AY2131" i="19"/>
  <c r="AY653" i="19"/>
  <c r="AY1582" i="19"/>
  <c r="AY117" i="19"/>
  <c r="AY1091" i="19"/>
  <c r="AY482" i="19"/>
  <c r="AY93" i="19"/>
  <c r="AY2116" i="19"/>
  <c r="AY118" i="19"/>
  <c r="AY1194" i="19"/>
  <c r="AY1005" i="19"/>
  <c r="AY1027" i="19"/>
  <c r="AY751" i="19"/>
  <c r="AY952" i="19"/>
  <c r="AY338" i="19"/>
  <c r="AY875" i="19"/>
  <c r="AY2176" i="19"/>
  <c r="AY149" i="19"/>
  <c r="AY2048" i="19"/>
  <c r="AY2185" i="19"/>
  <c r="AY675" i="19"/>
  <c r="AY1712" i="19"/>
  <c r="AY2054" i="19"/>
  <c r="AY1799" i="19"/>
  <c r="AY752" i="19"/>
  <c r="AY1094" i="19"/>
  <c r="AY1965" i="19"/>
  <c r="AY1904" i="19"/>
  <c r="AY2339" i="19"/>
  <c r="AY488" i="19"/>
  <c r="AY207" i="19"/>
  <c r="AY1786" i="19"/>
  <c r="AY1120" i="19"/>
  <c r="AY140" i="19"/>
  <c r="AY2005" i="19"/>
  <c r="AY1439" i="19"/>
  <c r="AY1360" i="19"/>
  <c r="AY2114" i="19"/>
  <c r="AY1023" i="19"/>
  <c r="AY1202" i="19"/>
  <c r="AY927" i="19"/>
  <c r="AY2243" i="19"/>
  <c r="AY1232" i="19"/>
  <c r="AY2127" i="19"/>
  <c r="AY1682" i="19"/>
  <c r="AY857" i="19"/>
  <c r="AY833" i="19"/>
  <c r="AY1001" i="19"/>
  <c r="AY1745" i="19"/>
  <c r="AY1727" i="19"/>
  <c r="AY437" i="19"/>
  <c r="AY1264" i="19"/>
  <c r="AY2324" i="19"/>
  <c r="AY407" i="19"/>
  <c r="AY158" i="19"/>
  <c r="AY1014" i="19"/>
  <c r="AY1730" i="19"/>
  <c r="AY855" i="19"/>
  <c r="AY1604" i="19"/>
  <c r="AY2119" i="19"/>
  <c r="AY372" i="19"/>
  <c r="AY1756" i="19"/>
  <c r="AY2057" i="19"/>
  <c r="AY1021" i="19"/>
  <c r="AY411" i="19"/>
  <c r="AY2312" i="19"/>
  <c r="AY193" i="19"/>
  <c r="AY754" i="19"/>
  <c r="AY589" i="19"/>
  <c r="AY867" i="19"/>
  <c r="AY1116" i="19"/>
  <c r="AY1897" i="19"/>
  <c r="AY805" i="19"/>
  <c r="AY2016" i="19"/>
  <c r="AY1839" i="19"/>
  <c r="AY1290" i="19"/>
  <c r="AY1581" i="19"/>
  <c r="AY1488" i="19"/>
  <c r="AY2003" i="19"/>
  <c r="AY2323" i="19"/>
  <c r="AY1282" i="19"/>
  <c r="AY888" i="19"/>
  <c r="AY1366" i="19"/>
  <c r="AY1878" i="19"/>
  <c r="AY1244" i="19"/>
  <c r="AY720" i="19"/>
  <c r="AY1986" i="19"/>
  <c r="AY866" i="19"/>
  <c r="AY2274" i="19"/>
  <c r="AY571" i="19"/>
  <c r="AY1036" i="19"/>
  <c r="AY155" i="19"/>
  <c r="AY1006" i="19"/>
  <c r="AY2085" i="19"/>
  <c r="AY800" i="19"/>
  <c r="AY2012" i="19"/>
  <c r="AY180" i="19"/>
  <c r="AY801" i="19"/>
  <c r="AY1478" i="19"/>
  <c r="AY1945" i="19"/>
  <c r="AY1852" i="19"/>
  <c r="AY1892" i="19"/>
  <c r="AY2241" i="19"/>
  <c r="AY1743" i="19"/>
  <c r="AY1057" i="19"/>
  <c r="AY1142" i="19"/>
  <c r="AY2045" i="19"/>
  <c r="AY1621" i="19"/>
  <c r="AY1559" i="19"/>
  <c r="AY1981" i="19"/>
  <c r="AY876" i="19"/>
  <c r="AY1432" i="19"/>
  <c r="AY1652" i="19"/>
  <c r="AY1527" i="19"/>
  <c r="AY170" i="19"/>
  <c r="AY1185" i="19"/>
  <c r="AY992" i="19"/>
  <c r="AY1058" i="19"/>
  <c r="AY523" i="19"/>
  <c r="AY739" i="19"/>
  <c r="AY1076" i="19"/>
  <c r="AY2095" i="19"/>
  <c r="AY2108" i="19"/>
  <c r="AY869" i="19"/>
  <c r="AY1845" i="19"/>
  <c r="AY218" i="19"/>
  <c r="AY1586" i="19"/>
  <c r="AY937" i="19"/>
  <c r="AY1938" i="19"/>
  <c r="AY1097" i="19"/>
  <c r="AY926" i="19"/>
  <c r="AY362" i="19"/>
  <c r="AY736" i="19"/>
  <c r="AY2341" i="19"/>
  <c r="AY1242" i="19"/>
  <c r="AY977" i="19"/>
  <c r="AY1277" i="19"/>
  <c r="AY1137" i="19"/>
  <c r="AY1850" i="19"/>
  <c r="AY2019" i="19"/>
  <c r="AY501" i="19"/>
  <c r="AY957" i="19"/>
  <c r="AY122" i="19"/>
  <c r="AY1191" i="19"/>
  <c r="AY1558" i="19"/>
  <c r="AY367" i="19"/>
  <c r="AY988" i="19"/>
  <c r="AY1751" i="19"/>
  <c r="AY808" i="19"/>
  <c r="AY172" i="19"/>
  <c r="AY10" i="19"/>
  <c r="AY1480" i="19"/>
  <c r="AY63" i="19"/>
  <c r="AY369" i="19"/>
  <c r="AY900" i="19"/>
  <c r="AY2232" i="19"/>
  <c r="AY1854" i="19"/>
  <c r="AY179" i="19"/>
  <c r="AY753" i="19"/>
  <c r="AY1164" i="19"/>
  <c r="AY2049" i="19"/>
  <c r="AY852" i="19"/>
  <c r="AY1441" i="19"/>
  <c r="AY2017" i="19"/>
  <c r="AY2046" i="19"/>
  <c r="AY806" i="19"/>
  <c r="AY1725" i="19"/>
  <c r="AY131" i="19"/>
  <c r="AY854" i="19"/>
  <c r="AY2190" i="19"/>
  <c r="AY2149" i="19"/>
  <c r="AY286" i="19"/>
  <c r="AY953" i="19"/>
  <c r="AY283" i="19"/>
  <c r="AY637" i="19"/>
  <c r="AY1147" i="19"/>
  <c r="AY2230" i="19"/>
  <c r="AY1413" i="19"/>
  <c r="AY113" i="19"/>
  <c r="AY137" i="19"/>
  <c r="AY928" i="19"/>
  <c r="AY617" i="19"/>
  <c r="AY145" i="19"/>
  <c r="AY73" i="19"/>
  <c r="AY1731" i="19"/>
  <c r="AY1041" i="19"/>
  <c r="AY435" i="19"/>
  <c r="AY1020" i="19"/>
  <c r="AY398" i="19"/>
  <c r="AY2197" i="19"/>
  <c r="AY1689" i="19"/>
  <c r="AY405" i="19"/>
  <c r="AY1807" i="19"/>
  <c r="AY211" i="19"/>
  <c r="AY297" i="19"/>
  <c r="AY909" i="19"/>
  <c r="AY2234" i="19"/>
  <c r="AY119" i="19"/>
  <c r="AY2348" i="19"/>
  <c r="AY271" i="19"/>
  <c r="AY1306" i="19"/>
  <c r="AY763" i="19"/>
  <c r="AY985" i="19"/>
  <c r="AY1476" i="19"/>
  <c r="AY972" i="19"/>
  <c r="AY1533" i="19"/>
  <c r="AY81" i="19"/>
  <c r="AY2286" i="19"/>
  <c r="AY1714" i="19"/>
  <c r="AY154" i="19"/>
  <c r="AY1063" i="19"/>
  <c r="AY346" i="19"/>
  <c r="AY150" i="19"/>
  <c r="AY2363" i="19"/>
  <c r="AY859" i="19"/>
  <c r="AY543" i="19"/>
  <c r="AY303" i="19"/>
  <c r="AY758" i="19"/>
  <c r="AY770" i="19"/>
  <c r="AY299" i="19"/>
  <c r="AY344" i="19"/>
  <c r="AY1647" i="19"/>
  <c r="AY1156" i="19"/>
  <c r="AY551" i="19"/>
  <c r="AY2026" i="19"/>
  <c r="AY1423" i="19"/>
  <c r="AY2356" i="19"/>
  <c r="AY24" i="19"/>
  <c r="AY729" i="19"/>
  <c r="AY1059" i="19"/>
  <c r="AY582" i="19"/>
  <c r="AY634" i="19"/>
  <c r="AY2218" i="19"/>
  <c r="AY540" i="19"/>
  <c r="AY2290" i="19"/>
  <c r="AO5" i="19"/>
  <c r="AY1261" i="19"/>
  <c r="AY2293" i="19"/>
  <c r="AY1312" i="19"/>
  <c r="AY307" i="19"/>
  <c r="AY848" i="19"/>
  <c r="AY71" i="19"/>
  <c r="AY592" i="19"/>
  <c r="AY1740" i="19"/>
  <c r="AY768" i="19"/>
  <c r="AY1396" i="19"/>
  <c r="AY2146" i="19"/>
  <c r="AY1132" i="19"/>
  <c r="AY618" i="19"/>
  <c r="AY1200" i="19"/>
  <c r="AY565" i="19"/>
  <c r="AY1051" i="19"/>
  <c r="AY123" i="19"/>
  <c r="AY1048" i="19"/>
  <c r="AY2106" i="19"/>
  <c r="AY1548" i="19"/>
  <c r="AY964" i="19"/>
  <c r="AY1568" i="19"/>
  <c r="AY1465" i="19"/>
  <c r="AY628" i="19"/>
  <c r="AY342" i="19"/>
  <c r="AY330" i="19"/>
  <c r="AY49" i="19"/>
  <c r="AY2315" i="19"/>
  <c r="AY1188" i="19"/>
  <c r="AY1785" i="19"/>
  <c r="AY1139" i="19"/>
  <c r="AY2123" i="19"/>
  <c r="AY1414" i="19"/>
  <c r="AY1886" i="19"/>
  <c r="AY969" i="19"/>
  <c r="AY1398" i="19"/>
  <c r="AY2179" i="19"/>
  <c r="AY2284" i="19"/>
  <c r="AY1535" i="19"/>
  <c r="AY30" i="19"/>
  <c r="AY1278" i="19"/>
  <c r="AY2280" i="19"/>
  <c r="AY1975" i="19"/>
  <c r="AY644" i="19"/>
  <c r="AY679" i="19"/>
  <c r="AY263" i="19"/>
  <c r="AY1694" i="19"/>
  <c r="AY192" i="19"/>
  <c r="AY645" i="19"/>
  <c r="AY2001" i="19"/>
  <c r="AY1436" i="19"/>
  <c r="AY624" i="19"/>
  <c r="AY1550" i="19"/>
  <c r="AY544" i="19"/>
  <c r="AY604" i="19"/>
  <c r="AY652" i="19"/>
  <c r="AY2299" i="19"/>
  <c r="AY1326" i="19"/>
  <c r="AY841" i="19"/>
  <c r="AY1953" i="19"/>
  <c r="AY1299" i="19"/>
  <c r="AY2297" i="19"/>
  <c r="AY1622" i="19"/>
  <c r="AY1762" i="19"/>
  <c r="AY1331" i="19"/>
  <c r="AY1055" i="19"/>
  <c r="AY1313" i="19"/>
  <c r="AY2112" i="19"/>
  <c r="AY1944" i="19"/>
  <c r="AY350" i="19"/>
  <c r="AY1117" i="19"/>
  <c r="AY444" i="19"/>
  <c r="AY1638" i="19"/>
  <c r="AY2150" i="19"/>
  <c r="AY2010" i="19"/>
  <c r="AY1937" i="19"/>
  <c r="AY1625" i="19"/>
  <c r="AY1847" i="19"/>
  <c r="AY1228" i="19"/>
  <c r="AY394" i="19"/>
  <c r="AY290" i="19"/>
  <c r="AY1133" i="19"/>
  <c r="AY1463" i="19"/>
  <c r="AY552" i="19"/>
  <c r="AY42" i="19"/>
  <c r="AY2340" i="19"/>
  <c r="AY1374" i="19"/>
  <c r="AY356" i="19"/>
  <c r="AY223" i="19"/>
  <c r="AY1509" i="19"/>
  <c r="AY1573" i="19"/>
  <c r="AY1124" i="19"/>
  <c r="AY1250" i="19"/>
  <c r="AY1983" i="19"/>
  <c r="AY1532" i="19"/>
  <c r="AY461" i="19"/>
  <c r="AY1497" i="19"/>
  <c r="AY1144" i="19"/>
  <c r="AY1381" i="19"/>
  <c r="AY1429" i="19"/>
  <c r="AY1646" i="19"/>
  <c r="AY2052" i="19"/>
  <c r="AY1300" i="19"/>
  <c r="AY14" i="19"/>
  <c r="AY748" i="19"/>
  <c r="AY321" i="19"/>
  <c r="AY1304" i="19"/>
  <c r="AY924" i="19"/>
  <c r="AY82" i="19"/>
  <c r="AY187" i="19"/>
  <c r="AY208" i="19"/>
  <c r="AY359" i="19"/>
  <c r="AY2187" i="19"/>
  <c r="AY1791" i="19"/>
  <c r="AY814" i="19"/>
  <c r="AY1495" i="19"/>
  <c r="AY1923" i="19"/>
  <c r="AY2038" i="19"/>
  <c r="AY531" i="19"/>
  <c r="AY1178" i="19"/>
  <c r="AY813" i="19"/>
  <c r="AY392" i="19"/>
  <c r="AY2261" i="19"/>
  <c r="AY173" i="19"/>
  <c r="AY1372" i="19"/>
  <c r="AY674" i="19"/>
  <c r="AY945" i="19"/>
  <c r="AY333" i="19"/>
  <c r="AY1658" i="19"/>
  <c r="AY1343" i="19"/>
  <c r="AY847" i="19"/>
  <c r="AY2221" i="19"/>
  <c r="AY1695" i="19"/>
  <c r="AY2025" i="19"/>
  <c r="AY1037" i="19"/>
  <c r="AY633" i="19"/>
  <c r="AY2217" i="19"/>
  <c r="AY1499" i="19"/>
  <c r="AY2092" i="19"/>
  <c r="AY711" i="19"/>
  <c r="AY809" i="19"/>
  <c r="AY1959" i="19"/>
  <c r="AY1180" i="19"/>
  <c r="AY2329" i="19"/>
  <c r="AY2278" i="19"/>
  <c r="AY661" i="19"/>
  <c r="AY564" i="19"/>
  <c r="AY670" i="19"/>
  <c r="AY2032" i="19"/>
  <c r="AY602" i="19"/>
  <c r="AY451" i="19"/>
  <c r="AY1246" i="19"/>
  <c r="AY101" i="19"/>
  <c r="AY989" i="19"/>
  <c r="AY699" i="19"/>
  <c r="AY1052" i="19"/>
  <c r="AY464" i="19"/>
  <c r="AY161" i="19"/>
  <c r="AY892" i="19"/>
  <c r="AY2238" i="19"/>
  <c r="AY1028" i="19"/>
  <c r="AY1190" i="19"/>
  <c r="AY424" i="19"/>
  <c r="AY156" i="19"/>
  <c r="AY2076" i="19"/>
  <c r="AY1571" i="19"/>
  <c r="AY2304" i="19"/>
  <c r="AY511" i="19"/>
  <c r="AY495" i="19"/>
  <c r="AY1425" i="19"/>
  <c r="AY1234" i="19"/>
  <c r="AY714" i="19"/>
  <c r="AY1759" i="19"/>
  <c r="AY1633" i="19"/>
  <c r="AY1446" i="19"/>
  <c r="AY55" i="19"/>
  <c r="AY1893" i="19"/>
  <c r="AY1931" i="19"/>
  <c r="AY583" i="19"/>
  <c r="AY2345" i="19"/>
  <c r="AY1739" i="19"/>
  <c r="AY1588" i="19"/>
  <c r="AY2246" i="19"/>
  <c r="AY1238" i="19"/>
  <c r="AY409" i="19"/>
  <c r="AY1802" i="19"/>
  <c r="AY261" i="19"/>
  <c r="AY166" i="19"/>
  <c r="AY587" i="19"/>
  <c r="AY700" i="19"/>
  <c r="AY1576" i="19"/>
  <c r="AY1358" i="19"/>
  <c r="AY838" i="19"/>
  <c r="AY1078" i="19"/>
  <c r="AY946" i="19"/>
  <c r="AY83" i="19"/>
  <c r="AY1351" i="19"/>
  <c r="AY1813" i="19"/>
  <c r="AY1816" i="19"/>
  <c r="AY1233" i="19"/>
  <c r="AY893" i="19"/>
  <c r="AY1145" i="19"/>
  <c r="AY1231" i="19"/>
  <c r="AY413" i="19"/>
  <c r="AY1910" i="19"/>
  <c r="AY503" i="19"/>
  <c r="AY2359" i="19"/>
  <c r="AY895" i="19"/>
  <c r="AY1301" i="19"/>
  <c r="AY313" i="19"/>
  <c r="AY1987" i="19"/>
  <c r="AY898" i="19"/>
  <c r="AY472" i="19"/>
  <c r="AY1427" i="19"/>
  <c r="AY1515" i="19"/>
  <c r="AY99" i="19"/>
  <c r="AY67" i="19"/>
  <c r="AY1272" i="19"/>
  <c r="AY525" i="19"/>
  <c r="AY1615" i="19"/>
  <c r="AY2171" i="19"/>
  <c r="AY1263" i="19"/>
  <c r="AY1683" i="19"/>
  <c r="AY593" i="19"/>
  <c r="AY2251" i="19"/>
  <c r="AY1585" i="19"/>
  <c r="AY1952" i="19"/>
  <c r="AY948" i="19"/>
  <c r="AY1500" i="19"/>
  <c r="AY1801" i="19"/>
  <c r="AY1066" i="19"/>
  <c r="AY1283" i="19"/>
  <c r="AY1676" i="19"/>
  <c r="AY446" i="19"/>
  <c r="AY856" i="19"/>
  <c r="AY1562" i="19"/>
  <c r="AY1380" i="19"/>
  <c r="AY1517" i="19"/>
  <c r="AY1025" i="19"/>
  <c r="AY494" i="19"/>
  <c r="AY48" i="19"/>
  <c r="AY2132" i="19"/>
  <c r="AY1579" i="19"/>
  <c r="AY354" i="19"/>
  <c r="AY2031" i="19"/>
  <c r="AY417" i="19"/>
  <c r="AY379" i="19"/>
  <c r="AY2254" i="19"/>
  <c r="AY284" i="19"/>
  <c r="AY1015" i="19"/>
  <c r="AY1345" i="19"/>
  <c r="AY1640" i="19"/>
  <c r="AY620" i="19"/>
  <c r="AY415" i="19"/>
  <c r="AY506" i="19"/>
  <c r="AY657" i="19"/>
  <c r="AY1303" i="19"/>
  <c r="AY1256" i="19"/>
  <c r="AY688" i="19"/>
  <c r="AY245" i="19"/>
  <c r="AY1481" i="19"/>
  <c r="AY259" i="19"/>
  <c r="AY917" i="19"/>
  <c r="AY1557" i="19"/>
  <c r="AY355" i="19"/>
  <c r="AY1883" i="19"/>
  <c r="AY762" i="19"/>
  <c r="AY471" i="19"/>
  <c r="AY64" i="19"/>
  <c r="AY529" i="19"/>
  <c r="AY230" i="19"/>
  <c r="AY1260" i="19"/>
  <c r="AY100" i="19"/>
  <c r="AY2360" i="19"/>
  <c r="AY1820" i="19"/>
  <c r="AY1409" i="19"/>
  <c r="AY1498" i="19"/>
  <c r="AY176" i="19"/>
  <c r="AY1792" i="19"/>
  <c r="AY2165" i="19"/>
  <c r="AY246" i="19"/>
  <c r="AY550" i="19"/>
  <c r="AY1764" i="19"/>
  <c r="AY1973" i="19"/>
  <c r="AY198" i="19"/>
  <c r="AY874" i="19"/>
  <c r="AY300" i="19"/>
  <c r="AY2074" i="19"/>
  <c r="AY147" i="19"/>
  <c r="AY1333" i="19"/>
  <c r="AY1338" i="19"/>
  <c r="AY1572" i="19"/>
  <c r="AY663" i="19"/>
  <c r="AY1093" i="19"/>
  <c r="AY7" i="19"/>
  <c r="AY697" i="19"/>
  <c r="AY1560" i="19"/>
  <c r="AO8" i="19"/>
  <c r="AY1143" i="19"/>
  <c r="AY1979" i="19"/>
  <c r="AY1171" i="19"/>
  <c r="AY881" i="19"/>
  <c r="AY1549" i="19"/>
  <c r="AY1121" i="19"/>
  <c r="AO7" i="19"/>
  <c r="AR7" i="19" s="1"/>
  <c r="AY1626" i="19"/>
  <c r="AY1348" i="19"/>
  <c r="AY1363" i="19"/>
  <c r="AY1430" i="19"/>
  <c r="AY2027" i="19"/>
  <c r="AY2214" i="19"/>
  <c r="AY287" i="19"/>
  <c r="AY1789" i="19"/>
  <c r="AY1842" i="19"/>
  <c r="AY2037" i="19"/>
  <c r="AY480" i="19"/>
  <c r="AY33" i="19"/>
  <c r="AY2086" i="19"/>
  <c r="AY1612" i="19"/>
  <c r="AY836" i="19"/>
  <c r="AY621" i="19"/>
  <c r="AY1149" i="19"/>
  <c r="AY442" i="19"/>
  <c r="AY2362" i="19"/>
  <c r="AY2249" i="19"/>
  <c r="AY2342" i="19"/>
  <c r="AY2229" i="19"/>
  <c r="AY1033" i="19"/>
  <c r="AY39" i="19"/>
  <c r="AY1578" i="19"/>
  <c r="AY549" i="19"/>
  <c r="AY343" i="19"/>
  <c r="AY1324" i="19"/>
  <c r="AY2364" i="19"/>
  <c r="AY381" i="19"/>
  <c r="AY1757" i="19"/>
  <c r="AY1709" i="19"/>
  <c r="AY1019" i="19"/>
  <c r="AY1972" i="19"/>
  <c r="AY1211" i="19"/>
  <c r="AY1913" i="19"/>
  <c r="AY1370" i="19"/>
  <c r="AY1902" i="19"/>
  <c r="AY940" i="19"/>
  <c r="AY2157" i="19"/>
  <c r="AY1747" i="19"/>
  <c r="AY896" i="19"/>
  <c r="AY1257" i="19"/>
  <c r="AY807" i="19"/>
  <c r="AY1630" i="19"/>
  <c r="AY11" i="19"/>
  <c r="AY2071" i="19"/>
  <c r="AY651" i="19"/>
  <c r="AY1963" i="19"/>
  <c r="AY803" i="19"/>
  <c r="AY1901" i="19"/>
  <c r="AY2101" i="19"/>
  <c r="AY1829" i="19"/>
  <c r="AY650" i="19"/>
  <c r="AY2134" i="19"/>
  <c r="AY623" i="19"/>
  <c r="AY2041" i="19"/>
  <c r="AY2194" i="19"/>
  <c r="AY819" i="19"/>
  <c r="AY864" i="19"/>
  <c r="AY1107" i="19"/>
  <c r="AY1565" i="19"/>
  <c r="AY1531" i="19"/>
  <c r="AY560" i="19"/>
  <c r="AY2298" i="19"/>
  <c r="AY2066" i="19"/>
  <c r="AY102" i="19"/>
  <c r="AY1506" i="19"/>
  <c r="AY709" i="19"/>
  <c r="AY536" i="19"/>
  <c r="AY1114" i="19"/>
  <c r="AY2103" i="19"/>
  <c r="AY853" i="19"/>
  <c r="AY955" i="19"/>
  <c r="AY1083" i="19"/>
  <c r="AY247" i="19"/>
  <c r="AY794" i="19"/>
  <c r="AY1685" i="19"/>
  <c r="AR2" i="19"/>
  <c r="AY558" i="19"/>
  <c r="AY455" i="19"/>
  <c r="AY370" i="19"/>
  <c r="AY200" i="19"/>
  <c r="AY767" i="19"/>
  <c r="AY1525" i="19"/>
  <c r="AY1668" i="19"/>
  <c r="AY232" i="19"/>
  <c r="AY889" i="19"/>
  <c r="AY1170" i="19"/>
  <c r="AY1365" i="19"/>
  <c r="AY1467" i="19"/>
  <c r="AY666" i="19"/>
  <c r="AY2267" i="19"/>
  <c r="AY911" i="19"/>
  <c r="AY1779" i="19"/>
  <c r="AY493" i="19"/>
  <c r="AY2255" i="19"/>
  <c r="AY2170" i="19"/>
  <c r="AY1639" i="19"/>
  <c r="AY2279" i="19"/>
  <c r="AY1707" i="19"/>
  <c r="AY2105" i="19"/>
  <c r="AY53" i="19"/>
  <c r="AY2310" i="19"/>
  <c r="AY329" i="19"/>
  <c r="AY484" i="19"/>
  <c r="AY358" i="19"/>
  <c r="AY340" i="19"/>
  <c r="AY1289" i="19"/>
  <c r="AY995" i="19"/>
  <c r="AY1269" i="19"/>
  <c r="AY1220" i="19"/>
  <c r="AY1395" i="19"/>
  <c r="AY1832" i="19"/>
  <c r="AY1346" i="19"/>
  <c r="AY608" i="19"/>
  <c r="AY1930" i="19"/>
  <c r="AY1958" i="19"/>
  <c r="AY512" i="19"/>
  <c r="AY2062" i="19"/>
  <c r="AY625" i="19"/>
  <c r="AY958" i="19"/>
  <c r="AY1095" i="19"/>
  <c r="AY265" i="19"/>
  <c r="AY1253" i="19"/>
  <c r="AY1471" i="19"/>
  <c r="AY692" i="19"/>
  <c r="AY1746" i="19"/>
  <c r="AY1805" i="19"/>
  <c r="AY1098" i="19"/>
  <c r="AY598" i="19"/>
  <c r="AO4" i="19"/>
  <c r="AY1477" i="19"/>
  <c r="AY414" i="19"/>
  <c r="AY1946" i="19"/>
  <c r="AY2035" i="19"/>
  <c r="AY1065" i="19"/>
  <c r="AY366" i="19"/>
  <c r="AY1450" i="19"/>
  <c r="AY2113" i="19"/>
  <c r="AY253" i="19"/>
  <c r="AY2222" i="19"/>
  <c r="AY1511" i="19"/>
  <c r="AY1636" i="19"/>
  <c r="AY1863" i="19"/>
  <c r="AY336" i="19"/>
  <c r="AY1977" i="19"/>
  <c r="AY555" i="19"/>
  <c r="AY1018" i="19"/>
  <c r="AY916" i="19"/>
  <c r="AY1503" i="19"/>
  <c r="AY34" i="19"/>
  <c r="AY2291" i="19"/>
  <c r="AY1359" i="19"/>
  <c r="AY2077" i="19"/>
  <c r="AY2087" i="19"/>
  <c r="AY685" i="19"/>
  <c r="AY1570" i="19"/>
  <c r="AY1352" i="19"/>
  <c r="AY1848" i="19"/>
  <c r="AY468" i="19"/>
  <c r="AY1642" i="19"/>
  <c r="AY393" i="19"/>
  <c r="AY1865" i="19"/>
  <c r="AY1387" i="19"/>
  <c r="AY1184" i="19"/>
  <c r="AY1412" i="19"/>
  <c r="AY1961" i="19"/>
  <c r="AY169" i="19"/>
  <c r="AY791" i="19"/>
  <c r="AY1985" i="19"/>
  <c r="AY2154" i="19"/>
  <c r="AY2099" i="19"/>
  <c r="AY939" i="19"/>
  <c r="AY2220" i="19"/>
  <c r="AY1840" i="19"/>
  <c r="AY441" i="19"/>
  <c r="AY285" i="19"/>
  <c r="AY341" i="19"/>
  <c r="AY566" i="19"/>
  <c r="AY2002" i="19"/>
  <c r="AY130" i="19"/>
  <c r="AY1644" i="19"/>
  <c r="AY1853" i="19"/>
  <c r="AY1539" i="19"/>
  <c r="AY1720" i="19"/>
  <c r="AY534" i="19"/>
  <c r="AY152" i="19"/>
  <c r="AY210" i="19"/>
  <c r="AY21" i="19"/>
  <c r="AY1860" i="19"/>
  <c r="AY327" i="19"/>
  <c r="AY1316" i="19"/>
  <c r="AY594" i="19"/>
  <c r="AY387" i="19"/>
  <c r="AY1857" i="19"/>
  <c r="AY1166" i="19"/>
  <c r="AY1903" i="19"/>
  <c r="AY2207" i="19"/>
  <c r="AY1951" i="19"/>
  <c r="AY276" i="19"/>
  <c r="AY1664" i="19"/>
  <c r="AY1362" i="19"/>
  <c r="AY1859" i="19"/>
  <c r="AY1875" i="19"/>
  <c r="AY837" i="19"/>
  <c r="AY1540" i="19"/>
  <c r="AY220" i="19"/>
  <c r="AY1043" i="19"/>
  <c r="AY1673" i="19"/>
  <c r="AY37" i="19"/>
  <c r="AY486" i="19"/>
  <c r="AY306" i="19"/>
  <c r="AY1584" i="19"/>
  <c r="AY2337" i="19"/>
  <c r="AY317" i="19"/>
  <c r="AY1210" i="19"/>
  <c r="AY725" i="19"/>
  <c r="AY2143" i="19"/>
  <c r="AY2028" i="19"/>
  <c r="AY1908" i="19"/>
  <c r="AY1007" i="19"/>
  <c r="AY1752" i="19"/>
  <c r="BA331" i="19" l="1"/>
  <c r="BA511" i="19"/>
  <c r="BA1288" i="19"/>
  <c r="BA1831" i="19"/>
  <c r="BA532" i="19"/>
  <c r="BA1074" i="19"/>
  <c r="BA629" i="19"/>
  <c r="BA1399" i="19"/>
  <c r="BA409" i="19"/>
  <c r="BA932" i="19"/>
  <c r="BA1828" i="19"/>
  <c r="BA461" i="19"/>
  <c r="BA1378" i="19"/>
  <c r="BA1340" i="19"/>
  <c r="BA1697" i="19"/>
  <c r="BA1234" i="19"/>
  <c r="BA1539" i="19"/>
  <c r="BA707" i="19"/>
  <c r="BA383" i="19"/>
  <c r="BA1425" i="19"/>
  <c r="BA1267" i="19"/>
  <c r="BA2271" i="19"/>
  <c r="BA924" i="19"/>
  <c r="BA1985" i="19"/>
  <c r="BA2180" i="19"/>
  <c r="BA2251" i="19"/>
  <c r="BA521" i="19"/>
  <c r="BA295" i="19"/>
  <c r="BA2334" i="19"/>
  <c r="BA469" i="19"/>
  <c r="BA358" i="19"/>
  <c r="BA2327" i="19"/>
  <c r="BA32" i="19"/>
  <c r="BA1356" i="19"/>
  <c r="BA1075" i="19"/>
  <c r="BA1779" i="19"/>
  <c r="BA111" i="19"/>
  <c r="BA1623" i="19"/>
  <c r="BA1360" i="19"/>
  <c r="BA779" i="19"/>
  <c r="BA322" i="19"/>
  <c r="BA627" i="19"/>
  <c r="BA679" i="19"/>
  <c r="BA791" i="19"/>
  <c r="BA1311" i="19"/>
  <c r="BA2299" i="19"/>
  <c r="BA1464" i="19"/>
  <c r="BA1249" i="19"/>
  <c r="BA802" i="19"/>
  <c r="BA1961" i="19"/>
  <c r="BA1159" i="19"/>
  <c r="BA24" i="19"/>
  <c r="BA1426" i="19"/>
  <c r="BA623" i="19"/>
  <c r="BA447" i="19"/>
  <c r="BA798" i="19"/>
  <c r="BA473" i="19"/>
  <c r="BA298" i="19"/>
  <c r="BA2156" i="19"/>
  <c r="BA2058" i="19"/>
  <c r="BA1429" i="19"/>
  <c r="BA761" i="19"/>
  <c r="BA1026" i="19"/>
  <c r="BA1154" i="19"/>
  <c r="BA1934" i="19"/>
  <c r="BA745" i="19"/>
  <c r="BA807" i="19"/>
  <c r="BA1468" i="19"/>
  <c r="BA1461" i="19"/>
  <c r="BA1285" i="19"/>
  <c r="BA2059" i="19"/>
  <c r="BA2318" i="19"/>
  <c r="BA1802" i="19"/>
  <c r="BA1983" i="19"/>
  <c r="BA1595" i="19"/>
  <c r="BA273" i="19"/>
  <c r="BA1639" i="19"/>
  <c r="BA1291" i="19"/>
  <c r="BA1693" i="19"/>
  <c r="BA714" i="19"/>
  <c r="BA1720" i="19"/>
  <c r="BA1636" i="19"/>
  <c r="BA1608" i="19"/>
  <c r="BA1209" i="19"/>
  <c r="BA2001" i="19"/>
  <c r="BA1193" i="19"/>
  <c r="BA82" i="19"/>
  <c r="BA2154" i="19"/>
  <c r="BA774" i="19"/>
  <c r="BA272" i="19"/>
  <c r="BA1308" i="19"/>
  <c r="BA914" i="19"/>
  <c r="BA1175" i="19"/>
  <c r="BA2346" i="19"/>
  <c r="BA340" i="19"/>
  <c r="BA457" i="19"/>
  <c r="BA2250" i="19"/>
  <c r="BA690" i="19"/>
  <c r="BA1928" i="19"/>
  <c r="BA1918" i="19"/>
  <c r="BA1963" i="19"/>
  <c r="BA164" i="19"/>
  <c r="BA453" i="19"/>
  <c r="BA1628" i="19"/>
  <c r="BA595" i="19"/>
  <c r="BA1784" i="19"/>
  <c r="BA1957" i="19"/>
  <c r="BA1708" i="19"/>
  <c r="BA2247" i="19"/>
  <c r="BA1326" i="19"/>
  <c r="BA1034" i="19"/>
  <c r="BA2117" i="19"/>
  <c r="BA599" i="19"/>
  <c r="BA2252" i="19"/>
  <c r="BA1039" i="19"/>
  <c r="BA697" i="19"/>
  <c r="BA703" i="19"/>
  <c r="BA2041" i="19"/>
  <c r="BA504" i="19"/>
  <c r="BA373" i="19"/>
  <c r="BA258" i="19"/>
  <c r="BA1455" i="19"/>
  <c r="BA218" i="19"/>
  <c r="BA528" i="19"/>
  <c r="BA983" i="19"/>
  <c r="BA75" i="19"/>
  <c r="BA269" i="19"/>
  <c r="BA1106" i="19"/>
  <c r="BA780" i="19"/>
  <c r="BA2267" i="19"/>
  <c r="BA405" i="19"/>
  <c r="BA44" i="19"/>
  <c r="BA1660" i="19"/>
  <c r="BA2030" i="19"/>
  <c r="BA1872" i="19"/>
  <c r="BA1867" i="19"/>
  <c r="BA261" i="19"/>
  <c r="BA1221" i="19"/>
  <c r="BA245" i="19"/>
  <c r="BA263" i="19"/>
  <c r="BA452" i="19"/>
  <c r="BA949" i="19"/>
  <c r="BA76" i="19"/>
  <c r="BA162" i="19"/>
  <c r="BA534" i="19"/>
  <c r="BA877" i="19"/>
  <c r="BA2199" i="19"/>
  <c r="BA1085" i="19"/>
  <c r="BA1680" i="19"/>
  <c r="BA1485" i="19"/>
  <c r="BA187" i="19"/>
  <c r="BA1759" i="19"/>
  <c r="BA1956" i="19"/>
  <c r="BA13" i="19"/>
  <c r="BA311" i="19"/>
  <c r="BA1630" i="19"/>
  <c r="BA850" i="19"/>
  <c r="BA450" i="19"/>
  <c r="BA1289" i="19"/>
  <c r="BA2099" i="19"/>
  <c r="BA789" i="19"/>
  <c r="BA860" i="19"/>
  <c r="BA1408" i="19"/>
  <c r="BA1773" i="19"/>
  <c r="BA740" i="19"/>
  <c r="BA559" i="19"/>
  <c r="BA1029" i="19"/>
  <c r="BA1528" i="19"/>
  <c r="BA478" i="19"/>
  <c r="BA964" i="19"/>
  <c r="BA686" i="19"/>
  <c r="BA2098" i="19"/>
  <c r="BA1125" i="19"/>
  <c r="BA841" i="19"/>
  <c r="BA234" i="19"/>
  <c r="BA680" i="19"/>
  <c r="BA1871" i="19"/>
  <c r="BA2312" i="19"/>
  <c r="BA27" i="19"/>
  <c r="BA1183" i="19"/>
  <c r="BA2177" i="19"/>
  <c r="BA2194" i="19"/>
  <c r="BA61" i="19"/>
  <c r="BA973" i="19"/>
  <c r="BA1334" i="19"/>
  <c r="BA1733" i="19"/>
  <c r="BA1586" i="19"/>
  <c r="BA569" i="19"/>
  <c r="BA1646" i="19"/>
  <c r="BA1904" i="19"/>
  <c r="BA467" i="19"/>
  <c r="BA2033" i="19"/>
  <c r="BA1437" i="19"/>
  <c r="BA772" i="19"/>
  <c r="BA1807" i="19"/>
  <c r="BA1286" i="19"/>
  <c r="BA1449" i="19"/>
  <c r="BA339" i="19"/>
  <c r="BA678" i="19"/>
  <c r="BA730" i="19"/>
  <c r="BA166" i="19"/>
  <c r="BA1521" i="19"/>
  <c r="BA1481" i="19"/>
  <c r="BA572" i="19"/>
  <c r="BA2279" i="19"/>
  <c r="BA128" i="19"/>
  <c r="BA294" i="19"/>
  <c r="BA396" i="19"/>
  <c r="BA152" i="19"/>
  <c r="BA1830" i="19"/>
  <c r="BA1665" i="19"/>
  <c r="BA1620" i="19"/>
  <c r="BA1436" i="19"/>
  <c r="BA376" i="19"/>
  <c r="BA208" i="19"/>
  <c r="BA1633" i="19"/>
  <c r="BA228" i="19"/>
  <c r="BA644" i="19"/>
  <c r="BA1523" i="19"/>
  <c r="BA221" i="19"/>
  <c r="BA289" i="19"/>
  <c r="BA816" i="19"/>
  <c r="BA995" i="19"/>
  <c r="BA939" i="19"/>
  <c r="BA1915" i="19"/>
  <c r="BA1845" i="19"/>
  <c r="BA1454" i="19"/>
  <c r="BA2210" i="19"/>
  <c r="BA803" i="19"/>
  <c r="BA1552" i="19"/>
  <c r="BA1123" i="19"/>
  <c r="BA687" i="19"/>
  <c r="BA114" i="19"/>
  <c r="BA1940" i="19"/>
  <c r="BA696" i="19"/>
  <c r="BA1497" i="19"/>
  <c r="BA222" i="19"/>
  <c r="BA1953" i="19"/>
  <c r="BA1726" i="19"/>
  <c r="BA2169" i="19"/>
  <c r="BA514" i="19"/>
  <c r="BA1526" i="19"/>
  <c r="BA193" i="19"/>
  <c r="BA1030" i="19"/>
  <c r="BA1094" i="19"/>
  <c r="BA819" i="19"/>
  <c r="BA1355" i="19"/>
  <c r="BA1206" i="19"/>
  <c r="BA54" i="19"/>
  <c r="BA1843" i="19"/>
  <c r="BA937" i="19"/>
  <c r="BA493" i="19"/>
  <c r="BA2283" i="19"/>
  <c r="BA2000" i="19"/>
  <c r="BA1444" i="19"/>
  <c r="BA642" i="19"/>
  <c r="BA86" i="19"/>
  <c r="BA1257" i="19"/>
  <c r="BA211" i="19"/>
  <c r="BA2081" i="19"/>
  <c r="BA312" i="19"/>
  <c r="BA421" i="19"/>
  <c r="BA1879" i="19"/>
  <c r="BA1112" i="19"/>
  <c r="BA587" i="19"/>
  <c r="BA2335" i="19"/>
  <c r="BA259" i="19"/>
  <c r="BA1947" i="19"/>
  <c r="BA279" i="19"/>
  <c r="BA1126" i="19"/>
  <c r="BA1794" i="19"/>
  <c r="BA210" i="19"/>
  <c r="BA1689" i="19"/>
  <c r="BA482" i="19"/>
  <c r="BA1110" i="19"/>
  <c r="BA1329" i="19"/>
  <c r="BA2089" i="19"/>
  <c r="BA359" i="19"/>
  <c r="BA425" i="19"/>
  <c r="BA556" i="19"/>
  <c r="BA1411" i="19"/>
  <c r="BA1213" i="19"/>
  <c r="BA2365" i="19"/>
  <c r="BA1775" i="19"/>
  <c r="BA784" i="19"/>
  <c r="BA1269" i="19"/>
  <c r="BA1446" i="19"/>
  <c r="BA391" i="19"/>
  <c r="BA1179" i="19"/>
  <c r="BA212" i="19"/>
  <c r="BA1148" i="19"/>
  <c r="BA773" i="19"/>
  <c r="BA723" i="19"/>
  <c r="BA2220" i="19"/>
  <c r="BA1861" i="19"/>
  <c r="BA782" i="19"/>
  <c r="BA1745" i="19"/>
  <c r="BA827" i="19"/>
  <c r="BA2052" i="19"/>
  <c r="BA1299" i="19"/>
  <c r="BA1969" i="19"/>
  <c r="BA2128" i="19"/>
  <c r="BA432" i="19"/>
  <c r="BA936" i="19"/>
  <c r="BA1827" i="19"/>
  <c r="BA1694" i="19"/>
  <c r="BA1307" i="19"/>
  <c r="BA864" i="19"/>
  <c r="BA676" i="19"/>
  <c r="BA846" i="19"/>
  <c r="BA2029" i="19"/>
  <c r="BA2249" i="19"/>
  <c r="BA646" i="19"/>
  <c r="BA1606" i="19"/>
  <c r="BA1707" i="19"/>
  <c r="BA133" i="19"/>
  <c r="BA1492" i="19"/>
  <c r="BA904" i="19"/>
  <c r="BA1675" i="19"/>
  <c r="BA205" i="19"/>
  <c r="BA297" i="19"/>
  <c r="BA11" i="19"/>
  <c r="BA1505" i="19"/>
  <c r="BA2258" i="19"/>
  <c r="BA1718" i="19"/>
  <c r="BA2311" i="19"/>
  <c r="BA700" i="19"/>
  <c r="BA888" i="19"/>
  <c r="BA917" i="19"/>
  <c r="BA2277" i="19"/>
  <c r="BA597" i="19"/>
  <c r="BA2242" i="19"/>
  <c r="BA710" i="19"/>
  <c r="BA1077" i="19"/>
  <c r="BA21" i="19"/>
  <c r="BA688" i="19"/>
  <c r="BA882" i="19"/>
  <c r="BA1222" i="19"/>
  <c r="BA1265" i="19"/>
  <c r="BA120" i="19"/>
  <c r="BA2187" i="19"/>
  <c r="BA175" i="19"/>
  <c r="BA226" i="19"/>
  <c r="BA1361" i="19"/>
  <c r="BA1049" i="19"/>
  <c r="BA752" i="19"/>
  <c r="BA612" i="19"/>
  <c r="BA215" i="19"/>
  <c r="BA1220" i="19"/>
  <c r="BA55" i="19"/>
  <c r="BA2175" i="19"/>
  <c r="BA495" i="19"/>
  <c r="BA547" i="19"/>
  <c r="BA1925" i="19"/>
  <c r="BA624" i="19"/>
  <c r="BA291" i="19"/>
  <c r="BA1500" i="19"/>
  <c r="BA1840" i="19"/>
  <c r="BA2227" i="19"/>
  <c r="BA1108" i="19"/>
  <c r="BA1305" i="19"/>
  <c r="BA2269" i="19"/>
  <c r="BA2226" i="19"/>
  <c r="BA2297" i="19"/>
  <c r="BA632" i="19"/>
  <c r="BA2114" i="19"/>
  <c r="BA1424" i="19"/>
  <c r="BA1428" i="19"/>
  <c r="BA404" i="19"/>
  <c r="BA1632" i="19"/>
  <c r="BA557" i="19"/>
  <c r="BA1107" i="19"/>
  <c r="BA968" i="19"/>
  <c r="BA1520" i="19"/>
  <c r="BA1616" i="19"/>
  <c r="BA169" i="19"/>
  <c r="BA1938" i="19"/>
  <c r="BA908" i="19"/>
  <c r="BA1901" i="19"/>
  <c r="BA810" i="19"/>
  <c r="BA1415" i="19"/>
  <c r="BA1998" i="19"/>
  <c r="BA2152" i="19"/>
  <c r="BA1532" i="19"/>
  <c r="BA909" i="19"/>
  <c r="BA1997" i="19"/>
  <c r="BA1519" i="19"/>
  <c r="BA694" i="19"/>
  <c r="BA2219" i="19"/>
  <c r="BA2276" i="19"/>
  <c r="BA1576" i="19"/>
  <c r="BA1100" i="19"/>
  <c r="BA1557" i="19"/>
  <c r="BA1144" i="19"/>
  <c r="BA2064" i="19"/>
  <c r="BA163" i="19"/>
  <c r="BA1452" i="19"/>
  <c r="BA60" i="19"/>
  <c r="BA1860" i="19"/>
  <c r="BA305" i="19"/>
  <c r="BA2333" i="19"/>
  <c r="BA729" i="19"/>
  <c r="BA1347" i="19"/>
  <c r="BA1512" i="19"/>
  <c r="BA1791" i="19"/>
  <c r="BA2047" i="19"/>
  <c r="BA399" i="19"/>
  <c r="BA1418" i="19"/>
  <c r="BA2305" i="19"/>
  <c r="BA1684" i="19"/>
  <c r="BA1300" i="19"/>
  <c r="BA996" i="19"/>
  <c r="BA1395" i="19"/>
  <c r="BA1153" i="19"/>
  <c r="BA788" i="19"/>
  <c r="BA911" i="19"/>
  <c r="BA216" i="19"/>
  <c r="BA2255" i="19"/>
  <c r="BA449" i="19"/>
  <c r="BA1344" i="19"/>
  <c r="BA1803" i="19"/>
  <c r="BA1893" i="19"/>
  <c r="BA165" i="19"/>
  <c r="BA1332" i="19"/>
  <c r="BA1529" i="19"/>
  <c r="BA1236" i="19"/>
  <c r="BA2105" i="19"/>
  <c r="BA1622" i="19"/>
  <c r="BA1459" i="19"/>
  <c r="BA441" i="19"/>
  <c r="BA16" i="19"/>
  <c r="BA743" i="19"/>
  <c r="BA754" i="19"/>
  <c r="BA797" i="19"/>
  <c r="BA1419" i="19"/>
  <c r="BA1565" i="19"/>
  <c r="BA2211" i="19"/>
  <c r="BA1489" i="19"/>
  <c r="BA2260" i="19"/>
  <c r="BA268" i="19"/>
  <c r="BA1097" i="19"/>
  <c r="BA641" i="19"/>
  <c r="BA1541" i="19"/>
  <c r="BA2339" i="19"/>
  <c r="BA1681" i="19"/>
  <c r="BA1798" i="19"/>
  <c r="BA643" i="19"/>
  <c r="BA1727" i="19"/>
  <c r="BA2234" i="19"/>
  <c r="BA1560" i="19"/>
  <c r="BA1400" i="19"/>
  <c r="BA622" i="19"/>
  <c r="BA1797" i="19"/>
  <c r="BA274" i="19"/>
  <c r="BA1358" i="19"/>
  <c r="BA1945" i="19"/>
  <c r="BA355" i="19"/>
  <c r="BA1453" i="19"/>
  <c r="BA1657" i="19"/>
  <c r="BA1766" i="19"/>
  <c r="BA978" i="19"/>
  <c r="BA1080" i="19"/>
  <c r="BA327" i="19"/>
  <c r="BA2049" i="19"/>
  <c r="BA93" i="19"/>
  <c r="BA192" i="19"/>
  <c r="BA2321" i="19"/>
  <c r="BA2300" i="19"/>
  <c r="BA814" i="19"/>
  <c r="BA724" i="19"/>
  <c r="BA2188" i="19"/>
  <c r="BA1801" i="19"/>
  <c r="BA1252" i="19"/>
  <c r="BA1479" i="19"/>
  <c r="BA716" i="19"/>
  <c r="BA423" i="19"/>
  <c r="BA1832" i="19"/>
  <c r="BA843" i="19"/>
  <c r="BA1659" i="19"/>
  <c r="BA1317" i="19"/>
  <c r="BA390" i="19"/>
  <c r="BA2071" i="19"/>
  <c r="BA1722" i="19"/>
  <c r="BA1050" i="19"/>
  <c r="BA1818" i="19"/>
  <c r="BA1931" i="19"/>
  <c r="BA1335" i="19"/>
  <c r="BA2189" i="19"/>
  <c r="BA397" i="19"/>
  <c r="BA1602" i="19"/>
  <c r="BA12" i="19"/>
  <c r="BA1762" i="19"/>
  <c r="BA1003" i="19"/>
  <c r="BA2278" i="19"/>
  <c r="BA1224" i="19"/>
  <c r="BA950" i="19"/>
  <c r="BA1645" i="19"/>
  <c r="BA439" i="19"/>
  <c r="BA183" i="19"/>
  <c r="BA1531" i="19"/>
  <c r="BA2288" i="19"/>
  <c r="BA285" i="19"/>
  <c r="BA1067" i="19"/>
  <c r="BA2080" i="19"/>
  <c r="BA926" i="19"/>
  <c r="BA1772" i="19"/>
  <c r="BA1806" i="19"/>
  <c r="BA811" i="19"/>
  <c r="BA1056" i="19"/>
  <c r="BA1992" i="19"/>
  <c r="BA1474" i="19"/>
  <c r="BA1812" i="19"/>
  <c r="BA119" i="19"/>
  <c r="BA1703" i="19"/>
  <c r="BA6" i="19"/>
  <c r="BA1295" i="19"/>
  <c r="BA1976" i="19"/>
  <c r="BA1551" i="19"/>
  <c r="BA838" i="19"/>
  <c r="BA1838" i="19"/>
  <c r="BA1883" i="19"/>
  <c r="BA224" i="19"/>
  <c r="BA1550" i="19"/>
  <c r="BA1081" i="19"/>
  <c r="BA167" i="19"/>
  <c r="BA1422" i="19"/>
  <c r="BA1316" i="19"/>
  <c r="BA1341" i="19"/>
  <c r="BA2314" i="19"/>
  <c r="BA121" i="19"/>
  <c r="BA14" i="19"/>
  <c r="BA591" i="19"/>
  <c r="BA1495" i="19"/>
  <c r="BA1734" i="19"/>
  <c r="BA822" i="19"/>
  <c r="BA2232" i="19"/>
  <c r="BA497" i="19"/>
  <c r="BA2083" i="19"/>
  <c r="BA53" i="19"/>
  <c r="BA951" i="19"/>
  <c r="BA1346" i="19"/>
  <c r="BA1443" i="19"/>
  <c r="BA1275" i="19"/>
  <c r="BA1637" i="19"/>
  <c r="BA1258" i="19"/>
  <c r="BA2294" i="19"/>
  <c r="BA2101" i="19"/>
  <c r="BA445" i="19"/>
  <c r="BA2142" i="19"/>
  <c r="BA316" i="19"/>
  <c r="BA233" i="19"/>
  <c r="BA1167" i="19"/>
  <c r="BA1880" i="19"/>
  <c r="BA567" i="19"/>
  <c r="BA1274" i="19"/>
  <c r="BA1331" i="19"/>
  <c r="BA1943" i="19"/>
  <c r="BA583" i="19"/>
  <c r="BA2093" i="19"/>
  <c r="BA1023" i="19"/>
  <c r="BA589" i="19"/>
  <c r="BA1381" i="19"/>
  <c r="BA1431" i="19"/>
  <c r="BA560" i="19"/>
  <c r="BA562" i="19"/>
  <c r="BA341" i="19"/>
  <c r="BA1605" i="19"/>
  <c r="BA437" i="19"/>
  <c r="BA362" i="19"/>
  <c r="BA2316" i="19"/>
  <c r="BA84" i="19"/>
  <c r="BA77" i="19"/>
  <c r="BA981" i="19"/>
  <c r="BA1909" i="19"/>
  <c r="BA1744" i="19"/>
  <c r="BA1852" i="19"/>
  <c r="BA2348" i="19"/>
  <c r="BA2170" i="19"/>
  <c r="BA1070" i="19"/>
  <c r="BA2160" i="19"/>
  <c r="BA576" i="19"/>
  <c r="BA1863" i="19"/>
  <c r="BA1078" i="19"/>
  <c r="BA852" i="19"/>
  <c r="BA762" i="19"/>
  <c r="BA944" i="19"/>
  <c r="BA1543" i="19"/>
  <c r="BA2350" i="19"/>
  <c r="BA278" i="19"/>
  <c r="BA1064" i="19"/>
  <c r="BA594" i="19"/>
  <c r="BA1066" i="19"/>
  <c r="BA1575" i="19"/>
  <c r="BA1376" i="19"/>
  <c r="BA2174" i="19"/>
  <c r="BA280" i="19"/>
  <c r="BA1923" i="19"/>
  <c r="BA706" i="19"/>
  <c r="BA2072" i="19"/>
  <c r="BA2225" i="19"/>
  <c r="BA654" i="19"/>
  <c r="BA1092" i="19"/>
  <c r="BA124" i="19"/>
  <c r="BA107" i="19"/>
  <c r="BA608" i="19"/>
  <c r="BA1248" i="19"/>
  <c r="BA1507" i="19"/>
  <c r="BA80" i="19"/>
  <c r="BA304" i="19"/>
  <c r="BA645" i="19"/>
  <c r="BA1896" i="19"/>
  <c r="BA270" i="19"/>
  <c r="BA1254" i="19"/>
  <c r="BA1544" i="19"/>
  <c r="BA1230" i="19"/>
  <c r="BA1713" i="19"/>
  <c r="BA2282" i="19"/>
  <c r="BA69" i="19"/>
  <c r="BA219" i="19"/>
  <c r="BA1055" i="19"/>
  <c r="BA2292" i="19"/>
  <c r="BA17" i="19"/>
  <c r="BA2130" i="19"/>
  <c r="BA1504" i="19"/>
  <c r="BA1199" i="19"/>
  <c r="BA334" i="19"/>
  <c r="BA492" i="19"/>
  <c r="BA2298" i="19"/>
  <c r="BA1187" i="19"/>
  <c r="BA2345" i="19"/>
  <c r="BA38" i="19"/>
  <c r="BA416" i="19"/>
  <c r="BA1776" i="19"/>
  <c r="BA651" i="19"/>
  <c r="BA1061" i="19"/>
  <c r="BA1671" i="19"/>
  <c r="BA1641" i="19"/>
  <c r="BA566" i="19"/>
  <c r="BA872" i="19"/>
  <c r="BA1749" i="19"/>
  <c r="BA271" i="19"/>
  <c r="BA2237" i="19"/>
  <c r="BA1368" i="19"/>
  <c r="BA1574" i="19"/>
  <c r="BA1648" i="19"/>
  <c r="BA1670" i="19"/>
  <c r="BA946" i="19"/>
  <c r="BA1441" i="19"/>
  <c r="BA471" i="19"/>
  <c r="BA1854" i="19"/>
  <c r="BA748" i="19"/>
  <c r="BA177" i="19"/>
  <c r="BA1089" i="19"/>
  <c r="BA588" i="19"/>
  <c r="BA387" i="19"/>
  <c r="BA1283" i="19"/>
  <c r="BA2116" i="19"/>
  <c r="BA1059" i="19"/>
  <c r="BA544" i="19"/>
  <c r="BA749" i="19"/>
  <c r="BA2038" i="19"/>
  <c r="BA2145" i="19"/>
  <c r="BA824" i="19"/>
  <c r="BA1683" i="19"/>
  <c r="BA638" i="19"/>
  <c r="BA2310" i="19"/>
  <c r="BA2231" i="19"/>
  <c r="BA1930" i="19"/>
  <c r="BA1881" i="19"/>
  <c r="BA1587" i="19"/>
  <c r="BA1182" i="19"/>
  <c r="BA1732" i="19"/>
  <c r="BA980" i="19"/>
  <c r="BA1829" i="19"/>
  <c r="BA1921" i="19"/>
  <c r="BA922" i="19"/>
  <c r="BA537" i="19"/>
  <c r="BA1385" i="19"/>
  <c r="BA1394" i="19"/>
  <c r="BA1245" i="19"/>
  <c r="BA1096" i="19"/>
  <c r="BA1313" i="19"/>
  <c r="BA431" i="19"/>
  <c r="BA2055" i="19"/>
  <c r="BA323" i="19"/>
  <c r="BA840" i="19"/>
  <c r="BA867" i="19"/>
  <c r="BA1765" i="19"/>
  <c r="BA1966" i="19"/>
  <c r="BA2066" i="19"/>
  <c r="BA605" i="19"/>
  <c r="BA821" i="19"/>
  <c r="BA1768" i="19"/>
  <c r="BA1264" i="19"/>
  <c r="BA736" i="19"/>
  <c r="BA1596" i="19"/>
  <c r="BA790" i="19"/>
  <c r="BA488" i="19"/>
  <c r="BA1996" i="19"/>
  <c r="BA1739" i="19"/>
  <c r="BA2213" i="19"/>
  <c r="BA1892" i="19"/>
  <c r="BA1306" i="19"/>
  <c r="BA1366" i="19"/>
  <c r="BA2124" i="19"/>
  <c r="BA1837" i="19"/>
  <c r="BA1982" i="19"/>
  <c r="BA2002" i="19"/>
  <c r="BA83" i="19"/>
  <c r="BA2017" i="19"/>
  <c r="BA64" i="19"/>
  <c r="BA179" i="19"/>
  <c r="BA746" i="19"/>
  <c r="BA56" i="19"/>
  <c r="BA2296" i="19"/>
  <c r="BA70" i="19"/>
  <c r="BA1857" i="19"/>
  <c r="BA1676" i="19"/>
  <c r="BA45" i="19"/>
  <c r="BA1433" i="19"/>
  <c r="BA1691" i="19"/>
  <c r="BA500" i="19"/>
  <c r="BA531" i="19"/>
  <c r="BA1445" i="19"/>
  <c r="BA2061" i="19"/>
  <c r="BA639" i="19"/>
  <c r="BA863" i="19"/>
  <c r="BA1767" i="19"/>
  <c r="BA956" i="19"/>
  <c r="BA1787" i="19"/>
  <c r="BA1958" i="19"/>
  <c r="BA994" i="19"/>
  <c r="BA1189" i="19"/>
  <c r="BA619" i="19"/>
  <c r="BA1894" i="19"/>
  <c r="BA582" i="19"/>
  <c r="BA2248" i="19"/>
  <c r="BA1086" i="19"/>
  <c r="BA2070" i="19"/>
  <c r="BA87" i="19"/>
  <c r="BA217" i="19"/>
  <c r="BA470" i="19"/>
  <c r="BA199" i="19"/>
  <c r="BA1143" i="19"/>
  <c r="BA174" i="19"/>
  <c r="BA2112" i="19"/>
  <c r="BA2013" i="19"/>
  <c r="BA986" i="19"/>
  <c r="BA2084" i="19"/>
  <c r="BA712" i="19"/>
  <c r="BA2042" i="19"/>
  <c r="BA1952" i="19"/>
  <c r="BA960" i="19"/>
  <c r="BA102" i="19"/>
  <c r="BA1309" i="19"/>
  <c r="BA1538" i="19"/>
  <c r="BA817" i="19"/>
  <c r="BA1062" i="19"/>
  <c r="BA2341" i="19"/>
  <c r="BA1181" i="19"/>
  <c r="BA733" i="19"/>
  <c r="BA1760" i="19"/>
  <c r="BA849" i="19"/>
  <c r="BA1195" i="19"/>
  <c r="BA1736" i="19"/>
  <c r="BA2241" i="19"/>
  <c r="BA763" i="19"/>
  <c r="BA2008" i="19"/>
  <c r="BA1822" i="19"/>
  <c r="BA1012" i="19"/>
  <c r="BA1729" i="19"/>
  <c r="BA1588" i="19"/>
  <c r="BA1351" i="19"/>
  <c r="BA2046" i="19"/>
  <c r="BA529" i="19"/>
  <c r="BA647" i="19"/>
  <c r="BA1371" i="19"/>
  <c r="BA90" i="19"/>
  <c r="BA1084" i="19"/>
  <c r="BA130" i="19"/>
  <c r="BA1166" i="19"/>
  <c r="BA446" i="19"/>
  <c r="BA1216" i="19"/>
  <c r="BA2159" i="19"/>
  <c r="BA321" i="19"/>
  <c r="BA1469" i="19"/>
  <c r="BA1178" i="19"/>
  <c r="BA2256" i="19"/>
  <c r="BA326" i="19"/>
  <c r="BA2192" i="19"/>
  <c r="BA1960" i="19"/>
  <c r="BA2137" i="19"/>
  <c r="BA604" i="19"/>
  <c r="BA262" i="19"/>
  <c r="BA512" i="19"/>
  <c r="BA2110" i="19"/>
  <c r="BA1895" i="19"/>
  <c r="BA288" i="19"/>
  <c r="BA2322" i="19"/>
  <c r="BA634" i="19"/>
  <c r="BA329" i="19"/>
  <c r="BA1884" i="19"/>
  <c r="BA776" i="19"/>
  <c r="BA891" i="19"/>
  <c r="BA925" i="19"/>
  <c r="BA1197" i="19"/>
  <c r="BA132" i="19"/>
  <c r="BA1979" i="19"/>
  <c r="BA650" i="19"/>
  <c r="BA1944" i="19"/>
  <c r="BA1203" i="19"/>
  <c r="BA1151" i="19"/>
  <c r="BA1614" i="19"/>
  <c r="BA1202" i="19"/>
  <c r="BA19" i="19"/>
  <c r="BA952" i="19"/>
  <c r="BA419" i="19"/>
  <c r="BA1506" i="19"/>
  <c r="BA2102" i="19"/>
  <c r="BA1327" i="19"/>
  <c r="BA965" i="19"/>
  <c r="BA2324" i="19"/>
  <c r="BA1242" i="19"/>
  <c r="BA1320" i="19"/>
  <c r="BA1761" i="19"/>
  <c r="BA207" i="19"/>
  <c r="BA1047" i="19"/>
  <c r="BA1991" i="19"/>
  <c r="BA479" i="19"/>
  <c r="BA1743" i="19"/>
  <c r="BA985" i="19"/>
  <c r="BA673" i="19"/>
  <c r="BA1965" i="19"/>
  <c r="BA1421" i="19"/>
  <c r="BA1993" i="19"/>
  <c r="BA1349" i="19"/>
  <c r="BA1813" i="19"/>
  <c r="BA806" i="19"/>
  <c r="BA230" i="19"/>
  <c r="BA769" i="19"/>
  <c r="BA426" i="19"/>
  <c r="BA717" i="19"/>
  <c r="BA1101" i="19"/>
  <c r="BA2246" i="19"/>
  <c r="BA1903" i="19"/>
  <c r="BA856" i="19"/>
  <c r="BA1672" i="19"/>
  <c r="BA1878" i="19"/>
  <c r="BA1887" i="19"/>
  <c r="BA1629" i="19"/>
  <c r="BA813" i="19"/>
  <c r="BA1644" i="19"/>
  <c r="BA570" i="19"/>
  <c r="BA4" i="19"/>
  <c r="BA1662" i="19"/>
  <c r="BA753" i="19"/>
  <c r="BA553" i="19"/>
  <c r="BA691" i="19"/>
  <c r="BA2062" i="19"/>
  <c r="BA596" i="19"/>
  <c r="BA1397" i="19"/>
  <c r="BA429" i="19"/>
  <c r="BA530" i="19"/>
  <c r="BA2218" i="19"/>
  <c r="BA1420" i="19"/>
  <c r="BA1778" i="19"/>
  <c r="BA971" i="19"/>
  <c r="BA1656" i="19"/>
  <c r="BA979" i="19"/>
  <c r="BA1704" i="19"/>
  <c r="BA502" i="19"/>
  <c r="BA1171" i="19"/>
  <c r="BA2068" i="19"/>
  <c r="BA350" i="19"/>
  <c r="BA603" i="19"/>
  <c r="BA1688" i="19"/>
  <c r="BA2036" i="19"/>
  <c r="BA41" i="19"/>
  <c r="BA1116" i="19"/>
  <c r="BA1000" i="19"/>
  <c r="BA962" i="19"/>
  <c r="BA709" i="19"/>
  <c r="BA785" i="19"/>
  <c r="BA72" i="19"/>
  <c r="BA574" i="19"/>
  <c r="BA542" i="19"/>
  <c r="BA977" i="19"/>
  <c r="BA1298" i="19"/>
  <c r="BA1004" i="19"/>
  <c r="BA1160" i="19"/>
  <c r="BA1462" i="19"/>
  <c r="BA2193" i="19"/>
  <c r="BA1674" i="19"/>
  <c r="BA1057" i="19"/>
  <c r="BA1476" i="19"/>
  <c r="BA1750" i="19"/>
  <c r="BA1889" i="19"/>
  <c r="BA2163" i="19"/>
  <c r="BA1547" i="19"/>
  <c r="BA1994" i="19"/>
  <c r="BA1816" i="19"/>
  <c r="BA1725" i="19"/>
  <c r="BA1260" i="19"/>
  <c r="BA684" i="19"/>
  <c r="BA2024" i="19"/>
  <c r="BA862" i="19"/>
  <c r="BA1157" i="19"/>
  <c r="BA171" i="19"/>
  <c r="BA2207" i="19"/>
  <c r="BA1562" i="19"/>
  <c r="BA118" i="19"/>
  <c r="BA1970" i="19"/>
  <c r="BA1304" i="19"/>
  <c r="BA920" i="19"/>
  <c r="BA392" i="19"/>
  <c r="BA318" i="19"/>
  <c r="BA1700" i="19"/>
  <c r="BA2144" i="19"/>
  <c r="BA715" i="19"/>
  <c r="BA1035" i="19"/>
  <c r="BA484" i="19"/>
  <c r="BA1769" i="19"/>
  <c r="BA625" i="19"/>
  <c r="BA1238" i="19"/>
  <c r="BA74" i="19"/>
  <c r="BA382" i="19"/>
  <c r="BA734" i="19"/>
  <c r="BA540" i="19"/>
  <c r="BA750" i="19"/>
  <c r="BA2141" i="19"/>
  <c r="BA1518" i="19"/>
  <c r="BA1853" i="19"/>
  <c r="BA1849" i="19"/>
  <c r="BA1130" i="19"/>
  <c r="BA1877" i="19"/>
  <c r="BA881" i="19"/>
  <c r="BA2196" i="19"/>
  <c r="BA1117" i="19"/>
  <c r="BA930" i="19"/>
  <c r="BA1328" i="19"/>
  <c r="BA1926" i="19"/>
  <c r="BA927" i="19"/>
  <c r="BA631" i="19"/>
  <c r="BA2353" i="19"/>
  <c r="BA652" i="19"/>
  <c r="BA536" i="19"/>
  <c r="BA2167" i="19"/>
  <c r="BA144" i="19"/>
  <c r="BA554" i="19"/>
  <c r="BA407" i="19"/>
  <c r="BA1277" i="19"/>
  <c r="BA2263" i="19"/>
  <c r="BA36" i="19"/>
  <c r="BA353" i="19"/>
  <c r="BA1597" i="19"/>
  <c r="BA519" i="19"/>
  <c r="BA2262" i="19"/>
  <c r="BA1142" i="19"/>
  <c r="BA972" i="19"/>
  <c r="BA1808" i="19"/>
  <c r="BA1516" i="19"/>
  <c r="BA1090" i="19"/>
  <c r="BA1315" i="19"/>
  <c r="BA1105" i="19"/>
  <c r="BA1233" i="19"/>
  <c r="BA131" i="19"/>
  <c r="BA100" i="19"/>
  <c r="BA47" i="19"/>
  <c r="BA2134" i="19"/>
  <c r="BA1594" i="19"/>
  <c r="BA2147" i="19"/>
  <c r="BA661" i="19"/>
  <c r="BA1951" i="19"/>
  <c r="BA1380" i="19"/>
  <c r="BA1389" i="19"/>
  <c r="BA2053" i="19"/>
  <c r="BA430" i="19"/>
  <c r="BA1524" i="19"/>
  <c r="BA2261" i="19"/>
  <c r="BA787" i="19"/>
  <c r="BA406" i="19"/>
  <c r="BA1705" i="19"/>
  <c r="BA548" i="19"/>
  <c r="BA2015" i="19"/>
  <c r="BA861" i="19"/>
  <c r="BA496" i="19"/>
  <c r="BA958" i="19"/>
  <c r="BA336" i="19"/>
  <c r="BA385" i="19"/>
  <c r="BA1292" i="19"/>
  <c r="BA961" i="19"/>
  <c r="BA2290" i="19"/>
  <c r="BA1568" i="19"/>
  <c r="BA378" i="19"/>
  <c r="BA1407" i="19"/>
  <c r="BA134" i="19"/>
  <c r="BA1815" i="19"/>
  <c r="BA2201" i="19"/>
  <c r="BA168" i="19"/>
  <c r="BA1549" i="19"/>
  <c r="BA2342" i="19"/>
  <c r="BA444" i="19"/>
  <c r="BA626" i="19"/>
  <c r="BA726" i="19"/>
  <c r="BA1631" i="19"/>
  <c r="BA1031" i="19"/>
  <c r="BA1897" i="19"/>
  <c r="BA108" i="19"/>
  <c r="BA275" i="19"/>
  <c r="BA1114" i="19"/>
  <c r="BA1819" i="19"/>
  <c r="BA28" i="19"/>
  <c r="BA660" i="19"/>
  <c r="BA201" i="19"/>
  <c r="BA1137" i="19"/>
  <c r="BA1967" i="19"/>
  <c r="BA248" i="19"/>
  <c r="BA1786" i="19"/>
  <c r="BA516" i="19"/>
  <c r="BA236" i="19"/>
  <c r="BA899" i="19"/>
  <c r="BA2151" i="19"/>
  <c r="BA1533" i="19"/>
  <c r="BA1618" i="19"/>
  <c r="BA1141" i="19"/>
  <c r="BA427" i="19"/>
  <c r="BA324" i="19"/>
  <c r="BA1888" i="19"/>
  <c r="BA893" i="19"/>
  <c r="BA854" i="19"/>
  <c r="BA2360" i="19"/>
  <c r="BA844" i="19"/>
  <c r="BA209" i="19"/>
  <c r="BA2078" i="19"/>
  <c r="BA1649" i="19"/>
  <c r="BA609" i="19"/>
  <c r="BA276" i="19"/>
  <c r="BA1517" i="19"/>
  <c r="BA601" i="19"/>
  <c r="BA1244" i="19"/>
  <c r="BA2012" i="19"/>
  <c r="BA1690" i="19"/>
  <c r="BA173" i="19"/>
  <c r="BA564" i="19"/>
  <c r="BA880" i="19"/>
  <c r="BA640" i="19"/>
  <c r="BA1122" i="19"/>
  <c r="BA1466" i="19"/>
  <c r="BA1990" i="19"/>
  <c r="BA2270" i="19"/>
  <c r="BA1095" i="19"/>
  <c r="BA1146" i="19"/>
  <c r="BA2295" i="19"/>
  <c r="BA1226" i="19"/>
  <c r="BA1442" i="19"/>
  <c r="BA954" i="19"/>
  <c r="BA508" i="19"/>
  <c r="BA88" i="19"/>
  <c r="BA1977" i="19"/>
  <c r="BA578" i="19"/>
  <c r="BA8" i="19"/>
  <c r="AJ8" i="19" s="1"/>
  <c r="BA301" i="19"/>
  <c r="BA1121" i="19"/>
  <c r="BA29" i="19"/>
  <c r="BA1638" i="19"/>
  <c r="BA2281" i="19"/>
  <c r="BA1655" i="19"/>
  <c r="BA1486" i="19"/>
  <c r="BA465" i="19"/>
  <c r="BA2044" i="19"/>
  <c r="BA1465" i="19"/>
  <c r="BA2103" i="19"/>
  <c r="BA759" i="19"/>
  <c r="BA581" i="19"/>
  <c r="BA2205" i="19"/>
  <c r="BA158" i="19"/>
  <c r="BA970" i="19"/>
  <c r="BA1851" i="19"/>
  <c r="BA2229" i="19"/>
  <c r="BA1715" i="19"/>
  <c r="BA1609" i="19"/>
  <c r="BA1782" i="19"/>
  <c r="BA125" i="19"/>
  <c r="BA2045" i="19"/>
  <c r="BA81" i="19"/>
  <c r="BA58" i="19"/>
  <c r="BA793" i="19"/>
  <c r="BA401" i="19"/>
  <c r="BA1939" i="19"/>
  <c r="BA1948" i="19"/>
  <c r="BA1145" i="19"/>
  <c r="BA2190" i="19"/>
  <c r="BA1820" i="19"/>
  <c r="BA635" i="19"/>
  <c r="BA1448" i="19"/>
  <c r="BA585" i="19"/>
  <c r="BA982" i="19"/>
  <c r="BA1634" i="19"/>
  <c r="BA1664" i="19"/>
  <c r="BA1025" i="19"/>
  <c r="BA408" i="19"/>
  <c r="BA267" i="19"/>
  <c r="BA1473" i="19"/>
  <c r="BA1118" i="19"/>
  <c r="BA1372" i="19"/>
  <c r="BA422" i="19"/>
  <c r="BA2357" i="19"/>
  <c r="BA328" i="19"/>
  <c r="BA1002" i="19"/>
  <c r="BA1164" i="19"/>
  <c r="BA1530" i="19"/>
  <c r="BA577" i="19"/>
  <c r="BA265" i="19"/>
  <c r="BA670" i="19"/>
  <c r="BA1297" i="19"/>
  <c r="BA62" i="19"/>
  <c r="BA1800" i="19"/>
  <c r="BA1261" i="19"/>
  <c r="BA2050" i="19"/>
  <c r="BA1716" i="19"/>
  <c r="BA293" i="19"/>
  <c r="BA555" i="19"/>
  <c r="BA2125" i="19"/>
  <c r="BA539" i="19"/>
  <c r="BA2022" i="19"/>
  <c r="BA1440" i="19"/>
  <c r="BA2150" i="19"/>
  <c r="BA1942" i="19"/>
  <c r="BA1752" i="19"/>
  <c r="BA2332" i="19"/>
  <c r="BA2243" i="19"/>
  <c r="BA1613" i="19"/>
  <c r="BA887" i="19"/>
  <c r="BA628" i="19"/>
  <c r="BA853" i="19"/>
  <c r="BA1654" i="19"/>
  <c r="BA1835" i="19"/>
  <c r="BA835" i="19"/>
  <c r="BA1793" i="19"/>
  <c r="BA1850" i="19"/>
  <c r="BA829" i="19"/>
  <c r="BA1033" i="19"/>
  <c r="BA757" i="19"/>
  <c r="BA1127" i="19"/>
  <c r="BA2303" i="19"/>
  <c r="BA649" i="19"/>
  <c r="BA1621" i="19"/>
  <c r="BA2286" i="19"/>
  <c r="BA938" i="19"/>
  <c r="BA2185" i="19"/>
  <c r="BA315" i="19"/>
  <c r="BA648" i="19"/>
  <c r="BA2233" i="19"/>
  <c r="BA1231" i="19"/>
  <c r="BA2149" i="19"/>
  <c r="BA1409" i="19"/>
  <c r="BA2063" i="19"/>
  <c r="BA420" i="19"/>
  <c r="BA460" i="19"/>
  <c r="BA1566" i="19"/>
  <c r="BA947" i="19"/>
  <c r="BA1362" i="19"/>
  <c r="BA494" i="19"/>
  <c r="BA1585" i="19"/>
  <c r="BA720" i="19"/>
  <c r="BA1643" i="19"/>
  <c r="BA616" i="19"/>
  <c r="BA674" i="19"/>
  <c r="BA2349" i="19"/>
  <c r="BA672" i="19"/>
  <c r="BA1755" i="19"/>
  <c r="BA1247" i="19"/>
  <c r="BA702" i="19"/>
  <c r="BA310" i="19"/>
  <c r="BA681" i="19"/>
  <c r="BA1253" i="19"/>
  <c r="BA2032" i="19"/>
  <c r="BA997" i="19"/>
  <c r="BA1950" i="19"/>
  <c r="BA1653" i="19"/>
  <c r="BA2293" i="19"/>
  <c r="BA180" i="19"/>
  <c r="BA1661" i="19"/>
  <c r="BA1082" i="19"/>
  <c r="BA1018" i="19"/>
  <c r="BA98" i="19"/>
  <c r="BA1225" i="19"/>
  <c r="BA282" i="19"/>
  <c r="BA1626" i="19"/>
  <c r="BA517" i="19"/>
  <c r="BA2010" i="19"/>
  <c r="BA257" i="19"/>
  <c r="BA377" i="19"/>
  <c r="BA913" i="19"/>
  <c r="BA213" i="19"/>
  <c r="BA805" i="19"/>
  <c r="BA338" i="19"/>
  <c r="BA342" i="19"/>
  <c r="BA955" i="19"/>
  <c r="BA1941" i="19"/>
  <c r="BA1279" i="19"/>
  <c r="BA454" i="19"/>
  <c r="BA1014" i="19"/>
  <c r="BA2019" i="19"/>
  <c r="BA136" i="19"/>
  <c r="BA39" i="19"/>
  <c r="BA2126" i="19"/>
  <c r="BA1542" i="19"/>
  <c r="BA365" i="19"/>
  <c r="BA665" i="19"/>
  <c r="BA1559" i="19"/>
  <c r="BA1714" i="19"/>
  <c r="BA1968" i="19"/>
  <c r="BA2056" i="19"/>
  <c r="BA912" i="19"/>
  <c r="BA395" i="19"/>
  <c r="BA1508" i="19"/>
  <c r="BA413" i="19"/>
  <c r="BA286" i="19"/>
  <c r="BA1498" i="19"/>
  <c r="BA839" i="19"/>
  <c r="BA1619" i="19"/>
  <c r="BA384" i="19"/>
  <c r="BA2328" i="19"/>
  <c r="BA1138" i="19"/>
  <c r="BA1859" i="19"/>
  <c r="BA48" i="19"/>
  <c r="BA1194" i="19"/>
  <c r="BA1337" i="19"/>
  <c r="BA188" i="19"/>
  <c r="BA760" i="19"/>
  <c r="BA945" i="19"/>
  <c r="BA1702" i="19"/>
  <c r="BA1891" i="19"/>
  <c r="BA1701" i="19"/>
  <c r="BA231" i="19"/>
  <c r="BA693" i="19"/>
  <c r="BA1229" i="19"/>
  <c r="BA1271" i="19"/>
  <c r="BA1471" i="19"/>
  <c r="BA602" i="19"/>
  <c r="BA792" i="19"/>
  <c r="BA1927" i="19"/>
  <c r="BA266" i="19"/>
  <c r="BA1312" i="19"/>
  <c r="BA1353" i="19"/>
  <c r="BA1601" i="19"/>
  <c r="BA1753" i="19"/>
  <c r="BA916" i="19"/>
  <c r="BA2109" i="19"/>
  <c r="BA487" i="19"/>
  <c r="BA2320" i="19"/>
  <c r="BA1348" i="19"/>
  <c r="BA1131" i="19"/>
  <c r="BA1937" i="19"/>
  <c r="BA1460" i="19"/>
  <c r="BA1392" i="19"/>
  <c r="BA2266" i="19"/>
  <c r="BA1232" i="19"/>
  <c r="BA2358" i="19"/>
  <c r="BA1262" i="19"/>
  <c r="BA330" i="19"/>
  <c r="BA1083" i="19"/>
  <c r="BA1754" i="19"/>
  <c r="BA1475" i="19"/>
  <c r="BA1404" i="19"/>
  <c r="BA741" i="19"/>
  <c r="BA501" i="19"/>
  <c r="BA1496" i="19"/>
  <c r="BA1578" i="19"/>
  <c r="BA2082" i="19"/>
  <c r="BA695" i="19"/>
  <c r="BA2215" i="19"/>
  <c r="BA775" i="19"/>
  <c r="BA1981" i="19"/>
  <c r="BA154" i="19"/>
  <c r="BA1087" i="19"/>
  <c r="BA499" i="19"/>
  <c r="BA240" i="19"/>
  <c r="BA2343" i="19"/>
  <c r="BA1910" i="19"/>
  <c r="BA953" i="19"/>
  <c r="BA176" i="19"/>
  <c r="BA664" i="19"/>
  <c r="BA858" i="19"/>
  <c r="BA1239" i="19"/>
  <c r="BA349" i="19"/>
  <c r="BA15" i="19"/>
  <c r="BA1875" i="19"/>
  <c r="BA2132" i="19"/>
  <c r="BA510" i="19"/>
  <c r="BA1986" i="19"/>
  <c r="BA2181" i="19"/>
  <c r="BA1016" i="19"/>
  <c r="BA333" i="19"/>
  <c r="BA2091" i="19"/>
  <c r="BA51" i="19"/>
  <c r="BA2131" i="19"/>
  <c r="BA197" i="19"/>
  <c r="BA1995" i="19"/>
  <c r="BA1603" i="19"/>
  <c r="BA524" i="19"/>
  <c r="BA692" i="19"/>
  <c r="BA451" i="19"/>
  <c r="BA85" i="19"/>
  <c r="BA1686" i="19"/>
  <c r="BA607" i="19"/>
  <c r="BA307" i="19"/>
  <c r="BA801" i="19"/>
  <c r="BA1176" i="19"/>
  <c r="BA1561" i="19"/>
  <c r="BA1503" i="19"/>
  <c r="BA2007" i="19"/>
  <c r="BA190" i="19"/>
  <c r="BA1484" i="19"/>
  <c r="BA1363" i="19"/>
  <c r="BA518" i="19"/>
  <c r="BA1625" i="19"/>
  <c r="BA704" i="19"/>
  <c r="BA1165" i="19"/>
  <c r="BA967" i="19"/>
  <c r="BA1635" i="19"/>
  <c r="BA2016" i="19"/>
  <c r="BA682" i="19"/>
  <c r="BA49" i="19"/>
  <c r="BA247" i="19"/>
  <c r="BA1774" i="19"/>
  <c r="BA1825" i="19"/>
  <c r="BA655" i="19"/>
  <c r="BA1730" i="19"/>
  <c r="BA957" i="19"/>
  <c r="BA2090" i="19"/>
  <c r="BA549" i="19"/>
  <c r="BA1120" i="19"/>
  <c r="BA2020" i="19"/>
  <c r="BA886" i="19"/>
  <c r="BA2330" i="19"/>
  <c r="BA876" i="19"/>
  <c r="BA1063" i="19"/>
  <c r="BA1748" i="19"/>
  <c r="BA2325" i="19"/>
  <c r="BA1168" i="19"/>
  <c r="BA434" i="19"/>
  <c r="BA698" i="19"/>
  <c r="BA503" i="19"/>
  <c r="BA283" i="19"/>
  <c r="BA1792" i="19"/>
  <c r="BA250" i="19"/>
  <c r="BA2009" i="19"/>
  <c r="BA410" i="19"/>
  <c r="BA1696" i="19"/>
  <c r="BA998" i="19"/>
  <c r="BA837" i="19"/>
  <c r="BA1579" i="19"/>
  <c r="BA2111" i="19"/>
  <c r="BA1294" i="19"/>
  <c r="BA1293" i="19"/>
  <c r="BA1088" i="19"/>
  <c r="BA1658" i="19"/>
  <c r="BA5" i="19"/>
  <c r="BA1788" i="19"/>
  <c r="BA1487" i="19"/>
  <c r="BA1270" i="19"/>
  <c r="BA345" i="19"/>
  <c r="BA389" i="19"/>
  <c r="BA2331" i="19"/>
  <c r="BA1746" i="19"/>
  <c r="BA1246" i="19"/>
  <c r="BA1186" i="19"/>
  <c r="BA2272" i="19"/>
  <c r="BA1814" i="19"/>
  <c r="BA848" i="19"/>
  <c r="BA1920" i="19"/>
  <c r="BA20" i="19"/>
  <c r="BA1386" i="19"/>
  <c r="BA34" i="19"/>
  <c r="BA1555" i="19"/>
  <c r="BA1916" i="19"/>
  <c r="BA907" i="19"/>
  <c r="BA1430" i="19"/>
  <c r="BA1017" i="19"/>
  <c r="BA1847" i="19"/>
  <c r="BA2" i="19"/>
  <c r="BA1140" i="19"/>
  <c r="BA25" i="19"/>
  <c r="AS13" i="19"/>
  <c r="BA522" i="19"/>
  <c r="BA875" i="19"/>
  <c r="BA2315" i="19"/>
  <c r="BA794" i="19"/>
  <c r="BA1103" i="19"/>
  <c r="BA22" i="19"/>
  <c r="BA1296" i="19"/>
  <c r="BA1780" i="19"/>
  <c r="BA122" i="19"/>
  <c r="BA2173" i="19"/>
  <c r="BA343" i="19"/>
  <c r="BA1836" i="19"/>
  <c r="BA2148" i="19"/>
  <c r="BA251" i="19"/>
  <c r="BA708" i="19"/>
  <c r="BA1482" i="19"/>
  <c r="BA346" i="19"/>
  <c r="BA1251" i="19"/>
  <c r="BA675" i="19"/>
  <c r="BA636" i="19"/>
  <c r="BA1874" i="19"/>
  <c r="BA1678" i="19"/>
  <c r="BA2359" i="19"/>
  <c r="BA637" i="19"/>
  <c r="BA2165" i="19"/>
  <c r="BA485" i="19"/>
  <c r="BA728" i="19"/>
  <c r="BA1150" i="19"/>
  <c r="BA456" i="19"/>
  <c r="BA999" i="19"/>
  <c r="BA1540" i="19"/>
  <c r="BA354" i="19"/>
  <c r="BA1321" i="19"/>
  <c r="BA181" i="19"/>
  <c r="BA815" i="19"/>
  <c r="BA337" i="19"/>
  <c r="BA1343" i="19"/>
  <c r="BA185" i="19"/>
  <c r="BA388" i="19"/>
  <c r="BA1796" i="19"/>
  <c r="BA1728" i="19"/>
  <c r="BA3" i="19"/>
  <c r="BA332" i="19"/>
  <c r="BA351" i="19"/>
  <c r="BA1805" i="19"/>
  <c r="BA101" i="19"/>
  <c r="BA1281" i="19"/>
  <c r="BA2011" i="19"/>
  <c r="BA842" i="19"/>
  <c r="BA71" i="19"/>
  <c r="BA1478" i="19"/>
  <c r="BA227" i="19"/>
  <c r="BA1583" i="19"/>
  <c r="BA2291" i="19"/>
  <c r="BA186" i="19"/>
  <c r="BA905" i="19"/>
  <c r="BA254" i="19"/>
  <c r="BA2027" i="19"/>
  <c r="BA1600" i="19"/>
  <c r="BA1228" i="19"/>
  <c r="BA2040" i="19"/>
  <c r="BA1136" i="19"/>
  <c r="BA735" i="19"/>
  <c r="BA178" i="19"/>
  <c r="BA1839" i="19"/>
  <c r="BA92" i="19"/>
  <c r="BA1188" i="19"/>
  <c r="BA1685" i="19"/>
  <c r="BA1706" i="19"/>
  <c r="BA1804" i="19"/>
  <c r="BA1273" i="19"/>
  <c r="BA855" i="19"/>
  <c r="BA1191" i="19"/>
  <c r="BA1553" i="19"/>
  <c r="BA1324" i="19"/>
  <c r="BA1342" i="19"/>
  <c r="BA448" i="19"/>
  <c r="BA2100" i="19"/>
  <c r="BA1388" i="19"/>
  <c r="BA1432" i="19"/>
  <c r="BA150" i="19"/>
  <c r="BA1556" i="19"/>
  <c r="BA1177" i="19"/>
  <c r="BA884" i="19"/>
  <c r="BA671" i="19"/>
  <c r="BA191" i="19"/>
  <c r="BA895" i="19"/>
  <c r="BA1147" i="19"/>
  <c r="BA246" i="19"/>
  <c r="BA2301" i="19"/>
  <c r="BA1868" i="19"/>
  <c r="BA1858" i="19"/>
  <c r="BA1855" i="19"/>
  <c r="BA1410" i="19"/>
  <c r="BA220" i="19"/>
  <c r="BA2031" i="19"/>
  <c r="BA229" i="19"/>
  <c r="BA866" i="19"/>
  <c r="BA1651" i="19"/>
  <c r="BA1219" i="19"/>
  <c r="BA847" i="19"/>
  <c r="BA683" i="19"/>
  <c r="BA1401" i="19"/>
  <c r="BA1666" i="19"/>
  <c r="BA1841" i="19"/>
  <c r="BA256" i="19"/>
  <c r="BA489" i="19"/>
  <c r="BA976" i="19"/>
  <c r="BA1098" i="19"/>
  <c r="BA989" i="19"/>
  <c r="BA1911" i="19"/>
  <c r="BA1742" i="19"/>
  <c r="BA260" i="19"/>
  <c r="BA592" i="19"/>
  <c r="BA2018" i="19"/>
  <c r="BA509" i="19"/>
  <c r="BA2289" i="19"/>
  <c r="BA1359" i="19"/>
  <c r="BA348" i="19"/>
  <c r="BA1817" i="19"/>
  <c r="BA1692" i="19"/>
  <c r="BA2214" i="19"/>
  <c r="BA1054" i="19"/>
  <c r="BA394" i="19"/>
  <c r="BA526" i="19"/>
  <c r="BA764" i="19"/>
  <c r="BA2166" i="19"/>
  <c r="BA2127" i="19"/>
  <c r="BA818" i="19"/>
  <c r="BA1007" i="19"/>
  <c r="BA1785" i="19"/>
  <c r="AS2" i="19"/>
  <c r="BA1564" i="19"/>
  <c r="BA474" i="19"/>
  <c r="BA527" i="19"/>
  <c r="BA1604" i="19"/>
  <c r="BA2162" i="19"/>
  <c r="BA1217" i="19"/>
  <c r="BA2364" i="19"/>
  <c r="BA1719" i="19"/>
  <c r="BA242" i="19"/>
  <c r="BA966" i="19"/>
  <c r="BA2273" i="19"/>
  <c r="BA1652" i="19"/>
  <c r="BA2363" i="19"/>
  <c r="BA1862" i="19"/>
  <c r="BA948" i="19"/>
  <c r="BA1724" i="19"/>
  <c r="BA59" i="19"/>
  <c r="BA146" i="19"/>
  <c r="BA1301" i="19"/>
  <c r="BA2230" i="19"/>
  <c r="BA550" i="19"/>
  <c r="BA1377" i="19"/>
  <c r="BA747" i="19"/>
  <c r="BA2004" i="19"/>
  <c r="BA1569" i="19"/>
  <c r="BA2259" i="19"/>
  <c r="BA1043" i="19"/>
  <c r="BA417" i="19"/>
  <c r="BA1005" i="19"/>
  <c r="BA1907" i="19"/>
  <c r="BA1403" i="19"/>
  <c r="BA1310" i="19"/>
  <c r="BA2221" i="19"/>
  <c r="BA545" i="19"/>
  <c r="BA871" i="19"/>
  <c r="BA653" i="19"/>
  <c r="BA141" i="19"/>
  <c r="BA1954" i="19"/>
  <c r="BA890" i="19"/>
  <c r="BA2088" i="19"/>
  <c r="BA598" i="19"/>
  <c r="BA699" i="19"/>
  <c r="BA475" i="19"/>
  <c r="BA182" i="19"/>
  <c r="BA1864" i="19"/>
  <c r="BA1740" i="19"/>
  <c r="BA2133" i="19"/>
  <c r="BA52" i="19"/>
  <c r="BA68" i="19"/>
  <c r="BA2077" i="19"/>
  <c r="BA418" i="19"/>
  <c r="BA204" i="19"/>
  <c r="BA1060" i="19"/>
  <c r="BA287" i="19"/>
  <c r="BA1809" i="19"/>
  <c r="BA290" i="19"/>
  <c r="BA1906" i="19"/>
  <c r="BA214" i="19"/>
  <c r="BA2115" i="19"/>
  <c r="BA1129" i="19"/>
  <c r="BA1290" i="19"/>
  <c r="BA2161" i="19"/>
  <c r="BA1139" i="19"/>
  <c r="BA558" i="19"/>
  <c r="BA921" i="19"/>
  <c r="BA1350" i="19"/>
  <c r="BA541" i="19"/>
  <c r="BA1669" i="19"/>
  <c r="BA1558" i="19"/>
  <c r="BA613" i="19"/>
  <c r="BA381" i="19"/>
  <c r="BA140" i="19"/>
  <c r="BA1357" i="19"/>
  <c r="BA235" i="19"/>
  <c r="BA1113" i="19"/>
  <c r="BA1527" i="19"/>
  <c r="BA859" i="19"/>
  <c r="BA386" i="19"/>
  <c r="BA1046" i="19"/>
  <c r="BA1451" i="19"/>
  <c r="BA879" i="19"/>
  <c r="BA975" i="19"/>
  <c r="BA313" i="19"/>
  <c r="BA1413" i="19"/>
  <c r="BA1764" i="19"/>
  <c r="BA1196" i="19"/>
  <c r="BA1698" i="19"/>
  <c r="BA112" i="19"/>
  <c r="BA203" i="19"/>
  <c r="BA2094" i="19"/>
  <c r="BA1673" i="19"/>
  <c r="BA379" i="19"/>
  <c r="BA1593" i="19"/>
  <c r="BA2274" i="19"/>
  <c r="BA1111" i="19"/>
  <c r="BA1237" i="19"/>
  <c r="BA1695" i="19"/>
  <c r="BA507" i="19"/>
  <c r="BA538" i="19"/>
  <c r="BA97" i="19"/>
  <c r="BA1783" i="19"/>
  <c r="BA568" i="19"/>
  <c r="BA2073" i="19"/>
  <c r="BA1215" i="19"/>
  <c r="BA1052" i="19"/>
  <c r="BA1192" i="19"/>
  <c r="BA987" i="19"/>
  <c r="BA91" i="19"/>
  <c r="BA768" i="19"/>
  <c r="BA1287" i="19"/>
  <c r="BA325" i="19"/>
  <c r="BA1383" i="19"/>
  <c r="BA2087" i="19"/>
  <c r="BA1068" i="19"/>
  <c r="BA756" i="19"/>
  <c r="BA1268" i="19"/>
  <c r="BA1789" i="19"/>
  <c r="BA1534" i="19"/>
  <c r="BA1133" i="19"/>
  <c r="BA66" i="19"/>
  <c r="BA919" i="19"/>
  <c r="BA1912" i="19"/>
  <c r="BA1682" i="19"/>
  <c r="BA403" i="19"/>
  <c r="BA1914" i="19"/>
  <c r="BA2123" i="19"/>
  <c r="BA455" i="19"/>
  <c r="BA2265" i="19"/>
  <c r="BA1650" i="19"/>
  <c r="BA498" i="19"/>
  <c r="BA600" i="19"/>
  <c r="BA367" i="19"/>
  <c r="BA941" i="19"/>
  <c r="BA1757" i="19"/>
  <c r="BA31" i="19"/>
  <c r="BA1104" i="19"/>
  <c r="BA1741" i="19"/>
  <c r="BA1405" i="19"/>
  <c r="BA170" i="19"/>
  <c r="BA543" i="19"/>
  <c r="BA1457" i="19"/>
  <c r="BA1040" i="19"/>
  <c r="BA1717" i="19"/>
  <c r="BA2223" i="19"/>
  <c r="BA1434" i="19"/>
  <c r="BA1987" i="19"/>
  <c r="BA113" i="19"/>
  <c r="BA1973" i="19"/>
  <c r="BA1011" i="19"/>
  <c r="BA368" i="19"/>
  <c r="BA46" i="19"/>
  <c r="BA959" i="19"/>
  <c r="BA1935" i="19"/>
  <c r="BA37" i="19"/>
  <c r="BA2254" i="19"/>
  <c r="BA115" i="19"/>
  <c r="BA571" i="19"/>
  <c r="BA1869" i="19"/>
  <c r="BA2097" i="19"/>
  <c r="BA2025" i="19"/>
  <c r="BA906" i="19"/>
  <c r="BA1577" i="19"/>
  <c r="BA593" i="19"/>
  <c r="BA1163" i="19"/>
  <c r="BA1537" i="19"/>
  <c r="BA2200" i="19"/>
  <c r="BA109" i="19"/>
  <c r="BA1477" i="19"/>
  <c r="BA464" i="19"/>
  <c r="BA2240" i="19"/>
  <c r="BA744" i="19"/>
  <c r="BA2155" i="19"/>
  <c r="BA1396" i="19"/>
  <c r="BA1162" i="19"/>
  <c r="BA1322" i="19"/>
  <c r="BA1545" i="19"/>
  <c r="BA685" i="19"/>
  <c r="BA1161" i="19"/>
  <c r="BA563" i="19"/>
  <c r="BA1243" i="19"/>
  <c r="BA1842" i="19"/>
  <c r="BA984" i="19"/>
  <c r="BA1463" i="19"/>
  <c r="AS11" i="19"/>
  <c r="BA1955" i="19"/>
  <c r="BA935" i="19"/>
  <c r="BA1885" i="19"/>
  <c r="BA1581" i="19"/>
  <c r="BA2176" i="19"/>
  <c r="BA1414" i="19"/>
  <c r="BA370" i="19"/>
  <c r="BA302" i="19"/>
  <c r="BA57" i="19"/>
  <c r="BA1490" i="19"/>
  <c r="BA2119" i="19"/>
  <c r="BA988" i="19"/>
  <c r="BA505" i="19"/>
  <c r="BA1709" i="19"/>
  <c r="BA1627" i="19"/>
  <c r="BA244" i="19"/>
  <c r="BA1493" i="19"/>
  <c r="BA812" i="19"/>
  <c r="BA1185" i="19"/>
  <c r="BA303" i="19"/>
  <c r="BA718" i="19"/>
  <c r="BA1721" i="19"/>
  <c r="BA2203" i="19"/>
  <c r="BA2344" i="19"/>
  <c r="BA380" i="19"/>
  <c r="BA898" i="19"/>
  <c r="BA137" i="19"/>
  <c r="BA198" i="19"/>
  <c r="BA1314" i="19"/>
  <c r="BA65" i="19"/>
  <c r="BA721" i="19"/>
  <c r="BA1128" i="19"/>
  <c r="BA1790" i="19"/>
  <c r="BA486" i="19"/>
  <c r="BA284" i="19"/>
  <c r="BA1201" i="19"/>
  <c r="BA1053" i="19"/>
  <c r="BA371" i="19"/>
  <c r="BA1795" i="19"/>
  <c r="BA1037" i="19"/>
  <c r="BA1069" i="19"/>
  <c r="BA320" i="19"/>
  <c r="BA106" i="19"/>
  <c r="BA781" i="19"/>
  <c r="BA433" i="19"/>
  <c r="BA50" i="19"/>
  <c r="BA1152" i="19"/>
  <c r="BA414" i="19"/>
  <c r="BA161" i="19"/>
  <c r="BA2317" i="19"/>
  <c r="BA481" i="19"/>
  <c r="BA1522" i="19"/>
  <c r="BA2146" i="19"/>
  <c r="BA573" i="19"/>
  <c r="BA2184" i="19"/>
  <c r="BA1591" i="19"/>
  <c r="BA1570" i="19"/>
  <c r="BA105" i="19"/>
  <c r="BA1458" i="19"/>
  <c r="BA135" i="19"/>
  <c r="BA2037" i="19"/>
  <c r="BA1513" i="19"/>
  <c r="BA552" i="19"/>
  <c r="BA95" i="19"/>
  <c r="BA2186" i="19"/>
  <c r="BA677" i="19"/>
  <c r="BA1781" i="19"/>
  <c r="BA1284" i="19"/>
  <c r="BA466" i="19"/>
  <c r="BA1886" i="19"/>
  <c r="BA200" i="19"/>
  <c r="BA2307" i="19"/>
  <c r="BA281" i="19"/>
  <c r="BA1438" i="19"/>
  <c r="BA372" i="19"/>
  <c r="BA1751" i="19"/>
  <c r="BA2079" i="19"/>
  <c r="BA1019" i="19"/>
  <c r="BA1390" i="19"/>
  <c r="BA440" i="19"/>
  <c r="BA35" i="19"/>
  <c r="BA477" i="19"/>
  <c r="BA832" i="19"/>
  <c r="BA758" i="19"/>
  <c r="BA1737" i="19"/>
  <c r="BA1712" i="19"/>
  <c r="BA26" i="19"/>
  <c r="BA308" i="19"/>
  <c r="BA732" i="19"/>
  <c r="BA472" i="19"/>
  <c r="BA928" i="19"/>
  <c r="BA874" i="19"/>
  <c r="BA834" i="19"/>
  <c r="BA1155" i="19"/>
  <c r="BA1204" i="19"/>
  <c r="BA1010" i="19"/>
  <c r="BA1771" i="19"/>
  <c r="BA306" i="19"/>
  <c r="BA1015" i="19"/>
  <c r="BA1027" i="19"/>
  <c r="BA1036" i="19"/>
  <c r="BA1999" i="19"/>
  <c r="BA1811" i="19"/>
  <c r="BA633" i="19"/>
  <c r="BA189" i="19"/>
  <c r="BA561" i="19"/>
  <c r="BA1582" i="19"/>
  <c r="BA1610" i="19"/>
  <c r="BA1241" i="19"/>
  <c r="BA335" i="19"/>
  <c r="BA1890" i="19"/>
  <c r="BA1946" i="19"/>
  <c r="BA892" i="19"/>
  <c r="BA897" i="19"/>
  <c r="BA1723" i="19"/>
  <c r="BA1198" i="19"/>
  <c r="BA1132" i="19"/>
  <c r="BA1974" i="19"/>
  <c r="BA1073" i="19"/>
  <c r="BA2172" i="19"/>
  <c r="BA1352" i="19"/>
  <c r="BA1491" i="19"/>
  <c r="BA1554" i="19"/>
  <c r="BA1391" i="19"/>
  <c r="BA480" i="19"/>
  <c r="BA96" i="19"/>
  <c r="BA42" i="19"/>
  <c r="BA2338" i="19"/>
  <c r="BA202" i="19"/>
  <c r="BA1617" i="19"/>
  <c r="BA1071" i="19"/>
  <c r="BA1488" i="19"/>
  <c r="BA1172" i="19"/>
  <c r="BA969" i="19"/>
  <c r="BA767" i="19"/>
  <c r="BA1687" i="19"/>
  <c r="BA1810" i="19"/>
  <c r="BA1354" i="19"/>
  <c r="BA1173" i="19"/>
  <c r="BA2168" i="19"/>
  <c r="BA1169" i="19"/>
  <c r="BA1972" i="19"/>
  <c r="BA2005" i="19"/>
  <c r="BA2122" i="19"/>
  <c r="BA43" i="19"/>
  <c r="BA1971" i="19"/>
  <c r="BA992" i="19"/>
  <c r="BA770" i="19"/>
  <c r="BA2352" i="19"/>
  <c r="BA851" i="19"/>
  <c r="BA1456" i="19"/>
  <c r="BA611" i="19"/>
  <c r="BA2195" i="19"/>
  <c r="BA1427" i="19"/>
  <c r="BA617" i="19"/>
  <c r="BA300" i="19"/>
  <c r="BA361" i="19"/>
  <c r="BA360" i="19"/>
  <c r="BA719" i="19"/>
  <c r="BA1984" i="19"/>
  <c r="BA2206" i="19"/>
  <c r="BA1584" i="19"/>
  <c r="BA1345" i="19"/>
  <c r="BA513" i="19"/>
  <c r="BA436" i="19"/>
  <c r="BA656" i="19"/>
  <c r="BA1325" i="19"/>
  <c r="BA2217" i="19"/>
  <c r="BA2135" i="19"/>
  <c r="BA727" i="19"/>
  <c r="BA1502" i="19"/>
  <c r="BA1677" i="19"/>
  <c r="BA2139" i="19"/>
  <c r="BA1416" i="19"/>
  <c r="BA580" i="19"/>
  <c r="BA2035" i="19"/>
  <c r="BA2238" i="19"/>
  <c r="BA1624" i="19"/>
  <c r="BA1008" i="19"/>
  <c r="BA868" i="19"/>
  <c r="BA618" i="19"/>
  <c r="BA1119" i="19"/>
  <c r="BA1218" i="19"/>
  <c r="BA658" i="19"/>
  <c r="BA1848" i="19"/>
  <c r="BA823" i="19"/>
  <c r="BA1882" i="19"/>
  <c r="BA1501" i="19"/>
  <c r="BA33" i="19"/>
  <c r="BA2313" i="19"/>
  <c r="BA2340" i="19"/>
  <c r="BA1024" i="19"/>
  <c r="BA160" i="19"/>
  <c r="BA1369" i="19"/>
  <c r="BA857" i="19"/>
  <c r="BA771" i="19"/>
  <c r="BA143" i="19"/>
  <c r="BA1398" i="19"/>
  <c r="BA1525" i="19"/>
  <c r="BA901" i="19"/>
  <c r="BA2096" i="19"/>
  <c r="BA783" i="19"/>
  <c r="BA2191" i="19"/>
  <c r="BA808" i="19"/>
  <c r="BA1470" i="19"/>
  <c r="BA1211" i="19"/>
  <c r="BA799" i="19"/>
  <c r="BA705" i="19"/>
  <c r="BA923" i="19"/>
  <c r="BA2021" i="19"/>
  <c r="BA1058" i="19"/>
  <c r="BA299" i="19"/>
  <c r="BA1384" i="19"/>
  <c r="BA2285" i="19"/>
  <c r="BA2043" i="19"/>
  <c r="BA2039" i="19"/>
  <c r="BA1240" i="19"/>
  <c r="BA1515" i="19"/>
  <c r="BA145" i="19"/>
  <c r="BA2074" i="19"/>
  <c r="BA990" i="19"/>
  <c r="BA2309" i="19"/>
  <c r="BA1235" i="19"/>
  <c r="BA127" i="19"/>
  <c r="BA463" i="19"/>
  <c r="BA2337" i="19"/>
  <c r="BA1640" i="19"/>
  <c r="BA915" i="19"/>
  <c r="BA155" i="19"/>
  <c r="BA2104" i="19"/>
  <c r="BA458" i="19"/>
  <c r="BA1499" i="19"/>
  <c r="BA1988" i="19"/>
  <c r="BA722" i="19"/>
  <c r="BA778" i="19"/>
  <c r="BA1866" i="19"/>
  <c r="BA476" i="19"/>
  <c r="BA2065" i="19"/>
  <c r="BA239" i="19"/>
  <c r="BA1065" i="19"/>
  <c r="BA1028" i="19"/>
  <c r="BA2306" i="19"/>
  <c r="BA2239" i="19"/>
  <c r="BA1589" i="19"/>
  <c r="BA1200" i="19"/>
  <c r="BA831" i="19"/>
  <c r="BA129" i="19"/>
  <c r="BA1013" i="19"/>
  <c r="BA468" i="19"/>
  <c r="BA2121" i="19"/>
  <c r="BA196" i="19"/>
  <c r="BA9" i="19"/>
  <c r="BA2086" i="19"/>
  <c r="BA2366" i="19"/>
  <c r="BA1374" i="19"/>
  <c r="BA934" i="19"/>
  <c r="BA1667" i="19"/>
  <c r="BA614" i="19"/>
  <c r="BA894" i="19"/>
  <c r="BA2228" i="19"/>
  <c r="BA149" i="19"/>
  <c r="BA2179" i="19"/>
  <c r="BA1668" i="19"/>
  <c r="BA375" i="19"/>
  <c r="BA2244" i="19"/>
  <c r="BA2302" i="19"/>
  <c r="BA1756" i="19"/>
  <c r="BA172" i="19"/>
  <c r="BA826" i="19"/>
  <c r="BA1913" i="19"/>
  <c r="BA1364" i="19"/>
  <c r="BA943" i="19"/>
  <c r="BA1045" i="19"/>
  <c r="BA878" i="19"/>
  <c r="BA523" i="19"/>
  <c r="BA344" i="19"/>
  <c r="BA1255" i="19"/>
  <c r="BA2153" i="19"/>
  <c r="BA1472" i="19"/>
  <c r="BA243" i="19"/>
  <c r="BA766" i="19"/>
  <c r="BA99" i="19"/>
  <c r="BA73" i="19"/>
  <c r="BA147" i="19"/>
  <c r="BA1924" i="19"/>
  <c r="BA292" i="19"/>
  <c r="BA148" i="19"/>
  <c r="BA1323" i="19"/>
  <c r="BA126" i="19"/>
  <c r="BA317" i="19"/>
  <c r="BA620" i="19"/>
  <c r="BA1406" i="19"/>
  <c r="BA357" i="19"/>
  <c r="BA1590" i="19"/>
  <c r="BA1826" i="19"/>
  <c r="BA2092" i="19"/>
  <c r="BA255" i="19"/>
  <c r="BA1962" i="19"/>
  <c r="BA1735" i="19"/>
  <c r="BA1038" i="19"/>
  <c r="BA1367" i="19"/>
  <c r="BA1174" i="19"/>
  <c r="BA1514" i="19"/>
  <c r="BA366" i="19"/>
  <c r="BA1190" i="19"/>
  <c r="BA2060" i="19"/>
  <c r="BA659" i="19"/>
  <c r="BA206" i="19"/>
  <c r="BA565" i="19"/>
  <c r="BA825" i="19"/>
  <c r="BA575" i="19"/>
  <c r="BA777" i="19"/>
  <c r="BA1642" i="19"/>
  <c r="BA1758" i="19"/>
  <c r="BA931" i="19"/>
  <c r="BA1612" i="19"/>
  <c r="BA1158" i="19"/>
  <c r="BA356" i="19"/>
  <c r="BA252" i="19"/>
  <c r="BA462" i="19"/>
  <c r="BA2351" i="19"/>
  <c r="BA1949" i="19"/>
  <c r="BA2003" i="19"/>
  <c r="BA1933" i="19"/>
  <c r="BA2284" i="19"/>
  <c r="BA232" i="19"/>
  <c r="BA374" i="19"/>
  <c r="BA2336" i="19"/>
  <c r="BA610" i="19"/>
  <c r="BA1777" i="19"/>
  <c r="BA10" i="19"/>
  <c r="BA2204" i="19"/>
  <c r="BA1370" i="19"/>
  <c r="BA1280" i="19"/>
  <c r="BA1770" i="19"/>
  <c r="BA1699" i="19"/>
  <c r="BA1259" i="19"/>
  <c r="BA739" i="19"/>
  <c r="BA1647" i="19"/>
  <c r="BA1978" i="19"/>
  <c r="BA2054" i="19"/>
  <c r="BA738" i="19"/>
  <c r="BA2253" i="19"/>
  <c r="BA2129" i="19"/>
  <c r="BA67" i="19"/>
  <c r="BA1731" i="19"/>
  <c r="BA1333" i="19"/>
  <c r="BA1266" i="19"/>
  <c r="BA2361" i="19"/>
  <c r="BA2287" i="19"/>
  <c r="BA2183" i="19"/>
  <c r="BA1115" i="19"/>
  <c r="BA1210" i="19"/>
  <c r="BA415" i="19"/>
  <c r="BA751" i="19"/>
  <c r="BA1006" i="19"/>
  <c r="BA2075" i="19"/>
  <c r="BA2118" i="19"/>
  <c r="BA711" i="19"/>
  <c r="BA974" i="19"/>
  <c r="BA153" i="19"/>
  <c r="BA117" i="19"/>
  <c r="BA2198" i="19"/>
  <c r="BA438" i="19"/>
  <c r="BA662" i="19"/>
  <c r="BA352" i="19"/>
  <c r="BA1450" i="19"/>
  <c r="BA424" i="19"/>
  <c r="BA103" i="19"/>
  <c r="BA94" i="19"/>
  <c r="BA2051" i="19"/>
  <c r="BA1051" i="19"/>
  <c r="BA933" i="19"/>
  <c r="BA2216" i="19"/>
  <c r="BA535" i="19"/>
  <c r="BA393" i="19"/>
  <c r="BA319" i="19"/>
  <c r="BA1834" i="19"/>
  <c r="BA1223" i="19"/>
  <c r="BA836" i="19"/>
  <c r="BA1022" i="19"/>
  <c r="BA223" i="19"/>
  <c r="BA1379" i="19"/>
  <c r="BA1393" i="19"/>
  <c r="BA668" i="19"/>
  <c r="BA833" i="19"/>
  <c r="BA1711" i="19"/>
  <c r="BA786" i="19"/>
  <c r="BA1535" i="19"/>
  <c r="BA889" i="19"/>
  <c r="BA1873" i="19"/>
  <c r="BA151" i="19"/>
  <c r="BA1079" i="19"/>
  <c r="BA2057" i="19"/>
  <c r="BA1480" i="19"/>
  <c r="BA689" i="19"/>
  <c r="BA1902" i="19"/>
  <c r="BA918" i="19"/>
  <c r="BA1044" i="19"/>
  <c r="BA820" i="19"/>
  <c r="BA1032" i="19"/>
  <c r="BA1076" i="19"/>
  <c r="BA1156" i="19"/>
  <c r="BA1536" i="19"/>
  <c r="BA184" i="19"/>
  <c r="BA1763" i="19"/>
  <c r="BA1598" i="19"/>
  <c r="BA116" i="19"/>
  <c r="BA1272" i="19"/>
  <c r="BA1041" i="19"/>
  <c r="BA1338" i="19"/>
  <c r="BA1898" i="19"/>
  <c r="BA2326" i="19"/>
  <c r="BA309" i="19"/>
  <c r="BA1592" i="19"/>
  <c r="BA725" i="19"/>
  <c r="BA506" i="19"/>
  <c r="BA1846" i="19"/>
  <c r="BA1510" i="19"/>
  <c r="BA1823" i="19"/>
  <c r="BA586" i="19"/>
  <c r="BA809" i="19"/>
  <c r="BA910" i="19"/>
  <c r="BA2257" i="19"/>
  <c r="BA225" i="19"/>
  <c r="BA804" i="19"/>
  <c r="BA1318" i="19"/>
  <c r="BA742" i="19"/>
  <c r="BA237" i="19"/>
  <c r="BA2113" i="19"/>
  <c r="BA156" i="19"/>
  <c r="BA238" i="19"/>
  <c r="BA873" i="19"/>
  <c r="BA1205" i="19"/>
  <c r="BA123" i="19"/>
  <c r="BA1980" i="19"/>
  <c r="BA23" i="19"/>
  <c r="BA1876" i="19"/>
  <c r="BA1865" i="19"/>
  <c r="BA1072" i="19"/>
  <c r="BA796" i="19"/>
  <c r="BA737" i="19"/>
  <c r="BA621" i="19"/>
  <c r="BA828" i="19"/>
  <c r="BA1509" i="19"/>
  <c r="BA2006" i="19"/>
  <c r="BA903" i="19"/>
  <c r="BA546" i="19"/>
  <c r="BA2323" i="19"/>
  <c r="BA1563" i="19"/>
  <c r="BA30" i="19"/>
  <c r="BA1170" i="19"/>
  <c r="BA795" i="19"/>
  <c r="BA2178" i="19"/>
  <c r="BA845" i="19"/>
  <c r="BA1134" i="19"/>
  <c r="BA63" i="19"/>
  <c r="BA2158" i="19"/>
  <c r="BA940" i="19"/>
  <c r="BA1439" i="19"/>
  <c r="BA1546" i="19"/>
  <c r="BA400" i="19"/>
  <c r="BA1607" i="19"/>
  <c r="BA2354" i="19"/>
  <c r="BA551" i="19"/>
  <c r="BA2319" i="19"/>
  <c r="BA139" i="19"/>
  <c r="BA1042" i="19"/>
  <c r="BA1905" i="19"/>
  <c r="BA2275" i="19"/>
  <c r="BA525" i="19"/>
  <c r="BA435" i="19"/>
  <c r="BA1572" i="19"/>
  <c r="BA2023" i="19"/>
  <c r="BA830" i="19"/>
  <c r="BA1922" i="19"/>
  <c r="BA314" i="19"/>
  <c r="BA2236" i="19"/>
  <c r="BA2143" i="19"/>
  <c r="BA657" i="19"/>
  <c r="BA2212" i="19"/>
  <c r="BA2085" i="19"/>
  <c r="BA579" i="19"/>
  <c r="BA1207" i="19"/>
  <c r="BA1959" i="19"/>
  <c r="BA402" i="19"/>
  <c r="BA412" i="19"/>
  <c r="BA701" i="19"/>
  <c r="BA1821" i="19"/>
  <c r="BA1899" i="19"/>
  <c r="BA2347" i="19"/>
  <c r="BA277" i="19"/>
  <c r="BA253" i="19"/>
  <c r="BA2076" i="19"/>
  <c r="BA2235" i="19"/>
  <c r="BA1336" i="19"/>
  <c r="BA2264" i="19"/>
  <c r="BA1048" i="19"/>
  <c r="BA1214" i="19"/>
  <c r="BA865" i="19"/>
  <c r="BA1856" i="19"/>
  <c r="BA1387" i="19"/>
  <c r="BA942" i="19"/>
  <c r="BA1738" i="19"/>
  <c r="BA363" i="19"/>
  <c r="BA1149" i="19"/>
  <c r="BA110" i="19"/>
  <c r="BA1573" i="19"/>
  <c r="BA1435" i="19"/>
  <c r="BA883" i="19"/>
  <c r="BA1319" i="19"/>
  <c r="BA1001" i="19"/>
  <c r="BA1276" i="19"/>
  <c r="BA2048" i="19"/>
  <c r="BA1278" i="19"/>
  <c r="BA1365" i="19"/>
  <c r="BA296" i="19"/>
  <c r="BA1402" i="19"/>
  <c r="BA2224" i="19"/>
  <c r="BA1021" i="19"/>
  <c r="BA630" i="19"/>
  <c r="BA2209" i="19"/>
  <c r="BA2157" i="19"/>
  <c r="BA1989" i="19"/>
  <c r="BA1099" i="19"/>
  <c r="BA2069" i="19"/>
  <c r="BA2202" i="19"/>
  <c r="BA2095" i="19"/>
  <c r="BA2026" i="19"/>
  <c r="BA1373" i="19"/>
  <c r="BA142" i="19"/>
  <c r="BA78" i="19"/>
  <c r="BA520" i="19"/>
  <c r="BA2245" i="19"/>
  <c r="BA1615" i="19"/>
  <c r="BA1020" i="19"/>
  <c r="BA663" i="19"/>
  <c r="BA1339" i="19"/>
  <c r="BA1824" i="19"/>
  <c r="BA1917" i="19"/>
  <c r="BA885" i="19"/>
  <c r="BA584" i="19"/>
  <c r="BA2028" i="19"/>
  <c r="BA1303" i="19"/>
  <c r="BA1227" i="19"/>
  <c r="BA800" i="19"/>
  <c r="BA194" i="19"/>
  <c r="BA1870" i="19"/>
  <c r="BA1180" i="19"/>
  <c r="BA870" i="19"/>
  <c r="BA443" i="19"/>
  <c r="BA1679" i="19"/>
  <c r="BA79" i="19"/>
  <c r="BA963" i="19"/>
  <c r="BA615" i="19"/>
  <c r="BA89" i="19"/>
  <c r="BA2222" i="19"/>
  <c r="BA1571" i="19"/>
  <c r="BA1580" i="19"/>
  <c r="BA40" i="19"/>
  <c r="BA669" i="19"/>
  <c r="BA2106" i="19"/>
  <c r="BA993" i="19"/>
  <c r="BA2182" i="19"/>
  <c r="BA104" i="19"/>
  <c r="BA1184" i="19"/>
  <c r="BA18" i="19"/>
  <c r="BA991" i="19"/>
  <c r="BA428" i="19"/>
  <c r="BA442" i="19"/>
  <c r="BA1964" i="19"/>
  <c r="BA1124" i="19"/>
  <c r="BA667" i="19"/>
  <c r="BA731" i="19"/>
  <c r="BA1208" i="19"/>
  <c r="BA2138" i="19"/>
  <c r="BA483" i="19"/>
  <c r="BA2014" i="19"/>
  <c r="BA2280" i="19"/>
  <c r="BA1467" i="19"/>
  <c r="BA2355" i="19"/>
  <c r="BA1936" i="19"/>
  <c r="BA1919" i="19"/>
  <c r="BA1212" i="19"/>
  <c r="BA369" i="19"/>
  <c r="BA1900" i="19"/>
  <c r="BA1747" i="19"/>
  <c r="BA606" i="19"/>
  <c r="BA2136" i="19"/>
  <c r="BA1833" i="19"/>
  <c r="BA1447" i="19"/>
  <c r="BA2108" i="19"/>
  <c r="BA1423" i="19"/>
  <c r="BA755" i="19"/>
  <c r="BA1799" i="19"/>
  <c r="BA1710" i="19"/>
  <c r="BA2067" i="19"/>
  <c r="BA1611" i="19"/>
  <c r="BA2171" i="19"/>
  <c r="BA398" i="19"/>
  <c r="BA1093" i="19"/>
  <c r="BA902" i="19"/>
  <c r="BA159" i="19"/>
  <c r="BA491" i="19"/>
  <c r="BA2120" i="19"/>
  <c r="BA2140" i="19"/>
  <c r="BA1908" i="19"/>
  <c r="BA1256" i="19"/>
  <c r="BA2034" i="19"/>
  <c r="BA1494" i="19"/>
  <c r="BA1483" i="19"/>
  <c r="BA1302" i="19"/>
  <c r="BA2329" i="19"/>
  <c r="BA515" i="19"/>
  <c r="BA1567" i="19"/>
  <c r="BA1091" i="19"/>
  <c r="BA195" i="19"/>
  <c r="BA241" i="19"/>
  <c r="BA1375" i="19"/>
  <c r="BA157" i="19"/>
  <c r="BA1511" i="19"/>
  <c r="BA2304" i="19"/>
  <c r="BA1109" i="19"/>
  <c r="BA2308" i="19"/>
  <c r="BA590" i="19"/>
  <c r="BA1548" i="19"/>
  <c r="BA2208" i="19"/>
  <c r="BA249" i="19"/>
  <c r="BA1009" i="19"/>
  <c r="BA1412" i="19"/>
  <c r="BA1382" i="19"/>
  <c r="BA1135" i="19"/>
  <c r="BA1929" i="19"/>
  <c r="BA2362" i="19"/>
  <c r="BA1932" i="19"/>
  <c r="BA1250" i="19"/>
  <c r="BA533" i="19"/>
  <c r="BA2164" i="19"/>
  <c r="BA138" i="19"/>
  <c r="BA1599" i="19"/>
  <c r="BA1282" i="19"/>
  <c r="BA765" i="19"/>
  <c r="BA1975" i="19"/>
  <c r="BA666" i="19"/>
  <c r="BA347" i="19"/>
  <c r="BA364" i="19"/>
  <c r="BA1102" i="19"/>
  <c r="BA411" i="19"/>
  <c r="BA900" i="19"/>
  <c r="BA1663" i="19"/>
  <c r="BA896" i="19"/>
  <c r="BA1417" i="19"/>
  <c r="BA1844" i="19"/>
  <c r="BA2268" i="19"/>
  <c r="BA1330" i="19"/>
  <c r="BA869" i="19"/>
  <c r="BA2356" i="19"/>
  <c r="BA459" i="19"/>
  <c r="BA264" i="19"/>
  <c r="BA2107" i="19"/>
  <c r="BA713" i="19"/>
  <c r="BA929" i="19"/>
  <c r="BA1263" i="19"/>
  <c r="BA2197" i="19"/>
  <c r="BA7" i="19"/>
  <c r="BA490" i="19"/>
  <c r="AS7" i="19"/>
  <c r="AS12" i="19"/>
  <c r="AS3" i="19"/>
  <c r="AR5" i="19"/>
  <c r="AR8" i="19"/>
  <c r="AR4" i="19"/>
  <c r="AR9" i="19"/>
  <c r="AR6" i="19"/>
  <c r="D43" i="1"/>
  <c r="AR10" i="19"/>
  <c r="D44" i="1"/>
  <c r="AS6" i="19" l="1"/>
  <c r="AS10" i="19"/>
  <c r="AS4" i="19"/>
  <c r="AS9" i="19"/>
  <c r="AS8" i="19"/>
  <c r="AS5" i="19"/>
  <c r="AJ33" i="19"/>
  <c r="AJ58" i="19"/>
  <c r="D19" i="1"/>
  <c r="C29" i="1"/>
  <c r="D30" i="1"/>
  <c r="C28" i="1"/>
  <c r="D29" i="1"/>
  <c r="D28" i="1"/>
  <c r="D20" i="1"/>
</calcChain>
</file>

<file path=xl/comments1.xml><?xml version="1.0" encoding="utf-8"?>
<comments xmlns="http://schemas.openxmlformats.org/spreadsheetml/2006/main">
  <authors>
    <author>Ferdinando Ametrano</author>
  </authors>
  <commentList>
    <comment ref="D9" authorId="0">
      <text>
        <r>
          <rPr>
            <sz val="8"/>
            <color indexed="81"/>
            <rFont val="Tahoma"/>
            <family val="2"/>
          </rPr>
          <t>TRUE if the object must be permanent (i.e. resistant to garbage collection). Default is FALSE.</t>
        </r>
      </text>
    </comment>
    <comment ref="D21" authorId="0">
      <text>
        <r>
          <rPr>
            <sz val="8"/>
            <color indexed="81"/>
            <rFont val="Tahoma"/>
            <family val="2"/>
          </rPr>
          <t>id of the object to be created. If missing a unique id will be automatically assigned.</t>
        </r>
      </text>
    </comment>
    <comment ref="I21" authorId="0">
      <text>
        <r>
          <rPr>
            <sz val="8"/>
            <color indexed="81"/>
            <rFont val="Tahoma"/>
            <family val="2"/>
          </rPr>
          <t>id of the object to be created. If missing a unique id will be automatically assigned.</t>
        </r>
      </text>
    </comment>
    <comment ref="D22" authorId="0">
      <text>
        <r>
          <rPr>
            <sz val="8"/>
            <color indexed="81"/>
            <rFont val="Tahoma"/>
            <family val="2"/>
          </rPr>
          <t>number of days to advance from EvaluationDate (usually zero or two): it fixes the date at which the discount factor = 1.0. If omitted, default = 0 is used.</t>
        </r>
      </text>
    </comment>
    <comment ref="I22" authorId="0">
      <text>
        <r>
          <rPr>
            <sz val="8"/>
            <color indexed="81"/>
            <rFont val="Tahoma"/>
            <family val="2"/>
          </rPr>
          <t>number of days to advance from EvaluationDate (usually zero or two): it fixes the date at which the discount factor = 1.0. If omitted, default = 0 is used.</t>
        </r>
      </text>
    </comment>
    <comment ref="D25" authorId="0">
      <text>
        <r>
          <rPr>
            <sz val="8"/>
            <color indexed="81"/>
            <rFont val="Tahoma"/>
            <family val="2"/>
          </rPr>
          <t>Discount, ZeroRate, or ForwardRate. If omitted, default = Discount is used.</t>
        </r>
      </text>
    </comment>
    <comment ref="I25" authorId="0">
      <text>
        <r>
          <rPr>
            <sz val="8"/>
            <color indexed="81"/>
            <rFont val="Tahoma"/>
            <family val="2"/>
          </rPr>
          <t>Discount, ZeroRate, or ForwardRate. If omitted, default = Discount is used.</t>
        </r>
      </text>
    </comment>
    <comment ref="D26" authorId="0">
      <text>
        <r>
          <rPr>
            <sz val="8"/>
            <color indexed="81"/>
            <rFont val="Tahoma"/>
            <family val="2"/>
          </rPr>
          <t>Linear, LogLinear, or Cubic. If omitted, default = LogLinear is used.</t>
        </r>
      </text>
    </comment>
    <comment ref="I26" authorId="0">
      <text>
        <r>
          <rPr>
            <sz val="8"/>
            <color indexed="81"/>
            <rFont val="Tahoma"/>
            <family val="2"/>
          </rPr>
          <t>Linear, LogLinear, or Cubic. If omitted, default = LogLinear is used.</t>
        </r>
      </text>
    </comment>
    <comment ref="D36" authorId="0">
      <text>
        <r>
          <rPr>
            <sz val="8"/>
            <color indexed="81"/>
            <rFont val="Tahoma"/>
            <family val="2"/>
          </rPr>
          <t>id of the object to be created. If missing a unique id will be automatically assigned.</t>
        </r>
      </text>
    </comment>
    <comment ref="I36" authorId="0">
      <text>
        <r>
          <rPr>
            <sz val="8"/>
            <color indexed="81"/>
            <rFont val="Tahoma"/>
            <family val="2"/>
          </rPr>
          <t>id of the object to be created. If missing a unique id will be automatically assigned.</t>
        </r>
      </text>
    </comment>
    <comment ref="D37" authorId="0">
      <text>
        <r>
          <rPr>
            <sz val="8"/>
            <color indexed="81"/>
            <rFont val="Tahoma"/>
            <family val="2"/>
          </rPr>
          <t>number of days to advance from EvaluationDate (usually zero or two): it fixes the date at which the discount factor = 1.0. If omitted, default = 0 is used.</t>
        </r>
      </text>
    </comment>
    <comment ref="I37" authorId="0">
      <text>
        <r>
          <rPr>
            <sz val="8"/>
            <color indexed="81"/>
            <rFont val="Tahoma"/>
            <family val="2"/>
          </rPr>
          <t>number of days to advance from EvaluationDate (usually zero or two): it fixes the date at which the discount factor = 1.0. If omitted, default = 0 is used.</t>
        </r>
      </text>
    </comment>
    <comment ref="D40" authorId="0">
      <text>
        <r>
          <rPr>
            <sz val="8"/>
            <color indexed="81"/>
            <rFont val="Tahoma"/>
            <family val="2"/>
          </rPr>
          <t>Discount, ZeroRate, or ForwardRate. If omitted, default = Discount is used.</t>
        </r>
      </text>
    </comment>
    <comment ref="I40" authorId="0">
      <text>
        <r>
          <rPr>
            <sz val="8"/>
            <color indexed="81"/>
            <rFont val="Tahoma"/>
            <family val="2"/>
          </rPr>
          <t>Discount, ZeroRate, or ForwardRate. If omitted, default = Discount is used.</t>
        </r>
      </text>
    </comment>
    <comment ref="D41" authorId="0">
      <text>
        <r>
          <rPr>
            <sz val="8"/>
            <color indexed="81"/>
            <rFont val="Tahoma"/>
            <family val="2"/>
          </rPr>
          <t>Linear, LogLinear, or Cubic. If omitted, default = LogLinear is used.</t>
        </r>
      </text>
    </comment>
    <comment ref="I41" authorId="0">
      <text>
        <r>
          <rPr>
            <sz val="8"/>
            <color indexed="81"/>
            <rFont val="Tahoma"/>
            <family val="2"/>
          </rPr>
          <t>Linear, LogLinear, or Cubic. If omitted, default = LogLinear is used.</t>
        </r>
      </text>
    </comment>
    <comment ref="D51" authorId="0">
      <text>
        <r>
          <rPr>
            <sz val="8"/>
            <color indexed="81"/>
            <rFont val="Tahoma"/>
            <family val="2"/>
          </rPr>
          <t>id of the object to be created. If missing a unique id will be automatically assigned.</t>
        </r>
      </text>
    </comment>
    <comment ref="D52" authorId="0">
      <text>
        <r>
          <rPr>
            <sz val="8"/>
            <color indexed="81"/>
            <rFont val="Tahoma"/>
            <family val="2"/>
          </rPr>
          <t>number of days to advance from EvaluationDate (usually zero or two): it fixes the date at which the discount factor = 1.0. If omitted, default = 0 is used.</t>
        </r>
      </text>
    </comment>
    <comment ref="D55" authorId="0">
      <text>
        <r>
          <rPr>
            <sz val="8"/>
            <color indexed="81"/>
            <rFont val="Tahoma"/>
            <family val="2"/>
          </rPr>
          <t>Discount, ZeroRate, or ForwardRate. If omitted, default = Discount is used.</t>
        </r>
      </text>
    </comment>
    <comment ref="D56" authorId="0">
      <text>
        <r>
          <rPr>
            <sz val="8"/>
            <color indexed="81"/>
            <rFont val="Tahoma"/>
            <family val="2"/>
          </rPr>
          <t>Linear, LogLinear, or Cubic. If omitted, default = LogLinear is used.</t>
        </r>
      </text>
    </comment>
  </commentList>
</comments>
</file>

<file path=xl/comments2.xml><?xml version="1.0" encoding="utf-8"?>
<comments xmlns="http://schemas.openxmlformats.org/spreadsheetml/2006/main">
  <authors>
    <author>Ferdinando Ametrano</author>
  </authors>
  <commentList>
    <comment ref="Z3" authorId="0">
      <text>
        <r>
          <rPr>
            <sz val="8"/>
            <color indexed="81"/>
            <rFont val="Tahoma"/>
            <family val="2"/>
          </rPr>
          <t>max number of Futures to be included</t>
        </r>
      </text>
    </comment>
    <comment ref="Z4" authorId="0">
      <text>
        <r>
          <rPr>
            <sz val="8"/>
            <color indexed="81"/>
            <rFont val="Tahoma"/>
            <family val="2"/>
          </rPr>
          <t>discard the front Futures the given number of days before its earliest date</t>
        </r>
      </text>
    </comment>
  </commentList>
</comments>
</file>

<file path=xl/comments3.xml><?xml version="1.0" encoding="utf-8"?>
<comments xmlns="http://schemas.openxmlformats.org/spreadsheetml/2006/main">
  <authors>
    <author>Ferdinando Ametrano</author>
  </authors>
  <commentList>
    <comment ref="Z3" authorId="0">
      <text>
        <r>
          <rPr>
            <sz val="8"/>
            <color indexed="81"/>
            <rFont val="Tahoma"/>
            <family val="2"/>
          </rPr>
          <t>max number of Futures to be included</t>
        </r>
      </text>
    </comment>
    <comment ref="Z4" authorId="0">
      <text>
        <r>
          <rPr>
            <sz val="8"/>
            <color indexed="81"/>
            <rFont val="Tahoma"/>
            <family val="2"/>
          </rPr>
          <t>discard the front Futures the given number of days before its earliest date</t>
        </r>
      </text>
    </comment>
  </commentList>
</comments>
</file>

<file path=xl/comments4.xml><?xml version="1.0" encoding="utf-8"?>
<comments xmlns="http://schemas.openxmlformats.org/spreadsheetml/2006/main">
  <authors>
    <author>Ferdinando Ametrano</author>
  </authors>
  <commentList>
    <comment ref="Z3" authorId="0">
      <text>
        <r>
          <rPr>
            <sz val="8"/>
            <color indexed="81"/>
            <rFont val="Tahoma"/>
            <family val="2"/>
          </rPr>
          <t>max number of Futures to be included</t>
        </r>
      </text>
    </comment>
    <comment ref="Z4" authorId="0">
      <text>
        <r>
          <rPr>
            <sz val="8"/>
            <color indexed="81"/>
            <rFont val="Tahoma"/>
            <family val="2"/>
          </rPr>
          <t>discard the front Futures the given number of days before its earliest date</t>
        </r>
      </text>
    </comment>
  </commentList>
</comments>
</file>

<file path=xl/comments5.xml><?xml version="1.0" encoding="utf-8"?>
<comments xmlns="http://schemas.openxmlformats.org/spreadsheetml/2006/main">
  <authors>
    <author>Ferdinando Ametrano</author>
  </authors>
  <commentList>
    <comment ref="Z3" authorId="0">
      <text>
        <r>
          <rPr>
            <sz val="8"/>
            <color indexed="81"/>
            <rFont val="Tahoma"/>
            <family val="2"/>
          </rPr>
          <t>max number of Futures to be included</t>
        </r>
      </text>
    </comment>
    <comment ref="Z4" authorId="0">
      <text>
        <r>
          <rPr>
            <sz val="8"/>
            <color indexed="81"/>
            <rFont val="Tahoma"/>
            <family val="2"/>
          </rPr>
          <t>discard the front Futures the given number of days before its earliest date</t>
        </r>
      </text>
    </comment>
  </commentList>
</comments>
</file>

<file path=xl/sharedStrings.xml><?xml version="1.0" encoding="utf-8"?>
<sst xmlns="http://schemas.openxmlformats.org/spreadsheetml/2006/main" count="12844" uniqueCount="220">
  <si>
    <t>3M</t>
  </si>
  <si>
    <t>1M</t>
  </si>
  <si>
    <t>6M</t>
  </si>
  <si>
    <t>Index</t>
  </si>
  <si>
    <t>Fwd start</t>
  </si>
  <si>
    <t>Freq</t>
  </si>
  <si>
    <t>Business Day Convention</t>
  </si>
  <si>
    <t>Type</t>
  </si>
  <si>
    <t>PiecewiseYieldCurve</t>
  </si>
  <si>
    <t>Error</t>
  </si>
  <si>
    <t>ObjectID</t>
  </si>
  <si>
    <t>NDays</t>
  </si>
  <si>
    <t>Calendar</t>
  </si>
  <si>
    <t>Target</t>
  </si>
  <si>
    <t>Accuracy</t>
  </si>
  <si>
    <t>TraitsID</t>
  </si>
  <si>
    <t>ZeroYield</t>
  </si>
  <si>
    <t>InterpolatorID</t>
  </si>
  <si>
    <t>Trigger</t>
  </si>
  <si>
    <t>Permanent</t>
  </si>
  <si>
    <t>ObjectOverwrite</t>
  </si>
  <si>
    <t>Discounting</t>
  </si>
  <si>
    <t>Currency</t>
  </si>
  <si>
    <t>EUR</t>
  </si>
  <si>
    <t>TARGET</t>
  </si>
  <si>
    <t>Earliest Date</t>
  </si>
  <si>
    <t>Latest Date</t>
  </si>
  <si>
    <t>Rate</t>
  </si>
  <si>
    <t>Rate Helpers</t>
  </si>
  <si>
    <t>Selected</t>
  </si>
  <si>
    <t>Actual/360</t>
  </si>
  <si>
    <t>1Y</t>
  </si>
  <si>
    <t>ibor</t>
  </si>
  <si>
    <t>Tenor</t>
  </si>
  <si>
    <t>ON</t>
  </si>
  <si>
    <t>Evaluation Date</t>
  </si>
  <si>
    <t>Instruments</t>
  </si>
  <si>
    <t>SettlementDate</t>
  </si>
  <si>
    <t>1W</t>
  </si>
  <si>
    <t>2W</t>
  </si>
  <si>
    <t>3W</t>
  </si>
  <si>
    <t>2M</t>
  </si>
  <si>
    <t>4M</t>
  </si>
  <si>
    <t>5M</t>
  </si>
  <si>
    <t>7M</t>
  </si>
  <si>
    <t>3Y</t>
  </si>
  <si>
    <t>4Y</t>
  </si>
  <si>
    <t>5Y</t>
  </si>
  <si>
    <t>6Y</t>
  </si>
  <si>
    <t>7Y</t>
  </si>
  <si>
    <t>8Y</t>
  </si>
  <si>
    <t>9Y</t>
  </si>
  <si>
    <t>10Y</t>
  </si>
  <si>
    <t>11Y</t>
  </si>
  <si>
    <t>12Y</t>
  </si>
  <si>
    <t>13Y</t>
  </si>
  <si>
    <t>14Y</t>
  </si>
  <si>
    <t>15Y</t>
  </si>
  <si>
    <t>16Y</t>
  </si>
  <si>
    <t>17Y</t>
  </si>
  <si>
    <t>18Y</t>
  </si>
  <si>
    <t>19Y</t>
  </si>
  <si>
    <t>20Y</t>
  </si>
  <si>
    <t>21Y</t>
  </si>
  <si>
    <t>22Y</t>
  </si>
  <si>
    <t>23Y</t>
  </si>
  <si>
    <t>24Y</t>
  </si>
  <si>
    <t>25Y</t>
  </si>
  <si>
    <t>26Y</t>
  </si>
  <si>
    <t>27Y</t>
  </si>
  <si>
    <t>28Y</t>
  </si>
  <si>
    <t>29Y</t>
  </si>
  <si>
    <t>30Y</t>
  </si>
  <si>
    <t>8M</t>
  </si>
  <si>
    <t>9M</t>
  </si>
  <si>
    <t>10M</t>
  </si>
  <si>
    <t>11M</t>
  </si>
  <si>
    <t>13M</t>
  </si>
  <si>
    <t>14M</t>
  </si>
  <si>
    <t>15M</t>
  </si>
  <si>
    <t>16M</t>
  </si>
  <si>
    <t>17M</t>
  </si>
  <si>
    <t>18M</t>
  </si>
  <si>
    <t>19M</t>
  </si>
  <si>
    <t>20M</t>
  </si>
  <si>
    <t>21M</t>
  </si>
  <si>
    <t>22M</t>
  </si>
  <si>
    <t>23M</t>
  </si>
  <si>
    <t>2Y</t>
  </si>
  <si>
    <t>12M</t>
  </si>
  <si>
    <t>35Y</t>
  </si>
  <si>
    <t>40Y</t>
  </si>
  <si>
    <t>50Y</t>
  </si>
  <si>
    <t>60Y</t>
  </si>
  <si>
    <t>TN</t>
  </si>
  <si>
    <t>SN</t>
  </si>
  <si>
    <t>fixing date</t>
  </si>
  <si>
    <t>maturity date</t>
  </si>
  <si>
    <t>F 6M</t>
  </si>
  <si>
    <t>1D</t>
  </si>
  <si>
    <t>Market Quote</t>
  </si>
  <si>
    <t>Discount Factor</t>
  </si>
  <si>
    <t>selected</t>
  </si>
  <si>
    <t>Priority</t>
  </si>
  <si>
    <t>N imm Futures</t>
  </si>
  <si>
    <t>Depo Inclusion</t>
  </si>
  <si>
    <t>RIC</t>
  </si>
  <si>
    <t>EUR ON</t>
  </si>
  <si>
    <t>Min Distance</t>
  </si>
  <si>
    <t>Zero Rate</t>
  </si>
  <si>
    <t>nSerialFutures</t>
  </si>
  <si>
    <t>FrontFuturesRollingDays</t>
  </si>
  <si>
    <t>DeposBeforeFirstFuturesStartDatePlusOne</t>
  </si>
  <si>
    <t>F 3M</t>
  </si>
  <si>
    <t>Fixing date</t>
  </si>
  <si>
    <t>FRA</t>
  </si>
  <si>
    <t>Value Date</t>
  </si>
  <si>
    <t>Value date</t>
  </si>
  <si>
    <t>Diff (bps)</t>
  </si>
  <si>
    <t>F 3M QL</t>
  </si>
  <si>
    <t>F 6M QL</t>
  </si>
  <si>
    <t>OIS</t>
  </si>
  <si>
    <t>SW</t>
  </si>
  <si>
    <t>KrugerCubic</t>
  </si>
  <si>
    <t>EoM</t>
  </si>
  <si>
    <t>Day Counter Convention</t>
  </si>
  <si>
    <t>Day Counter</t>
  </si>
  <si>
    <t>DP</t>
  </si>
  <si>
    <t>Fixing Days</t>
  </si>
  <si>
    <t>Following</t>
  </si>
  <si>
    <t>Day Count</t>
  </si>
  <si>
    <t>Family Name</t>
  </si>
  <si>
    <t>Ibor Index</t>
  </si>
  <si>
    <t>FUT</t>
  </si>
  <si>
    <t>ConvAdj</t>
  </si>
  <si>
    <t>Fixing Date</t>
  </si>
  <si>
    <t>Maturity Date</t>
  </si>
  <si>
    <t>Code</t>
  </si>
  <si>
    <t>Future Date</t>
  </si>
  <si>
    <t>_Quote</t>
  </si>
  <si>
    <t>QouteSuffix</t>
  </si>
  <si>
    <t>Quote</t>
  </si>
  <si>
    <t>Quote Value</t>
  </si>
  <si>
    <t>Quote Mx</t>
  </si>
  <si>
    <t>Market Value</t>
  </si>
  <si>
    <t>Mx Value</t>
  </si>
  <si>
    <t>General settings</t>
  </si>
  <si>
    <t>Relinkable Handle</t>
  </si>
  <si>
    <t>_MXEURON_NEW</t>
  </si>
  <si>
    <t>_MXEUR1M_NEW</t>
  </si>
  <si>
    <t>_MXEUR3M_NEW</t>
  </si>
  <si>
    <t>_MXEUR6M_NEW</t>
  </si>
  <si>
    <t>_MXEUR1Y_NEW</t>
  </si>
  <si>
    <t>STUB</t>
  </si>
  <si>
    <t>Quote ID</t>
  </si>
  <si>
    <t>Set Value</t>
  </si>
  <si>
    <t>t1</t>
  </si>
  <si>
    <t xml:space="preserve"> </t>
  </si>
  <si>
    <t>t end</t>
  </si>
  <si>
    <t>tau</t>
  </si>
  <si>
    <t>rate</t>
  </si>
  <si>
    <t>Convexity</t>
  </si>
  <si>
    <t>Pasted Value</t>
  </si>
  <si>
    <t>2Y3M</t>
  </si>
  <si>
    <t>2Y6M</t>
  </si>
  <si>
    <t>2Y9M</t>
  </si>
  <si>
    <t>31Y</t>
  </si>
  <si>
    <t>32Y</t>
  </si>
  <si>
    <t>33Y</t>
  </si>
  <si>
    <t>34Y</t>
  </si>
  <si>
    <t>36Y</t>
  </si>
  <si>
    <t>37Y</t>
  </si>
  <si>
    <t>38Y</t>
  </si>
  <si>
    <t>39Y</t>
  </si>
  <si>
    <t>Spread (bps)</t>
  </si>
  <si>
    <t>Max Err (bps)</t>
  </si>
  <si>
    <t>DeposBeforeFirstFuturesExpiryDate</t>
  </si>
  <si>
    <t>DEPOSIT</t>
  </si>
  <si>
    <t>SWAP</t>
  </si>
  <si>
    <r>
      <t>FRA</t>
    </r>
    <r>
      <rPr>
        <sz val="8"/>
        <color theme="1"/>
        <rFont val="Calibri"/>
        <family val="2"/>
      </rPr>
      <t>●</t>
    </r>
    <r>
      <rPr>
        <sz val="8"/>
        <color theme="1"/>
        <rFont val="Courier New"/>
        <family val="3"/>
      </rPr>
      <t>FUTURE</t>
    </r>
  </si>
  <si>
    <t>1X7</t>
  </si>
  <si>
    <t>2X8</t>
  </si>
  <si>
    <t>3X9</t>
  </si>
  <si>
    <t>4X10</t>
  </si>
  <si>
    <t>5X11</t>
  </si>
  <si>
    <t>6X12</t>
  </si>
  <si>
    <t>7X13</t>
  </si>
  <si>
    <t>8X14</t>
  </si>
  <si>
    <t>9X15</t>
  </si>
  <si>
    <t>10X16</t>
  </si>
  <si>
    <t>11X17</t>
  </si>
  <si>
    <t>12X18</t>
  </si>
  <si>
    <t>13X19</t>
  </si>
  <si>
    <t>14X20</t>
  </si>
  <si>
    <t>15X21</t>
  </si>
  <si>
    <t>16X22</t>
  </si>
  <si>
    <t>17X23</t>
  </si>
  <si>
    <t>18X24</t>
  </si>
  <si>
    <t>1X13</t>
  </si>
  <si>
    <t>2X14</t>
  </si>
  <si>
    <t>3X15</t>
  </si>
  <si>
    <t>4X16</t>
  </si>
  <si>
    <t>5X17</t>
  </si>
  <si>
    <t>6X18</t>
  </si>
  <si>
    <t>7X19</t>
  </si>
  <si>
    <t>8X20</t>
  </si>
  <si>
    <t>9X21</t>
  </si>
  <si>
    <t>10X22</t>
  </si>
  <si>
    <t>11X23</t>
  </si>
  <si>
    <t>12X24</t>
  </si>
  <si>
    <t>Fwd</t>
  </si>
  <si>
    <t>2Y9</t>
  </si>
  <si>
    <t>Modified Following</t>
  </si>
  <si>
    <t>30/360 (Bond Basis)</t>
  </si>
  <si>
    <t>Annual</t>
  </si>
  <si>
    <t>IMM</t>
  </si>
  <si>
    <t>0D</t>
  </si>
  <si>
    <t>BD Convention</t>
  </si>
  <si>
    <t/>
  </si>
  <si>
    <t>MXEURON_NEW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</si>
</sst>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6">
    <numFmt numFmtId="164" formatCode="&quot;£&quot;#,##0;[Red]\-&quot;£&quot;#,##0"/>
    <numFmt numFmtId="165" formatCode="mm/dd/yy;@"/>
    <numFmt numFmtId="166" formatCode="0.0000%"/>
    <numFmt numFmtId="167" formatCode="0.00000%"/>
    <numFmt numFmtId="168" formatCode="ddd\,\ dd\-mmm\-yyyy"/>
    <numFmt numFmtId="169" formatCode="ddd\,\ dd\-mmm\-yyyy\,\ hh:mm:ss"/>
    <numFmt numFmtId="170" formatCode="ddd\,\ d\-mmm\-yy"/>
    <numFmt numFmtId="171" formatCode="ddd\,\ d\-mmm\-yyyy"/>
    <numFmt numFmtId="172" formatCode="0.000000000"/>
    <numFmt numFmtId="173" formatCode="ddd\,\ d\-mmm\-yyyy\,\ hh:mm:ss"/>
    <numFmt numFmtId="174" formatCode="0.00000"/>
    <numFmt numFmtId="175" formatCode="0.000000"/>
    <numFmt numFmtId="176" formatCode="_([$€-2]* #,##0.00_);_([$€-2]* \(#,##0.00\);_([$€-2]* &quot;-&quot;??_)"/>
    <numFmt numFmtId="177" formatCode="General_)"/>
    <numFmt numFmtId="178" formatCode="#,##0.0;#,##0.0"/>
    <numFmt numFmtId="179" formatCode="0.0000"/>
  </numFmts>
  <fonts count="18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sz val="8"/>
      <name val="Arial"/>
      <family val="2"/>
    </font>
    <font>
      <sz val="8"/>
      <name val="Courier New"/>
      <family val="3"/>
    </font>
    <font>
      <sz val="8"/>
      <color indexed="81"/>
      <name val="Tahoma"/>
      <family val="2"/>
    </font>
    <font>
      <sz val="8"/>
      <color theme="0"/>
      <name val="Courier New"/>
      <family val="3"/>
    </font>
    <font>
      <sz val="8"/>
      <color theme="1"/>
      <name val="Courier New"/>
      <family val="3"/>
    </font>
    <font>
      <sz val="10"/>
      <name val="Helv"/>
    </font>
    <font>
      <sz val="12"/>
      <name val="Helv"/>
    </font>
    <font>
      <b/>
      <sz val="12"/>
      <color indexed="16"/>
      <name val="MS Sans Serif"/>
      <family val="2"/>
    </font>
    <font>
      <b/>
      <sz val="8"/>
      <name val="Courier New"/>
      <family val="3"/>
    </font>
    <font>
      <b/>
      <sz val="12"/>
      <name val="Courier New"/>
      <family val="3"/>
    </font>
    <font>
      <b/>
      <sz val="14"/>
      <name val="Courier New"/>
      <family val="3"/>
    </font>
    <font>
      <b/>
      <sz val="10"/>
      <name val="Courier New"/>
      <family val="3"/>
    </font>
    <font>
      <b/>
      <sz val="10"/>
      <color theme="1"/>
      <name val="Courier New"/>
      <family val="3"/>
    </font>
    <font>
      <b/>
      <sz val="8"/>
      <color theme="1"/>
      <name val="Courier New"/>
      <family val="3"/>
    </font>
    <font>
      <sz val="11"/>
      <color theme="1"/>
      <name val="Calibri"/>
      <family val="2"/>
      <scheme val="minor"/>
    </font>
    <font>
      <sz val="8"/>
      <color theme="1"/>
      <name val="Calibri"/>
      <family val="2"/>
    </font>
  </fonts>
  <fills count="13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indexed="65"/>
        <bgColor indexed="64"/>
      </patternFill>
    </fill>
    <fill>
      <patternFill patternType="gray0625">
        <fgColor indexed="22"/>
        <bgColor indexed="9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theme="0" tint="-0.14996795556505021"/>
        <bgColor indexed="64"/>
      </patternFill>
    </fill>
  </fills>
  <borders count="24">
    <border>
      <left/>
      <right/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/>
      <top style="thin">
        <color auto="1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</borders>
  <cellStyleXfs count="16">
    <xf numFmtId="0" fontId="0" fillId="0" borderId="0"/>
    <xf numFmtId="0" fontId="1" fillId="0" borderId="0"/>
    <xf numFmtId="9" fontId="1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176" fontId="1" fillId="0" borderId="0" applyFont="0" applyFill="0" applyBorder="0" applyAlignment="0" applyProtection="0"/>
    <xf numFmtId="38" fontId="7" fillId="0" borderId="0" applyFont="0" applyFill="0" applyBorder="0" applyAlignment="0" applyProtection="0"/>
    <xf numFmtId="40" fontId="7" fillId="0" borderId="0" applyFont="0" applyFill="0" applyBorder="0" applyAlignment="0" applyProtection="0"/>
    <xf numFmtId="177" fontId="8" fillId="0" borderId="0"/>
    <xf numFmtId="178" fontId="9" fillId="5" borderId="0">
      <alignment horizontal="center" vertical="center"/>
    </xf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9" fontId="16" fillId="0" borderId="0" applyFont="0" applyFill="0" applyBorder="0" applyAlignment="0" applyProtection="0"/>
  </cellStyleXfs>
  <cellXfs count="325">
    <xf numFmtId="0" fontId="0" fillId="0" borderId="0" xfId="0"/>
    <xf numFmtId="0" fontId="3" fillId="2" borderId="1" xfId="1" applyNumberFormat="1" applyFont="1" applyFill="1" applyBorder="1" applyAlignment="1"/>
    <xf numFmtId="168" fontId="6" fillId="0" borderId="6" xfId="0" applyNumberFormat="1" applyFont="1" applyBorder="1"/>
    <xf numFmtId="0" fontId="3" fillId="2" borderId="1" xfId="1" applyNumberFormat="1" applyFont="1" applyFill="1" applyBorder="1" applyAlignment="1">
      <alignment horizontal="center" vertical="center"/>
    </xf>
    <xf numFmtId="0" fontId="10" fillId="8" borderId="2" xfId="1" applyFont="1" applyFill="1" applyBorder="1" applyAlignment="1">
      <alignment horizontal="center" vertical="center" wrapText="1"/>
    </xf>
    <xf numFmtId="0" fontId="3" fillId="2" borderId="8" xfId="1" applyNumberFormat="1" applyFont="1" applyFill="1" applyBorder="1" applyAlignment="1">
      <alignment horizontal="center" vertical="center"/>
    </xf>
    <xf numFmtId="0" fontId="3" fillId="2" borderId="8" xfId="1" applyNumberFormat="1" applyFont="1" applyFill="1" applyBorder="1" applyAlignment="1"/>
    <xf numFmtId="0" fontId="3" fillId="2" borderId="6" xfId="1" applyNumberFormat="1" applyFont="1" applyFill="1" applyBorder="1" applyAlignment="1">
      <alignment horizontal="center" vertical="center"/>
    </xf>
    <xf numFmtId="0" fontId="3" fillId="2" borderId="6" xfId="1" applyNumberFormat="1" applyFont="1" applyFill="1" applyBorder="1" applyAlignment="1"/>
    <xf numFmtId="0" fontId="3" fillId="8" borderId="2" xfId="0" applyFont="1" applyFill="1" applyBorder="1"/>
    <xf numFmtId="166" fontId="6" fillId="0" borderId="8" xfId="0" applyNumberFormat="1" applyFont="1" applyBorder="1"/>
    <xf numFmtId="0" fontId="6" fillId="6" borderId="0" xfId="0" applyFont="1" applyFill="1"/>
    <xf numFmtId="0" fontId="3" fillId="6" borderId="0" xfId="1" applyFont="1" applyFill="1" applyBorder="1"/>
    <xf numFmtId="0" fontId="3" fillId="6" borderId="0" xfId="1" applyFont="1" applyFill="1" applyBorder="1" applyAlignment="1">
      <alignment horizontal="right" vertical="center"/>
    </xf>
    <xf numFmtId="0" fontId="3" fillId="6" borderId="0" xfId="1" applyFont="1" applyFill="1" applyBorder="1" applyAlignment="1">
      <alignment horizontal="center" vertical="center"/>
    </xf>
    <xf numFmtId="0" fontId="3" fillId="6" borderId="0" xfId="1" applyFont="1" applyFill="1" applyBorder="1" applyAlignment="1">
      <alignment horizontal="right"/>
    </xf>
    <xf numFmtId="165" fontId="3" fillId="6" borderId="4" xfId="1" applyNumberFormat="1" applyFont="1" applyFill="1" applyBorder="1" applyAlignment="1"/>
    <xf numFmtId="0" fontId="3" fillId="6" borderId="0" xfId="1" applyNumberFormat="1" applyFont="1" applyFill="1" applyBorder="1" applyAlignment="1">
      <alignment horizontal="center"/>
    </xf>
    <xf numFmtId="0" fontId="6" fillId="6" borderId="0" xfId="0" applyFont="1" applyFill="1" applyBorder="1"/>
    <xf numFmtId="0" fontId="3" fillId="6" borderId="0" xfId="0" applyFont="1" applyFill="1"/>
    <xf numFmtId="0" fontId="3" fillId="6" borderId="0" xfId="0" applyFont="1" applyFill="1" applyBorder="1"/>
    <xf numFmtId="0" fontId="3" fillId="6" borderId="0" xfId="0" applyFont="1" applyFill="1" applyAlignment="1">
      <alignment horizontal="center" vertical="center"/>
    </xf>
    <xf numFmtId="0" fontId="3" fillId="6" borderId="0" xfId="0" applyFont="1" applyFill="1" applyAlignment="1">
      <alignment horizontal="right"/>
    </xf>
    <xf numFmtId="0" fontId="3" fillId="2" borderId="8" xfId="1" applyNumberFormat="1" applyFont="1" applyFill="1" applyBorder="1" applyAlignment="1">
      <alignment horizontal="center"/>
    </xf>
    <xf numFmtId="0" fontId="3" fillId="2" borderId="6" xfId="1" applyNumberFormat="1" applyFont="1" applyFill="1" applyBorder="1" applyAlignment="1">
      <alignment horizontal="center"/>
    </xf>
    <xf numFmtId="0" fontId="3" fillId="2" borderId="1" xfId="1" applyNumberFormat="1" applyFont="1" applyFill="1" applyBorder="1" applyAlignment="1">
      <alignment horizontal="center"/>
    </xf>
    <xf numFmtId="0" fontId="6" fillId="3" borderId="8" xfId="0" applyFont="1" applyFill="1" applyBorder="1"/>
    <xf numFmtId="168" fontId="6" fillId="3" borderId="8" xfId="0" applyNumberFormat="1" applyFont="1" applyFill="1" applyBorder="1"/>
    <xf numFmtId="0" fontId="6" fillId="3" borderId="6" xfId="0" applyFont="1" applyFill="1" applyBorder="1"/>
    <xf numFmtId="168" fontId="6" fillId="3" borderId="6" xfId="0" applyNumberFormat="1" applyFont="1" applyFill="1" applyBorder="1"/>
    <xf numFmtId="0" fontId="3" fillId="3" borderId="6" xfId="0" applyFont="1" applyFill="1" applyBorder="1"/>
    <xf numFmtId="0" fontId="3" fillId="3" borderId="1" xfId="0" applyFont="1" applyFill="1" applyBorder="1"/>
    <xf numFmtId="168" fontId="6" fillId="3" borderId="1" xfId="0" applyNumberFormat="1" applyFont="1" applyFill="1" applyBorder="1"/>
    <xf numFmtId="0" fontId="6" fillId="6" borderId="0" xfId="0" applyFont="1" applyFill="1" applyAlignment="1">
      <alignment horizontal="center" vertical="center"/>
    </xf>
    <xf numFmtId="0" fontId="6" fillId="8" borderId="8" xfId="0" applyFont="1" applyFill="1" applyBorder="1" applyAlignment="1">
      <alignment horizontal="center" vertical="center"/>
    </xf>
    <xf numFmtId="0" fontId="6" fillId="3" borderId="1" xfId="0" applyFont="1" applyFill="1" applyBorder="1"/>
    <xf numFmtId="170" fontId="3" fillId="4" borderId="9" xfId="1" applyNumberFormat="1" applyFont="1" applyFill="1" applyBorder="1" applyAlignment="1">
      <alignment horizontal="center"/>
    </xf>
    <xf numFmtId="3" fontId="3" fillId="4" borderId="10" xfId="1" applyNumberFormat="1" applyFont="1" applyFill="1" applyBorder="1" applyAlignment="1">
      <alignment horizontal="center"/>
    </xf>
    <xf numFmtId="0" fontId="3" fillId="2" borderId="10" xfId="3" applyFont="1" applyFill="1" applyBorder="1" applyAlignment="1">
      <alignment horizontal="center"/>
    </xf>
    <xf numFmtId="11" fontId="3" fillId="4" borderId="10" xfId="1" applyNumberFormat="1" applyFont="1" applyFill="1" applyBorder="1" applyAlignment="1">
      <alignment horizontal="center"/>
    </xf>
    <xf numFmtId="0" fontId="3" fillId="4" borderId="10" xfId="1" applyFont="1" applyFill="1" applyBorder="1" applyAlignment="1">
      <alignment horizontal="center"/>
    </xf>
    <xf numFmtId="0" fontId="3" fillId="4" borderId="3" xfId="1" applyFont="1" applyFill="1" applyBorder="1" applyAlignment="1">
      <alignment horizontal="center"/>
    </xf>
    <xf numFmtId="0" fontId="3" fillId="8" borderId="8" xfId="1" applyFont="1" applyFill="1" applyBorder="1"/>
    <xf numFmtId="0" fontId="3" fillId="8" borderId="6" xfId="1" applyFont="1" applyFill="1" applyBorder="1"/>
    <xf numFmtId="0" fontId="3" fillId="8" borderId="1" xfId="1" applyFont="1" applyFill="1" applyBorder="1"/>
    <xf numFmtId="0" fontId="3" fillId="8" borderId="2" xfId="1" applyFont="1" applyFill="1" applyBorder="1"/>
    <xf numFmtId="169" fontId="3" fillId="6" borderId="0" xfId="3" applyNumberFormat="1" applyFont="1" applyFill="1" applyBorder="1" applyAlignment="1">
      <alignment horizontal="center"/>
    </xf>
    <xf numFmtId="0" fontId="10" fillId="8" borderId="8" xfId="1" applyFont="1" applyFill="1" applyBorder="1" applyAlignment="1">
      <alignment horizontal="right"/>
    </xf>
    <xf numFmtId="0" fontId="10" fillId="8" borderId="1" xfId="1" applyFont="1" applyFill="1" applyBorder="1" applyAlignment="1">
      <alignment horizontal="right"/>
    </xf>
    <xf numFmtId="0" fontId="10" fillId="8" borderId="6" xfId="1" applyFont="1" applyFill="1" applyBorder="1" applyAlignment="1">
      <alignment horizontal="right"/>
    </xf>
    <xf numFmtId="0" fontId="6" fillId="7" borderId="9" xfId="0" applyFont="1" applyFill="1" applyBorder="1" applyAlignment="1">
      <alignment horizontal="center" vertical="center"/>
    </xf>
    <xf numFmtId="0" fontId="6" fillId="7" borderId="10" xfId="0" applyFont="1" applyFill="1" applyBorder="1" applyAlignment="1">
      <alignment horizontal="center" vertical="center"/>
    </xf>
    <xf numFmtId="175" fontId="3" fillId="8" borderId="2" xfId="0" applyNumberFormat="1" applyFont="1" applyFill="1" applyBorder="1" applyAlignment="1">
      <alignment horizontal="center" vertical="center" wrapText="1"/>
    </xf>
    <xf numFmtId="0" fontId="3" fillId="8" borderId="2" xfId="0" applyFont="1" applyFill="1" applyBorder="1" applyAlignment="1">
      <alignment horizontal="center" vertical="center" wrapText="1"/>
    </xf>
    <xf numFmtId="0" fontId="6" fillId="6" borderId="0" xfId="0" applyFont="1" applyFill="1" applyAlignment="1">
      <alignment horizontal="right" vertical="center"/>
    </xf>
    <xf numFmtId="0" fontId="6" fillId="6" borderId="0" xfId="0" applyFont="1" applyFill="1" applyAlignment="1">
      <alignment horizontal="right"/>
    </xf>
    <xf numFmtId="0" fontId="3" fillId="8" borderId="15" xfId="0" applyFont="1" applyFill="1" applyBorder="1" applyAlignment="1">
      <alignment horizontal="centerContinuous" vertical="center"/>
    </xf>
    <xf numFmtId="0" fontId="3" fillId="8" borderId="13" xfId="0" applyFont="1" applyFill="1" applyBorder="1" applyAlignment="1">
      <alignment horizontal="centerContinuous" vertical="center"/>
    </xf>
    <xf numFmtId="0" fontId="3" fillId="8" borderId="14" xfId="0" applyFont="1" applyFill="1" applyBorder="1" applyAlignment="1">
      <alignment horizontal="centerContinuous" vertical="center"/>
    </xf>
    <xf numFmtId="175" fontId="3" fillId="8" borderId="13" xfId="0" applyNumberFormat="1" applyFont="1" applyFill="1" applyBorder="1" applyAlignment="1">
      <alignment horizontal="centerContinuous" vertical="center"/>
    </xf>
    <xf numFmtId="0" fontId="6" fillId="9" borderId="6" xfId="0" applyFont="1" applyFill="1" applyBorder="1"/>
    <xf numFmtId="0" fontId="6" fillId="3" borderId="2" xfId="0" applyFont="1" applyFill="1" applyBorder="1" applyAlignment="1">
      <alignment horizontal="left" wrapText="1"/>
    </xf>
    <xf numFmtId="0" fontId="6" fillId="3" borderId="2" xfId="0" applyFont="1" applyFill="1" applyBorder="1" applyAlignment="1">
      <alignment horizontal="center" vertical="center"/>
    </xf>
    <xf numFmtId="0" fontId="3" fillId="8" borderId="9" xfId="0" applyFont="1" applyFill="1" applyBorder="1" applyAlignment="1">
      <alignment horizontal="center" vertical="center" wrapText="1"/>
    </xf>
    <xf numFmtId="0" fontId="6" fillId="8" borderId="2" xfId="0" applyFont="1" applyFill="1" applyBorder="1" applyAlignment="1">
      <alignment horizontal="left" vertical="center" wrapText="1"/>
    </xf>
    <xf numFmtId="166" fontId="6" fillId="3" borderId="8" xfId="0" applyNumberFormat="1" applyFont="1" applyFill="1" applyBorder="1"/>
    <xf numFmtId="166" fontId="6" fillId="3" borderId="6" xfId="0" applyNumberFormat="1" applyFont="1" applyFill="1" applyBorder="1"/>
    <xf numFmtId="3" fontId="3" fillId="4" borderId="2" xfId="1" applyNumberFormat="1" applyFont="1" applyFill="1" applyBorder="1" applyAlignment="1">
      <alignment horizontal="center"/>
    </xf>
    <xf numFmtId="166" fontId="6" fillId="3" borderId="1" xfId="0" applyNumberFormat="1" applyFont="1" applyFill="1" applyBorder="1"/>
    <xf numFmtId="0" fontId="6" fillId="8" borderId="2" xfId="0" applyFont="1" applyFill="1" applyBorder="1" applyAlignment="1">
      <alignment horizontal="center" vertical="center"/>
    </xf>
    <xf numFmtId="166" fontId="6" fillId="6" borderId="0" xfId="0" applyNumberFormat="1" applyFont="1" applyFill="1"/>
    <xf numFmtId="0" fontId="6" fillId="9" borderId="8" xfId="0" applyFont="1" applyFill="1" applyBorder="1"/>
    <xf numFmtId="166" fontId="6" fillId="9" borderId="8" xfId="0" applyNumberFormat="1" applyFont="1" applyFill="1" applyBorder="1"/>
    <xf numFmtId="168" fontId="6" fillId="9" borderId="8" xfId="0" applyNumberFormat="1" applyFont="1" applyFill="1" applyBorder="1"/>
    <xf numFmtId="166" fontId="6" fillId="9" borderId="6" xfId="0" applyNumberFormat="1" applyFont="1" applyFill="1" applyBorder="1"/>
    <xf numFmtId="168" fontId="6" fillId="9" borderId="6" xfId="0" applyNumberFormat="1" applyFont="1" applyFill="1" applyBorder="1"/>
    <xf numFmtId="0" fontId="6" fillId="9" borderId="1" xfId="0" applyFont="1" applyFill="1" applyBorder="1"/>
    <xf numFmtId="166" fontId="6" fillId="9" borderId="1" xfId="0" applyNumberFormat="1" applyFont="1" applyFill="1" applyBorder="1"/>
    <xf numFmtId="168" fontId="6" fillId="9" borderId="1" xfId="0" applyNumberFormat="1" applyFont="1" applyFill="1" applyBorder="1"/>
    <xf numFmtId="0" fontId="6" fillId="6" borderId="0" xfId="0" applyNumberFormat="1" applyFont="1" applyFill="1"/>
    <xf numFmtId="0" fontId="0" fillId="6" borderId="0" xfId="0" applyFill="1"/>
    <xf numFmtId="2" fontId="6" fillId="9" borderId="8" xfId="0" applyNumberFormat="1" applyFont="1" applyFill="1" applyBorder="1"/>
    <xf numFmtId="2" fontId="6" fillId="9" borderId="6" xfId="0" applyNumberFormat="1" applyFont="1" applyFill="1" applyBorder="1"/>
    <xf numFmtId="2" fontId="6" fillId="9" borderId="1" xfId="0" applyNumberFormat="1" applyFont="1" applyFill="1" applyBorder="1"/>
    <xf numFmtId="0" fontId="6" fillId="8" borderId="2" xfId="0" applyFont="1" applyFill="1" applyBorder="1" applyAlignment="1">
      <alignment horizontal="center" vertical="center" wrapText="1"/>
    </xf>
    <xf numFmtId="166" fontId="3" fillId="6" borderId="0" xfId="2" quotePrefix="1" applyNumberFormat="1" applyFont="1" applyFill="1" applyBorder="1" applyAlignment="1"/>
    <xf numFmtId="166" fontId="3" fillId="6" borderId="16" xfId="2" quotePrefix="1" applyNumberFormat="1" applyFont="1" applyFill="1" applyBorder="1" applyAlignment="1"/>
    <xf numFmtId="0" fontId="3" fillId="3" borderId="8" xfId="1" applyNumberFormat="1" applyFont="1" applyFill="1" applyBorder="1" applyAlignment="1">
      <alignment horizontal="center" vertical="center"/>
    </xf>
    <xf numFmtId="0" fontId="3" fillId="3" borderId="8" xfId="2" applyNumberFormat="1" applyFont="1" applyFill="1" applyBorder="1" applyAlignment="1">
      <alignment horizontal="right"/>
    </xf>
    <xf numFmtId="0" fontId="3" fillId="3" borderId="6" xfId="2" applyNumberFormat="1" applyFont="1" applyFill="1" applyBorder="1" applyAlignment="1">
      <alignment horizontal="right"/>
    </xf>
    <xf numFmtId="0" fontId="10" fillId="8" borderId="14" xfId="1" applyFont="1" applyFill="1" applyBorder="1" applyAlignment="1">
      <alignment horizontal="center" vertical="center" wrapText="1"/>
    </xf>
    <xf numFmtId="0" fontId="10" fillId="8" borderId="15" xfId="1" applyFont="1" applyFill="1" applyBorder="1" applyAlignment="1">
      <alignment horizontal="center" vertical="center" wrapText="1"/>
    </xf>
    <xf numFmtId="0" fontId="3" fillId="3" borderId="8" xfId="1" quotePrefix="1" applyNumberFormat="1" applyFont="1" applyFill="1" applyBorder="1" applyAlignment="1">
      <alignment horizontal="right"/>
    </xf>
    <xf numFmtId="0" fontId="3" fillId="3" borderId="6" xfId="1" quotePrefix="1" applyNumberFormat="1" applyFont="1" applyFill="1" applyBorder="1" applyAlignment="1">
      <alignment horizontal="right"/>
    </xf>
    <xf numFmtId="0" fontId="3" fillId="3" borderId="1" xfId="1" quotePrefix="1" applyNumberFormat="1" applyFont="1" applyFill="1" applyBorder="1" applyAlignment="1">
      <alignment horizontal="right"/>
    </xf>
    <xf numFmtId="0" fontId="6" fillId="3" borderId="6" xfId="0" applyFont="1" applyFill="1" applyBorder="1" applyAlignment="1">
      <alignment horizontal="right"/>
    </xf>
    <xf numFmtId="0" fontId="6" fillId="3" borderId="1" xfId="0" applyFont="1" applyFill="1" applyBorder="1" applyAlignment="1">
      <alignment horizontal="right"/>
    </xf>
    <xf numFmtId="0" fontId="3" fillId="3" borderId="8" xfId="1" applyNumberFormat="1" applyFont="1" applyFill="1" applyBorder="1" applyAlignment="1">
      <alignment horizontal="left"/>
    </xf>
    <xf numFmtId="0" fontId="3" fillId="3" borderId="8" xfId="1" applyNumberFormat="1" applyFont="1" applyFill="1" applyBorder="1" applyAlignment="1">
      <alignment horizontal="center"/>
    </xf>
    <xf numFmtId="0" fontId="3" fillId="3" borderId="6" xfId="1" applyNumberFormat="1" applyFont="1" applyFill="1" applyBorder="1" applyAlignment="1">
      <alignment horizontal="left"/>
    </xf>
    <xf numFmtId="0" fontId="3" fillId="3" borderId="6" xfId="1" applyNumberFormat="1" applyFont="1" applyFill="1" applyBorder="1" applyAlignment="1">
      <alignment horizontal="center"/>
    </xf>
    <xf numFmtId="0" fontId="3" fillId="3" borderId="6" xfId="1" applyNumberFormat="1" applyFont="1" applyFill="1" applyBorder="1" applyAlignment="1">
      <alignment horizontal="center" vertical="center"/>
    </xf>
    <xf numFmtId="0" fontId="3" fillId="3" borderId="1" xfId="1" applyNumberFormat="1" applyFont="1" applyFill="1" applyBorder="1" applyAlignment="1">
      <alignment horizontal="center"/>
    </xf>
    <xf numFmtId="0" fontId="3" fillId="3" borderId="1" xfId="1" applyFont="1" applyFill="1" applyBorder="1" applyAlignment="1">
      <alignment horizontal="center"/>
    </xf>
    <xf numFmtId="0" fontId="6" fillId="3" borderId="8" xfId="0" applyNumberFormat="1" applyFont="1" applyFill="1" applyBorder="1"/>
    <xf numFmtId="0" fontId="6" fillId="3" borderId="6" xfId="0" applyNumberFormat="1" applyFont="1" applyFill="1" applyBorder="1"/>
    <xf numFmtId="0" fontId="3" fillId="8" borderId="8" xfId="0" applyFont="1" applyFill="1" applyBorder="1" applyAlignment="1">
      <alignment horizontal="center" vertical="center" wrapText="1"/>
    </xf>
    <xf numFmtId="0" fontId="3" fillId="6" borderId="0" xfId="0" applyFont="1" applyFill="1" applyAlignment="1">
      <alignment horizontal="center"/>
    </xf>
    <xf numFmtId="0" fontId="6" fillId="6" borderId="0" xfId="0" applyFont="1" applyFill="1" applyAlignment="1">
      <alignment horizontal="center"/>
    </xf>
    <xf numFmtId="0" fontId="10" fillId="8" borderId="2" xfId="1" applyFont="1" applyFill="1" applyBorder="1" applyAlignment="1">
      <alignment vertical="center" wrapText="1"/>
    </xf>
    <xf numFmtId="0" fontId="6" fillId="3" borderId="6" xfId="0" applyFont="1" applyFill="1" applyBorder="1" applyAlignment="1">
      <alignment horizontal="center"/>
    </xf>
    <xf numFmtId="0" fontId="6" fillId="3" borderId="1" xfId="0" applyFont="1" applyFill="1" applyBorder="1" applyAlignment="1">
      <alignment horizontal="center"/>
    </xf>
    <xf numFmtId="168" fontId="3" fillId="3" borderId="8" xfId="1" applyNumberFormat="1" applyFont="1" applyFill="1" applyBorder="1" applyAlignment="1">
      <alignment horizontal="center"/>
    </xf>
    <xf numFmtId="168" fontId="3" fillId="3" borderId="6" xfId="1" applyNumberFormat="1" applyFont="1" applyFill="1" applyBorder="1" applyAlignment="1">
      <alignment horizontal="center"/>
    </xf>
    <xf numFmtId="0" fontId="6" fillId="3" borderId="11" xfId="0" applyFont="1" applyFill="1" applyBorder="1"/>
    <xf numFmtId="0" fontId="6" fillId="3" borderId="9" xfId="0" applyFont="1" applyFill="1" applyBorder="1"/>
    <xf numFmtId="0" fontId="6" fillId="3" borderId="10" xfId="0" applyFont="1" applyFill="1" applyBorder="1"/>
    <xf numFmtId="0" fontId="3" fillId="3" borderId="7" xfId="3" applyFont="1" applyFill="1" applyBorder="1"/>
    <xf numFmtId="0" fontId="6" fillId="3" borderId="3" xfId="0" applyFont="1" applyFill="1" applyBorder="1"/>
    <xf numFmtId="0" fontId="6" fillId="3" borderId="17" xfId="0" applyFont="1" applyFill="1" applyBorder="1"/>
    <xf numFmtId="0" fontId="6" fillId="3" borderId="18" xfId="0" applyFont="1" applyFill="1" applyBorder="1"/>
    <xf numFmtId="0" fontId="3" fillId="3" borderId="17" xfId="3" applyFont="1" applyFill="1" applyBorder="1"/>
    <xf numFmtId="0" fontId="3" fillId="3" borderId="19" xfId="3" applyFont="1" applyFill="1" applyBorder="1"/>
    <xf numFmtId="0" fontId="5" fillId="3" borderId="16" xfId="1" applyFont="1" applyFill="1" applyBorder="1"/>
    <xf numFmtId="173" fontId="3" fillId="3" borderId="16" xfId="1" applyNumberFormat="1" applyFont="1" applyFill="1" applyBorder="1" applyAlignment="1">
      <alignment horizontal="center"/>
    </xf>
    <xf numFmtId="0" fontId="6" fillId="3" borderId="20" xfId="0" applyFont="1" applyFill="1" applyBorder="1"/>
    <xf numFmtId="168" fontId="3" fillId="3" borderId="10" xfId="1" applyNumberFormat="1" applyFont="1" applyFill="1" applyBorder="1" applyAlignment="1">
      <alignment horizontal="center"/>
    </xf>
    <xf numFmtId="0" fontId="3" fillId="3" borderId="10" xfId="1" applyFont="1" applyFill="1" applyBorder="1" applyAlignment="1">
      <alignment horizontal="center"/>
    </xf>
    <xf numFmtId="173" fontId="3" fillId="3" borderId="10" xfId="1" applyNumberFormat="1" applyFont="1" applyFill="1" applyBorder="1" applyAlignment="1">
      <alignment horizontal="center"/>
    </xf>
    <xf numFmtId="173" fontId="3" fillId="3" borderId="3" xfId="1" applyNumberFormat="1" applyFont="1" applyFill="1" applyBorder="1" applyAlignment="1">
      <alignment horizontal="center"/>
    </xf>
    <xf numFmtId="0" fontId="6" fillId="3" borderId="12" xfId="0" applyFont="1" applyFill="1" applyBorder="1"/>
    <xf numFmtId="169" fontId="3" fillId="3" borderId="0" xfId="3" applyNumberFormat="1" applyFont="1" applyFill="1" applyBorder="1" applyAlignment="1">
      <alignment horizontal="center"/>
    </xf>
    <xf numFmtId="171" fontId="3" fillId="3" borderId="8" xfId="1" applyNumberFormat="1" applyFont="1" applyFill="1" applyBorder="1" applyAlignment="1">
      <alignment horizontal="right"/>
    </xf>
    <xf numFmtId="172" fontId="3" fillId="3" borderId="8" xfId="1" applyNumberFormat="1" applyFont="1" applyFill="1" applyBorder="1" applyAlignment="1">
      <alignment horizontal="center"/>
    </xf>
    <xf numFmtId="171" fontId="3" fillId="3" borderId="6" xfId="1" applyNumberFormat="1" applyFont="1" applyFill="1" applyBorder="1" applyAlignment="1">
      <alignment horizontal="right"/>
    </xf>
    <xf numFmtId="172" fontId="3" fillId="3" borderId="6" xfId="1" applyNumberFormat="1" applyFont="1" applyFill="1" applyBorder="1" applyAlignment="1">
      <alignment horizontal="center"/>
    </xf>
    <xf numFmtId="0" fontId="6" fillId="3" borderId="5" xfId="0" applyFont="1" applyFill="1" applyBorder="1"/>
    <xf numFmtId="0" fontId="6" fillId="3" borderId="4" xfId="0" applyFont="1" applyFill="1" applyBorder="1"/>
    <xf numFmtId="0" fontId="3" fillId="2" borderId="17" xfId="0" applyFont="1" applyFill="1" applyBorder="1"/>
    <xf numFmtId="0" fontId="3" fillId="2" borderId="0" xfId="0" applyFont="1" applyFill="1" applyBorder="1"/>
    <xf numFmtId="0" fontId="3" fillId="2" borderId="18" xfId="0" applyFont="1" applyFill="1" applyBorder="1"/>
    <xf numFmtId="168" fontId="3" fillId="3" borderId="9" xfId="1" applyNumberFormat="1" applyFont="1" applyFill="1" applyBorder="1" applyAlignment="1">
      <alignment horizontal="center"/>
    </xf>
    <xf numFmtId="2" fontId="6" fillId="3" borderId="6" xfId="0" applyNumberFormat="1" applyFont="1" applyFill="1" applyBorder="1"/>
    <xf numFmtId="2" fontId="6" fillId="3" borderId="1" xfId="0" applyNumberFormat="1" applyFont="1" applyFill="1" applyBorder="1"/>
    <xf numFmtId="0" fontId="6" fillId="6" borderId="0" xfId="0" applyNumberFormat="1" applyFont="1" applyFill="1" applyBorder="1"/>
    <xf numFmtId="168" fontId="3" fillId="3" borderId="1" xfId="1" applyNumberFormat="1" applyFont="1" applyFill="1" applyBorder="1" applyAlignment="1">
      <alignment horizontal="right"/>
    </xf>
    <xf numFmtId="0" fontId="11" fillId="8" borderId="21" xfId="0" applyFont="1" applyFill="1" applyBorder="1" applyAlignment="1">
      <alignment horizontal="centerContinuous" vertical="center"/>
    </xf>
    <xf numFmtId="0" fontId="11" fillId="8" borderId="22" xfId="0" applyFont="1" applyFill="1" applyBorder="1" applyAlignment="1">
      <alignment horizontal="centerContinuous" vertical="center"/>
    </xf>
    <xf numFmtId="0" fontId="12" fillId="8" borderId="23" xfId="0" applyFont="1" applyFill="1" applyBorder="1" applyAlignment="1">
      <alignment horizontal="centerContinuous" vertical="center"/>
    </xf>
    <xf numFmtId="22" fontId="6" fillId="3" borderId="6" xfId="0" applyNumberFormat="1" applyFont="1" applyFill="1" applyBorder="1" applyAlignment="1">
      <alignment horizontal="center" vertical="center"/>
    </xf>
    <xf numFmtId="0" fontId="3" fillId="3" borderId="3" xfId="1" applyFont="1" applyFill="1" applyBorder="1" applyAlignment="1">
      <alignment horizontal="center"/>
    </xf>
    <xf numFmtId="168" fontId="3" fillId="7" borderId="15" xfId="1" applyNumberFormat="1" applyFont="1" applyFill="1" applyBorder="1" applyAlignment="1">
      <alignment horizontal="center"/>
    </xf>
    <xf numFmtId="0" fontId="3" fillId="2" borderId="2" xfId="1" applyFont="1" applyFill="1" applyBorder="1" applyAlignment="1">
      <alignment horizontal="center"/>
    </xf>
    <xf numFmtId="0" fontId="10" fillId="8" borderId="14" xfId="1" applyFont="1" applyFill="1" applyBorder="1" applyAlignment="1">
      <alignment horizontal="centerContinuous" vertical="center" wrapText="1"/>
    </xf>
    <xf numFmtId="0" fontId="10" fillId="8" borderId="15" xfId="1" applyFont="1" applyFill="1" applyBorder="1" applyAlignment="1">
      <alignment horizontal="centerContinuous" vertical="center" wrapText="1"/>
    </xf>
    <xf numFmtId="0" fontId="6" fillId="10" borderId="0" xfId="0" applyFont="1" applyFill="1"/>
    <xf numFmtId="0" fontId="3" fillId="10" borderId="0" xfId="0" applyFont="1" applyFill="1"/>
    <xf numFmtId="0" fontId="3" fillId="10" borderId="0" xfId="0" applyFont="1" applyFill="1" applyAlignment="1">
      <alignment horizontal="center"/>
    </xf>
    <xf numFmtId="0" fontId="6" fillId="10" borderId="0" xfId="0" applyFont="1" applyFill="1" applyAlignment="1">
      <alignment horizontal="center"/>
    </xf>
    <xf numFmtId="0" fontId="13" fillId="8" borderId="2" xfId="0" applyFont="1" applyFill="1" applyBorder="1" applyAlignment="1">
      <alignment horizontal="centerContinuous" vertical="center"/>
    </xf>
    <xf numFmtId="0" fontId="13" fillId="8" borderId="13" xfId="0" applyFont="1" applyFill="1" applyBorder="1" applyAlignment="1">
      <alignment horizontal="centerContinuous" vertical="center"/>
    </xf>
    <xf numFmtId="0" fontId="13" fillId="8" borderId="15" xfId="0" applyFont="1" applyFill="1" applyBorder="1" applyAlignment="1">
      <alignment horizontal="centerContinuous" vertical="center"/>
    </xf>
    <xf numFmtId="0" fontId="13" fillId="10" borderId="0" xfId="0" applyFont="1" applyFill="1"/>
    <xf numFmtId="0" fontId="10" fillId="8" borderId="2" xfId="0" applyFont="1" applyFill="1" applyBorder="1"/>
    <xf numFmtId="0" fontId="13" fillId="10" borderId="0" xfId="0" applyFont="1" applyFill="1" applyAlignment="1">
      <alignment horizontal="center"/>
    </xf>
    <xf numFmtId="0" fontId="14" fillId="10" borderId="0" xfId="0" applyFont="1" applyFill="1"/>
    <xf numFmtId="0" fontId="15" fillId="3" borderId="2" xfId="0" applyFont="1" applyFill="1" applyBorder="1"/>
    <xf numFmtId="0" fontId="13" fillId="8" borderId="8" xfId="0" applyFont="1" applyFill="1" applyBorder="1" applyAlignment="1">
      <alignment horizontal="center"/>
    </xf>
    <xf numFmtId="0" fontId="13" fillId="8" borderId="9" xfId="0" applyFont="1" applyFill="1" applyBorder="1" applyAlignment="1">
      <alignment horizontal="center"/>
    </xf>
    <xf numFmtId="0" fontId="13" fillId="8" borderId="9" xfId="0" applyFont="1" applyFill="1" applyBorder="1" applyAlignment="1">
      <alignment horizontal="center" vertical="center"/>
    </xf>
    <xf numFmtId="0" fontId="13" fillId="10" borderId="0" xfId="0" applyFont="1" applyFill="1" applyBorder="1"/>
    <xf numFmtId="0" fontId="15" fillId="8" borderId="2" xfId="0" applyFont="1" applyFill="1" applyBorder="1"/>
    <xf numFmtId="168" fontId="15" fillId="3" borderId="2" xfId="0" applyNumberFormat="1" applyFont="1" applyFill="1" applyBorder="1"/>
    <xf numFmtId="0" fontId="3" fillId="10" borderId="0" xfId="0" applyFont="1" applyFill="1" applyAlignment="1">
      <alignment horizontal="right"/>
    </xf>
    <xf numFmtId="0" fontId="6" fillId="8" borderId="2" xfId="0" applyFont="1" applyFill="1" applyBorder="1"/>
    <xf numFmtId="168" fontId="6" fillId="3" borderId="2" xfId="0" applyNumberFormat="1" applyFont="1" applyFill="1" applyBorder="1"/>
    <xf numFmtId="0" fontId="6" fillId="3" borderId="2" xfId="0" applyFont="1" applyFill="1" applyBorder="1"/>
    <xf numFmtId="166" fontId="6" fillId="3" borderId="2" xfId="0" applyNumberFormat="1" applyFont="1" applyFill="1" applyBorder="1"/>
    <xf numFmtId="0" fontId="3" fillId="3" borderId="8" xfId="0" applyNumberFormat="1" applyFont="1" applyFill="1" applyBorder="1" applyAlignment="1">
      <alignment horizontal="right"/>
    </xf>
    <xf numFmtId="0" fontId="3" fillId="3" borderId="6" xfId="0" applyNumberFormat="1" applyFont="1" applyFill="1" applyBorder="1" applyAlignment="1">
      <alignment horizontal="right"/>
    </xf>
    <xf numFmtId="174" fontId="6" fillId="3" borderId="8" xfId="0" applyNumberFormat="1" applyFont="1" applyFill="1" applyBorder="1"/>
    <xf numFmtId="174" fontId="6" fillId="3" borderId="6" xfId="0" applyNumberFormat="1" applyFont="1" applyFill="1" applyBorder="1"/>
    <xf numFmtId="174" fontId="6" fillId="3" borderId="1" xfId="0" applyNumberFormat="1" applyFont="1" applyFill="1" applyBorder="1"/>
    <xf numFmtId="0" fontId="3" fillId="10" borderId="0" xfId="0" applyFont="1" applyFill="1" applyBorder="1" applyAlignment="1"/>
    <xf numFmtId="0" fontId="3" fillId="10" borderId="0" xfId="0" applyFont="1" applyFill="1" applyBorder="1"/>
    <xf numFmtId="0" fontId="3" fillId="10" borderId="0" xfId="0" applyFont="1" applyFill="1" applyBorder="1" applyAlignment="1">
      <alignment horizontal="center"/>
    </xf>
    <xf numFmtId="0" fontId="6" fillId="8" borderId="8" xfId="0" applyFont="1" applyFill="1" applyBorder="1" applyAlignment="1">
      <alignment horizontal="center" vertical="center" wrapText="1"/>
    </xf>
    <xf numFmtId="179" fontId="6" fillId="3" borderId="8" xfId="0" applyNumberFormat="1" applyFont="1" applyFill="1" applyBorder="1"/>
    <xf numFmtId="179" fontId="6" fillId="3" borderId="6" xfId="0" applyNumberFormat="1" applyFont="1" applyFill="1" applyBorder="1"/>
    <xf numFmtId="179" fontId="3" fillId="3" borderId="6" xfId="0" applyNumberFormat="1" applyFont="1" applyFill="1" applyBorder="1"/>
    <xf numFmtId="179" fontId="3" fillId="3" borderId="1" xfId="0" applyNumberFormat="1" applyFont="1" applyFill="1" applyBorder="1"/>
    <xf numFmtId="179" fontId="6" fillId="6" borderId="0" xfId="0" applyNumberFormat="1" applyFont="1" applyFill="1"/>
    <xf numFmtId="179" fontId="6" fillId="3" borderId="1" xfId="0" applyNumberFormat="1" applyFont="1" applyFill="1" applyBorder="1"/>
    <xf numFmtId="2" fontId="6" fillId="3" borderId="8" xfId="0" applyNumberFormat="1" applyFont="1" applyFill="1" applyBorder="1"/>
    <xf numFmtId="167" fontId="6" fillId="3" borderId="2" xfId="15" applyNumberFormat="1" applyFont="1" applyFill="1" applyBorder="1" applyAlignment="1">
      <alignment horizontal="center"/>
    </xf>
    <xf numFmtId="179" fontId="3" fillId="6" borderId="0" xfId="0" applyNumberFormat="1" applyFont="1" applyFill="1"/>
    <xf numFmtId="166" fontId="6" fillId="3" borderId="2" xfId="15" applyNumberFormat="1" applyFont="1" applyFill="1" applyBorder="1" applyAlignment="1">
      <alignment horizontal="center"/>
    </xf>
    <xf numFmtId="179" fontId="6" fillId="3" borderId="8" xfId="0" applyNumberFormat="1" applyFont="1" applyFill="1" applyBorder="1" applyAlignment="1"/>
    <xf numFmtId="179" fontId="6" fillId="3" borderId="6" xfId="15" applyNumberFormat="1" applyFont="1" applyFill="1" applyBorder="1"/>
    <xf numFmtId="179" fontId="6" fillId="3" borderId="1" xfId="15" applyNumberFormat="1" applyFont="1" applyFill="1" applyBorder="1"/>
    <xf numFmtId="172" fontId="6" fillId="6" borderId="0" xfId="0" applyNumberFormat="1" applyFont="1" applyFill="1"/>
    <xf numFmtId="11" fontId="6" fillId="6" borderId="0" xfId="0" applyNumberFormat="1" applyFont="1" applyFill="1"/>
    <xf numFmtId="17" fontId="6" fillId="6" borderId="0" xfId="0" applyNumberFormat="1" applyFont="1" applyFill="1" applyBorder="1"/>
    <xf numFmtId="0" fontId="3" fillId="3" borderId="8" xfId="1" applyNumberFormat="1" applyFont="1" applyFill="1" applyBorder="1" applyAlignment="1">
      <alignment horizontal="right" vertical="center"/>
    </xf>
    <xf numFmtId="0" fontId="3" fillId="2" borderId="8" xfId="1" applyNumberFormat="1" applyFont="1" applyFill="1" applyBorder="1" applyAlignment="1">
      <alignment horizontal="right"/>
    </xf>
    <xf numFmtId="0" fontId="3" fillId="3" borderId="8" xfId="1" applyNumberFormat="1" applyFont="1" applyFill="1" applyBorder="1" applyAlignment="1"/>
    <xf numFmtId="0" fontId="3" fillId="6" borderId="0" xfId="1" applyNumberFormat="1" applyFont="1" applyFill="1" applyBorder="1"/>
    <xf numFmtId="0" fontId="6" fillId="0" borderId="6" xfId="0" applyNumberFormat="1" applyFont="1" applyBorder="1"/>
    <xf numFmtId="0" fontId="3" fillId="3" borderId="6" xfId="1" applyNumberFormat="1" applyFont="1" applyFill="1" applyBorder="1" applyAlignment="1">
      <alignment horizontal="right" vertical="center"/>
    </xf>
    <xf numFmtId="0" fontId="3" fillId="2" borderId="6" xfId="1" applyNumberFormat="1" applyFont="1" applyFill="1" applyBorder="1" applyAlignment="1">
      <alignment horizontal="right"/>
    </xf>
    <xf numFmtId="0" fontId="3" fillId="3" borderId="6" xfId="1" applyNumberFormat="1" applyFont="1" applyFill="1" applyBorder="1" applyAlignment="1"/>
    <xf numFmtId="0" fontId="3" fillId="2" borderId="6" xfId="1" applyNumberFormat="1" applyFont="1" applyFill="1" applyBorder="1" applyAlignment="1">
      <alignment horizontal="right" vertical="center"/>
    </xf>
    <xf numFmtId="0" fontId="3" fillId="2" borderId="1" xfId="1" applyNumberFormat="1" applyFont="1" applyFill="1" applyBorder="1" applyAlignment="1">
      <alignment horizontal="right" vertical="center"/>
    </xf>
    <xf numFmtId="0" fontId="3" fillId="2" borderId="1" xfId="1" applyNumberFormat="1" applyFont="1" applyFill="1" applyBorder="1" applyAlignment="1">
      <alignment horizontal="right"/>
    </xf>
    <xf numFmtId="0" fontId="3" fillId="3" borderId="1" xfId="1" applyNumberFormat="1" applyFont="1" applyFill="1" applyBorder="1" applyAlignment="1"/>
    <xf numFmtId="0" fontId="6" fillId="0" borderId="1" xfId="0" applyNumberFormat="1" applyFont="1" applyBorder="1"/>
    <xf numFmtId="0" fontId="6" fillId="0" borderId="8" xfId="0" applyNumberFormat="1" applyFont="1" applyBorder="1"/>
    <xf numFmtId="0" fontId="3" fillId="3" borderId="8" xfId="1" applyNumberFormat="1" applyFont="1" applyFill="1" applyBorder="1" applyAlignment="1">
      <alignment horizontal="right"/>
    </xf>
    <xf numFmtId="0" fontId="3" fillId="3" borderId="6" xfId="1" applyNumberFormat="1" applyFont="1" applyFill="1" applyBorder="1" applyAlignment="1">
      <alignment horizontal="right"/>
    </xf>
    <xf numFmtId="0" fontId="3" fillId="3" borderId="1" xfId="1" applyNumberFormat="1" applyFont="1" applyFill="1" applyBorder="1" applyAlignment="1">
      <alignment horizontal="right"/>
    </xf>
    <xf numFmtId="0" fontId="6" fillId="3" borderId="8" xfId="1" quotePrefix="1" applyNumberFormat="1" applyFont="1" applyFill="1" applyBorder="1" applyAlignment="1">
      <alignment horizontal="left"/>
    </xf>
    <xf numFmtId="0" fontId="3" fillId="3" borderId="8" xfId="1" quotePrefix="1" applyNumberFormat="1" applyFont="1" applyFill="1" applyBorder="1" applyAlignment="1">
      <alignment horizontal="left"/>
    </xf>
    <xf numFmtId="0" fontId="3" fillId="3" borderId="8" xfId="2" applyNumberFormat="1" applyFont="1" applyFill="1" applyBorder="1" applyAlignment="1">
      <alignment horizontal="center"/>
    </xf>
    <xf numFmtId="0" fontId="6" fillId="3" borderId="6" xfId="1" quotePrefix="1" applyNumberFormat="1" applyFont="1" applyFill="1" applyBorder="1" applyAlignment="1">
      <alignment horizontal="left"/>
    </xf>
    <xf numFmtId="0" fontId="3" fillId="3" borderId="6" xfId="1" quotePrefix="1" applyNumberFormat="1" applyFont="1" applyFill="1" applyBorder="1" applyAlignment="1">
      <alignment horizontal="left"/>
    </xf>
    <xf numFmtId="0" fontId="3" fillId="3" borderId="6" xfId="2" applyNumberFormat="1" applyFont="1" applyFill="1" applyBorder="1" applyAlignment="1">
      <alignment horizontal="center"/>
    </xf>
    <xf numFmtId="0" fontId="3" fillId="3" borderId="6" xfId="0" applyNumberFormat="1" applyFont="1" applyFill="1" applyBorder="1" applyAlignment="1">
      <alignment horizontal="left" vertical="center"/>
    </xf>
    <xf numFmtId="0" fontId="3" fillId="3" borderId="6" xfId="0" applyNumberFormat="1" applyFont="1" applyFill="1" applyBorder="1"/>
    <xf numFmtId="0" fontId="3" fillId="3" borderId="6" xfId="0" applyNumberFormat="1" applyFont="1" applyFill="1" applyBorder="1" applyAlignment="1">
      <alignment horizontal="center"/>
    </xf>
    <xf numFmtId="0" fontId="3" fillId="3" borderId="6" xfId="0" applyNumberFormat="1" applyFont="1" applyFill="1" applyBorder="1" applyAlignment="1">
      <alignment horizontal="center" vertical="center"/>
    </xf>
    <xf numFmtId="0" fontId="6" fillId="3" borderId="6" xfId="0" applyNumberFormat="1" applyFont="1" applyFill="1" applyBorder="1" applyAlignment="1">
      <alignment horizontal="left"/>
    </xf>
    <xf numFmtId="0" fontId="6" fillId="3" borderId="6" xfId="0" applyNumberFormat="1" applyFont="1" applyFill="1" applyBorder="1" applyAlignment="1">
      <alignment horizontal="right"/>
    </xf>
    <xf numFmtId="0" fontId="6" fillId="3" borderId="6" xfId="0" applyNumberFormat="1" applyFont="1" applyFill="1" applyBorder="1" applyAlignment="1">
      <alignment horizontal="center"/>
    </xf>
    <xf numFmtId="0" fontId="6" fillId="3" borderId="1" xfId="0" applyNumberFormat="1" applyFont="1" applyFill="1" applyBorder="1"/>
    <xf numFmtId="0" fontId="6" fillId="3" borderId="1" xfId="0" applyNumberFormat="1" applyFont="1" applyFill="1" applyBorder="1" applyAlignment="1">
      <alignment horizontal="left"/>
    </xf>
    <xf numFmtId="0" fontId="3" fillId="3" borderId="1" xfId="2" applyNumberFormat="1" applyFont="1" applyFill="1" applyBorder="1" applyAlignment="1">
      <alignment horizontal="center"/>
    </xf>
    <xf numFmtId="0" fontId="6" fillId="3" borderId="1" xfId="0" applyNumberFormat="1" applyFont="1" applyFill="1" applyBorder="1" applyAlignment="1">
      <alignment horizontal="right"/>
    </xf>
    <xf numFmtId="0" fontId="6" fillId="3" borderId="1" xfId="0" applyNumberFormat="1" applyFont="1" applyFill="1" applyBorder="1" applyAlignment="1">
      <alignment horizontal="center"/>
    </xf>
    <xf numFmtId="0" fontId="3" fillId="3" borderId="1" xfId="0" applyNumberFormat="1" applyFont="1" applyFill="1" applyBorder="1"/>
    <xf numFmtId="0" fontId="3" fillId="3" borderId="1" xfId="0" applyNumberFormat="1" applyFont="1" applyFill="1" applyBorder="1" applyAlignment="1">
      <alignment horizontal="right"/>
    </xf>
    <xf numFmtId="0" fontId="3" fillId="3" borderId="1" xfId="0" applyNumberFormat="1" applyFont="1" applyFill="1" applyBorder="1" applyAlignment="1">
      <alignment horizontal="center" vertical="center"/>
    </xf>
    <xf numFmtId="0" fontId="3" fillId="3" borderId="1" xfId="0" applyNumberFormat="1" applyFont="1" applyFill="1" applyBorder="1" applyAlignment="1">
      <alignment horizontal="center"/>
    </xf>
    <xf numFmtId="0" fontId="6" fillId="3" borderId="8" xfId="0" applyNumberFormat="1" applyFont="1" applyFill="1" applyBorder="1" applyAlignment="1">
      <alignment horizontal="center"/>
    </xf>
    <xf numFmtId="0" fontId="3" fillId="2" borderId="2" xfId="1" applyNumberFormat="1" applyFont="1" applyFill="1" applyBorder="1"/>
    <xf numFmtId="0" fontId="6" fillId="3" borderId="8" xfId="1" quotePrefix="1" applyNumberFormat="1" applyFont="1" applyFill="1" applyBorder="1" applyAlignment="1">
      <alignment horizontal="center"/>
    </xf>
    <xf numFmtId="0" fontId="6" fillId="3" borderId="6" xfId="1" quotePrefix="1" applyNumberFormat="1" applyFont="1" applyFill="1" applyBorder="1" applyAlignment="1">
      <alignment horizontal="center"/>
    </xf>
    <xf numFmtId="0" fontId="3" fillId="2" borderId="2" xfId="1" applyNumberFormat="1" applyFont="1" applyFill="1" applyBorder="1" applyAlignment="1">
      <alignment horizontal="center"/>
    </xf>
    <xf numFmtId="0" fontId="3" fillId="3" borderId="8" xfId="0" applyNumberFormat="1" applyFont="1" applyFill="1" applyBorder="1" applyAlignment="1">
      <alignment horizontal="center"/>
    </xf>
    <xf numFmtId="0" fontId="3" fillId="10" borderId="0" xfId="0" applyNumberFormat="1" applyFont="1" applyFill="1" applyAlignment="1">
      <alignment horizontal="right"/>
    </xf>
    <xf numFmtId="0" fontId="3" fillId="10" borderId="0" xfId="0" applyNumberFormat="1" applyFont="1" applyFill="1"/>
    <xf numFmtId="0" fontId="6" fillId="10" borderId="0" xfId="0" applyNumberFormat="1" applyFont="1" applyFill="1"/>
    <xf numFmtId="0" fontId="6" fillId="11" borderId="6" xfId="0" applyFont="1" applyFill="1" applyBorder="1" applyAlignment="1">
      <alignment horizontal="center" textRotation="255"/>
    </xf>
    <xf numFmtId="0" fontId="6" fillId="11" borderId="1" xfId="0" applyFont="1" applyFill="1" applyBorder="1" applyAlignment="1">
      <alignment horizontal="center" textRotation="255"/>
    </xf>
    <xf numFmtId="0" fontId="3" fillId="6" borderId="0" xfId="3" applyFont="1" applyFill="1" applyBorder="1"/>
    <xf numFmtId="0" fontId="5" fillId="6" borderId="0" xfId="1" applyFont="1" applyFill="1" applyBorder="1"/>
    <xf numFmtId="173" fontId="3" fillId="6" borderId="0" xfId="1" applyNumberFormat="1" applyFont="1" applyFill="1" applyBorder="1" applyAlignment="1">
      <alignment horizontal="center"/>
    </xf>
    <xf numFmtId="0" fontId="3" fillId="8" borderId="2" xfId="0" applyFont="1" applyFill="1" applyBorder="1" applyAlignment="1">
      <alignment horizontal="center" vertical="center"/>
    </xf>
    <xf numFmtId="0" fontId="3" fillId="12" borderId="12" xfId="1" applyNumberFormat="1" applyFont="1" applyFill="1" applyBorder="1" applyAlignment="1"/>
    <xf numFmtId="0" fontId="3" fillId="12" borderId="12" xfId="1" applyNumberFormat="1" applyFont="1" applyFill="1" applyBorder="1" applyAlignment="1">
      <alignment horizontal="right" vertical="center"/>
    </xf>
    <xf numFmtId="0" fontId="3" fillId="12" borderId="12" xfId="1" applyNumberFormat="1" applyFont="1" applyFill="1" applyBorder="1" applyAlignment="1">
      <alignment horizontal="center" vertical="center"/>
    </xf>
    <xf numFmtId="0" fontId="3" fillId="12" borderId="12" xfId="1" applyNumberFormat="1" applyFont="1" applyFill="1" applyBorder="1" applyAlignment="1">
      <alignment horizontal="right"/>
    </xf>
    <xf numFmtId="0" fontId="3" fillId="12" borderId="12" xfId="1" applyNumberFormat="1" applyFont="1" applyFill="1" applyBorder="1" applyAlignment="1">
      <alignment horizontal="left"/>
    </xf>
    <xf numFmtId="0" fontId="3" fillId="12" borderId="4" xfId="1" applyNumberFormat="1" applyFont="1" applyFill="1" applyBorder="1" applyAlignment="1"/>
    <xf numFmtId="0" fontId="3" fillId="12" borderId="4" xfId="1" applyNumberFormat="1" applyFont="1" applyFill="1" applyBorder="1" applyAlignment="1">
      <alignment horizontal="right" vertical="center"/>
    </xf>
    <xf numFmtId="0" fontId="3" fillId="12" borderId="4" xfId="1" applyNumberFormat="1" applyFont="1" applyFill="1" applyBorder="1" applyAlignment="1">
      <alignment horizontal="center" vertical="center"/>
    </xf>
    <xf numFmtId="0" fontId="3" fillId="12" borderId="4" xfId="1" applyNumberFormat="1" applyFont="1" applyFill="1" applyBorder="1" applyAlignment="1">
      <alignment horizontal="right"/>
    </xf>
    <xf numFmtId="0" fontId="3" fillId="3" borderId="2" xfId="1" applyNumberFormat="1" applyFont="1" applyFill="1" applyBorder="1" applyAlignment="1">
      <alignment horizontal="left"/>
    </xf>
    <xf numFmtId="0" fontId="6" fillId="3" borderId="6" xfId="0" applyFont="1" applyFill="1" applyBorder="1" applyAlignment="1">
      <alignment horizontal="right" vertical="center"/>
    </xf>
    <xf numFmtId="0" fontId="6" fillId="3" borderId="6" xfId="0" applyFont="1" applyFill="1" applyBorder="1" applyAlignment="1">
      <alignment horizontal="center" vertical="center"/>
    </xf>
    <xf numFmtId="0" fontId="6" fillId="3" borderId="1" xfId="0" applyFont="1" applyFill="1" applyBorder="1" applyAlignment="1">
      <alignment horizontal="right" vertical="center"/>
    </xf>
    <xf numFmtId="0" fontId="6" fillId="3" borderId="1" xfId="0" applyFont="1" applyFill="1" applyBorder="1" applyAlignment="1">
      <alignment horizontal="center" vertical="center"/>
    </xf>
    <xf numFmtId="0" fontId="6" fillId="2" borderId="6" xfId="1" applyNumberFormat="1" applyFont="1" applyFill="1" applyBorder="1" applyAlignment="1">
      <alignment horizontal="center" vertical="center"/>
    </xf>
    <xf numFmtId="0" fontId="6" fillId="3" borderId="6" xfId="1" applyNumberFormat="1" applyFont="1" applyFill="1" applyBorder="1" applyAlignment="1">
      <alignment horizontal="center" vertical="center"/>
    </xf>
    <xf numFmtId="0" fontId="6" fillId="0" borderId="6" xfId="0" applyNumberFormat="1" applyFont="1" applyBorder="1" applyAlignment="1">
      <alignment horizontal="left"/>
    </xf>
    <xf numFmtId="0" fontId="6" fillId="0" borderId="6" xfId="0" quotePrefix="1" applyNumberFormat="1" applyFont="1" applyBorder="1" applyAlignment="1">
      <alignment horizontal="center" vertical="center"/>
    </xf>
    <xf numFmtId="0" fontId="3" fillId="3" borderId="6" xfId="0" applyFont="1" applyFill="1" applyBorder="1" applyAlignment="1">
      <alignment horizontal="center" vertical="center"/>
    </xf>
    <xf numFmtId="0" fontId="3" fillId="3" borderId="6" xfId="0" applyFont="1" applyFill="1" applyBorder="1" applyAlignment="1">
      <alignment horizontal="right"/>
    </xf>
    <xf numFmtId="0" fontId="3" fillId="3" borderId="1" xfId="0" applyFont="1" applyFill="1" applyBorder="1" applyAlignment="1">
      <alignment horizontal="center" vertical="center"/>
    </xf>
    <xf numFmtId="0" fontId="3" fillId="3" borderId="1" xfId="0" applyFont="1" applyFill="1" applyBorder="1" applyAlignment="1">
      <alignment horizontal="right"/>
    </xf>
    <xf numFmtId="0" fontId="3" fillId="3" borderId="1" xfId="1" applyNumberFormat="1" applyFont="1" applyFill="1" applyBorder="1" applyAlignment="1">
      <alignment horizontal="left"/>
    </xf>
    <xf numFmtId="0" fontId="3" fillId="3" borderId="1" xfId="2" applyNumberFormat="1" applyFont="1" applyFill="1" applyBorder="1" applyAlignment="1">
      <alignment horizontal="right"/>
    </xf>
    <xf numFmtId="0" fontId="3" fillId="3" borderId="1" xfId="1" applyNumberFormat="1" applyFont="1" applyFill="1" applyBorder="1" applyAlignment="1">
      <alignment horizontal="center" vertical="center"/>
    </xf>
    <xf numFmtId="0" fontId="3" fillId="3" borderId="6" xfId="0" applyFont="1" applyFill="1" applyBorder="1" applyAlignment="1">
      <alignment horizontal="center"/>
    </xf>
    <xf numFmtId="0" fontId="3" fillId="3" borderId="1" xfId="0" applyFont="1" applyFill="1" applyBorder="1" applyAlignment="1">
      <alignment horizontal="center"/>
    </xf>
    <xf numFmtId="0" fontId="3" fillId="6" borderId="12" xfId="0" applyFont="1" applyFill="1" applyBorder="1"/>
    <xf numFmtId="0" fontId="3" fillId="6" borderId="12" xfId="0" applyFont="1" applyFill="1" applyBorder="1" applyAlignment="1">
      <alignment horizontal="center"/>
    </xf>
    <xf numFmtId="0" fontId="3" fillId="6" borderId="0" xfId="0" applyFont="1" applyFill="1" applyBorder="1" applyAlignment="1">
      <alignment horizontal="center"/>
    </xf>
    <xf numFmtId="0" fontId="6" fillId="3" borderId="8" xfId="0" applyNumberFormat="1" applyFont="1" applyFill="1" applyBorder="1" applyAlignment="1">
      <alignment horizontal="right"/>
    </xf>
    <xf numFmtId="168" fontId="3" fillId="3" borderId="1" xfId="1" applyNumberFormat="1" applyFont="1" applyFill="1" applyBorder="1" applyAlignment="1">
      <alignment horizontal="center"/>
    </xf>
    <xf numFmtId="166" fontId="3" fillId="3" borderId="8" xfId="2" applyNumberFormat="1" applyFont="1" applyFill="1" applyBorder="1" applyAlignment="1">
      <alignment horizontal="center"/>
    </xf>
    <xf numFmtId="166" fontId="3" fillId="3" borderId="6" xfId="2" applyNumberFormat="1" applyFont="1" applyFill="1" applyBorder="1" applyAlignment="1">
      <alignment horizontal="center"/>
    </xf>
    <xf numFmtId="166" fontId="3" fillId="3" borderId="1" xfId="2" applyNumberFormat="1" applyFont="1" applyFill="1" applyBorder="1" applyAlignment="1">
      <alignment horizontal="center"/>
    </xf>
    <xf numFmtId="166" fontId="3" fillId="3" borderId="8" xfId="0" applyNumberFormat="1" applyFont="1" applyFill="1" applyBorder="1" applyAlignment="1">
      <alignment horizontal="right"/>
    </xf>
    <xf numFmtId="166" fontId="3" fillId="3" borderId="6" xfId="0" applyNumberFormat="1" applyFont="1" applyFill="1" applyBorder="1" applyAlignment="1">
      <alignment horizontal="right"/>
    </xf>
    <xf numFmtId="166" fontId="3" fillId="3" borderId="1" xfId="0" applyNumberFormat="1" applyFont="1" applyFill="1" applyBorder="1" applyAlignment="1">
      <alignment horizontal="right"/>
    </xf>
    <xf numFmtId="179" fontId="3" fillId="3" borderId="6" xfId="0" applyNumberFormat="1" applyFont="1" applyFill="1" applyBorder="1" applyAlignment="1">
      <alignment horizontal="right"/>
    </xf>
    <xf numFmtId="179" fontId="3" fillId="3" borderId="1" xfId="0" applyNumberFormat="1" applyFont="1" applyFill="1" applyBorder="1" applyAlignment="1">
      <alignment horizontal="right"/>
    </xf>
    <xf numFmtId="179" fontId="3" fillId="3" borderId="8" xfId="0" applyNumberFormat="1" applyFont="1" applyFill="1" applyBorder="1" applyAlignment="1">
      <alignment horizontal="right"/>
    </xf>
    <xf numFmtId="0" fontId="6" fillId="0" borderId="1" xfId="0" applyNumberFormat="1" applyFont="1" applyBorder="1" applyAlignment="1">
      <alignment horizontal="left"/>
    </xf>
    <xf numFmtId="0" fontId="6" fillId="0" borderId="1" xfId="0" quotePrefix="1" applyNumberFormat="1" applyFont="1" applyBorder="1" applyAlignment="1">
      <alignment horizontal="center" vertical="center"/>
    </xf>
    <xf numFmtId="0" fontId="3" fillId="6" borderId="12" xfId="0" applyNumberFormat="1" applyFont="1" applyFill="1" applyBorder="1"/>
    <xf numFmtId="0" fontId="3" fillId="6" borderId="12" xfId="0" applyNumberFormat="1" applyFont="1" applyFill="1" applyBorder="1" applyAlignment="1">
      <alignment horizontal="right"/>
    </xf>
    <xf numFmtId="0" fontId="3" fillId="6" borderId="12" xfId="0" applyNumberFormat="1" applyFont="1" applyFill="1" applyBorder="1" applyAlignment="1">
      <alignment horizontal="center" vertical="center"/>
    </xf>
    <xf numFmtId="0" fontId="3" fillId="6" borderId="12" xfId="1" applyNumberFormat="1" applyFont="1" applyFill="1" applyBorder="1" applyAlignment="1">
      <alignment horizontal="center"/>
    </xf>
    <xf numFmtId="0" fontId="3" fillId="6" borderId="12" xfId="0" applyNumberFormat="1" applyFont="1" applyFill="1" applyBorder="1" applyAlignment="1">
      <alignment horizontal="center"/>
    </xf>
    <xf numFmtId="0" fontId="3" fillId="6" borderId="0" xfId="0" applyNumberFormat="1" applyFont="1" applyFill="1" applyBorder="1"/>
    <xf numFmtId="0" fontId="3" fillId="6" borderId="0" xfId="0" applyNumberFormat="1" applyFont="1" applyFill="1" applyBorder="1" applyAlignment="1">
      <alignment horizontal="right"/>
    </xf>
    <xf numFmtId="0" fontId="3" fillId="6" borderId="0" xfId="0" applyNumberFormat="1" applyFont="1" applyFill="1" applyBorder="1" applyAlignment="1">
      <alignment horizontal="center" vertical="center"/>
    </xf>
    <xf numFmtId="0" fontId="3" fillId="6" borderId="0" xfId="0" applyNumberFormat="1" applyFont="1" applyFill="1" applyBorder="1" applyAlignment="1">
      <alignment horizontal="center"/>
    </xf>
    <xf numFmtId="166" fontId="6" fillId="0" borderId="6" xfId="0" applyNumberFormat="1" applyFont="1" applyBorder="1"/>
    <xf numFmtId="166" fontId="6" fillId="0" borderId="1" xfId="0" applyNumberFormat="1" applyFont="1" applyBorder="1"/>
    <xf numFmtId="166" fontId="3" fillId="3" borderId="6" xfId="0" applyNumberFormat="1" applyFont="1" applyFill="1" applyBorder="1"/>
    <xf numFmtId="166" fontId="3" fillId="3" borderId="1" xfId="0" applyNumberFormat="1" applyFont="1" applyFill="1" applyBorder="1"/>
    <xf numFmtId="168" fontId="3" fillId="3" borderId="6" xfId="0" applyNumberFormat="1" applyFont="1" applyFill="1" applyBorder="1"/>
    <xf numFmtId="168" fontId="3" fillId="3" borderId="1" xfId="0" applyNumberFormat="1" applyFont="1" applyFill="1" applyBorder="1"/>
    <xf numFmtId="0" fontId="10" fillId="8" borderId="11" xfId="1" applyFont="1" applyFill="1" applyBorder="1" applyAlignment="1">
      <alignment horizontal="center" vertical="center" wrapText="1"/>
    </xf>
    <xf numFmtId="0" fontId="10" fillId="8" borderId="9" xfId="1" applyFont="1" applyFill="1" applyBorder="1" applyAlignment="1">
      <alignment horizontal="center" vertical="center" wrapText="1"/>
    </xf>
    <xf numFmtId="0" fontId="6" fillId="11" borderId="8" xfId="0" applyFont="1" applyFill="1" applyBorder="1" applyAlignment="1">
      <alignment horizontal="center" textRotation="255"/>
    </xf>
    <xf numFmtId="0" fontId="6" fillId="11" borderId="6" xfId="0" applyFont="1" applyFill="1" applyBorder="1" applyAlignment="1">
      <alignment horizontal="center" textRotation="255"/>
    </xf>
    <xf numFmtId="15" fontId="6" fillId="11" borderId="8" xfId="0" applyNumberFormat="1" applyFont="1" applyFill="1" applyBorder="1" applyAlignment="1">
      <alignment horizontal="center" vertical="center" textRotation="255"/>
    </xf>
    <xf numFmtId="15" fontId="6" fillId="11" borderId="6" xfId="0" applyNumberFormat="1" applyFont="1" applyFill="1" applyBorder="1" applyAlignment="1">
      <alignment horizontal="center" vertical="center" textRotation="255"/>
    </xf>
    <xf numFmtId="15" fontId="6" fillId="11" borderId="1" xfId="0" applyNumberFormat="1" applyFont="1" applyFill="1" applyBorder="1" applyAlignment="1">
      <alignment horizontal="center" vertical="center" textRotation="255"/>
    </xf>
    <xf numFmtId="0" fontId="6" fillId="11" borderId="8" xfId="0" applyFont="1" applyFill="1" applyBorder="1" applyAlignment="1">
      <alignment horizontal="center" vertical="center" textRotation="255"/>
    </xf>
    <xf numFmtId="0" fontId="6" fillId="11" borderId="6" xfId="0" applyFont="1" applyFill="1" applyBorder="1" applyAlignment="1">
      <alignment horizontal="center" vertical="center" textRotation="255"/>
    </xf>
    <xf numFmtId="0" fontId="6" fillId="11" borderId="1" xfId="0" applyFont="1" applyFill="1" applyBorder="1" applyAlignment="1">
      <alignment horizontal="center" vertical="center" textRotation="255"/>
    </xf>
  </cellXfs>
  <cellStyles count="16">
    <cellStyle name="Euro" xfId="6"/>
    <cellStyle name="Migliaia (0)_AZIONI" xfId="7"/>
    <cellStyle name="Migliaia_AZIONI" xfId="8"/>
    <cellStyle name="Normal" xfId="0" builtinId="0"/>
    <cellStyle name="Normal 2" xfId="1"/>
    <cellStyle name="Normal 2 2" xfId="13"/>
    <cellStyle name="Normal 3" xfId="4"/>
    <cellStyle name="Normal_SwaptionATMVols" xfId="3"/>
    <cellStyle name="Normale_AZIONI" xfId="9"/>
    <cellStyle name="Percent" xfId="15" builtinId="5"/>
    <cellStyle name="Percent 2" xfId="2"/>
    <cellStyle name="Percent 2 2" xfId="14"/>
    <cellStyle name="Percent 3" xfId="5"/>
    <cellStyle name="result" xfId="10"/>
    <cellStyle name="Valuta (0)_AZIONI" xfId="11"/>
    <cellStyle name="Valuta_AZIONI" xfId="12"/>
  </cellStyles>
  <dxfs count="0"/>
  <tableStyles count="0" defaultTableStyle="TableStyleMedium2" defaultPivotStyle="PivotStyleLight16"/>
  <colors>
    <mruColors>
      <color rgb="FFFFFF66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Euribor 1M (0Y-1Y)</a:t>
            </a:r>
          </a:p>
        </c:rich>
      </c:tx>
      <c:overlay val="1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Mx</c:v>
          </c:tx>
          <c:spPr>
            <a:ln w="28575">
              <a:noFill/>
            </a:ln>
          </c:spPr>
          <c:marker>
            <c:symbol val="diamond"/>
            <c:size val="3"/>
          </c:marker>
          <c:xVal>
            <c:numRef>
              <c:f>EUR1M!$AN$2:$AN$256</c:f>
              <c:numCache>
                <c:formatCode>ddd\,\ dd\-mmm\-yyyy</c:formatCode>
                <c:ptCount val="255"/>
                <c:pt idx="0">
                  <c:v>42248</c:v>
                </c:pt>
                <c:pt idx="1">
                  <c:v>42249</c:v>
                </c:pt>
                <c:pt idx="2">
                  <c:v>42250</c:v>
                </c:pt>
                <c:pt idx="3">
                  <c:v>42251</c:v>
                </c:pt>
                <c:pt idx="4">
                  <c:v>42254</c:v>
                </c:pt>
                <c:pt idx="5">
                  <c:v>42255</c:v>
                </c:pt>
                <c:pt idx="6">
                  <c:v>42256</c:v>
                </c:pt>
                <c:pt idx="7">
                  <c:v>42257</c:v>
                </c:pt>
                <c:pt idx="8">
                  <c:v>42258</c:v>
                </c:pt>
                <c:pt idx="9">
                  <c:v>42261</c:v>
                </c:pt>
                <c:pt idx="10">
                  <c:v>42262</c:v>
                </c:pt>
                <c:pt idx="11">
                  <c:v>42263</c:v>
                </c:pt>
                <c:pt idx="12">
                  <c:v>42264</c:v>
                </c:pt>
                <c:pt idx="13">
                  <c:v>42265</c:v>
                </c:pt>
                <c:pt idx="14">
                  <c:v>42268</c:v>
                </c:pt>
                <c:pt idx="15">
                  <c:v>42269</c:v>
                </c:pt>
                <c:pt idx="16">
                  <c:v>42270</c:v>
                </c:pt>
                <c:pt idx="17">
                  <c:v>42271</c:v>
                </c:pt>
                <c:pt idx="18">
                  <c:v>42272</c:v>
                </c:pt>
                <c:pt idx="19">
                  <c:v>42275</c:v>
                </c:pt>
                <c:pt idx="20">
                  <c:v>42276</c:v>
                </c:pt>
                <c:pt idx="21">
                  <c:v>42277</c:v>
                </c:pt>
                <c:pt idx="22">
                  <c:v>42278</c:v>
                </c:pt>
                <c:pt idx="23">
                  <c:v>42279</c:v>
                </c:pt>
                <c:pt idx="24">
                  <c:v>42282</c:v>
                </c:pt>
                <c:pt idx="25">
                  <c:v>42283</c:v>
                </c:pt>
                <c:pt idx="26">
                  <c:v>42284</c:v>
                </c:pt>
                <c:pt idx="27">
                  <c:v>42285</c:v>
                </c:pt>
                <c:pt idx="28">
                  <c:v>42286</c:v>
                </c:pt>
                <c:pt idx="29">
                  <c:v>42289</c:v>
                </c:pt>
                <c:pt idx="30">
                  <c:v>42290</c:v>
                </c:pt>
                <c:pt idx="31">
                  <c:v>42291</c:v>
                </c:pt>
                <c:pt idx="32">
                  <c:v>42292</c:v>
                </c:pt>
                <c:pt idx="33">
                  <c:v>42293</c:v>
                </c:pt>
                <c:pt idx="34">
                  <c:v>42296</c:v>
                </c:pt>
                <c:pt idx="35">
                  <c:v>42297</c:v>
                </c:pt>
                <c:pt idx="36">
                  <c:v>42298</c:v>
                </c:pt>
                <c:pt idx="37">
                  <c:v>42299</c:v>
                </c:pt>
                <c:pt idx="38">
                  <c:v>42300</c:v>
                </c:pt>
                <c:pt idx="39">
                  <c:v>42303</c:v>
                </c:pt>
                <c:pt idx="40">
                  <c:v>42304</c:v>
                </c:pt>
                <c:pt idx="41">
                  <c:v>42305</c:v>
                </c:pt>
                <c:pt idx="42">
                  <c:v>42306</c:v>
                </c:pt>
                <c:pt idx="43">
                  <c:v>42307</c:v>
                </c:pt>
                <c:pt idx="44">
                  <c:v>42310</c:v>
                </c:pt>
                <c:pt idx="45">
                  <c:v>42311</c:v>
                </c:pt>
                <c:pt idx="46">
                  <c:v>42312</c:v>
                </c:pt>
                <c:pt idx="47">
                  <c:v>42313</c:v>
                </c:pt>
                <c:pt idx="48">
                  <c:v>42314</c:v>
                </c:pt>
                <c:pt idx="49">
                  <c:v>42317</c:v>
                </c:pt>
                <c:pt idx="50">
                  <c:v>42318</c:v>
                </c:pt>
                <c:pt idx="51">
                  <c:v>42319</c:v>
                </c:pt>
                <c:pt idx="52">
                  <c:v>42320</c:v>
                </c:pt>
                <c:pt idx="53">
                  <c:v>42321</c:v>
                </c:pt>
                <c:pt idx="54">
                  <c:v>42324</c:v>
                </c:pt>
                <c:pt idx="55">
                  <c:v>42325</c:v>
                </c:pt>
                <c:pt idx="56">
                  <c:v>42326</c:v>
                </c:pt>
                <c:pt idx="57">
                  <c:v>42327</c:v>
                </c:pt>
                <c:pt idx="58">
                  <c:v>42328</c:v>
                </c:pt>
                <c:pt idx="59">
                  <c:v>42331</c:v>
                </c:pt>
                <c:pt idx="60">
                  <c:v>42332</c:v>
                </c:pt>
                <c:pt idx="61">
                  <c:v>42333</c:v>
                </c:pt>
                <c:pt idx="62">
                  <c:v>42334</c:v>
                </c:pt>
                <c:pt idx="63">
                  <c:v>42335</c:v>
                </c:pt>
                <c:pt idx="64">
                  <c:v>42338</c:v>
                </c:pt>
                <c:pt idx="65">
                  <c:v>42339</c:v>
                </c:pt>
                <c:pt idx="66">
                  <c:v>42340</c:v>
                </c:pt>
                <c:pt idx="67">
                  <c:v>42341</c:v>
                </c:pt>
                <c:pt idx="68">
                  <c:v>42342</c:v>
                </c:pt>
                <c:pt idx="69">
                  <c:v>42345</c:v>
                </c:pt>
                <c:pt idx="70">
                  <c:v>42346</c:v>
                </c:pt>
                <c:pt idx="71">
                  <c:v>42347</c:v>
                </c:pt>
                <c:pt idx="72">
                  <c:v>42348</c:v>
                </c:pt>
                <c:pt idx="73">
                  <c:v>42349</c:v>
                </c:pt>
                <c:pt idx="74">
                  <c:v>42352</c:v>
                </c:pt>
                <c:pt idx="75">
                  <c:v>42353</c:v>
                </c:pt>
                <c:pt idx="76">
                  <c:v>42354</c:v>
                </c:pt>
                <c:pt idx="77">
                  <c:v>42355</c:v>
                </c:pt>
                <c:pt idx="78">
                  <c:v>42356</c:v>
                </c:pt>
                <c:pt idx="79">
                  <c:v>42359</c:v>
                </c:pt>
                <c:pt idx="80">
                  <c:v>42360</c:v>
                </c:pt>
                <c:pt idx="81">
                  <c:v>42361</c:v>
                </c:pt>
                <c:pt idx="82">
                  <c:v>42362</c:v>
                </c:pt>
                <c:pt idx="83">
                  <c:v>42366</c:v>
                </c:pt>
                <c:pt idx="84">
                  <c:v>42367</c:v>
                </c:pt>
                <c:pt idx="85">
                  <c:v>42368</c:v>
                </c:pt>
                <c:pt idx="86">
                  <c:v>42369</c:v>
                </c:pt>
                <c:pt idx="87">
                  <c:v>42373</c:v>
                </c:pt>
                <c:pt idx="88">
                  <c:v>42374</c:v>
                </c:pt>
                <c:pt idx="89">
                  <c:v>42375</c:v>
                </c:pt>
                <c:pt idx="90">
                  <c:v>42376</c:v>
                </c:pt>
                <c:pt idx="91">
                  <c:v>42377</c:v>
                </c:pt>
                <c:pt idx="92">
                  <c:v>42380</c:v>
                </c:pt>
                <c:pt idx="93">
                  <c:v>42381</c:v>
                </c:pt>
                <c:pt idx="94">
                  <c:v>42382</c:v>
                </c:pt>
                <c:pt idx="95">
                  <c:v>42383</c:v>
                </c:pt>
                <c:pt idx="96">
                  <c:v>42384</c:v>
                </c:pt>
                <c:pt idx="97">
                  <c:v>42387</c:v>
                </c:pt>
                <c:pt idx="98">
                  <c:v>42388</c:v>
                </c:pt>
                <c:pt idx="99">
                  <c:v>42389</c:v>
                </c:pt>
                <c:pt idx="100">
                  <c:v>42390</c:v>
                </c:pt>
                <c:pt idx="101">
                  <c:v>42391</c:v>
                </c:pt>
                <c:pt idx="102">
                  <c:v>42394</c:v>
                </c:pt>
                <c:pt idx="103">
                  <c:v>42395</c:v>
                </c:pt>
                <c:pt idx="104">
                  <c:v>42396</c:v>
                </c:pt>
                <c:pt idx="105">
                  <c:v>42397</c:v>
                </c:pt>
                <c:pt idx="106">
                  <c:v>42398</c:v>
                </c:pt>
                <c:pt idx="107">
                  <c:v>42401</c:v>
                </c:pt>
                <c:pt idx="108">
                  <c:v>42402</c:v>
                </c:pt>
                <c:pt idx="109">
                  <c:v>42403</c:v>
                </c:pt>
                <c:pt idx="110">
                  <c:v>42404</c:v>
                </c:pt>
                <c:pt idx="111">
                  <c:v>42405</c:v>
                </c:pt>
                <c:pt idx="112">
                  <c:v>42408</c:v>
                </c:pt>
                <c:pt idx="113">
                  <c:v>42409</c:v>
                </c:pt>
                <c:pt idx="114">
                  <c:v>42410</c:v>
                </c:pt>
                <c:pt idx="115">
                  <c:v>42411</c:v>
                </c:pt>
                <c:pt idx="116">
                  <c:v>42412</c:v>
                </c:pt>
                <c:pt idx="117">
                  <c:v>42415</c:v>
                </c:pt>
                <c:pt idx="118">
                  <c:v>42416</c:v>
                </c:pt>
                <c:pt idx="119">
                  <c:v>42417</c:v>
                </c:pt>
                <c:pt idx="120">
                  <c:v>42418</c:v>
                </c:pt>
                <c:pt idx="121">
                  <c:v>42419</c:v>
                </c:pt>
                <c:pt idx="122">
                  <c:v>42422</c:v>
                </c:pt>
                <c:pt idx="123">
                  <c:v>42423</c:v>
                </c:pt>
                <c:pt idx="124">
                  <c:v>42424</c:v>
                </c:pt>
                <c:pt idx="125">
                  <c:v>42425</c:v>
                </c:pt>
                <c:pt idx="126">
                  <c:v>42426</c:v>
                </c:pt>
                <c:pt idx="127">
                  <c:v>42429</c:v>
                </c:pt>
                <c:pt idx="128">
                  <c:v>42430</c:v>
                </c:pt>
                <c:pt idx="129">
                  <c:v>42431</c:v>
                </c:pt>
                <c:pt idx="130">
                  <c:v>42432</c:v>
                </c:pt>
                <c:pt idx="131">
                  <c:v>42433</c:v>
                </c:pt>
                <c:pt idx="132">
                  <c:v>42436</c:v>
                </c:pt>
                <c:pt idx="133">
                  <c:v>42437</c:v>
                </c:pt>
                <c:pt idx="134">
                  <c:v>42438</c:v>
                </c:pt>
                <c:pt idx="135">
                  <c:v>42439</c:v>
                </c:pt>
                <c:pt idx="136">
                  <c:v>42440</c:v>
                </c:pt>
                <c:pt idx="137">
                  <c:v>42443</c:v>
                </c:pt>
                <c:pt idx="138">
                  <c:v>42444</c:v>
                </c:pt>
                <c:pt idx="139">
                  <c:v>42445</c:v>
                </c:pt>
                <c:pt idx="140">
                  <c:v>42446</c:v>
                </c:pt>
                <c:pt idx="141">
                  <c:v>42447</c:v>
                </c:pt>
                <c:pt idx="142">
                  <c:v>42450</c:v>
                </c:pt>
                <c:pt idx="143">
                  <c:v>42451</c:v>
                </c:pt>
                <c:pt idx="144">
                  <c:v>42452</c:v>
                </c:pt>
                <c:pt idx="145">
                  <c:v>42453</c:v>
                </c:pt>
                <c:pt idx="146">
                  <c:v>42458</c:v>
                </c:pt>
                <c:pt idx="147">
                  <c:v>42459</c:v>
                </c:pt>
                <c:pt idx="148">
                  <c:v>42460</c:v>
                </c:pt>
                <c:pt idx="149">
                  <c:v>42461</c:v>
                </c:pt>
                <c:pt idx="150">
                  <c:v>42464</c:v>
                </c:pt>
                <c:pt idx="151">
                  <c:v>42465</c:v>
                </c:pt>
                <c:pt idx="152">
                  <c:v>42466</c:v>
                </c:pt>
                <c:pt idx="153">
                  <c:v>42467</c:v>
                </c:pt>
                <c:pt idx="154">
                  <c:v>42468</c:v>
                </c:pt>
                <c:pt idx="155">
                  <c:v>42471</c:v>
                </c:pt>
                <c:pt idx="156">
                  <c:v>42472</c:v>
                </c:pt>
                <c:pt idx="157">
                  <c:v>42473</c:v>
                </c:pt>
                <c:pt idx="158">
                  <c:v>42474</c:v>
                </c:pt>
                <c:pt idx="159">
                  <c:v>42475</c:v>
                </c:pt>
                <c:pt idx="160">
                  <c:v>42478</c:v>
                </c:pt>
                <c:pt idx="161">
                  <c:v>42479</c:v>
                </c:pt>
                <c:pt idx="162">
                  <c:v>42480</c:v>
                </c:pt>
                <c:pt idx="163">
                  <c:v>42481</c:v>
                </c:pt>
                <c:pt idx="164">
                  <c:v>42482</c:v>
                </c:pt>
                <c:pt idx="165">
                  <c:v>42485</c:v>
                </c:pt>
                <c:pt idx="166">
                  <c:v>42486</c:v>
                </c:pt>
                <c:pt idx="167">
                  <c:v>42487</c:v>
                </c:pt>
                <c:pt idx="168">
                  <c:v>42488</c:v>
                </c:pt>
                <c:pt idx="169">
                  <c:v>42489</c:v>
                </c:pt>
                <c:pt idx="170">
                  <c:v>42492</c:v>
                </c:pt>
                <c:pt idx="171">
                  <c:v>42493</c:v>
                </c:pt>
                <c:pt idx="172">
                  <c:v>42494</c:v>
                </c:pt>
                <c:pt idx="173">
                  <c:v>42495</c:v>
                </c:pt>
                <c:pt idx="174">
                  <c:v>42496</c:v>
                </c:pt>
                <c:pt idx="175">
                  <c:v>42499</c:v>
                </c:pt>
                <c:pt idx="176">
                  <c:v>42500</c:v>
                </c:pt>
                <c:pt idx="177">
                  <c:v>42501</c:v>
                </c:pt>
                <c:pt idx="178">
                  <c:v>42502</c:v>
                </c:pt>
                <c:pt idx="179">
                  <c:v>42503</c:v>
                </c:pt>
                <c:pt idx="180">
                  <c:v>42506</c:v>
                </c:pt>
                <c:pt idx="181">
                  <c:v>42507</c:v>
                </c:pt>
                <c:pt idx="182">
                  <c:v>42508</c:v>
                </c:pt>
                <c:pt idx="183">
                  <c:v>42509</c:v>
                </c:pt>
                <c:pt idx="184">
                  <c:v>42510</c:v>
                </c:pt>
                <c:pt idx="185">
                  <c:v>42513</c:v>
                </c:pt>
                <c:pt idx="186">
                  <c:v>42514</c:v>
                </c:pt>
                <c:pt idx="187">
                  <c:v>42515</c:v>
                </c:pt>
                <c:pt idx="188">
                  <c:v>42516</c:v>
                </c:pt>
                <c:pt idx="189">
                  <c:v>42517</c:v>
                </c:pt>
                <c:pt idx="190">
                  <c:v>42520</c:v>
                </c:pt>
                <c:pt idx="191">
                  <c:v>42521</c:v>
                </c:pt>
                <c:pt idx="192">
                  <c:v>42522</c:v>
                </c:pt>
                <c:pt idx="193">
                  <c:v>42523</c:v>
                </c:pt>
                <c:pt idx="194">
                  <c:v>42524</c:v>
                </c:pt>
                <c:pt idx="195">
                  <c:v>42527</c:v>
                </c:pt>
                <c:pt idx="196">
                  <c:v>42528</c:v>
                </c:pt>
                <c:pt idx="197">
                  <c:v>42529</c:v>
                </c:pt>
                <c:pt idx="198">
                  <c:v>42530</c:v>
                </c:pt>
                <c:pt idx="199">
                  <c:v>42531</c:v>
                </c:pt>
                <c:pt idx="200">
                  <c:v>42534</c:v>
                </c:pt>
                <c:pt idx="201">
                  <c:v>42535</c:v>
                </c:pt>
                <c:pt idx="202">
                  <c:v>42536</c:v>
                </c:pt>
                <c:pt idx="203">
                  <c:v>42537</c:v>
                </c:pt>
                <c:pt idx="204">
                  <c:v>42538</c:v>
                </c:pt>
                <c:pt idx="205">
                  <c:v>42541</c:v>
                </c:pt>
                <c:pt idx="206">
                  <c:v>42542</c:v>
                </c:pt>
                <c:pt idx="207">
                  <c:v>42543</c:v>
                </c:pt>
                <c:pt idx="208">
                  <c:v>42544</c:v>
                </c:pt>
                <c:pt idx="209">
                  <c:v>42545</c:v>
                </c:pt>
                <c:pt idx="210">
                  <c:v>42548</c:v>
                </c:pt>
                <c:pt idx="211">
                  <c:v>42549</c:v>
                </c:pt>
                <c:pt idx="212">
                  <c:v>42550</c:v>
                </c:pt>
                <c:pt idx="213">
                  <c:v>42551</c:v>
                </c:pt>
                <c:pt idx="214">
                  <c:v>42552</c:v>
                </c:pt>
                <c:pt idx="215">
                  <c:v>42555</c:v>
                </c:pt>
                <c:pt idx="216">
                  <c:v>42556</c:v>
                </c:pt>
                <c:pt idx="217">
                  <c:v>42557</c:v>
                </c:pt>
                <c:pt idx="218">
                  <c:v>42558</c:v>
                </c:pt>
                <c:pt idx="219">
                  <c:v>42559</c:v>
                </c:pt>
                <c:pt idx="220">
                  <c:v>42562</c:v>
                </c:pt>
                <c:pt idx="221">
                  <c:v>42563</c:v>
                </c:pt>
                <c:pt idx="222">
                  <c:v>42564</c:v>
                </c:pt>
                <c:pt idx="223">
                  <c:v>42565</c:v>
                </c:pt>
                <c:pt idx="224">
                  <c:v>42566</c:v>
                </c:pt>
                <c:pt idx="225">
                  <c:v>42569</c:v>
                </c:pt>
                <c:pt idx="226">
                  <c:v>42570</c:v>
                </c:pt>
                <c:pt idx="227">
                  <c:v>42571</c:v>
                </c:pt>
                <c:pt idx="228">
                  <c:v>42572</c:v>
                </c:pt>
                <c:pt idx="229">
                  <c:v>42573</c:v>
                </c:pt>
                <c:pt idx="230">
                  <c:v>42576</c:v>
                </c:pt>
                <c:pt idx="231">
                  <c:v>42577</c:v>
                </c:pt>
                <c:pt idx="232">
                  <c:v>42578</c:v>
                </c:pt>
                <c:pt idx="233">
                  <c:v>42579</c:v>
                </c:pt>
                <c:pt idx="234">
                  <c:v>42580</c:v>
                </c:pt>
                <c:pt idx="235">
                  <c:v>42583</c:v>
                </c:pt>
                <c:pt idx="236">
                  <c:v>42584</c:v>
                </c:pt>
                <c:pt idx="237">
                  <c:v>42585</c:v>
                </c:pt>
                <c:pt idx="238">
                  <c:v>42586</c:v>
                </c:pt>
                <c:pt idx="239">
                  <c:v>42587</c:v>
                </c:pt>
                <c:pt idx="240">
                  <c:v>42590</c:v>
                </c:pt>
                <c:pt idx="241">
                  <c:v>42591</c:v>
                </c:pt>
                <c:pt idx="242">
                  <c:v>42592</c:v>
                </c:pt>
                <c:pt idx="243">
                  <c:v>42593</c:v>
                </c:pt>
                <c:pt idx="244">
                  <c:v>42594</c:v>
                </c:pt>
                <c:pt idx="245">
                  <c:v>42597</c:v>
                </c:pt>
                <c:pt idx="246">
                  <c:v>42598</c:v>
                </c:pt>
                <c:pt idx="247">
                  <c:v>42599</c:v>
                </c:pt>
                <c:pt idx="248">
                  <c:v>42600</c:v>
                </c:pt>
                <c:pt idx="249">
                  <c:v>42601</c:v>
                </c:pt>
                <c:pt idx="250">
                  <c:v>42604</c:v>
                </c:pt>
                <c:pt idx="251">
                  <c:v>42605</c:v>
                </c:pt>
                <c:pt idx="252">
                  <c:v>42606</c:v>
                </c:pt>
                <c:pt idx="253">
                  <c:v>42607</c:v>
                </c:pt>
                <c:pt idx="254">
                  <c:v>42608</c:v>
                </c:pt>
              </c:numCache>
            </c:numRef>
          </c:xVal>
          <c:yVal>
            <c:numRef>
              <c:f>EUR1M!$AP$2:$AP$256</c:f>
              <c:numCache>
                <c:formatCode>0.0000%</c:formatCode>
                <c:ptCount val="255"/>
                <c:pt idx="0">
                  <c:v>-9.7999999999999997E-4</c:v>
                </c:pt>
                <c:pt idx="1">
                  <c:v>-9.7873447776741784E-4</c:v>
                </c:pt>
                <c:pt idx="2">
                  <c:v>-9.7590300673577879E-4</c:v>
                </c:pt>
                <c:pt idx="3">
                  <c:v>-9.6699241557697947E-4</c:v>
                </c:pt>
                <c:pt idx="4">
                  <c:v>-9.0352329316578661E-4</c:v>
                </c:pt>
                <c:pt idx="5">
                  <c:v>-8.8434824222272113E-4</c:v>
                </c:pt>
                <c:pt idx="6">
                  <c:v>-8.7094128441078666E-4</c:v>
                </c:pt>
                <c:pt idx="7">
                  <c:v>-8.6576372015603753E-4</c:v>
                </c:pt>
                <c:pt idx="8">
                  <c:v>-8.5042048641061833E-4</c:v>
                </c:pt>
                <c:pt idx="9">
                  <c:v>-8.154800820814323E-4</c:v>
                </c:pt>
                <c:pt idx="10">
                  <c:v>-8.0736032651218537E-4</c:v>
                </c:pt>
                <c:pt idx="11">
                  <c:v>-8.0769751865572559E-4</c:v>
                </c:pt>
                <c:pt idx="12">
                  <c:v>-8.322576169865481E-4</c:v>
                </c:pt>
                <c:pt idx="13">
                  <c:v>-8.5260861350303888E-4</c:v>
                </c:pt>
                <c:pt idx="14">
                  <c:v>-9.4308916008056798E-4</c:v>
                </c:pt>
                <c:pt idx="15">
                  <c:v>-9.5694019909897676E-4</c:v>
                </c:pt>
                <c:pt idx="16">
                  <c:v>-9.6062088532278267E-4</c:v>
                </c:pt>
                <c:pt idx="17">
                  <c:v>-9.6524837353256787E-4</c:v>
                </c:pt>
                <c:pt idx="18">
                  <c:v>-9.6815912819382005E-4</c:v>
                </c:pt>
                <c:pt idx="19">
                  <c:v>-9.7644785325368133E-4</c:v>
                </c:pt>
                <c:pt idx="20">
                  <c:v>-9.7837547347712217E-4</c:v>
                </c:pt>
                <c:pt idx="21">
                  <c:v>-9.7962577159016462E-4</c:v>
                </c:pt>
                <c:pt idx="22">
                  <c:v>-9.8008003987015702E-4</c:v>
                </c:pt>
                <c:pt idx="23">
                  <c:v>-9.8008400025008423E-4</c:v>
                </c:pt>
                <c:pt idx="24">
                  <c:v>-9.8261071124406568E-4</c:v>
                </c:pt>
                <c:pt idx="25">
                  <c:v>-9.845238761041486E-4</c:v>
                </c:pt>
                <c:pt idx="26">
                  <c:v>-9.9238640699474763E-4</c:v>
                </c:pt>
                <c:pt idx="27">
                  <c:v>-9.9277430154823265E-4</c:v>
                </c:pt>
                <c:pt idx="28">
                  <c:v>-9.9318699821543573E-4</c:v>
                </c:pt>
                <c:pt idx="29">
                  <c:v>-1.0056684801911457E-3</c:v>
                </c:pt>
                <c:pt idx="30">
                  <c:v>-1.0105277745799516E-3</c:v>
                </c:pt>
                <c:pt idx="31">
                  <c:v>-1.0238364957571022E-3</c:v>
                </c:pt>
                <c:pt idx="32">
                  <c:v>-1.0252061991557204E-3</c:v>
                </c:pt>
                <c:pt idx="33">
                  <c:v>-1.0266639908282987E-3</c:v>
                </c:pt>
                <c:pt idx="34">
                  <c:v>-1.0441972625724507E-3</c:v>
                </c:pt>
                <c:pt idx="35">
                  <c:v>-1.0501194507187813E-3</c:v>
                </c:pt>
                <c:pt idx="36">
                  <c:v>-1.0620428023834128E-3</c:v>
                </c:pt>
                <c:pt idx="37">
                  <c:v>-1.0646050836131404E-3</c:v>
                </c:pt>
                <c:pt idx="38">
                  <c:v>-1.0673323373651265E-3</c:v>
                </c:pt>
                <c:pt idx="39">
                  <c:v>-1.0824009130646019E-3</c:v>
                </c:pt>
                <c:pt idx="40">
                  <c:v>-1.0866315991035188E-3</c:v>
                </c:pt>
                <c:pt idx="41">
                  <c:v>-1.0888931869016104E-3</c:v>
                </c:pt>
                <c:pt idx="42">
                  <c:v>-1.0922927603719546E-3</c:v>
                </c:pt>
                <c:pt idx="43">
                  <c:v>-1.095911269054685E-3</c:v>
                </c:pt>
                <c:pt idx="44">
                  <c:v>-1.1025365778363216E-3</c:v>
                </c:pt>
                <c:pt idx="45">
                  <c:v>-1.1026493903250056E-3</c:v>
                </c:pt>
                <c:pt idx="46">
                  <c:v>-1.1015928033137889E-3</c:v>
                </c:pt>
                <c:pt idx="47">
                  <c:v>-1.0889969651552145E-3</c:v>
                </c:pt>
                <c:pt idx="48">
                  <c:v>-1.0906011297161188E-3</c:v>
                </c:pt>
                <c:pt idx="49">
                  <c:v>-1.0801923153347381E-3</c:v>
                </c:pt>
                <c:pt idx="50">
                  <c:v>-1.0730329101846792E-3</c:v>
                </c:pt>
                <c:pt idx="51">
                  <c:v>-1.0650483089724716E-3</c:v>
                </c:pt>
                <c:pt idx="52">
                  <c:v>-1.0429680647677797E-3</c:v>
                </c:pt>
                <c:pt idx="53">
                  <c:v>-1.040140146537065E-3</c:v>
                </c:pt>
                <c:pt idx="54">
                  <c:v>-1.0152123464837182E-3</c:v>
                </c:pt>
                <c:pt idx="55">
                  <c:v>-1.0038150800077972E-3</c:v>
                </c:pt>
                <c:pt idx="56">
                  <c:v>-9.9214513524126247E-4</c:v>
                </c:pt>
                <c:pt idx="57">
                  <c:v>-9.6937637345570482E-4</c:v>
                </c:pt>
                <c:pt idx="58">
                  <c:v>-9.6310996171921823E-4</c:v>
                </c:pt>
                <c:pt idx="59">
                  <c:v>-9.3321185868378009E-4</c:v>
                </c:pt>
                <c:pt idx="60">
                  <c:v>-9.2206934182126332E-4</c:v>
                </c:pt>
                <c:pt idx="61">
                  <c:v>-9.042808668366124E-4</c:v>
                </c:pt>
                <c:pt idx="62">
                  <c:v>-8.9738364971198026E-4</c:v>
                </c:pt>
                <c:pt idx="63">
                  <c:v>-8.9048435797672322E-4</c:v>
                </c:pt>
                <c:pt idx="64">
                  <c:v>-8.7048157922078602E-4</c:v>
                </c:pt>
                <c:pt idx="65">
                  <c:v>-8.7316630784938041E-4</c:v>
                </c:pt>
                <c:pt idx="66">
                  <c:v>-8.6899877415038491E-4</c:v>
                </c:pt>
                <c:pt idx="67">
                  <c:v>-8.65144372476645E-4</c:v>
                </c:pt>
                <c:pt idx="68">
                  <c:v>-8.6161530636681921E-4</c:v>
                </c:pt>
                <c:pt idx="69">
                  <c:v>-8.6873899608235427E-4</c:v>
                </c:pt>
                <c:pt idx="70">
                  <c:v>-8.7351365882108506E-4</c:v>
                </c:pt>
                <c:pt idx="71">
                  <c:v>-8.9305703633645419E-4</c:v>
                </c:pt>
                <c:pt idx="72">
                  <c:v>-8.9339386888875882E-4</c:v>
                </c:pt>
                <c:pt idx="73">
                  <c:v>-8.9415564497758078E-4</c:v>
                </c:pt>
                <c:pt idx="74">
                  <c:v>-9.2278440170929577E-4</c:v>
                </c:pt>
                <c:pt idx="75">
                  <c:v>-9.3374134954220744E-4</c:v>
                </c:pt>
                <c:pt idx="76">
                  <c:v>-9.6022958587127516E-4</c:v>
                </c:pt>
                <c:pt idx="77">
                  <c:v>-9.6472256303867243E-4</c:v>
                </c:pt>
                <c:pt idx="78">
                  <c:v>-9.6966067949260314E-4</c:v>
                </c:pt>
                <c:pt idx="79">
                  <c:v>-1.0081955866404085E-3</c:v>
                </c:pt>
                <c:pt idx="80">
                  <c:v>-1.0211572284737991E-3</c:v>
                </c:pt>
                <c:pt idx="81">
                  <c:v>-1.0440602406491806E-3</c:v>
                </c:pt>
                <c:pt idx="82">
                  <c:v>-1.0513243583785969E-3</c:v>
                </c:pt>
                <c:pt idx="83">
                  <c:v>-1.0924610940380333E-3</c:v>
                </c:pt>
                <c:pt idx="84">
                  <c:v>-1.1021604157734899E-3</c:v>
                </c:pt>
                <c:pt idx="85">
                  <c:v>-1.109942978150702E-3</c:v>
                </c:pt>
                <c:pt idx="86">
                  <c:v>-1.1177172350090665E-3</c:v>
                </c:pt>
                <c:pt idx="87">
                  <c:v>-1.1391935856912417E-3</c:v>
                </c:pt>
                <c:pt idx="88">
                  <c:v>-1.1424320970084224E-3</c:v>
                </c:pt>
                <c:pt idx="89">
                  <c:v>-1.1417423922166492E-3</c:v>
                </c:pt>
                <c:pt idx="90">
                  <c:v>-1.1450151323501301E-3</c:v>
                </c:pt>
                <c:pt idx="91">
                  <c:v>-1.147824186321537E-3</c:v>
                </c:pt>
                <c:pt idx="92">
                  <c:v>-1.1473484864549424E-3</c:v>
                </c:pt>
                <c:pt idx="93">
                  <c:v>-1.1460366867860519E-3</c:v>
                </c:pt>
                <c:pt idx="94">
                  <c:v>-1.1406204286485372E-3</c:v>
                </c:pt>
                <c:pt idx="95">
                  <c:v>-1.140090496203755E-3</c:v>
                </c:pt>
                <c:pt idx="96">
                  <c:v>-1.1391444691984333E-3</c:v>
                </c:pt>
                <c:pt idx="97">
                  <c:v>-1.1286474272621133E-3</c:v>
                </c:pt>
                <c:pt idx="98">
                  <c:v>-1.1245454014759708E-3</c:v>
                </c:pt>
                <c:pt idx="99">
                  <c:v>-1.1169152067915598E-3</c:v>
                </c:pt>
                <c:pt idx="100">
                  <c:v>-1.1140915162535792E-3</c:v>
                </c:pt>
                <c:pt idx="101">
                  <c:v>-1.111075193719013E-3</c:v>
                </c:pt>
                <c:pt idx="102">
                  <c:v>-1.0969022359090664E-3</c:v>
                </c:pt>
                <c:pt idx="103">
                  <c:v>-1.0922671536736203E-3</c:v>
                </c:pt>
                <c:pt idx="104">
                  <c:v>-1.0844367249167194E-3</c:v>
                </c:pt>
                <c:pt idx="105">
                  <c:v>-1.0817921890494964E-3</c:v>
                </c:pt>
                <c:pt idx="106">
                  <c:v>-1.079416555466137E-3</c:v>
                </c:pt>
                <c:pt idx="107">
                  <c:v>-1.0732193000736734E-3</c:v>
                </c:pt>
                <c:pt idx="108">
                  <c:v>-1.0708054802965117E-3</c:v>
                </c:pt>
                <c:pt idx="109">
                  <c:v>-1.0683656453417515E-3</c:v>
                </c:pt>
                <c:pt idx="110">
                  <c:v>-1.0659063649472501E-3</c:v>
                </c:pt>
                <c:pt idx="111">
                  <c:v>-1.0606733533892868E-3</c:v>
                </c:pt>
                <c:pt idx="112">
                  <c:v>-1.0560119068695588E-3</c:v>
                </c:pt>
                <c:pt idx="113">
                  <c:v>-1.0535596684889258E-3</c:v>
                </c:pt>
                <c:pt idx="114">
                  <c:v>-1.0511308369957559E-3</c:v>
                </c:pt>
                <c:pt idx="115">
                  <c:v>-1.0487331267502338E-3</c:v>
                </c:pt>
                <c:pt idx="116">
                  <c:v>-1.0447080765545315E-3</c:v>
                </c:pt>
                <c:pt idx="117">
                  <c:v>-1.039613508954134E-3</c:v>
                </c:pt>
                <c:pt idx="118">
                  <c:v>-1.0374928437534483E-3</c:v>
                </c:pt>
                <c:pt idx="119">
                  <c:v>-1.035453019948409E-3</c:v>
                </c:pt>
                <c:pt idx="120">
                  <c:v>-1.0335028965477156E-3</c:v>
                </c:pt>
                <c:pt idx="121">
                  <c:v>-1.0309281232612569E-3</c:v>
                </c:pt>
                <c:pt idx="122">
                  <c:v>-1.0267823102436985E-3</c:v>
                </c:pt>
                <c:pt idx="123">
                  <c:v>-1.0254192970765381E-3</c:v>
                </c:pt>
                <c:pt idx="124">
                  <c:v>-1.0242025722094722E-3</c:v>
                </c:pt>
                <c:pt idx="125">
                  <c:v>-1.0227993696436274E-3</c:v>
                </c:pt>
                <c:pt idx="126">
                  <c:v>-1.0220661421725397E-3</c:v>
                </c:pt>
                <c:pt idx="127">
                  <c:v>-1.0206427625652152E-3</c:v>
                </c:pt>
                <c:pt idx="128">
                  <c:v>-1.0205262513709743E-3</c:v>
                </c:pt>
                <c:pt idx="129">
                  <c:v>-1.0187793917778879E-3</c:v>
                </c:pt>
                <c:pt idx="130">
                  <c:v>-1.0187201027307691E-3</c:v>
                </c:pt>
                <c:pt idx="131">
                  <c:v>-1.018657266663331E-3</c:v>
                </c:pt>
                <c:pt idx="132">
                  <c:v>-1.0135521285033781E-3</c:v>
                </c:pt>
                <c:pt idx="133">
                  <c:v>-1.011241547442702E-3</c:v>
                </c:pt>
                <c:pt idx="134">
                  <c:v>-1.0039081420843876E-3</c:v>
                </c:pt>
                <c:pt idx="135">
                  <c:v>-1.0033867921957484E-3</c:v>
                </c:pt>
                <c:pt idx="136">
                  <c:v>-1.0028321505296857E-3</c:v>
                </c:pt>
                <c:pt idx="137">
                  <c:v>-9.9275688181100748E-4</c:v>
                </c:pt>
                <c:pt idx="138">
                  <c:v>-9.8915545512896991E-4</c:v>
                </c:pt>
                <c:pt idx="139">
                  <c:v>-9.8059545186975202E-4</c:v>
                </c:pt>
                <c:pt idx="140">
                  <c:v>-9.7934866769108786E-4</c:v>
                </c:pt>
                <c:pt idx="141">
                  <c:v>-9.7802185561438851E-4</c:v>
                </c:pt>
                <c:pt idx="142">
                  <c:v>-9.6702099810687077E-4</c:v>
                </c:pt>
                <c:pt idx="143">
                  <c:v>-9.6352764783845838E-4</c:v>
                </c:pt>
                <c:pt idx="144">
                  <c:v>-9.5804023669175046E-4</c:v>
                </c:pt>
                <c:pt idx="145">
                  <c:v>-9.5609214100039752E-4</c:v>
                </c:pt>
                <c:pt idx="146">
                  <c:v>-9.4486097046689039E-4</c:v>
                </c:pt>
                <c:pt idx="147">
                  <c:v>-9.4234715332186525E-4</c:v>
                </c:pt>
                <c:pt idx="148">
                  <c:v>-9.3966054010210978E-4</c:v>
                </c:pt>
                <c:pt idx="149">
                  <c:v>-9.4185873432848664E-4</c:v>
                </c:pt>
                <c:pt idx="150">
                  <c:v>-9.425598235019983E-4</c:v>
                </c:pt>
                <c:pt idx="151">
                  <c:v>-9.4615682169862936E-4</c:v>
                </c:pt>
                <c:pt idx="152">
                  <c:v>-9.5100549638837961E-4</c:v>
                </c:pt>
                <c:pt idx="153">
                  <c:v>-9.7047064120586723E-4</c:v>
                </c:pt>
                <c:pt idx="154">
                  <c:v>-9.7116339844703593E-4</c:v>
                </c:pt>
                <c:pt idx="155">
                  <c:v>-9.9089013913156165E-4</c:v>
                </c:pt>
                <c:pt idx="156">
                  <c:v>-1.0013444525625026E-3</c:v>
                </c:pt>
                <c:pt idx="157">
                  <c:v>-1.0123995741619929E-3</c:v>
                </c:pt>
                <c:pt idx="158">
                  <c:v>-1.0393847450655691E-3</c:v>
                </c:pt>
                <c:pt idx="159">
                  <c:v>-1.0435946863048577E-3</c:v>
                </c:pt>
                <c:pt idx="160">
                  <c:v>-1.0731318348358165E-3</c:v>
                </c:pt>
                <c:pt idx="161">
                  <c:v>-1.0856344362379922E-3</c:v>
                </c:pt>
                <c:pt idx="162">
                  <c:v>-1.0980026647873231E-3</c:v>
                </c:pt>
                <c:pt idx="163">
                  <c:v>-1.1194920897844574E-3</c:v>
                </c:pt>
                <c:pt idx="164">
                  <c:v>-1.126181853074717E-3</c:v>
                </c:pt>
                <c:pt idx="165">
                  <c:v>-1.1538512285795832E-3</c:v>
                </c:pt>
                <c:pt idx="166">
                  <c:v>-1.1630029414151366E-3</c:v>
                </c:pt>
                <c:pt idx="167">
                  <c:v>-1.1712007969015836E-3</c:v>
                </c:pt>
                <c:pt idx="168">
                  <c:v>-1.1751515234739718E-3</c:v>
                </c:pt>
                <c:pt idx="169">
                  <c:v>-1.1788514923302684E-3</c:v>
                </c:pt>
                <c:pt idx="170">
                  <c:v>-1.1882449395151176E-3</c:v>
                </c:pt>
                <c:pt idx="171">
                  <c:v>-1.1883998257299392E-3</c:v>
                </c:pt>
                <c:pt idx="172">
                  <c:v>-1.178067382115102E-3</c:v>
                </c:pt>
                <c:pt idx="173">
                  <c:v>-1.1809451369466928E-3</c:v>
                </c:pt>
                <c:pt idx="174">
                  <c:v>-1.183134105298635E-3</c:v>
                </c:pt>
                <c:pt idx="175">
                  <c:v>-1.1705454250765166E-3</c:v>
                </c:pt>
                <c:pt idx="176">
                  <c:v>-1.1650153979448155E-3</c:v>
                </c:pt>
                <c:pt idx="177">
                  <c:v>-1.1511567060590816E-3</c:v>
                </c:pt>
                <c:pt idx="178">
                  <c:v>-1.1485462434049354E-3</c:v>
                </c:pt>
                <c:pt idx="179">
                  <c:v>-1.1453446983104988E-3</c:v>
                </c:pt>
                <c:pt idx="180">
                  <c:v>-1.1224945669789073E-3</c:v>
                </c:pt>
                <c:pt idx="181">
                  <c:v>-1.1145023728955936E-3</c:v>
                </c:pt>
                <c:pt idx="182">
                  <c:v>-1.1018495340507008E-3</c:v>
                </c:pt>
                <c:pt idx="183">
                  <c:v>-1.096278164882114E-3</c:v>
                </c:pt>
                <c:pt idx="184">
                  <c:v>-1.0904327278984669E-3</c:v>
                </c:pt>
                <c:pt idx="185">
                  <c:v>-1.067833899305494E-3</c:v>
                </c:pt>
                <c:pt idx="186">
                  <c:v>-1.0609963985437844E-3</c:v>
                </c:pt>
                <c:pt idx="187">
                  <c:v>-1.0531896648015924E-3</c:v>
                </c:pt>
                <c:pt idx="188">
                  <c:v>-1.0482862767348389E-3</c:v>
                </c:pt>
                <c:pt idx="189">
                  <c:v>-1.0437162223377084E-3</c:v>
                </c:pt>
                <c:pt idx="190">
                  <c:v>-1.0330638576028944E-3</c:v>
                </c:pt>
                <c:pt idx="191">
                  <c:v>-1.0314120874483912E-3</c:v>
                </c:pt>
                <c:pt idx="192">
                  <c:v>-1.0308080962819766E-3</c:v>
                </c:pt>
                <c:pt idx="193">
                  <c:v>-1.0307955776132915E-3</c:v>
                </c:pt>
                <c:pt idx="194">
                  <c:v>-1.0307874242436589E-3</c:v>
                </c:pt>
                <c:pt idx="195">
                  <c:v>-1.0307652488643626E-3</c:v>
                </c:pt>
                <c:pt idx="196">
                  <c:v>-1.0307590273370693E-3</c:v>
                </c:pt>
                <c:pt idx="197">
                  <c:v>-1.0307536183478128E-3</c:v>
                </c:pt>
                <c:pt idx="198">
                  <c:v>-1.0307446893821626E-3</c:v>
                </c:pt>
                <c:pt idx="199">
                  <c:v>-1.0307431850120261E-3</c:v>
                </c:pt>
                <c:pt idx="200">
                  <c:v>-1.0307392006301264E-3</c:v>
                </c:pt>
                <c:pt idx="201">
                  <c:v>-1.0307389291073221E-3</c:v>
                </c:pt>
                <c:pt idx="202">
                  <c:v>-1.0307395567012989E-3</c:v>
                </c:pt>
                <c:pt idx="203">
                  <c:v>-1.0307409036529325E-3</c:v>
                </c:pt>
                <c:pt idx="204">
                  <c:v>-1.0307437300018857E-3</c:v>
                </c:pt>
                <c:pt idx="205">
                  <c:v>-1.0307565988250111E-3</c:v>
                </c:pt>
                <c:pt idx="206">
                  <c:v>-1.0307628703150051E-3</c:v>
                </c:pt>
                <c:pt idx="207">
                  <c:v>-1.0307701231573319E-3</c:v>
                </c:pt>
                <c:pt idx="208">
                  <c:v>-1.03078892306388E-3</c:v>
                </c:pt>
                <c:pt idx="209">
                  <c:v>-1.0307934802483889E-3</c:v>
                </c:pt>
                <c:pt idx="210">
                  <c:v>-1.0308215033600909E-3</c:v>
                </c:pt>
                <c:pt idx="211">
                  <c:v>-1.0308348804901613E-3</c:v>
                </c:pt>
                <c:pt idx="212">
                  <c:v>-1.0308493168729171E-3</c:v>
                </c:pt>
                <c:pt idx="213">
                  <c:v>-1.0308522489235654E-3</c:v>
                </c:pt>
                <c:pt idx="214">
                  <c:v>-1.0308966509964626E-3</c:v>
                </c:pt>
                <c:pt idx="215">
                  <c:v>-1.033749357230279E-3</c:v>
                </c:pt>
                <c:pt idx="216">
                  <c:v>-1.0358445805103145E-3</c:v>
                </c:pt>
                <c:pt idx="217">
                  <c:v>-1.0441644295757578E-3</c:v>
                </c:pt>
                <c:pt idx="218">
                  <c:v>-1.0445852922784382E-3</c:v>
                </c:pt>
                <c:pt idx="219">
                  <c:v>-1.0450335382637273E-3</c:v>
                </c:pt>
                <c:pt idx="220">
                  <c:v>-1.0577565972365534E-3</c:v>
                </c:pt>
                <c:pt idx="221">
                  <c:v>-1.0625958876359267E-3</c:v>
                </c:pt>
                <c:pt idx="222">
                  <c:v>-1.0754423961997521E-3</c:v>
                </c:pt>
                <c:pt idx="223">
                  <c:v>-1.0768411680937839E-3</c:v>
                </c:pt>
                <c:pt idx="224">
                  <c:v>-1.0783297732973633E-3</c:v>
                </c:pt>
                <c:pt idx="225">
                  <c:v>-1.0949931715134675E-3</c:v>
                </c:pt>
                <c:pt idx="226">
                  <c:v>-1.1005507384904117E-3</c:v>
                </c:pt>
                <c:pt idx="227">
                  <c:v>-1.1114062179615948E-3</c:v>
                </c:pt>
                <c:pt idx="228">
                  <c:v>-1.1139248321645479E-3</c:v>
                </c:pt>
                <c:pt idx="229">
                  <c:v>-1.1166048289577442E-3</c:v>
                </c:pt>
                <c:pt idx="230">
                  <c:v>-1.1307628224901318E-3</c:v>
                </c:pt>
                <c:pt idx="231">
                  <c:v>-1.1348409697177889E-3</c:v>
                </c:pt>
                <c:pt idx="232">
                  <c:v>-1.1376052174441851E-3</c:v>
                </c:pt>
                <c:pt idx="233">
                  <c:v>-1.1409335894876915E-3</c:v>
                </c:pt>
                <c:pt idx="234">
                  <c:v>-1.141144911941697E-3</c:v>
                </c:pt>
                <c:pt idx="235">
                  <c:v>-1.1491659597816183E-3</c:v>
                </c:pt>
                <c:pt idx="236">
                  <c:v>-1.1494312787548614E-3</c:v>
                </c:pt>
                <c:pt idx="237">
                  <c:v>-1.1430394086563535E-3</c:v>
                </c:pt>
                <c:pt idx="238">
                  <c:v>-1.1450494812463574E-3</c:v>
                </c:pt>
                <c:pt idx="239">
                  <c:v>-1.1466423640505233E-3</c:v>
                </c:pt>
                <c:pt idx="240">
                  <c:v>-1.1392629346487859E-3</c:v>
                </c:pt>
                <c:pt idx="241">
                  <c:v>-1.1359625193387058E-3</c:v>
                </c:pt>
                <c:pt idx="242">
                  <c:v>-1.1272695922194165E-3</c:v>
                </c:pt>
                <c:pt idx="243">
                  <c:v>-1.1258639543541837E-3</c:v>
                </c:pt>
                <c:pt idx="244">
                  <c:v>-1.1240954823327389E-3</c:v>
                </c:pt>
                <c:pt idx="245">
                  <c:v>-1.1101400470002419E-3</c:v>
                </c:pt>
                <c:pt idx="246">
                  <c:v>-1.1052199887839182E-3</c:v>
                </c:pt>
                <c:pt idx="247">
                  <c:v>-1.0971211078546585E-3</c:v>
                </c:pt>
                <c:pt idx="248">
                  <c:v>-1.0937846852243638E-3</c:v>
                </c:pt>
                <c:pt idx="249">
                  <c:v>-1.0902601025444556E-3</c:v>
                </c:pt>
                <c:pt idx="250">
                  <c:v>-1.0759344432701326E-3</c:v>
                </c:pt>
                <c:pt idx="251">
                  <c:v>-1.0715123398653871E-3</c:v>
                </c:pt>
                <c:pt idx="252">
                  <c:v>-1.0661963919114923E-3</c:v>
                </c:pt>
                <c:pt idx="253">
                  <c:v>-1.0630054097734987E-3</c:v>
                </c:pt>
                <c:pt idx="254">
                  <c:v>-1.0599594113496059E-3</c:v>
                </c:pt>
              </c:numCache>
            </c:numRef>
          </c:yVal>
          <c:smooth val="0"/>
        </c:ser>
        <c:ser>
          <c:idx val="2"/>
          <c:order val="1"/>
          <c:tx>
            <c:v>QL</c:v>
          </c:tx>
          <c:spPr>
            <a:ln w="28575">
              <a:noFill/>
            </a:ln>
          </c:spPr>
          <c:marker>
            <c:symbol val="circle"/>
            <c:size val="2"/>
            <c:spPr>
              <a:solidFill>
                <a:srgbClr val="00B050"/>
              </a:solidFill>
              <a:ln>
                <a:noFill/>
              </a:ln>
            </c:spPr>
          </c:marker>
          <c:xVal>
            <c:numRef>
              <c:f>EUR1M!$AN$2:$AN$256</c:f>
              <c:numCache>
                <c:formatCode>ddd\,\ dd\-mmm\-yyyy</c:formatCode>
                <c:ptCount val="255"/>
                <c:pt idx="0">
                  <c:v>42248</c:v>
                </c:pt>
                <c:pt idx="1">
                  <c:v>42249</c:v>
                </c:pt>
                <c:pt idx="2">
                  <c:v>42250</c:v>
                </c:pt>
                <c:pt idx="3">
                  <c:v>42251</c:v>
                </c:pt>
                <c:pt idx="4">
                  <c:v>42254</c:v>
                </c:pt>
                <c:pt idx="5">
                  <c:v>42255</c:v>
                </c:pt>
                <c:pt idx="6">
                  <c:v>42256</c:v>
                </c:pt>
                <c:pt idx="7">
                  <c:v>42257</c:v>
                </c:pt>
                <c:pt idx="8">
                  <c:v>42258</c:v>
                </c:pt>
                <c:pt idx="9">
                  <c:v>42261</c:v>
                </c:pt>
                <c:pt idx="10">
                  <c:v>42262</c:v>
                </c:pt>
                <c:pt idx="11">
                  <c:v>42263</c:v>
                </c:pt>
                <c:pt idx="12">
                  <c:v>42264</c:v>
                </c:pt>
                <c:pt idx="13">
                  <c:v>42265</c:v>
                </c:pt>
                <c:pt idx="14">
                  <c:v>42268</c:v>
                </c:pt>
                <c:pt idx="15">
                  <c:v>42269</c:v>
                </c:pt>
                <c:pt idx="16">
                  <c:v>42270</c:v>
                </c:pt>
                <c:pt idx="17">
                  <c:v>42271</c:v>
                </c:pt>
                <c:pt idx="18">
                  <c:v>42272</c:v>
                </c:pt>
                <c:pt idx="19">
                  <c:v>42275</c:v>
                </c:pt>
                <c:pt idx="20">
                  <c:v>42276</c:v>
                </c:pt>
                <c:pt idx="21">
                  <c:v>42277</c:v>
                </c:pt>
                <c:pt idx="22">
                  <c:v>42278</c:v>
                </c:pt>
                <c:pt idx="23">
                  <c:v>42279</c:v>
                </c:pt>
                <c:pt idx="24">
                  <c:v>42282</c:v>
                </c:pt>
                <c:pt idx="25">
                  <c:v>42283</c:v>
                </c:pt>
                <c:pt idx="26">
                  <c:v>42284</c:v>
                </c:pt>
                <c:pt idx="27">
                  <c:v>42285</c:v>
                </c:pt>
                <c:pt idx="28">
                  <c:v>42286</c:v>
                </c:pt>
                <c:pt idx="29">
                  <c:v>42289</c:v>
                </c:pt>
                <c:pt idx="30">
                  <c:v>42290</c:v>
                </c:pt>
                <c:pt idx="31">
                  <c:v>42291</c:v>
                </c:pt>
                <c:pt idx="32">
                  <c:v>42292</c:v>
                </c:pt>
                <c:pt idx="33">
                  <c:v>42293</c:v>
                </c:pt>
                <c:pt idx="34">
                  <c:v>42296</c:v>
                </c:pt>
                <c:pt idx="35">
                  <c:v>42297</c:v>
                </c:pt>
                <c:pt idx="36">
                  <c:v>42298</c:v>
                </c:pt>
                <c:pt idx="37">
                  <c:v>42299</c:v>
                </c:pt>
                <c:pt idx="38">
                  <c:v>42300</c:v>
                </c:pt>
                <c:pt idx="39">
                  <c:v>42303</c:v>
                </c:pt>
                <c:pt idx="40">
                  <c:v>42304</c:v>
                </c:pt>
                <c:pt idx="41">
                  <c:v>42305</c:v>
                </c:pt>
                <c:pt idx="42">
                  <c:v>42306</c:v>
                </c:pt>
                <c:pt idx="43">
                  <c:v>42307</c:v>
                </c:pt>
                <c:pt idx="44">
                  <c:v>42310</c:v>
                </c:pt>
                <c:pt idx="45">
                  <c:v>42311</c:v>
                </c:pt>
                <c:pt idx="46">
                  <c:v>42312</c:v>
                </c:pt>
                <c:pt idx="47">
                  <c:v>42313</c:v>
                </c:pt>
                <c:pt idx="48">
                  <c:v>42314</c:v>
                </c:pt>
                <c:pt idx="49">
                  <c:v>42317</c:v>
                </c:pt>
                <c:pt idx="50">
                  <c:v>42318</c:v>
                </c:pt>
                <c:pt idx="51">
                  <c:v>42319</c:v>
                </c:pt>
                <c:pt idx="52">
                  <c:v>42320</c:v>
                </c:pt>
                <c:pt idx="53">
                  <c:v>42321</c:v>
                </c:pt>
                <c:pt idx="54">
                  <c:v>42324</c:v>
                </c:pt>
                <c:pt idx="55">
                  <c:v>42325</c:v>
                </c:pt>
                <c:pt idx="56">
                  <c:v>42326</c:v>
                </c:pt>
                <c:pt idx="57">
                  <c:v>42327</c:v>
                </c:pt>
                <c:pt idx="58">
                  <c:v>42328</c:v>
                </c:pt>
                <c:pt idx="59">
                  <c:v>42331</c:v>
                </c:pt>
                <c:pt idx="60">
                  <c:v>42332</c:v>
                </c:pt>
                <c:pt idx="61">
                  <c:v>42333</c:v>
                </c:pt>
                <c:pt idx="62">
                  <c:v>42334</c:v>
                </c:pt>
                <c:pt idx="63">
                  <c:v>42335</c:v>
                </c:pt>
                <c:pt idx="64">
                  <c:v>42338</c:v>
                </c:pt>
                <c:pt idx="65">
                  <c:v>42339</c:v>
                </c:pt>
                <c:pt idx="66">
                  <c:v>42340</c:v>
                </c:pt>
                <c:pt idx="67">
                  <c:v>42341</c:v>
                </c:pt>
                <c:pt idx="68">
                  <c:v>42342</c:v>
                </c:pt>
                <c:pt idx="69">
                  <c:v>42345</c:v>
                </c:pt>
                <c:pt idx="70">
                  <c:v>42346</c:v>
                </c:pt>
                <c:pt idx="71">
                  <c:v>42347</c:v>
                </c:pt>
                <c:pt idx="72">
                  <c:v>42348</c:v>
                </c:pt>
                <c:pt idx="73">
                  <c:v>42349</c:v>
                </c:pt>
                <c:pt idx="74">
                  <c:v>42352</c:v>
                </c:pt>
                <c:pt idx="75">
                  <c:v>42353</c:v>
                </c:pt>
                <c:pt idx="76">
                  <c:v>42354</c:v>
                </c:pt>
                <c:pt idx="77">
                  <c:v>42355</c:v>
                </c:pt>
                <c:pt idx="78">
                  <c:v>42356</c:v>
                </c:pt>
                <c:pt idx="79">
                  <c:v>42359</c:v>
                </c:pt>
                <c:pt idx="80">
                  <c:v>42360</c:v>
                </c:pt>
                <c:pt idx="81">
                  <c:v>42361</c:v>
                </c:pt>
                <c:pt idx="82">
                  <c:v>42362</c:v>
                </c:pt>
                <c:pt idx="83">
                  <c:v>42366</c:v>
                </c:pt>
                <c:pt idx="84">
                  <c:v>42367</c:v>
                </c:pt>
                <c:pt idx="85">
                  <c:v>42368</c:v>
                </c:pt>
                <c:pt idx="86">
                  <c:v>42369</c:v>
                </c:pt>
                <c:pt idx="87">
                  <c:v>42373</c:v>
                </c:pt>
                <c:pt idx="88">
                  <c:v>42374</c:v>
                </c:pt>
                <c:pt idx="89">
                  <c:v>42375</c:v>
                </c:pt>
                <c:pt idx="90">
                  <c:v>42376</c:v>
                </c:pt>
                <c:pt idx="91">
                  <c:v>42377</c:v>
                </c:pt>
                <c:pt idx="92">
                  <c:v>42380</c:v>
                </c:pt>
                <c:pt idx="93">
                  <c:v>42381</c:v>
                </c:pt>
                <c:pt idx="94">
                  <c:v>42382</c:v>
                </c:pt>
                <c:pt idx="95">
                  <c:v>42383</c:v>
                </c:pt>
                <c:pt idx="96">
                  <c:v>42384</c:v>
                </c:pt>
                <c:pt idx="97">
                  <c:v>42387</c:v>
                </c:pt>
                <c:pt idx="98">
                  <c:v>42388</c:v>
                </c:pt>
                <c:pt idx="99">
                  <c:v>42389</c:v>
                </c:pt>
                <c:pt idx="100">
                  <c:v>42390</c:v>
                </c:pt>
                <c:pt idx="101">
                  <c:v>42391</c:v>
                </c:pt>
                <c:pt idx="102">
                  <c:v>42394</c:v>
                </c:pt>
                <c:pt idx="103">
                  <c:v>42395</c:v>
                </c:pt>
                <c:pt idx="104">
                  <c:v>42396</c:v>
                </c:pt>
                <c:pt idx="105">
                  <c:v>42397</c:v>
                </c:pt>
                <c:pt idx="106">
                  <c:v>42398</c:v>
                </c:pt>
                <c:pt idx="107">
                  <c:v>42401</c:v>
                </c:pt>
                <c:pt idx="108">
                  <c:v>42402</c:v>
                </c:pt>
                <c:pt idx="109">
                  <c:v>42403</c:v>
                </c:pt>
                <c:pt idx="110">
                  <c:v>42404</c:v>
                </c:pt>
                <c:pt idx="111">
                  <c:v>42405</c:v>
                </c:pt>
                <c:pt idx="112">
                  <c:v>42408</c:v>
                </c:pt>
                <c:pt idx="113">
                  <c:v>42409</c:v>
                </c:pt>
                <c:pt idx="114">
                  <c:v>42410</c:v>
                </c:pt>
                <c:pt idx="115">
                  <c:v>42411</c:v>
                </c:pt>
                <c:pt idx="116">
                  <c:v>42412</c:v>
                </c:pt>
                <c:pt idx="117">
                  <c:v>42415</c:v>
                </c:pt>
                <c:pt idx="118">
                  <c:v>42416</c:v>
                </c:pt>
                <c:pt idx="119">
                  <c:v>42417</c:v>
                </c:pt>
                <c:pt idx="120">
                  <c:v>42418</c:v>
                </c:pt>
                <c:pt idx="121">
                  <c:v>42419</c:v>
                </c:pt>
                <c:pt idx="122">
                  <c:v>42422</c:v>
                </c:pt>
                <c:pt idx="123">
                  <c:v>42423</c:v>
                </c:pt>
                <c:pt idx="124">
                  <c:v>42424</c:v>
                </c:pt>
                <c:pt idx="125">
                  <c:v>42425</c:v>
                </c:pt>
                <c:pt idx="126">
                  <c:v>42426</c:v>
                </c:pt>
                <c:pt idx="127">
                  <c:v>42429</c:v>
                </c:pt>
                <c:pt idx="128">
                  <c:v>42430</c:v>
                </c:pt>
                <c:pt idx="129">
                  <c:v>42431</c:v>
                </c:pt>
                <c:pt idx="130">
                  <c:v>42432</c:v>
                </c:pt>
                <c:pt idx="131">
                  <c:v>42433</c:v>
                </c:pt>
                <c:pt idx="132">
                  <c:v>42436</c:v>
                </c:pt>
                <c:pt idx="133">
                  <c:v>42437</c:v>
                </c:pt>
                <c:pt idx="134">
                  <c:v>42438</c:v>
                </c:pt>
                <c:pt idx="135">
                  <c:v>42439</c:v>
                </c:pt>
                <c:pt idx="136">
                  <c:v>42440</c:v>
                </c:pt>
                <c:pt idx="137">
                  <c:v>42443</c:v>
                </c:pt>
                <c:pt idx="138">
                  <c:v>42444</c:v>
                </c:pt>
                <c:pt idx="139">
                  <c:v>42445</c:v>
                </c:pt>
                <c:pt idx="140">
                  <c:v>42446</c:v>
                </c:pt>
                <c:pt idx="141">
                  <c:v>42447</c:v>
                </c:pt>
                <c:pt idx="142">
                  <c:v>42450</c:v>
                </c:pt>
                <c:pt idx="143">
                  <c:v>42451</c:v>
                </c:pt>
                <c:pt idx="144">
                  <c:v>42452</c:v>
                </c:pt>
                <c:pt idx="145">
                  <c:v>42453</c:v>
                </c:pt>
                <c:pt idx="146">
                  <c:v>42458</c:v>
                </c:pt>
                <c:pt idx="147">
                  <c:v>42459</c:v>
                </c:pt>
                <c:pt idx="148">
                  <c:v>42460</c:v>
                </c:pt>
                <c:pt idx="149">
                  <c:v>42461</c:v>
                </c:pt>
                <c:pt idx="150">
                  <c:v>42464</c:v>
                </c:pt>
                <c:pt idx="151">
                  <c:v>42465</c:v>
                </c:pt>
                <c:pt idx="152">
                  <c:v>42466</c:v>
                </c:pt>
                <c:pt idx="153">
                  <c:v>42467</c:v>
                </c:pt>
                <c:pt idx="154">
                  <c:v>42468</c:v>
                </c:pt>
                <c:pt idx="155">
                  <c:v>42471</c:v>
                </c:pt>
                <c:pt idx="156">
                  <c:v>42472</c:v>
                </c:pt>
                <c:pt idx="157">
                  <c:v>42473</c:v>
                </c:pt>
                <c:pt idx="158">
                  <c:v>42474</c:v>
                </c:pt>
                <c:pt idx="159">
                  <c:v>42475</c:v>
                </c:pt>
                <c:pt idx="160">
                  <c:v>42478</c:v>
                </c:pt>
                <c:pt idx="161">
                  <c:v>42479</c:v>
                </c:pt>
                <c:pt idx="162">
                  <c:v>42480</c:v>
                </c:pt>
                <c:pt idx="163">
                  <c:v>42481</c:v>
                </c:pt>
                <c:pt idx="164">
                  <c:v>42482</c:v>
                </c:pt>
                <c:pt idx="165">
                  <c:v>42485</c:v>
                </c:pt>
                <c:pt idx="166">
                  <c:v>42486</c:v>
                </c:pt>
                <c:pt idx="167">
                  <c:v>42487</c:v>
                </c:pt>
                <c:pt idx="168">
                  <c:v>42488</c:v>
                </c:pt>
                <c:pt idx="169">
                  <c:v>42489</c:v>
                </c:pt>
                <c:pt idx="170">
                  <c:v>42492</c:v>
                </c:pt>
                <c:pt idx="171">
                  <c:v>42493</c:v>
                </c:pt>
                <c:pt idx="172">
                  <c:v>42494</c:v>
                </c:pt>
                <c:pt idx="173">
                  <c:v>42495</c:v>
                </c:pt>
                <c:pt idx="174">
                  <c:v>42496</c:v>
                </c:pt>
                <c:pt idx="175">
                  <c:v>42499</c:v>
                </c:pt>
                <c:pt idx="176">
                  <c:v>42500</c:v>
                </c:pt>
                <c:pt idx="177">
                  <c:v>42501</c:v>
                </c:pt>
                <c:pt idx="178">
                  <c:v>42502</c:v>
                </c:pt>
                <c:pt idx="179">
                  <c:v>42503</c:v>
                </c:pt>
                <c:pt idx="180">
                  <c:v>42506</c:v>
                </c:pt>
                <c:pt idx="181">
                  <c:v>42507</c:v>
                </c:pt>
                <c:pt idx="182">
                  <c:v>42508</c:v>
                </c:pt>
                <c:pt idx="183">
                  <c:v>42509</c:v>
                </c:pt>
                <c:pt idx="184">
                  <c:v>42510</c:v>
                </c:pt>
                <c:pt idx="185">
                  <c:v>42513</c:v>
                </c:pt>
                <c:pt idx="186">
                  <c:v>42514</c:v>
                </c:pt>
                <c:pt idx="187">
                  <c:v>42515</c:v>
                </c:pt>
                <c:pt idx="188">
                  <c:v>42516</c:v>
                </c:pt>
                <c:pt idx="189">
                  <c:v>42517</c:v>
                </c:pt>
                <c:pt idx="190">
                  <c:v>42520</c:v>
                </c:pt>
                <c:pt idx="191">
                  <c:v>42521</c:v>
                </c:pt>
                <c:pt idx="192">
                  <c:v>42522</c:v>
                </c:pt>
                <c:pt idx="193">
                  <c:v>42523</c:v>
                </c:pt>
                <c:pt idx="194">
                  <c:v>42524</c:v>
                </c:pt>
                <c:pt idx="195">
                  <c:v>42527</c:v>
                </c:pt>
                <c:pt idx="196">
                  <c:v>42528</c:v>
                </c:pt>
                <c:pt idx="197">
                  <c:v>42529</c:v>
                </c:pt>
                <c:pt idx="198">
                  <c:v>42530</c:v>
                </c:pt>
                <c:pt idx="199">
                  <c:v>42531</c:v>
                </c:pt>
                <c:pt idx="200">
                  <c:v>42534</c:v>
                </c:pt>
                <c:pt idx="201">
                  <c:v>42535</c:v>
                </c:pt>
                <c:pt idx="202">
                  <c:v>42536</c:v>
                </c:pt>
                <c:pt idx="203">
                  <c:v>42537</c:v>
                </c:pt>
                <c:pt idx="204">
                  <c:v>42538</c:v>
                </c:pt>
                <c:pt idx="205">
                  <c:v>42541</c:v>
                </c:pt>
                <c:pt idx="206">
                  <c:v>42542</c:v>
                </c:pt>
                <c:pt idx="207">
                  <c:v>42543</c:v>
                </c:pt>
                <c:pt idx="208">
                  <c:v>42544</c:v>
                </c:pt>
                <c:pt idx="209">
                  <c:v>42545</c:v>
                </c:pt>
                <c:pt idx="210">
                  <c:v>42548</c:v>
                </c:pt>
                <c:pt idx="211">
                  <c:v>42549</c:v>
                </c:pt>
                <c:pt idx="212">
                  <c:v>42550</c:v>
                </c:pt>
                <c:pt idx="213">
                  <c:v>42551</c:v>
                </c:pt>
                <c:pt idx="214">
                  <c:v>42552</c:v>
                </c:pt>
                <c:pt idx="215">
                  <c:v>42555</c:v>
                </c:pt>
                <c:pt idx="216">
                  <c:v>42556</c:v>
                </c:pt>
                <c:pt idx="217">
                  <c:v>42557</c:v>
                </c:pt>
                <c:pt idx="218">
                  <c:v>42558</c:v>
                </c:pt>
                <c:pt idx="219">
                  <c:v>42559</c:v>
                </c:pt>
                <c:pt idx="220">
                  <c:v>42562</c:v>
                </c:pt>
                <c:pt idx="221">
                  <c:v>42563</c:v>
                </c:pt>
                <c:pt idx="222">
                  <c:v>42564</c:v>
                </c:pt>
                <c:pt idx="223">
                  <c:v>42565</c:v>
                </c:pt>
                <c:pt idx="224">
                  <c:v>42566</c:v>
                </c:pt>
                <c:pt idx="225">
                  <c:v>42569</c:v>
                </c:pt>
                <c:pt idx="226">
                  <c:v>42570</c:v>
                </c:pt>
                <c:pt idx="227">
                  <c:v>42571</c:v>
                </c:pt>
                <c:pt idx="228">
                  <c:v>42572</c:v>
                </c:pt>
                <c:pt idx="229">
                  <c:v>42573</c:v>
                </c:pt>
                <c:pt idx="230">
                  <c:v>42576</c:v>
                </c:pt>
                <c:pt idx="231">
                  <c:v>42577</c:v>
                </c:pt>
                <c:pt idx="232">
                  <c:v>42578</c:v>
                </c:pt>
                <c:pt idx="233">
                  <c:v>42579</c:v>
                </c:pt>
                <c:pt idx="234">
                  <c:v>42580</c:v>
                </c:pt>
                <c:pt idx="235">
                  <c:v>42583</c:v>
                </c:pt>
                <c:pt idx="236">
                  <c:v>42584</c:v>
                </c:pt>
                <c:pt idx="237">
                  <c:v>42585</c:v>
                </c:pt>
                <c:pt idx="238">
                  <c:v>42586</c:v>
                </c:pt>
                <c:pt idx="239">
                  <c:v>42587</c:v>
                </c:pt>
                <c:pt idx="240">
                  <c:v>42590</c:v>
                </c:pt>
                <c:pt idx="241">
                  <c:v>42591</c:v>
                </c:pt>
                <c:pt idx="242">
                  <c:v>42592</c:v>
                </c:pt>
                <c:pt idx="243">
                  <c:v>42593</c:v>
                </c:pt>
                <c:pt idx="244">
                  <c:v>42594</c:v>
                </c:pt>
                <c:pt idx="245">
                  <c:v>42597</c:v>
                </c:pt>
                <c:pt idx="246">
                  <c:v>42598</c:v>
                </c:pt>
                <c:pt idx="247">
                  <c:v>42599</c:v>
                </c:pt>
                <c:pt idx="248">
                  <c:v>42600</c:v>
                </c:pt>
                <c:pt idx="249">
                  <c:v>42601</c:v>
                </c:pt>
                <c:pt idx="250">
                  <c:v>42604</c:v>
                </c:pt>
                <c:pt idx="251">
                  <c:v>42605</c:v>
                </c:pt>
                <c:pt idx="252">
                  <c:v>42606</c:v>
                </c:pt>
                <c:pt idx="253">
                  <c:v>42607</c:v>
                </c:pt>
                <c:pt idx="254">
                  <c:v>42608</c:v>
                </c:pt>
              </c:numCache>
            </c:numRef>
          </c:xVal>
          <c:yVal>
            <c:numRef>
              <c:f>EUR1M!$AQ$2:$AQ$256</c:f>
              <c:numCache>
                <c:formatCode>0.0000%</c:formatCode>
                <c:ptCount val="255"/>
                <c:pt idx="0">
                  <c:v>-9.4445465526907246E-4</c:v>
                </c:pt>
                <c:pt idx="1">
                  <c:v>-9.3475620958724081E-4</c:v>
                </c:pt>
                <c:pt idx="2">
                  <c:v>-9.0099420744893521E-4</c:v>
                </c:pt>
                <c:pt idx="3">
                  <c:v>-8.9122420113163514E-4</c:v>
                </c:pt>
                <c:pt idx="4">
                  <c:v>-8.8305239234864885E-4</c:v>
                </c:pt>
                <c:pt idx="5">
                  <c:v>-8.7895905303114752E-4</c:v>
                </c:pt>
                <c:pt idx="6">
                  <c:v>-8.7273837020713217E-4</c:v>
                </c:pt>
                <c:pt idx="7">
                  <c:v>-8.6110979730635862E-4</c:v>
                </c:pt>
                <c:pt idx="8">
                  <c:v>-8.5933586674258322E-4</c:v>
                </c:pt>
                <c:pt idx="9">
                  <c:v>-8.5810207824721374E-4</c:v>
                </c:pt>
                <c:pt idx="10">
                  <c:v>-8.6700264089828449E-4</c:v>
                </c:pt>
                <c:pt idx="11">
                  <c:v>-8.628751863336237E-4</c:v>
                </c:pt>
                <c:pt idx="12">
                  <c:v>-8.6553712962178508E-4</c:v>
                </c:pt>
                <c:pt idx="13">
                  <c:v>-8.7101985225368495E-4</c:v>
                </c:pt>
                <c:pt idx="14">
                  <c:v>-8.7818907769898757E-4</c:v>
                </c:pt>
                <c:pt idx="15">
                  <c:v>-8.9897267835439831E-4</c:v>
                </c:pt>
                <c:pt idx="16">
                  <c:v>-9.0290202256492955E-4</c:v>
                </c:pt>
                <c:pt idx="17">
                  <c:v>-9.3198511880476786E-4</c:v>
                </c:pt>
                <c:pt idx="18">
                  <c:v>-9.4465368076024347E-4</c:v>
                </c:pt>
                <c:pt idx="19">
                  <c:v>-9.5739848789788695E-4</c:v>
                </c:pt>
                <c:pt idx="20">
                  <c:v>-9.8010695280453808E-4</c:v>
                </c:pt>
                <c:pt idx="21">
                  <c:v>-9.8712559592566639E-4</c:v>
                </c:pt>
                <c:pt idx="22">
                  <c:v>-1.0206891967210903E-3</c:v>
                </c:pt>
                <c:pt idx="23">
                  <c:v>-1.0310090353731062E-3</c:v>
                </c:pt>
                <c:pt idx="24">
                  <c:v>-1.0478837583928102E-3</c:v>
                </c:pt>
                <c:pt idx="25">
                  <c:v>-1.0536018436639594E-3</c:v>
                </c:pt>
                <c:pt idx="26">
                  <c:v>-1.0591839266035101E-3</c:v>
                </c:pt>
                <c:pt idx="27">
                  <c:v>-1.0829110702327248E-3</c:v>
                </c:pt>
                <c:pt idx="28">
                  <c:v>-1.0897715494084445E-3</c:v>
                </c:pt>
                <c:pt idx="29">
                  <c:v>-1.0988664515024481E-3</c:v>
                </c:pt>
                <c:pt idx="30">
                  <c:v>-1.1030194864068699E-3</c:v>
                </c:pt>
                <c:pt idx="31">
                  <c:v>-1.1070267385066539E-3</c:v>
                </c:pt>
                <c:pt idx="32">
                  <c:v>-1.119021738694607E-3</c:v>
                </c:pt>
                <c:pt idx="33">
                  <c:v>-1.1217909592094401E-3</c:v>
                </c:pt>
                <c:pt idx="34">
                  <c:v>-1.1217466451887957E-3</c:v>
                </c:pt>
                <c:pt idx="35">
                  <c:v>-1.1240748506152753E-3</c:v>
                </c:pt>
                <c:pt idx="36">
                  <c:v>-1.1262307332017597E-3</c:v>
                </c:pt>
                <c:pt idx="37">
                  <c:v>-1.1245978473378177E-3</c:v>
                </c:pt>
                <c:pt idx="38">
                  <c:v>-1.1226438868772886E-3</c:v>
                </c:pt>
                <c:pt idx="39">
                  <c:v>-1.1123690360898503E-3</c:v>
                </c:pt>
                <c:pt idx="40">
                  <c:v>-1.1124827434023932E-3</c:v>
                </c:pt>
                <c:pt idx="41">
                  <c:v>-1.1123724497429054E-3</c:v>
                </c:pt>
                <c:pt idx="42">
                  <c:v>-1.1006230010233153E-3</c:v>
                </c:pt>
                <c:pt idx="43">
                  <c:v>-1.0937923769236413E-3</c:v>
                </c:pt>
                <c:pt idx="44">
                  <c:v>-1.0862857378559632E-3</c:v>
                </c:pt>
                <c:pt idx="45">
                  <c:v>-1.0661688751269216E-3</c:v>
                </c:pt>
                <c:pt idx="46">
                  <c:v>-1.0633901954992808E-3</c:v>
                </c:pt>
                <c:pt idx="47">
                  <c:v>-1.0408470606804165E-3</c:v>
                </c:pt>
                <c:pt idx="48">
                  <c:v>-1.0306251790765941E-3</c:v>
                </c:pt>
                <c:pt idx="49">
                  <c:v>-1.0201742328921348E-3</c:v>
                </c:pt>
                <c:pt idx="50">
                  <c:v>-9.9821501960806192E-4</c:v>
                </c:pt>
                <c:pt idx="51">
                  <c:v>-9.9326066664550154E-4</c:v>
                </c:pt>
                <c:pt idx="52">
                  <c:v>-9.6671831688244225E-4</c:v>
                </c:pt>
                <c:pt idx="53">
                  <c:v>-9.562338565105577E-4</c:v>
                </c:pt>
                <c:pt idx="54">
                  <c:v>-9.4596729141116498E-4</c:v>
                </c:pt>
                <c:pt idx="55">
                  <c:v>-9.2900978470658591E-4</c:v>
                </c:pt>
                <c:pt idx="56">
                  <c:v>-9.2310978648261458E-4</c:v>
                </c:pt>
                <c:pt idx="57">
                  <c:v>-9.0013773156272237E-4</c:v>
                </c:pt>
                <c:pt idx="58">
                  <c:v>-8.925194423246019E-4</c:v>
                </c:pt>
                <c:pt idx="59">
                  <c:v>-8.8415466618994225E-4</c:v>
                </c:pt>
                <c:pt idx="60">
                  <c:v>-8.7908548427412248E-4</c:v>
                </c:pt>
                <c:pt idx="61">
                  <c:v>-8.7413228582876984E-4</c:v>
                </c:pt>
                <c:pt idx="62">
                  <c:v>-8.6487598490302803E-4</c:v>
                </c:pt>
                <c:pt idx="63">
                  <c:v>-8.7330632441948327E-4</c:v>
                </c:pt>
                <c:pt idx="64">
                  <c:v>-8.7091532116723169E-4</c:v>
                </c:pt>
                <c:pt idx="65">
                  <c:v>-8.6889491570762978E-4</c:v>
                </c:pt>
                <c:pt idx="66">
                  <c:v>-8.6724511096352005E-4</c:v>
                </c:pt>
                <c:pt idx="67">
                  <c:v>-8.8037583281141616E-4</c:v>
                </c:pt>
                <c:pt idx="68">
                  <c:v>-8.8665218756733475E-4</c:v>
                </c:pt>
                <c:pt idx="69">
                  <c:v>-9.0633486712283172E-4</c:v>
                </c:pt>
                <c:pt idx="70">
                  <c:v>-9.0808935685901537E-4</c:v>
                </c:pt>
                <c:pt idx="71">
                  <c:v>-9.1020694271886293E-4</c:v>
                </c:pt>
                <c:pt idx="72">
                  <c:v>-9.3939125775961208E-4</c:v>
                </c:pt>
                <c:pt idx="73">
                  <c:v>-9.5004616010325874E-4</c:v>
                </c:pt>
                <c:pt idx="74">
                  <c:v>-9.7384835969266902E-4</c:v>
                </c:pt>
                <c:pt idx="75">
                  <c:v>-9.786782604138955E-4</c:v>
                </c:pt>
                <c:pt idx="76">
                  <c:v>-9.8381861747587709E-4</c:v>
                </c:pt>
                <c:pt idx="77">
                  <c:v>-1.0188437504762391E-3</c:v>
                </c:pt>
                <c:pt idx="78">
                  <c:v>-1.0304729585901419E-3</c:v>
                </c:pt>
                <c:pt idx="79">
                  <c:v>-1.0510704016572251E-3</c:v>
                </c:pt>
                <c:pt idx="80">
                  <c:v>-1.0575766549603127E-3</c:v>
                </c:pt>
                <c:pt idx="81">
                  <c:v>-1.0949038602015731E-3</c:v>
                </c:pt>
                <c:pt idx="82">
                  <c:v>-1.1041032167323091E-3</c:v>
                </c:pt>
                <c:pt idx="83">
                  <c:v>-1.1106917432379682E-3</c:v>
                </c:pt>
                <c:pt idx="84">
                  <c:v>-1.1172350069777669E-3</c:v>
                </c:pt>
                <c:pt idx="85">
                  <c:v>-1.1439487501211985E-3</c:v>
                </c:pt>
                <c:pt idx="86">
                  <c:v>-1.1476080798572003E-3</c:v>
                </c:pt>
                <c:pt idx="87">
                  <c:v>-1.1476468121744562E-3</c:v>
                </c:pt>
                <c:pt idx="88">
                  <c:v>-1.1508030706137984E-3</c:v>
                </c:pt>
                <c:pt idx="89">
                  <c:v>-1.1536170285467969E-3</c:v>
                </c:pt>
                <c:pt idx="90">
                  <c:v>-1.1531338847921156E-3</c:v>
                </c:pt>
                <c:pt idx="91">
                  <c:v>-1.1517438079036801E-3</c:v>
                </c:pt>
                <c:pt idx="92">
                  <c:v>-1.1447397046766966E-3</c:v>
                </c:pt>
                <c:pt idx="93">
                  <c:v>-1.1447873935248321E-3</c:v>
                </c:pt>
                <c:pt idx="94">
                  <c:v>-1.1445274618294304E-3</c:v>
                </c:pt>
                <c:pt idx="95">
                  <c:v>-1.1337033981324717E-3</c:v>
                </c:pt>
                <c:pt idx="96">
                  <c:v>-1.1295073187001675E-3</c:v>
                </c:pt>
                <c:pt idx="97">
                  <c:v>-1.1202872280525644E-3</c:v>
                </c:pt>
                <c:pt idx="98">
                  <c:v>-1.1181482785184438E-3</c:v>
                </c:pt>
                <c:pt idx="99">
                  <c:v>-1.1157958775215842E-3</c:v>
                </c:pt>
                <c:pt idx="100">
                  <c:v>-1.1013610927811785E-3</c:v>
                </c:pt>
                <c:pt idx="101">
                  <c:v>-1.0966024134673538E-3</c:v>
                </c:pt>
                <c:pt idx="102">
                  <c:v>-1.0890413557690887E-3</c:v>
                </c:pt>
                <c:pt idx="103">
                  <c:v>-1.0860987511451814E-3</c:v>
                </c:pt>
                <c:pt idx="104">
                  <c:v>-1.0831261007809307E-3</c:v>
                </c:pt>
                <c:pt idx="105">
                  <c:v>-1.0733896452475022E-3</c:v>
                </c:pt>
                <c:pt idx="106">
                  <c:v>-1.0699225470045153E-3</c:v>
                </c:pt>
                <c:pt idx="107">
                  <c:v>-1.0668082010620017E-3</c:v>
                </c:pt>
                <c:pt idx="108">
                  <c:v>-1.0640218866014657E-3</c:v>
                </c:pt>
                <c:pt idx="109">
                  <c:v>-1.060901195022589E-3</c:v>
                </c:pt>
                <c:pt idx="110">
                  <c:v>-1.0556625256683471E-3</c:v>
                </c:pt>
                <c:pt idx="111">
                  <c:v>-1.0541455548614465E-3</c:v>
                </c:pt>
                <c:pt idx="112">
                  <c:v>-1.0528082897972464E-3</c:v>
                </c:pt>
                <c:pt idx="113">
                  <c:v>-1.0516260094339813E-3</c:v>
                </c:pt>
                <c:pt idx="114">
                  <c:v>-1.0501634654809387E-3</c:v>
                </c:pt>
                <c:pt idx="115">
                  <c:v>-1.0479523134989369E-3</c:v>
                </c:pt>
                <c:pt idx="116">
                  <c:v>-1.0471741404363974E-3</c:v>
                </c:pt>
                <c:pt idx="117">
                  <c:v>-1.0464026255306424E-3</c:v>
                </c:pt>
                <c:pt idx="118">
                  <c:v>-1.045613047662727E-3</c:v>
                </c:pt>
                <c:pt idx="119">
                  <c:v>-1.0431905854604582E-3</c:v>
                </c:pt>
                <c:pt idx="120">
                  <c:v>-1.0417796839948543E-3</c:v>
                </c:pt>
                <c:pt idx="121">
                  <c:v>-1.0405289743100697E-3</c:v>
                </c:pt>
                <c:pt idx="122">
                  <c:v>-1.039111874786826E-3</c:v>
                </c:pt>
                <c:pt idx="123">
                  <c:v>-1.0304429533768524E-3</c:v>
                </c:pt>
                <c:pt idx="124">
                  <c:v>-1.0300667524693052E-3</c:v>
                </c:pt>
                <c:pt idx="125">
                  <c:v>-1.0240344539059001E-3</c:v>
                </c:pt>
                <c:pt idx="126">
                  <c:v>-1.0207607146417083E-3</c:v>
                </c:pt>
                <c:pt idx="127">
                  <c:v>-1.0115522067189919E-3</c:v>
                </c:pt>
                <c:pt idx="128">
                  <c:v>-1.0103763549168532E-3</c:v>
                </c:pt>
                <c:pt idx="129">
                  <c:v>-1.0090876789836309E-3</c:v>
                </c:pt>
                <c:pt idx="130">
                  <c:v>-9.9539916293909657E-4</c:v>
                </c:pt>
                <c:pt idx="131">
                  <c:v>-9.9056809900181569E-4</c:v>
                </c:pt>
                <c:pt idx="132">
                  <c:v>-9.8027160480906872E-4</c:v>
                </c:pt>
                <c:pt idx="133">
                  <c:v>-9.780909108661473E-4</c:v>
                </c:pt>
                <c:pt idx="134">
                  <c:v>-9.7580921118155207E-4</c:v>
                </c:pt>
                <c:pt idx="135">
                  <c:v>-9.6146025235397466E-4</c:v>
                </c:pt>
                <c:pt idx="136">
                  <c:v>-9.5694802266859693E-4</c:v>
                </c:pt>
                <c:pt idx="137">
                  <c:v>-9.5007954950714958E-4</c:v>
                </c:pt>
                <c:pt idx="138">
                  <c:v>-9.4744779724958983E-4</c:v>
                </c:pt>
                <c:pt idx="139">
                  <c:v>-9.447625891483148E-4</c:v>
                </c:pt>
                <c:pt idx="140">
                  <c:v>-9.3541251974700818E-4</c:v>
                </c:pt>
                <c:pt idx="141">
                  <c:v>-9.3310557347170778E-4</c:v>
                </c:pt>
                <c:pt idx="142">
                  <c:v>-9.3338079266198036E-4</c:v>
                </c:pt>
                <c:pt idx="143">
                  <c:v>-9.3123945411194287E-4</c:v>
                </c:pt>
                <c:pt idx="144">
                  <c:v>-9.3224593020932716E-4</c:v>
                </c:pt>
                <c:pt idx="145">
                  <c:v>-9.3129063780672539E-4</c:v>
                </c:pt>
                <c:pt idx="146">
                  <c:v>-9.3054599873080787E-4</c:v>
                </c:pt>
                <c:pt idx="147">
                  <c:v>-9.4218547187776126E-4</c:v>
                </c:pt>
                <c:pt idx="148">
                  <c:v>-9.539425541680302E-4</c:v>
                </c:pt>
                <c:pt idx="149">
                  <c:v>-9.608427262297603E-4</c:v>
                </c:pt>
                <c:pt idx="150">
                  <c:v>-9.6840897902872314E-4</c:v>
                </c:pt>
                <c:pt idx="151">
                  <c:v>-9.8859668442599635E-4</c:v>
                </c:pt>
                <c:pt idx="152">
                  <c:v>-9.9139847774564588E-4</c:v>
                </c:pt>
                <c:pt idx="153">
                  <c:v>-1.014038769564074E-3</c:v>
                </c:pt>
                <c:pt idx="154">
                  <c:v>-1.0242858977180802E-3</c:v>
                </c:pt>
                <c:pt idx="155">
                  <c:v>-1.034760571545057E-3</c:v>
                </c:pt>
                <c:pt idx="156">
                  <c:v>-1.0566306705257766E-3</c:v>
                </c:pt>
                <c:pt idx="157">
                  <c:v>-1.061663564523021E-3</c:v>
                </c:pt>
                <c:pt idx="158">
                  <c:v>-1.0883544814777046E-3</c:v>
                </c:pt>
                <c:pt idx="159">
                  <c:v>-1.0988788458670129E-3</c:v>
                </c:pt>
                <c:pt idx="160">
                  <c:v>-1.1091922301709189E-3</c:v>
                </c:pt>
                <c:pt idx="161">
                  <c:v>-1.1262216211366249E-3</c:v>
                </c:pt>
                <c:pt idx="162">
                  <c:v>-1.132185955225659E-3</c:v>
                </c:pt>
                <c:pt idx="163">
                  <c:v>-1.1554018583814774E-3</c:v>
                </c:pt>
                <c:pt idx="164">
                  <c:v>-1.1631338092543686E-3</c:v>
                </c:pt>
                <c:pt idx="165">
                  <c:v>-1.1702162637465818E-3</c:v>
                </c:pt>
                <c:pt idx="166">
                  <c:v>-1.1772250813893437E-3</c:v>
                </c:pt>
                <c:pt idx="167">
                  <c:v>-1.181819357132935E-3</c:v>
                </c:pt>
                <c:pt idx="168">
                  <c:v>-1.1921619117984162E-3</c:v>
                </c:pt>
                <c:pt idx="169">
                  <c:v>-1.1935865813188363E-3</c:v>
                </c:pt>
                <c:pt idx="170">
                  <c:v>-1.1886640693106996E-3</c:v>
                </c:pt>
                <c:pt idx="171">
                  <c:v>-1.1907468890466621E-3</c:v>
                </c:pt>
                <c:pt idx="172">
                  <c:v>-1.192489861998316E-3</c:v>
                </c:pt>
                <c:pt idx="173">
                  <c:v>-1.1843626912451612E-3</c:v>
                </c:pt>
                <c:pt idx="174">
                  <c:v>-1.1803192306426892E-3</c:v>
                </c:pt>
                <c:pt idx="175">
                  <c:v>-1.1674304613066996E-3</c:v>
                </c:pt>
                <c:pt idx="176">
                  <c:v>-1.1663075043381876E-3</c:v>
                </c:pt>
                <c:pt idx="177">
                  <c:v>-1.1648693920548567E-3</c:v>
                </c:pt>
                <c:pt idx="178">
                  <c:v>-1.1454659997967736E-3</c:v>
                </c:pt>
                <c:pt idx="179">
                  <c:v>-1.1383475534456908E-3</c:v>
                </c:pt>
                <c:pt idx="180">
                  <c:v>-1.1229316485908668E-3</c:v>
                </c:pt>
                <c:pt idx="181">
                  <c:v>-1.1194458715339806E-3</c:v>
                </c:pt>
                <c:pt idx="182">
                  <c:v>-1.1157240261696192E-3</c:v>
                </c:pt>
                <c:pt idx="183">
                  <c:v>-1.0922238602621838E-3</c:v>
                </c:pt>
                <c:pt idx="184">
                  <c:v>-1.0844235850467647E-3</c:v>
                </c:pt>
                <c:pt idx="185">
                  <c:v>-1.0709043239629714E-3</c:v>
                </c:pt>
                <c:pt idx="186">
                  <c:v>-1.0663905232755067E-3</c:v>
                </c:pt>
                <c:pt idx="187">
                  <c:v>-1.0618058702437766E-3</c:v>
                </c:pt>
                <c:pt idx="188">
                  <c:v>-1.0413884839717781E-3</c:v>
                </c:pt>
                <c:pt idx="189">
                  <c:v>-1.0370705701734373E-3</c:v>
                </c:pt>
                <c:pt idx="190">
                  <c:v>-1.0311774190103762E-3</c:v>
                </c:pt>
                <c:pt idx="191">
                  <c:v>-1.0233133030758401E-3</c:v>
                </c:pt>
                <c:pt idx="192">
                  <c:v>-1.0197515355878364E-3</c:v>
                </c:pt>
                <c:pt idx="193">
                  <c:v>-1.0087576895321249E-3</c:v>
                </c:pt>
                <c:pt idx="194">
                  <c:v>-1.0056119016232934E-3</c:v>
                </c:pt>
                <c:pt idx="195">
                  <c:v>-1.0028850337704398E-3</c:v>
                </c:pt>
                <c:pt idx="196">
                  <c:v>-1.0007595802102864E-3</c:v>
                </c:pt>
                <c:pt idx="197">
                  <c:v>-9.9885113372960035E-4</c:v>
                </c:pt>
                <c:pt idx="198">
                  <c:v>-9.9512750049735033E-4</c:v>
                </c:pt>
                <c:pt idx="199">
                  <c:v>-9.9466995542885073E-4</c:v>
                </c:pt>
                <c:pt idx="200">
                  <c:v>-9.9454993083725185E-4</c:v>
                </c:pt>
                <c:pt idx="201">
                  <c:v>-9.9680976717489433E-4</c:v>
                </c:pt>
                <c:pt idx="202">
                  <c:v>-9.9638238127810054E-4</c:v>
                </c:pt>
                <c:pt idx="203">
                  <c:v>-9.9860561120079794E-4</c:v>
                </c:pt>
                <c:pt idx="204">
                  <c:v>-1.0002665068631345E-3</c:v>
                </c:pt>
                <c:pt idx="205">
                  <c:v>-1.0021835219484743E-3</c:v>
                </c:pt>
                <c:pt idx="206">
                  <c:v>-1.0077245657461043E-3</c:v>
                </c:pt>
                <c:pt idx="207">
                  <c:v>-1.0084853384564974E-3</c:v>
                </c:pt>
                <c:pt idx="208">
                  <c:v>-1.0152033812511618E-3</c:v>
                </c:pt>
                <c:pt idx="209">
                  <c:v>-1.0184129083299354E-3</c:v>
                </c:pt>
                <c:pt idx="210">
                  <c:v>-1.0217971532968662E-3</c:v>
                </c:pt>
                <c:pt idx="211">
                  <c:v>-1.0232043233121353E-3</c:v>
                </c:pt>
                <c:pt idx="212">
                  <c:v>-1.0313000157561206E-3</c:v>
                </c:pt>
                <c:pt idx="213">
                  <c:v>-1.0433892275451748E-3</c:v>
                </c:pt>
                <c:pt idx="214">
                  <c:v>-1.0476346555233738E-3</c:v>
                </c:pt>
                <c:pt idx="215">
                  <c:v>-1.0568668074368243E-3</c:v>
                </c:pt>
                <c:pt idx="216">
                  <c:v>-1.0588238838941944E-3</c:v>
                </c:pt>
                <c:pt idx="217">
                  <c:v>-1.0608260980023735E-3</c:v>
                </c:pt>
                <c:pt idx="218">
                  <c:v>-1.0744124089109405E-3</c:v>
                </c:pt>
                <c:pt idx="219">
                  <c:v>-1.0789649569681852E-3</c:v>
                </c:pt>
                <c:pt idx="220">
                  <c:v>-1.0878961895018208E-3</c:v>
                </c:pt>
                <c:pt idx="221">
                  <c:v>-1.0901817308557604E-3</c:v>
                </c:pt>
                <c:pt idx="222">
                  <c:v>-1.0925020227977697E-3</c:v>
                </c:pt>
                <c:pt idx="223">
                  <c:v>-1.1055703548104321E-3</c:v>
                </c:pt>
                <c:pt idx="224">
                  <c:v>-1.1097583323094184E-3</c:v>
                </c:pt>
                <c:pt idx="225">
                  <c:v>-1.1169435064668904E-3</c:v>
                </c:pt>
                <c:pt idx="226">
                  <c:v>-1.1192814549761121E-3</c:v>
                </c:pt>
                <c:pt idx="227">
                  <c:v>-1.1216259556308976E-3</c:v>
                </c:pt>
                <c:pt idx="228">
                  <c:v>-1.1321612515065886E-3</c:v>
                </c:pt>
                <c:pt idx="229">
                  <c:v>-1.1353129744382589E-3</c:v>
                </c:pt>
                <c:pt idx="230">
                  <c:v>-1.13959195063548E-3</c:v>
                </c:pt>
                <c:pt idx="231">
                  <c:v>-1.14156821090311E-3</c:v>
                </c:pt>
                <c:pt idx="232">
                  <c:v>-1.1442695397830122E-3</c:v>
                </c:pt>
                <c:pt idx="233">
                  <c:v>-1.1494833247352901E-3</c:v>
                </c:pt>
                <c:pt idx="234">
                  <c:v>-1.1509309064775075E-3</c:v>
                </c:pt>
                <c:pt idx="235">
                  <c:v>-1.1515326311428709E-3</c:v>
                </c:pt>
                <c:pt idx="236">
                  <c:v>-1.152640492191187E-3</c:v>
                </c:pt>
                <c:pt idx="237">
                  <c:v>-1.1536535052420096E-3</c:v>
                </c:pt>
                <c:pt idx="238">
                  <c:v>-1.1541360116729485E-3</c:v>
                </c:pt>
                <c:pt idx="239">
                  <c:v>-1.1538412992069043E-3</c:v>
                </c:pt>
                <c:pt idx="240">
                  <c:v>-1.1514763222265534E-3</c:v>
                </c:pt>
                <c:pt idx="241">
                  <c:v>-1.1516424119265012E-3</c:v>
                </c:pt>
                <c:pt idx="242">
                  <c:v>-1.151717268571658E-3</c:v>
                </c:pt>
                <c:pt idx="243">
                  <c:v>-1.1479235234884162E-3</c:v>
                </c:pt>
                <c:pt idx="244">
                  <c:v>-1.1463301441708958E-3</c:v>
                </c:pt>
                <c:pt idx="245">
                  <c:v>-1.1420336539961925E-3</c:v>
                </c:pt>
                <c:pt idx="246">
                  <c:v>-1.1414011962335158E-3</c:v>
                </c:pt>
                <c:pt idx="247">
                  <c:v>-1.1406903633646589E-3</c:v>
                </c:pt>
                <c:pt idx="248">
                  <c:v>-1.1339512432949294E-3</c:v>
                </c:pt>
                <c:pt idx="249">
                  <c:v>-1.1315028223553873E-3</c:v>
                </c:pt>
                <c:pt idx="250">
                  <c:v>-1.1261217802515202E-3</c:v>
                </c:pt>
                <c:pt idx="251">
                  <c:v>-1.1249251695917561E-3</c:v>
                </c:pt>
                <c:pt idx="252">
                  <c:v>-1.1236781670226886E-3</c:v>
                </c:pt>
                <c:pt idx="253">
                  <c:v>-1.1153245486256718E-3</c:v>
                </c:pt>
                <c:pt idx="254">
                  <c:v>-1.1124647120361946E-3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94344832"/>
        <c:axId val="794347008"/>
      </c:scatterChart>
      <c:valAx>
        <c:axId val="794344832"/>
        <c:scaling>
          <c:orientation val="minMax"/>
        </c:scaling>
        <c:delete val="0"/>
        <c:axPos val="b"/>
        <c:numFmt formatCode="[$-409]mmm\-yy;@" sourceLinked="0"/>
        <c:majorTickMark val="cross"/>
        <c:minorTickMark val="none"/>
        <c:tickLblPos val="low"/>
        <c:txPr>
          <a:bodyPr rot="-2700000"/>
          <a:lstStyle/>
          <a:p>
            <a:pPr>
              <a:defRPr/>
            </a:pPr>
            <a:endParaRPr lang="en-US"/>
          </a:p>
        </c:txPr>
        <c:crossAx val="794347008"/>
        <c:crosses val="autoZero"/>
        <c:crossBetween val="midCat"/>
      </c:valAx>
      <c:valAx>
        <c:axId val="794347008"/>
        <c:scaling>
          <c:orientation val="minMax"/>
        </c:scaling>
        <c:delete val="0"/>
        <c:axPos val="l"/>
        <c:majorGridlines/>
        <c:numFmt formatCode="0.00%" sourceLinked="0"/>
        <c:majorTickMark val="out"/>
        <c:minorTickMark val="none"/>
        <c:tickLblPos val="nextTo"/>
        <c:crossAx val="794344832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89121277777777774"/>
          <c:y val="0.12208888888888889"/>
          <c:w val="6.2926111111111113E-2"/>
          <c:h val="0.23723861111111111"/>
        </c:manualLayout>
      </c:layout>
      <c:overlay val="1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Euribor 1M (0Y-2Y)</a:t>
            </a:r>
          </a:p>
        </c:rich>
      </c:tx>
      <c:overlay val="1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Mx</c:v>
          </c:tx>
          <c:spPr>
            <a:ln w="28575">
              <a:noFill/>
            </a:ln>
          </c:spPr>
          <c:marker>
            <c:symbol val="diamond"/>
            <c:size val="3"/>
          </c:marker>
          <c:xVal>
            <c:numRef>
              <c:f>EUR1M!$AN$2:$AN$513</c:f>
              <c:numCache>
                <c:formatCode>ddd\,\ dd\-mmm\-yyyy</c:formatCode>
                <c:ptCount val="512"/>
                <c:pt idx="0">
                  <c:v>42248</c:v>
                </c:pt>
                <c:pt idx="1">
                  <c:v>42249</c:v>
                </c:pt>
                <c:pt idx="2">
                  <c:v>42250</c:v>
                </c:pt>
                <c:pt idx="3">
                  <c:v>42251</c:v>
                </c:pt>
                <c:pt idx="4">
                  <c:v>42254</c:v>
                </c:pt>
                <c:pt idx="5">
                  <c:v>42255</c:v>
                </c:pt>
                <c:pt idx="6">
                  <c:v>42256</c:v>
                </c:pt>
                <c:pt idx="7">
                  <c:v>42257</c:v>
                </c:pt>
                <c:pt idx="8">
                  <c:v>42258</c:v>
                </c:pt>
                <c:pt idx="9">
                  <c:v>42261</c:v>
                </c:pt>
                <c:pt idx="10">
                  <c:v>42262</c:v>
                </c:pt>
                <c:pt idx="11">
                  <c:v>42263</c:v>
                </c:pt>
                <c:pt idx="12">
                  <c:v>42264</c:v>
                </c:pt>
                <c:pt idx="13">
                  <c:v>42265</c:v>
                </c:pt>
                <c:pt idx="14">
                  <c:v>42268</c:v>
                </c:pt>
                <c:pt idx="15">
                  <c:v>42269</c:v>
                </c:pt>
                <c:pt idx="16">
                  <c:v>42270</c:v>
                </c:pt>
                <c:pt idx="17">
                  <c:v>42271</c:v>
                </c:pt>
                <c:pt idx="18">
                  <c:v>42272</c:v>
                </c:pt>
                <c:pt idx="19">
                  <c:v>42275</c:v>
                </c:pt>
                <c:pt idx="20">
                  <c:v>42276</c:v>
                </c:pt>
                <c:pt idx="21">
                  <c:v>42277</c:v>
                </c:pt>
                <c:pt idx="22">
                  <c:v>42278</c:v>
                </c:pt>
                <c:pt idx="23">
                  <c:v>42279</c:v>
                </c:pt>
                <c:pt idx="24">
                  <c:v>42282</c:v>
                </c:pt>
                <c:pt idx="25">
                  <c:v>42283</c:v>
                </c:pt>
                <c:pt idx="26">
                  <c:v>42284</c:v>
                </c:pt>
                <c:pt idx="27">
                  <c:v>42285</c:v>
                </c:pt>
                <c:pt idx="28">
                  <c:v>42286</c:v>
                </c:pt>
                <c:pt idx="29">
                  <c:v>42289</c:v>
                </c:pt>
                <c:pt idx="30">
                  <c:v>42290</c:v>
                </c:pt>
                <c:pt idx="31">
                  <c:v>42291</c:v>
                </c:pt>
                <c:pt idx="32">
                  <c:v>42292</c:v>
                </c:pt>
                <c:pt idx="33">
                  <c:v>42293</c:v>
                </c:pt>
                <c:pt idx="34">
                  <c:v>42296</c:v>
                </c:pt>
                <c:pt idx="35">
                  <c:v>42297</c:v>
                </c:pt>
                <c:pt idx="36">
                  <c:v>42298</c:v>
                </c:pt>
                <c:pt idx="37">
                  <c:v>42299</c:v>
                </c:pt>
                <c:pt idx="38">
                  <c:v>42300</c:v>
                </c:pt>
                <c:pt idx="39">
                  <c:v>42303</c:v>
                </c:pt>
                <c:pt idx="40">
                  <c:v>42304</c:v>
                </c:pt>
                <c:pt idx="41">
                  <c:v>42305</c:v>
                </c:pt>
                <c:pt idx="42">
                  <c:v>42306</c:v>
                </c:pt>
                <c:pt idx="43">
                  <c:v>42307</c:v>
                </c:pt>
                <c:pt idx="44">
                  <c:v>42310</c:v>
                </c:pt>
                <c:pt idx="45">
                  <c:v>42311</c:v>
                </c:pt>
                <c:pt idx="46">
                  <c:v>42312</c:v>
                </c:pt>
                <c:pt idx="47">
                  <c:v>42313</c:v>
                </c:pt>
                <c:pt idx="48">
                  <c:v>42314</c:v>
                </c:pt>
                <c:pt idx="49">
                  <c:v>42317</c:v>
                </c:pt>
                <c:pt idx="50">
                  <c:v>42318</c:v>
                </c:pt>
                <c:pt idx="51">
                  <c:v>42319</c:v>
                </c:pt>
                <c:pt idx="52">
                  <c:v>42320</c:v>
                </c:pt>
                <c:pt idx="53">
                  <c:v>42321</c:v>
                </c:pt>
                <c:pt idx="54">
                  <c:v>42324</c:v>
                </c:pt>
                <c:pt idx="55">
                  <c:v>42325</c:v>
                </c:pt>
                <c:pt idx="56">
                  <c:v>42326</c:v>
                </c:pt>
                <c:pt idx="57">
                  <c:v>42327</c:v>
                </c:pt>
                <c:pt idx="58">
                  <c:v>42328</c:v>
                </c:pt>
                <c:pt idx="59">
                  <c:v>42331</c:v>
                </c:pt>
                <c:pt idx="60">
                  <c:v>42332</c:v>
                </c:pt>
                <c:pt idx="61">
                  <c:v>42333</c:v>
                </c:pt>
                <c:pt idx="62">
                  <c:v>42334</c:v>
                </c:pt>
                <c:pt idx="63">
                  <c:v>42335</c:v>
                </c:pt>
                <c:pt idx="64">
                  <c:v>42338</c:v>
                </c:pt>
                <c:pt idx="65">
                  <c:v>42339</c:v>
                </c:pt>
                <c:pt idx="66">
                  <c:v>42340</c:v>
                </c:pt>
                <c:pt idx="67">
                  <c:v>42341</c:v>
                </c:pt>
                <c:pt idx="68">
                  <c:v>42342</c:v>
                </c:pt>
                <c:pt idx="69">
                  <c:v>42345</c:v>
                </c:pt>
                <c:pt idx="70">
                  <c:v>42346</c:v>
                </c:pt>
                <c:pt idx="71">
                  <c:v>42347</c:v>
                </c:pt>
                <c:pt idx="72">
                  <c:v>42348</c:v>
                </c:pt>
                <c:pt idx="73">
                  <c:v>42349</c:v>
                </c:pt>
                <c:pt idx="74">
                  <c:v>42352</c:v>
                </c:pt>
                <c:pt idx="75">
                  <c:v>42353</c:v>
                </c:pt>
                <c:pt idx="76">
                  <c:v>42354</c:v>
                </c:pt>
                <c:pt idx="77">
                  <c:v>42355</c:v>
                </c:pt>
                <c:pt idx="78">
                  <c:v>42356</c:v>
                </c:pt>
                <c:pt idx="79">
                  <c:v>42359</c:v>
                </c:pt>
                <c:pt idx="80">
                  <c:v>42360</c:v>
                </c:pt>
                <c:pt idx="81">
                  <c:v>42361</c:v>
                </c:pt>
                <c:pt idx="82">
                  <c:v>42362</c:v>
                </c:pt>
                <c:pt idx="83">
                  <c:v>42366</c:v>
                </c:pt>
                <c:pt idx="84">
                  <c:v>42367</c:v>
                </c:pt>
                <c:pt idx="85">
                  <c:v>42368</c:v>
                </c:pt>
                <c:pt idx="86">
                  <c:v>42369</c:v>
                </c:pt>
                <c:pt idx="87">
                  <c:v>42373</c:v>
                </c:pt>
                <c:pt idx="88">
                  <c:v>42374</c:v>
                </c:pt>
                <c:pt idx="89">
                  <c:v>42375</c:v>
                </c:pt>
                <c:pt idx="90">
                  <c:v>42376</c:v>
                </c:pt>
                <c:pt idx="91">
                  <c:v>42377</c:v>
                </c:pt>
                <c:pt idx="92">
                  <c:v>42380</c:v>
                </c:pt>
                <c:pt idx="93">
                  <c:v>42381</c:v>
                </c:pt>
                <c:pt idx="94">
                  <c:v>42382</c:v>
                </c:pt>
                <c:pt idx="95">
                  <c:v>42383</c:v>
                </c:pt>
                <c:pt idx="96">
                  <c:v>42384</c:v>
                </c:pt>
                <c:pt idx="97">
                  <c:v>42387</c:v>
                </c:pt>
                <c:pt idx="98">
                  <c:v>42388</c:v>
                </c:pt>
                <c:pt idx="99">
                  <c:v>42389</c:v>
                </c:pt>
                <c:pt idx="100">
                  <c:v>42390</c:v>
                </c:pt>
                <c:pt idx="101">
                  <c:v>42391</c:v>
                </c:pt>
                <c:pt idx="102">
                  <c:v>42394</c:v>
                </c:pt>
                <c:pt idx="103">
                  <c:v>42395</c:v>
                </c:pt>
                <c:pt idx="104">
                  <c:v>42396</c:v>
                </c:pt>
                <c:pt idx="105">
                  <c:v>42397</c:v>
                </c:pt>
                <c:pt idx="106">
                  <c:v>42398</c:v>
                </c:pt>
                <c:pt idx="107">
                  <c:v>42401</c:v>
                </c:pt>
                <c:pt idx="108">
                  <c:v>42402</c:v>
                </c:pt>
                <c:pt idx="109">
                  <c:v>42403</c:v>
                </c:pt>
                <c:pt idx="110">
                  <c:v>42404</c:v>
                </c:pt>
                <c:pt idx="111">
                  <c:v>42405</c:v>
                </c:pt>
                <c:pt idx="112">
                  <c:v>42408</c:v>
                </c:pt>
                <c:pt idx="113">
                  <c:v>42409</c:v>
                </c:pt>
                <c:pt idx="114">
                  <c:v>42410</c:v>
                </c:pt>
                <c:pt idx="115">
                  <c:v>42411</c:v>
                </c:pt>
                <c:pt idx="116">
                  <c:v>42412</c:v>
                </c:pt>
                <c:pt idx="117">
                  <c:v>42415</c:v>
                </c:pt>
                <c:pt idx="118">
                  <c:v>42416</c:v>
                </c:pt>
                <c:pt idx="119">
                  <c:v>42417</c:v>
                </c:pt>
                <c:pt idx="120">
                  <c:v>42418</c:v>
                </c:pt>
                <c:pt idx="121">
                  <c:v>42419</c:v>
                </c:pt>
                <c:pt idx="122">
                  <c:v>42422</c:v>
                </c:pt>
                <c:pt idx="123">
                  <c:v>42423</c:v>
                </c:pt>
                <c:pt idx="124">
                  <c:v>42424</c:v>
                </c:pt>
                <c:pt idx="125">
                  <c:v>42425</c:v>
                </c:pt>
                <c:pt idx="126">
                  <c:v>42426</c:v>
                </c:pt>
                <c:pt idx="127">
                  <c:v>42429</c:v>
                </c:pt>
                <c:pt idx="128">
                  <c:v>42430</c:v>
                </c:pt>
                <c:pt idx="129">
                  <c:v>42431</c:v>
                </c:pt>
                <c:pt idx="130">
                  <c:v>42432</c:v>
                </c:pt>
                <c:pt idx="131">
                  <c:v>42433</c:v>
                </c:pt>
                <c:pt idx="132">
                  <c:v>42436</c:v>
                </c:pt>
                <c:pt idx="133">
                  <c:v>42437</c:v>
                </c:pt>
                <c:pt idx="134">
                  <c:v>42438</c:v>
                </c:pt>
                <c:pt idx="135">
                  <c:v>42439</c:v>
                </c:pt>
                <c:pt idx="136">
                  <c:v>42440</c:v>
                </c:pt>
                <c:pt idx="137">
                  <c:v>42443</c:v>
                </c:pt>
                <c:pt idx="138">
                  <c:v>42444</c:v>
                </c:pt>
                <c:pt idx="139">
                  <c:v>42445</c:v>
                </c:pt>
                <c:pt idx="140">
                  <c:v>42446</c:v>
                </c:pt>
                <c:pt idx="141">
                  <c:v>42447</c:v>
                </c:pt>
                <c:pt idx="142">
                  <c:v>42450</c:v>
                </c:pt>
                <c:pt idx="143">
                  <c:v>42451</c:v>
                </c:pt>
                <c:pt idx="144">
                  <c:v>42452</c:v>
                </c:pt>
                <c:pt idx="145">
                  <c:v>42453</c:v>
                </c:pt>
                <c:pt idx="146">
                  <c:v>42458</c:v>
                </c:pt>
                <c:pt idx="147">
                  <c:v>42459</c:v>
                </c:pt>
                <c:pt idx="148">
                  <c:v>42460</c:v>
                </c:pt>
                <c:pt idx="149">
                  <c:v>42461</c:v>
                </c:pt>
                <c:pt idx="150">
                  <c:v>42464</c:v>
                </c:pt>
                <c:pt idx="151">
                  <c:v>42465</c:v>
                </c:pt>
                <c:pt idx="152">
                  <c:v>42466</c:v>
                </c:pt>
                <c:pt idx="153">
                  <c:v>42467</c:v>
                </c:pt>
                <c:pt idx="154">
                  <c:v>42468</c:v>
                </c:pt>
                <c:pt idx="155">
                  <c:v>42471</c:v>
                </c:pt>
                <c:pt idx="156">
                  <c:v>42472</c:v>
                </c:pt>
                <c:pt idx="157">
                  <c:v>42473</c:v>
                </c:pt>
                <c:pt idx="158">
                  <c:v>42474</c:v>
                </c:pt>
                <c:pt idx="159">
                  <c:v>42475</c:v>
                </c:pt>
                <c:pt idx="160">
                  <c:v>42478</c:v>
                </c:pt>
                <c:pt idx="161">
                  <c:v>42479</c:v>
                </c:pt>
                <c:pt idx="162">
                  <c:v>42480</c:v>
                </c:pt>
                <c:pt idx="163">
                  <c:v>42481</c:v>
                </c:pt>
                <c:pt idx="164">
                  <c:v>42482</c:v>
                </c:pt>
                <c:pt idx="165">
                  <c:v>42485</c:v>
                </c:pt>
                <c:pt idx="166">
                  <c:v>42486</c:v>
                </c:pt>
                <c:pt idx="167">
                  <c:v>42487</c:v>
                </c:pt>
                <c:pt idx="168">
                  <c:v>42488</c:v>
                </c:pt>
                <c:pt idx="169">
                  <c:v>42489</c:v>
                </c:pt>
                <c:pt idx="170">
                  <c:v>42492</c:v>
                </c:pt>
                <c:pt idx="171">
                  <c:v>42493</c:v>
                </c:pt>
                <c:pt idx="172">
                  <c:v>42494</c:v>
                </c:pt>
                <c:pt idx="173">
                  <c:v>42495</c:v>
                </c:pt>
                <c:pt idx="174">
                  <c:v>42496</c:v>
                </c:pt>
                <c:pt idx="175">
                  <c:v>42499</c:v>
                </c:pt>
                <c:pt idx="176">
                  <c:v>42500</c:v>
                </c:pt>
                <c:pt idx="177">
                  <c:v>42501</c:v>
                </c:pt>
                <c:pt idx="178">
                  <c:v>42502</c:v>
                </c:pt>
                <c:pt idx="179">
                  <c:v>42503</c:v>
                </c:pt>
                <c:pt idx="180">
                  <c:v>42506</c:v>
                </c:pt>
                <c:pt idx="181">
                  <c:v>42507</c:v>
                </c:pt>
                <c:pt idx="182">
                  <c:v>42508</c:v>
                </c:pt>
                <c:pt idx="183">
                  <c:v>42509</c:v>
                </c:pt>
                <c:pt idx="184">
                  <c:v>42510</c:v>
                </c:pt>
                <c:pt idx="185">
                  <c:v>42513</c:v>
                </c:pt>
                <c:pt idx="186">
                  <c:v>42514</c:v>
                </c:pt>
                <c:pt idx="187">
                  <c:v>42515</c:v>
                </c:pt>
                <c:pt idx="188">
                  <c:v>42516</c:v>
                </c:pt>
                <c:pt idx="189">
                  <c:v>42517</c:v>
                </c:pt>
                <c:pt idx="190">
                  <c:v>42520</c:v>
                </c:pt>
                <c:pt idx="191">
                  <c:v>42521</c:v>
                </c:pt>
                <c:pt idx="192">
                  <c:v>42522</c:v>
                </c:pt>
                <c:pt idx="193">
                  <c:v>42523</c:v>
                </c:pt>
                <c:pt idx="194">
                  <c:v>42524</c:v>
                </c:pt>
                <c:pt idx="195">
                  <c:v>42527</c:v>
                </c:pt>
                <c:pt idx="196">
                  <c:v>42528</c:v>
                </c:pt>
                <c:pt idx="197">
                  <c:v>42529</c:v>
                </c:pt>
                <c:pt idx="198">
                  <c:v>42530</c:v>
                </c:pt>
                <c:pt idx="199">
                  <c:v>42531</c:v>
                </c:pt>
                <c:pt idx="200">
                  <c:v>42534</c:v>
                </c:pt>
                <c:pt idx="201">
                  <c:v>42535</c:v>
                </c:pt>
                <c:pt idx="202">
                  <c:v>42536</c:v>
                </c:pt>
                <c:pt idx="203">
                  <c:v>42537</c:v>
                </c:pt>
                <c:pt idx="204">
                  <c:v>42538</c:v>
                </c:pt>
                <c:pt idx="205">
                  <c:v>42541</c:v>
                </c:pt>
                <c:pt idx="206">
                  <c:v>42542</c:v>
                </c:pt>
                <c:pt idx="207">
                  <c:v>42543</c:v>
                </c:pt>
                <c:pt idx="208">
                  <c:v>42544</c:v>
                </c:pt>
                <c:pt idx="209">
                  <c:v>42545</c:v>
                </c:pt>
                <c:pt idx="210">
                  <c:v>42548</c:v>
                </c:pt>
                <c:pt idx="211">
                  <c:v>42549</c:v>
                </c:pt>
                <c:pt idx="212">
                  <c:v>42550</c:v>
                </c:pt>
                <c:pt idx="213">
                  <c:v>42551</c:v>
                </c:pt>
                <c:pt idx="214">
                  <c:v>42552</c:v>
                </c:pt>
                <c:pt idx="215">
                  <c:v>42555</c:v>
                </c:pt>
                <c:pt idx="216">
                  <c:v>42556</c:v>
                </c:pt>
                <c:pt idx="217">
                  <c:v>42557</c:v>
                </c:pt>
                <c:pt idx="218">
                  <c:v>42558</c:v>
                </c:pt>
                <c:pt idx="219">
                  <c:v>42559</c:v>
                </c:pt>
                <c:pt idx="220">
                  <c:v>42562</c:v>
                </c:pt>
                <c:pt idx="221">
                  <c:v>42563</c:v>
                </c:pt>
                <c:pt idx="222">
                  <c:v>42564</c:v>
                </c:pt>
                <c:pt idx="223">
                  <c:v>42565</c:v>
                </c:pt>
                <c:pt idx="224">
                  <c:v>42566</c:v>
                </c:pt>
                <c:pt idx="225">
                  <c:v>42569</c:v>
                </c:pt>
                <c:pt idx="226">
                  <c:v>42570</c:v>
                </c:pt>
                <c:pt idx="227">
                  <c:v>42571</c:v>
                </c:pt>
                <c:pt idx="228">
                  <c:v>42572</c:v>
                </c:pt>
                <c:pt idx="229">
                  <c:v>42573</c:v>
                </c:pt>
                <c:pt idx="230">
                  <c:v>42576</c:v>
                </c:pt>
                <c:pt idx="231">
                  <c:v>42577</c:v>
                </c:pt>
                <c:pt idx="232">
                  <c:v>42578</c:v>
                </c:pt>
                <c:pt idx="233">
                  <c:v>42579</c:v>
                </c:pt>
                <c:pt idx="234">
                  <c:v>42580</c:v>
                </c:pt>
                <c:pt idx="235">
                  <c:v>42583</c:v>
                </c:pt>
                <c:pt idx="236">
                  <c:v>42584</c:v>
                </c:pt>
                <c:pt idx="237">
                  <c:v>42585</c:v>
                </c:pt>
                <c:pt idx="238">
                  <c:v>42586</c:v>
                </c:pt>
                <c:pt idx="239">
                  <c:v>42587</c:v>
                </c:pt>
                <c:pt idx="240">
                  <c:v>42590</c:v>
                </c:pt>
                <c:pt idx="241">
                  <c:v>42591</c:v>
                </c:pt>
                <c:pt idx="242">
                  <c:v>42592</c:v>
                </c:pt>
                <c:pt idx="243">
                  <c:v>42593</c:v>
                </c:pt>
                <c:pt idx="244">
                  <c:v>42594</c:v>
                </c:pt>
                <c:pt idx="245">
                  <c:v>42597</c:v>
                </c:pt>
                <c:pt idx="246">
                  <c:v>42598</c:v>
                </c:pt>
                <c:pt idx="247">
                  <c:v>42599</c:v>
                </c:pt>
                <c:pt idx="248">
                  <c:v>42600</c:v>
                </c:pt>
                <c:pt idx="249">
                  <c:v>42601</c:v>
                </c:pt>
                <c:pt idx="250">
                  <c:v>42604</c:v>
                </c:pt>
                <c:pt idx="251">
                  <c:v>42605</c:v>
                </c:pt>
                <c:pt idx="252">
                  <c:v>42606</c:v>
                </c:pt>
                <c:pt idx="253">
                  <c:v>42607</c:v>
                </c:pt>
                <c:pt idx="254">
                  <c:v>42608</c:v>
                </c:pt>
                <c:pt idx="255">
                  <c:v>42611</c:v>
                </c:pt>
                <c:pt idx="256">
                  <c:v>42612</c:v>
                </c:pt>
                <c:pt idx="257">
                  <c:v>42613</c:v>
                </c:pt>
                <c:pt idx="258">
                  <c:v>42614</c:v>
                </c:pt>
                <c:pt idx="259">
                  <c:v>42615</c:v>
                </c:pt>
                <c:pt idx="260">
                  <c:v>42618</c:v>
                </c:pt>
                <c:pt idx="261">
                  <c:v>42619</c:v>
                </c:pt>
                <c:pt idx="262">
                  <c:v>42620</c:v>
                </c:pt>
                <c:pt idx="263">
                  <c:v>42621</c:v>
                </c:pt>
                <c:pt idx="264">
                  <c:v>42622</c:v>
                </c:pt>
                <c:pt idx="265">
                  <c:v>42625</c:v>
                </c:pt>
                <c:pt idx="266">
                  <c:v>42626</c:v>
                </c:pt>
                <c:pt idx="267">
                  <c:v>42627</c:v>
                </c:pt>
                <c:pt idx="268">
                  <c:v>42628</c:v>
                </c:pt>
                <c:pt idx="269">
                  <c:v>42629</c:v>
                </c:pt>
                <c:pt idx="270">
                  <c:v>42632</c:v>
                </c:pt>
                <c:pt idx="271">
                  <c:v>42633</c:v>
                </c:pt>
                <c:pt idx="272">
                  <c:v>42634</c:v>
                </c:pt>
                <c:pt idx="273">
                  <c:v>42635</c:v>
                </c:pt>
                <c:pt idx="274">
                  <c:v>42636</c:v>
                </c:pt>
                <c:pt idx="275">
                  <c:v>42639</c:v>
                </c:pt>
                <c:pt idx="276">
                  <c:v>42640</c:v>
                </c:pt>
                <c:pt idx="277">
                  <c:v>42641</c:v>
                </c:pt>
                <c:pt idx="278">
                  <c:v>42642</c:v>
                </c:pt>
                <c:pt idx="279">
                  <c:v>42643</c:v>
                </c:pt>
                <c:pt idx="280">
                  <c:v>42646</c:v>
                </c:pt>
                <c:pt idx="281">
                  <c:v>42647</c:v>
                </c:pt>
                <c:pt idx="282">
                  <c:v>42648</c:v>
                </c:pt>
                <c:pt idx="283">
                  <c:v>42649</c:v>
                </c:pt>
                <c:pt idx="284">
                  <c:v>42650</c:v>
                </c:pt>
                <c:pt idx="285">
                  <c:v>42653</c:v>
                </c:pt>
                <c:pt idx="286">
                  <c:v>42654</c:v>
                </c:pt>
                <c:pt idx="287">
                  <c:v>42655</c:v>
                </c:pt>
                <c:pt idx="288">
                  <c:v>42656</c:v>
                </c:pt>
                <c:pt idx="289">
                  <c:v>42657</c:v>
                </c:pt>
                <c:pt idx="290">
                  <c:v>42660</c:v>
                </c:pt>
                <c:pt idx="291">
                  <c:v>42661</c:v>
                </c:pt>
                <c:pt idx="292">
                  <c:v>42662</c:v>
                </c:pt>
                <c:pt idx="293">
                  <c:v>42663</c:v>
                </c:pt>
                <c:pt idx="294">
                  <c:v>42664</c:v>
                </c:pt>
                <c:pt idx="295">
                  <c:v>42667</c:v>
                </c:pt>
                <c:pt idx="296">
                  <c:v>42668</c:v>
                </c:pt>
                <c:pt idx="297">
                  <c:v>42669</c:v>
                </c:pt>
                <c:pt idx="298">
                  <c:v>42670</c:v>
                </c:pt>
                <c:pt idx="299">
                  <c:v>42671</c:v>
                </c:pt>
                <c:pt idx="300">
                  <c:v>42674</c:v>
                </c:pt>
                <c:pt idx="301">
                  <c:v>42675</c:v>
                </c:pt>
                <c:pt idx="302">
                  <c:v>42676</c:v>
                </c:pt>
                <c:pt idx="303">
                  <c:v>42677</c:v>
                </c:pt>
                <c:pt idx="304">
                  <c:v>42678</c:v>
                </c:pt>
                <c:pt idx="305">
                  <c:v>42681</c:v>
                </c:pt>
                <c:pt idx="306">
                  <c:v>42682</c:v>
                </c:pt>
                <c:pt idx="307">
                  <c:v>42683</c:v>
                </c:pt>
                <c:pt idx="308">
                  <c:v>42684</c:v>
                </c:pt>
                <c:pt idx="309">
                  <c:v>42685</c:v>
                </c:pt>
                <c:pt idx="310">
                  <c:v>42688</c:v>
                </c:pt>
                <c:pt idx="311">
                  <c:v>42689</c:v>
                </c:pt>
                <c:pt idx="312">
                  <c:v>42690</c:v>
                </c:pt>
                <c:pt idx="313">
                  <c:v>42691</c:v>
                </c:pt>
                <c:pt idx="314">
                  <c:v>42692</c:v>
                </c:pt>
                <c:pt idx="315">
                  <c:v>42695</c:v>
                </c:pt>
                <c:pt idx="316">
                  <c:v>42696</c:v>
                </c:pt>
                <c:pt idx="317">
                  <c:v>42697</c:v>
                </c:pt>
                <c:pt idx="318">
                  <c:v>42698</c:v>
                </c:pt>
                <c:pt idx="319">
                  <c:v>42699</c:v>
                </c:pt>
                <c:pt idx="320">
                  <c:v>42702</c:v>
                </c:pt>
                <c:pt idx="321">
                  <c:v>42703</c:v>
                </c:pt>
                <c:pt idx="322">
                  <c:v>42704</c:v>
                </c:pt>
                <c:pt idx="323">
                  <c:v>42705</c:v>
                </c:pt>
                <c:pt idx="324">
                  <c:v>42706</c:v>
                </c:pt>
                <c:pt idx="325">
                  <c:v>42709</c:v>
                </c:pt>
                <c:pt idx="326">
                  <c:v>42710</c:v>
                </c:pt>
                <c:pt idx="327">
                  <c:v>42711</c:v>
                </c:pt>
                <c:pt idx="328">
                  <c:v>42712</c:v>
                </c:pt>
                <c:pt idx="329">
                  <c:v>42713</c:v>
                </c:pt>
                <c:pt idx="330">
                  <c:v>42716</c:v>
                </c:pt>
                <c:pt idx="331">
                  <c:v>42717</c:v>
                </c:pt>
                <c:pt idx="332">
                  <c:v>42718</c:v>
                </c:pt>
                <c:pt idx="333">
                  <c:v>42719</c:v>
                </c:pt>
                <c:pt idx="334">
                  <c:v>42720</c:v>
                </c:pt>
                <c:pt idx="335">
                  <c:v>42723</c:v>
                </c:pt>
                <c:pt idx="336">
                  <c:v>42724</c:v>
                </c:pt>
                <c:pt idx="337">
                  <c:v>42725</c:v>
                </c:pt>
                <c:pt idx="338">
                  <c:v>42726</c:v>
                </c:pt>
                <c:pt idx="339">
                  <c:v>42727</c:v>
                </c:pt>
                <c:pt idx="340">
                  <c:v>42731</c:v>
                </c:pt>
                <c:pt idx="341">
                  <c:v>42732</c:v>
                </c:pt>
                <c:pt idx="342">
                  <c:v>42733</c:v>
                </c:pt>
                <c:pt idx="343">
                  <c:v>42734</c:v>
                </c:pt>
                <c:pt idx="344">
                  <c:v>42737</c:v>
                </c:pt>
                <c:pt idx="345">
                  <c:v>42738</c:v>
                </c:pt>
                <c:pt idx="346">
                  <c:v>42739</c:v>
                </c:pt>
                <c:pt idx="347">
                  <c:v>42740</c:v>
                </c:pt>
                <c:pt idx="348">
                  <c:v>42741</c:v>
                </c:pt>
                <c:pt idx="349">
                  <c:v>42744</c:v>
                </c:pt>
                <c:pt idx="350">
                  <c:v>42745</c:v>
                </c:pt>
                <c:pt idx="351">
                  <c:v>42746</c:v>
                </c:pt>
                <c:pt idx="352">
                  <c:v>42747</c:v>
                </c:pt>
                <c:pt idx="353">
                  <c:v>42748</c:v>
                </c:pt>
                <c:pt idx="354">
                  <c:v>42751</c:v>
                </c:pt>
                <c:pt idx="355">
                  <c:v>42752</c:v>
                </c:pt>
                <c:pt idx="356">
                  <c:v>42753</c:v>
                </c:pt>
                <c:pt idx="357">
                  <c:v>42754</c:v>
                </c:pt>
                <c:pt idx="358">
                  <c:v>42755</c:v>
                </c:pt>
                <c:pt idx="359">
                  <c:v>42758</c:v>
                </c:pt>
                <c:pt idx="360">
                  <c:v>42759</c:v>
                </c:pt>
                <c:pt idx="361">
                  <c:v>42760</c:v>
                </c:pt>
                <c:pt idx="362">
                  <c:v>42761</c:v>
                </c:pt>
                <c:pt idx="363">
                  <c:v>42762</c:v>
                </c:pt>
                <c:pt idx="364">
                  <c:v>42765</c:v>
                </c:pt>
                <c:pt idx="365">
                  <c:v>42766</c:v>
                </c:pt>
                <c:pt idx="366">
                  <c:v>42767</c:v>
                </c:pt>
                <c:pt idx="367">
                  <c:v>42768</c:v>
                </c:pt>
                <c:pt idx="368">
                  <c:v>42769</c:v>
                </c:pt>
                <c:pt idx="369">
                  <c:v>42772</c:v>
                </c:pt>
                <c:pt idx="370">
                  <c:v>42773</c:v>
                </c:pt>
                <c:pt idx="371">
                  <c:v>42774</c:v>
                </c:pt>
                <c:pt idx="372">
                  <c:v>42775</c:v>
                </c:pt>
                <c:pt idx="373">
                  <c:v>42776</c:v>
                </c:pt>
                <c:pt idx="374">
                  <c:v>42779</c:v>
                </c:pt>
                <c:pt idx="375">
                  <c:v>42780</c:v>
                </c:pt>
                <c:pt idx="376">
                  <c:v>42781</c:v>
                </c:pt>
                <c:pt idx="377">
                  <c:v>42782</c:v>
                </c:pt>
                <c:pt idx="378">
                  <c:v>42783</c:v>
                </c:pt>
                <c:pt idx="379">
                  <c:v>42786</c:v>
                </c:pt>
                <c:pt idx="380">
                  <c:v>42787</c:v>
                </c:pt>
                <c:pt idx="381">
                  <c:v>42788</c:v>
                </c:pt>
                <c:pt idx="382">
                  <c:v>42789</c:v>
                </c:pt>
                <c:pt idx="383">
                  <c:v>42790</c:v>
                </c:pt>
                <c:pt idx="384">
                  <c:v>42793</c:v>
                </c:pt>
                <c:pt idx="385">
                  <c:v>42794</c:v>
                </c:pt>
                <c:pt idx="386">
                  <c:v>42795</c:v>
                </c:pt>
                <c:pt idx="387">
                  <c:v>42796</c:v>
                </c:pt>
                <c:pt idx="388">
                  <c:v>42797</c:v>
                </c:pt>
                <c:pt idx="389">
                  <c:v>42800</c:v>
                </c:pt>
                <c:pt idx="390">
                  <c:v>42801</c:v>
                </c:pt>
                <c:pt idx="391">
                  <c:v>42802</c:v>
                </c:pt>
                <c:pt idx="392">
                  <c:v>42803</c:v>
                </c:pt>
                <c:pt idx="393">
                  <c:v>42804</c:v>
                </c:pt>
                <c:pt idx="394">
                  <c:v>42807</c:v>
                </c:pt>
                <c:pt idx="395">
                  <c:v>42808</c:v>
                </c:pt>
                <c:pt idx="396">
                  <c:v>42809</c:v>
                </c:pt>
                <c:pt idx="397">
                  <c:v>42810</c:v>
                </c:pt>
                <c:pt idx="398">
                  <c:v>42811</c:v>
                </c:pt>
                <c:pt idx="399">
                  <c:v>42814</c:v>
                </c:pt>
                <c:pt idx="400">
                  <c:v>42815</c:v>
                </c:pt>
                <c:pt idx="401">
                  <c:v>42816</c:v>
                </c:pt>
                <c:pt idx="402">
                  <c:v>42817</c:v>
                </c:pt>
                <c:pt idx="403">
                  <c:v>42818</c:v>
                </c:pt>
                <c:pt idx="404">
                  <c:v>42821</c:v>
                </c:pt>
                <c:pt idx="405">
                  <c:v>42822</c:v>
                </c:pt>
                <c:pt idx="406">
                  <c:v>42823</c:v>
                </c:pt>
                <c:pt idx="407">
                  <c:v>42824</c:v>
                </c:pt>
                <c:pt idx="408">
                  <c:v>42825</c:v>
                </c:pt>
                <c:pt idx="409">
                  <c:v>42828</c:v>
                </c:pt>
                <c:pt idx="410">
                  <c:v>42829</c:v>
                </c:pt>
                <c:pt idx="411">
                  <c:v>42830</c:v>
                </c:pt>
                <c:pt idx="412">
                  <c:v>42831</c:v>
                </c:pt>
                <c:pt idx="413">
                  <c:v>42832</c:v>
                </c:pt>
                <c:pt idx="414">
                  <c:v>42835</c:v>
                </c:pt>
                <c:pt idx="415">
                  <c:v>42836</c:v>
                </c:pt>
                <c:pt idx="416">
                  <c:v>42837</c:v>
                </c:pt>
                <c:pt idx="417">
                  <c:v>42838</c:v>
                </c:pt>
                <c:pt idx="418">
                  <c:v>42843</c:v>
                </c:pt>
                <c:pt idx="419">
                  <c:v>42844</c:v>
                </c:pt>
                <c:pt idx="420">
                  <c:v>42845</c:v>
                </c:pt>
                <c:pt idx="421">
                  <c:v>42846</c:v>
                </c:pt>
                <c:pt idx="422">
                  <c:v>42849</c:v>
                </c:pt>
                <c:pt idx="423">
                  <c:v>42850</c:v>
                </c:pt>
                <c:pt idx="424">
                  <c:v>42851</c:v>
                </c:pt>
                <c:pt idx="425">
                  <c:v>42852</c:v>
                </c:pt>
                <c:pt idx="426">
                  <c:v>42853</c:v>
                </c:pt>
                <c:pt idx="427">
                  <c:v>42857</c:v>
                </c:pt>
                <c:pt idx="428">
                  <c:v>42858</c:v>
                </c:pt>
                <c:pt idx="429">
                  <c:v>42859</c:v>
                </c:pt>
                <c:pt idx="430">
                  <c:v>42860</c:v>
                </c:pt>
                <c:pt idx="431">
                  <c:v>42863</c:v>
                </c:pt>
                <c:pt idx="432">
                  <c:v>42864</c:v>
                </c:pt>
                <c:pt idx="433">
                  <c:v>42865</c:v>
                </c:pt>
                <c:pt idx="434">
                  <c:v>42866</c:v>
                </c:pt>
                <c:pt idx="435">
                  <c:v>42867</c:v>
                </c:pt>
                <c:pt idx="436">
                  <c:v>42870</c:v>
                </c:pt>
                <c:pt idx="437">
                  <c:v>42871</c:v>
                </c:pt>
                <c:pt idx="438">
                  <c:v>42872</c:v>
                </c:pt>
                <c:pt idx="439">
                  <c:v>42873</c:v>
                </c:pt>
                <c:pt idx="440">
                  <c:v>42874</c:v>
                </c:pt>
                <c:pt idx="441">
                  <c:v>42877</c:v>
                </c:pt>
                <c:pt idx="442">
                  <c:v>42878</c:v>
                </c:pt>
                <c:pt idx="443">
                  <c:v>42879</c:v>
                </c:pt>
                <c:pt idx="444">
                  <c:v>42880</c:v>
                </c:pt>
                <c:pt idx="445">
                  <c:v>42881</c:v>
                </c:pt>
                <c:pt idx="446">
                  <c:v>42884</c:v>
                </c:pt>
                <c:pt idx="447">
                  <c:v>42885</c:v>
                </c:pt>
                <c:pt idx="448">
                  <c:v>42886</c:v>
                </c:pt>
                <c:pt idx="449">
                  <c:v>42887</c:v>
                </c:pt>
                <c:pt idx="450">
                  <c:v>42888</c:v>
                </c:pt>
                <c:pt idx="451">
                  <c:v>42891</c:v>
                </c:pt>
                <c:pt idx="452">
                  <c:v>42892</c:v>
                </c:pt>
                <c:pt idx="453">
                  <c:v>42893</c:v>
                </c:pt>
                <c:pt idx="454">
                  <c:v>42894</c:v>
                </c:pt>
                <c:pt idx="455">
                  <c:v>42895</c:v>
                </c:pt>
                <c:pt idx="456">
                  <c:v>42898</c:v>
                </c:pt>
                <c:pt idx="457">
                  <c:v>42899</c:v>
                </c:pt>
                <c:pt idx="458">
                  <c:v>42900</c:v>
                </c:pt>
                <c:pt idx="459">
                  <c:v>42901</c:v>
                </c:pt>
                <c:pt idx="460">
                  <c:v>42902</c:v>
                </c:pt>
                <c:pt idx="461">
                  <c:v>42905</c:v>
                </c:pt>
                <c:pt idx="462">
                  <c:v>42906</c:v>
                </c:pt>
                <c:pt idx="463">
                  <c:v>42907</c:v>
                </c:pt>
                <c:pt idx="464">
                  <c:v>42908</c:v>
                </c:pt>
                <c:pt idx="465">
                  <c:v>42909</c:v>
                </c:pt>
                <c:pt idx="466">
                  <c:v>42912</c:v>
                </c:pt>
                <c:pt idx="467">
                  <c:v>42913</c:v>
                </c:pt>
                <c:pt idx="468">
                  <c:v>42914</c:v>
                </c:pt>
                <c:pt idx="469">
                  <c:v>42915</c:v>
                </c:pt>
                <c:pt idx="470">
                  <c:v>42916</c:v>
                </c:pt>
                <c:pt idx="471">
                  <c:v>42919</c:v>
                </c:pt>
                <c:pt idx="472">
                  <c:v>42920</c:v>
                </c:pt>
                <c:pt idx="473">
                  <c:v>42921</c:v>
                </c:pt>
                <c:pt idx="474">
                  <c:v>42922</c:v>
                </c:pt>
                <c:pt idx="475">
                  <c:v>42923</c:v>
                </c:pt>
                <c:pt idx="476">
                  <c:v>42926</c:v>
                </c:pt>
                <c:pt idx="477">
                  <c:v>42927</c:v>
                </c:pt>
                <c:pt idx="478">
                  <c:v>42928</c:v>
                </c:pt>
                <c:pt idx="479">
                  <c:v>42929</c:v>
                </c:pt>
                <c:pt idx="480">
                  <c:v>42930</c:v>
                </c:pt>
                <c:pt idx="481">
                  <c:v>42933</c:v>
                </c:pt>
                <c:pt idx="482">
                  <c:v>42934</c:v>
                </c:pt>
                <c:pt idx="483">
                  <c:v>42935</c:v>
                </c:pt>
                <c:pt idx="484">
                  <c:v>42936</c:v>
                </c:pt>
                <c:pt idx="485">
                  <c:v>42937</c:v>
                </c:pt>
                <c:pt idx="486">
                  <c:v>42940</c:v>
                </c:pt>
                <c:pt idx="487">
                  <c:v>42941</c:v>
                </c:pt>
                <c:pt idx="488">
                  <c:v>42942</c:v>
                </c:pt>
                <c:pt idx="489">
                  <c:v>42943</c:v>
                </c:pt>
                <c:pt idx="490">
                  <c:v>42944</c:v>
                </c:pt>
                <c:pt idx="491">
                  <c:v>42947</c:v>
                </c:pt>
                <c:pt idx="492">
                  <c:v>42948</c:v>
                </c:pt>
                <c:pt idx="493">
                  <c:v>42949</c:v>
                </c:pt>
                <c:pt idx="494">
                  <c:v>42950</c:v>
                </c:pt>
                <c:pt idx="495">
                  <c:v>42951</c:v>
                </c:pt>
                <c:pt idx="496">
                  <c:v>42954</c:v>
                </c:pt>
                <c:pt idx="497">
                  <c:v>42955</c:v>
                </c:pt>
                <c:pt idx="498">
                  <c:v>42956</c:v>
                </c:pt>
                <c:pt idx="499">
                  <c:v>42957</c:v>
                </c:pt>
                <c:pt idx="500">
                  <c:v>42958</c:v>
                </c:pt>
                <c:pt idx="501">
                  <c:v>42961</c:v>
                </c:pt>
                <c:pt idx="502">
                  <c:v>42962</c:v>
                </c:pt>
                <c:pt idx="503">
                  <c:v>42963</c:v>
                </c:pt>
                <c:pt idx="504">
                  <c:v>42964</c:v>
                </c:pt>
                <c:pt idx="505">
                  <c:v>42965</c:v>
                </c:pt>
                <c:pt idx="506">
                  <c:v>42968</c:v>
                </c:pt>
                <c:pt idx="507">
                  <c:v>42969</c:v>
                </c:pt>
                <c:pt idx="508">
                  <c:v>42970</c:v>
                </c:pt>
                <c:pt idx="509">
                  <c:v>42971</c:v>
                </c:pt>
                <c:pt idx="510">
                  <c:v>42972</c:v>
                </c:pt>
                <c:pt idx="511">
                  <c:v>42979</c:v>
                </c:pt>
              </c:numCache>
            </c:numRef>
          </c:xVal>
          <c:yVal>
            <c:numRef>
              <c:f>EUR1M!$AP$2:$AP$513</c:f>
              <c:numCache>
                <c:formatCode>0.0000%</c:formatCode>
                <c:ptCount val="512"/>
                <c:pt idx="0">
                  <c:v>-9.7999999999999997E-4</c:v>
                </c:pt>
                <c:pt idx="1">
                  <c:v>-9.7873447776741784E-4</c:v>
                </c:pt>
                <c:pt idx="2">
                  <c:v>-9.7590300673577879E-4</c:v>
                </c:pt>
                <c:pt idx="3">
                  <c:v>-9.6699241557697947E-4</c:v>
                </c:pt>
                <c:pt idx="4">
                  <c:v>-9.0352329316578661E-4</c:v>
                </c:pt>
                <c:pt idx="5">
                  <c:v>-8.8434824222272113E-4</c:v>
                </c:pt>
                <c:pt idx="6">
                  <c:v>-8.7094128441078666E-4</c:v>
                </c:pt>
                <c:pt idx="7">
                  <c:v>-8.6576372015603753E-4</c:v>
                </c:pt>
                <c:pt idx="8">
                  <c:v>-8.5042048641061833E-4</c:v>
                </c:pt>
                <c:pt idx="9">
                  <c:v>-8.154800820814323E-4</c:v>
                </c:pt>
                <c:pt idx="10">
                  <c:v>-8.0736032651218537E-4</c:v>
                </c:pt>
                <c:pt idx="11">
                  <c:v>-8.0769751865572559E-4</c:v>
                </c:pt>
                <c:pt idx="12">
                  <c:v>-8.322576169865481E-4</c:v>
                </c:pt>
                <c:pt idx="13">
                  <c:v>-8.5260861350303888E-4</c:v>
                </c:pt>
                <c:pt idx="14">
                  <c:v>-9.4308916008056798E-4</c:v>
                </c:pt>
                <c:pt idx="15">
                  <c:v>-9.5694019909897676E-4</c:v>
                </c:pt>
                <c:pt idx="16">
                  <c:v>-9.6062088532278267E-4</c:v>
                </c:pt>
                <c:pt idx="17">
                  <c:v>-9.6524837353256787E-4</c:v>
                </c:pt>
                <c:pt idx="18">
                  <c:v>-9.6815912819382005E-4</c:v>
                </c:pt>
                <c:pt idx="19">
                  <c:v>-9.7644785325368133E-4</c:v>
                </c:pt>
                <c:pt idx="20">
                  <c:v>-9.7837547347712217E-4</c:v>
                </c:pt>
                <c:pt idx="21">
                  <c:v>-9.7962577159016462E-4</c:v>
                </c:pt>
                <c:pt idx="22">
                  <c:v>-9.8008003987015702E-4</c:v>
                </c:pt>
                <c:pt idx="23">
                  <c:v>-9.8008400025008423E-4</c:v>
                </c:pt>
                <c:pt idx="24">
                  <c:v>-9.8261071124406568E-4</c:v>
                </c:pt>
                <c:pt idx="25">
                  <c:v>-9.845238761041486E-4</c:v>
                </c:pt>
                <c:pt idx="26">
                  <c:v>-9.9238640699474763E-4</c:v>
                </c:pt>
                <c:pt idx="27">
                  <c:v>-9.9277430154823265E-4</c:v>
                </c:pt>
                <c:pt idx="28">
                  <c:v>-9.9318699821543573E-4</c:v>
                </c:pt>
                <c:pt idx="29">
                  <c:v>-1.0056684801911457E-3</c:v>
                </c:pt>
                <c:pt idx="30">
                  <c:v>-1.0105277745799516E-3</c:v>
                </c:pt>
                <c:pt idx="31">
                  <c:v>-1.0238364957571022E-3</c:v>
                </c:pt>
                <c:pt idx="32">
                  <c:v>-1.0252061991557204E-3</c:v>
                </c:pt>
                <c:pt idx="33">
                  <c:v>-1.0266639908282987E-3</c:v>
                </c:pt>
                <c:pt idx="34">
                  <c:v>-1.0441972625724507E-3</c:v>
                </c:pt>
                <c:pt idx="35">
                  <c:v>-1.0501194507187813E-3</c:v>
                </c:pt>
                <c:pt idx="36">
                  <c:v>-1.0620428023834128E-3</c:v>
                </c:pt>
                <c:pt idx="37">
                  <c:v>-1.0646050836131404E-3</c:v>
                </c:pt>
                <c:pt idx="38">
                  <c:v>-1.0673323373651265E-3</c:v>
                </c:pt>
                <c:pt idx="39">
                  <c:v>-1.0824009130646019E-3</c:v>
                </c:pt>
                <c:pt idx="40">
                  <c:v>-1.0866315991035188E-3</c:v>
                </c:pt>
                <c:pt idx="41">
                  <c:v>-1.0888931869016104E-3</c:v>
                </c:pt>
                <c:pt idx="42">
                  <c:v>-1.0922927603719546E-3</c:v>
                </c:pt>
                <c:pt idx="43">
                  <c:v>-1.095911269054685E-3</c:v>
                </c:pt>
                <c:pt idx="44">
                  <c:v>-1.1025365778363216E-3</c:v>
                </c:pt>
                <c:pt idx="45">
                  <c:v>-1.1026493903250056E-3</c:v>
                </c:pt>
                <c:pt idx="46">
                  <c:v>-1.1015928033137889E-3</c:v>
                </c:pt>
                <c:pt idx="47">
                  <c:v>-1.0889969651552145E-3</c:v>
                </c:pt>
                <c:pt idx="48">
                  <c:v>-1.0906011297161188E-3</c:v>
                </c:pt>
                <c:pt idx="49">
                  <c:v>-1.0801923153347381E-3</c:v>
                </c:pt>
                <c:pt idx="50">
                  <c:v>-1.0730329101846792E-3</c:v>
                </c:pt>
                <c:pt idx="51">
                  <c:v>-1.0650483089724716E-3</c:v>
                </c:pt>
                <c:pt idx="52">
                  <c:v>-1.0429680647677797E-3</c:v>
                </c:pt>
                <c:pt idx="53">
                  <c:v>-1.040140146537065E-3</c:v>
                </c:pt>
                <c:pt idx="54">
                  <c:v>-1.0152123464837182E-3</c:v>
                </c:pt>
                <c:pt idx="55">
                  <c:v>-1.0038150800077972E-3</c:v>
                </c:pt>
                <c:pt idx="56">
                  <c:v>-9.9214513524126247E-4</c:v>
                </c:pt>
                <c:pt idx="57">
                  <c:v>-9.6937637345570482E-4</c:v>
                </c:pt>
                <c:pt idx="58">
                  <c:v>-9.6310996171921823E-4</c:v>
                </c:pt>
                <c:pt idx="59">
                  <c:v>-9.3321185868378009E-4</c:v>
                </c:pt>
                <c:pt idx="60">
                  <c:v>-9.2206934182126332E-4</c:v>
                </c:pt>
                <c:pt idx="61">
                  <c:v>-9.042808668366124E-4</c:v>
                </c:pt>
                <c:pt idx="62">
                  <c:v>-8.9738364971198026E-4</c:v>
                </c:pt>
                <c:pt idx="63">
                  <c:v>-8.9048435797672322E-4</c:v>
                </c:pt>
                <c:pt idx="64">
                  <c:v>-8.7048157922078602E-4</c:v>
                </c:pt>
                <c:pt idx="65">
                  <c:v>-8.7316630784938041E-4</c:v>
                </c:pt>
                <c:pt idx="66">
                  <c:v>-8.6899877415038491E-4</c:v>
                </c:pt>
                <c:pt idx="67">
                  <c:v>-8.65144372476645E-4</c:v>
                </c:pt>
                <c:pt idx="68">
                  <c:v>-8.6161530636681921E-4</c:v>
                </c:pt>
                <c:pt idx="69">
                  <c:v>-8.6873899608235427E-4</c:v>
                </c:pt>
                <c:pt idx="70">
                  <c:v>-8.7351365882108506E-4</c:v>
                </c:pt>
                <c:pt idx="71">
                  <c:v>-8.9305703633645419E-4</c:v>
                </c:pt>
                <c:pt idx="72">
                  <c:v>-8.9339386888875882E-4</c:v>
                </c:pt>
                <c:pt idx="73">
                  <c:v>-8.9415564497758078E-4</c:v>
                </c:pt>
                <c:pt idx="74">
                  <c:v>-9.2278440170929577E-4</c:v>
                </c:pt>
                <c:pt idx="75">
                  <c:v>-9.3374134954220744E-4</c:v>
                </c:pt>
                <c:pt idx="76">
                  <c:v>-9.6022958587127516E-4</c:v>
                </c:pt>
                <c:pt idx="77">
                  <c:v>-9.6472256303867243E-4</c:v>
                </c:pt>
                <c:pt idx="78">
                  <c:v>-9.6966067949260314E-4</c:v>
                </c:pt>
                <c:pt idx="79">
                  <c:v>-1.0081955866404085E-3</c:v>
                </c:pt>
                <c:pt idx="80">
                  <c:v>-1.0211572284737991E-3</c:v>
                </c:pt>
                <c:pt idx="81">
                  <c:v>-1.0440602406491806E-3</c:v>
                </c:pt>
                <c:pt idx="82">
                  <c:v>-1.0513243583785969E-3</c:v>
                </c:pt>
                <c:pt idx="83">
                  <c:v>-1.0924610940380333E-3</c:v>
                </c:pt>
                <c:pt idx="84">
                  <c:v>-1.1021604157734899E-3</c:v>
                </c:pt>
                <c:pt idx="85">
                  <c:v>-1.109942978150702E-3</c:v>
                </c:pt>
                <c:pt idx="86">
                  <c:v>-1.1177172350090665E-3</c:v>
                </c:pt>
                <c:pt idx="87">
                  <c:v>-1.1391935856912417E-3</c:v>
                </c:pt>
                <c:pt idx="88">
                  <c:v>-1.1424320970084224E-3</c:v>
                </c:pt>
                <c:pt idx="89">
                  <c:v>-1.1417423922166492E-3</c:v>
                </c:pt>
                <c:pt idx="90">
                  <c:v>-1.1450151323501301E-3</c:v>
                </c:pt>
                <c:pt idx="91">
                  <c:v>-1.147824186321537E-3</c:v>
                </c:pt>
                <c:pt idx="92">
                  <c:v>-1.1473484864549424E-3</c:v>
                </c:pt>
                <c:pt idx="93">
                  <c:v>-1.1460366867860519E-3</c:v>
                </c:pt>
                <c:pt idx="94">
                  <c:v>-1.1406204286485372E-3</c:v>
                </c:pt>
                <c:pt idx="95">
                  <c:v>-1.140090496203755E-3</c:v>
                </c:pt>
                <c:pt idx="96">
                  <c:v>-1.1391444691984333E-3</c:v>
                </c:pt>
                <c:pt idx="97">
                  <c:v>-1.1286474272621133E-3</c:v>
                </c:pt>
                <c:pt idx="98">
                  <c:v>-1.1245454014759708E-3</c:v>
                </c:pt>
                <c:pt idx="99">
                  <c:v>-1.1169152067915598E-3</c:v>
                </c:pt>
                <c:pt idx="100">
                  <c:v>-1.1140915162535792E-3</c:v>
                </c:pt>
                <c:pt idx="101">
                  <c:v>-1.111075193719013E-3</c:v>
                </c:pt>
                <c:pt idx="102">
                  <c:v>-1.0969022359090664E-3</c:v>
                </c:pt>
                <c:pt idx="103">
                  <c:v>-1.0922671536736203E-3</c:v>
                </c:pt>
                <c:pt idx="104">
                  <c:v>-1.0844367249167194E-3</c:v>
                </c:pt>
                <c:pt idx="105">
                  <c:v>-1.0817921890494964E-3</c:v>
                </c:pt>
                <c:pt idx="106">
                  <c:v>-1.079416555466137E-3</c:v>
                </c:pt>
                <c:pt idx="107">
                  <c:v>-1.0732193000736734E-3</c:v>
                </c:pt>
                <c:pt idx="108">
                  <c:v>-1.0708054802965117E-3</c:v>
                </c:pt>
                <c:pt idx="109">
                  <c:v>-1.0683656453417515E-3</c:v>
                </c:pt>
                <c:pt idx="110">
                  <c:v>-1.0659063649472501E-3</c:v>
                </c:pt>
                <c:pt idx="111">
                  <c:v>-1.0606733533892868E-3</c:v>
                </c:pt>
                <c:pt idx="112">
                  <c:v>-1.0560119068695588E-3</c:v>
                </c:pt>
                <c:pt idx="113">
                  <c:v>-1.0535596684889258E-3</c:v>
                </c:pt>
                <c:pt idx="114">
                  <c:v>-1.0511308369957559E-3</c:v>
                </c:pt>
                <c:pt idx="115">
                  <c:v>-1.0487331267502338E-3</c:v>
                </c:pt>
                <c:pt idx="116">
                  <c:v>-1.0447080765545315E-3</c:v>
                </c:pt>
                <c:pt idx="117">
                  <c:v>-1.039613508954134E-3</c:v>
                </c:pt>
                <c:pt idx="118">
                  <c:v>-1.0374928437534483E-3</c:v>
                </c:pt>
                <c:pt idx="119">
                  <c:v>-1.035453019948409E-3</c:v>
                </c:pt>
                <c:pt idx="120">
                  <c:v>-1.0335028965477156E-3</c:v>
                </c:pt>
                <c:pt idx="121">
                  <c:v>-1.0309281232612569E-3</c:v>
                </c:pt>
                <c:pt idx="122">
                  <c:v>-1.0267823102436985E-3</c:v>
                </c:pt>
                <c:pt idx="123">
                  <c:v>-1.0254192970765381E-3</c:v>
                </c:pt>
                <c:pt idx="124">
                  <c:v>-1.0242025722094722E-3</c:v>
                </c:pt>
                <c:pt idx="125">
                  <c:v>-1.0227993696436274E-3</c:v>
                </c:pt>
                <c:pt idx="126">
                  <c:v>-1.0220661421725397E-3</c:v>
                </c:pt>
                <c:pt idx="127">
                  <c:v>-1.0206427625652152E-3</c:v>
                </c:pt>
                <c:pt idx="128">
                  <c:v>-1.0205262513709743E-3</c:v>
                </c:pt>
                <c:pt idx="129">
                  <c:v>-1.0187793917778879E-3</c:v>
                </c:pt>
                <c:pt idx="130">
                  <c:v>-1.0187201027307691E-3</c:v>
                </c:pt>
                <c:pt idx="131">
                  <c:v>-1.018657266663331E-3</c:v>
                </c:pt>
                <c:pt idx="132">
                  <c:v>-1.0135521285033781E-3</c:v>
                </c:pt>
                <c:pt idx="133">
                  <c:v>-1.011241547442702E-3</c:v>
                </c:pt>
                <c:pt idx="134">
                  <c:v>-1.0039081420843876E-3</c:v>
                </c:pt>
                <c:pt idx="135">
                  <c:v>-1.0033867921957484E-3</c:v>
                </c:pt>
                <c:pt idx="136">
                  <c:v>-1.0028321505296857E-3</c:v>
                </c:pt>
                <c:pt idx="137">
                  <c:v>-9.9275688181100748E-4</c:v>
                </c:pt>
                <c:pt idx="138">
                  <c:v>-9.8915545512896991E-4</c:v>
                </c:pt>
                <c:pt idx="139">
                  <c:v>-9.8059545186975202E-4</c:v>
                </c:pt>
                <c:pt idx="140">
                  <c:v>-9.7934866769108786E-4</c:v>
                </c:pt>
                <c:pt idx="141">
                  <c:v>-9.7802185561438851E-4</c:v>
                </c:pt>
                <c:pt idx="142">
                  <c:v>-9.6702099810687077E-4</c:v>
                </c:pt>
                <c:pt idx="143">
                  <c:v>-9.6352764783845838E-4</c:v>
                </c:pt>
                <c:pt idx="144">
                  <c:v>-9.5804023669175046E-4</c:v>
                </c:pt>
                <c:pt idx="145">
                  <c:v>-9.5609214100039752E-4</c:v>
                </c:pt>
                <c:pt idx="146">
                  <c:v>-9.4486097046689039E-4</c:v>
                </c:pt>
                <c:pt idx="147">
                  <c:v>-9.4234715332186525E-4</c:v>
                </c:pt>
                <c:pt idx="148">
                  <c:v>-9.3966054010210978E-4</c:v>
                </c:pt>
                <c:pt idx="149">
                  <c:v>-9.4185873432848664E-4</c:v>
                </c:pt>
                <c:pt idx="150">
                  <c:v>-9.425598235019983E-4</c:v>
                </c:pt>
                <c:pt idx="151">
                  <c:v>-9.4615682169862936E-4</c:v>
                </c:pt>
                <c:pt idx="152">
                  <c:v>-9.5100549638837961E-4</c:v>
                </c:pt>
                <c:pt idx="153">
                  <c:v>-9.7047064120586723E-4</c:v>
                </c:pt>
                <c:pt idx="154">
                  <c:v>-9.7116339844703593E-4</c:v>
                </c:pt>
                <c:pt idx="155">
                  <c:v>-9.9089013913156165E-4</c:v>
                </c:pt>
                <c:pt idx="156">
                  <c:v>-1.0013444525625026E-3</c:v>
                </c:pt>
                <c:pt idx="157">
                  <c:v>-1.0123995741619929E-3</c:v>
                </c:pt>
                <c:pt idx="158">
                  <c:v>-1.0393847450655691E-3</c:v>
                </c:pt>
                <c:pt idx="159">
                  <c:v>-1.0435946863048577E-3</c:v>
                </c:pt>
                <c:pt idx="160">
                  <c:v>-1.0731318348358165E-3</c:v>
                </c:pt>
                <c:pt idx="161">
                  <c:v>-1.0856344362379922E-3</c:v>
                </c:pt>
                <c:pt idx="162">
                  <c:v>-1.0980026647873231E-3</c:v>
                </c:pt>
                <c:pt idx="163">
                  <c:v>-1.1194920897844574E-3</c:v>
                </c:pt>
                <c:pt idx="164">
                  <c:v>-1.126181853074717E-3</c:v>
                </c:pt>
                <c:pt idx="165">
                  <c:v>-1.1538512285795832E-3</c:v>
                </c:pt>
                <c:pt idx="166">
                  <c:v>-1.1630029414151366E-3</c:v>
                </c:pt>
                <c:pt idx="167">
                  <c:v>-1.1712007969015836E-3</c:v>
                </c:pt>
                <c:pt idx="168">
                  <c:v>-1.1751515234739718E-3</c:v>
                </c:pt>
                <c:pt idx="169">
                  <c:v>-1.1788514923302684E-3</c:v>
                </c:pt>
                <c:pt idx="170">
                  <c:v>-1.1882449395151176E-3</c:v>
                </c:pt>
                <c:pt idx="171">
                  <c:v>-1.1883998257299392E-3</c:v>
                </c:pt>
                <c:pt idx="172">
                  <c:v>-1.178067382115102E-3</c:v>
                </c:pt>
                <c:pt idx="173">
                  <c:v>-1.1809451369466928E-3</c:v>
                </c:pt>
                <c:pt idx="174">
                  <c:v>-1.183134105298635E-3</c:v>
                </c:pt>
                <c:pt idx="175">
                  <c:v>-1.1705454250765166E-3</c:v>
                </c:pt>
                <c:pt idx="176">
                  <c:v>-1.1650153979448155E-3</c:v>
                </c:pt>
                <c:pt idx="177">
                  <c:v>-1.1511567060590816E-3</c:v>
                </c:pt>
                <c:pt idx="178">
                  <c:v>-1.1485462434049354E-3</c:v>
                </c:pt>
                <c:pt idx="179">
                  <c:v>-1.1453446983104988E-3</c:v>
                </c:pt>
                <c:pt idx="180">
                  <c:v>-1.1224945669789073E-3</c:v>
                </c:pt>
                <c:pt idx="181">
                  <c:v>-1.1145023728955936E-3</c:v>
                </c:pt>
                <c:pt idx="182">
                  <c:v>-1.1018495340507008E-3</c:v>
                </c:pt>
                <c:pt idx="183">
                  <c:v>-1.096278164882114E-3</c:v>
                </c:pt>
                <c:pt idx="184">
                  <c:v>-1.0904327278984669E-3</c:v>
                </c:pt>
                <c:pt idx="185">
                  <c:v>-1.067833899305494E-3</c:v>
                </c:pt>
                <c:pt idx="186">
                  <c:v>-1.0609963985437844E-3</c:v>
                </c:pt>
                <c:pt idx="187">
                  <c:v>-1.0531896648015924E-3</c:v>
                </c:pt>
                <c:pt idx="188">
                  <c:v>-1.0482862767348389E-3</c:v>
                </c:pt>
                <c:pt idx="189">
                  <c:v>-1.0437162223377084E-3</c:v>
                </c:pt>
                <c:pt idx="190">
                  <c:v>-1.0330638576028944E-3</c:v>
                </c:pt>
                <c:pt idx="191">
                  <c:v>-1.0314120874483912E-3</c:v>
                </c:pt>
                <c:pt idx="192">
                  <c:v>-1.0308080962819766E-3</c:v>
                </c:pt>
                <c:pt idx="193">
                  <c:v>-1.0307955776132915E-3</c:v>
                </c:pt>
                <c:pt idx="194">
                  <c:v>-1.0307874242436589E-3</c:v>
                </c:pt>
                <c:pt idx="195">
                  <c:v>-1.0307652488643626E-3</c:v>
                </c:pt>
                <c:pt idx="196">
                  <c:v>-1.0307590273370693E-3</c:v>
                </c:pt>
                <c:pt idx="197">
                  <c:v>-1.0307536183478128E-3</c:v>
                </c:pt>
                <c:pt idx="198">
                  <c:v>-1.0307446893821626E-3</c:v>
                </c:pt>
                <c:pt idx="199">
                  <c:v>-1.0307431850120261E-3</c:v>
                </c:pt>
                <c:pt idx="200">
                  <c:v>-1.0307392006301264E-3</c:v>
                </c:pt>
                <c:pt idx="201">
                  <c:v>-1.0307389291073221E-3</c:v>
                </c:pt>
                <c:pt idx="202">
                  <c:v>-1.0307395567012989E-3</c:v>
                </c:pt>
                <c:pt idx="203">
                  <c:v>-1.0307409036529325E-3</c:v>
                </c:pt>
                <c:pt idx="204">
                  <c:v>-1.0307437300018857E-3</c:v>
                </c:pt>
                <c:pt idx="205">
                  <c:v>-1.0307565988250111E-3</c:v>
                </c:pt>
                <c:pt idx="206">
                  <c:v>-1.0307628703150051E-3</c:v>
                </c:pt>
                <c:pt idx="207">
                  <c:v>-1.0307701231573319E-3</c:v>
                </c:pt>
                <c:pt idx="208">
                  <c:v>-1.03078892306388E-3</c:v>
                </c:pt>
                <c:pt idx="209">
                  <c:v>-1.0307934802483889E-3</c:v>
                </c:pt>
                <c:pt idx="210">
                  <c:v>-1.0308215033600909E-3</c:v>
                </c:pt>
                <c:pt idx="211">
                  <c:v>-1.0308348804901613E-3</c:v>
                </c:pt>
                <c:pt idx="212">
                  <c:v>-1.0308493168729171E-3</c:v>
                </c:pt>
                <c:pt idx="213">
                  <c:v>-1.0308522489235654E-3</c:v>
                </c:pt>
                <c:pt idx="214">
                  <c:v>-1.0308966509964626E-3</c:v>
                </c:pt>
                <c:pt idx="215">
                  <c:v>-1.033749357230279E-3</c:v>
                </c:pt>
                <c:pt idx="216">
                  <c:v>-1.0358445805103145E-3</c:v>
                </c:pt>
                <c:pt idx="217">
                  <c:v>-1.0441644295757578E-3</c:v>
                </c:pt>
                <c:pt idx="218">
                  <c:v>-1.0445852922784382E-3</c:v>
                </c:pt>
                <c:pt idx="219">
                  <c:v>-1.0450335382637273E-3</c:v>
                </c:pt>
                <c:pt idx="220">
                  <c:v>-1.0577565972365534E-3</c:v>
                </c:pt>
                <c:pt idx="221">
                  <c:v>-1.0625958876359267E-3</c:v>
                </c:pt>
                <c:pt idx="222">
                  <c:v>-1.0754423961997521E-3</c:v>
                </c:pt>
                <c:pt idx="223">
                  <c:v>-1.0768411680937839E-3</c:v>
                </c:pt>
                <c:pt idx="224">
                  <c:v>-1.0783297732973633E-3</c:v>
                </c:pt>
                <c:pt idx="225">
                  <c:v>-1.0949931715134675E-3</c:v>
                </c:pt>
                <c:pt idx="226">
                  <c:v>-1.1005507384904117E-3</c:v>
                </c:pt>
                <c:pt idx="227">
                  <c:v>-1.1114062179615948E-3</c:v>
                </c:pt>
                <c:pt idx="228">
                  <c:v>-1.1139248321645479E-3</c:v>
                </c:pt>
                <c:pt idx="229">
                  <c:v>-1.1166048289577442E-3</c:v>
                </c:pt>
                <c:pt idx="230">
                  <c:v>-1.1307628224901318E-3</c:v>
                </c:pt>
                <c:pt idx="231">
                  <c:v>-1.1348409697177889E-3</c:v>
                </c:pt>
                <c:pt idx="232">
                  <c:v>-1.1376052174441851E-3</c:v>
                </c:pt>
                <c:pt idx="233">
                  <c:v>-1.1409335894876915E-3</c:v>
                </c:pt>
                <c:pt idx="234">
                  <c:v>-1.141144911941697E-3</c:v>
                </c:pt>
                <c:pt idx="235">
                  <c:v>-1.1491659597816183E-3</c:v>
                </c:pt>
                <c:pt idx="236">
                  <c:v>-1.1494312787548614E-3</c:v>
                </c:pt>
                <c:pt idx="237">
                  <c:v>-1.1430394086563535E-3</c:v>
                </c:pt>
                <c:pt idx="238">
                  <c:v>-1.1450494812463574E-3</c:v>
                </c:pt>
                <c:pt idx="239">
                  <c:v>-1.1466423640505233E-3</c:v>
                </c:pt>
                <c:pt idx="240">
                  <c:v>-1.1392629346487859E-3</c:v>
                </c:pt>
                <c:pt idx="241">
                  <c:v>-1.1359625193387058E-3</c:v>
                </c:pt>
                <c:pt idx="242">
                  <c:v>-1.1272695922194165E-3</c:v>
                </c:pt>
                <c:pt idx="243">
                  <c:v>-1.1258639543541837E-3</c:v>
                </c:pt>
                <c:pt idx="244">
                  <c:v>-1.1240954823327389E-3</c:v>
                </c:pt>
                <c:pt idx="245">
                  <c:v>-1.1101400470002419E-3</c:v>
                </c:pt>
                <c:pt idx="246">
                  <c:v>-1.1052199887839182E-3</c:v>
                </c:pt>
                <c:pt idx="247">
                  <c:v>-1.0971211078546585E-3</c:v>
                </c:pt>
                <c:pt idx="248">
                  <c:v>-1.0937846852243638E-3</c:v>
                </c:pt>
                <c:pt idx="249">
                  <c:v>-1.0902601025444556E-3</c:v>
                </c:pt>
                <c:pt idx="250">
                  <c:v>-1.0759344432701326E-3</c:v>
                </c:pt>
                <c:pt idx="251">
                  <c:v>-1.0715123398653871E-3</c:v>
                </c:pt>
                <c:pt idx="252">
                  <c:v>-1.0661963919114923E-3</c:v>
                </c:pt>
                <c:pt idx="253">
                  <c:v>-1.0630054097734987E-3</c:v>
                </c:pt>
                <c:pt idx="254">
                  <c:v>-1.0599594113496059E-3</c:v>
                </c:pt>
                <c:pt idx="255">
                  <c:v>-1.0519838555918483E-3</c:v>
                </c:pt>
                <c:pt idx="256">
                  <c:v>-1.050348819827004E-3</c:v>
                </c:pt>
                <c:pt idx="257">
                  <c:v>-1.0493508520141859E-3</c:v>
                </c:pt>
                <c:pt idx="258">
                  <c:v>-1.0488829422493351E-3</c:v>
                </c:pt>
                <c:pt idx="259">
                  <c:v>-1.0488596191919385E-3</c:v>
                </c:pt>
                <c:pt idx="260">
                  <c:v>-1.0487219924737445E-3</c:v>
                </c:pt>
                <c:pt idx="261">
                  <c:v>-1.0486634387039118E-3</c:v>
                </c:pt>
                <c:pt idx="262">
                  <c:v>-1.0486038331420922E-3</c:v>
                </c:pt>
                <c:pt idx="263">
                  <c:v>-1.0484729218641908E-3</c:v>
                </c:pt>
                <c:pt idx="264">
                  <c:v>-1.0484459725382345E-3</c:v>
                </c:pt>
                <c:pt idx="265">
                  <c:v>-1.0482899264721013E-3</c:v>
                </c:pt>
                <c:pt idx="266">
                  <c:v>-1.0482239489379985E-3</c:v>
                </c:pt>
                <c:pt idx="267">
                  <c:v>-1.048156899197572E-3</c:v>
                </c:pt>
                <c:pt idx="268">
                  <c:v>-1.0480109354600586E-3</c:v>
                </c:pt>
                <c:pt idx="269">
                  <c:v>-1.0479802882355021E-3</c:v>
                </c:pt>
                <c:pt idx="270">
                  <c:v>-1.047805465272944E-3</c:v>
                </c:pt>
                <c:pt idx="271">
                  <c:v>-1.0477319210209224E-3</c:v>
                </c:pt>
                <c:pt idx="272">
                  <c:v>-1.0476572841402465E-3</c:v>
                </c:pt>
                <c:pt idx="273">
                  <c:v>-1.0474959823286722E-3</c:v>
                </c:pt>
                <c:pt idx="274">
                  <c:v>-1.047461565573259E-3</c:v>
                </c:pt>
                <c:pt idx="275">
                  <c:v>-1.0472676081620946E-3</c:v>
                </c:pt>
                <c:pt idx="276">
                  <c:v>-1.0471863542371729E-3</c:v>
                </c:pt>
                <c:pt idx="277">
                  <c:v>-1.0471039872506083E-3</c:v>
                </c:pt>
                <c:pt idx="278">
                  <c:v>-1.0469270617667614E-3</c:v>
                </c:pt>
                <c:pt idx="279">
                  <c:v>-1.0468888038474692E-3</c:v>
                </c:pt>
                <c:pt idx="280">
                  <c:v>-1.0466265439742961E-3</c:v>
                </c:pt>
                <c:pt idx="281">
                  <c:v>-1.0465368638773991E-3</c:v>
                </c:pt>
                <c:pt idx="282">
                  <c:v>-1.0463449705768533E-3</c:v>
                </c:pt>
                <c:pt idx="283">
                  <c:v>-1.0463031730610639E-3</c:v>
                </c:pt>
                <c:pt idx="284">
                  <c:v>-1.0462610023386258E-3</c:v>
                </c:pt>
                <c:pt idx="285">
                  <c:v>-1.0459748476451367E-3</c:v>
                </c:pt>
                <c:pt idx="286">
                  <c:v>-1.0458771617663956E-3</c:v>
                </c:pt>
                <c:pt idx="287">
                  <c:v>-1.0456690906405926E-3</c:v>
                </c:pt>
                <c:pt idx="288">
                  <c:v>-1.0456233155108074E-3</c:v>
                </c:pt>
                <c:pt idx="289">
                  <c:v>-1.045577160340114E-3</c:v>
                </c:pt>
                <c:pt idx="290">
                  <c:v>-1.0452666819538874E-3</c:v>
                </c:pt>
                <c:pt idx="291">
                  <c:v>-1.0451608473315314E-3</c:v>
                </c:pt>
                <c:pt idx="292">
                  <c:v>-1.0449363127840172E-3</c:v>
                </c:pt>
                <c:pt idx="293">
                  <c:v>-1.0448864883939868E-3</c:v>
                </c:pt>
                <c:pt idx="294">
                  <c:v>-1.0448362771362948E-3</c:v>
                </c:pt>
                <c:pt idx="295">
                  <c:v>-1.0445010461797523E-3</c:v>
                </c:pt>
                <c:pt idx="296">
                  <c:v>-1.0443869198532986E-3</c:v>
                </c:pt>
                <c:pt idx="297">
                  <c:v>-1.0441456363021538E-3</c:v>
                </c:pt>
                <c:pt idx="298">
                  <c:v>-1.0440916910085807E-3</c:v>
                </c:pt>
                <c:pt idx="299">
                  <c:v>-1.0440373520153965E-3</c:v>
                </c:pt>
                <c:pt idx="300">
                  <c:v>-1.0437423589961803E-3</c:v>
                </c:pt>
                <c:pt idx="301">
                  <c:v>-1.0436204122887816E-3</c:v>
                </c:pt>
                <c:pt idx="302">
                  <c:v>-1.0433453785623215E-3</c:v>
                </c:pt>
                <c:pt idx="303">
                  <c:v>-1.0409774922322257E-3</c:v>
                </c:pt>
                <c:pt idx="304">
                  <c:v>-1.0408460299726394E-3</c:v>
                </c:pt>
                <c:pt idx="305">
                  <c:v>-1.0374668264012676E-3</c:v>
                </c:pt>
                <c:pt idx="306">
                  <c:v>-1.0354074703582405E-3</c:v>
                </c:pt>
                <c:pt idx="307">
                  <c:v>-1.0330594184773112E-3</c:v>
                </c:pt>
                <c:pt idx="308">
                  <c:v>-1.0255533014438822E-3</c:v>
                </c:pt>
                <c:pt idx="309">
                  <c:v>-1.0249494456411824E-3</c:v>
                </c:pt>
                <c:pt idx="310">
                  <c:v>-1.0170804649289877E-3</c:v>
                </c:pt>
                <c:pt idx="311">
                  <c:v>-1.0130558111280941E-3</c:v>
                </c:pt>
                <c:pt idx="312">
                  <c:v>-1.0087613372369297E-3</c:v>
                </c:pt>
                <c:pt idx="313">
                  <c:v>-9.9735557227101368E-4</c:v>
                </c:pt>
                <c:pt idx="314">
                  <c:v>-9.958691305368382E-4</c:v>
                </c:pt>
                <c:pt idx="315">
                  <c:v>-9.8334263380683851E-4</c:v>
                </c:pt>
                <c:pt idx="316">
                  <c:v>-9.7749034694638581E-4</c:v>
                </c:pt>
                <c:pt idx="317">
                  <c:v>-9.7138896061288449E-4</c:v>
                </c:pt>
                <c:pt idx="318">
                  <c:v>-9.5345070301622325E-4</c:v>
                </c:pt>
                <c:pt idx="319">
                  <c:v>-9.5066676769728353E-4</c:v>
                </c:pt>
                <c:pt idx="320">
                  <c:v>-9.3725572955660752E-4</c:v>
                </c:pt>
                <c:pt idx="321">
                  <c:v>-9.29726389206742E-4</c:v>
                </c:pt>
                <c:pt idx="322">
                  <c:v>-9.2197051513176476E-4</c:v>
                </c:pt>
                <c:pt idx="323">
                  <c:v>-9.0638610972942901E-4</c:v>
                </c:pt>
                <c:pt idx="324">
                  <c:v>-9.0217189223711937E-4</c:v>
                </c:pt>
                <c:pt idx="325">
                  <c:v>-8.786915014144794E-4</c:v>
                </c:pt>
                <c:pt idx="326">
                  <c:v>-8.7104288088786736E-4</c:v>
                </c:pt>
                <c:pt idx="327">
                  <c:v>-8.5651483558869443E-4</c:v>
                </c:pt>
                <c:pt idx="328">
                  <c:v>-8.5256696373714469E-4</c:v>
                </c:pt>
                <c:pt idx="329">
                  <c:v>-8.4864732957893208E-4</c:v>
                </c:pt>
                <c:pt idx="330">
                  <c:v>-8.271009152384782E-4</c:v>
                </c:pt>
                <c:pt idx="331">
                  <c:v>-8.2011273458111112E-4</c:v>
                </c:pt>
                <c:pt idx="332">
                  <c:v>-8.0697154797688085E-4</c:v>
                </c:pt>
                <c:pt idx="333">
                  <c:v>-8.0334326187384009E-4</c:v>
                </c:pt>
                <c:pt idx="334">
                  <c:v>-7.9974584606734567E-4</c:v>
                </c:pt>
                <c:pt idx="335">
                  <c:v>-7.802991093522069E-4</c:v>
                </c:pt>
                <c:pt idx="336">
                  <c:v>-7.740266023132721E-4</c:v>
                </c:pt>
                <c:pt idx="337">
                  <c:v>-7.6238270747582123E-4</c:v>
                </c:pt>
                <c:pt idx="338">
                  <c:v>-7.5910164128681346E-4</c:v>
                </c:pt>
                <c:pt idx="339">
                  <c:v>-7.5585407786802413E-4</c:v>
                </c:pt>
                <c:pt idx="340">
                  <c:v>-7.3317112026806451E-4</c:v>
                </c:pt>
                <c:pt idx="341">
                  <c:v>-7.2313495212709847E-4</c:v>
                </c:pt>
                <c:pt idx="342">
                  <c:v>-7.2022873892976791E-4</c:v>
                </c:pt>
                <c:pt idx="343">
                  <c:v>-7.1513627422983839E-4</c:v>
                </c:pt>
                <c:pt idx="344">
                  <c:v>-7.0260838232246467E-4</c:v>
                </c:pt>
                <c:pt idx="345">
                  <c:v>-6.9793292333088632E-4</c:v>
                </c:pt>
                <c:pt idx="346">
                  <c:v>-6.8961491805504113E-4</c:v>
                </c:pt>
                <c:pt idx="347">
                  <c:v>-6.8711118975300911E-4</c:v>
                </c:pt>
                <c:pt idx="348">
                  <c:v>-6.8464622869991406E-4</c:v>
                </c:pt>
                <c:pt idx="349">
                  <c:v>-6.7249272870255469E-4</c:v>
                </c:pt>
                <c:pt idx="350">
                  <c:v>-6.6869864329154711E-4</c:v>
                </c:pt>
                <c:pt idx="351">
                  <c:v>-6.6220923750950152E-4</c:v>
                </c:pt>
                <c:pt idx="352">
                  <c:v>-6.6013562481995192E-4</c:v>
                </c:pt>
                <c:pt idx="353">
                  <c:v>-6.5810341139970591E-4</c:v>
                </c:pt>
                <c:pt idx="354">
                  <c:v>-6.4871238673212415E-4</c:v>
                </c:pt>
                <c:pt idx="355">
                  <c:v>-6.4585490690904196E-4</c:v>
                </c:pt>
                <c:pt idx="356">
                  <c:v>-6.4130453675723879E-4</c:v>
                </c:pt>
                <c:pt idx="357">
                  <c:v>-6.3968866924377088E-4</c:v>
                </c:pt>
                <c:pt idx="358">
                  <c:v>-6.3811683288878527E-4</c:v>
                </c:pt>
                <c:pt idx="359">
                  <c:v>-6.3165397721622095E-4</c:v>
                </c:pt>
                <c:pt idx="360">
                  <c:v>-6.2978833384352839E-4</c:v>
                </c:pt>
                <c:pt idx="361">
                  <c:v>-6.2728743385824395E-4</c:v>
                </c:pt>
                <c:pt idx="362">
                  <c:v>-6.2615694001913469E-4</c:v>
                </c:pt>
                <c:pt idx="363">
                  <c:v>-6.2507310912317574E-4</c:v>
                </c:pt>
                <c:pt idx="364">
                  <c:v>-6.2191755027104763E-4</c:v>
                </c:pt>
                <c:pt idx="365">
                  <c:v>-6.2104849868365494E-4</c:v>
                </c:pt>
                <c:pt idx="366">
                  <c:v>-6.2014498235333062E-4</c:v>
                </c:pt>
                <c:pt idx="367">
                  <c:v>-6.1925615965931408E-4</c:v>
                </c:pt>
                <c:pt idx="368">
                  <c:v>-6.1824094217637667E-4</c:v>
                </c:pt>
                <c:pt idx="369">
                  <c:v>-6.1439712860180047E-4</c:v>
                </c:pt>
                <c:pt idx="370">
                  <c:v>-6.128364100802372E-4</c:v>
                </c:pt>
                <c:pt idx="371">
                  <c:v>-6.1112920633900531E-4</c:v>
                </c:pt>
                <c:pt idx="372">
                  <c:v>-6.0927142159011057E-4</c:v>
                </c:pt>
                <c:pt idx="373">
                  <c:v>-6.0725893414484812E-4</c:v>
                </c:pt>
                <c:pt idx="374">
                  <c:v>-6.0025165027027024E-4</c:v>
                </c:pt>
                <c:pt idx="375">
                  <c:v>-5.9757861715541746E-4</c:v>
                </c:pt>
                <c:pt idx="376">
                  <c:v>-5.94729884394304E-4</c:v>
                </c:pt>
                <c:pt idx="377">
                  <c:v>-5.9170117487683527E-4</c:v>
                </c:pt>
                <c:pt idx="378">
                  <c:v>-5.8848818559220639E-4</c:v>
                </c:pt>
                <c:pt idx="379">
                  <c:v>-5.7770012053093289E-4</c:v>
                </c:pt>
                <c:pt idx="380">
                  <c:v>-5.7370646402258143E-4</c:v>
                </c:pt>
                <c:pt idx="381">
                  <c:v>-5.6950662412386902E-4</c:v>
                </c:pt>
                <c:pt idx="382">
                  <c:v>-5.6509614239118127E-4</c:v>
                </c:pt>
                <c:pt idx="383">
                  <c:v>-5.6047053446020957E-4</c:v>
                </c:pt>
                <c:pt idx="384">
                  <c:v>-5.4525772125676596E-4</c:v>
                </c:pt>
                <c:pt idx="385">
                  <c:v>-5.3113887965354262E-4</c:v>
                </c:pt>
                <c:pt idx="386">
                  <c:v>-5.1977293807439014E-4</c:v>
                </c:pt>
                <c:pt idx="387">
                  <c:v>-5.1678386984971292E-4</c:v>
                </c:pt>
                <c:pt idx="388">
                  <c:v>-5.1380525844291561E-4</c:v>
                </c:pt>
                <c:pt idx="389">
                  <c:v>-4.9666108041729871E-4</c:v>
                </c:pt>
                <c:pt idx="390">
                  <c:v>-4.9101785741227774E-4</c:v>
                </c:pt>
                <c:pt idx="391">
                  <c:v>-4.8003899087888482E-4</c:v>
                </c:pt>
                <c:pt idx="392">
                  <c:v>-4.7716796092764358E-4</c:v>
                </c:pt>
                <c:pt idx="393">
                  <c:v>-4.7430832700778142E-4</c:v>
                </c:pt>
                <c:pt idx="394">
                  <c:v>-4.5793744893913641E-4</c:v>
                </c:pt>
                <c:pt idx="395">
                  <c:v>-4.4235546775287356E-4</c:v>
                </c:pt>
                <c:pt idx="396">
                  <c:v>-4.3960677340360022E-4</c:v>
                </c:pt>
                <c:pt idx="397">
                  <c:v>-4.3687034714649673E-4</c:v>
                </c:pt>
                <c:pt idx="398">
                  <c:v>-4.3414628961846446E-4</c:v>
                </c:pt>
                <c:pt idx="399">
                  <c:v>-4.2111670243701629E-4</c:v>
                </c:pt>
                <c:pt idx="400">
                  <c:v>-4.1601997568927536E-4</c:v>
                </c:pt>
                <c:pt idx="401">
                  <c:v>-4.0618119448978331E-4</c:v>
                </c:pt>
                <c:pt idx="402">
                  <c:v>-4.0357581604838488E-4</c:v>
                </c:pt>
                <c:pt idx="403">
                  <c:v>-4.0098371191197018E-4</c:v>
                </c:pt>
                <c:pt idx="404">
                  <c:v>-3.8633676733347956E-4</c:v>
                </c:pt>
                <c:pt idx="405">
                  <c:v>-3.8154284441291233E-4</c:v>
                </c:pt>
                <c:pt idx="406">
                  <c:v>-3.7904833137591964E-4</c:v>
                </c:pt>
                <c:pt idx="407">
                  <c:v>-3.7656783049168504E-4</c:v>
                </c:pt>
                <c:pt idx="408">
                  <c:v>-3.7410144238129002E-4</c:v>
                </c:pt>
                <c:pt idx="409">
                  <c:v>-3.5586954825905792E-4</c:v>
                </c:pt>
                <c:pt idx="410">
                  <c:v>-3.5137341696778179E-4</c:v>
                </c:pt>
                <c:pt idx="411">
                  <c:v>-3.4692476573638942E-4</c:v>
                </c:pt>
                <c:pt idx="412">
                  <c:v>-3.3842274833245645E-4</c:v>
                </c:pt>
                <c:pt idx="413">
                  <c:v>-3.3613760448242448E-4</c:v>
                </c:pt>
                <c:pt idx="414">
                  <c:v>-3.254077846315262E-4</c:v>
                </c:pt>
                <c:pt idx="415">
                  <c:v>-3.2125245825920246E-4</c:v>
                </c:pt>
                <c:pt idx="416">
                  <c:v>-3.1714742678312646E-4</c:v>
                </c:pt>
                <c:pt idx="417">
                  <c:v>-3.0935568778520106E-4</c:v>
                </c:pt>
                <c:pt idx="418">
                  <c:v>-2.9359594943079159E-4</c:v>
                </c:pt>
                <c:pt idx="419">
                  <c:v>-2.8985424156857675E-4</c:v>
                </c:pt>
                <c:pt idx="420">
                  <c:v>-2.8281218003842201E-4</c:v>
                </c:pt>
                <c:pt idx="421">
                  <c:v>-2.8087342343554157E-4</c:v>
                </c:pt>
                <c:pt idx="422">
                  <c:v>-2.7195642234856265E-4</c:v>
                </c:pt>
                <c:pt idx="423">
                  <c:v>-2.6854181734847771E-4</c:v>
                </c:pt>
                <c:pt idx="424">
                  <c:v>-2.6518313690404582E-4</c:v>
                </c:pt>
                <c:pt idx="425">
                  <c:v>-2.5893015269770614E-4</c:v>
                </c:pt>
                <c:pt idx="426">
                  <c:v>-2.543283595409078E-4</c:v>
                </c:pt>
                <c:pt idx="427">
                  <c:v>-2.4483285897626236E-4</c:v>
                </c:pt>
                <c:pt idx="428">
                  <c:v>-2.3851383431457279E-4</c:v>
                </c:pt>
                <c:pt idx="429">
                  <c:v>-2.3691368119929668E-4</c:v>
                </c:pt>
                <c:pt idx="430">
                  <c:v>-2.3533060995895028E-4</c:v>
                </c:pt>
                <c:pt idx="431">
                  <c:v>-2.2524967711948677E-4</c:v>
                </c:pt>
                <c:pt idx="432">
                  <c:v>-2.2175567871533572E-4</c:v>
                </c:pt>
                <c:pt idx="433">
                  <c:v>-2.1402205836058968E-4</c:v>
                </c:pt>
                <c:pt idx="434">
                  <c:v>-2.1243678274995847E-4</c:v>
                </c:pt>
                <c:pt idx="435">
                  <c:v>-2.1085714892959782E-4</c:v>
                </c:pt>
                <c:pt idx="436">
                  <c:v>-1.9931031044036432E-4</c:v>
                </c:pt>
                <c:pt idx="437">
                  <c:v>-1.9531201886125252E-4</c:v>
                </c:pt>
                <c:pt idx="438">
                  <c:v>-1.8638092379149899E-4</c:v>
                </c:pt>
                <c:pt idx="439">
                  <c:v>-1.8462616522982311E-4</c:v>
                </c:pt>
                <c:pt idx="440">
                  <c:v>-1.8285307836390393E-4</c:v>
                </c:pt>
                <c:pt idx="441">
                  <c:v>-1.6967369639362477E-4</c:v>
                </c:pt>
                <c:pt idx="442">
                  <c:v>-1.6511500836397858E-4</c:v>
                </c:pt>
                <c:pt idx="443">
                  <c:v>-1.5522986777437677E-4</c:v>
                </c:pt>
                <c:pt idx="444">
                  <c:v>-1.5310568823256876E-4</c:v>
                </c:pt>
                <c:pt idx="445">
                  <c:v>-1.5092567528772786E-4</c:v>
                </c:pt>
                <c:pt idx="446">
                  <c:v>-1.35941259811559E-4</c:v>
                </c:pt>
                <c:pt idx="447">
                  <c:v>-1.3076412126788648E-4</c:v>
                </c:pt>
                <c:pt idx="448">
                  <c:v>-1.2815496914742042E-4</c:v>
                </c:pt>
                <c:pt idx="449">
                  <c:v>-1.174859826974517E-4</c:v>
                </c:pt>
                <c:pt idx="450">
                  <c:v>-1.1472807452448816E-4</c:v>
                </c:pt>
                <c:pt idx="451">
                  <c:v>-1.0126715597813529E-4</c:v>
                </c:pt>
                <c:pt idx="452">
                  <c:v>-9.5947471148161156E-5</c:v>
                </c:pt>
                <c:pt idx="453">
                  <c:v>-9.0651672190134036E-5</c:v>
                </c:pt>
                <c:pt idx="454">
                  <c:v>-8.0259541208049789E-5</c:v>
                </c:pt>
                <c:pt idx="455">
                  <c:v>-7.7580874884297657E-5</c:v>
                </c:pt>
                <c:pt idx="456">
                  <c:v>-6.4538872019959115E-5</c:v>
                </c:pt>
                <c:pt idx="457">
                  <c:v>-5.939113221620218E-5</c:v>
                </c:pt>
                <c:pt idx="458">
                  <c:v>-5.4268859590145269E-5</c:v>
                </c:pt>
                <c:pt idx="459">
                  <c:v>-4.4236706965017358E-5</c:v>
                </c:pt>
                <c:pt idx="460">
                  <c:v>-4.1642821061127133E-5</c:v>
                </c:pt>
                <c:pt idx="461">
                  <c:v>-2.9047410715410393E-5</c:v>
                </c:pt>
                <c:pt idx="462">
                  <c:v>-2.4082685107451596E-5</c:v>
                </c:pt>
                <c:pt idx="463">
                  <c:v>-1.9145007994936236E-5</c:v>
                </c:pt>
                <c:pt idx="464">
                  <c:v>-9.4949648930808817E-6</c:v>
                </c:pt>
                <c:pt idx="465">
                  <c:v>-6.9913976595156302E-6</c:v>
                </c:pt>
                <c:pt idx="466">
                  <c:v>5.1297435073038855E-6</c:v>
                </c:pt>
                <c:pt idx="467">
                  <c:v>9.9003856739443563E-6</c:v>
                </c:pt>
                <c:pt idx="468">
                  <c:v>1.4642398014075297E-5</c:v>
                </c:pt>
                <c:pt idx="469">
                  <c:v>2.3888199550958777E-5</c:v>
                </c:pt>
                <c:pt idx="470">
                  <c:v>2.6295910202859872E-5</c:v>
                </c:pt>
                <c:pt idx="471">
                  <c:v>4.0125110957727049E-5</c:v>
                </c:pt>
                <c:pt idx="472">
                  <c:v>4.4674949450785834E-5</c:v>
                </c:pt>
                <c:pt idx="473">
                  <c:v>5.3519289179798143E-5</c:v>
                </c:pt>
                <c:pt idx="474">
                  <c:v>5.5835300465656434E-5</c:v>
                </c:pt>
                <c:pt idx="475">
                  <c:v>5.814161698672416E-5</c:v>
                </c:pt>
                <c:pt idx="476">
                  <c:v>7.1329268556202268E-5</c:v>
                </c:pt>
                <c:pt idx="477">
                  <c:v>7.5662094628324526E-5</c:v>
                </c:pt>
                <c:pt idx="478">
                  <c:v>8.4059244171380058E-5</c:v>
                </c:pt>
                <c:pt idx="479">
                  <c:v>8.626885159734865E-5</c:v>
                </c:pt>
                <c:pt idx="480">
                  <c:v>8.8468236816297008E-5</c:v>
                </c:pt>
                <c:pt idx="481">
                  <c:v>1.0098113088686764E-4</c:v>
                </c:pt>
                <c:pt idx="482">
                  <c:v>1.0508587509849485E-4</c:v>
                </c:pt>
                <c:pt idx="483">
                  <c:v>1.1301369971244475E-4</c:v>
                </c:pt>
                <c:pt idx="484">
                  <c:v>1.151113664413228E-4</c:v>
                </c:pt>
                <c:pt idx="485">
                  <c:v>1.171982835785686E-4</c:v>
                </c:pt>
                <c:pt idx="486">
                  <c:v>1.290032117825631E-4</c:v>
                </c:pt>
                <c:pt idx="487">
                  <c:v>1.3286880466319376E-4</c:v>
                </c:pt>
                <c:pt idx="488">
                  <c:v>1.4030516875833274E-4</c:v>
                </c:pt>
                <c:pt idx="489">
                  <c:v>1.4228535836297018E-4</c:v>
                </c:pt>
                <c:pt idx="490">
                  <c:v>1.4425427104449289E-4</c:v>
                </c:pt>
                <c:pt idx="491">
                  <c:v>1.5531802497814249E-4</c:v>
                </c:pt>
                <c:pt idx="492">
                  <c:v>1.589333970650108E-4</c:v>
                </c:pt>
                <c:pt idx="493">
                  <c:v>1.6610541179608938E-4</c:v>
                </c:pt>
                <c:pt idx="494">
                  <c:v>1.6797037716731467E-4</c:v>
                </c:pt>
                <c:pt idx="495">
                  <c:v>1.6982404085566594E-4</c:v>
                </c:pt>
                <c:pt idx="496">
                  <c:v>1.8093312632397061E-4</c:v>
                </c:pt>
                <c:pt idx="497">
                  <c:v>1.8468984329244437E-4</c:v>
                </c:pt>
                <c:pt idx="498">
                  <c:v>1.9250374505362026E-4</c:v>
                </c:pt>
                <c:pt idx="499">
                  <c:v>1.943234512102876E-4</c:v>
                </c:pt>
                <c:pt idx="500">
                  <c:v>1.9613670196112632E-4</c:v>
                </c:pt>
                <c:pt idx="501">
                  <c:v>2.0787239285762063E-4</c:v>
                </c:pt>
                <c:pt idx="502">
                  <c:v>2.1185381170126555E-4</c:v>
                </c:pt>
                <c:pt idx="503">
                  <c:v>2.2027572931742674E-4</c:v>
                </c:pt>
                <c:pt idx="504">
                  <c:v>2.2214679850640628E-4</c:v>
                </c:pt>
                <c:pt idx="505">
                  <c:v>2.2402284939362647E-4</c:v>
                </c:pt>
                <c:pt idx="506">
                  <c:v>2.3655368919941753E-4</c:v>
                </c:pt>
                <c:pt idx="507">
                  <c:v>2.4081656427944428E-4</c:v>
                </c:pt>
                <c:pt idx="508">
                  <c:v>2.497898722749041E-4</c:v>
                </c:pt>
                <c:pt idx="509">
                  <c:v>2.518228635992048E-4</c:v>
                </c:pt>
                <c:pt idx="510">
                  <c:v>2.5387976368937686E-4</c:v>
                </c:pt>
                <c:pt idx="511">
                  <c:v>2.8611876922164881E-4</c:v>
                </c:pt>
              </c:numCache>
            </c:numRef>
          </c:yVal>
          <c:smooth val="0"/>
        </c:ser>
        <c:ser>
          <c:idx val="2"/>
          <c:order val="1"/>
          <c:tx>
            <c:v>QL</c:v>
          </c:tx>
          <c:spPr>
            <a:ln>
              <a:noFill/>
            </a:ln>
          </c:spPr>
          <c:marker>
            <c:symbol val="circle"/>
            <c:size val="2"/>
            <c:spPr>
              <a:solidFill>
                <a:srgbClr val="00B050"/>
              </a:solidFill>
              <a:ln>
                <a:solidFill>
                  <a:srgbClr val="00B050"/>
                </a:solidFill>
              </a:ln>
            </c:spPr>
          </c:marker>
          <c:xVal>
            <c:numRef>
              <c:f>EUR1M!$AN$2:$AN$513</c:f>
              <c:numCache>
                <c:formatCode>ddd\,\ dd\-mmm\-yyyy</c:formatCode>
                <c:ptCount val="512"/>
                <c:pt idx="0">
                  <c:v>42248</c:v>
                </c:pt>
                <c:pt idx="1">
                  <c:v>42249</c:v>
                </c:pt>
                <c:pt idx="2">
                  <c:v>42250</c:v>
                </c:pt>
                <c:pt idx="3">
                  <c:v>42251</c:v>
                </c:pt>
                <c:pt idx="4">
                  <c:v>42254</c:v>
                </c:pt>
                <c:pt idx="5">
                  <c:v>42255</c:v>
                </c:pt>
                <c:pt idx="6">
                  <c:v>42256</c:v>
                </c:pt>
                <c:pt idx="7">
                  <c:v>42257</c:v>
                </c:pt>
                <c:pt idx="8">
                  <c:v>42258</c:v>
                </c:pt>
                <c:pt idx="9">
                  <c:v>42261</c:v>
                </c:pt>
                <c:pt idx="10">
                  <c:v>42262</c:v>
                </c:pt>
                <c:pt idx="11">
                  <c:v>42263</c:v>
                </c:pt>
                <c:pt idx="12">
                  <c:v>42264</c:v>
                </c:pt>
                <c:pt idx="13">
                  <c:v>42265</c:v>
                </c:pt>
                <c:pt idx="14">
                  <c:v>42268</c:v>
                </c:pt>
                <c:pt idx="15">
                  <c:v>42269</c:v>
                </c:pt>
                <c:pt idx="16">
                  <c:v>42270</c:v>
                </c:pt>
                <c:pt idx="17">
                  <c:v>42271</c:v>
                </c:pt>
                <c:pt idx="18">
                  <c:v>42272</c:v>
                </c:pt>
                <c:pt idx="19">
                  <c:v>42275</c:v>
                </c:pt>
                <c:pt idx="20">
                  <c:v>42276</c:v>
                </c:pt>
                <c:pt idx="21">
                  <c:v>42277</c:v>
                </c:pt>
                <c:pt idx="22">
                  <c:v>42278</c:v>
                </c:pt>
                <c:pt idx="23">
                  <c:v>42279</c:v>
                </c:pt>
                <c:pt idx="24">
                  <c:v>42282</c:v>
                </c:pt>
                <c:pt idx="25">
                  <c:v>42283</c:v>
                </c:pt>
                <c:pt idx="26">
                  <c:v>42284</c:v>
                </c:pt>
                <c:pt idx="27">
                  <c:v>42285</c:v>
                </c:pt>
                <c:pt idx="28">
                  <c:v>42286</c:v>
                </c:pt>
                <c:pt idx="29">
                  <c:v>42289</c:v>
                </c:pt>
                <c:pt idx="30">
                  <c:v>42290</c:v>
                </c:pt>
                <c:pt idx="31">
                  <c:v>42291</c:v>
                </c:pt>
                <c:pt idx="32">
                  <c:v>42292</c:v>
                </c:pt>
                <c:pt idx="33">
                  <c:v>42293</c:v>
                </c:pt>
                <c:pt idx="34">
                  <c:v>42296</c:v>
                </c:pt>
                <c:pt idx="35">
                  <c:v>42297</c:v>
                </c:pt>
                <c:pt idx="36">
                  <c:v>42298</c:v>
                </c:pt>
                <c:pt idx="37">
                  <c:v>42299</c:v>
                </c:pt>
                <c:pt idx="38">
                  <c:v>42300</c:v>
                </c:pt>
                <c:pt idx="39">
                  <c:v>42303</c:v>
                </c:pt>
                <c:pt idx="40">
                  <c:v>42304</c:v>
                </c:pt>
                <c:pt idx="41">
                  <c:v>42305</c:v>
                </c:pt>
                <c:pt idx="42">
                  <c:v>42306</c:v>
                </c:pt>
                <c:pt idx="43">
                  <c:v>42307</c:v>
                </c:pt>
                <c:pt idx="44">
                  <c:v>42310</c:v>
                </c:pt>
                <c:pt idx="45">
                  <c:v>42311</c:v>
                </c:pt>
                <c:pt idx="46">
                  <c:v>42312</c:v>
                </c:pt>
                <c:pt idx="47">
                  <c:v>42313</c:v>
                </c:pt>
                <c:pt idx="48">
                  <c:v>42314</c:v>
                </c:pt>
                <c:pt idx="49">
                  <c:v>42317</c:v>
                </c:pt>
                <c:pt idx="50">
                  <c:v>42318</c:v>
                </c:pt>
                <c:pt idx="51">
                  <c:v>42319</c:v>
                </c:pt>
                <c:pt idx="52">
                  <c:v>42320</c:v>
                </c:pt>
                <c:pt idx="53">
                  <c:v>42321</c:v>
                </c:pt>
                <c:pt idx="54">
                  <c:v>42324</c:v>
                </c:pt>
                <c:pt idx="55">
                  <c:v>42325</c:v>
                </c:pt>
                <c:pt idx="56">
                  <c:v>42326</c:v>
                </c:pt>
                <c:pt idx="57">
                  <c:v>42327</c:v>
                </c:pt>
                <c:pt idx="58">
                  <c:v>42328</c:v>
                </c:pt>
                <c:pt idx="59">
                  <c:v>42331</c:v>
                </c:pt>
                <c:pt idx="60">
                  <c:v>42332</c:v>
                </c:pt>
                <c:pt idx="61">
                  <c:v>42333</c:v>
                </c:pt>
                <c:pt idx="62">
                  <c:v>42334</c:v>
                </c:pt>
                <c:pt idx="63">
                  <c:v>42335</c:v>
                </c:pt>
                <c:pt idx="64">
                  <c:v>42338</c:v>
                </c:pt>
                <c:pt idx="65">
                  <c:v>42339</c:v>
                </c:pt>
                <c:pt idx="66">
                  <c:v>42340</c:v>
                </c:pt>
                <c:pt idx="67">
                  <c:v>42341</c:v>
                </c:pt>
                <c:pt idx="68">
                  <c:v>42342</c:v>
                </c:pt>
                <c:pt idx="69">
                  <c:v>42345</c:v>
                </c:pt>
                <c:pt idx="70">
                  <c:v>42346</c:v>
                </c:pt>
                <c:pt idx="71">
                  <c:v>42347</c:v>
                </c:pt>
                <c:pt idx="72">
                  <c:v>42348</c:v>
                </c:pt>
                <c:pt idx="73">
                  <c:v>42349</c:v>
                </c:pt>
                <c:pt idx="74">
                  <c:v>42352</c:v>
                </c:pt>
                <c:pt idx="75">
                  <c:v>42353</c:v>
                </c:pt>
                <c:pt idx="76">
                  <c:v>42354</c:v>
                </c:pt>
                <c:pt idx="77">
                  <c:v>42355</c:v>
                </c:pt>
                <c:pt idx="78">
                  <c:v>42356</c:v>
                </c:pt>
                <c:pt idx="79">
                  <c:v>42359</c:v>
                </c:pt>
                <c:pt idx="80">
                  <c:v>42360</c:v>
                </c:pt>
                <c:pt idx="81">
                  <c:v>42361</c:v>
                </c:pt>
                <c:pt idx="82">
                  <c:v>42362</c:v>
                </c:pt>
                <c:pt idx="83">
                  <c:v>42366</c:v>
                </c:pt>
                <c:pt idx="84">
                  <c:v>42367</c:v>
                </c:pt>
                <c:pt idx="85">
                  <c:v>42368</c:v>
                </c:pt>
                <c:pt idx="86">
                  <c:v>42369</c:v>
                </c:pt>
                <c:pt idx="87">
                  <c:v>42373</c:v>
                </c:pt>
                <c:pt idx="88">
                  <c:v>42374</c:v>
                </c:pt>
                <c:pt idx="89">
                  <c:v>42375</c:v>
                </c:pt>
                <c:pt idx="90">
                  <c:v>42376</c:v>
                </c:pt>
                <c:pt idx="91">
                  <c:v>42377</c:v>
                </c:pt>
                <c:pt idx="92">
                  <c:v>42380</c:v>
                </c:pt>
                <c:pt idx="93">
                  <c:v>42381</c:v>
                </c:pt>
                <c:pt idx="94">
                  <c:v>42382</c:v>
                </c:pt>
                <c:pt idx="95">
                  <c:v>42383</c:v>
                </c:pt>
                <c:pt idx="96">
                  <c:v>42384</c:v>
                </c:pt>
                <c:pt idx="97">
                  <c:v>42387</c:v>
                </c:pt>
                <c:pt idx="98">
                  <c:v>42388</c:v>
                </c:pt>
                <c:pt idx="99">
                  <c:v>42389</c:v>
                </c:pt>
                <c:pt idx="100">
                  <c:v>42390</c:v>
                </c:pt>
                <c:pt idx="101">
                  <c:v>42391</c:v>
                </c:pt>
                <c:pt idx="102">
                  <c:v>42394</c:v>
                </c:pt>
                <c:pt idx="103">
                  <c:v>42395</c:v>
                </c:pt>
                <c:pt idx="104">
                  <c:v>42396</c:v>
                </c:pt>
                <c:pt idx="105">
                  <c:v>42397</c:v>
                </c:pt>
                <c:pt idx="106">
                  <c:v>42398</c:v>
                </c:pt>
                <c:pt idx="107">
                  <c:v>42401</c:v>
                </c:pt>
                <c:pt idx="108">
                  <c:v>42402</c:v>
                </c:pt>
                <c:pt idx="109">
                  <c:v>42403</c:v>
                </c:pt>
                <c:pt idx="110">
                  <c:v>42404</c:v>
                </c:pt>
                <c:pt idx="111">
                  <c:v>42405</c:v>
                </c:pt>
                <c:pt idx="112">
                  <c:v>42408</c:v>
                </c:pt>
                <c:pt idx="113">
                  <c:v>42409</c:v>
                </c:pt>
                <c:pt idx="114">
                  <c:v>42410</c:v>
                </c:pt>
                <c:pt idx="115">
                  <c:v>42411</c:v>
                </c:pt>
                <c:pt idx="116">
                  <c:v>42412</c:v>
                </c:pt>
                <c:pt idx="117">
                  <c:v>42415</c:v>
                </c:pt>
                <c:pt idx="118">
                  <c:v>42416</c:v>
                </c:pt>
                <c:pt idx="119">
                  <c:v>42417</c:v>
                </c:pt>
                <c:pt idx="120">
                  <c:v>42418</c:v>
                </c:pt>
                <c:pt idx="121">
                  <c:v>42419</c:v>
                </c:pt>
                <c:pt idx="122">
                  <c:v>42422</c:v>
                </c:pt>
                <c:pt idx="123">
                  <c:v>42423</c:v>
                </c:pt>
                <c:pt idx="124">
                  <c:v>42424</c:v>
                </c:pt>
                <c:pt idx="125">
                  <c:v>42425</c:v>
                </c:pt>
                <c:pt idx="126">
                  <c:v>42426</c:v>
                </c:pt>
                <c:pt idx="127">
                  <c:v>42429</c:v>
                </c:pt>
                <c:pt idx="128">
                  <c:v>42430</c:v>
                </c:pt>
                <c:pt idx="129">
                  <c:v>42431</c:v>
                </c:pt>
                <c:pt idx="130">
                  <c:v>42432</c:v>
                </c:pt>
                <c:pt idx="131">
                  <c:v>42433</c:v>
                </c:pt>
                <c:pt idx="132">
                  <c:v>42436</c:v>
                </c:pt>
                <c:pt idx="133">
                  <c:v>42437</c:v>
                </c:pt>
                <c:pt idx="134">
                  <c:v>42438</c:v>
                </c:pt>
                <c:pt idx="135">
                  <c:v>42439</c:v>
                </c:pt>
                <c:pt idx="136">
                  <c:v>42440</c:v>
                </c:pt>
                <c:pt idx="137">
                  <c:v>42443</c:v>
                </c:pt>
                <c:pt idx="138">
                  <c:v>42444</c:v>
                </c:pt>
                <c:pt idx="139">
                  <c:v>42445</c:v>
                </c:pt>
                <c:pt idx="140">
                  <c:v>42446</c:v>
                </c:pt>
                <c:pt idx="141">
                  <c:v>42447</c:v>
                </c:pt>
                <c:pt idx="142">
                  <c:v>42450</c:v>
                </c:pt>
                <c:pt idx="143">
                  <c:v>42451</c:v>
                </c:pt>
                <c:pt idx="144">
                  <c:v>42452</c:v>
                </c:pt>
                <c:pt idx="145">
                  <c:v>42453</c:v>
                </c:pt>
                <c:pt idx="146">
                  <c:v>42458</c:v>
                </c:pt>
                <c:pt idx="147">
                  <c:v>42459</c:v>
                </c:pt>
                <c:pt idx="148">
                  <c:v>42460</c:v>
                </c:pt>
                <c:pt idx="149">
                  <c:v>42461</c:v>
                </c:pt>
                <c:pt idx="150">
                  <c:v>42464</c:v>
                </c:pt>
                <c:pt idx="151">
                  <c:v>42465</c:v>
                </c:pt>
                <c:pt idx="152">
                  <c:v>42466</c:v>
                </c:pt>
                <c:pt idx="153">
                  <c:v>42467</c:v>
                </c:pt>
                <c:pt idx="154">
                  <c:v>42468</c:v>
                </c:pt>
                <c:pt idx="155">
                  <c:v>42471</c:v>
                </c:pt>
                <c:pt idx="156">
                  <c:v>42472</c:v>
                </c:pt>
                <c:pt idx="157">
                  <c:v>42473</c:v>
                </c:pt>
                <c:pt idx="158">
                  <c:v>42474</c:v>
                </c:pt>
                <c:pt idx="159">
                  <c:v>42475</c:v>
                </c:pt>
                <c:pt idx="160">
                  <c:v>42478</c:v>
                </c:pt>
                <c:pt idx="161">
                  <c:v>42479</c:v>
                </c:pt>
                <c:pt idx="162">
                  <c:v>42480</c:v>
                </c:pt>
                <c:pt idx="163">
                  <c:v>42481</c:v>
                </c:pt>
                <c:pt idx="164">
                  <c:v>42482</c:v>
                </c:pt>
                <c:pt idx="165">
                  <c:v>42485</c:v>
                </c:pt>
                <c:pt idx="166">
                  <c:v>42486</c:v>
                </c:pt>
                <c:pt idx="167">
                  <c:v>42487</c:v>
                </c:pt>
                <c:pt idx="168">
                  <c:v>42488</c:v>
                </c:pt>
                <c:pt idx="169">
                  <c:v>42489</c:v>
                </c:pt>
                <c:pt idx="170">
                  <c:v>42492</c:v>
                </c:pt>
                <c:pt idx="171">
                  <c:v>42493</c:v>
                </c:pt>
                <c:pt idx="172">
                  <c:v>42494</c:v>
                </c:pt>
                <c:pt idx="173">
                  <c:v>42495</c:v>
                </c:pt>
                <c:pt idx="174">
                  <c:v>42496</c:v>
                </c:pt>
                <c:pt idx="175">
                  <c:v>42499</c:v>
                </c:pt>
                <c:pt idx="176">
                  <c:v>42500</c:v>
                </c:pt>
                <c:pt idx="177">
                  <c:v>42501</c:v>
                </c:pt>
                <c:pt idx="178">
                  <c:v>42502</c:v>
                </c:pt>
                <c:pt idx="179">
                  <c:v>42503</c:v>
                </c:pt>
                <c:pt idx="180">
                  <c:v>42506</c:v>
                </c:pt>
                <c:pt idx="181">
                  <c:v>42507</c:v>
                </c:pt>
                <c:pt idx="182">
                  <c:v>42508</c:v>
                </c:pt>
                <c:pt idx="183">
                  <c:v>42509</c:v>
                </c:pt>
                <c:pt idx="184">
                  <c:v>42510</c:v>
                </c:pt>
                <c:pt idx="185">
                  <c:v>42513</c:v>
                </c:pt>
                <c:pt idx="186">
                  <c:v>42514</c:v>
                </c:pt>
                <c:pt idx="187">
                  <c:v>42515</c:v>
                </c:pt>
                <c:pt idx="188">
                  <c:v>42516</c:v>
                </c:pt>
                <c:pt idx="189">
                  <c:v>42517</c:v>
                </c:pt>
                <c:pt idx="190">
                  <c:v>42520</c:v>
                </c:pt>
                <c:pt idx="191">
                  <c:v>42521</c:v>
                </c:pt>
                <c:pt idx="192">
                  <c:v>42522</c:v>
                </c:pt>
                <c:pt idx="193">
                  <c:v>42523</c:v>
                </c:pt>
                <c:pt idx="194">
                  <c:v>42524</c:v>
                </c:pt>
                <c:pt idx="195">
                  <c:v>42527</c:v>
                </c:pt>
                <c:pt idx="196">
                  <c:v>42528</c:v>
                </c:pt>
                <c:pt idx="197">
                  <c:v>42529</c:v>
                </c:pt>
                <c:pt idx="198">
                  <c:v>42530</c:v>
                </c:pt>
                <c:pt idx="199">
                  <c:v>42531</c:v>
                </c:pt>
                <c:pt idx="200">
                  <c:v>42534</c:v>
                </c:pt>
                <c:pt idx="201">
                  <c:v>42535</c:v>
                </c:pt>
                <c:pt idx="202">
                  <c:v>42536</c:v>
                </c:pt>
                <c:pt idx="203">
                  <c:v>42537</c:v>
                </c:pt>
                <c:pt idx="204">
                  <c:v>42538</c:v>
                </c:pt>
                <c:pt idx="205">
                  <c:v>42541</c:v>
                </c:pt>
                <c:pt idx="206">
                  <c:v>42542</c:v>
                </c:pt>
                <c:pt idx="207">
                  <c:v>42543</c:v>
                </c:pt>
                <c:pt idx="208">
                  <c:v>42544</c:v>
                </c:pt>
                <c:pt idx="209">
                  <c:v>42545</c:v>
                </c:pt>
                <c:pt idx="210">
                  <c:v>42548</c:v>
                </c:pt>
                <c:pt idx="211">
                  <c:v>42549</c:v>
                </c:pt>
                <c:pt idx="212">
                  <c:v>42550</c:v>
                </c:pt>
                <c:pt idx="213">
                  <c:v>42551</c:v>
                </c:pt>
                <c:pt idx="214">
                  <c:v>42552</c:v>
                </c:pt>
                <c:pt idx="215">
                  <c:v>42555</c:v>
                </c:pt>
                <c:pt idx="216">
                  <c:v>42556</c:v>
                </c:pt>
                <c:pt idx="217">
                  <c:v>42557</c:v>
                </c:pt>
                <c:pt idx="218">
                  <c:v>42558</c:v>
                </c:pt>
                <c:pt idx="219">
                  <c:v>42559</c:v>
                </c:pt>
                <c:pt idx="220">
                  <c:v>42562</c:v>
                </c:pt>
                <c:pt idx="221">
                  <c:v>42563</c:v>
                </c:pt>
                <c:pt idx="222">
                  <c:v>42564</c:v>
                </c:pt>
                <c:pt idx="223">
                  <c:v>42565</c:v>
                </c:pt>
                <c:pt idx="224">
                  <c:v>42566</c:v>
                </c:pt>
                <c:pt idx="225">
                  <c:v>42569</c:v>
                </c:pt>
                <c:pt idx="226">
                  <c:v>42570</c:v>
                </c:pt>
                <c:pt idx="227">
                  <c:v>42571</c:v>
                </c:pt>
                <c:pt idx="228">
                  <c:v>42572</c:v>
                </c:pt>
                <c:pt idx="229">
                  <c:v>42573</c:v>
                </c:pt>
                <c:pt idx="230">
                  <c:v>42576</c:v>
                </c:pt>
                <c:pt idx="231">
                  <c:v>42577</c:v>
                </c:pt>
                <c:pt idx="232">
                  <c:v>42578</c:v>
                </c:pt>
                <c:pt idx="233">
                  <c:v>42579</c:v>
                </c:pt>
                <c:pt idx="234">
                  <c:v>42580</c:v>
                </c:pt>
                <c:pt idx="235">
                  <c:v>42583</c:v>
                </c:pt>
                <c:pt idx="236">
                  <c:v>42584</c:v>
                </c:pt>
                <c:pt idx="237">
                  <c:v>42585</c:v>
                </c:pt>
                <c:pt idx="238">
                  <c:v>42586</c:v>
                </c:pt>
                <c:pt idx="239">
                  <c:v>42587</c:v>
                </c:pt>
                <c:pt idx="240">
                  <c:v>42590</c:v>
                </c:pt>
                <c:pt idx="241">
                  <c:v>42591</c:v>
                </c:pt>
                <c:pt idx="242">
                  <c:v>42592</c:v>
                </c:pt>
                <c:pt idx="243">
                  <c:v>42593</c:v>
                </c:pt>
                <c:pt idx="244">
                  <c:v>42594</c:v>
                </c:pt>
                <c:pt idx="245">
                  <c:v>42597</c:v>
                </c:pt>
                <c:pt idx="246">
                  <c:v>42598</c:v>
                </c:pt>
                <c:pt idx="247">
                  <c:v>42599</c:v>
                </c:pt>
                <c:pt idx="248">
                  <c:v>42600</c:v>
                </c:pt>
                <c:pt idx="249">
                  <c:v>42601</c:v>
                </c:pt>
                <c:pt idx="250">
                  <c:v>42604</c:v>
                </c:pt>
                <c:pt idx="251">
                  <c:v>42605</c:v>
                </c:pt>
                <c:pt idx="252">
                  <c:v>42606</c:v>
                </c:pt>
                <c:pt idx="253">
                  <c:v>42607</c:v>
                </c:pt>
                <c:pt idx="254">
                  <c:v>42608</c:v>
                </c:pt>
                <c:pt idx="255">
                  <c:v>42611</c:v>
                </c:pt>
                <c:pt idx="256">
                  <c:v>42612</c:v>
                </c:pt>
                <c:pt idx="257">
                  <c:v>42613</c:v>
                </c:pt>
                <c:pt idx="258">
                  <c:v>42614</c:v>
                </c:pt>
                <c:pt idx="259">
                  <c:v>42615</c:v>
                </c:pt>
                <c:pt idx="260">
                  <c:v>42618</c:v>
                </c:pt>
                <c:pt idx="261">
                  <c:v>42619</c:v>
                </c:pt>
                <c:pt idx="262">
                  <c:v>42620</c:v>
                </c:pt>
                <c:pt idx="263">
                  <c:v>42621</c:v>
                </c:pt>
                <c:pt idx="264">
                  <c:v>42622</c:v>
                </c:pt>
                <c:pt idx="265">
                  <c:v>42625</c:v>
                </c:pt>
                <c:pt idx="266">
                  <c:v>42626</c:v>
                </c:pt>
                <c:pt idx="267">
                  <c:v>42627</c:v>
                </c:pt>
                <c:pt idx="268">
                  <c:v>42628</c:v>
                </c:pt>
                <c:pt idx="269">
                  <c:v>42629</c:v>
                </c:pt>
                <c:pt idx="270">
                  <c:v>42632</c:v>
                </c:pt>
                <c:pt idx="271">
                  <c:v>42633</c:v>
                </c:pt>
                <c:pt idx="272">
                  <c:v>42634</c:v>
                </c:pt>
                <c:pt idx="273">
                  <c:v>42635</c:v>
                </c:pt>
                <c:pt idx="274">
                  <c:v>42636</c:v>
                </c:pt>
                <c:pt idx="275">
                  <c:v>42639</c:v>
                </c:pt>
                <c:pt idx="276">
                  <c:v>42640</c:v>
                </c:pt>
                <c:pt idx="277">
                  <c:v>42641</c:v>
                </c:pt>
                <c:pt idx="278">
                  <c:v>42642</c:v>
                </c:pt>
                <c:pt idx="279">
                  <c:v>42643</c:v>
                </c:pt>
                <c:pt idx="280">
                  <c:v>42646</c:v>
                </c:pt>
                <c:pt idx="281">
                  <c:v>42647</c:v>
                </c:pt>
                <c:pt idx="282">
                  <c:v>42648</c:v>
                </c:pt>
                <c:pt idx="283">
                  <c:v>42649</c:v>
                </c:pt>
                <c:pt idx="284">
                  <c:v>42650</c:v>
                </c:pt>
                <c:pt idx="285">
                  <c:v>42653</c:v>
                </c:pt>
                <c:pt idx="286">
                  <c:v>42654</c:v>
                </c:pt>
                <c:pt idx="287">
                  <c:v>42655</c:v>
                </c:pt>
                <c:pt idx="288">
                  <c:v>42656</c:v>
                </c:pt>
                <c:pt idx="289">
                  <c:v>42657</c:v>
                </c:pt>
                <c:pt idx="290">
                  <c:v>42660</c:v>
                </c:pt>
                <c:pt idx="291">
                  <c:v>42661</c:v>
                </c:pt>
                <c:pt idx="292">
                  <c:v>42662</c:v>
                </c:pt>
                <c:pt idx="293">
                  <c:v>42663</c:v>
                </c:pt>
                <c:pt idx="294">
                  <c:v>42664</c:v>
                </c:pt>
                <c:pt idx="295">
                  <c:v>42667</c:v>
                </c:pt>
                <c:pt idx="296">
                  <c:v>42668</c:v>
                </c:pt>
                <c:pt idx="297">
                  <c:v>42669</c:v>
                </c:pt>
                <c:pt idx="298">
                  <c:v>42670</c:v>
                </c:pt>
                <c:pt idx="299">
                  <c:v>42671</c:v>
                </c:pt>
                <c:pt idx="300">
                  <c:v>42674</c:v>
                </c:pt>
                <c:pt idx="301">
                  <c:v>42675</c:v>
                </c:pt>
                <c:pt idx="302">
                  <c:v>42676</c:v>
                </c:pt>
                <c:pt idx="303">
                  <c:v>42677</c:v>
                </c:pt>
                <c:pt idx="304">
                  <c:v>42678</c:v>
                </c:pt>
                <c:pt idx="305">
                  <c:v>42681</c:v>
                </c:pt>
                <c:pt idx="306">
                  <c:v>42682</c:v>
                </c:pt>
                <c:pt idx="307">
                  <c:v>42683</c:v>
                </c:pt>
                <c:pt idx="308">
                  <c:v>42684</c:v>
                </c:pt>
                <c:pt idx="309">
                  <c:v>42685</c:v>
                </c:pt>
                <c:pt idx="310">
                  <c:v>42688</c:v>
                </c:pt>
                <c:pt idx="311">
                  <c:v>42689</c:v>
                </c:pt>
                <c:pt idx="312">
                  <c:v>42690</c:v>
                </c:pt>
                <c:pt idx="313">
                  <c:v>42691</c:v>
                </c:pt>
                <c:pt idx="314">
                  <c:v>42692</c:v>
                </c:pt>
                <c:pt idx="315">
                  <c:v>42695</c:v>
                </c:pt>
                <c:pt idx="316">
                  <c:v>42696</c:v>
                </c:pt>
                <c:pt idx="317">
                  <c:v>42697</c:v>
                </c:pt>
                <c:pt idx="318">
                  <c:v>42698</c:v>
                </c:pt>
                <c:pt idx="319">
                  <c:v>42699</c:v>
                </c:pt>
                <c:pt idx="320">
                  <c:v>42702</c:v>
                </c:pt>
                <c:pt idx="321">
                  <c:v>42703</c:v>
                </c:pt>
                <c:pt idx="322">
                  <c:v>42704</c:v>
                </c:pt>
                <c:pt idx="323">
                  <c:v>42705</c:v>
                </c:pt>
                <c:pt idx="324">
                  <c:v>42706</c:v>
                </c:pt>
                <c:pt idx="325">
                  <c:v>42709</c:v>
                </c:pt>
                <c:pt idx="326">
                  <c:v>42710</c:v>
                </c:pt>
                <c:pt idx="327">
                  <c:v>42711</c:v>
                </c:pt>
                <c:pt idx="328">
                  <c:v>42712</c:v>
                </c:pt>
                <c:pt idx="329">
                  <c:v>42713</c:v>
                </c:pt>
                <c:pt idx="330">
                  <c:v>42716</c:v>
                </c:pt>
                <c:pt idx="331">
                  <c:v>42717</c:v>
                </c:pt>
                <c:pt idx="332">
                  <c:v>42718</c:v>
                </c:pt>
                <c:pt idx="333">
                  <c:v>42719</c:v>
                </c:pt>
                <c:pt idx="334">
                  <c:v>42720</c:v>
                </c:pt>
                <c:pt idx="335">
                  <c:v>42723</c:v>
                </c:pt>
                <c:pt idx="336">
                  <c:v>42724</c:v>
                </c:pt>
                <c:pt idx="337">
                  <c:v>42725</c:v>
                </c:pt>
                <c:pt idx="338">
                  <c:v>42726</c:v>
                </c:pt>
                <c:pt idx="339">
                  <c:v>42727</c:v>
                </c:pt>
                <c:pt idx="340">
                  <c:v>42731</c:v>
                </c:pt>
                <c:pt idx="341">
                  <c:v>42732</c:v>
                </c:pt>
                <c:pt idx="342">
                  <c:v>42733</c:v>
                </c:pt>
                <c:pt idx="343">
                  <c:v>42734</c:v>
                </c:pt>
                <c:pt idx="344">
                  <c:v>42737</c:v>
                </c:pt>
                <c:pt idx="345">
                  <c:v>42738</c:v>
                </c:pt>
                <c:pt idx="346">
                  <c:v>42739</c:v>
                </c:pt>
                <c:pt idx="347">
                  <c:v>42740</c:v>
                </c:pt>
                <c:pt idx="348">
                  <c:v>42741</c:v>
                </c:pt>
                <c:pt idx="349">
                  <c:v>42744</c:v>
                </c:pt>
                <c:pt idx="350">
                  <c:v>42745</c:v>
                </c:pt>
                <c:pt idx="351">
                  <c:v>42746</c:v>
                </c:pt>
                <c:pt idx="352">
                  <c:v>42747</c:v>
                </c:pt>
                <c:pt idx="353">
                  <c:v>42748</c:v>
                </c:pt>
                <c:pt idx="354">
                  <c:v>42751</c:v>
                </c:pt>
                <c:pt idx="355">
                  <c:v>42752</c:v>
                </c:pt>
                <c:pt idx="356">
                  <c:v>42753</c:v>
                </c:pt>
                <c:pt idx="357">
                  <c:v>42754</c:v>
                </c:pt>
                <c:pt idx="358">
                  <c:v>42755</c:v>
                </c:pt>
                <c:pt idx="359">
                  <c:v>42758</c:v>
                </c:pt>
                <c:pt idx="360">
                  <c:v>42759</c:v>
                </c:pt>
                <c:pt idx="361">
                  <c:v>42760</c:v>
                </c:pt>
                <c:pt idx="362">
                  <c:v>42761</c:v>
                </c:pt>
                <c:pt idx="363">
                  <c:v>42762</c:v>
                </c:pt>
                <c:pt idx="364">
                  <c:v>42765</c:v>
                </c:pt>
                <c:pt idx="365">
                  <c:v>42766</c:v>
                </c:pt>
                <c:pt idx="366">
                  <c:v>42767</c:v>
                </c:pt>
                <c:pt idx="367">
                  <c:v>42768</c:v>
                </c:pt>
                <c:pt idx="368">
                  <c:v>42769</c:v>
                </c:pt>
                <c:pt idx="369">
                  <c:v>42772</c:v>
                </c:pt>
                <c:pt idx="370">
                  <c:v>42773</c:v>
                </c:pt>
                <c:pt idx="371">
                  <c:v>42774</c:v>
                </c:pt>
                <c:pt idx="372">
                  <c:v>42775</c:v>
                </c:pt>
                <c:pt idx="373">
                  <c:v>42776</c:v>
                </c:pt>
                <c:pt idx="374">
                  <c:v>42779</c:v>
                </c:pt>
                <c:pt idx="375">
                  <c:v>42780</c:v>
                </c:pt>
                <c:pt idx="376">
                  <c:v>42781</c:v>
                </c:pt>
                <c:pt idx="377">
                  <c:v>42782</c:v>
                </c:pt>
                <c:pt idx="378">
                  <c:v>42783</c:v>
                </c:pt>
                <c:pt idx="379">
                  <c:v>42786</c:v>
                </c:pt>
                <c:pt idx="380">
                  <c:v>42787</c:v>
                </c:pt>
                <c:pt idx="381">
                  <c:v>42788</c:v>
                </c:pt>
                <c:pt idx="382">
                  <c:v>42789</c:v>
                </c:pt>
                <c:pt idx="383">
                  <c:v>42790</c:v>
                </c:pt>
                <c:pt idx="384">
                  <c:v>42793</c:v>
                </c:pt>
                <c:pt idx="385">
                  <c:v>42794</c:v>
                </c:pt>
                <c:pt idx="386">
                  <c:v>42795</c:v>
                </c:pt>
                <c:pt idx="387">
                  <c:v>42796</c:v>
                </c:pt>
                <c:pt idx="388">
                  <c:v>42797</c:v>
                </c:pt>
                <c:pt idx="389">
                  <c:v>42800</c:v>
                </c:pt>
                <c:pt idx="390">
                  <c:v>42801</c:v>
                </c:pt>
                <c:pt idx="391">
                  <c:v>42802</c:v>
                </c:pt>
                <c:pt idx="392">
                  <c:v>42803</c:v>
                </c:pt>
                <c:pt idx="393">
                  <c:v>42804</c:v>
                </c:pt>
                <c:pt idx="394">
                  <c:v>42807</c:v>
                </c:pt>
                <c:pt idx="395">
                  <c:v>42808</c:v>
                </c:pt>
                <c:pt idx="396">
                  <c:v>42809</c:v>
                </c:pt>
                <c:pt idx="397">
                  <c:v>42810</c:v>
                </c:pt>
                <c:pt idx="398">
                  <c:v>42811</c:v>
                </c:pt>
                <c:pt idx="399">
                  <c:v>42814</c:v>
                </c:pt>
                <c:pt idx="400">
                  <c:v>42815</c:v>
                </c:pt>
                <c:pt idx="401">
                  <c:v>42816</c:v>
                </c:pt>
                <c:pt idx="402">
                  <c:v>42817</c:v>
                </c:pt>
                <c:pt idx="403">
                  <c:v>42818</c:v>
                </c:pt>
                <c:pt idx="404">
                  <c:v>42821</c:v>
                </c:pt>
                <c:pt idx="405">
                  <c:v>42822</c:v>
                </c:pt>
                <c:pt idx="406">
                  <c:v>42823</c:v>
                </c:pt>
                <c:pt idx="407">
                  <c:v>42824</c:v>
                </c:pt>
                <c:pt idx="408">
                  <c:v>42825</c:v>
                </c:pt>
                <c:pt idx="409">
                  <c:v>42828</c:v>
                </c:pt>
                <c:pt idx="410">
                  <c:v>42829</c:v>
                </c:pt>
                <c:pt idx="411">
                  <c:v>42830</c:v>
                </c:pt>
                <c:pt idx="412">
                  <c:v>42831</c:v>
                </c:pt>
                <c:pt idx="413">
                  <c:v>42832</c:v>
                </c:pt>
                <c:pt idx="414">
                  <c:v>42835</c:v>
                </c:pt>
                <c:pt idx="415">
                  <c:v>42836</c:v>
                </c:pt>
                <c:pt idx="416">
                  <c:v>42837</c:v>
                </c:pt>
                <c:pt idx="417">
                  <c:v>42838</c:v>
                </c:pt>
                <c:pt idx="418">
                  <c:v>42843</c:v>
                </c:pt>
                <c:pt idx="419">
                  <c:v>42844</c:v>
                </c:pt>
                <c:pt idx="420">
                  <c:v>42845</c:v>
                </c:pt>
                <c:pt idx="421">
                  <c:v>42846</c:v>
                </c:pt>
                <c:pt idx="422">
                  <c:v>42849</c:v>
                </c:pt>
                <c:pt idx="423">
                  <c:v>42850</c:v>
                </c:pt>
                <c:pt idx="424">
                  <c:v>42851</c:v>
                </c:pt>
                <c:pt idx="425">
                  <c:v>42852</c:v>
                </c:pt>
                <c:pt idx="426">
                  <c:v>42853</c:v>
                </c:pt>
                <c:pt idx="427">
                  <c:v>42857</c:v>
                </c:pt>
                <c:pt idx="428">
                  <c:v>42858</c:v>
                </c:pt>
                <c:pt idx="429">
                  <c:v>42859</c:v>
                </c:pt>
                <c:pt idx="430">
                  <c:v>42860</c:v>
                </c:pt>
                <c:pt idx="431">
                  <c:v>42863</c:v>
                </c:pt>
                <c:pt idx="432">
                  <c:v>42864</c:v>
                </c:pt>
                <c:pt idx="433">
                  <c:v>42865</c:v>
                </c:pt>
                <c:pt idx="434">
                  <c:v>42866</c:v>
                </c:pt>
                <c:pt idx="435">
                  <c:v>42867</c:v>
                </c:pt>
                <c:pt idx="436">
                  <c:v>42870</c:v>
                </c:pt>
                <c:pt idx="437">
                  <c:v>42871</c:v>
                </c:pt>
                <c:pt idx="438">
                  <c:v>42872</c:v>
                </c:pt>
                <c:pt idx="439">
                  <c:v>42873</c:v>
                </c:pt>
                <c:pt idx="440">
                  <c:v>42874</c:v>
                </c:pt>
                <c:pt idx="441">
                  <c:v>42877</c:v>
                </c:pt>
                <c:pt idx="442">
                  <c:v>42878</c:v>
                </c:pt>
                <c:pt idx="443">
                  <c:v>42879</c:v>
                </c:pt>
                <c:pt idx="444">
                  <c:v>42880</c:v>
                </c:pt>
                <c:pt idx="445">
                  <c:v>42881</c:v>
                </c:pt>
                <c:pt idx="446">
                  <c:v>42884</c:v>
                </c:pt>
                <c:pt idx="447">
                  <c:v>42885</c:v>
                </c:pt>
                <c:pt idx="448">
                  <c:v>42886</c:v>
                </c:pt>
                <c:pt idx="449">
                  <c:v>42887</c:v>
                </c:pt>
                <c:pt idx="450">
                  <c:v>42888</c:v>
                </c:pt>
                <c:pt idx="451">
                  <c:v>42891</c:v>
                </c:pt>
                <c:pt idx="452">
                  <c:v>42892</c:v>
                </c:pt>
                <c:pt idx="453">
                  <c:v>42893</c:v>
                </c:pt>
                <c:pt idx="454">
                  <c:v>42894</c:v>
                </c:pt>
                <c:pt idx="455">
                  <c:v>42895</c:v>
                </c:pt>
                <c:pt idx="456">
                  <c:v>42898</c:v>
                </c:pt>
                <c:pt idx="457">
                  <c:v>42899</c:v>
                </c:pt>
                <c:pt idx="458">
                  <c:v>42900</c:v>
                </c:pt>
                <c:pt idx="459">
                  <c:v>42901</c:v>
                </c:pt>
                <c:pt idx="460">
                  <c:v>42902</c:v>
                </c:pt>
                <c:pt idx="461">
                  <c:v>42905</c:v>
                </c:pt>
                <c:pt idx="462">
                  <c:v>42906</c:v>
                </c:pt>
                <c:pt idx="463">
                  <c:v>42907</c:v>
                </c:pt>
                <c:pt idx="464">
                  <c:v>42908</c:v>
                </c:pt>
                <c:pt idx="465">
                  <c:v>42909</c:v>
                </c:pt>
                <c:pt idx="466">
                  <c:v>42912</c:v>
                </c:pt>
                <c:pt idx="467">
                  <c:v>42913</c:v>
                </c:pt>
                <c:pt idx="468">
                  <c:v>42914</c:v>
                </c:pt>
                <c:pt idx="469">
                  <c:v>42915</c:v>
                </c:pt>
                <c:pt idx="470">
                  <c:v>42916</c:v>
                </c:pt>
                <c:pt idx="471">
                  <c:v>42919</c:v>
                </c:pt>
                <c:pt idx="472">
                  <c:v>42920</c:v>
                </c:pt>
                <c:pt idx="473">
                  <c:v>42921</c:v>
                </c:pt>
                <c:pt idx="474">
                  <c:v>42922</c:v>
                </c:pt>
                <c:pt idx="475">
                  <c:v>42923</c:v>
                </c:pt>
                <c:pt idx="476">
                  <c:v>42926</c:v>
                </c:pt>
                <c:pt idx="477">
                  <c:v>42927</c:v>
                </c:pt>
                <c:pt idx="478">
                  <c:v>42928</c:v>
                </c:pt>
                <c:pt idx="479">
                  <c:v>42929</c:v>
                </c:pt>
                <c:pt idx="480">
                  <c:v>42930</c:v>
                </c:pt>
                <c:pt idx="481">
                  <c:v>42933</c:v>
                </c:pt>
                <c:pt idx="482">
                  <c:v>42934</c:v>
                </c:pt>
                <c:pt idx="483">
                  <c:v>42935</c:v>
                </c:pt>
                <c:pt idx="484">
                  <c:v>42936</c:v>
                </c:pt>
                <c:pt idx="485">
                  <c:v>42937</c:v>
                </c:pt>
                <c:pt idx="486">
                  <c:v>42940</c:v>
                </c:pt>
                <c:pt idx="487">
                  <c:v>42941</c:v>
                </c:pt>
                <c:pt idx="488">
                  <c:v>42942</c:v>
                </c:pt>
                <c:pt idx="489">
                  <c:v>42943</c:v>
                </c:pt>
                <c:pt idx="490">
                  <c:v>42944</c:v>
                </c:pt>
                <c:pt idx="491">
                  <c:v>42947</c:v>
                </c:pt>
                <c:pt idx="492">
                  <c:v>42948</c:v>
                </c:pt>
                <c:pt idx="493">
                  <c:v>42949</c:v>
                </c:pt>
                <c:pt idx="494">
                  <c:v>42950</c:v>
                </c:pt>
                <c:pt idx="495">
                  <c:v>42951</c:v>
                </c:pt>
                <c:pt idx="496">
                  <c:v>42954</c:v>
                </c:pt>
                <c:pt idx="497">
                  <c:v>42955</c:v>
                </c:pt>
                <c:pt idx="498">
                  <c:v>42956</c:v>
                </c:pt>
                <c:pt idx="499">
                  <c:v>42957</c:v>
                </c:pt>
                <c:pt idx="500">
                  <c:v>42958</c:v>
                </c:pt>
                <c:pt idx="501">
                  <c:v>42961</c:v>
                </c:pt>
                <c:pt idx="502">
                  <c:v>42962</c:v>
                </c:pt>
                <c:pt idx="503">
                  <c:v>42963</c:v>
                </c:pt>
                <c:pt idx="504">
                  <c:v>42964</c:v>
                </c:pt>
                <c:pt idx="505">
                  <c:v>42965</c:v>
                </c:pt>
                <c:pt idx="506">
                  <c:v>42968</c:v>
                </c:pt>
                <c:pt idx="507">
                  <c:v>42969</c:v>
                </c:pt>
                <c:pt idx="508">
                  <c:v>42970</c:v>
                </c:pt>
                <c:pt idx="509">
                  <c:v>42971</c:v>
                </c:pt>
                <c:pt idx="510">
                  <c:v>42972</c:v>
                </c:pt>
                <c:pt idx="511">
                  <c:v>42979</c:v>
                </c:pt>
              </c:numCache>
            </c:numRef>
          </c:xVal>
          <c:yVal>
            <c:numRef>
              <c:f>EUR1M!$AQ$2:$AQ$513</c:f>
              <c:numCache>
                <c:formatCode>0.0000%</c:formatCode>
                <c:ptCount val="512"/>
                <c:pt idx="0">
                  <c:v>-9.4445465526907246E-4</c:v>
                </c:pt>
                <c:pt idx="1">
                  <c:v>-9.3475620958724081E-4</c:v>
                </c:pt>
                <c:pt idx="2">
                  <c:v>-9.0099420744893521E-4</c:v>
                </c:pt>
                <c:pt idx="3">
                  <c:v>-8.9122420113163514E-4</c:v>
                </c:pt>
                <c:pt idx="4">
                  <c:v>-8.8305239234864885E-4</c:v>
                </c:pt>
                <c:pt idx="5">
                  <c:v>-8.7895905303114752E-4</c:v>
                </c:pt>
                <c:pt idx="6">
                  <c:v>-8.7273837020713217E-4</c:v>
                </c:pt>
                <c:pt idx="7">
                  <c:v>-8.6110979730635862E-4</c:v>
                </c:pt>
                <c:pt idx="8">
                  <c:v>-8.5933586674258322E-4</c:v>
                </c:pt>
                <c:pt idx="9">
                  <c:v>-8.5810207824721374E-4</c:v>
                </c:pt>
                <c:pt idx="10">
                  <c:v>-8.6700264089828449E-4</c:v>
                </c:pt>
                <c:pt idx="11">
                  <c:v>-8.628751863336237E-4</c:v>
                </c:pt>
                <c:pt idx="12">
                  <c:v>-8.6553712962178508E-4</c:v>
                </c:pt>
                <c:pt idx="13">
                  <c:v>-8.7101985225368495E-4</c:v>
                </c:pt>
                <c:pt idx="14">
                  <c:v>-8.7818907769898757E-4</c:v>
                </c:pt>
                <c:pt idx="15">
                  <c:v>-8.9897267835439831E-4</c:v>
                </c:pt>
                <c:pt idx="16">
                  <c:v>-9.0290202256492955E-4</c:v>
                </c:pt>
                <c:pt idx="17">
                  <c:v>-9.3198511880476786E-4</c:v>
                </c:pt>
                <c:pt idx="18">
                  <c:v>-9.4465368076024347E-4</c:v>
                </c:pt>
                <c:pt idx="19">
                  <c:v>-9.5739848789788695E-4</c:v>
                </c:pt>
                <c:pt idx="20">
                  <c:v>-9.8010695280453808E-4</c:v>
                </c:pt>
                <c:pt idx="21">
                  <c:v>-9.8712559592566639E-4</c:v>
                </c:pt>
                <c:pt idx="22">
                  <c:v>-1.0206891967210903E-3</c:v>
                </c:pt>
                <c:pt idx="23">
                  <c:v>-1.0310090353731062E-3</c:v>
                </c:pt>
                <c:pt idx="24">
                  <c:v>-1.0478837583928102E-3</c:v>
                </c:pt>
                <c:pt idx="25">
                  <c:v>-1.0536018436639594E-3</c:v>
                </c:pt>
                <c:pt idx="26">
                  <c:v>-1.0591839266035101E-3</c:v>
                </c:pt>
                <c:pt idx="27">
                  <c:v>-1.0829110702327248E-3</c:v>
                </c:pt>
                <c:pt idx="28">
                  <c:v>-1.0897715494084445E-3</c:v>
                </c:pt>
                <c:pt idx="29">
                  <c:v>-1.0988664515024481E-3</c:v>
                </c:pt>
                <c:pt idx="30">
                  <c:v>-1.1030194864068699E-3</c:v>
                </c:pt>
                <c:pt idx="31">
                  <c:v>-1.1070267385066539E-3</c:v>
                </c:pt>
                <c:pt idx="32">
                  <c:v>-1.119021738694607E-3</c:v>
                </c:pt>
                <c:pt idx="33">
                  <c:v>-1.1217909592094401E-3</c:v>
                </c:pt>
                <c:pt idx="34">
                  <c:v>-1.1217466451887957E-3</c:v>
                </c:pt>
                <c:pt idx="35">
                  <c:v>-1.1240748506152753E-3</c:v>
                </c:pt>
                <c:pt idx="36">
                  <c:v>-1.1262307332017597E-3</c:v>
                </c:pt>
                <c:pt idx="37">
                  <c:v>-1.1245978473378177E-3</c:v>
                </c:pt>
                <c:pt idx="38">
                  <c:v>-1.1226438868772886E-3</c:v>
                </c:pt>
                <c:pt idx="39">
                  <c:v>-1.1123690360898503E-3</c:v>
                </c:pt>
                <c:pt idx="40">
                  <c:v>-1.1124827434023932E-3</c:v>
                </c:pt>
                <c:pt idx="41">
                  <c:v>-1.1123724497429054E-3</c:v>
                </c:pt>
                <c:pt idx="42">
                  <c:v>-1.1006230010233153E-3</c:v>
                </c:pt>
                <c:pt idx="43">
                  <c:v>-1.0937923769236413E-3</c:v>
                </c:pt>
                <c:pt idx="44">
                  <c:v>-1.0862857378559632E-3</c:v>
                </c:pt>
                <c:pt idx="45">
                  <c:v>-1.0661688751269216E-3</c:v>
                </c:pt>
                <c:pt idx="46">
                  <c:v>-1.0633901954992808E-3</c:v>
                </c:pt>
                <c:pt idx="47">
                  <c:v>-1.0408470606804165E-3</c:v>
                </c:pt>
                <c:pt idx="48">
                  <c:v>-1.0306251790765941E-3</c:v>
                </c:pt>
                <c:pt idx="49">
                  <c:v>-1.0201742328921348E-3</c:v>
                </c:pt>
                <c:pt idx="50">
                  <c:v>-9.9821501960806192E-4</c:v>
                </c:pt>
                <c:pt idx="51">
                  <c:v>-9.9326066664550154E-4</c:v>
                </c:pt>
                <c:pt idx="52">
                  <c:v>-9.6671831688244225E-4</c:v>
                </c:pt>
                <c:pt idx="53">
                  <c:v>-9.562338565105577E-4</c:v>
                </c:pt>
                <c:pt idx="54">
                  <c:v>-9.4596729141116498E-4</c:v>
                </c:pt>
                <c:pt idx="55">
                  <c:v>-9.2900978470658591E-4</c:v>
                </c:pt>
                <c:pt idx="56">
                  <c:v>-9.2310978648261458E-4</c:v>
                </c:pt>
                <c:pt idx="57">
                  <c:v>-9.0013773156272237E-4</c:v>
                </c:pt>
                <c:pt idx="58">
                  <c:v>-8.925194423246019E-4</c:v>
                </c:pt>
                <c:pt idx="59">
                  <c:v>-8.8415466618994225E-4</c:v>
                </c:pt>
                <c:pt idx="60">
                  <c:v>-8.7908548427412248E-4</c:v>
                </c:pt>
                <c:pt idx="61">
                  <c:v>-8.7413228582876984E-4</c:v>
                </c:pt>
                <c:pt idx="62">
                  <c:v>-8.6487598490302803E-4</c:v>
                </c:pt>
                <c:pt idx="63">
                  <c:v>-8.7330632441948327E-4</c:v>
                </c:pt>
                <c:pt idx="64">
                  <c:v>-8.7091532116723169E-4</c:v>
                </c:pt>
                <c:pt idx="65">
                  <c:v>-8.6889491570762978E-4</c:v>
                </c:pt>
                <c:pt idx="66">
                  <c:v>-8.6724511096352005E-4</c:v>
                </c:pt>
                <c:pt idx="67">
                  <c:v>-8.8037583281141616E-4</c:v>
                </c:pt>
                <c:pt idx="68">
                  <c:v>-8.8665218756733475E-4</c:v>
                </c:pt>
                <c:pt idx="69">
                  <c:v>-9.0633486712283172E-4</c:v>
                </c:pt>
                <c:pt idx="70">
                  <c:v>-9.0808935685901537E-4</c:v>
                </c:pt>
                <c:pt idx="71">
                  <c:v>-9.1020694271886293E-4</c:v>
                </c:pt>
                <c:pt idx="72">
                  <c:v>-9.3939125775961208E-4</c:v>
                </c:pt>
                <c:pt idx="73">
                  <c:v>-9.5004616010325874E-4</c:v>
                </c:pt>
                <c:pt idx="74">
                  <c:v>-9.7384835969266902E-4</c:v>
                </c:pt>
                <c:pt idx="75">
                  <c:v>-9.786782604138955E-4</c:v>
                </c:pt>
                <c:pt idx="76">
                  <c:v>-9.8381861747587709E-4</c:v>
                </c:pt>
                <c:pt idx="77">
                  <c:v>-1.0188437504762391E-3</c:v>
                </c:pt>
                <c:pt idx="78">
                  <c:v>-1.0304729585901419E-3</c:v>
                </c:pt>
                <c:pt idx="79">
                  <c:v>-1.0510704016572251E-3</c:v>
                </c:pt>
                <c:pt idx="80">
                  <c:v>-1.0575766549603127E-3</c:v>
                </c:pt>
                <c:pt idx="81">
                  <c:v>-1.0949038602015731E-3</c:v>
                </c:pt>
                <c:pt idx="82">
                  <c:v>-1.1041032167323091E-3</c:v>
                </c:pt>
                <c:pt idx="83">
                  <c:v>-1.1106917432379682E-3</c:v>
                </c:pt>
                <c:pt idx="84">
                  <c:v>-1.1172350069777669E-3</c:v>
                </c:pt>
                <c:pt idx="85">
                  <c:v>-1.1439487501211985E-3</c:v>
                </c:pt>
                <c:pt idx="86">
                  <c:v>-1.1476080798572003E-3</c:v>
                </c:pt>
                <c:pt idx="87">
                  <c:v>-1.1476468121744562E-3</c:v>
                </c:pt>
                <c:pt idx="88">
                  <c:v>-1.1508030706137984E-3</c:v>
                </c:pt>
                <c:pt idx="89">
                  <c:v>-1.1536170285467969E-3</c:v>
                </c:pt>
                <c:pt idx="90">
                  <c:v>-1.1531338847921156E-3</c:v>
                </c:pt>
                <c:pt idx="91">
                  <c:v>-1.1517438079036801E-3</c:v>
                </c:pt>
                <c:pt idx="92">
                  <c:v>-1.1447397046766966E-3</c:v>
                </c:pt>
                <c:pt idx="93">
                  <c:v>-1.1447873935248321E-3</c:v>
                </c:pt>
                <c:pt idx="94">
                  <c:v>-1.1445274618294304E-3</c:v>
                </c:pt>
                <c:pt idx="95">
                  <c:v>-1.1337033981324717E-3</c:v>
                </c:pt>
                <c:pt idx="96">
                  <c:v>-1.1295073187001675E-3</c:v>
                </c:pt>
                <c:pt idx="97">
                  <c:v>-1.1202872280525644E-3</c:v>
                </c:pt>
                <c:pt idx="98">
                  <c:v>-1.1181482785184438E-3</c:v>
                </c:pt>
                <c:pt idx="99">
                  <c:v>-1.1157958775215842E-3</c:v>
                </c:pt>
                <c:pt idx="100">
                  <c:v>-1.1013610927811785E-3</c:v>
                </c:pt>
                <c:pt idx="101">
                  <c:v>-1.0966024134673538E-3</c:v>
                </c:pt>
                <c:pt idx="102">
                  <c:v>-1.0890413557690887E-3</c:v>
                </c:pt>
                <c:pt idx="103">
                  <c:v>-1.0860987511451814E-3</c:v>
                </c:pt>
                <c:pt idx="104">
                  <c:v>-1.0831261007809307E-3</c:v>
                </c:pt>
                <c:pt idx="105">
                  <c:v>-1.0733896452475022E-3</c:v>
                </c:pt>
                <c:pt idx="106">
                  <c:v>-1.0699225470045153E-3</c:v>
                </c:pt>
                <c:pt idx="107">
                  <c:v>-1.0668082010620017E-3</c:v>
                </c:pt>
                <c:pt idx="108">
                  <c:v>-1.0640218866014657E-3</c:v>
                </c:pt>
                <c:pt idx="109">
                  <c:v>-1.060901195022589E-3</c:v>
                </c:pt>
                <c:pt idx="110">
                  <c:v>-1.0556625256683471E-3</c:v>
                </c:pt>
                <c:pt idx="111">
                  <c:v>-1.0541455548614465E-3</c:v>
                </c:pt>
                <c:pt idx="112">
                  <c:v>-1.0528082897972464E-3</c:v>
                </c:pt>
                <c:pt idx="113">
                  <c:v>-1.0516260094339813E-3</c:v>
                </c:pt>
                <c:pt idx="114">
                  <c:v>-1.0501634654809387E-3</c:v>
                </c:pt>
                <c:pt idx="115">
                  <c:v>-1.0479523134989369E-3</c:v>
                </c:pt>
                <c:pt idx="116">
                  <c:v>-1.0471741404363974E-3</c:v>
                </c:pt>
                <c:pt idx="117">
                  <c:v>-1.0464026255306424E-3</c:v>
                </c:pt>
                <c:pt idx="118">
                  <c:v>-1.045613047662727E-3</c:v>
                </c:pt>
                <c:pt idx="119">
                  <c:v>-1.0431905854604582E-3</c:v>
                </c:pt>
                <c:pt idx="120">
                  <c:v>-1.0417796839948543E-3</c:v>
                </c:pt>
                <c:pt idx="121">
                  <c:v>-1.0405289743100697E-3</c:v>
                </c:pt>
                <c:pt idx="122">
                  <c:v>-1.039111874786826E-3</c:v>
                </c:pt>
                <c:pt idx="123">
                  <c:v>-1.0304429533768524E-3</c:v>
                </c:pt>
                <c:pt idx="124">
                  <c:v>-1.0300667524693052E-3</c:v>
                </c:pt>
                <c:pt idx="125">
                  <c:v>-1.0240344539059001E-3</c:v>
                </c:pt>
                <c:pt idx="126">
                  <c:v>-1.0207607146417083E-3</c:v>
                </c:pt>
                <c:pt idx="127">
                  <c:v>-1.0115522067189919E-3</c:v>
                </c:pt>
                <c:pt idx="128">
                  <c:v>-1.0103763549168532E-3</c:v>
                </c:pt>
                <c:pt idx="129">
                  <c:v>-1.0090876789836309E-3</c:v>
                </c:pt>
                <c:pt idx="130">
                  <c:v>-9.9539916293909657E-4</c:v>
                </c:pt>
                <c:pt idx="131">
                  <c:v>-9.9056809900181569E-4</c:v>
                </c:pt>
                <c:pt idx="132">
                  <c:v>-9.8027160480906872E-4</c:v>
                </c:pt>
                <c:pt idx="133">
                  <c:v>-9.780909108661473E-4</c:v>
                </c:pt>
                <c:pt idx="134">
                  <c:v>-9.7580921118155207E-4</c:v>
                </c:pt>
                <c:pt idx="135">
                  <c:v>-9.6146025235397466E-4</c:v>
                </c:pt>
                <c:pt idx="136">
                  <c:v>-9.5694802266859693E-4</c:v>
                </c:pt>
                <c:pt idx="137">
                  <c:v>-9.5007954950714958E-4</c:v>
                </c:pt>
                <c:pt idx="138">
                  <c:v>-9.4744779724958983E-4</c:v>
                </c:pt>
                <c:pt idx="139">
                  <c:v>-9.447625891483148E-4</c:v>
                </c:pt>
                <c:pt idx="140">
                  <c:v>-9.3541251974700818E-4</c:v>
                </c:pt>
                <c:pt idx="141">
                  <c:v>-9.3310557347170778E-4</c:v>
                </c:pt>
                <c:pt idx="142">
                  <c:v>-9.3338079266198036E-4</c:v>
                </c:pt>
                <c:pt idx="143">
                  <c:v>-9.3123945411194287E-4</c:v>
                </c:pt>
                <c:pt idx="144">
                  <c:v>-9.3224593020932716E-4</c:v>
                </c:pt>
                <c:pt idx="145">
                  <c:v>-9.3129063780672539E-4</c:v>
                </c:pt>
                <c:pt idx="146">
                  <c:v>-9.3054599873080787E-4</c:v>
                </c:pt>
                <c:pt idx="147">
                  <c:v>-9.4218547187776126E-4</c:v>
                </c:pt>
                <c:pt idx="148">
                  <c:v>-9.539425541680302E-4</c:v>
                </c:pt>
                <c:pt idx="149">
                  <c:v>-9.608427262297603E-4</c:v>
                </c:pt>
                <c:pt idx="150">
                  <c:v>-9.6840897902872314E-4</c:v>
                </c:pt>
                <c:pt idx="151">
                  <c:v>-9.8859668442599635E-4</c:v>
                </c:pt>
                <c:pt idx="152">
                  <c:v>-9.9139847774564588E-4</c:v>
                </c:pt>
                <c:pt idx="153">
                  <c:v>-1.014038769564074E-3</c:v>
                </c:pt>
                <c:pt idx="154">
                  <c:v>-1.0242858977180802E-3</c:v>
                </c:pt>
                <c:pt idx="155">
                  <c:v>-1.034760571545057E-3</c:v>
                </c:pt>
                <c:pt idx="156">
                  <c:v>-1.0566306705257766E-3</c:v>
                </c:pt>
                <c:pt idx="157">
                  <c:v>-1.061663564523021E-3</c:v>
                </c:pt>
                <c:pt idx="158">
                  <c:v>-1.0883544814777046E-3</c:v>
                </c:pt>
                <c:pt idx="159">
                  <c:v>-1.0988788458670129E-3</c:v>
                </c:pt>
                <c:pt idx="160">
                  <c:v>-1.1091922301709189E-3</c:v>
                </c:pt>
                <c:pt idx="161">
                  <c:v>-1.1262216211366249E-3</c:v>
                </c:pt>
                <c:pt idx="162">
                  <c:v>-1.132185955225659E-3</c:v>
                </c:pt>
                <c:pt idx="163">
                  <c:v>-1.1554018583814774E-3</c:v>
                </c:pt>
                <c:pt idx="164">
                  <c:v>-1.1631338092543686E-3</c:v>
                </c:pt>
                <c:pt idx="165">
                  <c:v>-1.1702162637465818E-3</c:v>
                </c:pt>
                <c:pt idx="166">
                  <c:v>-1.1772250813893437E-3</c:v>
                </c:pt>
                <c:pt idx="167">
                  <c:v>-1.181819357132935E-3</c:v>
                </c:pt>
                <c:pt idx="168">
                  <c:v>-1.1921619117984162E-3</c:v>
                </c:pt>
                <c:pt idx="169">
                  <c:v>-1.1935865813188363E-3</c:v>
                </c:pt>
                <c:pt idx="170">
                  <c:v>-1.1886640693106996E-3</c:v>
                </c:pt>
                <c:pt idx="171">
                  <c:v>-1.1907468890466621E-3</c:v>
                </c:pt>
                <c:pt idx="172">
                  <c:v>-1.192489861998316E-3</c:v>
                </c:pt>
                <c:pt idx="173">
                  <c:v>-1.1843626912451612E-3</c:v>
                </c:pt>
                <c:pt idx="174">
                  <c:v>-1.1803192306426892E-3</c:v>
                </c:pt>
                <c:pt idx="175">
                  <c:v>-1.1674304613066996E-3</c:v>
                </c:pt>
                <c:pt idx="176">
                  <c:v>-1.1663075043381876E-3</c:v>
                </c:pt>
                <c:pt idx="177">
                  <c:v>-1.1648693920548567E-3</c:v>
                </c:pt>
                <c:pt idx="178">
                  <c:v>-1.1454659997967736E-3</c:v>
                </c:pt>
                <c:pt idx="179">
                  <c:v>-1.1383475534456908E-3</c:v>
                </c:pt>
                <c:pt idx="180">
                  <c:v>-1.1229316485908668E-3</c:v>
                </c:pt>
                <c:pt idx="181">
                  <c:v>-1.1194458715339806E-3</c:v>
                </c:pt>
                <c:pt idx="182">
                  <c:v>-1.1157240261696192E-3</c:v>
                </c:pt>
                <c:pt idx="183">
                  <c:v>-1.0922238602621838E-3</c:v>
                </c:pt>
                <c:pt idx="184">
                  <c:v>-1.0844235850467647E-3</c:v>
                </c:pt>
                <c:pt idx="185">
                  <c:v>-1.0709043239629714E-3</c:v>
                </c:pt>
                <c:pt idx="186">
                  <c:v>-1.0663905232755067E-3</c:v>
                </c:pt>
                <c:pt idx="187">
                  <c:v>-1.0618058702437766E-3</c:v>
                </c:pt>
                <c:pt idx="188">
                  <c:v>-1.0413884839717781E-3</c:v>
                </c:pt>
                <c:pt idx="189">
                  <c:v>-1.0370705701734373E-3</c:v>
                </c:pt>
                <c:pt idx="190">
                  <c:v>-1.0311774190103762E-3</c:v>
                </c:pt>
                <c:pt idx="191">
                  <c:v>-1.0233133030758401E-3</c:v>
                </c:pt>
                <c:pt idx="192">
                  <c:v>-1.0197515355878364E-3</c:v>
                </c:pt>
                <c:pt idx="193">
                  <c:v>-1.0087576895321249E-3</c:v>
                </c:pt>
                <c:pt idx="194">
                  <c:v>-1.0056119016232934E-3</c:v>
                </c:pt>
                <c:pt idx="195">
                  <c:v>-1.0028850337704398E-3</c:v>
                </c:pt>
                <c:pt idx="196">
                  <c:v>-1.0007595802102864E-3</c:v>
                </c:pt>
                <c:pt idx="197">
                  <c:v>-9.9885113372960035E-4</c:v>
                </c:pt>
                <c:pt idx="198">
                  <c:v>-9.9512750049735033E-4</c:v>
                </c:pt>
                <c:pt idx="199">
                  <c:v>-9.9466995542885073E-4</c:v>
                </c:pt>
                <c:pt idx="200">
                  <c:v>-9.9454993083725185E-4</c:v>
                </c:pt>
                <c:pt idx="201">
                  <c:v>-9.9680976717489433E-4</c:v>
                </c:pt>
                <c:pt idx="202">
                  <c:v>-9.9638238127810054E-4</c:v>
                </c:pt>
                <c:pt idx="203">
                  <c:v>-9.9860561120079794E-4</c:v>
                </c:pt>
                <c:pt idx="204">
                  <c:v>-1.0002665068631345E-3</c:v>
                </c:pt>
                <c:pt idx="205">
                  <c:v>-1.0021835219484743E-3</c:v>
                </c:pt>
                <c:pt idx="206">
                  <c:v>-1.0077245657461043E-3</c:v>
                </c:pt>
                <c:pt idx="207">
                  <c:v>-1.0084853384564974E-3</c:v>
                </c:pt>
                <c:pt idx="208">
                  <c:v>-1.0152033812511618E-3</c:v>
                </c:pt>
                <c:pt idx="209">
                  <c:v>-1.0184129083299354E-3</c:v>
                </c:pt>
                <c:pt idx="210">
                  <c:v>-1.0217971532968662E-3</c:v>
                </c:pt>
                <c:pt idx="211">
                  <c:v>-1.0232043233121353E-3</c:v>
                </c:pt>
                <c:pt idx="212">
                  <c:v>-1.0313000157561206E-3</c:v>
                </c:pt>
                <c:pt idx="213">
                  <c:v>-1.0433892275451748E-3</c:v>
                </c:pt>
                <c:pt idx="214">
                  <c:v>-1.0476346555233738E-3</c:v>
                </c:pt>
                <c:pt idx="215">
                  <c:v>-1.0568668074368243E-3</c:v>
                </c:pt>
                <c:pt idx="216">
                  <c:v>-1.0588238838941944E-3</c:v>
                </c:pt>
                <c:pt idx="217">
                  <c:v>-1.0608260980023735E-3</c:v>
                </c:pt>
                <c:pt idx="218">
                  <c:v>-1.0744124089109405E-3</c:v>
                </c:pt>
                <c:pt idx="219">
                  <c:v>-1.0789649569681852E-3</c:v>
                </c:pt>
                <c:pt idx="220">
                  <c:v>-1.0878961895018208E-3</c:v>
                </c:pt>
                <c:pt idx="221">
                  <c:v>-1.0901817308557604E-3</c:v>
                </c:pt>
                <c:pt idx="222">
                  <c:v>-1.0925020227977697E-3</c:v>
                </c:pt>
                <c:pt idx="223">
                  <c:v>-1.1055703548104321E-3</c:v>
                </c:pt>
                <c:pt idx="224">
                  <c:v>-1.1097583323094184E-3</c:v>
                </c:pt>
                <c:pt idx="225">
                  <c:v>-1.1169435064668904E-3</c:v>
                </c:pt>
                <c:pt idx="226">
                  <c:v>-1.1192814549761121E-3</c:v>
                </c:pt>
                <c:pt idx="227">
                  <c:v>-1.1216259556308976E-3</c:v>
                </c:pt>
                <c:pt idx="228">
                  <c:v>-1.1321612515065886E-3</c:v>
                </c:pt>
                <c:pt idx="229">
                  <c:v>-1.1353129744382589E-3</c:v>
                </c:pt>
                <c:pt idx="230">
                  <c:v>-1.13959195063548E-3</c:v>
                </c:pt>
                <c:pt idx="231">
                  <c:v>-1.14156821090311E-3</c:v>
                </c:pt>
                <c:pt idx="232">
                  <c:v>-1.1442695397830122E-3</c:v>
                </c:pt>
                <c:pt idx="233">
                  <c:v>-1.1494833247352901E-3</c:v>
                </c:pt>
                <c:pt idx="234">
                  <c:v>-1.1509309064775075E-3</c:v>
                </c:pt>
                <c:pt idx="235">
                  <c:v>-1.1515326311428709E-3</c:v>
                </c:pt>
                <c:pt idx="236">
                  <c:v>-1.152640492191187E-3</c:v>
                </c:pt>
                <c:pt idx="237">
                  <c:v>-1.1536535052420096E-3</c:v>
                </c:pt>
                <c:pt idx="238">
                  <c:v>-1.1541360116729485E-3</c:v>
                </c:pt>
                <c:pt idx="239">
                  <c:v>-1.1538412992069043E-3</c:v>
                </c:pt>
                <c:pt idx="240">
                  <c:v>-1.1514763222265534E-3</c:v>
                </c:pt>
                <c:pt idx="241">
                  <c:v>-1.1516424119265012E-3</c:v>
                </c:pt>
                <c:pt idx="242">
                  <c:v>-1.151717268571658E-3</c:v>
                </c:pt>
                <c:pt idx="243">
                  <c:v>-1.1479235234884162E-3</c:v>
                </c:pt>
                <c:pt idx="244">
                  <c:v>-1.1463301441708958E-3</c:v>
                </c:pt>
                <c:pt idx="245">
                  <c:v>-1.1420336539961925E-3</c:v>
                </c:pt>
                <c:pt idx="246">
                  <c:v>-1.1414011962335158E-3</c:v>
                </c:pt>
                <c:pt idx="247">
                  <c:v>-1.1406903633646589E-3</c:v>
                </c:pt>
                <c:pt idx="248">
                  <c:v>-1.1339512432949294E-3</c:v>
                </c:pt>
                <c:pt idx="249">
                  <c:v>-1.1315028223553873E-3</c:v>
                </c:pt>
                <c:pt idx="250">
                  <c:v>-1.1261217802515202E-3</c:v>
                </c:pt>
                <c:pt idx="251">
                  <c:v>-1.1249251695917561E-3</c:v>
                </c:pt>
                <c:pt idx="252">
                  <c:v>-1.1236781670226886E-3</c:v>
                </c:pt>
                <c:pt idx="253">
                  <c:v>-1.1153245486256718E-3</c:v>
                </c:pt>
                <c:pt idx="254">
                  <c:v>-1.1124647120361946E-3</c:v>
                </c:pt>
                <c:pt idx="255">
                  <c:v>-1.111042329463352E-3</c:v>
                </c:pt>
                <c:pt idx="256">
                  <c:v>-1.1052226595995029E-3</c:v>
                </c:pt>
                <c:pt idx="257">
                  <c:v>-1.1037845529208419E-3</c:v>
                </c:pt>
                <c:pt idx="258">
                  <c:v>-1.0965234041213634E-3</c:v>
                </c:pt>
                <c:pt idx="259">
                  <c:v>-1.0936059516244434E-3</c:v>
                </c:pt>
                <c:pt idx="260">
                  <c:v>-1.0906840472633128E-3</c:v>
                </c:pt>
                <c:pt idx="261">
                  <c:v>-1.08480061629182E-3</c:v>
                </c:pt>
                <c:pt idx="262">
                  <c:v>-1.0833468659496573E-3</c:v>
                </c:pt>
                <c:pt idx="263">
                  <c:v>-1.0760077473492835E-3</c:v>
                </c:pt>
                <c:pt idx="264">
                  <c:v>-1.0730591317202887E-3</c:v>
                </c:pt>
                <c:pt idx="265">
                  <c:v>-1.0701060642031024E-3</c:v>
                </c:pt>
                <c:pt idx="266">
                  <c:v>-1.0641604300291874E-3</c:v>
                </c:pt>
                <c:pt idx="267">
                  <c:v>-1.0626910364537835E-3</c:v>
                </c:pt>
                <c:pt idx="268">
                  <c:v>-1.0552739481677342E-3</c:v>
                </c:pt>
                <c:pt idx="269">
                  <c:v>-1.0522941692454602E-3</c:v>
                </c:pt>
                <c:pt idx="270">
                  <c:v>-1.0493099384110138E-3</c:v>
                </c:pt>
                <c:pt idx="271">
                  <c:v>-1.0433020996050701E-3</c:v>
                </c:pt>
                <c:pt idx="272">
                  <c:v>-1.0418170632625443E-3</c:v>
                </c:pt>
                <c:pt idx="273">
                  <c:v>-1.0343220054416236E-3</c:v>
                </c:pt>
                <c:pt idx="274">
                  <c:v>-1.0313110630622013E-3</c:v>
                </c:pt>
                <c:pt idx="275">
                  <c:v>-1.0282956687506228E-3</c:v>
                </c:pt>
                <c:pt idx="276">
                  <c:v>-1.0222256238091865E-3</c:v>
                </c:pt>
                <c:pt idx="277">
                  <c:v>-1.0207249452052632E-3</c:v>
                </c:pt>
                <c:pt idx="278">
                  <c:v>-1.0116186867031682E-3</c:v>
                </c:pt>
                <c:pt idx="279">
                  <c:v>-1.0085743632646678E-3</c:v>
                </c:pt>
                <c:pt idx="280">
                  <c:v>-1.0024458293758896E-3</c:v>
                </c:pt>
                <c:pt idx="281">
                  <c:v>-1.0009310014137685E-3</c:v>
                </c:pt>
                <c:pt idx="282">
                  <c:v>-9.9941468109063496E-4</c:v>
                </c:pt>
                <c:pt idx="283">
                  <c:v>-9.9021493105660454E-4</c:v>
                </c:pt>
                <c:pt idx="284">
                  <c:v>-9.8713944372341364E-4</c:v>
                </c:pt>
                <c:pt idx="285">
                  <c:v>-9.8094870037292799E-4</c:v>
                </c:pt>
                <c:pt idx="286">
                  <c:v>-9.794182311823052E-4</c:v>
                </c:pt>
                <c:pt idx="287">
                  <c:v>-9.7788626972090823E-4</c:v>
                </c:pt>
                <c:pt idx="288">
                  <c:v>-9.6859302763148999E-4</c:v>
                </c:pt>
                <c:pt idx="289">
                  <c:v>-9.654863762334218E-4</c:v>
                </c:pt>
                <c:pt idx="290">
                  <c:v>-9.5923342166681646E-4</c:v>
                </c:pt>
                <c:pt idx="291">
                  <c:v>-9.5768731186204881E-4</c:v>
                </c:pt>
                <c:pt idx="292">
                  <c:v>-9.5613970988028102E-4</c:v>
                </c:pt>
                <c:pt idx="293">
                  <c:v>-9.467529752158906E-4</c:v>
                </c:pt>
                <c:pt idx="294">
                  <c:v>-9.4361515957631253E-4</c:v>
                </c:pt>
                <c:pt idx="295">
                  <c:v>-9.3729999195919919E-4</c:v>
                </c:pt>
                <c:pt idx="296">
                  <c:v>-9.3573824218901036E-4</c:v>
                </c:pt>
                <c:pt idx="297">
                  <c:v>-9.3417500034392691E-4</c:v>
                </c:pt>
                <c:pt idx="298">
                  <c:v>-9.2629009827760456E-4</c:v>
                </c:pt>
                <c:pt idx="299">
                  <c:v>-9.2312333612110109E-4</c:v>
                </c:pt>
                <c:pt idx="300">
                  <c:v>-9.1995212190854048E-4</c:v>
                </c:pt>
                <c:pt idx="301">
                  <c:v>-9.1357102088421294E-4</c:v>
                </c:pt>
                <c:pt idx="302">
                  <c:v>-9.1199213987412609E-4</c:v>
                </c:pt>
                <c:pt idx="303">
                  <c:v>-9.0402926988764065E-4</c:v>
                </c:pt>
                <c:pt idx="304">
                  <c:v>-9.0083134326413017E-4</c:v>
                </c:pt>
                <c:pt idx="305">
                  <c:v>-8.9762896456191399E-4</c:v>
                </c:pt>
                <c:pt idx="306">
                  <c:v>-8.9118564666368361E-4</c:v>
                </c:pt>
                <c:pt idx="307">
                  <c:v>-8.8959112722155546E-4</c:v>
                </c:pt>
                <c:pt idx="308">
                  <c:v>-8.8155028970637872E-4</c:v>
                </c:pt>
                <c:pt idx="309">
                  <c:v>-8.7832119844266643E-4</c:v>
                </c:pt>
                <c:pt idx="310">
                  <c:v>-8.7508765507227082E-4</c:v>
                </c:pt>
                <c:pt idx="311">
                  <c:v>-8.6858211822221643E-4</c:v>
                </c:pt>
                <c:pt idx="312">
                  <c:v>-8.6697196112142032E-4</c:v>
                </c:pt>
                <c:pt idx="313">
                  <c:v>-8.5885315650946481E-4</c:v>
                </c:pt>
                <c:pt idx="314">
                  <c:v>-8.5559290042702685E-4</c:v>
                </c:pt>
                <c:pt idx="315">
                  <c:v>-8.5232819221525702E-4</c:v>
                </c:pt>
                <c:pt idx="316">
                  <c:v>-8.4410892108936644E-4</c:v>
                </c:pt>
                <c:pt idx="317">
                  <c:v>-8.424823849800811E-4</c:v>
                </c:pt>
                <c:pt idx="318">
                  <c:v>-8.3593786905922229E-4</c:v>
                </c:pt>
                <c:pt idx="319">
                  <c:v>-8.3264644798086707E-4</c:v>
                </c:pt>
                <c:pt idx="320">
                  <c:v>-8.2935057474919915E-4</c:v>
                </c:pt>
                <c:pt idx="321">
                  <c:v>-8.227205933981907E-4</c:v>
                </c:pt>
                <c:pt idx="322">
                  <c:v>-8.2107916347286302E-4</c:v>
                </c:pt>
                <c:pt idx="323">
                  <c:v>-8.1113146206186987E-4</c:v>
                </c:pt>
                <c:pt idx="324">
                  <c:v>-8.0780665719174059E-4</c:v>
                </c:pt>
                <c:pt idx="325">
                  <c:v>-8.0111816801312335E-4</c:v>
                </c:pt>
                <c:pt idx="326">
                  <c:v>-7.9946259435276223E-4</c:v>
                </c:pt>
                <c:pt idx="327">
                  <c:v>-7.9780552933941189E-4</c:v>
                </c:pt>
                <c:pt idx="328">
                  <c:v>-7.8776433153714446E-4</c:v>
                </c:pt>
                <c:pt idx="329">
                  <c:v>-7.8440836115297482E-4</c:v>
                </c:pt>
                <c:pt idx="330">
                  <c:v>-7.7765764370079705E-4</c:v>
                </c:pt>
                <c:pt idx="331">
                  <c:v>-7.7598643574941506E-4</c:v>
                </c:pt>
                <c:pt idx="332">
                  <c:v>-7.7431373658704906E-4</c:v>
                </c:pt>
                <c:pt idx="333">
                  <c:v>-7.6417904182879773E-4</c:v>
                </c:pt>
                <c:pt idx="334">
                  <c:v>-7.6079190573719393E-4</c:v>
                </c:pt>
                <c:pt idx="335">
                  <c:v>-7.5397895749022717E-4</c:v>
                </c:pt>
                <c:pt idx="336">
                  <c:v>-7.5229211622299119E-4</c:v>
                </c:pt>
                <c:pt idx="337">
                  <c:v>-7.5060378389038291E-4</c:v>
                </c:pt>
                <c:pt idx="338">
                  <c:v>-7.3695728962029595E-4</c:v>
                </c:pt>
                <c:pt idx="339">
                  <c:v>-7.3008210796194305E-4</c:v>
                </c:pt>
                <c:pt idx="340">
                  <c:v>-7.2837963439584263E-4</c:v>
                </c:pt>
                <c:pt idx="341">
                  <c:v>-7.2494575631520952E-4</c:v>
                </c:pt>
                <c:pt idx="342">
                  <c:v>-7.1635397953259954E-4</c:v>
                </c:pt>
                <c:pt idx="343">
                  <c:v>-7.1290451145497146E-4</c:v>
                </c:pt>
                <c:pt idx="344">
                  <c:v>-7.0596709368557378E-4</c:v>
                </c:pt>
                <c:pt idx="345">
                  <c:v>-7.0424898887658238E-4</c:v>
                </c:pt>
                <c:pt idx="346">
                  <c:v>-7.0252939331745046E-4</c:v>
                </c:pt>
                <c:pt idx="347">
                  <c:v>-6.9211420424626147E-4</c:v>
                </c:pt>
                <c:pt idx="348">
                  <c:v>-6.8863356988488604E-4</c:v>
                </c:pt>
                <c:pt idx="349">
                  <c:v>-6.8163391321258103E-4</c:v>
                </c:pt>
                <c:pt idx="350">
                  <c:v>-6.7990017826508042E-4</c:v>
                </c:pt>
                <c:pt idx="351">
                  <c:v>-6.7816495273109376E-4</c:v>
                </c:pt>
                <c:pt idx="352">
                  <c:v>-6.6765626438706452E-4</c:v>
                </c:pt>
                <c:pt idx="353">
                  <c:v>-6.6414446354725882E-4</c:v>
                </c:pt>
                <c:pt idx="354">
                  <c:v>-6.5708256507625935E-4</c:v>
                </c:pt>
                <c:pt idx="355">
                  <c:v>-6.5533320113622673E-4</c:v>
                </c:pt>
                <c:pt idx="356">
                  <c:v>-6.5358234678283204E-4</c:v>
                </c:pt>
                <c:pt idx="357">
                  <c:v>-6.429801585780458E-4</c:v>
                </c:pt>
                <c:pt idx="358">
                  <c:v>-6.3943719105868035E-4</c:v>
                </c:pt>
                <c:pt idx="359">
                  <c:v>-6.3231304781595878E-4</c:v>
                </c:pt>
                <c:pt idx="360">
                  <c:v>-6.3054805606990727E-4</c:v>
                </c:pt>
                <c:pt idx="361">
                  <c:v>-6.2878157408796653E-4</c:v>
                </c:pt>
                <c:pt idx="362">
                  <c:v>-6.2167889759825144E-4</c:v>
                </c:pt>
                <c:pt idx="363">
                  <c:v>-6.1990571267782942E-4</c:v>
                </c:pt>
                <c:pt idx="364">
                  <c:v>-6.163337861033101E-4</c:v>
                </c:pt>
                <c:pt idx="365">
                  <c:v>-6.1275740718743797E-4</c:v>
                </c:pt>
                <c:pt idx="366">
                  <c:v>-6.0917657592735833E-4</c:v>
                </c:pt>
                <c:pt idx="367">
                  <c:v>-5.984073680304862E-4</c:v>
                </c:pt>
                <c:pt idx="368">
                  <c:v>-5.9480872735075325E-4</c:v>
                </c:pt>
                <c:pt idx="369">
                  <c:v>-5.9120563430397385E-4</c:v>
                </c:pt>
                <c:pt idx="370">
                  <c:v>-5.8759808889443017E-4</c:v>
                </c:pt>
                <c:pt idx="371">
                  <c:v>-5.8398609110927549E-4</c:v>
                </c:pt>
                <c:pt idx="372">
                  <c:v>-5.7312338348301599E-4</c:v>
                </c:pt>
                <c:pt idx="373">
                  <c:v>-5.6949357617543301E-4</c:v>
                </c:pt>
                <c:pt idx="374">
                  <c:v>-5.658593164765373E-4</c:v>
                </c:pt>
                <c:pt idx="375">
                  <c:v>-5.6222060438632885E-4</c:v>
                </c:pt>
                <c:pt idx="376">
                  <c:v>-5.5857743989053328E-4</c:v>
                </c:pt>
                <c:pt idx="377">
                  <c:v>-5.4762123198960817E-4</c:v>
                </c:pt>
                <c:pt idx="378">
                  <c:v>-5.4396025786860951E-4</c:v>
                </c:pt>
                <c:pt idx="379">
                  <c:v>-5.402948313291768E-4</c:v>
                </c:pt>
                <c:pt idx="380">
                  <c:v>-5.366249523698828E-4</c:v>
                </c:pt>
                <c:pt idx="381">
                  <c:v>-5.3295062098644513E-4</c:v>
                </c:pt>
                <c:pt idx="382">
                  <c:v>-5.2190091224701973E-4</c:v>
                </c:pt>
                <c:pt idx="383">
                  <c:v>-5.1262828718697559E-4</c:v>
                </c:pt>
                <c:pt idx="384">
                  <c:v>-5.051928720859164E-4</c:v>
                </c:pt>
                <c:pt idx="385">
                  <c:v>-5.033497607083437E-4</c:v>
                </c:pt>
                <c:pt idx="386">
                  <c:v>-5.0150516008371936E-4</c:v>
                </c:pt>
                <c:pt idx="387">
                  <c:v>-4.9034195996716841E-4</c:v>
                </c:pt>
                <c:pt idx="388">
                  <c:v>-4.866119881248084E-4</c:v>
                </c:pt>
                <c:pt idx="389">
                  <c:v>-4.7911430838225175E-4</c:v>
                </c:pt>
                <c:pt idx="390">
                  <c:v>-4.7725557727307244E-4</c:v>
                </c:pt>
                <c:pt idx="391">
                  <c:v>-4.7539535713562786E-4</c:v>
                </c:pt>
                <c:pt idx="392">
                  <c:v>-4.6413865286111208E-4</c:v>
                </c:pt>
                <c:pt idx="393">
                  <c:v>-4.5279177089112873E-4</c:v>
                </c:pt>
                <c:pt idx="394">
                  <c:v>-4.5091816812330566E-4</c:v>
                </c:pt>
                <c:pt idx="395">
                  <c:v>-4.4904307653460444E-4</c:v>
                </c:pt>
                <c:pt idx="396">
                  <c:v>-4.4716649615389459E-4</c:v>
                </c:pt>
                <c:pt idx="397">
                  <c:v>-4.3771716833440968E-4</c:v>
                </c:pt>
                <c:pt idx="398">
                  <c:v>-4.3392486005668128E-4</c:v>
                </c:pt>
                <c:pt idx="399">
                  <c:v>-4.2630263997534007E-4</c:v>
                </c:pt>
                <c:pt idx="400">
                  <c:v>-4.2441267397122506E-4</c:v>
                </c:pt>
                <c:pt idx="401">
                  <c:v>-4.2252121939136893E-4</c:v>
                </c:pt>
                <c:pt idx="402">
                  <c:v>-4.1107750489406187E-4</c:v>
                </c:pt>
                <c:pt idx="403">
                  <c:v>-4.0725402807761577E-4</c:v>
                </c:pt>
                <c:pt idx="404">
                  <c:v>-4.0535216212278513E-4</c:v>
                </c:pt>
                <c:pt idx="405">
                  <c:v>-4.0344880777853535E-4</c:v>
                </c:pt>
                <c:pt idx="406">
                  <c:v>-4.0154396506556341E-4</c:v>
                </c:pt>
                <c:pt idx="407">
                  <c:v>-3.8615683518816724E-4</c:v>
                </c:pt>
                <c:pt idx="408">
                  <c:v>-3.823044118558272E-4</c:v>
                </c:pt>
                <c:pt idx="409">
                  <c:v>-3.7844753586657731E-4</c:v>
                </c:pt>
                <c:pt idx="410">
                  <c:v>-3.7069704515751978E-4</c:v>
                </c:pt>
                <c:pt idx="411">
                  <c:v>-3.6877436256688156E-4</c:v>
                </c:pt>
                <c:pt idx="412">
                  <c:v>-3.5909636590014671E-4</c:v>
                </c:pt>
                <c:pt idx="413">
                  <c:v>-3.5521277387351446E-4</c:v>
                </c:pt>
                <c:pt idx="414">
                  <c:v>-3.5132472915933022E-4</c:v>
                </c:pt>
                <c:pt idx="415">
                  <c:v>-3.435119547874621E-4</c:v>
                </c:pt>
                <c:pt idx="416">
                  <c:v>-3.2790295417184367E-4</c:v>
                </c:pt>
                <c:pt idx="417">
                  <c:v>-3.2398374051556544E-4</c:v>
                </c:pt>
                <c:pt idx="418">
                  <c:v>-3.1610867833570255E-4</c:v>
                </c:pt>
                <c:pt idx="419">
                  <c:v>-3.1415477454411719E-4</c:v>
                </c:pt>
                <c:pt idx="420">
                  <c:v>-3.0432088131471247E-4</c:v>
                </c:pt>
                <c:pt idx="421">
                  <c:v>-3.0037495125867508E-4</c:v>
                </c:pt>
                <c:pt idx="422">
                  <c:v>-2.9642456845246912E-4</c:v>
                </c:pt>
                <c:pt idx="423">
                  <c:v>-2.8848721420976497E-4</c:v>
                </c:pt>
                <c:pt idx="424">
                  <c:v>-2.8252777534820694E-4</c:v>
                </c:pt>
                <c:pt idx="425">
                  <c:v>-2.7062712829158342E-4</c:v>
                </c:pt>
                <c:pt idx="426">
                  <c:v>-2.6263119154586309E-4</c:v>
                </c:pt>
                <c:pt idx="427">
                  <c:v>-2.6064756080093621E-4</c:v>
                </c:pt>
                <c:pt idx="428">
                  <c:v>-2.5866244301421223E-4</c:v>
                </c:pt>
                <c:pt idx="429">
                  <c:v>-2.4665768220556044E-4</c:v>
                </c:pt>
                <c:pt idx="430">
                  <c:v>-2.4264718957595614E-4</c:v>
                </c:pt>
                <c:pt idx="431">
                  <c:v>-2.3458895169323961E-4</c:v>
                </c:pt>
                <c:pt idx="432">
                  <c:v>-2.3258971649550708E-4</c:v>
                </c:pt>
                <c:pt idx="433">
                  <c:v>-2.3058899453220322E-4</c:v>
                </c:pt>
                <c:pt idx="434">
                  <c:v>-2.1849072366836845E-4</c:v>
                </c:pt>
                <c:pt idx="435">
                  <c:v>-2.1444906095289691E-4</c:v>
                </c:pt>
                <c:pt idx="436">
                  <c:v>-2.0632851736479554E-4</c:v>
                </c:pt>
                <c:pt idx="437">
                  <c:v>-2.0431367965353942E-4</c:v>
                </c:pt>
                <c:pt idx="438">
                  <c:v>-2.0229735546846295E-4</c:v>
                </c:pt>
                <c:pt idx="439">
                  <c:v>-1.9010557386483156E-4</c:v>
                </c:pt>
                <c:pt idx="440">
                  <c:v>-1.860327408404454E-4</c:v>
                </c:pt>
                <c:pt idx="441">
                  <c:v>-1.778498868600729E-4</c:v>
                </c:pt>
                <c:pt idx="442">
                  <c:v>-1.7581944863134802E-4</c:v>
                </c:pt>
                <c:pt idx="443">
                  <c:v>-1.7378752422169167E-4</c:v>
                </c:pt>
                <c:pt idx="444">
                  <c:v>-1.6150223119622858E-4</c:v>
                </c:pt>
                <c:pt idx="445">
                  <c:v>-1.5739822763085538E-4</c:v>
                </c:pt>
                <c:pt idx="446">
                  <c:v>-1.5535590374682329E-4</c:v>
                </c:pt>
                <c:pt idx="447">
                  <c:v>-1.471070217752557E-4</c:v>
                </c:pt>
                <c:pt idx="448">
                  <c:v>-1.4505949919187895E-4</c:v>
                </c:pt>
                <c:pt idx="449">
                  <c:v>-1.3475795083017772E-4</c:v>
                </c:pt>
                <c:pt idx="450">
                  <c:v>-1.3062500146210354E-4</c:v>
                </c:pt>
                <c:pt idx="451">
                  <c:v>-1.2648759915867558E-4</c:v>
                </c:pt>
                <c:pt idx="452">
                  <c:v>-1.1817639741659725E-4</c:v>
                </c:pt>
                <c:pt idx="453">
                  <c:v>-1.1611327876225355E-4</c:v>
                </c:pt>
                <c:pt idx="454">
                  <c:v>-1.0573379340339528E-4</c:v>
                </c:pt>
                <c:pt idx="455">
                  <c:v>-1.0156967337726641E-4</c:v>
                </c:pt>
                <c:pt idx="456">
                  <c:v>-9.7401100377147998E-5</c:v>
                </c:pt>
                <c:pt idx="457">
                  <c:v>-8.902757386422544E-5</c:v>
                </c:pt>
                <c:pt idx="458">
                  <c:v>-8.6948861296704878E-5</c:v>
                </c:pt>
                <c:pt idx="459">
                  <c:v>-7.6491440656134557E-5</c:v>
                </c:pt>
                <c:pt idx="460">
                  <c:v>-7.2296149737471893E-5</c:v>
                </c:pt>
                <c:pt idx="461">
                  <c:v>-6.809640581417753E-5</c:v>
                </c:pt>
                <c:pt idx="462">
                  <c:v>-5.9660549429491061E-5</c:v>
                </c:pt>
                <c:pt idx="463">
                  <c:v>-5.7566245150097289E-5</c:v>
                </c:pt>
                <c:pt idx="464">
                  <c:v>-4.7030890988342122E-5</c:v>
                </c:pt>
                <c:pt idx="465">
                  <c:v>-4.2804428946663364E-5</c:v>
                </c:pt>
                <c:pt idx="466">
                  <c:v>-3.8573513869710752E-5</c:v>
                </c:pt>
                <c:pt idx="467">
                  <c:v>-3.0075322402511873E-5</c:v>
                </c:pt>
                <c:pt idx="468">
                  <c:v>-2.7965428672137976E-5</c:v>
                </c:pt>
                <c:pt idx="469">
                  <c:v>-1.5212568033660542E-5</c:v>
                </c:pt>
                <c:pt idx="470">
                  <c:v>-1.0952708259058486E-5</c:v>
                </c:pt>
                <c:pt idx="471">
                  <c:v>-2.3958876700773275E-6</c:v>
                </c:pt>
                <c:pt idx="472">
                  <c:v>-2.7189105966662908E-7</c:v>
                </c:pt>
                <c:pt idx="473">
                  <c:v>1.8535898106731089E-6</c:v>
                </c:pt>
                <c:pt idx="474">
                  <c:v>1.4699966106304014E-5</c:v>
                </c:pt>
                <c:pt idx="475">
                  <c:v>1.8990997834956331E-5</c:v>
                </c:pt>
                <c:pt idx="476">
                  <c:v>2.7610164598260411E-5</c:v>
                </c:pt>
                <c:pt idx="477">
                  <c:v>2.9749746331408922E-5</c:v>
                </c:pt>
                <c:pt idx="478">
                  <c:v>3.1890811973125307E-5</c:v>
                </c:pt>
                <c:pt idx="479">
                  <c:v>4.4830704653069946E-5</c:v>
                </c:pt>
                <c:pt idx="480">
                  <c:v>4.915290857686999E-5</c:v>
                </c:pt>
                <c:pt idx="481">
                  <c:v>5.7834427072866006E-5</c:v>
                </c:pt>
                <c:pt idx="482">
                  <c:v>5.998959151432004E-5</c:v>
                </c:pt>
                <c:pt idx="483">
                  <c:v>6.2146239514504487E-5</c:v>
                </c:pt>
                <c:pt idx="484">
                  <c:v>7.517964930334455E-5</c:v>
                </c:pt>
                <c:pt idx="485">
                  <c:v>7.9533025667257652E-5</c:v>
                </c:pt>
                <c:pt idx="486">
                  <c:v>8.8276901565623433E-5</c:v>
                </c:pt>
                <c:pt idx="487">
                  <c:v>9.0447646255154002E-5</c:v>
                </c:pt>
                <c:pt idx="488">
                  <c:v>9.261987413409653E-5</c:v>
                </c:pt>
                <c:pt idx="489">
                  <c:v>1.0574680176672803E-4</c:v>
                </c:pt>
                <c:pt idx="490">
                  <c:v>1.1013135081829812E-4</c:v>
                </c:pt>
                <c:pt idx="491">
                  <c:v>1.1893831441673281E-4</c:v>
                </c:pt>
                <c:pt idx="492">
                  <c:v>1.2112465946734208E-4</c:v>
                </c:pt>
                <c:pt idx="493">
                  <c:v>1.2331248880584434E-4</c:v>
                </c:pt>
                <c:pt idx="494">
                  <c:v>1.3653833380567631E-4</c:v>
                </c:pt>
                <c:pt idx="495">
                  <c:v>1.4095768354087154E-4</c:v>
                </c:pt>
                <c:pt idx="496">
                  <c:v>1.4984332773370181E-4</c:v>
                </c:pt>
                <c:pt idx="497">
                  <c:v>1.520460638468335E-4</c:v>
                </c:pt>
                <c:pt idx="498">
                  <c:v>1.5425033650631479E-4</c:v>
                </c:pt>
                <c:pt idx="499">
                  <c:v>1.6759849444012144E-4</c:v>
                </c:pt>
                <c:pt idx="500">
                  <c:v>1.7206101471085015E-4</c:v>
                </c:pt>
                <c:pt idx="501">
                  <c:v>1.8104545035752491E-4</c:v>
                </c:pt>
                <c:pt idx="502">
                  <c:v>1.8326704023852169E-4</c:v>
                </c:pt>
                <c:pt idx="503">
                  <c:v>1.8549037797099105E-4</c:v>
                </c:pt>
                <c:pt idx="504">
                  <c:v>1.9898604428192357E-4</c:v>
                </c:pt>
                <c:pt idx="505">
                  <c:v>2.0350013359072433E-4</c:v>
                </c:pt>
                <c:pt idx="506">
                  <c:v>2.125999091222171E-4</c:v>
                </c:pt>
                <c:pt idx="507">
                  <c:v>2.1484454116260654E-4</c:v>
                </c:pt>
                <c:pt idx="508">
                  <c:v>2.1709140274342901E-4</c:v>
                </c:pt>
                <c:pt idx="509">
                  <c:v>2.3075977314538973E-4</c:v>
                </c:pt>
                <c:pt idx="510">
                  <c:v>2.3533383009794443E-4</c:v>
                </c:pt>
                <c:pt idx="511">
                  <c:v>2.6527224602279631E-4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94728320"/>
        <c:axId val="794759168"/>
      </c:scatterChart>
      <c:valAx>
        <c:axId val="794728320"/>
        <c:scaling>
          <c:orientation val="minMax"/>
        </c:scaling>
        <c:delete val="0"/>
        <c:axPos val="b"/>
        <c:numFmt formatCode="[$-409]mmm\-yy;@" sourceLinked="0"/>
        <c:majorTickMark val="out"/>
        <c:minorTickMark val="none"/>
        <c:tickLblPos val="low"/>
        <c:txPr>
          <a:bodyPr rot="-2700000"/>
          <a:lstStyle/>
          <a:p>
            <a:pPr>
              <a:defRPr/>
            </a:pPr>
            <a:endParaRPr lang="en-US"/>
          </a:p>
        </c:txPr>
        <c:crossAx val="794759168"/>
        <c:crosses val="autoZero"/>
        <c:crossBetween val="midCat"/>
      </c:valAx>
      <c:valAx>
        <c:axId val="794759168"/>
        <c:scaling>
          <c:orientation val="minMax"/>
        </c:scaling>
        <c:delete val="0"/>
        <c:axPos val="l"/>
        <c:majorGridlines/>
        <c:numFmt formatCode="0.00%" sourceLinked="0"/>
        <c:majorTickMark val="out"/>
        <c:minorTickMark val="none"/>
        <c:tickLblPos val="nextTo"/>
        <c:crossAx val="794728320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87180999999999997"/>
          <c:y val="0.40783888888888886"/>
          <c:w val="6.2926111111111113E-2"/>
          <c:h val="0.26546083333333331"/>
        </c:manualLayout>
      </c:layout>
      <c:overlay val="1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Euribor 1M (0Y-60Y)</a:t>
            </a:r>
          </a:p>
        </c:rich>
      </c:tx>
      <c:overlay val="1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Mx</c:v>
          </c:tx>
          <c:spPr>
            <a:ln>
              <a:noFill/>
            </a:ln>
          </c:spPr>
          <c:marker>
            <c:symbol val="circle"/>
            <c:size val="2"/>
          </c:marker>
          <c:cat>
            <c:numRef>
              <c:f>EUR1M!$AN$2:$AN$2366</c:f>
              <c:numCache>
                <c:formatCode>ddd\,\ dd\-mmm\-yyyy</c:formatCode>
                <c:ptCount val="2365"/>
                <c:pt idx="0">
                  <c:v>42248</c:v>
                </c:pt>
                <c:pt idx="1">
                  <c:v>42249</c:v>
                </c:pt>
                <c:pt idx="2">
                  <c:v>42250</c:v>
                </c:pt>
                <c:pt idx="3">
                  <c:v>42251</c:v>
                </c:pt>
                <c:pt idx="4">
                  <c:v>42254</c:v>
                </c:pt>
                <c:pt idx="5">
                  <c:v>42255</c:v>
                </c:pt>
                <c:pt idx="6">
                  <c:v>42256</c:v>
                </c:pt>
                <c:pt idx="7">
                  <c:v>42257</c:v>
                </c:pt>
                <c:pt idx="8">
                  <c:v>42258</c:v>
                </c:pt>
                <c:pt idx="9">
                  <c:v>42261</c:v>
                </c:pt>
                <c:pt idx="10">
                  <c:v>42262</c:v>
                </c:pt>
                <c:pt idx="11">
                  <c:v>42263</c:v>
                </c:pt>
                <c:pt idx="12">
                  <c:v>42264</c:v>
                </c:pt>
                <c:pt idx="13">
                  <c:v>42265</c:v>
                </c:pt>
                <c:pt idx="14">
                  <c:v>42268</c:v>
                </c:pt>
                <c:pt idx="15">
                  <c:v>42269</c:v>
                </c:pt>
                <c:pt idx="16">
                  <c:v>42270</c:v>
                </c:pt>
                <c:pt idx="17">
                  <c:v>42271</c:v>
                </c:pt>
                <c:pt idx="18">
                  <c:v>42272</c:v>
                </c:pt>
                <c:pt idx="19">
                  <c:v>42275</c:v>
                </c:pt>
                <c:pt idx="20">
                  <c:v>42276</c:v>
                </c:pt>
                <c:pt idx="21">
                  <c:v>42277</c:v>
                </c:pt>
                <c:pt idx="22">
                  <c:v>42278</c:v>
                </c:pt>
                <c:pt idx="23">
                  <c:v>42279</c:v>
                </c:pt>
                <c:pt idx="24">
                  <c:v>42282</c:v>
                </c:pt>
                <c:pt idx="25">
                  <c:v>42283</c:v>
                </c:pt>
                <c:pt idx="26">
                  <c:v>42284</c:v>
                </c:pt>
                <c:pt idx="27">
                  <c:v>42285</c:v>
                </c:pt>
                <c:pt idx="28">
                  <c:v>42286</c:v>
                </c:pt>
                <c:pt idx="29">
                  <c:v>42289</c:v>
                </c:pt>
                <c:pt idx="30">
                  <c:v>42290</c:v>
                </c:pt>
                <c:pt idx="31">
                  <c:v>42291</c:v>
                </c:pt>
                <c:pt idx="32">
                  <c:v>42292</c:v>
                </c:pt>
                <c:pt idx="33">
                  <c:v>42293</c:v>
                </c:pt>
                <c:pt idx="34">
                  <c:v>42296</c:v>
                </c:pt>
                <c:pt idx="35">
                  <c:v>42297</c:v>
                </c:pt>
                <c:pt idx="36">
                  <c:v>42298</c:v>
                </c:pt>
                <c:pt idx="37">
                  <c:v>42299</c:v>
                </c:pt>
                <c:pt idx="38">
                  <c:v>42300</c:v>
                </c:pt>
                <c:pt idx="39">
                  <c:v>42303</c:v>
                </c:pt>
                <c:pt idx="40">
                  <c:v>42304</c:v>
                </c:pt>
                <c:pt idx="41">
                  <c:v>42305</c:v>
                </c:pt>
                <c:pt idx="42">
                  <c:v>42306</c:v>
                </c:pt>
                <c:pt idx="43">
                  <c:v>42307</c:v>
                </c:pt>
                <c:pt idx="44">
                  <c:v>42310</c:v>
                </c:pt>
                <c:pt idx="45">
                  <c:v>42311</c:v>
                </c:pt>
                <c:pt idx="46">
                  <c:v>42312</c:v>
                </c:pt>
                <c:pt idx="47">
                  <c:v>42313</c:v>
                </c:pt>
                <c:pt idx="48">
                  <c:v>42314</c:v>
                </c:pt>
                <c:pt idx="49">
                  <c:v>42317</c:v>
                </c:pt>
                <c:pt idx="50">
                  <c:v>42318</c:v>
                </c:pt>
                <c:pt idx="51">
                  <c:v>42319</c:v>
                </c:pt>
                <c:pt idx="52">
                  <c:v>42320</c:v>
                </c:pt>
                <c:pt idx="53">
                  <c:v>42321</c:v>
                </c:pt>
                <c:pt idx="54">
                  <c:v>42324</c:v>
                </c:pt>
                <c:pt idx="55">
                  <c:v>42325</c:v>
                </c:pt>
                <c:pt idx="56">
                  <c:v>42326</c:v>
                </c:pt>
                <c:pt idx="57">
                  <c:v>42327</c:v>
                </c:pt>
                <c:pt idx="58">
                  <c:v>42328</c:v>
                </c:pt>
                <c:pt idx="59">
                  <c:v>42331</c:v>
                </c:pt>
                <c:pt idx="60">
                  <c:v>42332</c:v>
                </c:pt>
                <c:pt idx="61">
                  <c:v>42333</c:v>
                </c:pt>
                <c:pt idx="62">
                  <c:v>42334</c:v>
                </c:pt>
                <c:pt idx="63">
                  <c:v>42335</c:v>
                </c:pt>
                <c:pt idx="64">
                  <c:v>42338</c:v>
                </c:pt>
                <c:pt idx="65">
                  <c:v>42339</c:v>
                </c:pt>
                <c:pt idx="66">
                  <c:v>42340</c:v>
                </c:pt>
                <c:pt idx="67">
                  <c:v>42341</c:v>
                </c:pt>
                <c:pt idx="68">
                  <c:v>42342</c:v>
                </c:pt>
                <c:pt idx="69">
                  <c:v>42345</c:v>
                </c:pt>
                <c:pt idx="70">
                  <c:v>42346</c:v>
                </c:pt>
                <c:pt idx="71">
                  <c:v>42347</c:v>
                </c:pt>
                <c:pt idx="72">
                  <c:v>42348</c:v>
                </c:pt>
                <c:pt idx="73">
                  <c:v>42349</c:v>
                </c:pt>
                <c:pt idx="74">
                  <c:v>42352</c:v>
                </c:pt>
                <c:pt idx="75">
                  <c:v>42353</c:v>
                </c:pt>
                <c:pt idx="76">
                  <c:v>42354</c:v>
                </c:pt>
                <c:pt idx="77">
                  <c:v>42355</c:v>
                </c:pt>
                <c:pt idx="78">
                  <c:v>42356</c:v>
                </c:pt>
                <c:pt idx="79">
                  <c:v>42359</c:v>
                </c:pt>
                <c:pt idx="80">
                  <c:v>42360</c:v>
                </c:pt>
                <c:pt idx="81">
                  <c:v>42361</c:v>
                </c:pt>
                <c:pt idx="82">
                  <c:v>42362</c:v>
                </c:pt>
                <c:pt idx="83">
                  <c:v>42366</c:v>
                </c:pt>
                <c:pt idx="84">
                  <c:v>42367</c:v>
                </c:pt>
                <c:pt idx="85">
                  <c:v>42368</c:v>
                </c:pt>
                <c:pt idx="86">
                  <c:v>42369</c:v>
                </c:pt>
                <c:pt idx="87">
                  <c:v>42373</c:v>
                </c:pt>
                <c:pt idx="88">
                  <c:v>42374</c:v>
                </c:pt>
                <c:pt idx="89">
                  <c:v>42375</c:v>
                </c:pt>
                <c:pt idx="90">
                  <c:v>42376</c:v>
                </c:pt>
                <c:pt idx="91">
                  <c:v>42377</c:v>
                </c:pt>
                <c:pt idx="92">
                  <c:v>42380</c:v>
                </c:pt>
                <c:pt idx="93">
                  <c:v>42381</c:v>
                </c:pt>
                <c:pt idx="94">
                  <c:v>42382</c:v>
                </c:pt>
                <c:pt idx="95">
                  <c:v>42383</c:v>
                </c:pt>
                <c:pt idx="96">
                  <c:v>42384</c:v>
                </c:pt>
                <c:pt idx="97">
                  <c:v>42387</c:v>
                </c:pt>
                <c:pt idx="98">
                  <c:v>42388</c:v>
                </c:pt>
                <c:pt idx="99">
                  <c:v>42389</c:v>
                </c:pt>
                <c:pt idx="100">
                  <c:v>42390</c:v>
                </c:pt>
                <c:pt idx="101">
                  <c:v>42391</c:v>
                </c:pt>
                <c:pt idx="102">
                  <c:v>42394</c:v>
                </c:pt>
                <c:pt idx="103">
                  <c:v>42395</c:v>
                </c:pt>
                <c:pt idx="104">
                  <c:v>42396</c:v>
                </c:pt>
                <c:pt idx="105">
                  <c:v>42397</c:v>
                </c:pt>
                <c:pt idx="106">
                  <c:v>42398</c:v>
                </c:pt>
                <c:pt idx="107">
                  <c:v>42401</c:v>
                </c:pt>
                <c:pt idx="108">
                  <c:v>42402</c:v>
                </c:pt>
                <c:pt idx="109">
                  <c:v>42403</c:v>
                </c:pt>
                <c:pt idx="110">
                  <c:v>42404</c:v>
                </c:pt>
                <c:pt idx="111">
                  <c:v>42405</c:v>
                </c:pt>
                <c:pt idx="112">
                  <c:v>42408</c:v>
                </c:pt>
                <c:pt idx="113">
                  <c:v>42409</c:v>
                </c:pt>
                <c:pt idx="114">
                  <c:v>42410</c:v>
                </c:pt>
                <c:pt idx="115">
                  <c:v>42411</c:v>
                </c:pt>
                <c:pt idx="116">
                  <c:v>42412</c:v>
                </c:pt>
                <c:pt idx="117">
                  <c:v>42415</c:v>
                </c:pt>
                <c:pt idx="118">
                  <c:v>42416</c:v>
                </c:pt>
                <c:pt idx="119">
                  <c:v>42417</c:v>
                </c:pt>
                <c:pt idx="120">
                  <c:v>42418</c:v>
                </c:pt>
                <c:pt idx="121">
                  <c:v>42419</c:v>
                </c:pt>
                <c:pt idx="122">
                  <c:v>42422</c:v>
                </c:pt>
                <c:pt idx="123">
                  <c:v>42423</c:v>
                </c:pt>
                <c:pt idx="124">
                  <c:v>42424</c:v>
                </c:pt>
                <c:pt idx="125">
                  <c:v>42425</c:v>
                </c:pt>
                <c:pt idx="126">
                  <c:v>42426</c:v>
                </c:pt>
                <c:pt idx="127">
                  <c:v>42429</c:v>
                </c:pt>
                <c:pt idx="128">
                  <c:v>42430</c:v>
                </c:pt>
                <c:pt idx="129">
                  <c:v>42431</c:v>
                </c:pt>
                <c:pt idx="130">
                  <c:v>42432</c:v>
                </c:pt>
                <c:pt idx="131">
                  <c:v>42433</c:v>
                </c:pt>
                <c:pt idx="132">
                  <c:v>42436</c:v>
                </c:pt>
                <c:pt idx="133">
                  <c:v>42437</c:v>
                </c:pt>
                <c:pt idx="134">
                  <c:v>42438</c:v>
                </c:pt>
                <c:pt idx="135">
                  <c:v>42439</c:v>
                </c:pt>
                <c:pt idx="136">
                  <c:v>42440</c:v>
                </c:pt>
                <c:pt idx="137">
                  <c:v>42443</c:v>
                </c:pt>
                <c:pt idx="138">
                  <c:v>42444</c:v>
                </c:pt>
                <c:pt idx="139">
                  <c:v>42445</c:v>
                </c:pt>
                <c:pt idx="140">
                  <c:v>42446</c:v>
                </c:pt>
                <c:pt idx="141">
                  <c:v>42447</c:v>
                </c:pt>
                <c:pt idx="142">
                  <c:v>42450</c:v>
                </c:pt>
                <c:pt idx="143">
                  <c:v>42451</c:v>
                </c:pt>
                <c:pt idx="144">
                  <c:v>42452</c:v>
                </c:pt>
                <c:pt idx="145">
                  <c:v>42453</c:v>
                </c:pt>
                <c:pt idx="146">
                  <c:v>42458</c:v>
                </c:pt>
                <c:pt idx="147">
                  <c:v>42459</c:v>
                </c:pt>
                <c:pt idx="148">
                  <c:v>42460</c:v>
                </c:pt>
                <c:pt idx="149">
                  <c:v>42461</c:v>
                </c:pt>
                <c:pt idx="150">
                  <c:v>42464</c:v>
                </c:pt>
                <c:pt idx="151">
                  <c:v>42465</c:v>
                </c:pt>
                <c:pt idx="152">
                  <c:v>42466</c:v>
                </c:pt>
                <c:pt idx="153">
                  <c:v>42467</c:v>
                </c:pt>
                <c:pt idx="154">
                  <c:v>42468</c:v>
                </c:pt>
                <c:pt idx="155">
                  <c:v>42471</c:v>
                </c:pt>
                <c:pt idx="156">
                  <c:v>42472</c:v>
                </c:pt>
                <c:pt idx="157">
                  <c:v>42473</c:v>
                </c:pt>
                <c:pt idx="158">
                  <c:v>42474</c:v>
                </c:pt>
                <c:pt idx="159">
                  <c:v>42475</c:v>
                </c:pt>
                <c:pt idx="160">
                  <c:v>42478</c:v>
                </c:pt>
                <c:pt idx="161">
                  <c:v>42479</c:v>
                </c:pt>
                <c:pt idx="162">
                  <c:v>42480</c:v>
                </c:pt>
                <c:pt idx="163">
                  <c:v>42481</c:v>
                </c:pt>
                <c:pt idx="164">
                  <c:v>42482</c:v>
                </c:pt>
                <c:pt idx="165">
                  <c:v>42485</c:v>
                </c:pt>
                <c:pt idx="166">
                  <c:v>42486</c:v>
                </c:pt>
                <c:pt idx="167">
                  <c:v>42487</c:v>
                </c:pt>
                <c:pt idx="168">
                  <c:v>42488</c:v>
                </c:pt>
                <c:pt idx="169">
                  <c:v>42489</c:v>
                </c:pt>
                <c:pt idx="170">
                  <c:v>42492</c:v>
                </c:pt>
                <c:pt idx="171">
                  <c:v>42493</c:v>
                </c:pt>
                <c:pt idx="172">
                  <c:v>42494</c:v>
                </c:pt>
                <c:pt idx="173">
                  <c:v>42495</c:v>
                </c:pt>
                <c:pt idx="174">
                  <c:v>42496</c:v>
                </c:pt>
                <c:pt idx="175">
                  <c:v>42499</c:v>
                </c:pt>
                <c:pt idx="176">
                  <c:v>42500</c:v>
                </c:pt>
                <c:pt idx="177">
                  <c:v>42501</c:v>
                </c:pt>
                <c:pt idx="178">
                  <c:v>42502</c:v>
                </c:pt>
                <c:pt idx="179">
                  <c:v>42503</c:v>
                </c:pt>
                <c:pt idx="180">
                  <c:v>42506</c:v>
                </c:pt>
                <c:pt idx="181">
                  <c:v>42507</c:v>
                </c:pt>
                <c:pt idx="182">
                  <c:v>42508</c:v>
                </c:pt>
                <c:pt idx="183">
                  <c:v>42509</c:v>
                </c:pt>
                <c:pt idx="184">
                  <c:v>42510</c:v>
                </c:pt>
                <c:pt idx="185">
                  <c:v>42513</c:v>
                </c:pt>
                <c:pt idx="186">
                  <c:v>42514</c:v>
                </c:pt>
                <c:pt idx="187">
                  <c:v>42515</c:v>
                </c:pt>
                <c:pt idx="188">
                  <c:v>42516</c:v>
                </c:pt>
                <c:pt idx="189">
                  <c:v>42517</c:v>
                </c:pt>
                <c:pt idx="190">
                  <c:v>42520</c:v>
                </c:pt>
                <c:pt idx="191">
                  <c:v>42521</c:v>
                </c:pt>
                <c:pt idx="192">
                  <c:v>42522</c:v>
                </c:pt>
                <c:pt idx="193">
                  <c:v>42523</c:v>
                </c:pt>
                <c:pt idx="194">
                  <c:v>42524</c:v>
                </c:pt>
                <c:pt idx="195">
                  <c:v>42527</c:v>
                </c:pt>
                <c:pt idx="196">
                  <c:v>42528</c:v>
                </c:pt>
                <c:pt idx="197">
                  <c:v>42529</c:v>
                </c:pt>
                <c:pt idx="198">
                  <c:v>42530</c:v>
                </c:pt>
                <c:pt idx="199">
                  <c:v>42531</c:v>
                </c:pt>
                <c:pt idx="200">
                  <c:v>42534</c:v>
                </c:pt>
                <c:pt idx="201">
                  <c:v>42535</c:v>
                </c:pt>
                <c:pt idx="202">
                  <c:v>42536</c:v>
                </c:pt>
                <c:pt idx="203">
                  <c:v>42537</c:v>
                </c:pt>
                <c:pt idx="204">
                  <c:v>42538</c:v>
                </c:pt>
                <c:pt idx="205">
                  <c:v>42541</c:v>
                </c:pt>
                <c:pt idx="206">
                  <c:v>42542</c:v>
                </c:pt>
                <c:pt idx="207">
                  <c:v>42543</c:v>
                </c:pt>
                <c:pt idx="208">
                  <c:v>42544</c:v>
                </c:pt>
                <c:pt idx="209">
                  <c:v>42545</c:v>
                </c:pt>
                <c:pt idx="210">
                  <c:v>42548</c:v>
                </c:pt>
                <c:pt idx="211">
                  <c:v>42549</c:v>
                </c:pt>
                <c:pt idx="212">
                  <c:v>42550</c:v>
                </c:pt>
                <c:pt idx="213">
                  <c:v>42551</c:v>
                </c:pt>
                <c:pt idx="214">
                  <c:v>42552</c:v>
                </c:pt>
                <c:pt idx="215">
                  <c:v>42555</c:v>
                </c:pt>
                <c:pt idx="216">
                  <c:v>42556</c:v>
                </c:pt>
                <c:pt idx="217">
                  <c:v>42557</c:v>
                </c:pt>
                <c:pt idx="218">
                  <c:v>42558</c:v>
                </c:pt>
                <c:pt idx="219">
                  <c:v>42559</c:v>
                </c:pt>
                <c:pt idx="220">
                  <c:v>42562</c:v>
                </c:pt>
                <c:pt idx="221">
                  <c:v>42563</c:v>
                </c:pt>
                <c:pt idx="222">
                  <c:v>42564</c:v>
                </c:pt>
                <c:pt idx="223">
                  <c:v>42565</c:v>
                </c:pt>
                <c:pt idx="224">
                  <c:v>42566</c:v>
                </c:pt>
                <c:pt idx="225">
                  <c:v>42569</c:v>
                </c:pt>
                <c:pt idx="226">
                  <c:v>42570</c:v>
                </c:pt>
                <c:pt idx="227">
                  <c:v>42571</c:v>
                </c:pt>
                <c:pt idx="228">
                  <c:v>42572</c:v>
                </c:pt>
                <c:pt idx="229">
                  <c:v>42573</c:v>
                </c:pt>
                <c:pt idx="230">
                  <c:v>42576</c:v>
                </c:pt>
                <c:pt idx="231">
                  <c:v>42577</c:v>
                </c:pt>
                <c:pt idx="232">
                  <c:v>42578</c:v>
                </c:pt>
                <c:pt idx="233">
                  <c:v>42579</c:v>
                </c:pt>
                <c:pt idx="234">
                  <c:v>42580</c:v>
                </c:pt>
                <c:pt idx="235">
                  <c:v>42583</c:v>
                </c:pt>
                <c:pt idx="236">
                  <c:v>42584</c:v>
                </c:pt>
                <c:pt idx="237">
                  <c:v>42585</c:v>
                </c:pt>
                <c:pt idx="238">
                  <c:v>42586</c:v>
                </c:pt>
                <c:pt idx="239">
                  <c:v>42587</c:v>
                </c:pt>
                <c:pt idx="240">
                  <c:v>42590</c:v>
                </c:pt>
                <c:pt idx="241">
                  <c:v>42591</c:v>
                </c:pt>
                <c:pt idx="242">
                  <c:v>42592</c:v>
                </c:pt>
                <c:pt idx="243">
                  <c:v>42593</c:v>
                </c:pt>
                <c:pt idx="244">
                  <c:v>42594</c:v>
                </c:pt>
                <c:pt idx="245">
                  <c:v>42597</c:v>
                </c:pt>
                <c:pt idx="246">
                  <c:v>42598</c:v>
                </c:pt>
                <c:pt idx="247">
                  <c:v>42599</c:v>
                </c:pt>
                <c:pt idx="248">
                  <c:v>42600</c:v>
                </c:pt>
                <c:pt idx="249">
                  <c:v>42601</c:v>
                </c:pt>
                <c:pt idx="250">
                  <c:v>42604</c:v>
                </c:pt>
                <c:pt idx="251">
                  <c:v>42605</c:v>
                </c:pt>
                <c:pt idx="252">
                  <c:v>42606</c:v>
                </c:pt>
                <c:pt idx="253">
                  <c:v>42607</c:v>
                </c:pt>
                <c:pt idx="254">
                  <c:v>42608</c:v>
                </c:pt>
                <c:pt idx="255">
                  <c:v>42611</c:v>
                </c:pt>
                <c:pt idx="256">
                  <c:v>42612</c:v>
                </c:pt>
                <c:pt idx="257">
                  <c:v>42613</c:v>
                </c:pt>
                <c:pt idx="258">
                  <c:v>42614</c:v>
                </c:pt>
                <c:pt idx="259">
                  <c:v>42615</c:v>
                </c:pt>
                <c:pt idx="260">
                  <c:v>42618</c:v>
                </c:pt>
                <c:pt idx="261">
                  <c:v>42619</c:v>
                </c:pt>
                <c:pt idx="262">
                  <c:v>42620</c:v>
                </c:pt>
                <c:pt idx="263">
                  <c:v>42621</c:v>
                </c:pt>
                <c:pt idx="264">
                  <c:v>42622</c:v>
                </c:pt>
                <c:pt idx="265">
                  <c:v>42625</c:v>
                </c:pt>
                <c:pt idx="266">
                  <c:v>42626</c:v>
                </c:pt>
                <c:pt idx="267">
                  <c:v>42627</c:v>
                </c:pt>
                <c:pt idx="268">
                  <c:v>42628</c:v>
                </c:pt>
                <c:pt idx="269">
                  <c:v>42629</c:v>
                </c:pt>
                <c:pt idx="270">
                  <c:v>42632</c:v>
                </c:pt>
                <c:pt idx="271">
                  <c:v>42633</c:v>
                </c:pt>
                <c:pt idx="272">
                  <c:v>42634</c:v>
                </c:pt>
                <c:pt idx="273">
                  <c:v>42635</c:v>
                </c:pt>
                <c:pt idx="274">
                  <c:v>42636</c:v>
                </c:pt>
                <c:pt idx="275">
                  <c:v>42639</c:v>
                </c:pt>
                <c:pt idx="276">
                  <c:v>42640</c:v>
                </c:pt>
                <c:pt idx="277">
                  <c:v>42641</c:v>
                </c:pt>
                <c:pt idx="278">
                  <c:v>42642</c:v>
                </c:pt>
                <c:pt idx="279">
                  <c:v>42643</c:v>
                </c:pt>
                <c:pt idx="280">
                  <c:v>42646</c:v>
                </c:pt>
                <c:pt idx="281">
                  <c:v>42647</c:v>
                </c:pt>
                <c:pt idx="282">
                  <c:v>42648</c:v>
                </c:pt>
                <c:pt idx="283">
                  <c:v>42649</c:v>
                </c:pt>
                <c:pt idx="284">
                  <c:v>42650</c:v>
                </c:pt>
                <c:pt idx="285">
                  <c:v>42653</c:v>
                </c:pt>
                <c:pt idx="286">
                  <c:v>42654</c:v>
                </c:pt>
                <c:pt idx="287">
                  <c:v>42655</c:v>
                </c:pt>
                <c:pt idx="288">
                  <c:v>42656</c:v>
                </c:pt>
                <c:pt idx="289">
                  <c:v>42657</c:v>
                </c:pt>
                <c:pt idx="290">
                  <c:v>42660</c:v>
                </c:pt>
                <c:pt idx="291">
                  <c:v>42661</c:v>
                </c:pt>
                <c:pt idx="292">
                  <c:v>42662</c:v>
                </c:pt>
                <c:pt idx="293">
                  <c:v>42663</c:v>
                </c:pt>
                <c:pt idx="294">
                  <c:v>42664</c:v>
                </c:pt>
                <c:pt idx="295">
                  <c:v>42667</c:v>
                </c:pt>
                <c:pt idx="296">
                  <c:v>42668</c:v>
                </c:pt>
                <c:pt idx="297">
                  <c:v>42669</c:v>
                </c:pt>
                <c:pt idx="298">
                  <c:v>42670</c:v>
                </c:pt>
                <c:pt idx="299">
                  <c:v>42671</c:v>
                </c:pt>
                <c:pt idx="300">
                  <c:v>42674</c:v>
                </c:pt>
                <c:pt idx="301">
                  <c:v>42675</c:v>
                </c:pt>
                <c:pt idx="302">
                  <c:v>42676</c:v>
                </c:pt>
                <c:pt idx="303">
                  <c:v>42677</c:v>
                </c:pt>
                <c:pt idx="304">
                  <c:v>42678</c:v>
                </c:pt>
                <c:pt idx="305">
                  <c:v>42681</c:v>
                </c:pt>
                <c:pt idx="306">
                  <c:v>42682</c:v>
                </c:pt>
                <c:pt idx="307">
                  <c:v>42683</c:v>
                </c:pt>
                <c:pt idx="308">
                  <c:v>42684</c:v>
                </c:pt>
                <c:pt idx="309">
                  <c:v>42685</c:v>
                </c:pt>
                <c:pt idx="310">
                  <c:v>42688</c:v>
                </c:pt>
                <c:pt idx="311">
                  <c:v>42689</c:v>
                </c:pt>
                <c:pt idx="312">
                  <c:v>42690</c:v>
                </c:pt>
                <c:pt idx="313">
                  <c:v>42691</c:v>
                </c:pt>
                <c:pt idx="314">
                  <c:v>42692</c:v>
                </c:pt>
                <c:pt idx="315">
                  <c:v>42695</c:v>
                </c:pt>
                <c:pt idx="316">
                  <c:v>42696</c:v>
                </c:pt>
                <c:pt idx="317">
                  <c:v>42697</c:v>
                </c:pt>
                <c:pt idx="318">
                  <c:v>42698</c:v>
                </c:pt>
                <c:pt idx="319">
                  <c:v>42699</c:v>
                </c:pt>
                <c:pt idx="320">
                  <c:v>42702</c:v>
                </c:pt>
                <c:pt idx="321">
                  <c:v>42703</c:v>
                </c:pt>
                <c:pt idx="322">
                  <c:v>42704</c:v>
                </c:pt>
                <c:pt idx="323">
                  <c:v>42705</c:v>
                </c:pt>
                <c:pt idx="324">
                  <c:v>42706</c:v>
                </c:pt>
                <c:pt idx="325">
                  <c:v>42709</c:v>
                </c:pt>
                <c:pt idx="326">
                  <c:v>42710</c:v>
                </c:pt>
                <c:pt idx="327">
                  <c:v>42711</c:v>
                </c:pt>
                <c:pt idx="328">
                  <c:v>42712</c:v>
                </c:pt>
                <c:pt idx="329">
                  <c:v>42713</c:v>
                </c:pt>
                <c:pt idx="330">
                  <c:v>42716</c:v>
                </c:pt>
                <c:pt idx="331">
                  <c:v>42717</c:v>
                </c:pt>
                <c:pt idx="332">
                  <c:v>42718</c:v>
                </c:pt>
                <c:pt idx="333">
                  <c:v>42719</c:v>
                </c:pt>
                <c:pt idx="334">
                  <c:v>42720</c:v>
                </c:pt>
                <c:pt idx="335">
                  <c:v>42723</c:v>
                </c:pt>
                <c:pt idx="336">
                  <c:v>42724</c:v>
                </c:pt>
                <c:pt idx="337">
                  <c:v>42725</c:v>
                </c:pt>
                <c:pt idx="338">
                  <c:v>42726</c:v>
                </c:pt>
                <c:pt idx="339">
                  <c:v>42727</c:v>
                </c:pt>
                <c:pt idx="340">
                  <c:v>42731</c:v>
                </c:pt>
                <c:pt idx="341">
                  <c:v>42732</c:v>
                </c:pt>
                <c:pt idx="342">
                  <c:v>42733</c:v>
                </c:pt>
                <c:pt idx="343">
                  <c:v>42734</c:v>
                </c:pt>
                <c:pt idx="344">
                  <c:v>42737</c:v>
                </c:pt>
                <c:pt idx="345">
                  <c:v>42738</c:v>
                </c:pt>
                <c:pt idx="346">
                  <c:v>42739</c:v>
                </c:pt>
                <c:pt idx="347">
                  <c:v>42740</c:v>
                </c:pt>
                <c:pt idx="348">
                  <c:v>42741</c:v>
                </c:pt>
                <c:pt idx="349">
                  <c:v>42744</c:v>
                </c:pt>
                <c:pt idx="350">
                  <c:v>42745</c:v>
                </c:pt>
                <c:pt idx="351">
                  <c:v>42746</c:v>
                </c:pt>
                <c:pt idx="352">
                  <c:v>42747</c:v>
                </c:pt>
                <c:pt idx="353">
                  <c:v>42748</c:v>
                </c:pt>
                <c:pt idx="354">
                  <c:v>42751</c:v>
                </c:pt>
                <c:pt idx="355">
                  <c:v>42752</c:v>
                </c:pt>
                <c:pt idx="356">
                  <c:v>42753</c:v>
                </c:pt>
                <c:pt idx="357">
                  <c:v>42754</c:v>
                </c:pt>
                <c:pt idx="358">
                  <c:v>42755</c:v>
                </c:pt>
                <c:pt idx="359">
                  <c:v>42758</c:v>
                </c:pt>
                <c:pt idx="360">
                  <c:v>42759</c:v>
                </c:pt>
                <c:pt idx="361">
                  <c:v>42760</c:v>
                </c:pt>
                <c:pt idx="362">
                  <c:v>42761</c:v>
                </c:pt>
                <c:pt idx="363">
                  <c:v>42762</c:v>
                </c:pt>
                <c:pt idx="364">
                  <c:v>42765</c:v>
                </c:pt>
                <c:pt idx="365">
                  <c:v>42766</c:v>
                </c:pt>
                <c:pt idx="366">
                  <c:v>42767</c:v>
                </c:pt>
                <c:pt idx="367">
                  <c:v>42768</c:v>
                </c:pt>
                <c:pt idx="368">
                  <c:v>42769</c:v>
                </c:pt>
                <c:pt idx="369">
                  <c:v>42772</c:v>
                </c:pt>
                <c:pt idx="370">
                  <c:v>42773</c:v>
                </c:pt>
                <c:pt idx="371">
                  <c:v>42774</c:v>
                </c:pt>
                <c:pt idx="372">
                  <c:v>42775</c:v>
                </c:pt>
                <c:pt idx="373">
                  <c:v>42776</c:v>
                </c:pt>
                <c:pt idx="374">
                  <c:v>42779</c:v>
                </c:pt>
                <c:pt idx="375">
                  <c:v>42780</c:v>
                </c:pt>
                <c:pt idx="376">
                  <c:v>42781</c:v>
                </c:pt>
                <c:pt idx="377">
                  <c:v>42782</c:v>
                </c:pt>
                <c:pt idx="378">
                  <c:v>42783</c:v>
                </c:pt>
                <c:pt idx="379">
                  <c:v>42786</c:v>
                </c:pt>
                <c:pt idx="380">
                  <c:v>42787</c:v>
                </c:pt>
                <c:pt idx="381">
                  <c:v>42788</c:v>
                </c:pt>
                <c:pt idx="382">
                  <c:v>42789</c:v>
                </c:pt>
                <c:pt idx="383">
                  <c:v>42790</c:v>
                </c:pt>
                <c:pt idx="384">
                  <c:v>42793</c:v>
                </c:pt>
                <c:pt idx="385">
                  <c:v>42794</c:v>
                </c:pt>
                <c:pt idx="386">
                  <c:v>42795</c:v>
                </c:pt>
                <c:pt idx="387">
                  <c:v>42796</c:v>
                </c:pt>
                <c:pt idx="388">
                  <c:v>42797</c:v>
                </c:pt>
                <c:pt idx="389">
                  <c:v>42800</c:v>
                </c:pt>
                <c:pt idx="390">
                  <c:v>42801</c:v>
                </c:pt>
                <c:pt idx="391">
                  <c:v>42802</c:v>
                </c:pt>
                <c:pt idx="392">
                  <c:v>42803</c:v>
                </c:pt>
                <c:pt idx="393">
                  <c:v>42804</c:v>
                </c:pt>
                <c:pt idx="394">
                  <c:v>42807</c:v>
                </c:pt>
                <c:pt idx="395">
                  <c:v>42808</c:v>
                </c:pt>
                <c:pt idx="396">
                  <c:v>42809</c:v>
                </c:pt>
                <c:pt idx="397">
                  <c:v>42810</c:v>
                </c:pt>
                <c:pt idx="398">
                  <c:v>42811</c:v>
                </c:pt>
                <c:pt idx="399">
                  <c:v>42814</c:v>
                </c:pt>
                <c:pt idx="400">
                  <c:v>42815</c:v>
                </c:pt>
                <c:pt idx="401">
                  <c:v>42816</c:v>
                </c:pt>
                <c:pt idx="402">
                  <c:v>42817</c:v>
                </c:pt>
                <c:pt idx="403">
                  <c:v>42818</c:v>
                </c:pt>
                <c:pt idx="404">
                  <c:v>42821</c:v>
                </c:pt>
                <c:pt idx="405">
                  <c:v>42822</c:v>
                </c:pt>
                <c:pt idx="406">
                  <c:v>42823</c:v>
                </c:pt>
                <c:pt idx="407">
                  <c:v>42824</c:v>
                </c:pt>
                <c:pt idx="408">
                  <c:v>42825</c:v>
                </c:pt>
                <c:pt idx="409">
                  <c:v>42828</c:v>
                </c:pt>
                <c:pt idx="410">
                  <c:v>42829</c:v>
                </c:pt>
                <c:pt idx="411">
                  <c:v>42830</c:v>
                </c:pt>
                <c:pt idx="412">
                  <c:v>42831</c:v>
                </c:pt>
                <c:pt idx="413">
                  <c:v>42832</c:v>
                </c:pt>
                <c:pt idx="414">
                  <c:v>42835</c:v>
                </c:pt>
                <c:pt idx="415">
                  <c:v>42836</c:v>
                </c:pt>
                <c:pt idx="416">
                  <c:v>42837</c:v>
                </c:pt>
                <c:pt idx="417">
                  <c:v>42838</c:v>
                </c:pt>
                <c:pt idx="418">
                  <c:v>42843</c:v>
                </c:pt>
                <c:pt idx="419">
                  <c:v>42844</c:v>
                </c:pt>
                <c:pt idx="420">
                  <c:v>42845</c:v>
                </c:pt>
                <c:pt idx="421">
                  <c:v>42846</c:v>
                </c:pt>
                <c:pt idx="422">
                  <c:v>42849</c:v>
                </c:pt>
                <c:pt idx="423">
                  <c:v>42850</c:v>
                </c:pt>
                <c:pt idx="424">
                  <c:v>42851</c:v>
                </c:pt>
                <c:pt idx="425">
                  <c:v>42852</c:v>
                </c:pt>
                <c:pt idx="426">
                  <c:v>42853</c:v>
                </c:pt>
                <c:pt idx="427">
                  <c:v>42857</c:v>
                </c:pt>
                <c:pt idx="428">
                  <c:v>42858</c:v>
                </c:pt>
                <c:pt idx="429">
                  <c:v>42859</c:v>
                </c:pt>
                <c:pt idx="430">
                  <c:v>42860</c:v>
                </c:pt>
                <c:pt idx="431">
                  <c:v>42863</c:v>
                </c:pt>
                <c:pt idx="432">
                  <c:v>42864</c:v>
                </c:pt>
                <c:pt idx="433">
                  <c:v>42865</c:v>
                </c:pt>
                <c:pt idx="434">
                  <c:v>42866</c:v>
                </c:pt>
                <c:pt idx="435">
                  <c:v>42867</c:v>
                </c:pt>
                <c:pt idx="436">
                  <c:v>42870</c:v>
                </c:pt>
                <c:pt idx="437">
                  <c:v>42871</c:v>
                </c:pt>
                <c:pt idx="438">
                  <c:v>42872</c:v>
                </c:pt>
                <c:pt idx="439">
                  <c:v>42873</c:v>
                </c:pt>
                <c:pt idx="440">
                  <c:v>42874</c:v>
                </c:pt>
                <c:pt idx="441">
                  <c:v>42877</c:v>
                </c:pt>
                <c:pt idx="442">
                  <c:v>42878</c:v>
                </c:pt>
                <c:pt idx="443">
                  <c:v>42879</c:v>
                </c:pt>
                <c:pt idx="444">
                  <c:v>42880</c:v>
                </c:pt>
                <c:pt idx="445">
                  <c:v>42881</c:v>
                </c:pt>
                <c:pt idx="446">
                  <c:v>42884</c:v>
                </c:pt>
                <c:pt idx="447">
                  <c:v>42885</c:v>
                </c:pt>
                <c:pt idx="448">
                  <c:v>42886</c:v>
                </c:pt>
                <c:pt idx="449">
                  <c:v>42887</c:v>
                </c:pt>
                <c:pt idx="450">
                  <c:v>42888</c:v>
                </c:pt>
                <c:pt idx="451">
                  <c:v>42891</c:v>
                </c:pt>
                <c:pt idx="452">
                  <c:v>42892</c:v>
                </c:pt>
                <c:pt idx="453">
                  <c:v>42893</c:v>
                </c:pt>
                <c:pt idx="454">
                  <c:v>42894</c:v>
                </c:pt>
                <c:pt idx="455">
                  <c:v>42895</c:v>
                </c:pt>
                <c:pt idx="456">
                  <c:v>42898</c:v>
                </c:pt>
                <c:pt idx="457">
                  <c:v>42899</c:v>
                </c:pt>
                <c:pt idx="458">
                  <c:v>42900</c:v>
                </c:pt>
                <c:pt idx="459">
                  <c:v>42901</c:v>
                </c:pt>
                <c:pt idx="460">
                  <c:v>42902</c:v>
                </c:pt>
                <c:pt idx="461">
                  <c:v>42905</c:v>
                </c:pt>
                <c:pt idx="462">
                  <c:v>42906</c:v>
                </c:pt>
                <c:pt idx="463">
                  <c:v>42907</c:v>
                </c:pt>
                <c:pt idx="464">
                  <c:v>42908</c:v>
                </c:pt>
                <c:pt idx="465">
                  <c:v>42909</c:v>
                </c:pt>
                <c:pt idx="466">
                  <c:v>42912</c:v>
                </c:pt>
                <c:pt idx="467">
                  <c:v>42913</c:v>
                </c:pt>
                <c:pt idx="468">
                  <c:v>42914</c:v>
                </c:pt>
                <c:pt idx="469">
                  <c:v>42915</c:v>
                </c:pt>
                <c:pt idx="470">
                  <c:v>42916</c:v>
                </c:pt>
                <c:pt idx="471">
                  <c:v>42919</c:v>
                </c:pt>
                <c:pt idx="472">
                  <c:v>42920</c:v>
                </c:pt>
                <c:pt idx="473">
                  <c:v>42921</c:v>
                </c:pt>
                <c:pt idx="474">
                  <c:v>42922</c:v>
                </c:pt>
                <c:pt idx="475">
                  <c:v>42923</c:v>
                </c:pt>
                <c:pt idx="476">
                  <c:v>42926</c:v>
                </c:pt>
                <c:pt idx="477">
                  <c:v>42927</c:v>
                </c:pt>
                <c:pt idx="478">
                  <c:v>42928</c:v>
                </c:pt>
                <c:pt idx="479">
                  <c:v>42929</c:v>
                </c:pt>
                <c:pt idx="480">
                  <c:v>42930</c:v>
                </c:pt>
                <c:pt idx="481">
                  <c:v>42933</c:v>
                </c:pt>
                <c:pt idx="482">
                  <c:v>42934</c:v>
                </c:pt>
                <c:pt idx="483">
                  <c:v>42935</c:v>
                </c:pt>
                <c:pt idx="484">
                  <c:v>42936</c:v>
                </c:pt>
                <c:pt idx="485">
                  <c:v>42937</c:v>
                </c:pt>
                <c:pt idx="486">
                  <c:v>42940</c:v>
                </c:pt>
                <c:pt idx="487">
                  <c:v>42941</c:v>
                </c:pt>
                <c:pt idx="488">
                  <c:v>42942</c:v>
                </c:pt>
                <c:pt idx="489">
                  <c:v>42943</c:v>
                </c:pt>
                <c:pt idx="490">
                  <c:v>42944</c:v>
                </c:pt>
                <c:pt idx="491">
                  <c:v>42947</c:v>
                </c:pt>
                <c:pt idx="492">
                  <c:v>42948</c:v>
                </c:pt>
                <c:pt idx="493">
                  <c:v>42949</c:v>
                </c:pt>
                <c:pt idx="494">
                  <c:v>42950</c:v>
                </c:pt>
                <c:pt idx="495">
                  <c:v>42951</c:v>
                </c:pt>
                <c:pt idx="496">
                  <c:v>42954</c:v>
                </c:pt>
                <c:pt idx="497">
                  <c:v>42955</c:v>
                </c:pt>
                <c:pt idx="498">
                  <c:v>42956</c:v>
                </c:pt>
                <c:pt idx="499">
                  <c:v>42957</c:v>
                </c:pt>
                <c:pt idx="500">
                  <c:v>42958</c:v>
                </c:pt>
                <c:pt idx="501">
                  <c:v>42961</c:v>
                </c:pt>
                <c:pt idx="502">
                  <c:v>42962</c:v>
                </c:pt>
                <c:pt idx="503">
                  <c:v>42963</c:v>
                </c:pt>
                <c:pt idx="504">
                  <c:v>42964</c:v>
                </c:pt>
                <c:pt idx="505">
                  <c:v>42965</c:v>
                </c:pt>
                <c:pt idx="506">
                  <c:v>42968</c:v>
                </c:pt>
                <c:pt idx="507">
                  <c:v>42969</c:v>
                </c:pt>
                <c:pt idx="508">
                  <c:v>42970</c:v>
                </c:pt>
                <c:pt idx="509">
                  <c:v>42971</c:v>
                </c:pt>
                <c:pt idx="510">
                  <c:v>42972</c:v>
                </c:pt>
                <c:pt idx="511">
                  <c:v>42979</c:v>
                </c:pt>
                <c:pt idx="512">
                  <c:v>42986</c:v>
                </c:pt>
                <c:pt idx="513">
                  <c:v>42993</c:v>
                </c:pt>
                <c:pt idx="514">
                  <c:v>43000</c:v>
                </c:pt>
                <c:pt idx="515">
                  <c:v>43007</c:v>
                </c:pt>
                <c:pt idx="516">
                  <c:v>43014</c:v>
                </c:pt>
                <c:pt idx="517">
                  <c:v>43021</c:v>
                </c:pt>
                <c:pt idx="518">
                  <c:v>43028</c:v>
                </c:pt>
                <c:pt idx="519">
                  <c:v>43035</c:v>
                </c:pt>
                <c:pt idx="520">
                  <c:v>43042</c:v>
                </c:pt>
                <c:pt idx="521">
                  <c:v>43049</c:v>
                </c:pt>
                <c:pt idx="522">
                  <c:v>43056</c:v>
                </c:pt>
                <c:pt idx="523">
                  <c:v>43063</c:v>
                </c:pt>
                <c:pt idx="524">
                  <c:v>43070</c:v>
                </c:pt>
                <c:pt idx="525">
                  <c:v>43077</c:v>
                </c:pt>
                <c:pt idx="526">
                  <c:v>43084</c:v>
                </c:pt>
                <c:pt idx="527">
                  <c:v>43091</c:v>
                </c:pt>
                <c:pt idx="528">
                  <c:v>43098</c:v>
                </c:pt>
                <c:pt idx="529">
                  <c:v>43105</c:v>
                </c:pt>
                <c:pt idx="530">
                  <c:v>43112</c:v>
                </c:pt>
                <c:pt idx="531">
                  <c:v>43119</c:v>
                </c:pt>
                <c:pt idx="532">
                  <c:v>43126</c:v>
                </c:pt>
                <c:pt idx="533">
                  <c:v>43133</c:v>
                </c:pt>
                <c:pt idx="534">
                  <c:v>43140</c:v>
                </c:pt>
                <c:pt idx="535">
                  <c:v>43147</c:v>
                </c:pt>
                <c:pt idx="536">
                  <c:v>43154</c:v>
                </c:pt>
                <c:pt idx="537">
                  <c:v>43161</c:v>
                </c:pt>
                <c:pt idx="538">
                  <c:v>43168</c:v>
                </c:pt>
                <c:pt idx="539">
                  <c:v>43175</c:v>
                </c:pt>
                <c:pt idx="540">
                  <c:v>43182</c:v>
                </c:pt>
                <c:pt idx="541">
                  <c:v>43193</c:v>
                </c:pt>
                <c:pt idx="542">
                  <c:v>43200</c:v>
                </c:pt>
                <c:pt idx="543">
                  <c:v>43207</c:v>
                </c:pt>
                <c:pt idx="544">
                  <c:v>43214</c:v>
                </c:pt>
                <c:pt idx="545">
                  <c:v>43222</c:v>
                </c:pt>
                <c:pt idx="546">
                  <c:v>43229</c:v>
                </c:pt>
                <c:pt idx="547">
                  <c:v>43236</c:v>
                </c:pt>
                <c:pt idx="548">
                  <c:v>43243</c:v>
                </c:pt>
                <c:pt idx="549">
                  <c:v>43250</c:v>
                </c:pt>
                <c:pt idx="550">
                  <c:v>43257</c:v>
                </c:pt>
                <c:pt idx="551">
                  <c:v>43264</c:v>
                </c:pt>
                <c:pt idx="552">
                  <c:v>43271</c:v>
                </c:pt>
                <c:pt idx="553">
                  <c:v>43278</c:v>
                </c:pt>
                <c:pt idx="554">
                  <c:v>43285</c:v>
                </c:pt>
                <c:pt idx="555">
                  <c:v>43292</c:v>
                </c:pt>
                <c:pt idx="556">
                  <c:v>43299</c:v>
                </c:pt>
                <c:pt idx="557">
                  <c:v>43306</c:v>
                </c:pt>
                <c:pt idx="558">
                  <c:v>43313</c:v>
                </c:pt>
                <c:pt idx="559">
                  <c:v>43320</c:v>
                </c:pt>
                <c:pt idx="560">
                  <c:v>43327</c:v>
                </c:pt>
                <c:pt idx="561">
                  <c:v>43334</c:v>
                </c:pt>
                <c:pt idx="562">
                  <c:v>43341</c:v>
                </c:pt>
                <c:pt idx="563">
                  <c:v>43348</c:v>
                </c:pt>
                <c:pt idx="564">
                  <c:v>43355</c:v>
                </c:pt>
                <c:pt idx="565">
                  <c:v>43362</c:v>
                </c:pt>
                <c:pt idx="566">
                  <c:v>43369</c:v>
                </c:pt>
                <c:pt idx="567">
                  <c:v>43376</c:v>
                </c:pt>
                <c:pt idx="568">
                  <c:v>43383</c:v>
                </c:pt>
                <c:pt idx="569">
                  <c:v>43390</c:v>
                </c:pt>
                <c:pt idx="570">
                  <c:v>43397</c:v>
                </c:pt>
                <c:pt idx="571">
                  <c:v>43404</c:v>
                </c:pt>
                <c:pt idx="572">
                  <c:v>43411</c:v>
                </c:pt>
                <c:pt idx="573">
                  <c:v>43418</c:v>
                </c:pt>
                <c:pt idx="574">
                  <c:v>43425</c:v>
                </c:pt>
                <c:pt idx="575">
                  <c:v>43432</c:v>
                </c:pt>
                <c:pt idx="576">
                  <c:v>43439</c:v>
                </c:pt>
                <c:pt idx="577">
                  <c:v>43446</c:v>
                </c:pt>
                <c:pt idx="578">
                  <c:v>43453</c:v>
                </c:pt>
                <c:pt idx="579">
                  <c:v>43461</c:v>
                </c:pt>
                <c:pt idx="580">
                  <c:v>43468</c:v>
                </c:pt>
                <c:pt idx="581">
                  <c:v>43475</c:v>
                </c:pt>
                <c:pt idx="582">
                  <c:v>43482</c:v>
                </c:pt>
                <c:pt idx="583">
                  <c:v>43489</c:v>
                </c:pt>
                <c:pt idx="584">
                  <c:v>43496</c:v>
                </c:pt>
                <c:pt idx="585">
                  <c:v>43503</c:v>
                </c:pt>
                <c:pt idx="586">
                  <c:v>43510</c:v>
                </c:pt>
                <c:pt idx="587">
                  <c:v>43517</c:v>
                </c:pt>
                <c:pt idx="588">
                  <c:v>43524</c:v>
                </c:pt>
                <c:pt idx="589">
                  <c:v>43531</c:v>
                </c:pt>
                <c:pt idx="590">
                  <c:v>43538</c:v>
                </c:pt>
                <c:pt idx="591">
                  <c:v>43545</c:v>
                </c:pt>
                <c:pt idx="592">
                  <c:v>43552</c:v>
                </c:pt>
                <c:pt idx="593">
                  <c:v>43559</c:v>
                </c:pt>
                <c:pt idx="594">
                  <c:v>43566</c:v>
                </c:pt>
                <c:pt idx="595">
                  <c:v>43573</c:v>
                </c:pt>
                <c:pt idx="596">
                  <c:v>43580</c:v>
                </c:pt>
                <c:pt idx="597">
                  <c:v>43587</c:v>
                </c:pt>
                <c:pt idx="598">
                  <c:v>43594</c:v>
                </c:pt>
                <c:pt idx="599">
                  <c:v>43601</c:v>
                </c:pt>
                <c:pt idx="600">
                  <c:v>43608</c:v>
                </c:pt>
                <c:pt idx="601">
                  <c:v>43615</c:v>
                </c:pt>
                <c:pt idx="602">
                  <c:v>43622</c:v>
                </c:pt>
                <c:pt idx="603">
                  <c:v>43629</c:v>
                </c:pt>
                <c:pt idx="604">
                  <c:v>43636</c:v>
                </c:pt>
                <c:pt idx="605">
                  <c:v>43643</c:v>
                </c:pt>
                <c:pt idx="606">
                  <c:v>43650</c:v>
                </c:pt>
                <c:pt idx="607">
                  <c:v>43657</c:v>
                </c:pt>
                <c:pt idx="608">
                  <c:v>43664</c:v>
                </c:pt>
                <c:pt idx="609">
                  <c:v>43671</c:v>
                </c:pt>
                <c:pt idx="610">
                  <c:v>43678</c:v>
                </c:pt>
                <c:pt idx="611">
                  <c:v>43685</c:v>
                </c:pt>
                <c:pt idx="612">
                  <c:v>43692</c:v>
                </c:pt>
                <c:pt idx="613">
                  <c:v>43699</c:v>
                </c:pt>
                <c:pt idx="614">
                  <c:v>43706</c:v>
                </c:pt>
                <c:pt idx="615">
                  <c:v>43713</c:v>
                </c:pt>
                <c:pt idx="616">
                  <c:v>43720</c:v>
                </c:pt>
                <c:pt idx="617">
                  <c:v>43727</c:v>
                </c:pt>
                <c:pt idx="618">
                  <c:v>43734</c:v>
                </c:pt>
                <c:pt idx="619">
                  <c:v>43741</c:v>
                </c:pt>
                <c:pt idx="620">
                  <c:v>43748</c:v>
                </c:pt>
                <c:pt idx="621">
                  <c:v>43755</c:v>
                </c:pt>
                <c:pt idx="622">
                  <c:v>43762</c:v>
                </c:pt>
                <c:pt idx="623">
                  <c:v>43769</c:v>
                </c:pt>
                <c:pt idx="624">
                  <c:v>43776</c:v>
                </c:pt>
                <c:pt idx="625">
                  <c:v>43783</c:v>
                </c:pt>
                <c:pt idx="626">
                  <c:v>43790</c:v>
                </c:pt>
                <c:pt idx="627">
                  <c:v>43797</c:v>
                </c:pt>
                <c:pt idx="628">
                  <c:v>43804</c:v>
                </c:pt>
                <c:pt idx="629">
                  <c:v>43811</c:v>
                </c:pt>
                <c:pt idx="630">
                  <c:v>43818</c:v>
                </c:pt>
                <c:pt idx="631">
                  <c:v>43826</c:v>
                </c:pt>
                <c:pt idx="632">
                  <c:v>43833</c:v>
                </c:pt>
                <c:pt idx="633">
                  <c:v>43840</c:v>
                </c:pt>
                <c:pt idx="634">
                  <c:v>43847</c:v>
                </c:pt>
                <c:pt idx="635">
                  <c:v>43854</c:v>
                </c:pt>
                <c:pt idx="636">
                  <c:v>43861</c:v>
                </c:pt>
                <c:pt idx="637">
                  <c:v>43868</c:v>
                </c:pt>
                <c:pt idx="638">
                  <c:v>43875</c:v>
                </c:pt>
                <c:pt idx="639">
                  <c:v>43882</c:v>
                </c:pt>
                <c:pt idx="640">
                  <c:v>43889</c:v>
                </c:pt>
                <c:pt idx="641">
                  <c:v>43896</c:v>
                </c:pt>
                <c:pt idx="642">
                  <c:v>43903</c:v>
                </c:pt>
                <c:pt idx="643">
                  <c:v>43910</c:v>
                </c:pt>
                <c:pt idx="644">
                  <c:v>43917</c:v>
                </c:pt>
                <c:pt idx="645">
                  <c:v>43924</c:v>
                </c:pt>
                <c:pt idx="646">
                  <c:v>43935</c:v>
                </c:pt>
                <c:pt idx="647">
                  <c:v>43942</c:v>
                </c:pt>
                <c:pt idx="648">
                  <c:v>43949</c:v>
                </c:pt>
                <c:pt idx="649">
                  <c:v>43956</c:v>
                </c:pt>
                <c:pt idx="650">
                  <c:v>43963</c:v>
                </c:pt>
                <c:pt idx="651">
                  <c:v>43970</c:v>
                </c:pt>
                <c:pt idx="652">
                  <c:v>43977</c:v>
                </c:pt>
                <c:pt idx="653">
                  <c:v>43984</c:v>
                </c:pt>
                <c:pt idx="654">
                  <c:v>43991</c:v>
                </c:pt>
                <c:pt idx="655">
                  <c:v>43998</c:v>
                </c:pt>
                <c:pt idx="656">
                  <c:v>44005</c:v>
                </c:pt>
                <c:pt idx="657">
                  <c:v>44012</c:v>
                </c:pt>
                <c:pt idx="658">
                  <c:v>44019</c:v>
                </c:pt>
                <c:pt idx="659">
                  <c:v>44026</c:v>
                </c:pt>
                <c:pt idx="660">
                  <c:v>44033</c:v>
                </c:pt>
                <c:pt idx="661">
                  <c:v>44040</c:v>
                </c:pt>
                <c:pt idx="662">
                  <c:v>44047</c:v>
                </c:pt>
                <c:pt idx="663">
                  <c:v>44054</c:v>
                </c:pt>
                <c:pt idx="664">
                  <c:v>44061</c:v>
                </c:pt>
                <c:pt idx="665">
                  <c:v>44068</c:v>
                </c:pt>
                <c:pt idx="666">
                  <c:v>44075</c:v>
                </c:pt>
                <c:pt idx="667">
                  <c:v>44082</c:v>
                </c:pt>
                <c:pt idx="668">
                  <c:v>44089</c:v>
                </c:pt>
                <c:pt idx="669">
                  <c:v>44096</c:v>
                </c:pt>
                <c:pt idx="670">
                  <c:v>44103</c:v>
                </c:pt>
                <c:pt idx="671">
                  <c:v>44110</c:v>
                </c:pt>
                <c:pt idx="672">
                  <c:v>44117</c:v>
                </c:pt>
                <c:pt idx="673">
                  <c:v>44124</c:v>
                </c:pt>
                <c:pt idx="674">
                  <c:v>44131</c:v>
                </c:pt>
                <c:pt idx="675">
                  <c:v>44138</c:v>
                </c:pt>
                <c:pt idx="676">
                  <c:v>44145</c:v>
                </c:pt>
                <c:pt idx="677">
                  <c:v>44152</c:v>
                </c:pt>
                <c:pt idx="678">
                  <c:v>44159</c:v>
                </c:pt>
                <c:pt idx="679">
                  <c:v>44166</c:v>
                </c:pt>
                <c:pt idx="680">
                  <c:v>44173</c:v>
                </c:pt>
                <c:pt idx="681">
                  <c:v>44180</c:v>
                </c:pt>
                <c:pt idx="682">
                  <c:v>44187</c:v>
                </c:pt>
                <c:pt idx="683">
                  <c:v>44194</c:v>
                </c:pt>
                <c:pt idx="684">
                  <c:v>44201</c:v>
                </c:pt>
                <c:pt idx="685">
                  <c:v>44208</c:v>
                </c:pt>
                <c:pt idx="686">
                  <c:v>44215</c:v>
                </c:pt>
                <c:pt idx="687">
                  <c:v>44222</c:v>
                </c:pt>
                <c:pt idx="688">
                  <c:v>44229</c:v>
                </c:pt>
                <c:pt idx="689">
                  <c:v>44236</c:v>
                </c:pt>
                <c:pt idx="690">
                  <c:v>44243</c:v>
                </c:pt>
                <c:pt idx="691">
                  <c:v>44250</c:v>
                </c:pt>
                <c:pt idx="692">
                  <c:v>44257</c:v>
                </c:pt>
                <c:pt idx="693">
                  <c:v>44264</c:v>
                </c:pt>
                <c:pt idx="694">
                  <c:v>44271</c:v>
                </c:pt>
                <c:pt idx="695">
                  <c:v>44278</c:v>
                </c:pt>
                <c:pt idx="696">
                  <c:v>44285</c:v>
                </c:pt>
                <c:pt idx="697">
                  <c:v>44292</c:v>
                </c:pt>
                <c:pt idx="698">
                  <c:v>44299</c:v>
                </c:pt>
                <c:pt idx="699">
                  <c:v>44306</c:v>
                </c:pt>
                <c:pt idx="700">
                  <c:v>44313</c:v>
                </c:pt>
                <c:pt idx="701">
                  <c:v>44320</c:v>
                </c:pt>
                <c:pt idx="702">
                  <c:v>44327</c:v>
                </c:pt>
                <c:pt idx="703">
                  <c:v>44334</c:v>
                </c:pt>
                <c:pt idx="704">
                  <c:v>44341</c:v>
                </c:pt>
                <c:pt idx="705">
                  <c:v>44348</c:v>
                </c:pt>
                <c:pt idx="706">
                  <c:v>44355</c:v>
                </c:pt>
                <c:pt idx="707">
                  <c:v>44362</c:v>
                </c:pt>
                <c:pt idx="708">
                  <c:v>44369</c:v>
                </c:pt>
                <c:pt idx="709">
                  <c:v>44376</c:v>
                </c:pt>
                <c:pt idx="710">
                  <c:v>44383</c:v>
                </c:pt>
                <c:pt idx="711">
                  <c:v>44390</c:v>
                </c:pt>
                <c:pt idx="712">
                  <c:v>44397</c:v>
                </c:pt>
                <c:pt idx="713">
                  <c:v>44404</c:v>
                </c:pt>
                <c:pt idx="714">
                  <c:v>44411</c:v>
                </c:pt>
                <c:pt idx="715">
                  <c:v>44418</c:v>
                </c:pt>
                <c:pt idx="716">
                  <c:v>44425</c:v>
                </c:pt>
                <c:pt idx="717">
                  <c:v>44432</c:v>
                </c:pt>
                <c:pt idx="718">
                  <c:v>44439</c:v>
                </c:pt>
                <c:pt idx="719">
                  <c:v>44446</c:v>
                </c:pt>
                <c:pt idx="720">
                  <c:v>44453</c:v>
                </c:pt>
                <c:pt idx="721">
                  <c:v>44460</c:v>
                </c:pt>
                <c:pt idx="722">
                  <c:v>44467</c:v>
                </c:pt>
                <c:pt idx="723">
                  <c:v>44474</c:v>
                </c:pt>
                <c:pt idx="724">
                  <c:v>44481</c:v>
                </c:pt>
                <c:pt idx="725">
                  <c:v>44488</c:v>
                </c:pt>
                <c:pt idx="726">
                  <c:v>44495</c:v>
                </c:pt>
                <c:pt idx="727">
                  <c:v>44502</c:v>
                </c:pt>
                <c:pt idx="728">
                  <c:v>44509</c:v>
                </c:pt>
                <c:pt idx="729">
                  <c:v>44516</c:v>
                </c:pt>
                <c:pt idx="730">
                  <c:v>44523</c:v>
                </c:pt>
                <c:pt idx="731">
                  <c:v>44530</c:v>
                </c:pt>
                <c:pt idx="732">
                  <c:v>44537</c:v>
                </c:pt>
                <c:pt idx="733">
                  <c:v>44544</c:v>
                </c:pt>
                <c:pt idx="734">
                  <c:v>44551</c:v>
                </c:pt>
                <c:pt idx="735">
                  <c:v>44558</c:v>
                </c:pt>
                <c:pt idx="736">
                  <c:v>44565</c:v>
                </c:pt>
                <c:pt idx="737">
                  <c:v>44572</c:v>
                </c:pt>
                <c:pt idx="738">
                  <c:v>44579</c:v>
                </c:pt>
                <c:pt idx="739">
                  <c:v>44586</c:v>
                </c:pt>
                <c:pt idx="740">
                  <c:v>44593</c:v>
                </c:pt>
                <c:pt idx="741">
                  <c:v>44600</c:v>
                </c:pt>
                <c:pt idx="742">
                  <c:v>44607</c:v>
                </c:pt>
                <c:pt idx="743">
                  <c:v>44614</c:v>
                </c:pt>
                <c:pt idx="744">
                  <c:v>44621</c:v>
                </c:pt>
                <c:pt idx="745">
                  <c:v>44628</c:v>
                </c:pt>
                <c:pt idx="746">
                  <c:v>44635</c:v>
                </c:pt>
                <c:pt idx="747">
                  <c:v>44642</c:v>
                </c:pt>
                <c:pt idx="748">
                  <c:v>44649</c:v>
                </c:pt>
                <c:pt idx="749">
                  <c:v>44656</c:v>
                </c:pt>
                <c:pt idx="750">
                  <c:v>44663</c:v>
                </c:pt>
                <c:pt idx="751">
                  <c:v>44670</c:v>
                </c:pt>
                <c:pt idx="752">
                  <c:v>44677</c:v>
                </c:pt>
                <c:pt idx="753">
                  <c:v>44684</c:v>
                </c:pt>
                <c:pt idx="754">
                  <c:v>44691</c:v>
                </c:pt>
                <c:pt idx="755">
                  <c:v>44698</c:v>
                </c:pt>
                <c:pt idx="756">
                  <c:v>44705</c:v>
                </c:pt>
                <c:pt idx="757">
                  <c:v>44712</c:v>
                </c:pt>
                <c:pt idx="758">
                  <c:v>44719</c:v>
                </c:pt>
                <c:pt idx="759">
                  <c:v>44726</c:v>
                </c:pt>
                <c:pt idx="760">
                  <c:v>44733</c:v>
                </c:pt>
                <c:pt idx="761">
                  <c:v>44740</c:v>
                </c:pt>
                <c:pt idx="762">
                  <c:v>44747</c:v>
                </c:pt>
                <c:pt idx="763">
                  <c:v>44754</c:v>
                </c:pt>
                <c:pt idx="764">
                  <c:v>44761</c:v>
                </c:pt>
                <c:pt idx="765">
                  <c:v>44768</c:v>
                </c:pt>
                <c:pt idx="766">
                  <c:v>44775</c:v>
                </c:pt>
                <c:pt idx="767">
                  <c:v>44782</c:v>
                </c:pt>
                <c:pt idx="768">
                  <c:v>44789</c:v>
                </c:pt>
                <c:pt idx="769">
                  <c:v>44796</c:v>
                </c:pt>
                <c:pt idx="770">
                  <c:v>44803</c:v>
                </c:pt>
                <c:pt idx="771">
                  <c:v>44810</c:v>
                </c:pt>
                <c:pt idx="772">
                  <c:v>44817</c:v>
                </c:pt>
                <c:pt idx="773">
                  <c:v>44824</c:v>
                </c:pt>
                <c:pt idx="774">
                  <c:v>44831</c:v>
                </c:pt>
                <c:pt idx="775">
                  <c:v>44838</c:v>
                </c:pt>
                <c:pt idx="776">
                  <c:v>44845</c:v>
                </c:pt>
                <c:pt idx="777">
                  <c:v>44852</c:v>
                </c:pt>
                <c:pt idx="778">
                  <c:v>44859</c:v>
                </c:pt>
                <c:pt idx="779">
                  <c:v>44866</c:v>
                </c:pt>
                <c:pt idx="780">
                  <c:v>44873</c:v>
                </c:pt>
                <c:pt idx="781">
                  <c:v>44880</c:v>
                </c:pt>
                <c:pt idx="782">
                  <c:v>44887</c:v>
                </c:pt>
                <c:pt idx="783">
                  <c:v>44894</c:v>
                </c:pt>
                <c:pt idx="784">
                  <c:v>44901</c:v>
                </c:pt>
                <c:pt idx="785">
                  <c:v>44908</c:v>
                </c:pt>
                <c:pt idx="786">
                  <c:v>44915</c:v>
                </c:pt>
                <c:pt idx="787">
                  <c:v>44922</c:v>
                </c:pt>
                <c:pt idx="788">
                  <c:v>44929</c:v>
                </c:pt>
                <c:pt idx="789">
                  <c:v>44936</c:v>
                </c:pt>
                <c:pt idx="790">
                  <c:v>44943</c:v>
                </c:pt>
                <c:pt idx="791">
                  <c:v>44950</c:v>
                </c:pt>
                <c:pt idx="792">
                  <c:v>44957</c:v>
                </c:pt>
                <c:pt idx="793">
                  <c:v>44964</c:v>
                </c:pt>
                <c:pt idx="794">
                  <c:v>44971</c:v>
                </c:pt>
                <c:pt idx="795">
                  <c:v>44978</c:v>
                </c:pt>
                <c:pt idx="796">
                  <c:v>44985</c:v>
                </c:pt>
                <c:pt idx="797">
                  <c:v>44992</c:v>
                </c:pt>
                <c:pt idx="798">
                  <c:v>44999</c:v>
                </c:pt>
                <c:pt idx="799">
                  <c:v>45006</c:v>
                </c:pt>
                <c:pt idx="800">
                  <c:v>45013</c:v>
                </c:pt>
                <c:pt idx="801">
                  <c:v>45020</c:v>
                </c:pt>
                <c:pt idx="802">
                  <c:v>45027</c:v>
                </c:pt>
                <c:pt idx="803">
                  <c:v>45034</c:v>
                </c:pt>
                <c:pt idx="804">
                  <c:v>45041</c:v>
                </c:pt>
                <c:pt idx="805">
                  <c:v>45048</c:v>
                </c:pt>
                <c:pt idx="806">
                  <c:v>45055</c:v>
                </c:pt>
                <c:pt idx="807">
                  <c:v>45062</c:v>
                </c:pt>
                <c:pt idx="808">
                  <c:v>45069</c:v>
                </c:pt>
                <c:pt idx="809">
                  <c:v>45076</c:v>
                </c:pt>
                <c:pt idx="810">
                  <c:v>45083</c:v>
                </c:pt>
                <c:pt idx="811">
                  <c:v>45090</c:v>
                </c:pt>
                <c:pt idx="812">
                  <c:v>45097</c:v>
                </c:pt>
                <c:pt idx="813">
                  <c:v>45104</c:v>
                </c:pt>
                <c:pt idx="814">
                  <c:v>45111</c:v>
                </c:pt>
                <c:pt idx="815">
                  <c:v>45118</c:v>
                </c:pt>
                <c:pt idx="816">
                  <c:v>45125</c:v>
                </c:pt>
                <c:pt idx="817">
                  <c:v>45132</c:v>
                </c:pt>
                <c:pt idx="818">
                  <c:v>45139</c:v>
                </c:pt>
                <c:pt idx="819">
                  <c:v>45146</c:v>
                </c:pt>
                <c:pt idx="820">
                  <c:v>45153</c:v>
                </c:pt>
                <c:pt idx="821">
                  <c:v>45160</c:v>
                </c:pt>
                <c:pt idx="822">
                  <c:v>45167</c:v>
                </c:pt>
                <c:pt idx="823">
                  <c:v>45174</c:v>
                </c:pt>
                <c:pt idx="824">
                  <c:v>45181</c:v>
                </c:pt>
                <c:pt idx="825">
                  <c:v>45188</c:v>
                </c:pt>
                <c:pt idx="826">
                  <c:v>45195</c:v>
                </c:pt>
                <c:pt idx="827">
                  <c:v>45202</c:v>
                </c:pt>
                <c:pt idx="828">
                  <c:v>45209</c:v>
                </c:pt>
                <c:pt idx="829">
                  <c:v>45216</c:v>
                </c:pt>
                <c:pt idx="830">
                  <c:v>45223</c:v>
                </c:pt>
                <c:pt idx="831">
                  <c:v>45230</c:v>
                </c:pt>
                <c:pt idx="832">
                  <c:v>45237</c:v>
                </c:pt>
                <c:pt idx="833">
                  <c:v>45244</c:v>
                </c:pt>
                <c:pt idx="834">
                  <c:v>45251</c:v>
                </c:pt>
                <c:pt idx="835">
                  <c:v>45258</c:v>
                </c:pt>
                <c:pt idx="836">
                  <c:v>45265</c:v>
                </c:pt>
                <c:pt idx="837">
                  <c:v>45272</c:v>
                </c:pt>
                <c:pt idx="838">
                  <c:v>45279</c:v>
                </c:pt>
                <c:pt idx="839">
                  <c:v>45287</c:v>
                </c:pt>
                <c:pt idx="840">
                  <c:v>45294</c:v>
                </c:pt>
                <c:pt idx="841">
                  <c:v>45301</c:v>
                </c:pt>
                <c:pt idx="842">
                  <c:v>45308</c:v>
                </c:pt>
                <c:pt idx="843">
                  <c:v>45315</c:v>
                </c:pt>
                <c:pt idx="844">
                  <c:v>45322</c:v>
                </c:pt>
                <c:pt idx="845">
                  <c:v>45329</c:v>
                </c:pt>
                <c:pt idx="846">
                  <c:v>45336</c:v>
                </c:pt>
                <c:pt idx="847">
                  <c:v>45343</c:v>
                </c:pt>
                <c:pt idx="848">
                  <c:v>45350</c:v>
                </c:pt>
                <c:pt idx="849">
                  <c:v>45357</c:v>
                </c:pt>
                <c:pt idx="850">
                  <c:v>45364</c:v>
                </c:pt>
                <c:pt idx="851">
                  <c:v>45371</c:v>
                </c:pt>
                <c:pt idx="852">
                  <c:v>45378</c:v>
                </c:pt>
                <c:pt idx="853">
                  <c:v>45385</c:v>
                </c:pt>
                <c:pt idx="854">
                  <c:v>45392</c:v>
                </c:pt>
                <c:pt idx="855">
                  <c:v>45399</c:v>
                </c:pt>
                <c:pt idx="856">
                  <c:v>45406</c:v>
                </c:pt>
                <c:pt idx="857">
                  <c:v>45414</c:v>
                </c:pt>
                <c:pt idx="858">
                  <c:v>45421</c:v>
                </c:pt>
                <c:pt idx="859">
                  <c:v>45428</c:v>
                </c:pt>
                <c:pt idx="860">
                  <c:v>45435</c:v>
                </c:pt>
                <c:pt idx="861">
                  <c:v>45442</c:v>
                </c:pt>
                <c:pt idx="862">
                  <c:v>45449</c:v>
                </c:pt>
                <c:pt idx="863">
                  <c:v>45456</c:v>
                </c:pt>
                <c:pt idx="864">
                  <c:v>45463</c:v>
                </c:pt>
                <c:pt idx="865">
                  <c:v>45470</c:v>
                </c:pt>
                <c:pt idx="866">
                  <c:v>45477</c:v>
                </c:pt>
                <c:pt idx="867">
                  <c:v>45484</c:v>
                </c:pt>
                <c:pt idx="868">
                  <c:v>45491</c:v>
                </c:pt>
                <c:pt idx="869">
                  <c:v>45498</c:v>
                </c:pt>
                <c:pt idx="870">
                  <c:v>45505</c:v>
                </c:pt>
                <c:pt idx="871">
                  <c:v>45512</c:v>
                </c:pt>
                <c:pt idx="872">
                  <c:v>45519</c:v>
                </c:pt>
                <c:pt idx="873">
                  <c:v>45526</c:v>
                </c:pt>
                <c:pt idx="874">
                  <c:v>45533</c:v>
                </c:pt>
                <c:pt idx="875">
                  <c:v>45540</c:v>
                </c:pt>
                <c:pt idx="876">
                  <c:v>45547</c:v>
                </c:pt>
                <c:pt idx="877">
                  <c:v>45554</c:v>
                </c:pt>
                <c:pt idx="878">
                  <c:v>45561</c:v>
                </c:pt>
                <c:pt idx="879">
                  <c:v>45568</c:v>
                </c:pt>
                <c:pt idx="880">
                  <c:v>45575</c:v>
                </c:pt>
                <c:pt idx="881">
                  <c:v>45582</c:v>
                </c:pt>
                <c:pt idx="882">
                  <c:v>45589</c:v>
                </c:pt>
                <c:pt idx="883">
                  <c:v>45596</c:v>
                </c:pt>
                <c:pt idx="884">
                  <c:v>45603</c:v>
                </c:pt>
                <c:pt idx="885">
                  <c:v>45610</c:v>
                </c:pt>
                <c:pt idx="886">
                  <c:v>45617</c:v>
                </c:pt>
                <c:pt idx="887">
                  <c:v>45624</c:v>
                </c:pt>
                <c:pt idx="888">
                  <c:v>45631</c:v>
                </c:pt>
                <c:pt idx="889">
                  <c:v>45638</c:v>
                </c:pt>
                <c:pt idx="890">
                  <c:v>45645</c:v>
                </c:pt>
                <c:pt idx="891">
                  <c:v>45653</c:v>
                </c:pt>
                <c:pt idx="892">
                  <c:v>45660</c:v>
                </c:pt>
                <c:pt idx="893">
                  <c:v>45667</c:v>
                </c:pt>
                <c:pt idx="894">
                  <c:v>45674</c:v>
                </c:pt>
                <c:pt idx="895">
                  <c:v>45681</c:v>
                </c:pt>
                <c:pt idx="896">
                  <c:v>45688</c:v>
                </c:pt>
                <c:pt idx="897">
                  <c:v>45695</c:v>
                </c:pt>
                <c:pt idx="898">
                  <c:v>45702</c:v>
                </c:pt>
                <c:pt idx="899">
                  <c:v>45709</c:v>
                </c:pt>
                <c:pt idx="900">
                  <c:v>45716</c:v>
                </c:pt>
                <c:pt idx="901">
                  <c:v>45723</c:v>
                </c:pt>
                <c:pt idx="902">
                  <c:v>45730</c:v>
                </c:pt>
                <c:pt idx="903">
                  <c:v>45737</c:v>
                </c:pt>
                <c:pt idx="904">
                  <c:v>45744</c:v>
                </c:pt>
                <c:pt idx="905">
                  <c:v>45751</c:v>
                </c:pt>
                <c:pt idx="906">
                  <c:v>45758</c:v>
                </c:pt>
                <c:pt idx="907">
                  <c:v>45769</c:v>
                </c:pt>
                <c:pt idx="908">
                  <c:v>45776</c:v>
                </c:pt>
                <c:pt idx="909">
                  <c:v>45783</c:v>
                </c:pt>
                <c:pt idx="910">
                  <c:v>45790</c:v>
                </c:pt>
                <c:pt idx="911">
                  <c:v>45797</c:v>
                </c:pt>
                <c:pt idx="912">
                  <c:v>45804</c:v>
                </c:pt>
                <c:pt idx="913">
                  <c:v>45811</c:v>
                </c:pt>
                <c:pt idx="914">
                  <c:v>45818</c:v>
                </c:pt>
                <c:pt idx="915">
                  <c:v>45825</c:v>
                </c:pt>
                <c:pt idx="916">
                  <c:v>45832</c:v>
                </c:pt>
                <c:pt idx="917">
                  <c:v>45839</c:v>
                </c:pt>
                <c:pt idx="918">
                  <c:v>45846</c:v>
                </c:pt>
                <c:pt idx="919">
                  <c:v>45853</c:v>
                </c:pt>
                <c:pt idx="920">
                  <c:v>45860</c:v>
                </c:pt>
                <c:pt idx="921">
                  <c:v>45867</c:v>
                </c:pt>
                <c:pt idx="922">
                  <c:v>45874</c:v>
                </c:pt>
                <c:pt idx="923">
                  <c:v>45881</c:v>
                </c:pt>
                <c:pt idx="924">
                  <c:v>45888</c:v>
                </c:pt>
                <c:pt idx="925">
                  <c:v>45895</c:v>
                </c:pt>
                <c:pt idx="926">
                  <c:v>45902</c:v>
                </c:pt>
                <c:pt idx="927">
                  <c:v>45909</c:v>
                </c:pt>
                <c:pt idx="928">
                  <c:v>45916</c:v>
                </c:pt>
                <c:pt idx="929">
                  <c:v>45923</c:v>
                </c:pt>
                <c:pt idx="930">
                  <c:v>45930</c:v>
                </c:pt>
                <c:pt idx="931">
                  <c:v>45937</c:v>
                </c:pt>
                <c:pt idx="932">
                  <c:v>45944</c:v>
                </c:pt>
                <c:pt idx="933">
                  <c:v>45951</c:v>
                </c:pt>
                <c:pt idx="934">
                  <c:v>45958</c:v>
                </c:pt>
                <c:pt idx="935">
                  <c:v>45965</c:v>
                </c:pt>
                <c:pt idx="936">
                  <c:v>45972</c:v>
                </c:pt>
                <c:pt idx="937">
                  <c:v>45979</c:v>
                </c:pt>
                <c:pt idx="938">
                  <c:v>45986</c:v>
                </c:pt>
                <c:pt idx="939">
                  <c:v>45993</c:v>
                </c:pt>
                <c:pt idx="940">
                  <c:v>46000</c:v>
                </c:pt>
                <c:pt idx="941">
                  <c:v>46007</c:v>
                </c:pt>
                <c:pt idx="942">
                  <c:v>46014</c:v>
                </c:pt>
                <c:pt idx="943">
                  <c:v>46021</c:v>
                </c:pt>
                <c:pt idx="944">
                  <c:v>46028</c:v>
                </c:pt>
                <c:pt idx="945">
                  <c:v>46035</c:v>
                </c:pt>
                <c:pt idx="946">
                  <c:v>46042</c:v>
                </c:pt>
                <c:pt idx="947">
                  <c:v>46049</c:v>
                </c:pt>
                <c:pt idx="948">
                  <c:v>46056</c:v>
                </c:pt>
                <c:pt idx="949">
                  <c:v>46063</c:v>
                </c:pt>
                <c:pt idx="950">
                  <c:v>46070</c:v>
                </c:pt>
                <c:pt idx="951">
                  <c:v>46077</c:v>
                </c:pt>
                <c:pt idx="952">
                  <c:v>46084</c:v>
                </c:pt>
                <c:pt idx="953">
                  <c:v>46091</c:v>
                </c:pt>
                <c:pt idx="954">
                  <c:v>46098</c:v>
                </c:pt>
                <c:pt idx="955">
                  <c:v>46105</c:v>
                </c:pt>
                <c:pt idx="956">
                  <c:v>46112</c:v>
                </c:pt>
                <c:pt idx="957">
                  <c:v>46119</c:v>
                </c:pt>
                <c:pt idx="958">
                  <c:v>46126</c:v>
                </c:pt>
                <c:pt idx="959">
                  <c:v>46133</c:v>
                </c:pt>
                <c:pt idx="960">
                  <c:v>46140</c:v>
                </c:pt>
                <c:pt idx="961">
                  <c:v>46147</c:v>
                </c:pt>
                <c:pt idx="962">
                  <c:v>46154</c:v>
                </c:pt>
                <c:pt idx="963">
                  <c:v>46161</c:v>
                </c:pt>
                <c:pt idx="964">
                  <c:v>46168</c:v>
                </c:pt>
                <c:pt idx="965">
                  <c:v>46175</c:v>
                </c:pt>
                <c:pt idx="966">
                  <c:v>46182</c:v>
                </c:pt>
                <c:pt idx="967">
                  <c:v>46189</c:v>
                </c:pt>
                <c:pt idx="968">
                  <c:v>46196</c:v>
                </c:pt>
                <c:pt idx="969">
                  <c:v>46203</c:v>
                </c:pt>
                <c:pt idx="970">
                  <c:v>46210</c:v>
                </c:pt>
                <c:pt idx="971">
                  <c:v>46217</c:v>
                </c:pt>
                <c:pt idx="972">
                  <c:v>46224</c:v>
                </c:pt>
                <c:pt idx="973">
                  <c:v>46231</c:v>
                </c:pt>
                <c:pt idx="974">
                  <c:v>46238</c:v>
                </c:pt>
                <c:pt idx="975">
                  <c:v>46245</c:v>
                </c:pt>
                <c:pt idx="976">
                  <c:v>46252</c:v>
                </c:pt>
                <c:pt idx="977">
                  <c:v>46259</c:v>
                </c:pt>
                <c:pt idx="978">
                  <c:v>46266</c:v>
                </c:pt>
                <c:pt idx="979">
                  <c:v>46273</c:v>
                </c:pt>
                <c:pt idx="980">
                  <c:v>46280</c:v>
                </c:pt>
                <c:pt idx="981">
                  <c:v>46287</c:v>
                </c:pt>
                <c:pt idx="982">
                  <c:v>46294</c:v>
                </c:pt>
                <c:pt idx="983">
                  <c:v>46301</c:v>
                </c:pt>
                <c:pt idx="984">
                  <c:v>46308</c:v>
                </c:pt>
                <c:pt idx="985">
                  <c:v>46315</c:v>
                </c:pt>
                <c:pt idx="986">
                  <c:v>46322</c:v>
                </c:pt>
                <c:pt idx="987">
                  <c:v>46329</c:v>
                </c:pt>
                <c:pt idx="988">
                  <c:v>46336</c:v>
                </c:pt>
                <c:pt idx="989">
                  <c:v>46343</c:v>
                </c:pt>
                <c:pt idx="990">
                  <c:v>46350</c:v>
                </c:pt>
                <c:pt idx="991">
                  <c:v>46357</c:v>
                </c:pt>
                <c:pt idx="992">
                  <c:v>46364</c:v>
                </c:pt>
                <c:pt idx="993">
                  <c:v>46371</c:v>
                </c:pt>
                <c:pt idx="994">
                  <c:v>46378</c:v>
                </c:pt>
                <c:pt idx="995">
                  <c:v>46385</c:v>
                </c:pt>
                <c:pt idx="996">
                  <c:v>46392</c:v>
                </c:pt>
                <c:pt idx="997">
                  <c:v>46399</c:v>
                </c:pt>
                <c:pt idx="998">
                  <c:v>46406</c:v>
                </c:pt>
                <c:pt idx="999">
                  <c:v>46413</c:v>
                </c:pt>
                <c:pt idx="1000">
                  <c:v>46420</c:v>
                </c:pt>
                <c:pt idx="1001">
                  <c:v>46427</c:v>
                </c:pt>
                <c:pt idx="1002">
                  <c:v>46434</c:v>
                </c:pt>
                <c:pt idx="1003">
                  <c:v>46441</c:v>
                </c:pt>
                <c:pt idx="1004">
                  <c:v>46448</c:v>
                </c:pt>
                <c:pt idx="1005">
                  <c:v>46455</c:v>
                </c:pt>
                <c:pt idx="1006">
                  <c:v>46462</c:v>
                </c:pt>
                <c:pt idx="1007">
                  <c:v>46469</c:v>
                </c:pt>
                <c:pt idx="1008">
                  <c:v>46476</c:v>
                </c:pt>
                <c:pt idx="1009">
                  <c:v>46483</c:v>
                </c:pt>
                <c:pt idx="1010">
                  <c:v>46490</c:v>
                </c:pt>
                <c:pt idx="1011">
                  <c:v>46497</c:v>
                </c:pt>
                <c:pt idx="1012">
                  <c:v>46504</c:v>
                </c:pt>
                <c:pt idx="1013">
                  <c:v>46511</c:v>
                </c:pt>
                <c:pt idx="1014">
                  <c:v>46518</c:v>
                </c:pt>
                <c:pt idx="1015">
                  <c:v>46525</c:v>
                </c:pt>
                <c:pt idx="1016">
                  <c:v>46532</c:v>
                </c:pt>
                <c:pt idx="1017">
                  <c:v>46539</c:v>
                </c:pt>
                <c:pt idx="1018">
                  <c:v>46546</c:v>
                </c:pt>
                <c:pt idx="1019">
                  <c:v>46553</c:v>
                </c:pt>
                <c:pt idx="1020">
                  <c:v>46560</c:v>
                </c:pt>
                <c:pt idx="1021">
                  <c:v>46567</c:v>
                </c:pt>
                <c:pt idx="1022">
                  <c:v>46574</c:v>
                </c:pt>
                <c:pt idx="1023">
                  <c:v>46581</c:v>
                </c:pt>
                <c:pt idx="1024">
                  <c:v>46588</c:v>
                </c:pt>
                <c:pt idx="1025">
                  <c:v>46595</c:v>
                </c:pt>
                <c:pt idx="1026">
                  <c:v>46602</c:v>
                </c:pt>
                <c:pt idx="1027">
                  <c:v>46609</c:v>
                </c:pt>
                <c:pt idx="1028">
                  <c:v>46616</c:v>
                </c:pt>
                <c:pt idx="1029">
                  <c:v>46623</c:v>
                </c:pt>
                <c:pt idx="1030">
                  <c:v>46630</c:v>
                </c:pt>
                <c:pt idx="1031">
                  <c:v>46637</c:v>
                </c:pt>
                <c:pt idx="1032">
                  <c:v>46644</c:v>
                </c:pt>
                <c:pt idx="1033">
                  <c:v>46651</c:v>
                </c:pt>
                <c:pt idx="1034">
                  <c:v>46658</c:v>
                </c:pt>
                <c:pt idx="1035">
                  <c:v>46665</c:v>
                </c:pt>
                <c:pt idx="1036">
                  <c:v>46672</c:v>
                </c:pt>
                <c:pt idx="1037">
                  <c:v>46679</c:v>
                </c:pt>
                <c:pt idx="1038">
                  <c:v>46686</c:v>
                </c:pt>
                <c:pt idx="1039">
                  <c:v>46693</c:v>
                </c:pt>
                <c:pt idx="1040">
                  <c:v>46700</c:v>
                </c:pt>
                <c:pt idx="1041">
                  <c:v>46707</c:v>
                </c:pt>
                <c:pt idx="1042">
                  <c:v>46714</c:v>
                </c:pt>
                <c:pt idx="1043">
                  <c:v>46721</c:v>
                </c:pt>
                <c:pt idx="1044">
                  <c:v>46728</c:v>
                </c:pt>
                <c:pt idx="1045">
                  <c:v>46735</c:v>
                </c:pt>
                <c:pt idx="1046">
                  <c:v>46742</c:v>
                </c:pt>
                <c:pt idx="1047">
                  <c:v>46749</c:v>
                </c:pt>
                <c:pt idx="1048">
                  <c:v>46756</c:v>
                </c:pt>
                <c:pt idx="1049">
                  <c:v>46763</c:v>
                </c:pt>
                <c:pt idx="1050">
                  <c:v>46770</c:v>
                </c:pt>
                <c:pt idx="1051">
                  <c:v>46777</c:v>
                </c:pt>
                <c:pt idx="1052">
                  <c:v>46784</c:v>
                </c:pt>
                <c:pt idx="1053">
                  <c:v>46791</c:v>
                </c:pt>
                <c:pt idx="1054">
                  <c:v>46798</c:v>
                </c:pt>
                <c:pt idx="1055">
                  <c:v>46805</c:v>
                </c:pt>
                <c:pt idx="1056">
                  <c:v>46812</c:v>
                </c:pt>
                <c:pt idx="1057">
                  <c:v>46819</c:v>
                </c:pt>
                <c:pt idx="1058">
                  <c:v>46826</c:v>
                </c:pt>
                <c:pt idx="1059">
                  <c:v>46833</c:v>
                </c:pt>
                <c:pt idx="1060">
                  <c:v>46840</c:v>
                </c:pt>
                <c:pt idx="1061">
                  <c:v>46847</c:v>
                </c:pt>
                <c:pt idx="1062">
                  <c:v>46854</c:v>
                </c:pt>
                <c:pt idx="1063">
                  <c:v>46861</c:v>
                </c:pt>
                <c:pt idx="1064">
                  <c:v>46868</c:v>
                </c:pt>
                <c:pt idx="1065">
                  <c:v>46875</c:v>
                </c:pt>
                <c:pt idx="1066">
                  <c:v>46882</c:v>
                </c:pt>
                <c:pt idx="1067">
                  <c:v>46889</c:v>
                </c:pt>
                <c:pt idx="1068">
                  <c:v>46896</c:v>
                </c:pt>
                <c:pt idx="1069">
                  <c:v>46903</c:v>
                </c:pt>
                <c:pt idx="1070">
                  <c:v>46910</c:v>
                </c:pt>
                <c:pt idx="1071">
                  <c:v>46917</c:v>
                </c:pt>
                <c:pt idx="1072">
                  <c:v>46924</c:v>
                </c:pt>
                <c:pt idx="1073">
                  <c:v>46931</c:v>
                </c:pt>
                <c:pt idx="1074">
                  <c:v>46938</c:v>
                </c:pt>
                <c:pt idx="1075">
                  <c:v>46945</c:v>
                </c:pt>
                <c:pt idx="1076">
                  <c:v>46952</c:v>
                </c:pt>
                <c:pt idx="1077">
                  <c:v>46959</c:v>
                </c:pt>
                <c:pt idx="1078">
                  <c:v>46966</c:v>
                </c:pt>
                <c:pt idx="1079">
                  <c:v>46973</c:v>
                </c:pt>
                <c:pt idx="1080">
                  <c:v>46980</c:v>
                </c:pt>
                <c:pt idx="1081">
                  <c:v>46987</c:v>
                </c:pt>
                <c:pt idx="1082">
                  <c:v>46994</c:v>
                </c:pt>
                <c:pt idx="1083">
                  <c:v>47001</c:v>
                </c:pt>
                <c:pt idx="1084">
                  <c:v>47008</c:v>
                </c:pt>
                <c:pt idx="1085">
                  <c:v>47015</c:v>
                </c:pt>
                <c:pt idx="1086">
                  <c:v>47022</c:v>
                </c:pt>
                <c:pt idx="1087">
                  <c:v>47029</c:v>
                </c:pt>
                <c:pt idx="1088">
                  <c:v>47036</c:v>
                </c:pt>
                <c:pt idx="1089">
                  <c:v>47043</c:v>
                </c:pt>
                <c:pt idx="1090">
                  <c:v>47050</c:v>
                </c:pt>
                <c:pt idx="1091">
                  <c:v>47057</c:v>
                </c:pt>
                <c:pt idx="1092">
                  <c:v>47064</c:v>
                </c:pt>
                <c:pt idx="1093">
                  <c:v>47071</c:v>
                </c:pt>
                <c:pt idx="1094">
                  <c:v>47078</c:v>
                </c:pt>
                <c:pt idx="1095">
                  <c:v>47085</c:v>
                </c:pt>
                <c:pt idx="1096">
                  <c:v>47092</c:v>
                </c:pt>
                <c:pt idx="1097">
                  <c:v>47099</c:v>
                </c:pt>
                <c:pt idx="1098">
                  <c:v>47106</c:v>
                </c:pt>
                <c:pt idx="1099">
                  <c:v>47114</c:v>
                </c:pt>
                <c:pt idx="1100">
                  <c:v>47121</c:v>
                </c:pt>
                <c:pt idx="1101">
                  <c:v>47128</c:v>
                </c:pt>
                <c:pt idx="1102">
                  <c:v>47135</c:v>
                </c:pt>
                <c:pt idx="1103">
                  <c:v>47142</c:v>
                </c:pt>
                <c:pt idx="1104">
                  <c:v>47149</c:v>
                </c:pt>
                <c:pt idx="1105">
                  <c:v>47156</c:v>
                </c:pt>
                <c:pt idx="1106">
                  <c:v>47163</c:v>
                </c:pt>
                <c:pt idx="1107">
                  <c:v>47170</c:v>
                </c:pt>
                <c:pt idx="1108">
                  <c:v>47177</c:v>
                </c:pt>
                <c:pt idx="1109">
                  <c:v>47184</c:v>
                </c:pt>
                <c:pt idx="1110">
                  <c:v>47191</c:v>
                </c:pt>
                <c:pt idx="1111">
                  <c:v>47198</c:v>
                </c:pt>
                <c:pt idx="1112">
                  <c:v>47205</c:v>
                </c:pt>
                <c:pt idx="1113">
                  <c:v>47212</c:v>
                </c:pt>
                <c:pt idx="1114">
                  <c:v>47219</c:v>
                </c:pt>
                <c:pt idx="1115">
                  <c:v>47226</c:v>
                </c:pt>
                <c:pt idx="1116">
                  <c:v>47233</c:v>
                </c:pt>
                <c:pt idx="1117">
                  <c:v>47240</c:v>
                </c:pt>
                <c:pt idx="1118">
                  <c:v>47247</c:v>
                </c:pt>
                <c:pt idx="1119">
                  <c:v>47254</c:v>
                </c:pt>
                <c:pt idx="1120">
                  <c:v>47261</c:v>
                </c:pt>
                <c:pt idx="1121">
                  <c:v>47268</c:v>
                </c:pt>
                <c:pt idx="1122">
                  <c:v>47275</c:v>
                </c:pt>
                <c:pt idx="1123">
                  <c:v>47282</c:v>
                </c:pt>
                <c:pt idx="1124">
                  <c:v>47289</c:v>
                </c:pt>
                <c:pt idx="1125">
                  <c:v>47296</c:v>
                </c:pt>
                <c:pt idx="1126">
                  <c:v>47303</c:v>
                </c:pt>
                <c:pt idx="1127">
                  <c:v>47310</c:v>
                </c:pt>
                <c:pt idx="1128">
                  <c:v>47317</c:v>
                </c:pt>
                <c:pt idx="1129">
                  <c:v>47324</c:v>
                </c:pt>
                <c:pt idx="1130">
                  <c:v>47331</c:v>
                </c:pt>
                <c:pt idx="1131">
                  <c:v>47338</c:v>
                </c:pt>
                <c:pt idx="1132">
                  <c:v>47345</c:v>
                </c:pt>
                <c:pt idx="1133">
                  <c:v>47352</c:v>
                </c:pt>
                <c:pt idx="1134">
                  <c:v>47359</c:v>
                </c:pt>
                <c:pt idx="1135">
                  <c:v>47366</c:v>
                </c:pt>
                <c:pt idx="1136">
                  <c:v>47373</c:v>
                </c:pt>
                <c:pt idx="1137">
                  <c:v>47380</c:v>
                </c:pt>
                <c:pt idx="1138">
                  <c:v>47387</c:v>
                </c:pt>
                <c:pt idx="1139">
                  <c:v>47394</c:v>
                </c:pt>
                <c:pt idx="1140">
                  <c:v>47401</c:v>
                </c:pt>
                <c:pt idx="1141">
                  <c:v>47408</c:v>
                </c:pt>
                <c:pt idx="1142">
                  <c:v>47415</c:v>
                </c:pt>
                <c:pt idx="1143">
                  <c:v>47422</c:v>
                </c:pt>
                <c:pt idx="1144">
                  <c:v>47429</c:v>
                </c:pt>
                <c:pt idx="1145">
                  <c:v>47436</c:v>
                </c:pt>
                <c:pt idx="1146">
                  <c:v>47443</c:v>
                </c:pt>
                <c:pt idx="1147">
                  <c:v>47450</c:v>
                </c:pt>
                <c:pt idx="1148">
                  <c:v>47457</c:v>
                </c:pt>
                <c:pt idx="1149">
                  <c:v>47464</c:v>
                </c:pt>
                <c:pt idx="1150">
                  <c:v>47471</c:v>
                </c:pt>
                <c:pt idx="1151">
                  <c:v>47479</c:v>
                </c:pt>
                <c:pt idx="1152">
                  <c:v>47486</c:v>
                </c:pt>
                <c:pt idx="1153">
                  <c:v>47493</c:v>
                </c:pt>
                <c:pt idx="1154">
                  <c:v>47500</c:v>
                </c:pt>
                <c:pt idx="1155">
                  <c:v>47507</c:v>
                </c:pt>
                <c:pt idx="1156">
                  <c:v>47514</c:v>
                </c:pt>
                <c:pt idx="1157">
                  <c:v>47521</c:v>
                </c:pt>
                <c:pt idx="1158">
                  <c:v>47528</c:v>
                </c:pt>
                <c:pt idx="1159">
                  <c:v>47535</c:v>
                </c:pt>
                <c:pt idx="1160">
                  <c:v>47542</c:v>
                </c:pt>
                <c:pt idx="1161">
                  <c:v>47549</c:v>
                </c:pt>
                <c:pt idx="1162">
                  <c:v>47556</c:v>
                </c:pt>
                <c:pt idx="1163">
                  <c:v>47563</c:v>
                </c:pt>
                <c:pt idx="1164">
                  <c:v>47570</c:v>
                </c:pt>
                <c:pt idx="1165">
                  <c:v>47577</c:v>
                </c:pt>
                <c:pt idx="1166">
                  <c:v>47584</c:v>
                </c:pt>
                <c:pt idx="1167">
                  <c:v>47591</c:v>
                </c:pt>
                <c:pt idx="1168">
                  <c:v>47598</c:v>
                </c:pt>
                <c:pt idx="1169">
                  <c:v>47605</c:v>
                </c:pt>
                <c:pt idx="1170">
                  <c:v>47612</c:v>
                </c:pt>
                <c:pt idx="1171">
                  <c:v>47619</c:v>
                </c:pt>
                <c:pt idx="1172">
                  <c:v>47626</c:v>
                </c:pt>
                <c:pt idx="1173">
                  <c:v>47633</c:v>
                </c:pt>
                <c:pt idx="1174">
                  <c:v>47640</c:v>
                </c:pt>
                <c:pt idx="1175">
                  <c:v>47647</c:v>
                </c:pt>
                <c:pt idx="1176">
                  <c:v>47654</c:v>
                </c:pt>
                <c:pt idx="1177">
                  <c:v>47661</c:v>
                </c:pt>
                <c:pt idx="1178">
                  <c:v>47668</c:v>
                </c:pt>
                <c:pt idx="1179">
                  <c:v>47675</c:v>
                </c:pt>
                <c:pt idx="1180">
                  <c:v>47682</c:v>
                </c:pt>
                <c:pt idx="1181">
                  <c:v>47689</c:v>
                </c:pt>
                <c:pt idx="1182">
                  <c:v>47696</c:v>
                </c:pt>
                <c:pt idx="1183">
                  <c:v>47703</c:v>
                </c:pt>
                <c:pt idx="1184">
                  <c:v>47710</c:v>
                </c:pt>
                <c:pt idx="1185">
                  <c:v>47717</c:v>
                </c:pt>
                <c:pt idx="1186">
                  <c:v>47724</c:v>
                </c:pt>
                <c:pt idx="1187">
                  <c:v>47731</c:v>
                </c:pt>
                <c:pt idx="1188">
                  <c:v>47738</c:v>
                </c:pt>
                <c:pt idx="1189">
                  <c:v>47745</c:v>
                </c:pt>
                <c:pt idx="1190">
                  <c:v>47752</c:v>
                </c:pt>
                <c:pt idx="1191">
                  <c:v>47759</c:v>
                </c:pt>
                <c:pt idx="1192">
                  <c:v>47766</c:v>
                </c:pt>
                <c:pt idx="1193">
                  <c:v>47773</c:v>
                </c:pt>
                <c:pt idx="1194">
                  <c:v>47780</c:v>
                </c:pt>
                <c:pt idx="1195">
                  <c:v>47787</c:v>
                </c:pt>
                <c:pt idx="1196">
                  <c:v>47794</c:v>
                </c:pt>
                <c:pt idx="1197">
                  <c:v>47801</c:v>
                </c:pt>
                <c:pt idx="1198">
                  <c:v>47808</c:v>
                </c:pt>
                <c:pt idx="1199">
                  <c:v>47815</c:v>
                </c:pt>
                <c:pt idx="1200">
                  <c:v>47822</c:v>
                </c:pt>
                <c:pt idx="1201">
                  <c:v>47829</c:v>
                </c:pt>
                <c:pt idx="1202">
                  <c:v>47836</c:v>
                </c:pt>
                <c:pt idx="1203">
                  <c:v>47844</c:v>
                </c:pt>
                <c:pt idx="1204">
                  <c:v>47851</c:v>
                </c:pt>
                <c:pt idx="1205">
                  <c:v>47858</c:v>
                </c:pt>
                <c:pt idx="1206">
                  <c:v>47865</c:v>
                </c:pt>
                <c:pt idx="1207">
                  <c:v>47872</c:v>
                </c:pt>
                <c:pt idx="1208">
                  <c:v>47879</c:v>
                </c:pt>
                <c:pt idx="1209">
                  <c:v>47886</c:v>
                </c:pt>
                <c:pt idx="1210">
                  <c:v>47893</c:v>
                </c:pt>
                <c:pt idx="1211">
                  <c:v>47900</c:v>
                </c:pt>
                <c:pt idx="1212">
                  <c:v>47907</c:v>
                </c:pt>
                <c:pt idx="1213">
                  <c:v>47914</c:v>
                </c:pt>
                <c:pt idx="1214">
                  <c:v>47921</c:v>
                </c:pt>
                <c:pt idx="1215">
                  <c:v>47928</c:v>
                </c:pt>
                <c:pt idx="1216">
                  <c:v>47935</c:v>
                </c:pt>
                <c:pt idx="1217">
                  <c:v>47942</c:v>
                </c:pt>
                <c:pt idx="1218">
                  <c:v>47953</c:v>
                </c:pt>
                <c:pt idx="1219">
                  <c:v>47960</c:v>
                </c:pt>
                <c:pt idx="1220">
                  <c:v>47967</c:v>
                </c:pt>
                <c:pt idx="1221">
                  <c:v>47974</c:v>
                </c:pt>
                <c:pt idx="1222">
                  <c:v>47981</c:v>
                </c:pt>
                <c:pt idx="1223">
                  <c:v>47988</c:v>
                </c:pt>
                <c:pt idx="1224">
                  <c:v>47995</c:v>
                </c:pt>
                <c:pt idx="1225">
                  <c:v>48002</c:v>
                </c:pt>
                <c:pt idx="1226">
                  <c:v>48009</c:v>
                </c:pt>
                <c:pt idx="1227">
                  <c:v>48016</c:v>
                </c:pt>
                <c:pt idx="1228">
                  <c:v>48023</c:v>
                </c:pt>
                <c:pt idx="1229">
                  <c:v>48030</c:v>
                </c:pt>
                <c:pt idx="1230">
                  <c:v>48037</c:v>
                </c:pt>
                <c:pt idx="1231">
                  <c:v>48044</c:v>
                </c:pt>
                <c:pt idx="1232">
                  <c:v>48051</c:v>
                </c:pt>
                <c:pt idx="1233">
                  <c:v>48058</c:v>
                </c:pt>
                <c:pt idx="1234">
                  <c:v>48065</c:v>
                </c:pt>
                <c:pt idx="1235">
                  <c:v>48072</c:v>
                </c:pt>
                <c:pt idx="1236">
                  <c:v>48079</c:v>
                </c:pt>
                <c:pt idx="1237">
                  <c:v>48086</c:v>
                </c:pt>
                <c:pt idx="1238">
                  <c:v>48093</c:v>
                </c:pt>
                <c:pt idx="1239">
                  <c:v>48100</c:v>
                </c:pt>
                <c:pt idx="1240">
                  <c:v>48107</c:v>
                </c:pt>
                <c:pt idx="1241">
                  <c:v>48114</c:v>
                </c:pt>
                <c:pt idx="1242">
                  <c:v>48121</c:v>
                </c:pt>
                <c:pt idx="1243">
                  <c:v>48128</c:v>
                </c:pt>
                <c:pt idx="1244">
                  <c:v>48135</c:v>
                </c:pt>
                <c:pt idx="1245">
                  <c:v>48142</c:v>
                </c:pt>
                <c:pt idx="1246">
                  <c:v>48149</c:v>
                </c:pt>
                <c:pt idx="1247">
                  <c:v>48156</c:v>
                </c:pt>
                <c:pt idx="1248">
                  <c:v>48163</c:v>
                </c:pt>
                <c:pt idx="1249">
                  <c:v>48170</c:v>
                </c:pt>
                <c:pt idx="1250">
                  <c:v>48177</c:v>
                </c:pt>
                <c:pt idx="1251">
                  <c:v>48184</c:v>
                </c:pt>
                <c:pt idx="1252">
                  <c:v>48191</c:v>
                </c:pt>
                <c:pt idx="1253">
                  <c:v>48198</c:v>
                </c:pt>
                <c:pt idx="1254">
                  <c:v>48205</c:v>
                </c:pt>
                <c:pt idx="1255">
                  <c:v>48212</c:v>
                </c:pt>
                <c:pt idx="1256">
                  <c:v>48219</c:v>
                </c:pt>
                <c:pt idx="1257">
                  <c:v>48226</c:v>
                </c:pt>
                <c:pt idx="1258">
                  <c:v>48233</c:v>
                </c:pt>
                <c:pt idx="1259">
                  <c:v>48240</c:v>
                </c:pt>
                <c:pt idx="1260">
                  <c:v>48247</c:v>
                </c:pt>
                <c:pt idx="1261">
                  <c:v>48254</c:v>
                </c:pt>
                <c:pt idx="1262">
                  <c:v>48261</c:v>
                </c:pt>
                <c:pt idx="1263">
                  <c:v>48268</c:v>
                </c:pt>
                <c:pt idx="1264">
                  <c:v>48275</c:v>
                </c:pt>
                <c:pt idx="1265">
                  <c:v>48282</c:v>
                </c:pt>
                <c:pt idx="1266">
                  <c:v>48289</c:v>
                </c:pt>
                <c:pt idx="1267">
                  <c:v>48296</c:v>
                </c:pt>
                <c:pt idx="1268">
                  <c:v>48303</c:v>
                </c:pt>
                <c:pt idx="1269">
                  <c:v>48310</c:v>
                </c:pt>
                <c:pt idx="1270">
                  <c:v>48317</c:v>
                </c:pt>
                <c:pt idx="1271">
                  <c:v>48324</c:v>
                </c:pt>
                <c:pt idx="1272">
                  <c:v>48331</c:v>
                </c:pt>
                <c:pt idx="1273">
                  <c:v>48338</c:v>
                </c:pt>
                <c:pt idx="1274">
                  <c:v>48345</c:v>
                </c:pt>
                <c:pt idx="1275">
                  <c:v>48352</c:v>
                </c:pt>
                <c:pt idx="1276">
                  <c:v>48359</c:v>
                </c:pt>
                <c:pt idx="1277">
                  <c:v>48366</c:v>
                </c:pt>
                <c:pt idx="1278">
                  <c:v>48373</c:v>
                </c:pt>
                <c:pt idx="1279">
                  <c:v>48380</c:v>
                </c:pt>
                <c:pt idx="1280">
                  <c:v>48387</c:v>
                </c:pt>
                <c:pt idx="1281">
                  <c:v>48394</c:v>
                </c:pt>
                <c:pt idx="1282">
                  <c:v>48401</c:v>
                </c:pt>
                <c:pt idx="1283">
                  <c:v>48408</c:v>
                </c:pt>
                <c:pt idx="1284">
                  <c:v>48415</c:v>
                </c:pt>
                <c:pt idx="1285">
                  <c:v>48422</c:v>
                </c:pt>
                <c:pt idx="1286">
                  <c:v>48429</c:v>
                </c:pt>
                <c:pt idx="1287">
                  <c:v>48436</c:v>
                </c:pt>
                <c:pt idx="1288">
                  <c:v>48443</c:v>
                </c:pt>
                <c:pt idx="1289">
                  <c:v>48450</c:v>
                </c:pt>
                <c:pt idx="1290">
                  <c:v>48457</c:v>
                </c:pt>
                <c:pt idx="1291">
                  <c:v>48464</c:v>
                </c:pt>
                <c:pt idx="1292">
                  <c:v>48471</c:v>
                </c:pt>
                <c:pt idx="1293">
                  <c:v>48478</c:v>
                </c:pt>
                <c:pt idx="1294">
                  <c:v>48485</c:v>
                </c:pt>
                <c:pt idx="1295">
                  <c:v>48492</c:v>
                </c:pt>
                <c:pt idx="1296">
                  <c:v>48499</c:v>
                </c:pt>
                <c:pt idx="1297">
                  <c:v>48506</c:v>
                </c:pt>
                <c:pt idx="1298">
                  <c:v>48513</c:v>
                </c:pt>
                <c:pt idx="1299">
                  <c:v>48520</c:v>
                </c:pt>
                <c:pt idx="1300">
                  <c:v>48527</c:v>
                </c:pt>
                <c:pt idx="1301">
                  <c:v>48534</c:v>
                </c:pt>
                <c:pt idx="1302">
                  <c:v>48541</c:v>
                </c:pt>
                <c:pt idx="1303">
                  <c:v>48548</c:v>
                </c:pt>
                <c:pt idx="1304">
                  <c:v>48555</c:v>
                </c:pt>
                <c:pt idx="1305">
                  <c:v>48562</c:v>
                </c:pt>
                <c:pt idx="1306">
                  <c:v>48569</c:v>
                </c:pt>
                <c:pt idx="1307">
                  <c:v>48576</c:v>
                </c:pt>
                <c:pt idx="1308">
                  <c:v>48583</c:v>
                </c:pt>
                <c:pt idx="1309">
                  <c:v>48590</c:v>
                </c:pt>
                <c:pt idx="1310">
                  <c:v>48597</c:v>
                </c:pt>
                <c:pt idx="1311">
                  <c:v>48604</c:v>
                </c:pt>
                <c:pt idx="1312">
                  <c:v>48611</c:v>
                </c:pt>
                <c:pt idx="1313">
                  <c:v>48618</c:v>
                </c:pt>
                <c:pt idx="1314">
                  <c:v>48625</c:v>
                </c:pt>
                <c:pt idx="1315">
                  <c:v>48632</c:v>
                </c:pt>
                <c:pt idx="1316">
                  <c:v>48639</c:v>
                </c:pt>
                <c:pt idx="1317">
                  <c:v>48646</c:v>
                </c:pt>
                <c:pt idx="1318">
                  <c:v>48653</c:v>
                </c:pt>
                <c:pt idx="1319">
                  <c:v>48660</c:v>
                </c:pt>
                <c:pt idx="1320">
                  <c:v>48667</c:v>
                </c:pt>
                <c:pt idx="1321">
                  <c:v>48674</c:v>
                </c:pt>
                <c:pt idx="1322">
                  <c:v>48681</c:v>
                </c:pt>
                <c:pt idx="1323">
                  <c:v>48688</c:v>
                </c:pt>
                <c:pt idx="1324">
                  <c:v>48695</c:v>
                </c:pt>
                <c:pt idx="1325">
                  <c:v>48702</c:v>
                </c:pt>
                <c:pt idx="1326">
                  <c:v>48709</c:v>
                </c:pt>
                <c:pt idx="1327">
                  <c:v>48716</c:v>
                </c:pt>
                <c:pt idx="1328">
                  <c:v>48723</c:v>
                </c:pt>
                <c:pt idx="1329">
                  <c:v>48730</c:v>
                </c:pt>
                <c:pt idx="1330">
                  <c:v>48737</c:v>
                </c:pt>
                <c:pt idx="1331">
                  <c:v>48744</c:v>
                </c:pt>
                <c:pt idx="1332">
                  <c:v>48751</c:v>
                </c:pt>
                <c:pt idx="1333">
                  <c:v>48758</c:v>
                </c:pt>
                <c:pt idx="1334">
                  <c:v>48765</c:v>
                </c:pt>
                <c:pt idx="1335">
                  <c:v>48772</c:v>
                </c:pt>
                <c:pt idx="1336">
                  <c:v>48779</c:v>
                </c:pt>
                <c:pt idx="1337">
                  <c:v>48786</c:v>
                </c:pt>
                <c:pt idx="1338">
                  <c:v>48793</c:v>
                </c:pt>
                <c:pt idx="1339">
                  <c:v>48800</c:v>
                </c:pt>
                <c:pt idx="1340">
                  <c:v>48807</c:v>
                </c:pt>
                <c:pt idx="1341">
                  <c:v>48814</c:v>
                </c:pt>
                <c:pt idx="1342">
                  <c:v>48821</c:v>
                </c:pt>
                <c:pt idx="1343">
                  <c:v>48828</c:v>
                </c:pt>
                <c:pt idx="1344">
                  <c:v>48835</c:v>
                </c:pt>
                <c:pt idx="1345">
                  <c:v>48842</c:v>
                </c:pt>
                <c:pt idx="1346">
                  <c:v>48849</c:v>
                </c:pt>
                <c:pt idx="1347">
                  <c:v>48856</c:v>
                </c:pt>
                <c:pt idx="1348">
                  <c:v>48863</c:v>
                </c:pt>
                <c:pt idx="1349">
                  <c:v>48870</c:v>
                </c:pt>
                <c:pt idx="1350">
                  <c:v>48877</c:v>
                </c:pt>
                <c:pt idx="1351">
                  <c:v>48884</c:v>
                </c:pt>
                <c:pt idx="1352">
                  <c:v>48891</c:v>
                </c:pt>
                <c:pt idx="1353">
                  <c:v>48898</c:v>
                </c:pt>
                <c:pt idx="1354">
                  <c:v>48905</c:v>
                </c:pt>
                <c:pt idx="1355">
                  <c:v>48912</c:v>
                </c:pt>
                <c:pt idx="1356">
                  <c:v>48919</c:v>
                </c:pt>
                <c:pt idx="1357">
                  <c:v>48926</c:v>
                </c:pt>
                <c:pt idx="1358">
                  <c:v>48933</c:v>
                </c:pt>
                <c:pt idx="1359">
                  <c:v>48940</c:v>
                </c:pt>
                <c:pt idx="1360">
                  <c:v>48947</c:v>
                </c:pt>
                <c:pt idx="1361">
                  <c:v>48954</c:v>
                </c:pt>
                <c:pt idx="1362">
                  <c:v>48961</c:v>
                </c:pt>
                <c:pt idx="1363">
                  <c:v>48968</c:v>
                </c:pt>
                <c:pt idx="1364">
                  <c:v>48975</c:v>
                </c:pt>
                <c:pt idx="1365">
                  <c:v>48982</c:v>
                </c:pt>
                <c:pt idx="1366">
                  <c:v>48989</c:v>
                </c:pt>
                <c:pt idx="1367">
                  <c:v>48996</c:v>
                </c:pt>
                <c:pt idx="1368">
                  <c:v>49003</c:v>
                </c:pt>
                <c:pt idx="1369">
                  <c:v>49010</c:v>
                </c:pt>
                <c:pt idx="1370">
                  <c:v>49017</c:v>
                </c:pt>
                <c:pt idx="1371">
                  <c:v>49024</c:v>
                </c:pt>
                <c:pt idx="1372">
                  <c:v>49031</c:v>
                </c:pt>
                <c:pt idx="1373">
                  <c:v>49038</c:v>
                </c:pt>
                <c:pt idx="1374">
                  <c:v>49045</c:v>
                </c:pt>
                <c:pt idx="1375">
                  <c:v>49052</c:v>
                </c:pt>
                <c:pt idx="1376">
                  <c:v>49059</c:v>
                </c:pt>
                <c:pt idx="1377">
                  <c:v>49066</c:v>
                </c:pt>
                <c:pt idx="1378">
                  <c:v>49073</c:v>
                </c:pt>
                <c:pt idx="1379">
                  <c:v>49080</c:v>
                </c:pt>
                <c:pt idx="1380">
                  <c:v>49087</c:v>
                </c:pt>
                <c:pt idx="1381">
                  <c:v>49094</c:v>
                </c:pt>
                <c:pt idx="1382">
                  <c:v>49101</c:v>
                </c:pt>
                <c:pt idx="1383">
                  <c:v>49108</c:v>
                </c:pt>
                <c:pt idx="1384">
                  <c:v>49115</c:v>
                </c:pt>
                <c:pt idx="1385">
                  <c:v>49122</c:v>
                </c:pt>
                <c:pt idx="1386">
                  <c:v>49129</c:v>
                </c:pt>
                <c:pt idx="1387">
                  <c:v>49136</c:v>
                </c:pt>
                <c:pt idx="1388">
                  <c:v>49143</c:v>
                </c:pt>
                <c:pt idx="1389">
                  <c:v>49150</c:v>
                </c:pt>
                <c:pt idx="1390">
                  <c:v>49157</c:v>
                </c:pt>
                <c:pt idx="1391">
                  <c:v>49164</c:v>
                </c:pt>
                <c:pt idx="1392">
                  <c:v>49171</c:v>
                </c:pt>
                <c:pt idx="1393">
                  <c:v>49178</c:v>
                </c:pt>
                <c:pt idx="1394">
                  <c:v>49185</c:v>
                </c:pt>
                <c:pt idx="1395">
                  <c:v>49192</c:v>
                </c:pt>
                <c:pt idx="1396">
                  <c:v>49199</c:v>
                </c:pt>
                <c:pt idx="1397">
                  <c:v>49206</c:v>
                </c:pt>
                <c:pt idx="1398">
                  <c:v>49213</c:v>
                </c:pt>
                <c:pt idx="1399">
                  <c:v>49220</c:v>
                </c:pt>
                <c:pt idx="1400">
                  <c:v>49227</c:v>
                </c:pt>
                <c:pt idx="1401">
                  <c:v>49234</c:v>
                </c:pt>
                <c:pt idx="1402">
                  <c:v>49241</c:v>
                </c:pt>
                <c:pt idx="1403">
                  <c:v>49248</c:v>
                </c:pt>
                <c:pt idx="1404">
                  <c:v>49255</c:v>
                </c:pt>
                <c:pt idx="1405">
                  <c:v>49262</c:v>
                </c:pt>
                <c:pt idx="1406">
                  <c:v>49269</c:v>
                </c:pt>
                <c:pt idx="1407">
                  <c:v>49276</c:v>
                </c:pt>
                <c:pt idx="1408">
                  <c:v>49283</c:v>
                </c:pt>
                <c:pt idx="1409">
                  <c:v>49290</c:v>
                </c:pt>
                <c:pt idx="1410">
                  <c:v>49297</c:v>
                </c:pt>
                <c:pt idx="1411">
                  <c:v>49305</c:v>
                </c:pt>
                <c:pt idx="1412">
                  <c:v>49312</c:v>
                </c:pt>
                <c:pt idx="1413">
                  <c:v>49319</c:v>
                </c:pt>
                <c:pt idx="1414">
                  <c:v>49326</c:v>
                </c:pt>
                <c:pt idx="1415">
                  <c:v>49333</c:v>
                </c:pt>
                <c:pt idx="1416">
                  <c:v>49340</c:v>
                </c:pt>
                <c:pt idx="1417">
                  <c:v>49347</c:v>
                </c:pt>
                <c:pt idx="1418">
                  <c:v>49354</c:v>
                </c:pt>
                <c:pt idx="1419">
                  <c:v>49361</c:v>
                </c:pt>
                <c:pt idx="1420">
                  <c:v>49368</c:v>
                </c:pt>
                <c:pt idx="1421">
                  <c:v>49375</c:v>
                </c:pt>
                <c:pt idx="1422">
                  <c:v>49382</c:v>
                </c:pt>
                <c:pt idx="1423">
                  <c:v>49389</c:v>
                </c:pt>
                <c:pt idx="1424">
                  <c:v>49396</c:v>
                </c:pt>
                <c:pt idx="1425">
                  <c:v>49403</c:v>
                </c:pt>
                <c:pt idx="1426">
                  <c:v>49410</c:v>
                </c:pt>
                <c:pt idx="1427">
                  <c:v>49417</c:v>
                </c:pt>
                <c:pt idx="1428">
                  <c:v>49424</c:v>
                </c:pt>
                <c:pt idx="1429">
                  <c:v>49431</c:v>
                </c:pt>
                <c:pt idx="1430">
                  <c:v>49438</c:v>
                </c:pt>
                <c:pt idx="1431">
                  <c:v>49445</c:v>
                </c:pt>
                <c:pt idx="1432">
                  <c:v>49452</c:v>
                </c:pt>
                <c:pt idx="1433">
                  <c:v>49459</c:v>
                </c:pt>
                <c:pt idx="1434">
                  <c:v>49466</c:v>
                </c:pt>
                <c:pt idx="1435">
                  <c:v>49473</c:v>
                </c:pt>
                <c:pt idx="1436">
                  <c:v>49480</c:v>
                </c:pt>
                <c:pt idx="1437">
                  <c:v>49487</c:v>
                </c:pt>
                <c:pt idx="1438">
                  <c:v>49494</c:v>
                </c:pt>
                <c:pt idx="1439">
                  <c:v>49501</c:v>
                </c:pt>
                <c:pt idx="1440">
                  <c:v>49508</c:v>
                </c:pt>
                <c:pt idx="1441">
                  <c:v>49515</c:v>
                </c:pt>
                <c:pt idx="1442">
                  <c:v>49522</c:v>
                </c:pt>
                <c:pt idx="1443">
                  <c:v>49529</c:v>
                </c:pt>
                <c:pt idx="1444">
                  <c:v>49536</c:v>
                </c:pt>
                <c:pt idx="1445">
                  <c:v>49543</c:v>
                </c:pt>
                <c:pt idx="1446">
                  <c:v>49550</c:v>
                </c:pt>
                <c:pt idx="1447">
                  <c:v>49557</c:v>
                </c:pt>
                <c:pt idx="1448">
                  <c:v>49564</c:v>
                </c:pt>
                <c:pt idx="1449">
                  <c:v>49571</c:v>
                </c:pt>
                <c:pt idx="1450">
                  <c:v>49578</c:v>
                </c:pt>
                <c:pt idx="1451">
                  <c:v>49585</c:v>
                </c:pt>
                <c:pt idx="1452">
                  <c:v>49592</c:v>
                </c:pt>
                <c:pt idx="1453">
                  <c:v>49599</c:v>
                </c:pt>
                <c:pt idx="1454">
                  <c:v>49606</c:v>
                </c:pt>
                <c:pt idx="1455">
                  <c:v>49613</c:v>
                </c:pt>
                <c:pt idx="1456">
                  <c:v>49620</c:v>
                </c:pt>
                <c:pt idx="1457">
                  <c:v>49627</c:v>
                </c:pt>
                <c:pt idx="1458">
                  <c:v>49634</c:v>
                </c:pt>
                <c:pt idx="1459">
                  <c:v>49641</c:v>
                </c:pt>
                <c:pt idx="1460">
                  <c:v>49648</c:v>
                </c:pt>
                <c:pt idx="1461">
                  <c:v>49655</c:v>
                </c:pt>
                <c:pt idx="1462">
                  <c:v>49662</c:v>
                </c:pt>
                <c:pt idx="1463">
                  <c:v>49670</c:v>
                </c:pt>
                <c:pt idx="1464">
                  <c:v>49677</c:v>
                </c:pt>
                <c:pt idx="1465">
                  <c:v>49684</c:v>
                </c:pt>
                <c:pt idx="1466">
                  <c:v>49691</c:v>
                </c:pt>
                <c:pt idx="1467">
                  <c:v>49698</c:v>
                </c:pt>
                <c:pt idx="1468">
                  <c:v>49705</c:v>
                </c:pt>
                <c:pt idx="1469">
                  <c:v>49712</c:v>
                </c:pt>
                <c:pt idx="1470">
                  <c:v>49719</c:v>
                </c:pt>
                <c:pt idx="1471">
                  <c:v>49726</c:v>
                </c:pt>
                <c:pt idx="1472">
                  <c:v>49733</c:v>
                </c:pt>
                <c:pt idx="1473">
                  <c:v>49740</c:v>
                </c:pt>
                <c:pt idx="1474">
                  <c:v>49747</c:v>
                </c:pt>
                <c:pt idx="1475">
                  <c:v>49754</c:v>
                </c:pt>
                <c:pt idx="1476">
                  <c:v>49761</c:v>
                </c:pt>
                <c:pt idx="1477">
                  <c:v>49768</c:v>
                </c:pt>
                <c:pt idx="1478">
                  <c:v>49775</c:v>
                </c:pt>
                <c:pt idx="1479">
                  <c:v>49782</c:v>
                </c:pt>
                <c:pt idx="1480">
                  <c:v>49789</c:v>
                </c:pt>
                <c:pt idx="1481">
                  <c:v>49797</c:v>
                </c:pt>
                <c:pt idx="1482">
                  <c:v>49804</c:v>
                </c:pt>
                <c:pt idx="1483">
                  <c:v>49811</c:v>
                </c:pt>
                <c:pt idx="1484">
                  <c:v>49818</c:v>
                </c:pt>
                <c:pt idx="1485">
                  <c:v>49825</c:v>
                </c:pt>
                <c:pt idx="1486">
                  <c:v>49832</c:v>
                </c:pt>
                <c:pt idx="1487">
                  <c:v>49839</c:v>
                </c:pt>
                <c:pt idx="1488">
                  <c:v>49846</c:v>
                </c:pt>
                <c:pt idx="1489">
                  <c:v>49853</c:v>
                </c:pt>
                <c:pt idx="1490">
                  <c:v>49860</c:v>
                </c:pt>
                <c:pt idx="1491">
                  <c:v>49867</c:v>
                </c:pt>
                <c:pt idx="1492">
                  <c:v>49874</c:v>
                </c:pt>
                <c:pt idx="1493">
                  <c:v>49881</c:v>
                </c:pt>
                <c:pt idx="1494">
                  <c:v>49888</c:v>
                </c:pt>
                <c:pt idx="1495">
                  <c:v>49895</c:v>
                </c:pt>
                <c:pt idx="1496">
                  <c:v>49902</c:v>
                </c:pt>
                <c:pt idx="1497">
                  <c:v>49909</c:v>
                </c:pt>
                <c:pt idx="1498">
                  <c:v>49916</c:v>
                </c:pt>
                <c:pt idx="1499">
                  <c:v>49923</c:v>
                </c:pt>
                <c:pt idx="1500">
                  <c:v>49930</c:v>
                </c:pt>
                <c:pt idx="1501">
                  <c:v>49937</c:v>
                </c:pt>
                <c:pt idx="1502">
                  <c:v>49944</c:v>
                </c:pt>
                <c:pt idx="1503">
                  <c:v>49951</c:v>
                </c:pt>
                <c:pt idx="1504">
                  <c:v>49958</c:v>
                </c:pt>
                <c:pt idx="1505">
                  <c:v>49965</c:v>
                </c:pt>
                <c:pt idx="1506">
                  <c:v>49972</c:v>
                </c:pt>
                <c:pt idx="1507">
                  <c:v>49979</c:v>
                </c:pt>
                <c:pt idx="1508">
                  <c:v>49986</c:v>
                </c:pt>
                <c:pt idx="1509">
                  <c:v>49993</c:v>
                </c:pt>
                <c:pt idx="1510">
                  <c:v>50000</c:v>
                </c:pt>
                <c:pt idx="1511">
                  <c:v>50007</c:v>
                </c:pt>
                <c:pt idx="1512">
                  <c:v>50014</c:v>
                </c:pt>
                <c:pt idx="1513">
                  <c:v>50021</c:v>
                </c:pt>
                <c:pt idx="1514">
                  <c:v>50028</c:v>
                </c:pt>
                <c:pt idx="1515">
                  <c:v>50038</c:v>
                </c:pt>
                <c:pt idx="1516">
                  <c:v>50045</c:v>
                </c:pt>
                <c:pt idx="1517">
                  <c:v>50052</c:v>
                </c:pt>
                <c:pt idx="1518">
                  <c:v>50059</c:v>
                </c:pt>
                <c:pt idx="1519">
                  <c:v>50066</c:v>
                </c:pt>
                <c:pt idx="1520">
                  <c:v>50073</c:v>
                </c:pt>
                <c:pt idx="1521">
                  <c:v>50080</c:v>
                </c:pt>
                <c:pt idx="1522">
                  <c:v>50087</c:v>
                </c:pt>
                <c:pt idx="1523">
                  <c:v>50094</c:v>
                </c:pt>
                <c:pt idx="1524">
                  <c:v>50101</c:v>
                </c:pt>
                <c:pt idx="1525">
                  <c:v>50108</c:v>
                </c:pt>
                <c:pt idx="1526">
                  <c:v>50115</c:v>
                </c:pt>
                <c:pt idx="1527">
                  <c:v>50122</c:v>
                </c:pt>
                <c:pt idx="1528">
                  <c:v>50129</c:v>
                </c:pt>
                <c:pt idx="1529">
                  <c:v>50137</c:v>
                </c:pt>
                <c:pt idx="1530">
                  <c:v>50144</c:v>
                </c:pt>
                <c:pt idx="1531">
                  <c:v>50151</c:v>
                </c:pt>
                <c:pt idx="1532">
                  <c:v>50158</c:v>
                </c:pt>
                <c:pt idx="1533">
                  <c:v>50165</c:v>
                </c:pt>
                <c:pt idx="1534">
                  <c:v>50172</c:v>
                </c:pt>
                <c:pt idx="1535">
                  <c:v>50179</c:v>
                </c:pt>
                <c:pt idx="1536">
                  <c:v>50186</c:v>
                </c:pt>
                <c:pt idx="1537">
                  <c:v>50193</c:v>
                </c:pt>
                <c:pt idx="1538">
                  <c:v>50200</c:v>
                </c:pt>
                <c:pt idx="1539">
                  <c:v>50207</c:v>
                </c:pt>
                <c:pt idx="1540">
                  <c:v>50214</c:v>
                </c:pt>
                <c:pt idx="1541">
                  <c:v>50221</c:v>
                </c:pt>
                <c:pt idx="1542">
                  <c:v>50228</c:v>
                </c:pt>
                <c:pt idx="1543">
                  <c:v>50235</c:v>
                </c:pt>
                <c:pt idx="1544">
                  <c:v>50242</c:v>
                </c:pt>
                <c:pt idx="1545">
                  <c:v>50249</c:v>
                </c:pt>
                <c:pt idx="1546">
                  <c:v>50256</c:v>
                </c:pt>
                <c:pt idx="1547">
                  <c:v>50263</c:v>
                </c:pt>
                <c:pt idx="1548">
                  <c:v>50270</c:v>
                </c:pt>
                <c:pt idx="1549">
                  <c:v>50277</c:v>
                </c:pt>
                <c:pt idx="1550">
                  <c:v>50284</c:v>
                </c:pt>
                <c:pt idx="1551">
                  <c:v>50291</c:v>
                </c:pt>
                <c:pt idx="1552">
                  <c:v>50298</c:v>
                </c:pt>
                <c:pt idx="1553">
                  <c:v>50305</c:v>
                </c:pt>
                <c:pt idx="1554">
                  <c:v>50312</c:v>
                </c:pt>
                <c:pt idx="1555">
                  <c:v>50319</c:v>
                </c:pt>
                <c:pt idx="1556">
                  <c:v>50326</c:v>
                </c:pt>
                <c:pt idx="1557">
                  <c:v>50333</c:v>
                </c:pt>
                <c:pt idx="1558">
                  <c:v>50340</c:v>
                </c:pt>
                <c:pt idx="1559">
                  <c:v>50347</c:v>
                </c:pt>
                <c:pt idx="1560">
                  <c:v>50354</c:v>
                </c:pt>
                <c:pt idx="1561">
                  <c:v>50361</c:v>
                </c:pt>
                <c:pt idx="1562">
                  <c:v>50368</c:v>
                </c:pt>
                <c:pt idx="1563">
                  <c:v>50375</c:v>
                </c:pt>
                <c:pt idx="1564">
                  <c:v>50382</c:v>
                </c:pt>
                <c:pt idx="1565">
                  <c:v>50389</c:v>
                </c:pt>
                <c:pt idx="1566">
                  <c:v>50396</c:v>
                </c:pt>
                <c:pt idx="1567">
                  <c:v>50403</c:v>
                </c:pt>
                <c:pt idx="1568">
                  <c:v>50410</c:v>
                </c:pt>
                <c:pt idx="1569">
                  <c:v>50417</c:v>
                </c:pt>
                <c:pt idx="1570">
                  <c:v>50424</c:v>
                </c:pt>
                <c:pt idx="1571">
                  <c:v>50431</c:v>
                </c:pt>
                <c:pt idx="1572">
                  <c:v>50438</c:v>
                </c:pt>
                <c:pt idx="1573">
                  <c:v>50445</c:v>
                </c:pt>
                <c:pt idx="1574">
                  <c:v>50452</c:v>
                </c:pt>
                <c:pt idx="1575">
                  <c:v>50459</c:v>
                </c:pt>
                <c:pt idx="1576">
                  <c:v>50466</c:v>
                </c:pt>
                <c:pt idx="1577">
                  <c:v>50473</c:v>
                </c:pt>
                <c:pt idx="1578">
                  <c:v>50480</c:v>
                </c:pt>
                <c:pt idx="1579">
                  <c:v>50487</c:v>
                </c:pt>
                <c:pt idx="1580">
                  <c:v>50494</c:v>
                </c:pt>
                <c:pt idx="1581">
                  <c:v>50501</c:v>
                </c:pt>
                <c:pt idx="1582">
                  <c:v>50508</c:v>
                </c:pt>
                <c:pt idx="1583">
                  <c:v>50515</c:v>
                </c:pt>
                <c:pt idx="1584">
                  <c:v>50522</c:v>
                </c:pt>
                <c:pt idx="1585">
                  <c:v>50529</c:v>
                </c:pt>
                <c:pt idx="1586">
                  <c:v>50536</c:v>
                </c:pt>
                <c:pt idx="1587">
                  <c:v>50543</c:v>
                </c:pt>
                <c:pt idx="1588">
                  <c:v>50550</c:v>
                </c:pt>
                <c:pt idx="1589">
                  <c:v>50557</c:v>
                </c:pt>
                <c:pt idx="1590">
                  <c:v>50564</c:v>
                </c:pt>
                <c:pt idx="1591">
                  <c:v>50571</c:v>
                </c:pt>
                <c:pt idx="1592">
                  <c:v>50578</c:v>
                </c:pt>
                <c:pt idx="1593">
                  <c:v>50585</c:v>
                </c:pt>
                <c:pt idx="1594">
                  <c:v>50592</c:v>
                </c:pt>
                <c:pt idx="1595">
                  <c:v>50599</c:v>
                </c:pt>
                <c:pt idx="1596">
                  <c:v>50606</c:v>
                </c:pt>
                <c:pt idx="1597">
                  <c:v>50613</c:v>
                </c:pt>
                <c:pt idx="1598">
                  <c:v>50620</c:v>
                </c:pt>
                <c:pt idx="1599">
                  <c:v>50627</c:v>
                </c:pt>
                <c:pt idx="1600">
                  <c:v>50634</c:v>
                </c:pt>
                <c:pt idx="1601">
                  <c:v>50641</c:v>
                </c:pt>
                <c:pt idx="1602">
                  <c:v>50648</c:v>
                </c:pt>
                <c:pt idx="1603">
                  <c:v>50655</c:v>
                </c:pt>
                <c:pt idx="1604">
                  <c:v>50662</c:v>
                </c:pt>
                <c:pt idx="1605">
                  <c:v>50669</c:v>
                </c:pt>
                <c:pt idx="1606">
                  <c:v>50676</c:v>
                </c:pt>
                <c:pt idx="1607">
                  <c:v>50683</c:v>
                </c:pt>
                <c:pt idx="1608">
                  <c:v>50690</c:v>
                </c:pt>
                <c:pt idx="1609">
                  <c:v>50697</c:v>
                </c:pt>
                <c:pt idx="1610">
                  <c:v>50704</c:v>
                </c:pt>
                <c:pt idx="1611">
                  <c:v>50711</c:v>
                </c:pt>
                <c:pt idx="1612">
                  <c:v>50718</c:v>
                </c:pt>
                <c:pt idx="1613">
                  <c:v>50725</c:v>
                </c:pt>
                <c:pt idx="1614">
                  <c:v>50732</c:v>
                </c:pt>
                <c:pt idx="1615">
                  <c:v>50739</c:v>
                </c:pt>
                <c:pt idx="1616">
                  <c:v>50746</c:v>
                </c:pt>
                <c:pt idx="1617">
                  <c:v>50753</c:v>
                </c:pt>
                <c:pt idx="1618">
                  <c:v>50760</c:v>
                </c:pt>
                <c:pt idx="1619">
                  <c:v>50767</c:v>
                </c:pt>
                <c:pt idx="1620">
                  <c:v>50774</c:v>
                </c:pt>
                <c:pt idx="1621">
                  <c:v>50781</c:v>
                </c:pt>
                <c:pt idx="1622">
                  <c:v>50788</c:v>
                </c:pt>
                <c:pt idx="1623">
                  <c:v>50795</c:v>
                </c:pt>
                <c:pt idx="1624">
                  <c:v>50802</c:v>
                </c:pt>
                <c:pt idx="1625">
                  <c:v>50809</c:v>
                </c:pt>
                <c:pt idx="1626">
                  <c:v>50816</c:v>
                </c:pt>
                <c:pt idx="1627">
                  <c:v>50823</c:v>
                </c:pt>
                <c:pt idx="1628">
                  <c:v>50830</c:v>
                </c:pt>
                <c:pt idx="1629">
                  <c:v>50837</c:v>
                </c:pt>
                <c:pt idx="1630">
                  <c:v>50844</c:v>
                </c:pt>
                <c:pt idx="1631">
                  <c:v>50851</c:v>
                </c:pt>
                <c:pt idx="1632">
                  <c:v>50858</c:v>
                </c:pt>
                <c:pt idx="1633">
                  <c:v>50865</c:v>
                </c:pt>
                <c:pt idx="1634">
                  <c:v>50872</c:v>
                </c:pt>
                <c:pt idx="1635">
                  <c:v>50879</c:v>
                </c:pt>
                <c:pt idx="1636">
                  <c:v>50886</c:v>
                </c:pt>
                <c:pt idx="1637">
                  <c:v>50893</c:v>
                </c:pt>
                <c:pt idx="1638">
                  <c:v>50900</c:v>
                </c:pt>
                <c:pt idx="1639">
                  <c:v>50907</c:v>
                </c:pt>
                <c:pt idx="1640">
                  <c:v>50914</c:v>
                </c:pt>
                <c:pt idx="1641">
                  <c:v>50921</c:v>
                </c:pt>
                <c:pt idx="1642">
                  <c:v>50928</c:v>
                </c:pt>
                <c:pt idx="1643">
                  <c:v>50935</c:v>
                </c:pt>
                <c:pt idx="1644">
                  <c:v>50942</c:v>
                </c:pt>
                <c:pt idx="1645">
                  <c:v>50949</c:v>
                </c:pt>
                <c:pt idx="1646">
                  <c:v>50956</c:v>
                </c:pt>
                <c:pt idx="1647">
                  <c:v>50963</c:v>
                </c:pt>
                <c:pt idx="1648">
                  <c:v>50970</c:v>
                </c:pt>
                <c:pt idx="1649">
                  <c:v>50977</c:v>
                </c:pt>
                <c:pt idx="1650">
                  <c:v>50984</c:v>
                </c:pt>
                <c:pt idx="1651">
                  <c:v>50991</c:v>
                </c:pt>
                <c:pt idx="1652">
                  <c:v>50998</c:v>
                </c:pt>
                <c:pt idx="1653">
                  <c:v>51005</c:v>
                </c:pt>
                <c:pt idx="1654">
                  <c:v>51012</c:v>
                </c:pt>
                <c:pt idx="1655">
                  <c:v>51019</c:v>
                </c:pt>
                <c:pt idx="1656">
                  <c:v>51026</c:v>
                </c:pt>
                <c:pt idx="1657">
                  <c:v>51033</c:v>
                </c:pt>
                <c:pt idx="1658">
                  <c:v>51040</c:v>
                </c:pt>
                <c:pt idx="1659">
                  <c:v>51047</c:v>
                </c:pt>
                <c:pt idx="1660">
                  <c:v>51054</c:v>
                </c:pt>
                <c:pt idx="1661">
                  <c:v>51061</c:v>
                </c:pt>
                <c:pt idx="1662">
                  <c:v>51068</c:v>
                </c:pt>
                <c:pt idx="1663">
                  <c:v>51075</c:v>
                </c:pt>
                <c:pt idx="1664">
                  <c:v>51082</c:v>
                </c:pt>
                <c:pt idx="1665">
                  <c:v>51089</c:v>
                </c:pt>
                <c:pt idx="1666">
                  <c:v>51096</c:v>
                </c:pt>
                <c:pt idx="1667">
                  <c:v>51103</c:v>
                </c:pt>
                <c:pt idx="1668">
                  <c:v>51110</c:v>
                </c:pt>
                <c:pt idx="1669">
                  <c:v>51117</c:v>
                </c:pt>
                <c:pt idx="1670">
                  <c:v>51124</c:v>
                </c:pt>
                <c:pt idx="1671">
                  <c:v>51131</c:v>
                </c:pt>
                <c:pt idx="1672">
                  <c:v>51138</c:v>
                </c:pt>
                <c:pt idx="1673">
                  <c:v>51145</c:v>
                </c:pt>
                <c:pt idx="1674">
                  <c:v>51152</c:v>
                </c:pt>
                <c:pt idx="1675">
                  <c:v>51159</c:v>
                </c:pt>
                <c:pt idx="1676">
                  <c:v>51166</c:v>
                </c:pt>
                <c:pt idx="1677">
                  <c:v>51173</c:v>
                </c:pt>
                <c:pt idx="1678">
                  <c:v>51180</c:v>
                </c:pt>
                <c:pt idx="1679">
                  <c:v>51187</c:v>
                </c:pt>
                <c:pt idx="1680">
                  <c:v>51194</c:v>
                </c:pt>
                <c:pt idx="1681">
                  <c:v>51201</c:v>
                </c:pt>
                <c:pt idx="1682">
                  <c:v>51208</c:v>
                </c:pt>
                <c:pt idx="1683">
                  <c:v>51215</c:v>
                </c:pt>
                <c:pt idx="1684">
                  <c:v>51222</c:v>
                </c:pt>
                <c:pt idx="1685">
                  <c:v>51229</c:v>
                </c:pt>
                <c:pt idx="1686">
                  <c:v>51236</c:v>
                </c:pt>
                <c:pt idx="1687">
                  <c:v>51243</c:v>
                </c:pt>
                <c:pt idx="1688">
                  <c:v>51250</c:v>
                </c:pt>
                <c:pt idx="1689">
                  <c:v>51258</c:v>
                </c:pt>
                <c:pt idx="1690">
                  <c:v>51265</c:v>
                </c:pt>
                <c:pt idx="1691">
                  <c:v>51272</c:v>
                </c:pt>
                <c:pt idx="1692">
                  <c:v>51279</c:v>
                </c:pt>
                <c:pt idx="1693">
                  <c:v>51286</c:v>
                </c:pt>
                <c:pt idx="1694">
                  <c:v>51293</c:v>
                </c:pt>
                <c:pt idx="1695">
                  <c:v>51300</c:v>
                </c:pt>
                <c:pt idx="1696">
                  <c:v>51307</c:v>
                </c:pt>
                <c:pt idx="1697">
                  <c:v>51314</c:v>
                </c:pt>
                <c:pt idx="1698">
                  <c:v>51321</c:v>
                </c:pt>
                <c:pt idx="1699">
                  <c:v>51328</c:v>
                </c:pt>
                <c:pt idx="1700">
                  <c:v>51335</c:v>
                </c:pt>
                <c:pt idx="1701">
                  <c:v>51342</c:v>
                </c:pt>
                <c:pt idx="1702">
                  <c:v>51349</c:v>
                </c:pt>
                <c:pt idx="1703">
                  <c:v>51356</c:v>
                </c:pt>
                <c:pt idx="1704">
                  <c:v>51363</c:v>
                </c:pt>
                <c:pt idx="1705">
                  <c:v>51370</c:v>
                </c:pt>
                <c:pt idx="1706">
                  <c:v>51377</c:v>
                </c:pt>
                <c:pt idx="1707">
                  <c:v>51384</c:v>
                </c:pt>
                <c:pt idx="1708">
                  <c:v>51391</c:v>
                </c:pt>
                <c:pt idx="1709">
                  <c:v>51398</c:v>
                </c:pt>
                <c:pt idx="1710">
                  <c:v>51405</c:v>
                </c:pt>
                <c:pt idx="1711">
                  <c:v>51412</c:v>
                </c:pt>
                <c:pt idx="1712">
                  <c:v>51419</c:v>
                </c:pt>
                <c:pt idx="1713">
                  <c:v>51426</c:v>
                </c:pt>
                <c:pt idx="1714">
                  <c:v>51433</c:v>
                </c:pt>
                <c:pt idx="1715">
                  <c:v>51440</c:v>
                </c:pt>
                <c:pt idx="1716">
                  <c:v>51447</c:v>
                </c:pt>
                <c:pt idx="1717">
                  <c:v>51454</c:v>
                </c:pt>
                <c:pt idx="1718">
                  <c:v>51461</c:v>
                </c:pt>
                <c:pt idx="1719">
                  <c:v>51468</c:v>
                </c:pt>
                <c:pt idx="1720">
                  <c:v>51475</c:v>
                </c:pt>
                <c:pt idx="1721">
                  <c:v>51482</c:v>
                </c:pt>
                <c:pt idx="1722">
                  <c:v>51489</c:v>
                </c:pt>
                <c:pt idx="1723">
                  <c:v>51497</c:v>
                </c:pt>
                <c:pt idx="1724">
                  <c:v>51504</c:v>
                </c:pt>
                <c:pt idx="1725">
                  <c:v>51511</c:v>
                </c:pt>
                <c:pt idx="1726">
                  <c:v>51518</c:v>
                </c:pt>
                <c:pt idx="1727">
                  <c:v>51525</c:v>
                </c:pt>
                <c:pt idx="1728">
                  <c:v>51532</c:v>
                </c:pt>
                <c:pt idx="1729">
                  <c:v>51539</c:v>
                </c:pt>
                <c:pt idx="1730">
                  <c:v>51546</c:v>
                </c:pt>
                <c:pt idx="1731">
                  <c:v>51553</c:v>
                </c:pt>
                <c:pt idx="1732">
                  <c:v>51560</c:v>
                </c:pt>
                <c:pt idx="1733">
                  <c:v>51567</c:v>
                </c:pt>
                <c:pt idx="1734">
                  <c:v>51574</c:v>
                </c:pt>
                <c:pt idx="1735">
                  <c:v>51581</c:v>
                </c:pt>
                <c:pt idx="1736">
                  <c:v>51588</c:v>
                </c:pt>
                <c:pt idx="1737">
                  <c:v>51595</c:v>
                </c:pt>
                <c:pt idx="1738">
                  <c:v>51602</c:v>
                </c:pt>
                <c:pt idx="1739">
                  <c:v>51609</c:v>
                </c:pt>
                <c:pt idx="1740">
                  <c:v>51616</c:v>
                </c:pt>
                <c:pt idx="1741">
                  <c:v>51623</c:v>
                </c:pt>
                <c:pt idx="1742">
                  <c:v>51630</c:v>
                </c:pt>
                <c:pt idx="1743">
                  <c:v>51637</c:v>
                </c:pt>
                <c:pt idx="1744">
                  <c:v>51644</c:v>
                </c:pt>
                <c:pt idx="1745">
                  <c:v>51651</c:v>
                </c:pt>
                <c:pt idx="1746">
                  <c:v>51658</c:v>
                </c:pt>
                <c:pt idx="1747">
                  <c:v>51665</c:v>
                </c:pt>
                <c:pt idx="1748">
                  <c:v>51672</c:v>
                </c:pt>
                <c:pt idx="1749">
                  <c:v>51679</c:v>
                </c:pt>
                <c:pt idx="1750">
                  <c:v>51686</c:v>
                </c:pt>
                <c:pt idx="1751">
                  <c:v>51693</c:v>
                </c:pt>
                <c:pt idx="1752">
                  <c:v>51700</c:v>
                </c:pt>
                <c:pt idx="1753">
                  <c:v>51707</c:v>
                </c:pt>
                <c:pt idx="1754">
                  <c:v>51714</c:v>
                </c:pt>
                <c:pt idx="1755">
                  <c:v>51721</c:v>
                </c:pt>
                <c:pt idx="1756">
                  <c:v>51728</c:v>
                </c:pt>
                <c:pt idx="1757">
                  <c:v>51735</c:v>
                </c:pt>
                <c:pt idx="1758">
                  <c:v>51742</c:v>
                </c:pt>
                <c:pt idx="1759">
                  <c:v>51749</c:v>
                </c:pt>
                <c:pt idx="1760">
                  <c:v>51756</c:v>
                </c:pt>
                <c:pt idx="1761">
                  <c:v>51763</c:v>
                </c:pt>
                <c:pt idx="1762">
                  <c:v>51770</c:v>
                </c:pt>
                <c:pt idx="1763">
                  <c:v>51777</c:v>
                </c:pt>
                <c:pt idx="1764">
                  <c:v>51784</c:v>
                </c:pt>
                <c:pt idx="1765">
                  <c:v>51791</c:v>
                </c:pt>
                <c:pt idx="1766">
                  <c:v>51798</c:v>
                </c:pt>
                <c:pt idx="1767">
                  <c:v>51805</c:v>
                </c:pt>
                <c:pt idx="1768">
                  <c:v>51812</c:v>
                </c:pt>
                <c:pt idx="1769">
                  <c:v>51819</c:v>
                </c:pt>
                <c:pt idx="1770">
                  <c:v>51826</c:v>
                </c:pt>
                <c:pt idx="1771">
                  <c:v>51833</c:v>
                </c:pt>
                <c:pt idx="1772">
                  <c:v>51840</c:v>
                </c:pt>
                <c:pt idx="1773">
                  <c:v>51847</c:v>
                </c:pt>
                <c:pt idx="1774">
                  <c:v>51854</c:v>
                </c:pt>
                <c:pt idx="1775">
                  <c:v>51862</c:v>
                </c:pt>
                <c:pt idx="1776">
                  <c:v>51869</c:v>
                </c:pt>
                <c:pt idx="1777">
                  <c:v>51876</c:v>
                </c:pt>
                <c:pt idx="1778">
                  <c:v>51883</c:v>
                </c:pt>
                <c:pt idx="1779">
                  <c:v>51890</c:v>
                </c:pt>
                <c:pt idx="1780">
                  <c:v>51897</c:v>
                </c:pt>
                <c:pt idx="1781">
                  <c:v>51904</c:v>
                </c:pt>
                <c:pt idx="1782">
                  <c:v>51911</c:v>
                </c:pt>
                <c:pt idx="1783">
                  <c:v>51918</c:v>
                </c:pt>
                <c:pt idx="1784">
                  <c:v>51925</c:v>
                </c:pt>
                <c:pt idx="1785">
                  <c:v>51932</c:v>
                </c:pt>
                <c:pt idx="1786">
                  <c:v>51939</c:v>
                </c:pt>
                <c:pt idx="1787">
                  <c:v>51946</c:v>
                </c:pt>
                <c:pt idx="1788">
                  <c:v>51953</c:v>
                </c:pt>
                <c:pt idx="1789">
                  <c:v>51964</c:v>
                </c:pt>
                <c:pt idx="1790">
                  <c:v>51971</c:v>
                </c:pt>
                <c:pt idx="1791">
                  <c:v>51978</c:v>
                </c:pt>
                <c:pt idx="1792">
                  <c:v>51985</c:v>
                </c:pt>
                <c:pt idx="1793">
                  <c:v>51992</c:v>
                </c:pt>
                <c:pt idx="1794">
                  <c:v>51999</c:v>
                </c:pt>
                <c:pt idx="1795">
                  <c:v>52006</c:v>
                </c:pt>
                <c:pt idx="1796">
                  <c:v>52013</c:v>
                </c:pt>
                <c:pt idx="1797">
                  <c:v>52020</c:v>
                </c:pt>
                <c:pt idx="1798">
                  <c:v>52027</c:v>
                </c:pt>
                <c:pt idx="1799">
                  <c:v>52034</c:v>
                </c:pt>
                <c:pt idx="1800">
                  <c:v>52041</c:v>
                </c:pt>
                <c:pt idx="1801">
                  <c:v>52048</c:v>
                </c:pt>
                <c:pt idx="1802">
                  <c:v>52055</c:v>
                </c:pt>
                <c:pt idx="1803">
                  <c:v>52062</c:v>
                </c:pt>
                <c:pt idx="1804">
                  <c:v>52069</c:v>
                </c:pt>
                <c:pt idx="1805">
                  <c:v>52076</c:v>
                </c:pt>
                <c:pt idx="1806">
                  <c:v>52083</c:v>
                </c:pt>
                <c:pt idx="1807">
                  <c:v>52090</c:v>
                </c:pt>
                <c:pt idx="1808">
                  <c:v>52097</c:v>
                </c:pt>
                <c:pt idx="1809">
                  <c:v>52104</c:v>
                </c:pt>
                <c:pt idx="1810">
                  <c:v>52111</c:v>
                </c:pt>
                <c:pt idx="1811">
                  <c:v>52118</c:v>
                </c:pt>
                <c:pt idx="1812">
                  <c:v>52125</c:v>
                </c:pt>
                <c:pt idx="1813">
                  <c:v>52132</c:v>
                </c:pt>
                <c:pt idx="1814">
                  <c:v>52139</c:v>
                </c:pt>
                <c:pt idx="1815">
                  <c:v>52146</c:v>
                </c:pt>
                <c:pt idx="1816">
                  <c:v>52153</c:v>
                </c:pt>
                <c:pt idx="1817">
                  <c:v>52160</c:v>
                </c:pt>
                <c:pt idx="1818">
                  <c:v>52167</c:v>
                </c:pt>
                <c:pt idx="1819">
                  <c:v>52174</c:v>
                </c:pt>
                <c:pt idx="1820">
                  <c:v>52181</c:v>
                </c:pt>
                <c:pt idx="1821">
                  <c:v>52188</c:v>
                </c:pt>
                <c:pt idx="1822">
                  <c:v>52195</c:v>
                </c:pt>
                <c:pt idx="1823">
                  <c:v>52202</c:v>
                </c:pt>
                <c:pt idx="1824">
                  <c:v>52209</c:v>
                </c:pt>
                <c:pt idx="1825">
                  <c:v>52216</c:v>
                </c:pt>
                <c:pt idx="1826">
                  <c:v>52223</c:v>
                </c:pt>
                <c:pt idx="1827">
                  <c:v>52230</c:v>
                </c:pt>
                <c:pt idx="1828">
                  <c:v>52237</c:v>
                </c:pt>
                <c:pt idx="1829">
                  <c:v>52244</c:v>
                </c:pt>
                <c:pt idx="1830">
                  <c:v>52251</c:v>
                </c:pt>
                <c:pt idx="1831">
                  <c:v>52258</c:v>
                </c:pt>
                <c:pt idx="1832">
                  <c:v>52265</c:v>
                </c:pt>
                <c:pt idx="1833">
                  <c:v>52272</c:v>
                </c:pt>
                <c:pt idx="1834">
                  <c:v>52279</c:v>
                </c:pt>
                <c:pt idx="1835">
                  <c:v>52286</c:v>
                </c:pt>
                <c:pt idx="1836">
                  <c:v>52293</c:v>
                </c:pt>
                <c:pt idx="1837">
                  <c:v>52300</c:v>
                </c:pt>
                <c:pt idx="1838">
                  <c:v>52307</c:v>
                </c:pt>
                <c:pt idx="1839">
                  <c:v>52314</c:v>
                </c:pt>
                <c:pt idx="1840">
                  <c:v>52321</c:v>
                </c:pt>
                <c:pt idx="1841">
                  <c:v>52328</c:v>
                </c:pt>
                <c:pt idx="1842">
                  <c:v>52335</c:v>
                </c:pt>
                <c:pt idx="1843">
                  <c:v>52342</c:v>
                </c:pt>
                <c:pt idx="1844">
                  <c:v>52349</c:v>
                </c:pt>
                <c:pt idx="1845">
                  <c:v>52356</c:v>
                </c:pt>
                <c:pt idx="1846">
                  <c:v>52363</c:v>
                </c:pt>
                <c:pt idx="1847">
                  <c:v>52370</c:v>
                </c:pt>
                <c:pt idx="1848">
                  <c:v>52377</c:v>
                </c:pt>
                <c:pt idx="1849">
                  <c:v>52384</c:v>
                </c:pt>
                <c:pt idx="1850">
                  <c:v>52391</c:v>
                </c:pt>
                <c:pt idx="1851">
                  <c:v>52398</c:v>
                </c:pt>
                <c:pt idx="1852">
                  <c:v>52405</c:v>
                </c:pt>
                <c:pt idx="1853">
                  <c:v>52412</c:v>
                </c:pt>
                <c:pt idx="1854">
                  <c:v>52419</c:v>
                </c:pt>
                <c:pt idx="1855">
                  <c:v>52426</c:v>
                </c:pt>
                <c:pt idx="1856">
                  <c:v>52433</c:v>
                </c:pt>
                <c:pt idx="1857">
                  <c:v>52440</c:v>
                </c:pt>
                <c:pt idx="1858">
                  <c:v>52447</c:v>
                </c:pt>
                <c:pt idx="1859">
                  <c:v>52454</c:v>
                </c:pt>
                <c:pt idx="1860">
                  <c:v>52461</c:v>
                </c:pt>
                <c:pt idx="1861">
                  <c:v>52468</c:v>
                </c:pt>
                <c:pt idx="1862">
                  <c:v>52475</c:v>
                </c:pt>
                <c:pt idx="1863">
                  <c:v>52482</c:v>
                </c:pt>
                <c:pt idx="1864">
                  <c:v>52489</c:v>
                </c:pt>
                <c:pt idx="1865">
                  <c:v>52496</c:v>
                </c:pt>
                <c:pt idx="1866">
                  <c:v>52503</c:v>
                </c:pt>
                <c:pt idx="1867">
                  <c:v>52510</c:v>
                </c:pt>
                <c:pt idx="1868">
                  <c:v>52517</c:v>
                </c:pt>
                <c:pt idx="1869">
                  <c:v>52524</c:v>
                </c:pt>
                <c:pt idx="1870">
                  <c:v>52531</c:v>
                </c:pt>
                <c:pt idx="1871">
                  <c:v>52538</c:v>
                </c:pt>
                <c:pt idx="1872">
                  <c:v>52545</c:v>
                </c:pt>
                <c:pt idx="1873">
                  <c:v>52552</c:v>
                </c:pt>
                <c:pt idx="1874">
                  <c:v>52559</c:v>
                </c:pt>
                <c:pt idx="1875">
                  <c:v>52566</c:v>
                </c:pt>
                <c:pt idx="1876">
                  <c:v>52573</c:v>
                </c:pt>
                <c:pt idx="1877">
                  <c:v>52580</c:v>
                </c:pt>
                <c:pt idx="1878">
                  <c:v>52587</c:v>
                </c:pt>
                <c:pt idx="1879">
                  <c:v>52594</c:v>
                </c:pt>
                <c:pt idx="1880">
                  <c:v>52601</c:v>
                </c:pt>
                <c:pt idx="1881">
                  <c:v>52608</c:v>
                </c:pt>
                <c:pt idx="1882">
                  <c:v>52615</c:v>
                </c:pt>
                <c:pt idx="1883">
                  <c:v>52622</c:v>
                </c:pt>
                <c:pt idx="1884">
                  <c:v>52629</c:v>
                </c:pt>
                <c:pt idx="1885">
                  <c:v>52636</c:v>
                </c:pt>
                <c:pt idx="1886">
                  <c:v>52643</c:v>
                </c:pt>
                <c:pt idx="1887">
                  <c:v>52650</c:v>
                </c:pt>
                <c:pt idx="1888">
                  <c:v>52657</c:v>
                </c:pt>
                <c:pt idx="1889">
                  <c:v>52664</c:v>
                </c:pt>
                <c:pt idx="1890">
                  <c:v>52671</c:v>
                </c:pt>
                <c:pt idx="1891">
                  <c:v>52678</c:v>
                </c:pt>
                <c:pt idx="1892">
                  <c:v>52685</c:v>
                </c:pt>
                <c:pt idx="1893">
                  <c:v>52692</c:v>
                </c:pt>
                <c:pt idx="1894">
                  <c:v>52699</c:v>
                </c:pt>
                <c:pt idx="1895">
                  <c:v>52706</c:v>
                </c:pt>
                <c:pt idx="1896">
                  <c:v>52713</c:v>
                </c:pt>
                <c:pt idx="1897">
                  <c:v>52720</c:v>
                </c:pt>
                <c:pt idx="1898">
                  <c:v>52727</c:v>
                </c:pt>
                <c:pt idx="1899">
                  <c:v>52734</c:v>
                </c:pt>
                <c:pt idx="1900">
                  <c:v>52741</c:v>
                </c:pt>
                <c:pt idx="1901">
                  <c:v>52748</c:v>
                </c:pt>
                <c:pt idx="1902">
                  <c:v>52755</c:v>
                </c:pt>
                <c:pt idx="1903">
                  <c:v>52762</c:v>
                </c:pt>
                <c:pt idx="1904">
                  <c:v>52769</c:v>
                </c:pt>
                <c:pt idx="1905">
                  <c:v>52776</c:v>
                </c:pt>
                <c:pt idx="1906">
                  <c:v>52783</c:v>
                </c:pt>
                <c:pt idx="1907">
                  <c:v>52790</c:v>
                </c:pt>
                <c:pt idx="1908">
                  <c:v>52797</c:v>
                </c:pt>
                <c:pt idx="1909">
                  <c:v>52804</c:v>
                </c:pt>
                <c:pt idx="1910">
                  <c:v>52811</c:v>
                </c:pt>
                <c:pt idx="1911">
                  <c:v>52818</c:v>
                </c:pt>
                <c:pt idx="1912">
                  <c:v>52825</c:v>
                </c:pt>
                <c:pt idx="1913">
                  <c:v>52832</c:v>
                </c:pt>
                <c:pt idx="1914">
                  <c:v>52839</c:v>
                </c:pt>
                <c:pt idx="1915">
                  <c:v>52846</c:v>
                </c:pt>
                <c:pt idx="1916">
                  <c:v>52853</c:v>
                </c:pt>
                <c:pt idx="1917">
                  <c:v>52860</c:v>
                </c:pt>
                <c:pt idx="1918">
                  <c:v>52867</c:v>
                </c:pt>
                <c:pt idx="1919">
                  <c:v>52874</c:v>
                </c:pt>
                <c:pt idx="1920">
                  <c:v>52881</c:v>
                </c:pt>
                <c:pt idx="1921">
                  <c:v>52888</c:v>
                </c:pt>
                <c:pt idx="1922">
                  <c:v>52895</c:v>
                </c:pt>
                <c:pt idx="1923">
                  <c:v>52902</c:v>
                </c:pt>
                <c:pt idx="1924">
                  <c:v>52909</c:v>
                </c:pt>
                <c:pt idx="1925">
                  <c:v>52916</c:v>
                </c:pt>
                <c:pt idx="1926">
                  <c:v>52923</c:v>
                </c:pt>
                <c:pt idx="1927">
                  <c:v>52930</c:v>
                </c:pt>
                <c:pt idx="1928">
                  <c:v>52937</c:v>
                </c:pt>
                <c:pt idx="1929">
                  <c:v>52944</c:v>
                </c:pt>
                <c:pt idx="1930">
                  <c:v>52951</c:v>
                </c:pt>
                <c:pt idx="1931">
                  <c:v>52958</c:v>
                </c:pt>
                <c:pt idx="1932">
                  <c:v>52965</c:v>
                </c:pt>
                <c:pt idx="1933">
                  <c:v>52972</c:v>
                </c:pt>
                <c:pt idx="1934">
                  <c:v>52979</c:v>
                </c:pt>
                <c:pt idx="1935">
                  <c:v>52986</c:v>
                </c:pt>
                <c:pt idx="1936">
                  <c:v>52993</c:v>
                </c:pt>
                <c:pt idx="1937">
                  <c:v>53000</c:v>
                </c:pt>
                <c:pt idx="1938">
                  <c:v>53007</c:v>
                </c:pt>
                <c:pt idx="1939">
                  <c:v>53014</c:v>
                </c:pt>
                <c:pt idx="1940">
                  <c:v>53021</c:v>
                </c:pt>
                <c:pt idx="1941">
                  <c:v>53028</c:v>
                </c:pt>
                <c:pt idx="1942">
                  <c:v>53035</c:v>
                </c:pt>
                <c:pt idx="1943">
                  <c:v>53042</c:v>
                </c:pt>
                <c:pt idx="1944">
                  <c:v>53049</c:v>
                </c:pt>
                <c:pt idx="1945">
                  <c:v>53056</c:v>
                </c:pt>
                <c:pt idx="1946">
                  <c:v>53063</c:v>
                </c:pt>
                <c:pt idx="1947">
                  <c:v>53070</c:v>
                </c:pt>
                <c:pt idx="1948">
                  <c:v>53077</c:v>
                </c:pt>
                <c:pt idx="1949">
                  <c:v>53084</c:v>
                </c:pt>
                <c:pt idx="1950">
                  <c:v>53091</c:v>
                </c:pt>
                <c:pt idx="1951">
                  <c:v>53098</c:v>
                </c:pt>
                <c:pt idx="1952">
                  <c:v>53105</c:v>
                </c:pt>
                <c:pt idx="1953">
                  <c:v>53112</c:v>
                </c:pt>
                <c:pt idx="1954">
                  <c:v>53119</c:v>
                </c:pt>
                <c:pt idx="1955">
                  <c:v>53126</c:v>
                </c:pt>
                <c:pt idx="1956">
                  <c:v>53133</c:v>
                </c:pt>
                <c:pt idx="1957">
                  <c:v>53140</c:v>
                </c:pt>
                <c:pt idx="1958">
                  <c:v>53147</c:v>
                </c:pt>
                <c:pt idx="1959">
                  <c:v>53154</c:v>
                </c:pt>
                <c:pt idx="1960">
                  <c:v>53161</c:v>
                </c:pt>
                <c:pt idx="1961">
                  <c:v>53168</c:v>
                </c:pt>
                <c:pt idx="1962">
                  <c:v>53175</c:v>
                </c:pt>
                <c:pt idx="1963">
                  <c:v>53182</c:v>
                </c:pt>
                <c:pt idx="1964">
                  <c:v>53189</c:v>
                </c:pt>
                <c:pt idx="1965">
                  <c:v>53196</c:v>
                </c:pt>
                <c:pt idx="1966">
                  <c:v>53203</c:v>
                </c:pt>
                <c:pt idx="1967">
                  <c:v>53210</c:v>
                </c:pt>
                <c:pt idx="1968">
                  <c:v>53217</c:v>
                </c:pt>
                <c:pt idx="1969">
                  <c:v>53224</c:v>
                </c:pt>
                <c:pt idx="1970">
                  <c:v>53231</c:v>
                </c:pt>
                <c:pt idx="1971">
                  <c:v>53238</c:v>
                </c:pt>
                <c:pt idx="1972">
                  <c:v>53245</c:v>
                </c:pt>
                <c:pt idx="1973">
                  <c:v>53252</c:v>
                </c:pt>
                <c:pt idx="1974">
                  <c:v>53259</c:v>
                </c:pt>
                <c:pt idx="1975">
                  <c:v>53266</c:v>
                </c:pt>
                <c:pt idx="1976">
                  <c:v>53273</c:v>
                </c:pt>
                <c:pt idx="1977">
                  <c:v>53280</c:v>
                </c:pt>
                <c:pt idx="1978">
                  <c:v>53287</c:v>
                </c:pt>
                <c:pt idx="1979">
                  <c:v>53294</c:v>
                </c:pt>
                <c:pt idx="1980">
                  <c:v>53301</c:v>
                </c:pt>
                <c:pt idx="1981">
                  <c:v>53308</c:v>
                </c:pt>
                <c:pt idx="1982">
                  <c:v>53315</c:v>
                </c:pt>
                <c:pt idx="1983">
                  <c:v>53323</c:v>
                </c:pt>
                <c:pt idx="1984">
                  <c:v>53330</c:v>
                </c:pt>
                <c:pt idx="1985">
                  <c:v>53337</c:v>
                </c:pt>
                <c:pt idx="1986">
                  <c:v>53344</c:v>
                </c:pt>
                <c:pt idx="1987">
                  <c:v>53351</c:v>
                </c:pt>
                <c:pt idx="1988">
                  <c:v>53358</c:v>
                </c:pt>
                <c:pt idx="1989">
                  <c:v>53365</c:v>
                </c:pt>
                <c:pt idx="1990">
                  <c:v>53372</c:v>
                </c:pt>
                <c:pt idx="1991">
                  <c:v>53379</c:v>
                </c:pt>
                <c:pt idx="1992">
                  <c:v>53386</c:v>
                </c:pt>
                <c:pt idx="1993">
                  <c:v>53393</c:v>
                </c:pt>
                <c:pt idx="1994">
                  <c:v>53400</c:v>
                </c:pt>
                <c:pt idx="1995">
                  <c:v>53407</c:v>
                </c:pt>
                <c:pt idx="1996">
                  <c:v>53414</c:v>
                </c:pt>
                <c:pt idx="1997">
                  <c:v>53421</c:v>
                </c:pt>
                <c:pt idx="1998">
                  <c:v>53428</c:v>
                </c:pt>
                <c:pt idx="1999">
                  <c:v>53435</c:v>
                </c:pt>
                <c:pt idx="2000">
                  <c:v>53442</c:v>
                </c:pt>
                <c:pt idx="2001">
                  <c:v>53449</c:v>
                </c:pt>
                <c:pt idx="2002">
                  <c:v>53456</c:v>
                </c:pt>
                <c:pt idx="2003">
                  <c:v>53463</c:v>
                </c:pt>
                <c:pt idx="2004">
                  <c:v>53470</c:v>
                </c:pt>
                <c:pt idx="2005">
                  <c:v>53477</c:v>
                </c:pt>
                <c:pt idx="2006">
                  <c:v>53484</c:v>
                </c:pt>
                <c:pt idx="2007">
                  <c:v>53491</c:v>
                </c:pt>
                <c:pt idx="2008">
                  <c:v>53498</c:v>
                </c:pt>
                <c:pt idx="2009">
                  <c:v>53505</c:v>
                </c:pt>
                <c:pt idx="2010">
                  <c:v>53512</c:v>
                </c:pt>
                <c:pt idx="2011">
                  <c:v>53519</c:v>
                </c:pt>
                <c:pt idx="2012">
                  <c:v>53526</c:v>
                </c:pt>
                <c:pt idx="2013">
                  <c:v>53533</c:v>
                </c:pt>
                <c:pt idx="2014">
                  <c:v>53540</c:v>
                </c:pt>
                <c:pt idx="2015">
                  <c:v>53547</c:v>
                </c:pt>
                <c:pt idx="2016">
                  <c:v>53554</c:v>
                </c:pt>
                <c:pt idx="2017">
                  <c:v>53561</c:v>
                </c:pt>
                <c:pt idx="2018">
                  <c:v>53568</c:v>
                </c:pt>
                <c:pt idx="2019">
                  <c:v>53575</c:v>
                </c:pt>
                <c:pt idx="2020">
                  <c:v>53582</c:v>
                </c:pt>
                <c:pt idx="2021">
                  <c:v>53589</c:v>
                </c:pt>
                <c:pt idx="2022">
                  <c:v>53596</c:v>
                </c:pt>
                <c:pt idx="2023">
                  <c:v>53603</c:v>
                </c:pt>
                <c:pt idx="2024">
                  <c:v>53610</c:v>
                </c:pt>
                <c:pt idx="2025">
                  <c:v>53617</c:v>
                </c:pt>
                <c:pt idx="2026">
                  <c:v>53624</c:v>
                </c:pt>
                <c:pt idx="2027">
                  <c:v>53631</c:v>
                </c:pt>
                <c:pt idx="2028">
                  <c:v>53638</c:v>
                </c:pt>
                <c:pt idx="2029">
                  <c:v>53645</c:v>
                </c:pt>
                <c:pt idx="2030">
                  <c:v>53652</c:v>
                </c:pt>
                <c:pt idx="2031">
                  <c:v>53659</c:v>
                </c:pt>
                <c:pt idx="2032">
                  <c:v>53666</c:v>
                </c:pt>
                <c:pt idx="2033">
                  <c:v>53673</c:v>
                </c:pt>
                <c:pt idx="2034">
                  <c:v>53680</c:v>
                </c:pt>
                <c:pt idx="2035">
                  <c:v>53688</c:v>
                </c:pt>
                <c:pt idx="2036">
                  <c:v>53695</c:v>
                </c:pt>
                <c:pt idx="2037">
                  <c:v>53702</c:v>
                </c:pt>
                <c:pt idx="2038">
                  <c:v>53709</c:v>
                </c:pt>
                <c:pt idx="2039">
                  <c:v>53716</c:v>
                </c:pt>
                <c:pt idx="2040">
                  <c:v>53723</c:v>
                </c:pt>
                <c:pt idx="2041">
                  <c:v>53730</c:v>
                </c:pt>
                <c:pt idx="2042">
                  <c:v>53737</c:v>
                </c:pt>
                <c:pt idx="2043">
                  <c:v>53744</c:v>
                </c:pt>
                <c:pt idx="2044">
                  <c:v>53751</c:v>
                </c:pt>
                <c:pt idx="2045">
                  <c:v>53758</c:v>
                </c:pt>
                <c:pt idx="2046">
                  <c:v>53765</c:v>
                </c:pt>
                <c:pt idx="2047">
                  <c:v>53772</c:v>
                </c:pt>
                <c:pt idx="2048">
                  <c:v>53779</c:v>
                </c:pt>
                <c:pt idx="2049">
                  <c:v>53786</c:v>
                </c:pt>
                <c:pt idx="2050">
                  <c:v>53793</c:v>
                </c:pt>
                <c:pt idx="2051">
                  <c:v>53800</c:v>
                </c:pt>
                <c:pt idx="2052">
                  <c:v>53807</c:v>
                </c:pt>
                <c:pt idx="2053">
                  <c:v>53814</c:v>
                </c:pt>
                <c:pt idx="2054">
                  <c:v>53821</c:v>
                </c:pt>
                <c:pt idx="2055">
                  <c:v>53828</c:v>
                </c:pt>
                <c:pt idx="2056">
                  <c:v>53835</c:v>
                </c:pt>
                <c:pt idx="2057">
                  <c:v>53842</c:v>
                </c:pt>
                <c:pt idx="2058">
                  <c:v>53849</c:v>
                </c:pt>
                <c:pt idx="2059">
                  <c:v>53856</c:v>
                </c:pt>
                <c:pt idx="2060">
                  <c:v>53863</c:v>
                </c:pt>
                <c:pt idx="2061">
                  <c:v>53870</c:v>
                </c:pt>
                <c:pt idx="2062">
                  <c:v>53877</c:v>
                </c:pt>
                <c:pt idx="2063">
                  <c:v>53884</c:v>
                </c:pt>
                <c:pt idx="2064">
                  <c:v>53891</c:v>
                </c:pt>
                <c:pt idx="2065">
                  <c:v>53898</c:v>
                </c:pt>
                <c:pt idx="2066">
                  <c:v>53905</c:v>
                </c:pt>
                <c:pt idx="2067">
                  <c:v>53912</c:v>
                </c:pt>
                <c:pt idx="2068">
                  <c:v>53919</c:v>
                </c:pt>
                <c:pt idx="2069">
                  <c:v>53926</c:v>
                </c:pt>
                <c:pt idx="2070">
                  <c:v>53933</c:v>
                </c:pt>
                <c:pt idx="2071">
                  <c:v>53940</c:v>
                </c:pt>
                <c:pt idx="2072">
                  <c:v>53947</c:v>
                </c:pt>
                <c:pt idx="2073">
                  <c:v>53954</c:v>
                </c:pt>
                <c:pt idx="2074">
                  <c:v>53961</c:v>
                </c:pt>
                <c:pt idx="2075">
                  <c:v>53968</c:v>
                </c:pt>
                <c:pt idx="2076">
                  <c:v>53975</c:v>
                </c:pt>
                <c:pt idx="2077">
                  <c:v>53982</c:v>
                </c:pt>
                <c:pt idx="2078">
                  <c:v>53989</c:v>
                </c:pt>
                <c:pt idx="2079">
                  <c:v>53996</c:v>
                </c:pt>
                <c:pt idx="2080">
                  <c:v>54003</c:v>
                </c:pt>
                <c:pt idx="2081">
                  <c:v>54010</c:v>
                </c:pt>
                <c:pt idx="2082">
                  <c:v>54017</c:v>
                </c:pt>
                <c:pt idx="2083">
                  <c:v>54024</c:v>
                </c:pt>
                <c:pt idx="2084">
                  <c:v>54031</c:v>
                </c:pt>
                <c:pt idx="2085">
                  <c:v>54038</c:v>
                </c:pt>
                <c:pt idx="2086">
                  <c:v>54045</c:v>
                </c:pt>
                <c:pt idx="2087">
                  <c:v>54053</c:v>
                </c:pt>
                <c:pt idx="2088">
                  <c:v>54060</c:v>
                </c:pt>
                <c:pt idx="2089">
                  <c:v>54067</c:v>
                </c:pt>
                <c:pt idx="2090">
                  <c:v>54074</c:v>
                </c:pt>
                <c:pt idx="2091">
                  <c:v>54081</c:v>
                </c:pt>
                <c:pt idx="2092">
                  <c:v>54088</c:v>
                </c:pt>
                <c:pt idx="2093">
                  <c:v>54095</c:v>
                </c:pt>
                <c:pt idx="2094">
                  <c:v>54102</c:v>
                </c:pt>
                <c:pt idx="2095">
                  <c:v>54109</c:v>
                </c:pt>
                <c:pt idx="2096">
                  <c:v>54116</c:v>
                </c:pt>
                <c:pt idx="2097">
                  <c:v>54123</c:v>
                </c:pt>
                <c:pt idx="2098">
                  <c:v>54130</c:v>
                </c:pt>
                <c:pt idx="2099">
                  <c:v>54137</c:v>
                </c:pt>
                <c:pt idx="2100">
                  <c:v>54144</c:v>
                </c:pt>
                <c:pt idx="2101">
                  <c:v>54155</c:v>
                </c:pt>
                <c:pt idx="2102">
                  <c:v>54162</c:v>
                </c:pt>
                <c:pt idx="2103">
                  <c:v>54169</c:v>
                </c:pt>
                <c:pt idx="2104">
                  <c:v>54176</c:v>
                </c:pt>
                <c:pt idx="2105">
                  <c:v>54183</c:v>
                </c:pt>
                <c:pt idx="2106">
                  <c:v>54190</c:v>
                </c:pt>
                <c:pt idx="2107">
                  <c:v>54197</c:v>
                </c:pt>
                <c:pt idx="2108">
                  <c:v>54204</c:v>
                </c:pt>
                <c:pt idx="2109">
                  <c:v>54211</c:v>
                </c:pt>
                <c:pt idx="2110">
                  <c:v>54218</c:v>
                </c:pt>
                <c:pt idx="2111">
                  <c:v>54225</c:v>
                </c:pt>
                <c:pt idx="2112">
                  <c:v>54232</c:v>
                </c:pt>
                <c:pt idx="2113">
                  <c:v>54239</c:v>
                </c:pt>
                <c:pt idx="2114">
                  <c:v>54246</c:v>
                </c:pt>
                <c:pt idx="2115">
                  <c:v>54253</c:v>
                </c:pt>
                <c:pt idx="2116">
                  <c:v>54260</c:v>
                </c:pt>
                <c:pt idx="2117">
                  <c:v>54267</c:v>
                </c:pt>
                <c:pt idx="2118">
                  <c:v>54274</c:v>
                </c:pt>
                <c:pt idx="2119">
                  <c:v>54281</c:v>
                </c:pt>
                <c:pt idx="2120">
                  <c:v>54288</c:v>
                </c:pt>
                <c:pt idx="2121">
                  <c:v>54295</c:v>
                </c:pt>
                <c:pt idx="2122">
                  <c:v>54302</c:v>
                </c:pt>
                <c:pt idx="2123">
                  <c:v>54309</c:v>
                </c:pt>
                <c:pt idx="2124">
                  <c:v>54316</c:v>
                </c:pt>
                <c:pt idx="2125">
                  <c:v>54323</c:v>
                </c:pt>
                <c:pt idx="2126">
                  <c:v>54330</c:v>
                </c:pt>
                <c:pt idx="2127">
                  <c:v>54337</c:v>
                </c:pt>
                <c:pt idx="2128">
                  <c:v>54344</c:v>
                </c:pt>
                <c:pt idx="2129">
                  <c:v>54351</c:v>
                </c:pt>
                <c:pt idx="2130">
                  <c:v>54358</c:v>
                </c:pt>
                <c:pt idx="2131">
                  <c:v>54365</c:v>
                </c:pt>
                <c:pt idx="2132">
                  <c:v>54372</c:v>
                </c:pt>
                <c:pt idx="2133">
                  <c:v>54379</c:v>
                </c:pt>
                <c:pt idx="2134">
                  <c:v>54386</c:v>
                </c:pt>
                <c:pt idx="2135">
                  <c:v>54393</c:v>
                </c:pt>
                <c:pt idx="2136">
                  <c:v>54400</c:v>
                </c:pt>
                <c:pt idx="2137">
                  <c:v>54407</c:v>
                </c:pt>
                <c:pt idx="2138">
                  <c:v>54414</c:v>
                </c:pt>
                <c:pt idx="2139">
                  <c:v>54421</c:v>
                </c:pt>
                <c:pt idx="2140">
                  <c:v>54428</c:v>
                </c:pt>
                <c:pt idx="2141">
                  <c:v>54435</c:v>
                </c:pt>
                <c:pt idx="2142">
                  <c:v>54442</c:v>
                </c:pt>
                <c:pt idx="2143">
                  <c:v>54449</c:v>
                </c:pt>
                <c:pt idx="2144">
                  <c:v>54456</c:v>
                </c:pt>
                <c:pt idx="2145">
                  <c:v>54463</c:v>
                </c:pt>
                <c:pt idx="2146">
                  <c:v>54470</c:v>
                </c:pt>
                <c:pt idx="2147">
                  <c:v>54477</c:v>
                </c:pt>
                <c:pt idx="2148">
                  <c:v>54484</c:v>
                </c:pt>
                <c:pt idx="2149">
                  <c:v>54491</c:v>
                </c:pt>
                <c:pt idx="2150">
                  <c:v>54498</c:v>
                </c:pt>
                <c:pt idx="2151">
                  <c:v>54505</c:v>
                </c:pt>
                <c:pt idx="2152">
                  <c:v>54512</c:v>
                </c:pt>
                <c:pt idx="2153">
                  <c:v>54519</c:v>
                </c:pt>
                <c:pt idx="2154">
                  <c:v>54526</c:v>
                </c:pt>
                <c:pt idx="2155">
                  <c:v>54533</c:v>
                </c:pt>
                <c:pt idx="2156">
                  <c:v>54540</c:v>
                </c:pt>
                <c:pt idx="2157">
                  <c:v>54547</c:v>
                </c:pt>
                <c:pt idx="2158">
                  <c:v>54554</c:v>
                </c:pt>
                <c:pt idx="2159">
                  <c:v>54561</c:v>
                </c:pt>
                <c:pt idx="2160">
                  <c:v>54568</c:v>
                </c:pt>
                <c:pt idx="2161">
                  <c:v>54575</c:v>
                </c:pt>
                <c:pt idx="2162">
                  <c:v>54582</c:v>
                </c:pt>
                <c:pt idx="2163">
                  <c:v>54589</c:v>
                </c:pt>
                <c:pt idx="2164">
                  <c:v>54596</c:v>
                </c:pt>
                <c:pt idx="2165">
                  <c:v>54603</c:v>
                </c:pt>
                <c:pt idx="2166">
                  <c:v>54610</c:v>
                </c:pt>
                <c:pt idx="2167">
                  <c:v>54617</c:v>
                </c:pt>
                <c:pt idx="2168">
                  <c:v>54624</c:v>
                </c:pt>
                <c:pt idx="2169">
                  <c:v>54631</c:v>
                </c:pt>
                <c:pt idx="2170">
                  <c:v>54638</c:v>
                </c:pt>
                <c:pt idx="2171">
                  <c:v>54645</c:v>
                </c:pt>
                <c:pt idx="2172">
                  <c:v>54652</c:v>
                </c:pt>
                <c:pt idx="2173">
                  <c:v>54659</c:v>
                </c:pt>
                <c:pt idx="2174">
                  <c:v>54666</c:v>
                </c:pt>
                <c:pt idx="2175">
                  <c:v>54673</c:v>
                </c:pt>
                <c:pt idx="2176">
                  <c:v>54680</c:v>
                </c:pt>
                <c:pt idx="2177">
                  <c:v>54687</c:v>
                </c:pt>
                <c:pt idx="2178">
                  <c:v>54694</c:v>
                </c:pt>
                <c:pt idx="2179">
                  <c:v>54701</c:v>
                </c:pt>
                <c:pt idx="2180">
                  <c:v>54708</c:v>
                </c:pt>
                <c:pt idx="2181">
                  <c:v>54715</c:v>
                </c:pt>
                <c:pt idx="2182">
                  <c:v>54722</c:v>
                </c:pt>
                <c:pt idx="2183">
                  <c:v>54729</c:v>
                </c:pt>
                <c:pt idx="2184">
                  <c:v>54736</c:v>
                </c:pt>
                <c:pt idx="2185">
                  <c:v>54743</c:v>
                </c:pt>
                <c:pt idx="2186">
                  <c:v>54750</c:v>
                </c:pt>
                <c:pt idx="2187">
                  <c:v>54757</c:v>
                </c:pt>
                <c:pt idx="2188">
                  <c:v>54764</c:v>
                </c:pt>
                <c:pt idx="2189">
                  <c:v>54771</c:v>
                </c:pt>
                <c:pt idx="2190">
                  <c:v>54778</c:v>
                </c:pt>
                <c:pt idx="2191">
                  <c:v>54785</c:v>
                </c:pt>
                <c:pt idx="2192">
                  <c:v>54792</c:v>
                </c:pt>
                <c:pt idx="2193">
                  <c:v>54799</c:v>
                </c:pt>
                <c:pt idx="2194">
                  <c:v>54806</c:v>
                </c:pt>
                <c:pt idx="2195">
                  <c:v>54813</c:v>
                </c:pt>
                <c:pt idx="2196">
                  <c:v>54820</c:v>
                </c:pt>
                <c:pt idx="2197">
                  <c:v>54827</c:v>
                </c:pt>
                <c:pt idx="2198">
                  <c:v>54834</c:v>
                </c:pt>
                <c:pt idx="2199">
                  <c:v>54841</c:v>
                </c:pt>
                <c:pt idx="2200">
                  <c:v>54848</c:v>
                </c:pt>
                <c:pt idx="2201">
                  <c:v>54855</c:v>
                </c:pt>
                <c:pt idx="2202">
                  <c:v>54862</c:v>
                </c:pt>
                <c:pt idx="2203">
                  <c:v>54869</c:v>
                </c:pt>
                <c:pt idx="2204">
                  <c:v>54876</c:v>
                </c:pt>
                <c:pt idx="2205">
                  <c:v>54883</c:v>
                </c:pt>
                <c:pt idx="2206">
                  <c:v>54890</c:v>
                </c:pt>
                <c:pt idx="2207">
                  <c:v>54897</c:v>
                </c:pt>
                <c:pt idx="2208">
                  <c:v>54904</c:v>
                </c:pt>
                <c:pt idx="2209">
                  <c:v>54911</c:v>
                </c:pt>
                <c:pt idx="2210">
                  <c:v>54918</c:v>
                </c:pt>
                <c:pt idx="2211">
                  <c:v>54925</c:v>
                </c:pt>
                <c:pt idx="2212">
                  <c:v>54932</c:v>
                </c:pt>
                <c:pt idx="2213">
                  <c:v>54939</c:v>
                </c:pt>
                <c:pt idx="2214">
                  <c:v>54946</c:v>
                </c:pt>
                <c:pt idx="2215">
                  <c:v>54953</c:v>
                </c:pt>
                <c:pt idx="2216">
                  <c:v>54960</c:v>
                </c:pt>
                <c:pt idx="2217">
                  <c:v>54967</c:v>
                </c:pt>
                <c:pt idx="2218">
                  <c:v>54974</c:v>
                </c:pt>
                <c:pt idx="2219">
                  <c:v>54981</c:v>
                </c:pt>
                <c:pt idx="2220">
                  <c:v>54988</c:v>
                </c:pt>
                <c:pt idx="2221">
                  <c:v>54995</c:v>
                </c:pt>
                <c:pt idx="2222">
                  <c:v>55002</c:v>
                </c:pt>
                <c:pt idx="2223">
                  <c:v>55009</c:v>
                </c:pt>
                <c:pt idx="2224">
                  <c:v>55016</c:v>
                </c:pt>
                <c:pt idx="2225">
                  <c:v>55023</c:v>
                </c:pt>
                <c:pt idx="2226">
                  <c:v>55030</c:v>
                </c:pt>
                <c:pt idx="2227">
                  <c:v>55037</c:v>
                </c:pt>
                <c:pt idx="2228">
                  <c:v>55044</c:v>
                </c:pt>
                <c:pt idx="2229">
                  <c:v>55051</c:v>
                </c:pt>
                <c:pt idx="2230">
                  <c:v>55058</c:v>
                </c:pt>
                <c:pt idx="2231">
                  <c:v>55065</c:v>
                </c:pt>
                <c:pt idx="2232">
                  <c:v>55072</c:v>
                </c:pt>
                <c:pt idx="2233">
                  <c:v>55079</c:v>
                </c:pt>
                <c:pt idx="2234">
                  <c:v>55086</c:v>
                </c:pt>
                <c:pt idx="2235">
                  <c:v>55093</c:v>
                </c:pt>
                <c:pt idx="2236">
                  <c:v>55100</c:v>
                </c:pt>
                <c:pt idx="2237">
                  <c:v>55107</c:v>
                </c:pt>
                <c:pt idx="2238">
                  <c:v>55114</c:v>
                </c:pt>
                <c:pt idx="2239">
                  <c:v>55121</c:v>
                </c:pt>
                <c:pt idx="2240">
                  <c:v>55128</c:v>
                </c:pt>
                <c:pt idx="2241">
                  <c:v>55135</c:v>
                </c:pt>
                <c:pt idx="2242">
                  <c:v>55142</c:v>
                </c:pt>
                <c:pt idx="2243">
                  <c:v>55149</c:v>
                </c:pt>
                <c:pt idx="2244">
                  <c:v>55156</c:v>
                </c:pt>
                <c:pt idx="2245">
                  <c:v>55163</c:v>
                </c:pt>
                <c:pt idx="2246">
                  <c:v>55170</c:v>
                </c:pt>
                <c:pt idx="2247">
                  <c:v>55177</c:v>
                </c:pt>
                <c:pt idx="2248">
                  <c:v>55184</c:v>
                </c:pt>
                <c:pt idx="2249">
                  <c:v>55191</c:v>
                </c:pt>
                <c:pt idx="2250">
                  <c:v>55198</c:v>
                </c:pt>
                <c:pt idx="2251">
                  <c:v>55205</c:v>
                </c:pt>
                <c:pt idx="2252">
                  <c:v>55212</c:v>
                </c:pt>
                <c:pt idx="2253">
                  <c:v>55219</c:v>
                </c:pt>
                <c:pt idx="2254">
                  <c:v>55226</c:v>
                </c:pt>
                <c:pt idx="2255">
                  <c:v>55233</c:v>
                </c:pt>
                <c:pt idx="2256">
                  <c:v>55240</c:v>
                </c:pt>
                <c:pt idx="2257">
                  <c:v>55247</c:v>
                </c:pt>
                <c:pt idx="2258">
                  <c:v>55254</c:v>
                </c:pt>
                <c:pt idx="2259">
                  <c:v>55261</c:v>
                </c:pt>
                <c:pt idx="2260">
                  <c:v>55268</c:v>
                </c:pt>
                <c:pt idx="2261">
                  <c:v>55275</c:v>
                </c:pt>
                <c:pt idx="2262">
                  <c:v>55282</c:v>
                </c:pt>
                <c:pt idx="2263">
                  <c:v>55289</c:v>
                </c:pt>
                <c:pt idx="2264">
                  <c:v>55296</c:v>
                </c:pt>
                <c:pt idx="2265">
                  <c:v>55303</c:v>
                </c:pt>
                <c:pt idx="2266">
                  <c:v>55310</c:v>
                </c:pt>
                <c:pt idx="2267">
                  <c:v>55317</c:v>
                </c:pt>
                <c:pt idx="2268">
                  <c:v>55324</c:v>
                </c:pt>
                <c:pt idx="2269">
                  <c:v>55331</c:v>
                </c:pt>
                <c:pt idx="2270">
                  <c:v>55338</c:v>
                </c:pt>
                <c:pt idx="2271">
                  <c:v>55345</c:v>
                </c:pt>
                <c:pt idx="2272">
                  <c:v>55352</c:v>
                </c:pt>
                <c:pt idx="2273">
                  <c:v>55359</c:v>
                </c:pt>
                <c:pt idx="2274">
                  <c:v>55366</c:v>
                </c:pt>
                <c:pt idx="2275">
                  <c:v>55373</c:v>
                </c:pt>
                <c:pt idx="2276">
                  <c:v>55380</c:v>
                </c:pt>
                <c:pt idx="2277">
                  <c:v>55387</c:v>
                </c:pt>
                <c:pt idx="2278">
                  <c:v>55394</c:v>
                </c:pt>
                <c:pt idx="2279">
                  <c:v>55401</c:v>
                </c:pt>
                <c:pt idx="2280">
                  <c:v>55408</c:v>
                </c:pt>
                <c:pt idx="2281">
                  <c:v>55415</c:v>
                </c:pt>
                <c:pt idx="2282">
                  <c:v>55422</c:v>
                </c:pt>
                <c:pt idx="2283">
                  <c:v>55429</c:v>
                </c:pt>
                <c:pt idx="2284">
                  <c:v>55436</c:v>
                </c:pt>
                <c:pt idx="2285">
                  <c:v>55443</c:v>
                </c:pt>
                <c:pt idx="2286">
                  <c:v>55450</c:v>
                </c:pt>
                <c:pt idx="2287">
                  <c:v>55457</c:v>
                </c:pt>
                <c:pt idx="2288">
                  <c:v>55464</c:v>
                </c:pt>
                <c:pt idx="2289">
                  <c:v>55471</c:v>
                </c:pt>
                <c:pt idx="2290">
                  <c:v>55478</c:v>
                </c:pt>
                <c:pt idx="2291">
                  <c:v>55485</c:v>
                </c:pt>
                <c:pt idx="2292">
                  <c:v>55492</c:v>
                </c:pt>
                <c:pt idx="2293">
                  <c:v>55499</c:v>
                </c:pt>
                <c:pt idx="2294">
                  <c:v>55506</c:v>
                </c:pt>
                <c:pt idx="2295">
                  <c:v>55514</c:v>
                </c:pt>
                <c:pt idx="2296">
                  <c:v>55521</c:v>
                </c:pt>
                <c:pt idx="2297">
                  <c:v>55528</c:v>
                </c:pt>
                <c:pt idx="2298">
                  <c:v>55535</c:v>
                </c:pt>
                <c:pt idx="2299">
                  <c:v>55542</c:v>
                </c:pt>
                <c:pt idx="2300">
                  <c:v>55549</c:v>
                </c:pt>
                <c:pt idx="2301">
                  <c:v>55556</c:v>
                </c:pt>
                <c:pt idx="2302">
                  <c:v>55563</c:v>
                </c:pt>
                <c:pt idx="2303">
                  <c:v>55570</c:v>
                </c:pt>
                <c:pt idx="2304">
                  <c:v>55577</c:v>
                </c:pt>
                <c:pt idx="2305">
                  <c:v>55584</c:v>
                </c:pt>
                <c:pt idx="2306">
                  <c:v>55591</c:v>
                </c:pt>
                <c:pt idx="2307">
                  <c:v>55598</c:v>
                </c:pt>
                <c:pt idx="2308">
                  <c:v>55605</c:v>
                </c:pt>
                <c:pt idx="2309">
                  <c:v>55612</c:v>
                </c:pt>
                <c:pt idx="2310">
                  <c:v>55619</c:v>
                </c:pt>
                <c:pt idx="2311">
                  <c:v>55626</c:v>
                </c:pt>
                <c:pt idx="2312">
                  <c:v>55633</c:v>
                </c:pt>
                <c:pt idx="2313">
                  <c:v>55641</c:v>
                </c:pt>
                <c:pt idx="2314">
                  <c:v>55648</c:v>
                </c:pt>
                <c:pt idx="2315">
                  <c:v>55655</c:v>
                </c:pt>
                <c:pt idx="2316">
                  <c:v>55662</c:v>
                </c:pt>
                <c:pt idx="2317">
                  <c:v>55669</c:v>
                </c:pt>
                <c:pt idx="2318">
                  <c:v>55676</c:v>
                </c:pt>
                <c:pt idx="2319">
                  <c:v>55683</c:v>
                </c:pt>
                <c:pt idx="2320">
                  <c:v>55690</c:v>
                </c:pt>
                <c:pt idx="2321">
                  <c:v>55697</c:v>
                </c:pt>
                <c:pt idx="2322">
                  <c:v>55704</c:v>
                </c:pt>
                <c:pt idx="2323">
                  <c:v>55711</c:v>
                </c:pt>
                <c:pt idx="2324">
                  <c:v>55718</c:v>
                </c:pt>
                <c:pt idx="2325">
                  <c:v>55725</c:v>
                </c:pt>
                <c:pt idx="2326">
                  <c:v>55732</c:v>
                </c:pt>
                <c:pt idx="2327">
                  <c:v>55739</c:v>
                </c:pt>
                <c:pt idx="2328">
                  <c:v>55746</c:v>
                </c:pt>
                <c:pt idx="2329">
                  <c:v>55753</c:v>
                </c:pt>
                <c:pt idx="2330">
                  <c:v>55760</c:v>
                </c:pt>
                <c:pt idx="2331">
                  <c:v>55767</c:v>
                </c:pt>
                <c:pt idx="2332">
                  <c:v>55774</c:v>
                </c:pt>
                <c:pt idx="2333">
                  <c:v>55781</c:v>
                </c:pt>
                <c:pt idx="2334">
                  <c:v>55788</c:v>
                </c:pt>
                <c:pt idx="2335">
                  <c:v>55795</c:v>
                </c:pt>
                <c:pt idx="2336">
                  <c:v>55802</c:v>
                </c:pt>
                <c:pt idx="2337">
                  <c:v>55809</c:v>
                </c:pt>
                <c:pt idx="2338">
                  <c:v>55816</c:v>
                </c:pt>
                <c:pt idx="2339">
                  <c:v>55823</c:v>
                </c:pt>
                <c:pt idx="2340">
                  <c:v>55830</c:v>
                </c:pt>
                <c:pt idx="2341">
                  <c:v>55837</c:v>
                </c:pt>
                <c:pt idx="2342">
                  <c:v>55844</c:v>
                </c:pt>
                <c:pt idx="2343">
                  <c:v>55851</c:v>
                </c:pt>
                <c:pt idx="2344">
                  <c:v>55858</c:v>
                </c:pt>
                <c:pt idx="2345">
                  <c:v>55865</c:v>
                </c:pt>
                <c:pt idx="2346">
                  <c:v>55872</c:v>
                </c:pt>
                <c:pt idx="2347">
                  <c:v>55880</c:v>
                </c:pt>
                <c:pt idx="2348">
                  <c:v>55887</c:v>
                </c:pt>
                <c:pt idx="2349">
                  <c:v>55894</c:v>
                </c:pt>
                <c:pt idx="2350">
                  <c:v>55901</c:v>
                </c:pt>
                <c:pt idx="2351">
                  <c:v>55908</c:v>
                </c:pt>
                <c:pt idx="2352">
                  <c:v>55915</c:v>
                </c:pt>
                <c:pt idx="2353">
                  <c:v>55922</c:v>
                </c:pt>
                <c:pt idx="2354">
                  <c:v>55929</c:v>
                </c:pt>
                <c:pt idx="2355">
                  <c:v>55936</c:v>
                </c:pt>
                <c:pt idx="2356">
                  <c:v>55943</c:v>
                </c:pt>
                <c:pt idx="2357">
                  <c:v>55950</c:v>
                </c:pt>
                <c:pt idx="2358">
                  <c:v>55957</c:v>
                </c:pt>
                <c:pt idx="2359">
                  <c:v>55964</c:v>
                </c:pt>
                <c:pt idx="2360">
                  <c:v>55971</c:v>
                </c:pt>
                <c:pt idx="2361">
                  <c:v>55982</c:v>
                </c:pt>
                <c:pt idx="2362">
                  <c:v>55989</c:v>
                </c:pt>
                <c:pt idx="2363">
                  <c:v>55996</c:v>
                </c:pt>
                <c:pt idx="2364">
                  <c:v>56003</c:v>
                </c:pt>
              </c:numCache>
            </c:numRef>
          </c:cat>
          <c:val>
            <c:numRef>
              <c:f>EUR1M!$AP$2:$AP$2366</c:f>
              <c:numCache>
                <c:formatCode>0.0000%</c:formatCode>
                <c:ptCount val="2365"/>
                <c:pt idx="0">
                  <c:v>-9.7999999999999997E-4</c:v>
                </c:pt>
                <c:pt idx="1">
                  <c:v>-9.7873447776741784E-4</c:v>
                </c:pt>
                <c:pt idx="2">
                  <c:v>-9.7590300673577879E-4</c:v>
                </c:pt>
                <c:pt idx="3">
                  <c:v>-9.6699241557697947E-4</c:v>
                </c:pt>
                <c:pt idx="4">
                  <c:v>-9.0352329316578661E-4</c:v>
                </c:pt>
                <c:pt idx="5">
                  <c:v>-8.8434824222272113E-4</c:v>
                </c:pt>
                <c:pt idx="6">
                  <c:v>-8.7094128441078666E-4</c:v>
                </c:pt>
                <c:pt idx="7">
                  <c:v>-8.6576372015603753E-4</c:v>
                </c:pt>
                <c:pt idx="8">
                  <c:v>-8.5042048641061833E-4</c:v>
                </c:pt>
                <c:pt idx="9">
                  <c:v>-8.154800820814323E-4</c:v>
                </c:pt>
                <c:pt idx="10">
                  <c:v>-8.0736032651218537E-4</c:v>
                </c:pt>
                <c:pt idx="11">
                  <c:v>-8.0769751865572559E-4</c:v>
                </c:pt>
                <c:pt idx="12">
                  <c:v>-8.322576169865481E-4</c:v>
                </c:pt>
                <c:pt idx="13">
                  <c:v>-8.5260861350303888E-4</c:v>
                </c:pt>
                <c:pt idx="14">
                  <c:v>-9.4308916008056798E-4</c:v>
                </c:pt>
                <c:pt idx="15">
                  <c:v>-9.5694019909897676E-4</c:v>
                </c:pt>
                <c:pt idx="16">
                  <c:v>-9.6062088532278267E-4</c:v>
                </c:pt>
                <c:pt idx="17">
                  <c:v>-9.6524837353256787E-4</c:v>
                </c:pt>
                <c:pt idx="18">
                  <c:v>-9.6815912819382005E-4</c:v>
                </c:pt>
                <c:pt idx="19">
                  <c:v>-9.7644785325368133E-4</c:v>
                </c:pt>
                <c:pt idx="20">
                  <c:v>-9.7837547347712217E-4</c:v>
                </c:pt>
                <c:pt idx="21">
                  <c:v>-9.7962577159016462E-4</c:v>
                </c:pt>
                <c:pt idx="22">
                  <c:v>-9.8008003987015702E-4</c:v>
                </c:pt>
                <c:pt idx="23">
                  <c:v>-9.8008400025008423E-4</c:v>
                </c:pt>
                <c:pt idx="24">
                  <c:v>-9.8261071124406568E-4</c:v>
                </c:pt>
                <c:pt idx="25">
                  <c:v>-9.845238761041486E-4</c:v>
                </c:pt>
                <c:pt idx="26">
                  <c:v>-9.9238640699474763E-4</c:v>
                </c:pt>
                <c:pt idx="27">
                  <c:v>-9.9277430154823265E-4</c:v>
                </c:pt>
                <c:pt idx="28">
                  <c:v>-9.9318699821543573E-4</c:v>
                </c:pt>
                <c:pt idx="29">
                  <c:v>-1.0056684801911457E-3</c:v>
                </c:pt>
                <c:pt idx="30">
                  <c:v>-1.0105277745799516E-3</c:v>
                </c:pt>
                <c:pt idx="31">
                  <c:v>-1.0238364957571022E-3</c:v>
                </c:pt>
                <c:pt idx="32">
                  <c:v>-1.0252061991557204E-3</c:v>
                </c:pt>
                <c:pt idx="33">
                  <c:v>-1.0266639908282987E-3</c:v>
                </c:pt>
                <c:pt idx="34">
                  <c:v>-1.0441972625724507E-3</c:v>
                </c:pt>
                <c:pt idx="35">
                  <c:v>-1.0501194507187813E-3</c:v>
                </c:pt>
                <c:pt idx="36">
                  <c:v>-1.0620428023834128E-3</c:v>
                </c:pt>
                <c:pt idx="37">
                  <c:v>-1.0646050836131404E-3</c:v>
                </c:pt>
                <c:pt idx="38">
                  <c:v>-1.0673323373651265E-3</c:v>
                </c:pt>
                <c:pt idx="39">
                  <c:v>-1.0824009130646019E-3</c:v>
                </c:pt>
                <c:pt idx="40">
                  <c:v>-1.0866315991035188E-3</c:v>
                </c:pt>
                <c:pt idx="41">
                  <c:v>-1.0888931869016104E-3</c:v>
                </c:pt>
                <c:pt idx="42">
                  <c:v>-1.0922927603719546E-3</c:v>
                </c:pt>
                <c:pt idx="43">
                  <c:v>-1.095911269054685E-3</c:v>
                </c:pt>
                <c:pt idx="44">
                  <c:v>-1.1025365778363216E-3</c:v>
                </c:pt>
                <c:pt idx="45">
                  <c:v>-1.1026493903250056E-3</c:v>
                </c:pt>
                <c:pt idx="46">
                  <c:v>-1.1015928033137889E-3</c:v>
                </c:pt>
                <c:pt idx="47">
                  <c:v>-1.0889969651552145E-3</c:v>
                </c:pt>
                <c:pt idx="48">
                  <c:v>-1.0906011297161188E-3</c:v>
                </c:pt>
                <c:pt idx="49">
                  <c:v>-1.0801923153347381E-3</c:v>
                </c:pt>
                <c:pt idx="50">
                  <c:v>-1.0730329101846792E-3</c:v>
                </c:pt>
                <c:pt idx="51">
                  <c:v>-1.0650483089724716E-3</c:v>
                </c:pt>
                <c:pt idx="52">
                  <c:v>-1.0429680647677797E-3</c:v>
                </c:pt>
                <c:pt idx="53">
                  <c:v>-1.040140146537065E-3</c:v>
                </c:pt>
                <c:pt idx="54">
                  <c:v>-1.0152123464837182E-3</c:v>
                </c:pt>
                <c:pt idx="55">
                  <c:v>-1.0038150800077972E-3</c:v>
                </c:pt>
                <c:pt idx="56">
                  <c:v>-9.9214513524126247E-4</c:v>
                </c:pt>
                <c:pt idx="57">
                  <c:v>-9.6937637345570482E-4</c:v>
                </c:pt>
                <c:pt idx="58">
                  <c:v>-9.6310996171921823E-4</c:v>
                </c:pt>
                <c:pt idx="59">
                  <c:v>-9.3321185868378009E-4</c:v>
                </c:pt>
                <c:pt idx="60">
                  <c:v>-9.2206934182126332E-4</c:v>
                </c:pt>
                <c:pt idx="61">
                  <c:v>-9.042808668366124E-4</c:v>
                </c:pt>
                <c:pt idx="62">
                  <c:v>-8.9738364971198026E-4</c:v>
                </c:pt>
                <c:pt idx="63">
                  <c:v>-8.9048435797672322E-4</c:v>
                </c:pt>
                <c:pt idx="64">
                  <c:v>-8.7048157922078602E-4</c:v>
                </c:pt>
                <c:pt idx="65">
                  <c:v>-8.7316630784938041E-4</c:v>
                </c:pt>
                <c:pt idx="66">
                  <c:v>-8.6899877415038491E-4</c:v>
                </c:pt>
                <c:pt idx="67">
                  <c:v>-8.65144372476645E-4</c:v>
                </c:pt>
                <c:pt idx="68">
                  <c:v>-8.6161530636681921E-4</c:v>
                </c:pt>
                <c:pt idx="69">
                  <c:v>-8.6873899608235427E-4</c:v>
                </c:pt>
                <c:pt idx="70">
                  <c:v>-8.7351365882108506E-4</c:v>
                </c:pt>
                <c:pt idx="71">
                  <c:v>-8.9305703633645419E-4</c:v>
                </c:pt>
                <c:pt idx="72">
                  <c:v>-8.9339386888875882E-4</c:v>
                </c:pt>
                <c:pt idx="73">
                  <c:v>-8.9415564497758078E-4</c:v>
                </c:pt>
                <c:pt idx="74">
                  <c:v>-9.2278440170929577E-4</c:v>
                </c:pt>
                <c:pt idx="75">
                  <c:v>-9.3374134954220744E-4</c:v>
                </c:pt>
                <c:pt idx="76">
                  <c:v>-9.6022958587127516E-4</c:v>
                </c:pt>
                <c:pt idx="77">
                  <c:v>-9.6472256303867243E-4</c:v>
                </c:pt>
                <c:pt idx="78">
                  <c:v>-9.6966067949260314E-4</c:v>
                </c:pt>
                <c:pt idx="79">
                  <c:v>-1.0081955866404085E-3</c:v>
                </c:pt>
                <c:pt idx="80">
                  <c:v>-1.0211572284737991E-3</c:v>
                </c:pt>
                <c:pt idx="81">
                  <c:v>-1.0440602406491806E-3</c:v>
                </c:pt>
                <c:pt idx="82">
                  <c:v>-1.0513243583785969E-3</c:v>
                </c:pt>
                <c:pt idx="83">
                  <c:v>-1.0924610940380333E-3</c:v>
                </c:pt>
                <c:pt idx="84">
                  <c:v>-1.1021604157734899E-3</c:v>
                </c:pt>
                <c:pt idx="85">
                  <c:v>-1.109942978150702E-3</c:v>
                </c:pt>
                <c:pt idx="86">
                  <c:v>-1.1177172350090665E-3</c:v>
                </c:pt>
                <c:pt idx="87">
                  <c:v>-1.1391935856912417E-3</c:v>
                </c:pt>
                <c:pt idx="88">
                  <c:v>-1.1424320970084224E-3</c:v>
                </c:pt>
                <c:pt idx="89">
                  <c:v>-1.1417423922166492E-3</c:v>
                </c:pt>
                <c:pt idx="90">
                  <c:v>-1.1450151323501301E-3</c:v>
                </c:pt>
                <c:pt idx="91">
                  <c:v>-1.147824186321537E-3</c:v>
                </c:pt>
                <c:pt idx="92">
                  <c:v>-1.1473484864549424E-3</c:v>
                </c:pt>
                <c:pt idx="93">
                  <c:v>-1.1460366867860519E-3</c:v>
                </c:pt>
                <c:pt idx="94">
                  <c:v>-1.1406204286485372E-3</c:v>
                </c:pt>
                <c:pt idx="95">
                  <c:v>-1.140090496203755E-3</c:v>
                </c:pt>
                <c:pt idx="96">
                  <c:v>-1.1391444691984333E-3</c:v>
                </c:pt>
                <c:pt idx="97">
                  <c:v>-1.1286474272621133E-3</c:v>
                </c:pt>
                <c:pt idx="98">
                  <c:v>-1.1245454014759708E-3</c:v>
                </c:pt>
                <c:pt idx="99">
                  <c:v>-1.1169152067915598E-3</c:v>
                </c:pt>
                <c:pt idx="100">
                  <c:v>-1.1140915162535792E-3</c:v>
                </c:pt>
                <c:pt idx="101">
                  <c:v>-1.111075193719013E-3</c:v>
                </c:pt>
                <c:pt idx="102">
                  <c:v>-1.0969022359090664E-3</c:v>
                </c:pt>
                <c:pt idx="103">
                  <c:v>-1.0922671536736203E-3</c:v>
                </c:pt>
                <c:pt idx="104">
                  <c:v>-1.0844367249167194E-3</c:v>
                </c:pt>
                <c:pt idx="105">
                  <c:v>-1.0817921890494964E-3</c:v>
                </c:pt>
                <c:pt idx="106">
                  <c:v>-1.079416555466137E-3</c:v>
                </c:pt>
                <c:pt idx="107">
                  <c:v>-1.0732193000736734E-3</c:v>
                </c:pt>
                <c:pt idx="108">
                  <c:v>-1.0708054802965117E-3</c:v>
                </c:pt>
                <c:pt idx="109">
                  <c:v>-1.0683656453417515E-3</c:v>
                </c:pt>
                <c:pt idx="110">
                  <c:v>-1.0659063649472501E-3</c:v>
                </c:pt>
                <c:pt idx="111">
                  <c:v>-1.0606733533892868E-3</c:v>
                </c:pt>
                <c:pt idx="112">
                  <c:v>-1.0560119068695588E-3</c:v>
                </c:pt>
                <c:pt idx="113">
                  <c:v>-1.0535596684889258E-3</c:v>
                </c:pt>
                <c:pt idx="114">
                  <c:v>-1.0511308369957559E-3</c:v>
                </c:pt>
                <c:pt idx="115">
                  <c:v>-1.0487331267502338E-3</c:v>
                </c:pt>
                <c:pt idx="116">
                  <c:v>-1.0447080765545315E-3</c:v>
                </c:pt>
                <c:pt idx="117">
                  <c:v>-1.039613508954134E-3</c:v>
                </c:pt>
                <c:pt idx="118">
                  <c:v>-1.0374928437534483E-3</c:v>
                </c:pt>
                <c:pt idx="119">
                  <c:v>-1.035453019948409E-3</c:v>
                </c:pt>
                <c:pt idx="120">
                  <c:v>-1.0335028965477156E-3</c:v>
                </c:pt>
                <c:pt idx="121">
                  <c:v>-1.0309281232612569E-3</c:v>
                </c:pt>
                <c:pt idx="122">
                  <c:v>-1.0267823102436985E-3</c:v>
                </c:pt>
                <c:pt idx="123">
                  <c:v>-1.0254192970765381E-3</c:v>
                </c:pt>
                <c:pt idx="124">
                  <c:v>-1.0242025722094722E-3</c:v>
                </c:pt>
                <c:pt idx="125">
                  <c:v>-1.0227993696436274E-3</c:v>
                </c:pt>
                <c:pt idx="126">
                  <c:v>-1.0220661421725397E-3</c:v>
                </c:pt>
                <c:pt idx="127">
                  <c:v>-1.0206427625652152E-3</c:v>
                </c:pt>
                <c:pt idx="128">
                  <c:v>-1.0205262513709743E-3</c:v>
                </c:pt>
                <c:pt idx="129">
                  <c:v>-1.0187793917778879E-3</c:v>
                </c:pt>
                <c:pt idx="130">
                  <c:v>-1.0187201027307691E-3</c:v>
                </c:pt>
                <c:pt idx="131">
                  <c:v>-1.018657266663331E-3</c:v>
                </c:pt>
                <c:pt idx="132">
                  <c:v>-1.0135521285033781E-3</c:v>
                </c:pt>
                <c:pt idx="133">
                  <c:v>-1.011241547442702E-3</c:v>
                </c:pt>
                <c:pt idx="134">
                  <c:v>-1.0039081420843876E-3</c:v>
                </c:pt>
                <c:pt idx="135">
                  <c:v>-1.0033867921957484E-3</c:v>
                </c:pt>
                <c:pt idx="136">
                  <c:v>-1.0028321505296857E-3</c:v>
                </c:pt>
                <c:pt idx="137">
                  <c:v>-9.9275688181100748E-4</c:v>
                </c:pt>
                <c:pt idx="138">
                  <c:v>-9.8915545512896991E-4</c:v>
                </c:pt>
                <c:pt idx="139">
                  <c:v>-9.8059545186975202E-4</c:v>
                </c:pt>
                <c:pt idx="140">
                  <c:v>-9.7934866769108786E-4</c:v>
                </c:pt>
                <c:pt idx="141">
                  <c:v>-9.7802185561438851E-4</c:v>
                </c:pt>
                <c:pt idx="142">
                  <c:v>-9.6702099810687077E-4</c:v>
                </c:pt>
                <c:pt idx="143">
                  <c:v>-9.6352764783845838E-4</c:v>
                </c:pt>
                <c:pt idx="144">
                  <c:v>-9.5804023669175046E-4</c:v>
                </c:pt>
                <c:pt idx="145">
                  <c:v>-9.5609214100039752E-4</c:v>
                </c:pt>
                <c:pt idx="146">
                  <c:v>-9.4486097046689039E-4</c:v>
                </c:pt>
                <c:pt idx="147">
                  <c:v>-9.4234715332186525E-4</c:v>
                </c:pt>
                <c:pt idx="148">
                  <c:v>-9.3966054010210978E-4</c:v>
                </c:pt>
                <c:pt idx="149">
                  <c:v>-9.4185873432848664E-4</c:v>
                </c:pt>
                <c:pt idx="150">
                  <c:v>-9.425598235019983E-4</c:v>
                </c:pt>
                <c:pt idx="151">
                  <c:v>-9.4615682169862936E-4</c:v>
                </c:pt>
                <c:pt idx="152">
                  <c:v>-9.5100549638837961E-4</c:v>
                </c:pt>
                <c:pt idx="153">
                  <c:v>-9.7047064120586723E-4</c:v>
                </c:pt>
                <c:pt idx="154">
                  <c:v>-9.7116339844703593E-4</c:v>
                </c:pt>
                <c:pt idx="155">
                  <c:v>-9.9089013913156165E-4</c:v>
                </c:pt>
                <c:pt idx="156">
                  <c:v>-1.0013444525625026E-3</c:v>
                </c:pt>
                <c:pt idx="157">
                  <c:v>-1.0123995741619929E-3</c:v>
                </c:pt>
                <c:pt idx="158">
                  <c:v>-1.0393847450655691E-3</c:v>
                </c:pt>
                <c:pt idx="159">
                  <c:v>-1.0435946863048577E-3</c:v>
                </c:pt>
                <c:pt idx="160">
                  <c:v>-1.0731318348358165E-3</c:v>
                </c:pt>
                <c:pt idx="161">
                  <c:v>-1.0856344362379922E-3</c:v>
                </c:pt>
                <c:pt idx="162">
                  <c:v>-1.0980026647873231E-3</c:v>
                </c:pt>
                <c:pt idx="163">
                  <c:v>-1.1194920897844574E-3</c:v>
                </c:pt>
                <c:pt idx="164">
                  <c:v>-1.126181853074717E-3</c:v>
                </c:pt>
                <c:pt idx="165">
                  <c:v>-1.1538512285795832E-3</c:v>
                </c:pt>
                <c:pt idx="166">
                  <c:v>-1.1630029414151366E-3</c:v>
                </c:pt>
                <c:pt idx="167">
                  <c:v>-1.1712007969015836E-3</c:v>
                </c:pt>
                <c:pt idx="168">
                  <c:v>-1.1751515234739718E-3</c:v>
                </c:pt>
                <c:pt idx="169">
                  <c:v>-1.1788514923302684E-3</c:v>
                </c:pt>
                <c:pt idx="170">
                  <c:v>-1.1882449395151176E-3</c:v>
                </c:pt>
                <c:pt idx="171">
                  <c:v>-1.1883998257299392E-3</c:v>
                </c:pt>
                <c:pt idx="172">
                  <c:v>-1.178067382115102E-3</c:v>
                </c:pt>
                <c:pt idx="173">
                  <c:v>-1.1809451369466928E-3</c:v>
                </c:pt>
                <c:pt idx="174">
                  <c:v>-1.183134105298635E-3</c:v>
                </c:pt>
                <c:pt idx="175">
                  <c:v>-1.1705454250765166E-3</c:v>
                </c:pt>
                <c:pt idx="176">
                  <c:v>-1.1650153979448155E-3</c:v>
                </c:pt>
                <c:pt idx="177">
                  <c:v>-1.1511567060590816E-3</c:v>
                </c:pt>
                <c:pt idx="178">
                  <c:v>-1.1485462434049354E-3</c:v>
                </c:pt>
                <c:pt idx="179">
                  <c:v>-1.1453446983104988E-3</c:v>
                </c:pt>
                <c:pt idx="180">
                  <c:v>-1.1224945669789073E-3</c:v>
                </c:pt>
                <c:pt idx="181">
                  <c:v>-1.1145023728955936E-3</c:v>
                </c:pt>
                <c:pt idx="182">
                  <c:v>-1.1018495340507008E-3</c:v>
                </c:pt>
                <c:pt idx="183">
                  <c:v>-1.096278164882114E-3</c:v>
                </c:pt>
                <c:pt idx="184">
                  <c:v>-1.0904327278984669E-3</c:v>
                </c:pt>
                <c:pt idx="185">
                  <c:v>-1.067833899305494E-3</c:v>
                </c:pt>
                <c:pt idx="186">
                  <c:v>-1.0609963985437844E-3</c:v>
                </c:pt>
                <c:pt idx="187">
                  <c:v>-1.0531896648015924E-3</c:v>
                </c:pt>
                <c:pt idx="188">
                  <c:v>-1.0482862767348389E-3</c:v>
                </c:pt>
                <c:pt idx="189">
                  <c:v>-1.0437162223377084E-3</c:v>
                </c:pt>
                <c:pt idx="190">
                  <c:v>-1.0330638576028944E-3</c:v>
                </c:pt>
                <c:pt idx="191">
                  <c:v>-1.0314120874483912E-3</c:v>
                </c:pt>
                <c:pt idx="192">
                  <c:v>-1.0308080962819766E-3</c:v>
                </c:pt>
                <c:pt idx="193">
                  <c:v>-1.0307955776132915E-3</c:v>
                </c:pt>
                <c:pt idx="194">
                  <c:v>-1.0307874242436589E-3</c:v>
                </c:pt>
                <c:pt idx="195">
                  <c:v>-1.0307652488643626E-3</c:v>
                </c:pt>
                <c:pt idx="196">
                  <c:v>-1.0307590273370693E-3</c:v>
                </c:pt>
                <c:pt idx="197">
                  <c:v>-1.0307536183478128E-3</c:v>
                </c:pt>
                <c:pt idx="198">
                  <c:v>-1.0307446893821626E-3</c:v>
                </c:pt>
                <c:pt idx="199">
                  <c:v>-1.0307431850120261E-3</c:v>
                </c:pt>
                <c:pt idx="200">
                  <c:v>-1.0307392006301264E-3</c:v>
                </c:pt>
                <c:pt idx="201">
                  <c:v>-1.0307389291073221E-3</c:v>
                </c:pt>
                <c:pt idx="202">
                  <c:v>-1.0307395567012989E-3</c:v>
                </c:pt>
                <c:pt idx="203">
                  <c:v>-1.0307409036529325E-3</c:v>
                </c:pt>
                <c:pt idx="204">
                  <c:v>-1.0307437300018857E-3</c:v>
                </c:pt>
                <c:pt idx="205">
                  <c:v>-1.0307565988250111E-3</c:v>
                </c:pt>
                <c:pt idx="206">
                  <c:v>-1.0307628703150051E-3</c:v>
                </c:pt>
                <c:pt idx="207">
                  <c:v>-1.0307701231573319E-3</c:v>
                </c:pt>
                <c:pt idx="208">
                  <c:v>-1.03078892306388E-3</c:v>
                </c:pt>
                <c:pt idx="209">
                  <c:v>-1.0307934802483889E-3</c:v>
                </c:pt>
                <c:pt idx="210">
                  <c:v>-1.0308215033600909E-3</c:v>
                </c:pt>
                <c:pt idx="211">
                  <c:v>-1.0308348804901613E-3</c:v>
                </c:pt>
                <c:pt idx="212">
                  <c:v>-1.0308493168729171E-3</c:v>
                </c:pt>
                <c:pt idx="213">
                  <c:v>-1.0308522489235654E-3</c:v>
                </c:pt>
                <c:pt idx="214">
                  <c:v>-1.0308966509964626E-3</c:v>
                </c:pt>
                <c:pt idx="215">
                  <c:v>-1.033749357230279E-3</c:v>
                </c:pt>
                <c:pt idx="216">
                  <c:v>-1.0358445805103145E-3</c:v>
                </c:pt>
                <c:pt idx="217">
                  <c:v>-1.0441644295757578E-3</c:v>
                </c:pt>
                <c:pt idx="218">
                  <c:v>-1.0445852922784382E-3</c:v>
                </c:pt>
                <c:pt idx="219">
                  <c:v>-1.0450335382637273E-3</c:v>
                </c:pt>
                <c:pt idx="220">
                  <c:v>-1.0577565972365534E-3</c:v>
                </c:pt>
                <c:pt idx="221">
                  <c:v>-1.0625958876359267E-3</c:v>
                </c:pt>
                <c:pt idx="222">
                  <c:v>-1.0754423961997521E-3</c:v>
                </c:pt>
                <c:pt idx="223">
                  <c:v>-1.0768411680937839E-3</c:v>
                </c:pt>
                <c:pt idx="224">
                  <c:v>-1.0783297732973633E-3</c:v>
                </c:pt>
                <c:pt idx="225">
                  <c:v>-1.0949931715134675E-3</c:v>
                </c:pt>
                <c:pt idx="226">
                  <c:v>-1.1005507384904117E-3</c:v>
                </c:pt>
                <c:pt idx="227">
                  <c:v>-1.1114062179615948E-3</c:v>
                </c:pt>
                <c:pt idx="228">
                  <c:v>-1.1139248321645479E-3</c:v>
                </c:pt>
                <c:pt idx="229">
                  <c:v>-1.1166048289577442E-3</c:v>
                </c:pt>
                <c:pt idx="230">
                  <c:v>-1.1307628224901318E-3</c:v>
                </c:pt>
                <c:pt idx="231">
                  <c:v>-1.1348409697177889E-3</c:v>
                </c:pt>
                <c:pt idx="232">
                  <c:v>-1.1376052174441851E-3</c:v>
                </c:pt>
                <c:pt idx="233">
                  <c:v>-1.1409335894876915E-3</c:v>
                </c:pt>
                <c:pt idx="234">
                  <c:v>-1.141144911941697E-3</c:v>
                </c:pt>
                <c:pt idx="235">
                  <c:v>-1.1491659597816183E-3</c:v>
                </c:pt>
                <c:pt idx="236">
                  <c:v>-1.1494312787548614E-3</c:v>
                </c:pt>
                <c:pt idx="237">
                  <c:v>-1.1430394086563535E-3</c:v>
                </c:pt>
                <c:pt idx="238">
                  <c:v>-1.1450494812463574E-3</c:v>
                </c:pt>
                <c:pt idx="239">
                  <c:v>-1.1466423640505233E-3</c:v>
                </c:pt>
                <c:pt idx="240">
                  <c:v>-1.1392629346487859E-3</c:v>
                </c:pt>
                <c:pt idx="241">
                  <c:v>-1.1359625193387058E-3</c:v>
                </c:pt>
                <c:pt idx="242">
                  <c:v>-1.1272695922194165E-3</c:v>
                </c:pt>
                <c:pt idx="243">
                  <c:v>-1.1258639543541837E-3</c:v>
                </c:pt>
                <c:pt idx="244">
                  <c:v>-1.1240954823327389E-3</c:v>
                </c:pt>
                <c:pt idx="245">
                  <c:v>-1.1101400470002419E-3</c:v>
                </c:pt>
                <c:pt idx="246">
                  <c:v>-1.1052199887839182E-3</c:v>
                </c:pt>
                <c:pt idx="247">
                  <c:v>-1.0971211078546585E-3</c:v>
                </c:pt>
                <c:pt idx="248">
                  <c:v>-1.0937846852243638E-3</c:v>
                </c:pt>
                <c:pt idx="249">
                  <c:v>-1.0902601025444556E-3</c:v>
                </c:pt>
                <c:pt idx="250">
                  <c:v>-1.0759344432701326E-3</c:v>
                </c:pt>
                <c:pt idx="251">
                  <c:v>-1.0715123398653871E-3</c:v>
                </c:pt>
                <c:pt idx="252">
                  <c:v>-1.0661963919114923E-3</c:v>
                </c:pt>
                <c:pt idx="253">
                  <c:v>-1.0630054097734987E-3</c:v>
                </c:pt>
                <c:pt idx="254">
                  <c:v>-1.0599594113496059E-3</c:v>
                </c:pt>
                <c:pt idx="255">
                  <c:v>-1.0519838555918483E-3</c:v>
                </c:pt>
                <c:pt idx="256">
                  <c:v>-1.050348819827004E-3</c:v>
                </c:pt>
                <c:pt idx="257">
                  <c:v>-1.0493508520141859E-3</c:v>
                </c:pt>
                <c:pt idx="258">
                  <c:v>-1.0488829422493351E-3</c:v>
                </c:pt>
                <c:pt idx="259">
                  <c:v>-1.0488596191919385E-3</c:v>
                </c:pt>
                <c:pt idx="260">
                  <c:v>-1.0487219924737445E-3</c:v>
                </c:pt>
                <c:pt idx="261">
                  <c:v>-1.0486634387039118E-3</c:v>
                </c:pt>
                <c:pt idx="262">
                  <c:v>-1.0486038331420922E-3</c:v>
                </c:pt>
                <c:pt idx="263">
                  <c:v>-1.0484729218641908E-3</c:v>
                </c:pt>
                <c:pt idx="264">
                  <c:v>-1.0484459725382345E-3</c:v>
                </c:pt>
                <c:pt idx="265">
                  <c:v>-1.0482899264721013E-3</c:v>
                </c:pt>
                <c:pt idx="266">
                  <c:v>-1.0482239489379985E-3</c:v>
                </c:pt>
                <c:pt idx="267">
                  <c:v>-1.048156899197572E-3</c:v>
                </c:pt>
                <c:pt idx="268">
                  <c:v>-1.0480109354600586E-3</c:v>
                </c:pt>
                <c:pt idx="269">
                  <c:v>-1.0479802882355021E-3</c:v>
                </c:pt>
                <c:pt idx="270">
                  <c:v>-1.047805465272944E-3</c:v>
                </c:pt>
                <c:pt idx="271">
                  <c:v>-1.0477319210209224E-3</c:v>
                </c:pt>
                <c:pt idx="272">
                  <c:v>-1.0476572841402465E-3</c:v>
                </c:pt>
                <c:pt idx="273">
                  <c:v>-1.0474959823286722E-3</c:v>
                </c:pt>
                <c:pt idx="274">
                  <c:v>-1.047461565573259E-3</c:v>
                </c:pt>
                <c:pt idx="275">
                  <c:v>-1.0472676081620946E-3</c:v>
                </c:pt>
                <c:pt idx="276">
                  <c:v>-1.0471863542371729E-3</c:v>
                </c:pt>
                <c:pt idx="277">
                  <c:v>-1.0471039872506083E-3</c:v>
                </c:pt>
                <c:pt idx="278">
                  <c:v>-1.0469270617667614E-3</c:v>
                </c:pt>
                <c:pt idx="279">
                  <c:v>-1.0468888038474692E-3</c:v>
                </c:pt>
                <c:pt idx="280">
                  <c:v>-1.0466265439742961E-3</c:v>
                </c:pt>
                <c:pt idx="281">
                  <c:v>-1.0465368638773991E-3</c:v>
                </c:pt>
                <c:pt idx="282">
                  <c:v>-1.0463449705768533E-3</c:v>
                </c:pt>
                <c:pt idx="283">
                  <c:v>-1.0463031730610639E-3</c:v>
                </c:pt>
                <c:pt idx="284">
                  <c:v>-1.0462610023386258E-3</c:v>
                </c:pt>
                <c:pt idx="285">
                  <c:v>-1.0459748476451367E-3</c:v>
                </c:pt>
                <c:pt idx="286">
                  <c:v>-1.0458771617663956E-3</c:v>
                </c:pt>
                <c:pt idx="287">
                  <c:v>-1.0456690906405926E-3</c:v>
                </c:pt>
                <c:pt idx="288">
                  <c:v>-1.0456233155108074E-3</c:v>
                </c:pt>
                <c:pt idx="289">
                  <c:v>-1.045577160340114E-3</c:v>
                </c:pt>
                <c:pt idx="290">
                  <c:v>-1.0452666819538874E-3</c:v>
                </c:pt>
                <c:pt idx="291">
                  <c:v>-1.0451608473315314E-3</c:v>
                </c:pt>
                <c:pt idx="292">
                  <c:v>-1.0449363127840172E-3</c:v>
                </c:pt>
                <c:pt idx="293">
                  <c:v>-1.0448864883939868E-3</c:v>
                </c:pt>
                <c:pt idx="294">
                  <c:v>-1.0448362771362948E-3</c:v>
                </c:pt>
                <c:pt idx="295">
                  <c:v>-1.0445010461797523E-3</c:v>
                </c:pt>
                <c:pt idx="296">
                  <c:v>-1.0443869198532986E-3</c:v>
                </c:pt>
                <c:pt idx="297">
                  <c:v>-1.0441456363021538E-3</c:v>
                </c:pt>
                <c:pt idx="298">
                  <c:v>-1.0440916910085807E-3</c:v>
                </c:pt>
                <c:pt idx="299">
                  <c:v>-1.0440373520153965E-3</c:v>
                </c:pt>
                <c:pt idx="300">
                  <c:v>-1.0437423589961803E-3</c:v>
                </c:pt>
                <c:pt idx="301">
                  <c:v>-1.0436204122887816E-3</c:v>
                </c:pt>
                <c:pt idx="302">
                  <c:v>-1.0433453785623215E-3</c:v>
                </c:pt>
                <c:pt idx="303">
                  <c:v>-1.0409774922322257E-3</c:v>
                </c:pt>
                <c:pt idx="304">
                  <c:v>-1.0408460299726394E-3</c:v>
                </c:pt>
                <c:pt idx="305">
                  <c:v>-1.0374668264012676E-3</c:v>
                </c:pt>
                <c:pt idx="306">
                  <c:v>-1.0354074703582405E-3</c:v>
                </c:pt>
                <c:pt idx="307">
                  <c:v>-1.0330594184773112E-3</c:v>
                </c:pt>
                <c:pt idx="308">
                  <c:v>-1.0255533014438822E-3</c:v>
                </c:pt>
                <c:pt idx="309">
                  <c:v>-1.0249494456411824E-3</c:v>
                </c:pt>
                <c:pt idx="310">
                  <c:v>-1.0170804649289877E-3</c:v>
                </c:pt>
                <c:pt idx="311">
                  <c:v>-1.0130558111280941E-3</c:v>
                </c:pt>
                <c:pt idx="312">
                  <c:v>-1.0087613372369297E-3</c:v>
                </c:pt>
                <c:pt idx="313">
                  <c:v>-9.9735557227101368E-4</c:v>
                </c:pt>
                <c:pt idx="314">
                  <c:v>-9.958691305368382E-4</c:v>
                </c:pt>
                <c:pt idx="315">
                  <c:v>-9.8334263380683851E-4</c:v>
                </c:pt>
                <c:pt idx="316">
                  <c:v>-9.7749034694638581E-4</c:v>
                </c:pt>
                <c:pt idx="317">
                  <c:v>-9.7138896061288449E-4</c:v>
                </c:pt>
                <c:pt idx="318">
                  <c:v>-9.5345070301622325E-4</c:v>
                </c:pt>
                <c:pt idx="319">
                  <c:v>-9.5066676769728353E-4</c:v>
                </c:pt>
                <c:pt idx="320">
                  <c:v>-9.3725572955660752E-4</c:v>
                </c:pt>
                <c:pt idx="321">
                  <c:v>-9.29726389206742E-4</c:v>
                </c:pt>
                <c:pt idx="322">
                  <c:v>-9.2197051513176476E-4</c:v>
                </c:pt>
                <c:pt idx="323">
                  <c:v>-9.0638610972942901E-4</c:v>
                </c:pt>
                <c:pt idx="324">
                  <c:v>-9.0217189223711937E-4</c:v>
                </c:pt>
                <c:pt idx="325">
                  <c:v>-8.786915014144794E-4</c:v>
                </c:pt>
                <c:pt idx="326">
                  <c:v>-8.7104288088786736E-4</c:v>
                </c:pt>
                <c:pt idx="327">
                  <c:v>-8.5651483558869443E-4</c:v>
                </c:pt>
                <c:pt idx="328">
                  <c:v>-8.5256696373714469E-4</c:v>
                </c:pt>
                <c:pt idx="329">
                  <c:v>-8.4864732957893208E-4</c:v>
                </c:pt>
                <c:pt idx="330">
                  <c:v>-8.271009152384782E-4</c:v>
                </c:pt>
                <c:pt idx="331">
                  <c:v>-8.2011273458111112E-4</c:v>
                </c:pt>
                <c:pt idx="332">
                  <c:v>-8.0697154797688085E-4</c:v>
                </c:pt>
                <c:pt idx="333">
                  <c:v>-8.0334326187384009E-4</c:v>
                </c:pt>
                <c:pt idx="334">
                  <c:v>-7.9974584606734567E-4</c:v>
                </c:pt>
                <c:pt idx="335">
                  <c:v>-7.802991093522069E-4</c:v>
                </c:pt>
                <c:pt idx="336">
                  <c:v>-7.740266023132721E-4</c:v>
                </c:pt>
                <c:pt idx="337">
                  <c:v>-7.6238270747582123E-4</c:v>
                </c:pt>
                <c:pt idx="338">
                  <c:v>-7.5910164128681346E-4</c:v>
                </c:pt>
                <c:pt idx="339">
                  <c:v>-7.5585407786802413E-4</c:v>
                </c:pt>
                <c:pt idx="340">
                  <c:v>-7.3317112026806451E-4</c:v>
                </c:pt>
                <c:pt idx="341">
                  <c:v>-7.2313495212709847E-4</c:v>
                </c:pt>
                <c:pt idx="342">
                  <c:v>-7.2022873892976791E-4</c:v>
                </c:pt>
                <c:pt idx="343">
                  <c:v>-7.1513627422983839E-4</c:v>
                </c:pt>
                <c:pt idx="344">
                  <c:v>-7.0260838232246467E-4</c:v>
                </c:pt>
                <c:pt idx="345">
                  <c:v>-6.9793292333088632E-4</c:v>
                </c:pt>
                <c:pt idx="346">
                  <c:v>-6.8961491805504113E-4</c:v>
                </c:pt>
                <c:pt idx="347">
                  <c:v>-6.8711118975300911E-4</c:v>
                </c:pt>
                <c:pt idx="348">
                  <c:v>-6.8464622869991406E-4</c:v>
                </c:pt>
                <c:pt idx="349">
                  <c:v>-6.7249272870255469E-4</c:v>
                </c:pt>
                <c:pt idx="350">
                  <c:v>-6.6869864329154711E-4</c:v>
                </c:pt>
                <c:pt idx="351">
                  <c:v>-6.6220923750950152E-4</c:v>
                </c:pt>
                <c:pt idx="352">
                  <c:v>-6.6013562481995192E-4</c:v>
                </c:pt>
                <c:pt idx="353">
                  <c:v>-6.5810341139970591E-4</c:v>
                </c:pt>
                <c:pt idx="354">
                  <c:v>-6.4871238673212415E-4</c:v>
                </c:pt>
                <c:pt idx="355">
                  <c:v>-6.4585490690904196E-4</c:v>
                </c:pt>
                <c:pt idx="356">
                  <c:v>-6.4130453675723879E-4</c:v>
                </c:pt>
                <c:pt idx="357">
                  <c:v>-6.3968866924377088E-4</c:v>
                </c:pt>
                <c:pt idx="358">
                  <c:v>-6.3811683288878527E-4</c:v>
                </c:pt>
                <c:pt idx="359">
                  <c:v>-6.3165397721622095E-4</c:v>
                </c:pt>
                <c:pt idx="360">
                  <c:v>-6.2978833384352839E-4</c:v>
                </c:pt>
                <c:pt idx="361">
                  <c:v>-6.2728743385824395E-4</c:v>
                </c:pt>
                <c:pt idx="362">
                  <c:v>-6.2615694001913469E-4</c:v>
                </c:pt>
                <c:pt idx="363">
                  <c:v>-6.2507310912317574E-4</c:v>
                </c:pt>
                <c:pt idx="364">
                  <c:v>-6.2191755027104763E-4</c:v>
                </c:pt>
                <c:pt idx="365">
                  <c:v>-6.2104849868365494E-4</c:v>
                </c:pt>
                <c:pt idx="366">
                  <c:v>-6.2014498235333062E-4</c:v>
                </c:pt>
                <c:pt idx="367">
                  <c:v>-6.1925615965931408E-4</c:v>
                </c:pt>
                <c:pt idx="368">
                  <c:v>-6.1824094217637667E-4</c:v>
                </c:pt>
                <c:pt idx="369">
                  <c:v>-6.1439712860180047E-4</c:v>
                </c:pt>
                <c:pt idx="370">
                  <c:v>-6.128364100802372E-4</c:v>
                </c:pt>
                <c:pt idx="371">
                  <c:v>-6.1112920633900531E-4</c:v>
                </c:pt>
                <c:pt idx="372">
                  <c:v>-6.0927142159011057E-4</c:v>
                </c:pt>
                <c:pt idx="373">
                  <c:v>-6.0725893414484812E-4</c:v>
                </c:pt>
                <c:pt idx="374">
                  <c:v>-6.0025165027027024E-4</c:v>
                </c:pt>
                <c:pt idx="375">
                  <c:v>-5.9757861715541746E-4</c:v>
                </c:pt>
                <c:pt idx="376">
                  <c:v>-5.94729884394304E-4</c:v>
                </c:pt>
                <c:pt idx="377">
                  <c:v>-5.9170117487683527E-4</c:v>
                </c:pt>
                <c:pt idx="378">
                  <c:v>-5.8848818559220639E-4</c:v>
                </c:pt>
                <c:pt idx="379">
                  <c:v>-5.7770012053093289E-4</c:v>
                </c:pt>
                <c:pt idx="380">
                  <c:v>-5.7370646402258143E-4</c:v>
                </c:pt>
                <c:pt idx="381">
                  <c:v>-5.6950662412386902E-4</c:v>
                </c:pt>
                <c:pt idx="382">
                  <c:v>-5.6509614239118127E-4</c:v>
                </c:pt>
                <c:pt idx="383">
                  <c:v>-5.6047053446020957E-4</c:v>
                </c:pt>
                <c:pt idx="384">
                  <c:v>-5.4525772125676596E-4</c:v>
                </c:pt>
                <c:pt idx="385">
                  <c:v>-5.3113887965354262E-4</c:v>
                </c:pt>
                <c:pt idx="386">
                  <c:v>-5.1977293807439014E-4</c:v>
                </c:pt>
                <c:pt idx="387">
                  <c:v>-5.1678386984971292E-4</c:v>
                </c:pt>
                <c:pt idx="388">
                  <c:v>-5.1380525844291561E-4</c:v>
                </c:pt>
                <c:pt idx="389">
                  <c:v>-4.9666108041729871E-4</c:v>
                </c:pt>
                <c:pt idx="390">
                  <c:v>-4.9101785741227774E-4</c:v>
                </c:pt>
                <c:pt idx="391">
                  <c:v>-4.8003899087888482E-4</c:v>
                </c:pt>
                <c:pt idx="392">
                  <c:v>-4.7716796092764358E-4</c:v>
                </c:pt>
                <c:pt idx="393">
                  <c:v>-4.7430832700778142E-4</c:v>
                </c:pt>
                <c:pt idx="394">
                  <c:v>-4.5793744893913641E-4</c:v>
                </c:pt>
                <c:pt idx="395">
                  <c:v>-4.4235546775287356E-4</c:v>
                </c:pt>
                <c:pt idx="396">
                  <c:v>-4.3960677340360022E-4</c:v>
                </c:pt>
                <c:pt idx="397">
                  <c:v>-4.3687034714649673E-4</c:v>
                </c:pt>
                <c:pt idx="398">
                  <c:v>-4.3414628961846446E-4</c:v>
                </c:pt>
                <c:pt idx="399">
                  <c:v>-4.2111670243701629E-4</c:v>
                </c:pt>
                <c:pt idx="400">
                  <c:v>-4.1601997568927536E-4</c:v>
                </c:pt>
                <c:pt idx="401">
                  <c:v>-4.0618119448978331E-4</c:v>
                </c:pt>
                <c:pt idx="402">
                  <c:v>-4.0357581604838488E-4</c:v>
                </c:pt>
                <c:pt idx="403">
                  <c:v>-4.0098371191197018E-4</c:v>
                </c:pt>
                <c:pt idx="404">
                  <c:v>-3.8633676733347956E-4</c:v>
                </c:pt>
                <c:pt idx="405">
                  <c:v>-3.8154284441291233E-4</c:v>
                </c:pt>
                <c:pt idx="406">
                  <c:v>-3.7904833137591964E-4</c:v>
                </c:pt>
                <c:pt idx="407">
                  <c:v>-3.7656783049168504E-4</c:v>
                </c:pt>
                <c:pt idx="408">
                  <c:v>-3.7410144238129002E-4</c:v>
                </c:pt>
                <c:pt idx="409">
                  <c:v>-3.5586954825905792E-4</c:v>
                </c:pt>
                <c:pt idx="410">
                  <c:v>-3.5137341696778179E-4</c:v>
                </c:pt>
                <c:pt idx="411">
                  <c:v>-3.4692476573638942E-4</c:v>
                </c:pt>
                <c:pt idx="412">
                  <c:v>-3.3842274833245645E-4</c:v>
                </c:pt>
                <c:pt idx="413">
                  <c:v>-3.3613760448242448E-4</c:v>
                </c:pt>
                <c:pt idx="414">
                  <c:v>-3.254077846315262E-4</c:v>
                </c:pt>
                <c:pt idx="415">
                  <c:v>-3.2125245825920246E-4</c:v>
                </c:pt>
                <c:pt idx="416">
                  <c:v>-3.1714742678312646E-4</c:v>
                </c:pt>
                <c:pt idx="417">
                  <c:v>-3.0935568778520106E-4</c:v>
                </c:pt>
                <c:pt idx="418">
                  <c:v>-2.9359594943079159E-4</c:v>
                </c:pt>
                <c:pt idx="419">
                  <c:v>-2.8985424156857675E-4</c:v>
                </c:pt>
                <c:pt idx="420">
                  <c:v>-2.8281218003842201E-4</c:v>
                </c:pt>
                <c:pt idx="421">
                  <c:v>-2.8087342343554157E-4</c:v>
                </c:pt>
                <c:pt idx="422">
                  <c:v>-2.7195642234856265E-4</c:v>
                </c:pt>
                <c:pt idx="423">
                  <c:v>-2.6854181734847771E-4</c:v>
                </c:pt>
                <c:pt idx="424">
                  <c:v>-2.6518313690404582E-4</c:v>
                </c:pt>
                <c:pt idx="425">
                  <c:v>-2.5893015269770614E-4</c:v>
                </c:pt>
                <c:pt idx="426">
                  <c:v>-2.543283595409078E-4</c:v>
                </c:pt>
                <c:pt idx="427">
                  <c:v>-2.4483285897626236E-4</c:v>
                </c:pt>
                <c:pt idx="428">
                  <c:v>-2.3851383431457279E-4</c:v>
                </c:pt>
                <c:pt idx="429">
                  <c:v>-2.3691368119929668E-4</c:v>
                </c:pt>
                <c:pt idx="430">
                  <c:v>-2.3533060995895028E-4</c:v>
                </c:pt>
                <c:pt idx="431">
                  <c:v>-2.2524967711948677E-4</c:v>
                </c:pt>
                <c:pt idx="432">
                  <c:v>-2.2175567871533572E-4</c:v>
                </c:pt>
                <c:pt idx="433">
                  <c:v>-2.1402205836058968E-4</c:v>
                </c:pt>
                <c:pt idx="434">
                  <c:v>-2.1243678274995847E-4</c:v>
                </c:pt>
                <c:pt idx="435">
                  <c:v>-2.1085714892959782E-4</c:v>
                </c:pt>
                <c:pt idx="436">
                  <c:v>-1.9931031044036432E-4</c:v>
                </c:pt>
                <c:pt idx="437">
                  <c:v>-1.9531201886125252E-4</c:v>
                </c:pt>
                <c:pt idx="438">
                  <c:v>-1.8638092379149899E-4</c:v>
                </c:pt>
                <c:pt idx="439">
                  <c:v>-1.8462616522982311E-4</c:v>
                </c:pt>
                <c:pt idx="440">
                  <c:v>-1.8285307836390393E-4</c:v>
                </c:pt>
                <c:pt idx="441">
                  <c:v>-1.6967369639362477E-4</c:v>
                </c:pt>
                <c:pt idx="442">
                  <c:v>-1.6511500836397858E-4</c:v>
                </c:pt>
                <c:pt idx="443">
                  <c:v>-1.5522986777437677E-4</c:v>
                </c:pt>
                <c:pt idx="444">
                  <c:v>-1.5310568823256876E-4</c:v>
                </c:pt>
                <c:pt idx="445">
                  <c:v>-1.5092567528772786E-4</c:v>
                </c:pt>
                <c:pt idx="446">
                  <c:v>-1.35941259811559E-4</c:v>
                </c:pt>
                <c:pt idx="447">
                  <c:v>-1.3076412126788648E-4</c:v>
                </c:pt>
                <c:pt idx="448">
                  <c:v>-1.2815496914742042E-4</c:v>
                </c:pt>
                <c:pt idx="449">
                  <c:v>-1.174859826974517E-4</c:v>
                </c:pt>
                <c:pt idx="450">
                  <c:v>-1.1472807452448816E-4</c:v>
                </c:pt>
                <c:pt idx="451">
                  <c:v>-1.0126715597813529E-4</c:v>
                </c:pt>
                <c:pt idx="452">
                  <c:v>-9.5947471148161156E-5</c:v>
                </c:pt>
                <c:pt idx="453">
                  <c:v>-9.0651672190134036E-5</c:v>
                </c:pt>
                <c:pt idx="454">
                  <c:v>-8.0259541208049789E-5</c:v>
                </c:pt>
                <c:pt idx="455">
                  <c:v>-7.7580874884297657E-5</c:v>
                </c:pt>
                <c:pt idx="456">
                  <c:v>-6.4538872019959115E-5</c:v>
                </c:pt>
                <c:pt idx="457">
                  <c:v>-5.939113221620218E-5</c:v>
                </c:pt>
                <c:pt idx="458">
                  <c:v>-5.4268859590145269E-5</c:v>
                </c:pt>
                <c:pt idx="459">
                  <c:v>-4.4236706965017358E-5</c:v>
                </c:pt>
                <c:pt idx="460">
                  <c:v>-4.1642821061127133E-5</c:v>
                </c:pt>
                <c:pt idx="461">
                  <c:v>-2.9047410715410393E-5</c:v>
                </c:pt>
                <c:pt idx="462">
                  <c:v>-2.4082685107451596E-5</c:v>
                </c:pt>
                <c:pt idx="463">
                  <c:v>-1.9145007994936236E-5</c:v>
                </c:pt>
                <c:pt idx="464">
                  <c:v>-9.4949648930808817E-6</c:v>
                </c:pt>
                <c:pt idx="465">
                  <c:v>-6.9913976595156302E-6</c:v>
                </c:pt>
                <c:pt idx="466">
                  <c:v>5.1297435073038855E-6</c:v>
                </c:pt>
                <c:pt idx="467">
                  <c:v>9.9003856739443563E-6</c:v>
                </c:pt>
                <c:pt idx="468">
                  <c:v>1.4642398014075297E-5</c:v>
                </c:pt>
                <c:pt idx="469">
                  <c:v>2.3888199550958777E-5</c:v>
                </c:pt>
                <c:pt idx="470">
                  <c:v>2.6295910202859872E-5</c:v>
                </c:pt>
                <c:pt idx="471">
                  <c:v>4.0125110957727049E-5</c:v>
                </c:pt>
                <c:pt idx="472">
                  <c:v>4.4674949450785834E-5</c:v>
                </c:pt>
                <c:pt idx="473">
                  <c:v>5.3519289179798143E-5</c:v>
                </c:pt>
                <c:pt idx="474">
                  <c:v>5.5835300465656434E-5</c:v>
                </c:pt>
                <c:pt idx="475">
                  <c:v>5.814161698672416E-5</c:v>
                </c:pt>
                <c:pt idx="476">
                  <c:v>7.1329268556202268E-5</c:v>
                </c:pt>
                <c:pt idx="477">
                  <c:v>7.5662094628324526E-5</c:v>
                </c:pt>
                <c:pt idx="478">
                  <c:v>8.4059244171380058E-5</c:v>
                </c:pt>
                <c:pt idx="479">
                  <c:v>8.626885159734865E-5</c:v>
                </c:pt>
                <c:pt idx="480">
                  <c:v>8.8468236816297008E-5</c:v>
                </c:pt>
                <c:pt idx="481">
                  <c:v>1.0098113088686764E-4</c:v>
                </c:pt>
                <c:pt idx="482">
                  <c:v>1.0508587509849485E-4</c:v>
                </c:pt>
                <c:pt idx="483">
                  <c:v>1.1301369971244475E-4</c:v>
                </c:pt>
                <c:pt idx="484">
                  <c:v>1.151113664413228E-4</c:v>
                </c:pt>
                <c:pt idx="485">
                  <c:v>1.171982835785686E-4</c:v>
                </c:pt>
                <c:pt idx="486">
                  <c:v>1.290032117825631E-4</c:v>
                </c:pt>
                <c:pt idx="487">
                  <c:v>1.3286880466319376E-4</c:v>
                </c:pt>
                <c:pt idx="488">
                  <c:v>1.4030516875833274E-4</c:v>
                </c:pt>
                <c:pt idx="489">
                  <c:v>1.4228535836297018E-4</c:v>
                </c:pt>
                <c:pt idx="490">
                  <c:v>1.4425427104449289E-4</c:v>
                </c:pt>
                <c:pt idx="491">
                  <c:v>1.5531802497814249E-4</c:v>
                </c:pt>
                <c:pt idx="492">
                  <c:v>1.589333970650108E-4</c:v>
                </c:pt>
                <c:pt idx="493">
                  <c:v>1.6610541179608938E-4</c:v>
                </c:pt>
                <c:pt idx="494">
                  <c:v>1.6797037716731467E-4</c:v>
                </c:pt>
                <c:pt idx="495">
                  <c:v>1.6982404085566594E-4</c:v>
                </c:pt>
                <c:pt idx="496">
                  <c:v>1.8093312632397061E-4</c:v>
                </c:pt>
                <c:pt idx="497">
                  <c:v>1.8468984329244437E-4</c:v>
                </c:pt>
                <c:pt idx="498">
                  <c:v>1.9250374505362026E-4</c:v>
                </c:pt>
                <c:pt idx="499">
                  <c:v>1.943234512102876E-4</c:v>
                </c:pt>
                <c:pt idx="500">
                  <c:v>1.9613670196112632E-4</c:v>
                </c:pt>
                <c:pt idx="501">
                  <c:v>2.0787239285762063E-4</c:v>
                </c:pt>
                <c:pt idx="502">
                  <c:v>2.1185381170126555E-4</c:v>
                </c:pt>
                <c:pt idx="503">
                  <c:v>2.2027572931742674E-4</c:v>
                </c:pt>
                <c:pt idx="504">
                  <c:v>2.2214679850640628E-4</c:v>
                </c:pt>
                <c:pt idx="505">
                  <c:v>2.2402284939362647E-4</c:v>
                </c:pt>
                <c:pt idx="506">
                  <c:v>2.3655368919941753E-4</c:v>
                </c:pt>
                <c:pt idx="507">
                  <c:v>2.4081656427944428E-4</c:v>
                </c:pt>
                <c:pt idx="508">
                  <c:v>2.497898722749041E-4</c:v>
                </c:pt>
                <c:pt idx="509">
                  <c:v>2.518228635992048E-4</c:v>
                </c:pt>
                <c:pt idx="510">
                  <c:v>2.5387976368937686E-4</c:v>
                </c:pt>
                <c:pt idx="511">
                  <c:v>2.8611876922164881E-4</c:v>
                </c:pt>
                <c:pt idx="512">
                  <c:v>3.1967754048803815E-4</c:v>
                </c:pt>
                <c:pt idx="513">
                  <c:v>3.5320231114049021E-4</c:v>
                </c:pt>
                <c:pt idx="514">
                  <c:v>3.8667777760382376E-4</c:v>
                </c:pt>
                <c:pt idx="515">
                  <c:v>4.2246815263352611E-4</c:v>
                </c:pt>
                <c:pt idx="516">
                  <c:v>4.5341958280374227E-4</c:v>
                </c:pt>
                <c:pt idx="517">
                  <c:v>4.866553135209823E-4</c:v>
                </c:pt>
                <c:pt idx="518">
                  <c:v>5.1978052400783546E-4</c:v>
                </c:pt>
                <c:pt idx="519">
                  <c:v>5.5277990982529539E-4</c:v>
                </c:pt>
                <c:pt idx="520">
                  <c:v>5.8572285031176544E-4</c:v>
                </c:pt>
                <c:pt idx="521">
                  <c:v>6.1932079351610615E-4</c:v>
                </c:pt>
                <c:pt idx="522">
                  <c:v>6.5382137895237378E-4</c:v>
                </c:pt>
                <c:pt idx="523">
                  <c:v>6.946163969709122E-4</c:v>
                </c:pt>
                <c:pt idx="524">
                  <c:v>7.2863777120651951E-4</c:v>
                </c:pt>
                <c:pt idx="525">
                  <c:v>7.6334797675397549E-4</c:v>
                </c:pt>
                <c:pt idx="526">
                  <c:v>8.0106075889499917E-4</c:v>
                </c:pt>
                <c:pt idx="527">
                  <c:v>8.3909681081600007E-4</c:v>
                </c:pt>
                <c:pt idx="528">
                  <c:v>8.8299774770771546E-4</c:v>
                </c:pt>
                <c:pt idx="529">
                  <c:v>9.161334077653179E-4</c:v>
                </c:pt>
                <c:pt idx="530">
                  <c:v>9.5513129468764138E-4</c:v>
                </c:pt>
                <c:pt idx="531">
                  <c:v>9.9444713518826973E-4</c:v>
                </c:pt>
                <c:pt idx="532">
                  <c:v>1.0340796002399916E-3</c:v>
                </c:pt>
                <c:pt idx="533">
                  <c:v>1.0653939000130183E-3</c:v>
                </c:pt>
                <c:pt idx="534">
                  <c:v>1.1059233388751746E-3</c:v>
                </c:pt>
                <c:pt idx="535">
                  <c:v>1.147300475089644E-3</c:v>
                </c:pt>
                <c:pt idx="536">
                  <c:v>1.1895421252645327E-3</c:v>
                </c:pt>
                <c:pt idx="537">
                  <c:v>1.2451895231313515E-3</c:v>
                </c:pt>
                <c:pt idx="538">
                  <c:v>1.2858221721174575E-3</c:v>
                </c:pt>
                <c:pt idx="539">
                  <c:v>1.3299722797105271E-3</c:v>
                </c:pt>
                <c:pt idx="540">
                  <c:v>1.3745029610515965E-3</c:v>
                </c:pt>
                <c:pt idx="541">
                  <c:v>1.4419887223455774E-3</c:v>
                </c:pt>
                <c:pt idx="542">
                  <c:v>1.4874680961618481E-3</c:v>
                </c:pt>
                <c:pt idx="543">
                  <c:v>1.5333259662870802E-3</c:v>
                </c:pt>
                <c:pt idx="544">
                  <c:v>1.5795617411837881E-3</c:v>
                </c:pt>
                <c:pt idx="545">
                  <c:v>1.6426537623411136E-3</c:v>
                </c:pt>
                <c:pt idx="546">
                  <c:v>1.686724734296551E-3</c:v>
                </c:pt>
                <c:pt idx="547">
                  <c:v>1.7287057701853572E-3</c:v>
                </c:pt>
                <c:pt idx="548">
                  <c:v>1.769515786368717E-3</c:v>
                </c:pt>
                <c:pt idx="549">
                  <c:v>1.8009188599172887E-3</c:v>
                </c:pt>
                <c:pt idx="550">
                  <c:v>1.8421209690657747E-3</c:v>
                </c:pt>
                <c:pt idx="551">
                  <c:v>1.8879757814662668E-3</c:v>
                </c:pt>
                <c:pt idx="552">
                  <c:v>1.9387786679931907E-3</c:v>
                </c:pt>
                <c:pt idx="553">
                  <c:v>1.9946535700210433E-3</c:v>
                </c:pt>
                <c:pt idx="554">
                  <c:v>2.0703760207525916E-3</c:v>
                </c:pt>
                <c:pt idx="555">
                  <c:v>2.1379440238603309E-3</c:v>
                </c:pt>
                <c:pt idx="556">
                  <c:v>2.2109826259188803E-3</c:v>
                </c:pt>
                <c:pt idx="557">
                  <c:v>2.2896158207325553E-3</c:v>
                </c:pt>
                <c:pt idx="558">
                  <c:v>2.3739676141493701E-3</c:v>
                </c:pt>
                <c:pt idx="559">
                  <c:v>2.4587907448723394E-3</c:v>
                </c:pt>
                <c:pt idx="560">
                  <c:v>2.5379800951277143E-3</c:v>
                </c:pt>
                <c:pt idx="561">
                  <c:v>2.6103524359170779E-3</c:v>
                </c:pt>
                <c:pt idx="562">
                  <c:v>2.6630606195565676E-3</c:v>
                </c:pt>
                <c:pt idx="563">
                  <c:v>2.718787847420856E-3</c:v>
                </c:pt>
                <c:pt idx="564">
                  <c:v>2.7718582389422153E-3</c:v>
                </c:pt>
                <c:pt idx="565">
                  <c:v>2.8250783516776679E-3</c:v>
                </c:pt>
                <c:pt idx="566">
                  <c:v>2.8784435897142302E-3</c:v>
                </c:pt>
                <c:pt idx="567">
                  <c:v>2.9434904671023854E-3</c:v>
                </c:pt>
                <c:pt idx="568">
                  <c:v>2.997161287690211E-3</c:v>
                </c:pt>
                <c:pt idx="569">
                  <c:v>3.0509624877573705E-3</c:v>
                </c:pt>
                <c:pt idx="570">
                  <c:v>3.1048894711210358E-3</c:v>
                </c:pt>
                <c:pt idx="571">
                  <c:v>3.1472857967704826E-3</c:v>
                </c:pt>
                <c:pt idx="572">
                  <c:v>3.2014252679566368E-3</c:v>
                </c:pt>
                <c:pt idx="573">
                  <c:v>3.2556776908334584E-3</c:v>
                </c:pt>
                <c:pt idx="574">
                  <c:v>3.3100384688564688E-3</c:v>
                </c:pt>
                <c:pt idx="575">
                  <c:v>3.3645030053985892E-3</c:v>
                </c:pt>
                <c:pt idx="576">
                  <c:v>3.4308354229379231E-3</c:v>
                </c:pt>
                <c:pt idx="577">
                  <c:v>3.48551418874637E-3</c:v>
                </c:pt>
                <c:pt idx="578">
                  <c:v>3.540281965181565E-3</c:v>
                </c:pt>
                <c:pt idx="579">
                  <c:v>3.59903291080238E-3</c:v>
                </c:pt>
                <c:pt idx="580">
                  <c:v>3.6539701435353567E-3</c:v>
                </c:pt>
                <c:pt idx="581">
                  <c:v>3.7089822581515275E-3</c:v>
                </c:pt>
                <c:pt idx="582">
                  <c:v>3.7640646574008119E-3</c:v>
                </c:pt>
                <c:pt idx="583">
                  <c:v>3.8192127439456991E-3</c:v>
                </c:pt>
                <c:pt idx="584">
                  <c:v>3.8585474563622236E-3</c:v>
                </c:pt>
                <c:pt idx="585">
                  <c:v>3.9137960066854783E-3</c:v>
                </c:pt>
                <c:pt idx="586">
                  <c:v>3.9690977291268704E-3</c:v>
                </c:pt>
                <c:pt idx="587">
                  <c:v>4.024448026124069E-3</c:v>
                </c:pt>
                <c:pt idx="588">
                  <c:v>4.0838256371447191E-3</c:v>
                </c:pt>
                <c:pt idx="589">
                  <c:v>4.1512232343035582E-3</c:v>
                </c:pt>
                <c:pt idx="590">
                  <c:v>4.206702398970863E-3</c:v>
                </c:pt>
                <c:pt idx="591">
                  <c:v>4.2662029010214816E-3</c:v>
                </c:pt>
                <c:pt idx="592">
                  <c:v>4.3177428462828904E-3</c:v>
                </c:pt>
                <c:pt idx="593">
                  <c:v>4.3732949325439585E-3</c:v>
                </c:pt>
                <c:pt idx="594">
                  <c:v>4.4288621294702457E-3</c:v>
                </c:pt>
                <c:pt idx="595">
                  <c:v>4.4844398386426065E-3</c:v>
                </c:pt>
                <c:pt idx="596">
                  <c:v>4.5400234615569635E-3</c:v>
                </c:pt>
                <c:pt idx="597">
                  <c:v>4.5956083996093189E-3</c:v>
                </c:pt>
                <c:pt idx="598">
                  <c:v>4.6511900541107432E-3</c:v>
                </c:pt>
                <c:pt idx="599">
                  <c:v>4.7067638262773825E-3</c:v>
                </c:pt>
                <c:pt idx="600">
                  <c:v>4.7623251172429493E-3</c:v>
                </c:pt>
                <c:pt idx="601">
                  <c:v>4.805875704280111E-3</c:v>
                </c:pt>
                <c:pt idx="602">
                  <c:v>4.8733918596186032E-3</c:v>
                </c:pt>
                <c:pt idx="603">
                  <c:v>4.9288881128339845E-3</c:v>
                </c:pt>
                <c:pt idx="604">
                  <c:v>4.9843534884488894E-3</c:v>
                </c:pt>
                <c:pt idx="605">
                  <c:v>5.0397833871398956E-3</c:v>
                </c:pt>
                <c:pt idx="606">
                  <c:v>5.095173209493653E-3</c:v>
                </c:pt>
                <c:pt idx="607">
                  <c:v>5.1505183560018875E-3</c:v>
                </c:pt>
                <c:pt idx="608">
                  <c:v>5.2058142270663965E-3</c:v>
                </c:pt>
                <c:pt idx="609">
                  <c:v>5.2610562230115399E-3</c:v>
                </c:pt>
                <c:pt idx="610">
                  <c:v>5.316239744054263E-3</c:v>
                </c:pt>
                <c:pt idx="611">
                  <c:v>5.3736560743919415E-3</c:v>
                </c:pt>
                <c:pt idx="612">
                  <c:v>5.4355613556830717E-3</c:v>
                </c:pt>
                <c:pt idx="613">
                  <c:v>5.5018965924091834E-3</c:v>
                </c:pt>
                <c:pt idx="614">
                  <c:v>5.572600546330797E-3</c:v>
                </c:pt>
                <c:pt idx="615">
                  <c:v>5.6471871249491601E-3</c:v>
                </c:pt>
                <c:pt idx="616">
                  <c:v>5.7221804611651272E-3</c:v>
                </c:pt>
                <c:pt idx="617">
                  <c:v>5.7968115979731283E-3</c:v>
                </c:pt>
                <c:pt idx="618">
                  <c:v>5.8710656584684551E-3</c:v>
                </c:pt>
                <c:pt idx="619">
                  <c:v>5.9449277653916832E-3</c:v>
                </c:pt>
                <c:pt idx="620">
                  <c:v>6.0183830411311701E-3</c:v>
                </c:pt>
                <c:pt idx="621">
                  <c:v>6.0914166077330467E-3</c:v>
                </c:pt>
                <c:pt idx="622">
                  <c:v>6.16401358689872E-3</c:v>
                </c:pt>
                <c:pt idx="623">
                  <c:v>6.2206490322047614E-3</c:v>
                </c:pt>
                <c:pt idx="624">
                  <c:v>6.3078382680883949E-3</c:v>
                </c:pt>
                <c:pt idx="625">
                  <c:v>6.3790362118740229E-3</c:v>
                </c:pt>
                <c:pt idx="626">
                  <c:v>6.4497380517641867E-3</c:v>
                </c:pt>
                <c:pt idx="627">
                  <c:v>6.5199289078590739E-3</c:v>
                </c:pt>
                <c:pt idx="628">
                  <c:v>6.5895938999491199E-3</c:v>
                </c:pt>
                <c:pt idx="629">
                  <c:v>6.6587181475274981E-3</c:v>
                </c:pt>
                <c:pt idx="630">
                  <c:v>6.7272867698126015E-3</c:v>
                </c:pt>
                <c:pt idx="631">
                  <c:v>6.8000868972720261E-3</c:v>
                </c:pt>
                <c:pt idx="632">
                  <c:v>6.867456760962321E-3</c:v>
                </c:pt>
                <c:pt idx="633">
                  <c:v>6.9342252913236783E-3</c:v>
                </c:pt>
                <c:pt idx="634">
                  <c:v>7.0003776070934245E-3</c:v>
                </c:pt>
                <c:pt idx="635">
                  <c:v>7.0658988267587623E-3</c:v>
                </c:pt>
                <c:pt idx="636">
                  <c:v>7.1168153949258918E-3</c:v>
                </c:pt>
                <c:pt idx="637">
                  <c:v>7.1949884505878763E-3</c:v>
                </c:pt>
                <c:pt idx="638">
                  <c:v>7.2585270905966394E-3</c:v>
                </c:pt>
                <c:pt idx="639">
                  <c:v>7.3213751062090231E-3</c:v>
                </c:pt>
                <c:pt idx="640">
                  <c:v>7.3879661002393404E-3</c:v>
                </c:pt>
                <c:pt idx="641">
                  <c:v>7.4449397336680493E-3</c:v>
                </c:pt>
                <c:pt idx="642">
                  <c:v>7.509970880093253E-3</c:v>
                </c:pt>
                <c:pt idx="643">
                  <c:v>7.5655632699603379E-3</c:v>
                </c:pt>
                <c:pt idx="644">
                  <c:v>7.6247349209612736E-3</c:v>
                </c:pt>
                <c:pt idx="645">
                  <c:v>7.6831266493067188E-3</c:v>
                </c:pt>
                <c:pt idx="646">
                  <c:v>7.7691779125341753E-3</c:v>
                </c:pt>
                <c:pt idx="647">
                  <c:v>7.8255542691145763E-3</c:v>
                </c:pt>
                <c:pt idx="648">
                  <c:v>7.8810986192525689E-3</c:v>
                </c:pt>
                <c:pt idx="649">
                  <c:v>7.939713006335225E-3</c:v>
                </c:pt>
                <c:pt idx="650">
                  <c:v>7.9934869867624315E-3</c:v>
                </c:pt>
                <c:pt idx="651">
                  <c:v>8.0463832358362315E-3</c:v>
                </c:pt>
                <c:pt idx="652">
                  <c:v>8.0983868692641181E-3</c:v>
                </c:pt>
                <c:pt idx="653">
                  <c:v>8.1458193542651713E-3</c:v>
                </c:pt>
                <c:pt idx="654">
                  <c:v>8.1960591132528293E-3</c:v>
                </c:pt>
                <c:pt idx="655">
                  <c:v>8.2453626810039538E-3</c:v>
                </c:pt>
                <c:pt idx="656">
                  <c:v>8.2937151737842996E-3</c:v>
                </c:pt>
                <c:pt idx="657">
                  <c:v>8.3444948479108778E-3</c:v>
                </c:pt>
                <c:pt idx="658">
                  <c:v>8.3908302147110841E-3</c:v>
                </c:pt>
                <c:pt idx="659">
                  <c:v>8.4361687747451283E-3</c:v>
                </c:pt>
                <c:pt idx="660">
                  <c:v>8.4804956435528961E-3</c:v>
                </c:pt>
                <c:pt idx="661">
                  <c:v>8.5237959367129475E-3</c:v>
                </c:pt>
                <c:pt idx="662">
                  <c:v>8.5664976640979912E-3</c:v>
                </c:pt>
                <c:pt idx="663">
                  <c:v>8.6122546681443781E-3</c:v>
                </c:pt>
                <c:pt idx="664">
                  <c:v>8.6620529896830334E-3</c:v>
                </c:pt>
                <c:pt idx="665">
                  <c:v>8.7161060349434175E-3</c:v>
                </c:pt>
                <c:pt idx="666">
                  <c:v>8.7701828872468468E-3</c:v>
                </c:pt>
                <c:pt idx="667">
                  <c:v>8.8309692973043141E-3</c:v>
                </c:pt>
                <c:pt idx="668">
                  <c:v>8.8916507876461992E-3</c:v>
                </c:pt>
                <c:pt idx="669">
                  <c:v>8.9522238987997937E-3</c:v>
                </c:pt>
                <c:pt idx="670">
                  <c:v>9.0126851712284406E-3</c:v>
                </c:pt>
                <c:pt idx="671">
                  <c:v>9.0774452938369166E-3</c:v>
                </c:pt>
                <c:pt idx="672">
                  <c:v>9.1376652383208384E-3</c:v>
                </c:pt>
                <c:pt idx="673">
                  <c:v>9.1977627248822497E-3</c:v>
                </c:pt>
                <c:pt idx="674">
                  <c:v>9.2577342935688221E-3</c:v>
                </c:pt>
                <c:pt idx="675">
                  <c:v>9.3131928641074779E-3</c:v>
                </c:pt>
                <c:pt idx="676">
                  <c:v>9.3729104502235927E-3</c:v>
                </c:pt>
                <c:pt idx="677">
                  <c:v>9.4324919790143014E-3</c:v>
                </c:pt>
                <c:pt idx="678">
                  <c:v>9.4919339904233624E-3</c:v>
                </c:pt>
                <c:pt idx="679">
                  <c:v>9.5686251913917886E-3</c:v>
                </c:pt>
                <c:pt idx="680">
                  <c:v>9.6147256642812214E-3</c:v>
                </c:pt>
                <c:pt idx="681">
                  <c:v>9.673718923446659E-3</c:v>
                </c:pt>
                <c:pt idx="682">
                  <c:v>9.7325585826999531E-3</c:v>
                </c:pt>
                <c:pt idx="683">
                  <c:v>9.7912411814879696E-3</c:v>
                </c:pt>
                <c:pt idx="684">
                  <c:v>9.8497632591982645E-3</c:v>
                </c:pt>
                <c:pt idx="685">
                  <c:v>9.9081213551616681E-3</c:v>
                </c:pt>
                <c:pt idx="686">
                  <c:v>9.9663120086393893E-3</c:v>
                </c:pt>
                <c:pt idx="687">
                  <c:v>1.0024331758833327E-2</c:v>
                </c:pt>
                <c:pt idx="688">
                  <c:v>1.0069400881461528E-2</c:v>
                </c:pt>
                <c:pt idx="689">
                  <c:v>1.0127102505802985E-2</c:v>
                </c:pt>
                <c:pt idx="690">
                  <c:v>1.0184623573334939E-2</c:v>
                </c:pt>
                <c:pt idx="691">
                  <c:v>1.024196062358548E-2</c:v>
                </c:pt>
                <c:pt idx="692">
                  <c:v>1.0328577996992954E-2</c:v>
                </c:pt>
                <c:pt idx="693">
                  <c:v>1.0368667478564346E-2</c:v>
                </c:pt>
                <c:pt idx="694">
                  <c:v>1.0425393998283317E-2</c:v>
                </c:pt>
                <c:pt idx="695">
                  <c:v>1.0481921926152228E-2</c:v>
                </c:pt>
                <c:pt idx="696">
                  <c:v>1.0538247800834054E-2</c:v>
                </c:pt>
                <c:pt idx="697">
                  <c:v>1.0590221570558001E-2</c:v>
                </c:pt>
                <c:pt idx="698">
                  <c:v>1.0646146526943845E-2</c:v>
                </c:pt>
                <c:pt idx="699">
                  <c:v>1.0701859290684901E-2</c:v>
                </c:pt>
                <c:pt idx="700">
                  <c:v>1.0757356400429963E-2</c:v>
                </c:pt>
                <c:pt idx="701">
                  <c:v>1.0816725225866042E-2</c:v>
                </c:pt>
                <c:pt idx="702">
                  <c:v>1.087176609030256E-2</c:v>
                </c:pt>
                <c:pt idx="703">
                  <c:v>1.0926580670663729E-2</c:v>
                </c:pt>
                <c:pt idx="704">
                  <c:v>1.0981165505181904E-2</c:v>
                </c:pt>
                <c:pt idx="705">
                  <c:v>1.1031485988278078E-2</c:v>
                </c:pt>
                <c:pt idx="706">
                  <c:v>1.1085616482778171E-2</c:v>
                </c:pt>
                <c:pt idx="707">
                  <c:v>1.1139507092390311E-2</c:v>
                </c:pt>
                <c:pt idx="708">
                  <c:v>1.119315435536361E-2</c:v>
                </c:pt>
                <c:pt idx="709">
                  <c:v>1.1246554809896558E-2</c:v>
                </c:pt>
                <c:pt idx="710">
                  <c:v>1.1303655984096647E-2</c:v>
                </c:pt>
                <c:pt idx="711">
                  <c:v>1.1356535663931563E-2</c:v>
                </c:pt>
                <c:pt idx="712">
                  <c:v>1.1409157901972146E-2</c:v>
                </c:pt>
                <c:pt idx="713">
                  <c:v>1.1461519236012388E-2</c:v>
                </c:pt>
                <c:pt idx="714">
                  <c:v>1.1513745408575781E-2</c:v>
                </c:pt>
                <c:pt idx="715">
                  <c:v>1.1568053938924733E-2</c:v>
                </c:pt>
                <c:pt idx="716">
                  <c:v>1.1625222664208774E-2</c:v>
                </c:pt>
                <c:pt idx="717">
                  <c:v>1.168521877107071E-2</c:v>
                </c:pt>
                <c:pt idx="718">
                  <c:v>1.1743222342651016E-2</c:v>
                </c:pt>
                <c:pt idx="719">
                  <c:v>1.1807637767021539E-2</c:v>
                </c:pt>
                <c:pt idx="720">
                  <c:v>1.1871667653963414E-2</c:v>
                </c:pt>
                <c:pt idx="721">
                  <c:v>1.1935271813686477E-2</c:v>
                </c:pt>
                <c:pt idx="722">
                  <c:v>1.1998443476083587E-2</c:v>
                </c:pt>
                <c:pt idx="723">
                  <c:v>1.2065818718177582E-2</c:v>
                </c:pt>
                <c:pt idx="724">
                  <c:v>1.2128074696196822E-2</c:v>
                </c:pt>
                <c:pt idx="725">
                  <c:v>1.2189877377811778E-2</c:v>
                </c:pt>
                <c:pt idx="726">
                  <c:v>1.225121999206704E-2</c:v>
                </c:pt>
                <c:pt idx="727">
                  <c:v>1.230757736780852E-2</c:v>
                </c:pt>
                <c:pt idx="728">
                  <c:v>1.2368011868780115E-2</c:v>
                </c:pt>
                <c:pt idx="729">
                  <c:v>1.2427966479123143E-2</c:v>
                </c:pt>
                <c:pt idx="730">
                  <c:v>1.2487434428032351E-2</c:v>
                </c:pt>
                <c:pt idx="731">
                  <c:v>1.2550795063861546E-2</c:v>
                </c:pt>
                <c:pt idx="732">
                  <c:v>1.2609235079341283E-2</c:v>
                </c:pt>
                <c:pt idx="733">
                  <c:v>1.2667167628517202E-2</c:v>
                </c:pt>
                <c:pt idx="734">
                  <c:v>1.2724585939802141E-2</c:v>
                </c:pt>
                <c:pt idx="735">
                  <c:v>1.2781483241557368E-2</c:v>
                </c:pt>
                <c:pt idx="736">
                  <c:v>1.2837852762074527E-2</c:v>
                </c:pt>
                <c:pt idx="737">
                  <c:v>1.2893687729588533E-2</c:v>
                </c:pt>
                <c:pt idx="738">
                  <c:v>1.2948981372272416E-2</c:v>
                </c:pt>
                <c:pt idx="739">
                  <c:v>1.3003726918250214E-2</c:v>
                </c:pt>
                <c:pt idx="740">
                  <c:v>1.304572779465607E-2</c:v>
                </c:pt>
                <c:pt idx="741">
                  <c:v>1.3099472919263975E-2</c:v>
                </c:pt>
                <c:pt idx="742">
                  <c:v>1.3152651120463661E-2</c:v>
                </c:pt>
                <c:pt idx="743">
                  <c:v>1.320525562769673E-2</c:v>
                </c:pt>
                <c:pt idx="744">
                  <c:v>1.3268996178482902E-2</c:v>
                </c:pt>
                <c:pt idx="745">
                  <c:v>1.3320310932193647E-2</c:v>
                </c:pt>
                <c:pt idx="746">
                  <c:v>1.3386270418611497E-2</c:v>
                </c:pt>
                <c:pt idx="747">
                  <c:v>1.342114716418763E-2</c:v>
                </c:pt>
                <c:pt idx="748">
                  <c:v>1.347065509806656E-2</c:v>
                </c:pt>
                <c:pt idx="749">
                  <c:v>1.3515854138938188E-2</c:v>
                </c:pt>
                <c:pt idx="750">
                  <c:v>1.3564166895339014E-2</c:v>
                </c:pt>
                <c:pt idx="751">
                  <c:v>1.3611850790534064E-2</c:v>
                </c:pt>
                <c:pt idx="752">
                  <c:v>1.365889905275619E-2</c:v>
                </c:pt>
                <c:pt idx="753">
                  <c:v>1.3708822056528673E-2</c:v>
                </c:pt>
                <c:pt idx="754">
                  <c:v>1.3754533500147373E-2</c:v>
                </c:pt>
                <c:pt idx="755">
                  <c:v>1.3799588492423754E-2</c:v>
                </c:pt>
                <c:pt idx="756">
                  <c:v>1.3843980261092492E-2</c:v>
                </c:pt>
                <c:pt idx="757">
                  <c:v>1.3884368857273621E-2</c:v>
                </c:pt>
                <c:pt idx="758">
                  <c:v>1.392746111451082E-2</c:v>
                </c:pt>
                <c:pt idx="759">
                  <c:v>1.3969870336455692E-2</c:v>
                </c:pt>
                <c:pt idx="760">
                  <c:v>1.4011589751402376E-2</c:v>
                </c:pt>
                <c:pt idx="761">
                  <c:v>1.4052612587666324E-2</c:v>
                </c:pt>
                <c:pt idx="762">
                  <c:v>1.4096023931615329E-2</c:v>
                </c:pt>
                <c:pt idx="763">
                  <c:v>1.4135583512635337E-2</c:v>
                </c:pt>
                <c:pt idx="764">
                  <c:v>1.4174425692528456E-2</c:v>
                </c:pt>
                <c:pt idx="765">
                  <c:v>1.4212543699251111E-2</c:v>
                </c:pt>
                <c:pt idx="766">
                  <c:v>1.4249972414735485E-2</c:v>
                </c:pt>
                <c:pt idx="767">
                  <c:v>1.4289263420216912E-2</c:v>
                </c:pt>
                <c:pt idx="768">
                  <c:v>1.4331980080730236E-2</c:v>
                </c:pt>
                <c:pt idx="769">
                  <c:v>1.4378196524942537E-2</c:v>
                </c:pt>
                <c:pt idx="770">
                  <c:v>1.4427987395280244E-2</c:v>
                </c:pt>
                <c:pt idx="771">
                  <c:v>1.4476372099160528E-2</c:v>
                </c:pt>
                <c:pt idx="772">
                  <c:v>1.4528550583765565E-2</c:v>
                </c:pt>
                <c:pt idx="773">
                  <c:v>1.4580314426721586E-2</c:v>
                </c:pt>
                <c:pt idx="774">
                  <c:v>1.4631659113983453E-2</c:v>
                </c:pt>
                <c:pt idx="775">
                  <c:v>1.4686478220693036E-2</c:v>
                </c:pt>
                <c:pt idx="776">
                  <c:v>1.4736942123945307E-2</c:v>
                </c:pt>
                <c:pt idx="777">
                  <c:v>1.4786972996022786E-2</c:v>
                </c:pt>
                <c:pt idx="778">
                  <c:v>1.4836566322389637E-2</c:v>
                </c:pt>
                <c:pt idx="779">
                  <c:v>1.4881937221078445E-2</c:v>
                </c:pt>
                <c:pt idx="780">
                  <c:v>1.4930672177479565E-2</c:v>
                </c:pt>
                <c:pt idx="781">
                  <c:v>1.4978956379028574E-2</c:v>
                </c:pt>
                <c:pt idx="782">
                  <c:v>1.5026785311456514E-2</c:v>
                </c:pt>
                <c:pt idx="783">
                  <c:v>1.5074154460481104E-2</c:v>
                </c:pt>
                <c:pt idx="784">
                  <c:v>1.5124685003310757E-2</c:v>
                </c:pt>
                <c:pt idx="785">
                  <c:v>1.5171089100546499E-2</c:v>
                </c:pt>
                <c:pt idx="786">
                  <c:v>1.5217019534918472E-2</c:v>
                </c:pt>
                <c:pt idx="787">
                  <c:v>1.5262471791702596E-2</c:v>
                </c:pt>
                <c:pt idx="788">
                  <c:v>1.5307441356159321E-2</c:v>
                </c:pt>
                <c:pt idx="789">
                  <c:v>1.5351923713543941E-2</c:v>
                </c:pt>
                <c:pt idx="790">
                  <c:v>1.5395914349104013E-2</c:v>
                </c:pt>
                <c:pt idx="791">
                  <c:v>1.54394087480742E-2</c:v>
                </c:pt>
                <c:pt idx="792">
                  <c:v>1.547231066710651E-2</c:v>
                </c:pt>
                <c:pt idx="793">
                  <c:v>1.5514902882672401E-2</c:v>
                </c:pt>
                <c:pt idx="794">
                  <c:v>1.5556986335620542E-2</c:v>
                </c:pt>
                <c:pt idx="795">
                  <c:v>1.5598556512307189E-2</c:v>
                </c:pt>
                <c:pt idx="796">
                  <c:v>1.5649279177261756E-2</c:v>
                </c:pt>
                <c:pt idx="797">
                  <c:v>1.5702404002136863E-2</c:v>
                </c:pt>
                <c:pt idx="798">
                  <c:v>1.5729595676034758E-2</c:v>
                </c:pt>
                <c:pt idx="799">
                  <c:v>1.5768957650787934E-2</c:v>
                </c:pt>
                <c:pt idx="800">
                  <c:v>1.5807782756145718E-2</c:v>
                </c:pt>
                <c:pt idx="801">
                  <c:v>1.5843029816981158E-2</c:v>
                </c:pt>
                <c:pt idx="802">
                  <c:v>1.5880805352542104E-2</c:v>
                </c:pt>
                <c:pt idx="803">
                  <c:v>1.5918030817434037E-2</c:v>
                </c:pt>
                <c:pt idx="804">
                  <c:v>1.595470169736668E-2</c:v>
                </c:pt>
                <c:pt idx="805">
                  <c:v>1.5993697227535159E-2</c:v>
                </c:pt>
                <c:pt idx="806">
                  <c:v>1.6029206308116883E-2</c:v>
                </c:pt>
                <c:pt idx="807">
                  <c:v>1.6064146916701393E-2</c:v>
                </c:pt>
                <c:pt idx="808">
                  <c:v>1.6098514538729635E-2</c:v>
                </c:pt>
                <c:pt idx="809">
                  <c:v>1.6132304659670926E-2</c:v>
                </c:pt>
                <c:pt idx="810">
                  <c:v>1.6162827895351839E-2</c:v>
                </c:pt>
                <c:pt idx="811">
                  <c:v>1.6195490282424174E-2</c:v>
                </c:pt>
                <c:pt idx="812">
                  <c:v>1.6227561971142279E-2</c:v>
                </c:pt>
                <c:pt idx="813">
                  <c:v>1.6259038447479668E-2</c:v>
                </c:pt>
                <c:pt idx="814">
                  <c:v>1.6292434742057094E-2</c:v>
                </c:pt>
                <c:pt idx="815">
                  <c:v>1.6322665053402897E-2</c:v>
                </c:pt>
                <c:pt idx="816">
                  <c:v>1.6352286263022226E-2</c:v>
                </c:pt>
                <c:pt idx="817">
                  <c:v>1.6381293856709295E-2</c:v>
                </c:pt>
                <c:pt idx="818">
                  <c:v>1.6409683320325365E-2</c:v>
                </c:pt>
                <c:pt idx="819">
                  <c:v>1.643920587273584E-2</c:v>
                </c:pt>
                <c:pt idx="820">
                  <c:v>1.6471646655500456E-2</c:v>
                </c:pt>
                <c:pt idx="821">
                  <c:v>1.6507052224250817E-2</c:v>
                </c:pt>
                <c:pt idx="822">
                  <c:v>1.6545469382340375E-2</c:v>
                </c:pt>
                <c:pt idx="823">
                  <c:v>1.658308218953497E-2</c:v>
                </c:pt>
                <c:pt idx="824">
                  <c:v>1.6623916684866735E-2</c:v>
                </c:pt>
                <c:pt idx="825">
                  <c:v>1.666433031958281E-2</c:v>
                </c:pt>
                <c:pt idx="826">
                  <c:v>1.6704319664556877E-2</c:v>
                </c:pt>
                <c:pt idx="827">
                  <c:v>1.6747057620453035E-2</c:v>
                </c:pt>
                <c:pt idx="828">
                  <c:v>1.6786158813077417E-2</c:v>
                </c:pt>
                <c:pt idx="829">
                  <c:v>1.6824825167575001E-2</c:v>
                </c:pt>
                <c:pt idx="830">
                  <c:v>1.6863053254526458E-2</c:v>
                </c:pt>
                <c:pt idx="831">
                  <c:v>1.6897782023900021E-2</c:v>
                </c:pt>
                <c:pt idx="832">
                  <c:v>1.6935153618822696E-2</c:v>
                </c:pt>
                <c:pt idx="833">
                  <c:v>1.6972076920169776E-2</c:v>
                </c:pt>
                <c:pt idx="834">
                  <c:v>1.7008548498844256E-2</c:v>
                </c:pt>
                <c:pt idx="835">
                  <c:v>1.7044564925751793E-2</c:v>
                </c:pt>
                <c:pt idx="836">
                  <c:v>1.7083026110890111E-2</c:v>
                </c:pt>
                <c:pt idx="837">
                  <c:v>1.7118090301746779E-2</c:v>
                </c:pt>
                <c:pt idx="838">
                  <c:v>1.7152688789947652E-2</c:v>
                </c:pt>
                <c:pt idx="839">
                  <c:v>1.7197252248987868E-2</c:v>
                </c:pt>
                <c:pt idx="840">
                  <c:v>1.7230776226872475E-2</c:v>
                </c:pt>
                <c:pt idx="841">
                  <c:v>1.7263823194870947E-2</c:v>
                </c:pt>
                <c:pt idx="842">
                  <c:v>1.7296389723111136E-2</c:v>
                </c:pt>
                <c:pt idx="843">
                  <c:v>1.7328472381747548E-2</c:v>
                </c:pt>
                <c:pt idx="844">
                  <c:v>1.734952213554988E-2</c:v>
                </c:pt>
                <c:pt idx="845">
                  <c:v>1.7380762022580227E-2</c:v>
                </c:pt>
                <c:pt idx="846">
                  <c:v>1.7411508815055043E-2</c:v>
                </c:pt>
                <c:pt idx="847">
                  <c:v>1.7441759084395526E-2</c:v>
                </c:pt>
                <c:pt idx="848">
                  <c:v>1.7471509402044928E-2</c:v>
                </c:pt>
                <c:pt idx="849">
                  <c:v>1.7510615003711972E-2</c:v>
                </c:pt>
                <c:pt idx="850">
                  <c:v>1.7539214541625631E-2</c:v>
                </c:pt>
                <c:pt idx="851">
                  <c:v>1.7567302772147707E-2</c:v>
                </c:pt>
                <c:pt idx="852">
                  <c:v>1.7594876265701585E-2</c:v>
                </c:pt>
                <c:pt idx="853">
                  <c:v>1.7614969242012002E-2</c:v>
                </c:pt>
                <c:pt idx="854">
                  <c:v>1.7641611671836976E-2</c:v>
                </c:pt>
                <c:pt idx="855">
                  <c:v>1.7667729882306027E-2</c:v>
                </c:pt>
                <c:pt idx="856">
                  <c:v>1.7693320444833738E-2</c:v>
                </c:pt>
                <c:pt idx="857">
                  <c:v>1.7726257638844278E-2</c:v>
                </c:pt>
                <c:pt idx="858">
                  <c:v>1.7750631313170617E-2</c:v>
                </c:pt>
                <c:pt idx="859">
                  <c:v>1.7774466024637614E-2</c:v>
                </c:pt>
                <c:pt idx="860">
                  <c:v>1.779775834430064E-2</c:v>
                </c:pt>
                <c:pt idx="861">
                  <c:v>1.781444033435256E-2</c:v>
                </c:pt>
                <c:pt idx="862">
                  <c:v>1.7842702092671081E-2</c:v>
                </c:pt>
                <c:pt idx="863">
                  <c:v>1.7864346663734043E-2</c:v>
                </c:pt>
                <c:pt idx="864">
                  <c:v>1.7885435127714122E-2</c:v>
                </c:pt>
                <c:pt idx="865">
                  <c:v>1.7905964055921486E-2</c:v>
                </c:pt>
                <c:pt idx="866">
                  <c:v>1.7925930019738745E-2</c:v>
                </c:pt>
                <c:pt idx="867">
                  <c:v>1.7945329590598469E-2</c:v>
                </c:pt>
                <c:pt idx="868">
                  <c:v>1.796415933999318E-2</c:v>
                </c:pt>
                <c:pt idx="869">
                  <c:v>1.7982415839485344E-2</c:v>
                </c:pt>
                <c:pt idx="870">
                  <c:v>1.8000095660697379E-2</c:v>
                </c:pt>
                <c:pt idx="871">
                  <c:v>1.8018762857728021E-2</c:v>
                </c:pt>
                <c:pt idx="872">
                  <c:v>1.8040009519248168E-2</c:v>
                </c:pt>
                <c:pt idx="873">
                  <c:v>1.8063874410598757E-2</c:v>
                </c:pt>
                <c:pt idx="874">
                  <c:v>1.8090396486281912E-2</c:v>
                </c:pt>
                <c:pt idx="875">
                  <c:v>1.8119327716563383E-2</c:v>
                </c:pt>
                <c:pt idx="876">
                  <c:v>1.8148363849971039E-2</c:v>
                </c:pt>
                <c:pt idx="877">
                  <c:v>1.8176994063091312E-2</c:v>
                </c:pt>
                <c:pt idx="878">
                  <c:v>1.8205215782153006E-2</c:v>
                </c:pt>
                <c:pt idx="879">
                  <c:v>1.8233026433397415E-2</c:v>
                </c:pt>
                <c:pt idx="880">
                  <c:v>1.826042344309331E-2</c:v>
                </c:pt>
                <c:pt idx="881">
                  <c:v>1.8287404237521954E-2</c:v>
                </c:pt>
                <c:pt idx="882">
                  <c:v>1.8313966242992086E-2</c:v>
                </c:pt>
                <c:pt idx="883">
                  <c:v>1.8333206987532127E-2</c:v>
                </c:pt>
                <c:pt idx="884">
                  <c:v>1.8365823592386699E-2</c:v>
                </c:pt>
                <c:pt idx="885">
                  <c:v>1.8391113789038571E-2</c:v>
                </c:pt>
                <c:pt idx="886">
                  <c:v>1.8415974902189214E-2</c:v>
                </c:pt>
                <c:pt idx="887">
                  <c:v>1.8440404358259777E-2</c:v>
                </c:pt>
                <c:pt idx="888">
                  <c:v>1.8464399583711377E-2</c:v>
                </c:pt>
                <c:pt idx="889">
                  <c:v>1.8487958005020122E-2</c:v>
                </c:pt>
                <c:pt idx="890">
                  <c:v>1.8511077048697089E-2</c:v>
                </c:pt>
                <c:pt idx="891">
                  <c:v>1.85349038831631E-2</c:v>
                </c:pt>
                <c:pt idx="892">
                  <c:v>1.8557103596010458E-2</c:v>
                </c:pt>
                <c:pt idx="893">
                  <c:v>1.8578856048830094E-2</c:v>
                </c:pt>
                <c:pt idx="894">
                  <c:v>1.8600158668475149E-2</c:v>
                </c:pt>
                <c:pt idx="895">
                  <c:v>1.8621008881837445E-2</c:v>
                </c:pt>
                <c:pt idx="896">
                  <c:v>1.8635694513795223E-2</c:v>
                </c:pt>
                <c:pt idx="897">
                  <c:v>1.8655727735196984E-2</c:v>
                </c:pt>
                <c:pt idx="898">
                  <c:v>1.8675301450662589E-2</c:v>
                </c:pt>
                <c:pt idx="899">
                  <c:v>1.8694413087841127E-2</c:v>
                </c:pt>
                <c:pt idx="900">
                  <c:v>1.8718383797862097E-2</c:v>
                </c:pt>
                <c:pt idx="901">
                  <c:v>1.8736465540125573E-2</c:v>
                </c:pt>
                <c:pt idx="902">
                  <c:v>1.8754076865326329E-2</c:v>
                </c:pt>
                <c:pt idx="903">
                  <c:v>1.8772884906023135E-2</c:v>
                </c:pt>
                <c:pt idx="904">
                  <c:v>1.8787877973331781E-2</c:v>
                </c:pt>
                <c:pt idx="905">
                  <c:v>1.8804062610647283E-2</c:v>
                </c:pt>
                <c:pt idx="906">
                  <c:v>1.8819766539911357E-2</c:v>
                </c:pt>
                <c:pt idx="907">
                  <c:v>1.8841947915179347E-2</c:v>
                </c:pt>
                <c:pt idx="908">
                  <c:v>1.8856438194395864E-2</c:v>
                </c:pt>
                <c:pt idx="909">
                  <c:v>1.8871888852624998E-2</c:v>
                </c:pt>
                <c:pt idx="910">
                  <c:v>1.8885362498364758E-2</c:v>
                </c:pt>
                <c:pt idx="911">
                  <c:v>1.8898341103409627E-2</c:v>
                </c:pt>
                <c:pt idx="912">
                  <c:v>1.8910822095396643E-2</c:v>
                </c:pt>
                <c:pt idx="913">
                  <c:v>1.8921492840668463E-2</c:v>
                </c:pt>
                <c:pt idx="914">
                  <c:v>1.893300641472262E-2</c:v>
                </c:pt>
                <c:pt idx="915">
                  <c:v>1.8944014868870873E-2</c:v>
                </c:pt>
                <c:pt idx="916">
                  <c:v>1.895451563114392E-2</c:v>
                </c:pt>
                <c:pt idx="917">
                  <c:v>1.8965672830522157E-2</c:v>
                </c:pt>
                <c:pt idx="918">
                  <c:v>1.8975114127574702E-2</c:v>
                </c:pt>
                <c:pt idx="919">
                  <c:v>1.8984039806565454E-2</c:v>
                </c:pt>
                <c:pt idx="920">
                  <c:v>1.899244729559043E-2</c:v>
                </c:pt>
                <c:pt idx="921">
                  <c:v>1.9000334022794642E-2</c:v>
                </c:pt>
                <c:pt idx="922">
                  <c:v>1.9008067551523015E-2</c:v>
                </c:pt>
                <c:pt idx="923">
                  <c:v>1.9017367148287927E-2</c:v>
                </c:pt>
                <c:pt idx="924">
                  <c:v>1.9028516681860452E-2</c:v>
                </c:pt>
                <c:pt idx="925">
                  <c:v>1.904159479001559E-2</c:v>
                </c:pt>
                <c:pt idx="926">
                  <c:v>1.9055034124006553E-2</c:v>
                </c:pt>
                <c:pt idx="927">
                  <c:v>1.9070751589780777E-2</c:v>
                </c:pt>
                <c:pt idx="928">
                  <c:v>1.9086292887171119E-2</c:v>
                </c:pt>
                <c:pt idx="929">
                  <c:v>1.9101657725567378E-2</c:v>
                </c:pt>
                <c:pt idx="930">
                  <c:v>1.9118422092620473E-2</c:v>
                </c:pt>
                <c:pt idx="931">
                  <c:v>1.9133421265520312E-2</c:v>
                </c:pt>
                <c:pt idx="932">
                  <c:v>1.914824307806923E-2</c:v>
                </c:pt>
                <c:pt idx="933">
                  <c:v>1.916288723965066E-2</c:v>
                </c:pt>
                <c:pt idx="934">
                  <c:v>1.9177353459645465E-2</c:v>
                </c:pt>
                <c:pt idx="935">
                  <c:v>1.9190124843670553E-2</c:v>
                </c:pt>
                <c:pt idx="936">
                  <c:v>1.9204246332534147E-2</c:v>
                </c:pt>
                <c:pt idx="937">
                  <c:v>1.9218189037745859E-2</c:v>
                </c:pt>
                <c:pt idx="938">
                  <c:v>1.9237867832125301E-2</c:v>
                </c:pt>
                <c:pt idx="939">
                  <c:v>1.924700526474063E-2</c:v>
                </c:pt>
                <c:pt idx="940">
                  <c:v>1.9260397732662374E-2</c:v>
                </c:pt>
                <c:pt idx="941">
                  <c:v>1.9273610224874942E-2</c:v>
                </c:pt>
                <c:pt idx="942">
                  <c:v>1.92866424508185E-2</c:v>
                </c:pt>
                <c:pt idx="943">
                  <c:v>1.9299494119938376E-2</c:v>
                </c:pt>
                <c:pt idx="944">
                  <c:v>1.9312164941690201E-2</c:v>
                </c:pt>
                <c:pt idx="945">
                  <c:v>1.9324654625529614E-2</c:v>
                </c:pt>
                <c:pt idx="946">
                  <c:v>1.9336962880925148E-2</c:v>
                </c:pt>
                <c:pt idx="947">
                  <c:v>1.9349089417355646E-2</c:v>
                </c:pt>
                <c:pt idx="948">
                  <c:v>1.9356956653403059E-2</c:v>
                </c:pt>
                <c:pt idx="949">
                  <c:v>1.9368756110111907E-2</c:v>
                </c:pt>
                <c:pt idx="950">
                  <c:v>1.9380373066865606E-2</c:v>
                </c:pt>
                <c:pt idx="951">
                  <c:v>1.9391807233270733E-2</c:v>
                </c:pt>
                <c:pt idx="952">
                  <c:v>1.9412207192478905E-2</c:v>
                </c:pt>
                <c:pt idx="953">
                  <c:v>1.9418016269117315E-2</c:v>
                </c:pt>
                <c:pt idx="954">
                  <c:v>1.9428862638684971E-2</c:v>
                </c:pt>
                <c:pt idx="955">
                  <c:v>1.9439524965345265E-2</c:v>
                </c:pt>
                <c:pt idx="956">
                  <c:v>1.9448745147618851E-2</c:v>
                </c:pt>
                <c:pt idx="957">
                  <c:v>1.9459051172713515E-2</c:v>
                </c:pt>
                <c:pt idx="958">
                  <c:v>1.9469172313998584E-2</c:v>
                </c:pt>
                <c:pt idx="959">
                  <c:v>1.947910828106636E-2</c:v>
                </c:pt>
                <c:pt idx="960">
                  <c:v>1.9488858783522467E-2</c:v>
                </c:pt>
                <c:pt idx="961">
                  <c:v>1.9499617759234616E-2</c:v>
                </c:pt>
                <c:pt idx="962">
                  <c:v>1.9508983653181468E-2</c:v>
                </c:pt>
                <c:pt idx="963">
                  <c:v>1.9518163180778873E-2</c:v>
                </c:pt>
                <c:pt idx="964">
                  <c:v>1.9527156051634596E-2</c:v>
                </c:pt>
                <c:pt idx="965">
                  <c:v>1.9534819163259165E-2</c:v>
                </c:pt>
                <c:pt idx="966">
                  <c:v>1.9543450780141747E-2</c:v>
                </c:pt>
                <c:pt idx="967">
                  <c:v>1.9551894899851874E-2</c:v>
                </c:pt>
                <c:pt idx="968">
                  <c:v>1.956015123205912E-2</c:v>
                </c:pt>
                <c:pt idx="969">
                  <c:v>1.9569310391488209E-2</c:v>
                </c:pt>
                <c:pt idx="970">
                  <c:v>1.9577177224038754E-2</c:v>
                </c:pt>
                <c:pt idx="971">
                  <c:v>1.9584855367308328E-2</c:v>
                </c:pt>
                <c:pt idx="972">
                  <c:v>1.9592344530969162E-2</c:v>
                </c:pt>
                <c:pt idx="973">
                  <c:v>1.9599644424698658E-2</c:v>
                </c:pt>
                <c:pt idx="974">
                  <c:v>1.9606829079489761E-2</c:v>
                </c:pt>
                <c:pt idx="975">
                  <c:v>1.9614508477915314E-2</c:v>
                </c:pt>
                <c:pt idx="976">
                  <c:v>1.9622835212605456E-2</c:v>
                </c:pt>
                <c:pt idx="977">
                  <c:v>1.9631831060127839E-2</c:v>
                </c:pt>
                <c:pt idx="978">
                  <c:v>1.9640269925560006E-2</c:v>
                </c:pt>
                <c:pt idx="979">
                  <c:v>1.9650269183006053E-2</c:v>
                </c:pt>
                <c:pt idx="980">
                  <c:v>1.9660175546492908E-2</c:v>
                </c:pt>
                <c:pt idx="981">
                  <c:v>1.9669989269439192E-2</c:v>
                </c:pt>
                <c:pt idx="982">
                  <c:v>1.9679710605271516E-2</c:v>
                </c:pt>
                <c:pt idx="983">
                  <c:v>1.9690557506777968E-2</c:v>
                </c:pt>
                <c:pt idx="984">
                  <c:v>1.970008880962688E-2</c:v>
                </c:pt>
                <c:pt idx="985">
                  <c:v>1.9709528498992539E-2</c:v>
                </c:pt>
                <c:pt idx="986">
                  <c:v>1.9718876828316086E-2</c:v>
                </c:pt>
                <c:pt idx="987">
                  <c:v>1.9726940347711164E-2</c:v>
                </c:pt>
                <c:pt idx="988">
                  <c:v>1.9736112682901208E-2</c:v>
                </c:pt>
                <c:pt idx="989">
                  <c:v>1.9745194405019539E-2</c:v>
                </c:pt>
                <c:pt idx="990">
                  <c:v>1.9754185767516752E-2</c:v>
                </c:pt>
                <c:pt idx="991">
                  <c:v>1.9767763585173469E-2</c:v>
                </c:pt>
                <c:pt idx="992">
                  <c:v>1.9773062436471325E-2</c:v>
                </c:pt>
                <c:pt idx="993">
                  <c:v>1.9781778342117574E-2</c:v>
                </c:pt>
                <c:pt idx="994">
                  <c:v>1.9790404915359123E-2</c:v>
                </c:pt>
                <c:pt idx="995">
                  <c:v>1.9798942409670634E-2</c:v>
                </c:pt>
                <c:pt idx="996">
                  <c:v>1.980739107852161E-2</c:v>
                </c:pt>
                <c:pt idx="997">
                  <c:v>1.9815751175381556E-2</c:v>
                </c:pt>
                <c:pt idx="998">
                  <c:v>1.9824022953730286E-2</c:v>
                </c:pt>
                <c:pt idx="999">
                  <c:v>1.9832206667045039E-2</c:v>
                </c:pt>
                <c:pt idx="1000">
                  <c:v>1.9836949449706851E-2</c:v>
                </c:pt>
                <c:pt idx="1001">
                  <c:v>1.9844975170266413E-2</c:v>
                </c:pt>
                <c:pt idx="1002">
                  <c:v>1.9852913545834738E-2</c:v>
                </c:pt>
                <c:pt idx="1003">
                  <c:v>1.9860764829871931E-2</c:v>
                </c:pt>
                <c:pt idx="1004">
                  <c:v>1.9871813130091051E-2</c:v>
                </c:pt>
                <c:pt idx="1005">
                  <c:v>1.987947377642511E-2</c:v>
                </c:pt>
                <c:pt idx="1006">
                  <c:v>1.9887048132153543E-2</c:v>
                </c:pt>
                <c:pt idx="1007">
                  <c:v>1.9894536450776788E-2</c:v>
                </c:pt>
                <c:pt idx="1008">
                  <c:v>1.990193898580046E-2</c:v>
                </c:pt>
                <c:pt idx="1009">
                  <c:v>1.9908190430405703E-2</c:v>
                </c:pt>
                <c:pt idx="1010">
                  <c:v>1.991542782838529E-2</c:v>
                </c:pt>
                <c:pt idx="1011">
                  <c:v>1.9922580189741801E-2</c:v>
                </c:pt>
                <c:pt idx="1012">
                  <c:v>1.9929647767971126E-2</c:v>
                </c:pt>
                <c:pt idx="1013">
                  <c:v>1.9937673779701189E-2</c:v>
                </c:pt>
                <c:pt idx="1014">
                  <c:v>1.9944566936827574E-2</c:v>
                </c:pt>
                <c:pt idx="1015">
                  <c:v>1.9951376084942601E-2</c:v>
                </c:pt>
                <c:pt idx="1016">
                  <c:v>1.9958101477572501E-2</c:v>
                </c:pt>
                <c:pt idx="1017">
                  <c:v>1.9963722785072413E-2</c:v>
                </c:pt>
                <c:pt idx="1018">
                  <c:v>1.9970286988274744E-2</c:v>
                </c:pt>
                <c:pt idx="1019">
                  <c:v>1.9976768182951687E-2</c:v>
                </c:pt>
                <c:pt idx="1020">
                  <c:v>1.9983166622615123E-2</c:v>
                </c:pt>
                <c:pt idx="1021">
                  <c:v>1.9989482560798244E-2</c:v>
                </c:pt>
                <c:pt idx="1022">
                  <c:v>1.9996709165710575E-2</c:v>
                </c:pt>
                <c:pt idx="1023">
                  <c:v>2.0002855368771909E-2</c:v>
                </c:pt>
                <c:pt idx="1024">
                  <c:v>2.0008919844612127E-2</c:v>
                </c:pt>
                <c:pt idx="1025">
                  <c:v>2.0014902846780661E-2</c:v>
                </c:pt>
                <c:pt idx="1026">
                  <c:v>2.0020839237550585E-2</c:v>
                </c:pt>
                <c:pt idx="1027">
                  <c:v>2.0027320485684896E-2</c:v>
                </c:pt>
                <c:pt idx="1028">
                  <c:v>2.0034543866342385E-2</c:v>
                </c:pt>
                <c:pt idx="1029">
                  <c:v>2.0042488411552463E-2</c:v>
                </c:pt>
                <c:pt idx="1030">
                  <c:v>2.0049933184097313E-2</c:v>
                </c:pt>
                <c:pt idx="1031">
                  <c:v>2.0058958189557607E-2</c:v>
                </c:pt>
                <c:pt idx="1032">
                  <c:v>2.0067817616520323E-2</c:v>
                </c:pt>
                <c:pt idx="1033">
                  <c:v>2.0076502039085398E-2</c:v>
                </c:pt>
                <c:pt idx="1034">
                  <c:v>2.0085011003008191E-2</c:v>
                </c:pt>
                <c:pt idx="1035">
                  <c:v>2.0094483861799767E-2</c:v>
                </c:pt>
                <c:pt idx="1036">
                  <c:v>2.0102628361460262E-2</c:v>
                </c:pt>
                <c:pt idx="1037">
                  <c:v>2.0110595997665265E-2</c:v>
                </c:pt>
                <c:pt idx="1038">
                  <c:v>2.0118386316163941E-2</c:v>
                </c:pt>
                <c:pt idx="1039">
                  <c:v>2.0124908045035639E-2</c:v>
                </c:pt>
                <c:pt idx="1040">
                  <c:v>2.0132354718428225E-2</c:v>
                </c:pt>
                <c:pt idx="1041">
                  <c:v>2.0139622753679198E-2</c:v>
                </c:pt>
                <c:pt idx="1042">
                  <c:v>2.0146711696605202E-2</c:v>
                </c:pt>
                <c:pt idx="1043">
                  <c:v>2.0154662244793956E-2</c:v>
                </c:pt>
                <c:pt idx="1044">
                  <c:v>2.0161379118186926E-2</c:v>
                </c:pt>
                <c:pt idx="1045">
                  <c:v>2.016791549431373E-2</c:v>
                </c:pt>
                <c:pt idx="1046">
                  <c:v>2.0174270918982846E-2</c:v>
                </c:pt>
                <c:pt idx="1047">
                  <c:v>2.0180444938010487E-2</c:v>
                </c:pt>
                <c:pt idx="1048">
                  <c:v>2.0186437097215442E-2</c:v>
                </c:pt>
                <c:pt idx="1049">
                  <c:v>2.0192246942426818E-2</c:v>
                </c:pt>
                <c:pt idx="1050">
                  <c:v>2.0197874019476297E-2</c:v>
                </c:pt>
                <c:pt idx="1051">
                  <c:v>2.0203317874216198E-2</c:v>
                </c:pt>
                <c:pt idx="1052">
                  <c:v>2.020672301708927E-2</c:v>
                </c:pt>
                <c:pt idx="1053">
                  <c:v>2.0211824870892143E-2</c:v>
                </c:pt>
                <c:pt idx="1054">
                  <c:v>2.0216742225399174E-2</c:v>
                </c:pt>
                <c:pt idx="1055">
                  <c:v>2.0221474626554263E-2</c:v>
                </c:pt>
                <c:pt idx="1056">
                  <c:v>2.0227772918309187E-2</c:v>
                </c:pt>
                <c:pt idx="1057">
                  <c:v>2.0232107902335122E-2</c:v>
                </c:pt>
                <c:pt idx="1058">
                  <c:v>2.0239639650453358E-2</c:v>
                </c:pt>
                <c:pt idx="1059">
                  <c:v>2.0240218212755793E-2</c:v>
                </c:pt>
                <c:pt idx="1060">
                  <c:v>2.024399263096861E-2</c:v>
                </c:pt>
                <c:pt idx="1061">
                  <c:v>2.0246770053711671E-2</c:v>
                </c:pt>
                <c:pt idx="1062">
                  <c:v>2.0250181781971577E-2</c:v>
                </c:pt>
                <c:pt idx="1063">
                  <c:v>2.0253404881681369E-2</c:v>
                </c:pt>
                <c:pt idx="1064">
                  <c:v>2.0256438898820228E-2</c:v>
                </c:pt>
                <c:pt idx="1065">
                  <c:v>2.0260039189393855E-2</c:v>
                </c:pt>
                <c:pt idx="1066">
                  <c:v>2.0262680216202714E-2</c:v>
                </c:pt>
                <c:pt idx="1067">
                  <c:v>2.02651307553137E-2</c:v>
                </c:pt>
                <c:pt idx="1068">
                  <c:v>2.026739035271579E-2</c:v>
                </c:pt>
                <c:pt idx="1069">
                  <c:v>2.0269458554403121E-2</c:v>
                </c:pt>
                <c:pt idx="1070">
                  <c:v>2.0270646843691509E-2</c:v>
                </c:pt>
                <c:pt idx="1071">
                  <c:v>2.0272344571028889E-2</c:v>
                </c:pt>
                <c:pt idx="1072">
                  <c:v>2.027384958395384E-2</c:v>
                </c:pt>
                <c:pt idx="1073">
                  <c:v>2.0275161428528143E-2</c:v>
                </c:pt>
                <c:pt idx="1074">
                  <c:v>2.0276912737583509E-2</c:v>
                </c:pt>
                <c:pt idx="1075">
                  <c:v>2.027782303139803E-2</c:v>
                </c:pt>
                <c:pt idx="1076">
                  <c:v>2.0278538751724907E-2</c:v>
                </c:pt>
                <c:pt idx="1077">
                  <c:v>2.0279059444633051E-2</c:v>
                </c:pt>
                <c:pt idx="1078">
                  <c:v>2.0279384656209432E-2</c:v>
                </c:pt>
                <c:pt idx="1079">
                  <c:v>2.028024935865327E-2</c:v>
                </c:pt>
                <c:pt idx="1080">
                  <c:v>2.0282388991328178E-2</c:v>
                </c:pt>
                <c:pt idx="1081">
                  <c:v>2.028580377581948E-2</c:v>
                </c:pt>
                <c:pt idx="1082">
                  <c:v>2.0290493900069744E-2</c:v>
                </c:pt>
                <c:pt idx="1083">
                  <c:v>2.0295245624743607E-2</c:v>
                </c:pt>
                <c:pt idx="1084">
                  <c:v>2.0300924448442892E-2</c:v>
                </c:pt>
                <c:pt idx="1085">
                  <c:v>2.0306407313474217E-2</c:v>
                </c:pt>
                <c:pt idx="1086">
                  <c:v>2.0311693614865511E-2</c:v>
                </c:pt>
                <c:pt idx="1087">
                  <c:v>2.0317701436396871E-2</c:v>
                </c:pt>
                <c:pt idx="1088">
                  <c:v>2.0322578889470554E-2</c:v>
                </c:pt>
                <c:pt idx="1089">
                  <c:v>2.0327257909692153E-2</c:v>
                </c:pt>
                <c:pt idx="1090">
                  <c:v>2.0331737892079794E-2</c:v>
                </c:pt>
                <c:pt idx="1091">
                  <c:v>2.0335155493686585E-2</c:v>
                </c:pt>
                <c:pt idx="1092">
                  <c:v>2.0339249709237173E-2</c:v>
                </c:pt>
                <c:pt idx="1093">
                  <c:v>2.0343143126564378E-2</c:v>
                </c:pt>
                <c:pt idx="1094">
                  <c:v>2.0346835140768071E-2</c:v>
                </c:pt>
                <c:pt idx="1095">
                  <c:v>2.0350325146945458E-2</c:v>
                </c:pt>
                <c:pt idx="1096">
                  <c:v>2.0354404114050099E-2</c:v>
                </c:pt>
                <c:pt idx="1097">
                  <c:v>2.0357473892891546E-2</c:v>
                </c:pt>
                <c:pt idx="1098">
                  <c:v>2.0360339794384442E-2</c:v>
                </c:pt>
                <c:pt idx="1099">
                  <c:v>2.0364852895764913E-2</c:v>
                </c:pt>
                <c:pt idx="1100">
                  <c:v>2.0367250725672876E-2</c:v>
                </c:pt>
                <c:pt idx="1101">
                  <c:v>2.0369442667517876E-2</c:v>
                </c:pt>
                <c:pt idx="1102">
                  <c:v>2.0371428116363208E-2</c:v>
                </c:pt>
                <c:pt idx="1103">
                  <c:v>2.0373206467281853E-2</c:v>
                </c:pt>
                <c:pt idx="1104">
                  <c:v>2.037141336374702E-2</c:v>
                </c:pt>
                <c:pt idx="1105">
                  <c:v>2.0372849919809699E-2</c:v>
                </c:pt>
                <c:pt idx="1106">
                  <c:v>2.0374077838239493E-2</c:v>
                </c:pt>
                <c:pt idx="1107">
                  <c:v>2.0375096514337252E-2</c:v>
                </c:pt>
                <c:pt idx="1108">
                  <c:v>2.0376521212686988E-2</c:v>
                </c:pt>
                <c:pt idx="1109">
                  <c:v>2.0379493641975444E-2</c:v>
                </c:pt>
                <c:pt idx="1110">
                  <c:v>2.0379805370473007E-2</c:v>
                </c:pt>
                <c:pt idx="1111">
                  <c:v>2.0379905162058908E-2</c:v>
                </c:pt>
                <c:pt idx="1112">
                  <c:v>2.0379792411915142E-2</c:v>
                </c:pt>
                <c:pt idx="1113">
                  <c:v>2.0377859298698731E-2</c:v>
                </c:pt>
                <c:pt idx="1114">
                  <c:v>2.0377365686419679E-2</c:v>
                </c:pt>
                <c:pt idx="1115">
                  <c:v>2.0376657883963034E-2</c:v>
                </c:pt>
                <c:pt idx="1116">
                  <c:v>2.0375735286657815E-2</c:v>
                </c:pt>
                <c:pt idx="1117">
                  <c:v>2.0376019367470993E-2</c:v>
                </c:pt>
                <c:pt idx="1118">
                  <c:v>2.0374618666458844E-2</c:v>
                </c:pt>
                <c:pt idx="1119">
                  <c:v>2.0373001190337321E-2</c:v>
                </c:pt>
                <c:pt idx="1120">
                  <c:v>2.037116633439014E-2</c:v>
                </c:pt>
                <c:pt idx="1121">
                  <c:v>2.0367879214688855E-2</c:v>
                </c:pt>
                <c:pt idx="1122">
                  <c:v>2.0365655150827777E-2</c:v>
                </c:pt>
                <c:pt idx="1123">
                  <c:v>2.0363212059746338E-2</c:v>
                </c:pt>
                <c:pt idx="1124">
                  <c:v>2.0360549336861489E-2</c:v>
                </c:pt>
                <c:pt idx="1125">
                  <c:v>2.0357666377616823E-2</c:v>
                </c:pt>
                <c:pt idx="1126">
                  <c:v>2.0355558359964509E-2</c:v>
                </c:pt>
                <c:pt idx="1127">
                  <c:v>2.0352184914320469E-2</c:v>
                </c:pt>
                <c:pt idx="1128">
                  <c:v>2.0348589251609865E-2</c:v>
                </c:pt>
                <c:pt idx="1129">
                  <c:v>2.0344770767242375E-2</c:v>
                </c:pt>
                <c:pt idx="1130">
                  <c:v>2.0340728856639796E-2</c:v>
                </c:pt>
                <c:pt idx="1131">
                  <c:v>2.0337239875928181E-2</c:v>
                </c:pt>
                <c:pt idx="1132">
                  <c:v>2.0335084009114629E-2</c:v>
                </c:pt>
                <c:pt idx="1133">
                  <c:v>2.0334266391247885E-2</c:v>
                </c:pt>
                <c:pt idx="1134">
                  <c:v>2.0332643263444083E-2</c:v>
                </c:pt>
                <c:pt idx="1135">
                  <c:v>2.0334457181731658E-2</c:v>
                </c:pt>
                <c:pt idx="1136">
                  <c:v>2.0336506309905467E-2</c:v>
                </c:pt>
                <c:pt idx="1137">
                  <c:v>2.033835497272829E-2</c:v>
                </c:pt>
                <c:pt idx="1138">
                  <c:v>2.0340002549283476E-2</c:v>
                </c:pt>
                <c:pt idx="1139">
                  <c:v>2.0343422634238356E-2</c:v>
                </c:pt>
                <c:pt idx="1140">
                  <c:v>2.0344622842222264E-2</c:v>
                </c:pt>
                <c:pt idx="1141">
                  <c:v>2.0345619933797628E-2</c:v>
                </c:pt>
                <c:pt idx="1142">
                  <c:v>2.0346413287975134E-2</c:v>
                </c:pt>
                <c:pt idx="1143">
                  <c:v>2.0345202406481633E-2</c:v>
                </c:pt>
                <c:pt idx="1144">
                  <c:v>2.0345630426639616E-2</c:v>
                </c:pt>
                <c:pt idx="1145">
                  <c:v>2.0345853014366533E-2</c:v>
                </c:pt>
                <c:pt idx="1146">
                  <c:v>2.0345869548817674E-2</c:v>
                </c:pt>
                <c:pt idx="1147">
                  <c:v>2.0345679409166983E-2</c:v>
                </c:pt>
                <c:pt idx="1148">
                  <c:v>2.0346860153724385E-2</c:v>
                </c:pt>
                <c:pt idx="1149">
                  <c:v>2.0346209959379961E-2</c:v>
                </c:pt>
                <c:pt idx="1150">
                  <c:v>2.0345351060142167E-2</c:v>
                </c:pt>
                <c:pt idx="1151">
                  <c:v>2.0343635638585544E-2</c:v>
                </c:pt>
                <c:pt idx="1152">
                  <c:v>2.0342342554290904E-2</c:v>
                </c:pt>
                <c:pt idx="1153">
                  <c:v>2.0340838870018807E-2</c:v>
                </c:pt>
                <c:pt idx="1154">
                  <c:v>2.033912396495835E-2</c:v>
                </c:pt>
                <c:pt idx="1155">
                  <c:v>2.033719721831112E-2</c:v>
                </c:pt>
                <c:pt idx="1156">
                  <c:v>2.0333438477925396E-2</c:v>
                </c:pt>
                <c:pt idx="1157">
                  <c:v>2.0331147773847542E-2</c:v>
                </c:pt>
                <c:pt idx="1158">
                  <c:v>2.0328643591334763E-2</c:v>
                </c:pt>
                <c:pt idx="1159">
                  <c:v>2.0325925309760642E-2</c:v>
                </c:pt>
                <c:pt idx="1160">
                  <c:v>2.0323337476471998E-2</c:v>
                </c:pt>
                <c:pt idx="1161">
                  <c:v>2.0321153301733341E-2</c:v>
                </c:pt>
                <c:pt idx="1162">
                  <c:v>2.0317726282569892E-2</c:v>
                </c:pt>
                <c:pt idx="1163">
                  <c:v>2.0314374641558046E-2</c:v>
                </c:pt>
                <c:pt idx="1164">
                  <c:v>2.0310221200926237E-2</c:v>
                </c:pt>
                <c:pt idx="1165">
                  <c:v>2.0306141897079022E-2</c:v>
                </c:pt>
                <c:pt idx="1166">
                  <c:v>2.0301843923671847E-2</c:v>
                </c:pt>
                <c:pt idx="1167">
                  <c:v>2.0297326660053683E-2</c:v>
                </c:pt>
                <c:pt idx="1168">
                  <c:v>2.029258948559598E-2</c:v>
                </c:pt>
                <c:pt idx="1169">
                  <c:v>2.0287631779677684E-2</c:v>
                </c:pt>
                <c:pt idx="1170">
                  <c:v>2.0282452921697725E-2</c:v>
                </c:pt>
                <c:pt idx="1171">
                  <c:v>2.0277052291067521E-2</c:v>
                </c:pt>
                <c:pt idx="1172">
                  <c:v>2.0271429267210983E-2</c:v>
                </c:pt>
                <c:pt idx="1173">
                  <c:v>2.0265179215128638E-2</c:v>
                </c:pt>
                <c:pt idx="1174">
                  <c:v>2.0259513557581987E-2</c:v>
                </c:pt>
                <c:pt idx="1175">
                  <c:v>2.0253219630734787E-2</c:v>
                </c:pt>
                <c:pt idx="1176">
                  <c:v>2.0246700828501774E-2</c:v>
                </c:pt>
                <c:pt idx="1177">
                  <c:v>2.0239956530386793E-2</c:v>
                </c:pt>
                <c:pt idx="1178">
                  <c:v>2.023298611589619E-2</c:v>
                </c:pt>
                <c:pt idx="1179">
                  <c:v>2.0225788964558788E-2</c:v>
                </c:pt>
                <c:pt idx="1180">
                  <c:v>2.0218364455920901E-2</c:v>
                </c:pt>
                <c:pt idx="1181">
                  <c:v>2.021071196953883E-2</c:v>
                </c:pt>
                <c:pt idx="1182">
                  <c:v>2.0202830884991363E-2</c:v>
                </c:pt>
                <c:pt idx="1183">
                  <c:v>2.0195636220247393E-2</c:v>
                </c:pt>
                <c:pt idx="1184">
                  <c:v>2.0190045854567018E-2</c:v>
                </c:pt>
                <c:pt idx="1185">
                  <c:v>2.0186063449578739E-2</c:v>
                </c:pt>
                <c:pt idx="1186">
                  <c:v>2.0183692653771568E-2</c:v>
                </c:pt>
                <c:pt idx="1187">
                  <c:v>2.018276899942606E-2</c:v>
                </c:pt>
                <c:pt idx="1188">
                  <c:v>2.0181931143781195E-2</c:v>
                </c:pt>
                <c:pt idx="1189">
                  <c:v>2.018087978722688E-2</c:v>
                </c:pt>
                <c:pt idx="1190">
                  <c:v>2.0179614245710298E-2</c:v>
                </c:pt>
                <c:pt idx="1191">
                  <c:v>2.0178133835193623E-2</c:v>
                </c:pt>
                <c:pt idx="1192">
                  <c:v>2.0176437871656516E-2</c:v>
                </c:pt>
                <c:pt idx="1193">
                  <c:v>2.0174525671096122E-2</c:v>
                </c:pt>
                <c:pt idx="1194">
                  <c:v>2.0172396549507088E-2</c:v>
                </c:pt>
                <c:pt idx="1195">
                  <c:v>2.0168910876652596E-2</c:v>
                </c:pt>
                <c:pt idx="1196">
                  <c:v>2.01674848073366E-2</c:v>
                </c:pt>
                <c:pt idx="1197">
                  <c:v>2.0164700818829373E-2</c:v>
                </c:pt>
                <c:pt idx="1198">
                  <c:v>2.0161697173439463E-2</c:v>
                </c:pt>
                <c:pt idx="1199">
                  <c:v>2.0158473187243953E-2</c:v>
                </c:pt>
                <c:pt idx="1200">
                  <c:v>2.0155028176319922E-2</c:v>
                </c:pt>
                <c:pt idx="1201">
                  <c:v>2.0151361456771932E-2</c:v>
                </c:pt>
                <c:pt idx="1202">
                  <c:v>2.014747234470704E-2</c:v>
                </c:pt>
                <c:pt idx="1203">
                  <c:v>2.0142506678423718E-2</c:v>
                </c:pt>
                <c:pt idx="1204">
                  <c:v>2.0138155000572103E-2</c:v>
                </c:pt>
                <c:pt idx="1205">
                  <c:v>2.0133578842265618E-2</c:v>
                </c:pt>
                <c:pt idx="1206">
                  <c:v>2.0128777519710598E-2</c:v>
                </c:pt>
                <c:pt idx="1207">
                  <c:v>2.0123750349115951E-2</c:v>
                </c:pt>
                <c:pt idx="1208">
                  <c:v>2.0117990116268469E-2</c:v>
                </c:pt>
                <c:pt idx="1209">
                  <c:v>2.0112558957625648E-2</c:v>
                </c:pt>
                <c:pt idx="1210">
                  <c:v>2.010690008406733E-2</c:v>
                </c:pt>
                <c:pt idx="1211">
                  <c:v>2.0101012811946095E-2</c:v>
                </c:pt>
                <c:pt idx="1212">
                  <c:v>2.0095202844048986E-2</c:v>
                </c:pt>
                <c:pt idx="1213">
                  <c:v>2.0088806226521715E-2</c:v>
                </c:pt>
                <c:pt idx="1214">
                  <c:v>2.008224415220472E-2</c:v>
                </c:pt>
                <c:pt idx="1215">
                  <c:v>2.0075320405385778E-2</c:v>
                </c:pt>
                <c:pt idx="1216">
                  <c:v>2.0068229834460535E-2</c:v>
                </c:pt>
                <c:pt idx="1217">
                  <c:v>2.0060906578440871E-2</c:v>
                </c:pt>
                <c:pt idx="1218">
                  <c:v>2.0048938095544422E-2</c:v>
                </c:pt>
                <c:pt idx="1219">
                  <c:v>2.0041030611388955E-2</c:v>
                </c:pt>
                <c:pt idx="1220">
                  <c:v>2.0032888062431198E-2</c:v>
                </c:pt>
                <c:pt idx="1221">
                  <c:v>2.0024446593922909E-2</c:v>
                </c:pt>
                <c:pt idx="1222">
                  <c:v>2.0015814435500011E-2</c:v>
                </c:pt>
                <c:pt idx="1223">
                  <c:v>2.0006945099906304E-2</c:v>
                </c:pt>
                <c:pt idx="1224">
                  <c:v>1.9997837903621453E-2</c:v>
                </c:pt>
                <c:pt idx="1225">
                  <c:v>1.9988625422088901E-2</c:v>
                </c:pt>
                <c:pt idx="1226">
                  <c:v>1.997905813043932E-2</c:v>
                </c:pt>
                <c:pt idx="1227">
                  <c:v>1.9969250989515963E-2</c:v>
                </c:pt>
                <c:pt idx="1228">
                  <c:v>1.9959203315886853E-2</c:v>
                </c:pt>
                <c:pt idx="1229">
                  <c:v>1.9948710090026162E-2</c:v>
                </c:pt>
                <c:pt idx="1230">
                  <c:v>1.9938161376737484E-2</c:v>
                </c:pt>
                <c:pt idx="1231">
                  <c:v>1.9927370018628439E-2</c:v>
                </c:pt>
                <c:pt idx="1232">
                  <c:v>1.9916335332320515E-2</c:v>
                </c:pt>
                <c:pt idx="1233">
                  <c:v>1.9905056634453248E-2</c:v>
                </c:pt>
                <c:pt idx="1234">
                  <c:v>1.9893881931439997E-2</c:v>
                </c:pt>
                <c:pt idx="1235">
                  <c:v>1.9884404310161242E-2</c:v>
                </c:pt>
                <c:pt idx="1236">
                  <c:v>1.9876825991502183E-2</c:v>
                </c:pt>
                <c:pt idx="1237">
                  <c:v>1.9871153269767253E-2</c:v>
                </c:pt>
                <c:pt idx="1238">
                  <c:v>1.9867055446074922E-2</c:v>
                </c:pt>
                <c:pt idx="1239">
                  <c:v>1.9863854700616912E-2</c:v>
                </c:pt>
                <c:pt idx="1240">
                  <c:v>1.9860436110416657E-2</c:v>
                </c:pt>
                <c:pt idx="1241">
                  <c:v>1.9856798977195389E-2</c:v>
                </c:pt>
                <c:pt idx="1242">
                  <c:v>1.9853194436384267E-2</c:v>
                </c:pt>
                <c:pt idx="1243">
                  <c:v>1.984910212398306E-2</c:v>
                </c:pt>
                <c:pt idx="1244">
                  <c:v>1.9844789111831764E-2</c:v>
                </c:pt>
                <c:pt idx="1245">
                  <c:v>1.9840254701683758E-2</c:v>
                </c:pt>
                <c:pt idx="1246">
                  <c:v>1.983549819529758E-2</c:v>
                </c:pt>
                <c:pt idx="1247">
                  <c:v>1.9830347672720627E-2</c:v>
                </c:pt>
                <c:pt idx="1248">
                  <c:v>1.9825161187775109E-2</c:v>
                </c:pt>
                <c:pt idx="1249">
                  <c:v>1.9819750574082029E-2</c:v>
                </c:pt>
                <c:pt idx="1250">
                  <c:v>1.9814594169962341E-2</c:v>
                </c:pt>
                <c:pt idx="1251">
                  <c:v>1.980835978244385E-2</c:v>
                </c:pt>
                <c:pt idx="1252">
                  <c:v>1.980225603641653E-2</c:v>
                </c:pt>
                <c:pt idx="1253">
                  <c:v>1.9795925306875937E-2</c:v>
                </c:pt>
                <c:pt idx="1254">
                  <c:v>1.9789366895704378E-2</c:v>
                </c:pt>
                <c:pt idx="1255">
                  <c:v>1.978258010478931E-2</c:v>
                </c:pt>
                <c:pt idx="1256">
                  <c:v>1.9775564236036255E-2</c:v>
                </c:pt>
                <c:pt idx="1257">
                  <c:v>1.9768318591371358E-2</c:v>
                </c:pt>
                <c:pt idx="1258">
                  <c:v>1.9760842472723333E-2</c:v>
                </c:pt>
                <c:pt idx="1259">
                  <c:v>1.9753135182054429E-2</c:v>
                </c:pt>
                <c:pt idx="1260">
                  <c:v>1.9745285675996246E-2</c:v>
                </c:pt>
                <c:pt idx="1261">
                  <c:v>1.9737148177004359E-2</c:v>
                </c:pt>
                <c:pt idx="1262">
                  <c:v>1.9728777536817847E-2</c:v>
                </c:pt>
                <c:pt idx="1263">
                  <c:v>1.9720173057490183E-2</c:v>
                </c:pt>
                <c:pt idx="1264">
                  <c:v>1.9711106717732751E-2</c:v>
                </c:pt>
                <c:pt idx="1265">
                  <c:v>1.970199773678516E-2</c:v>
                </c:pt>
                <c:pt idx="1266">
                  <c:v>1.9692652697918551E-2</c:v>
                </c:pt>
                <c:pt idx="1267">
                  <c:v>1.9683070903218941E-2</c:v>
                </c:pt>
                <c:pt idx="1268">
                  <c:v>1.9673251654782654E-2</c:v>
                </c:pt>
                <c:pt idx="1269">
                  <c:v>1.966339621098534E-2</c:v>
                </c:pt>
                <c:pt idx="1270">
                  <c:v>1.9653117642303819E-2</c:v>
                </c:pt>
                <c:pt idx="1271">
                  <c:v>1.9642599588891585E-2</c:v>
                </c:pt>
                <c:pt idx="1272">
                  <c:v>1.963184135292817E-2</c:v>
                </c:pt>
                <c:pt idx="1273">
                  <c:v>1.9620569181142338E-2</c:v>
                </c:pt>
                <c:pt idx="1274">
                  <c:v>1.9609310555286221E-2</c:v>
                </c:pt>
                <c:pt idx="1275">
                  <c:v>1.9597809590855088E-2</c:v>
                </c:pt>
                <c:pt idx="1276">
                  <c:v>1.9586065590089671E-2</c:v>
                </c:pt>
                <c:pt idx="1277">
                  <c:v>1.9574423012381992E-2</c:v>
                </c:pt>
                <c:pt idx="1278">
                  <c:v>1.956220902788619E-2</c:v>
                </c:pt>
                <c:pt idx="1279">
                  <c:v>1.9549749976583541E-2</c:v>
                </c:pt>
                <c:pt idx="1280">
                  <c:v>1.953704516080812E-2</c:v>
                </c:pt>
                <c:pt idx="1281">
                  <c:v>1.9524093882891336E-2</c:v>
                </c:pt>
                <c:pt idx="1282">
                  <c:v>1.9510458749961677E-2</c:v>
                </c:pt>
                <c:pt idx="1283">
                  <c:v>1.9496993958999474E-2</c:v>
                </c:pt>
                <c:pt idx="1284">
                  <c:v>1.9483280550252845E-2</c:v>
                </c:pt>
                <c:pt idx="1285">
                  <c:v>1.9469317826130133E-2</c:v>
                </c:pt>
                <c:pt idx="1286">
                  <c:v>1.9455198504890209E-2</c:v>
                </c:pt>
                <c:pt idx="1287">
                  <c:v>1.9442535104595381E-2</c:v>
                </c:pt>
                <c:pt idx="1288">
                  <c:v>1.943191672722059E-2</c:v>
                </c:pt>
                <c:pt idx="1289">
                  <c:v>1.9423349174689939E-2</c:v>
                </c:pt>
                <c:pt idx="1290">
                  <c:v>1.941669488832698E-2</c:v>
                </c:pt>
                <c:pt idx="1291">
                  <c:v>1.9411420796726198E-2</c:v>
                </c:pt>
                <c:pt idx="1292">
                  <c:v>1.9405945453781825E-2</c:v>
                </c:pt>
                <c:pt idx="1293">
                  <c:v>1.94002440157508E-2</c:v>
                </c:pt>
                <c:pt idx="1294">
                  <c:v>1.9394315760123071E-2</c:v>
                </c:pt>
                <c:pt idx="1295">
                  <c:v>1.9388221483766135E-2</c:v>
                </c:pt>
                <c:pt idx="1296">
                  <c:v>1.9381820711536473E-2</c:v>
                </c:pt>
                <c:pt idx="1297">
                  <c:v>1.9375190890488191E-2</c:v>
                </c:pt>
                <c:pt idx="1298">
                  <c:v>1.9368331298154039E-2</c:v>
                </c:pt>
                <c:pt idx="1299">
                  <c:v>1.936124693153829E-2</c:v>
                </c:pt>
                <c:pt idx="1300">
                  <c:v>1.935394259862111E-2</c:v>
                </c:pt>
                <c:pt idx="1301">
                  <c:v>1.9346406391003157E-2</c:v>
                </c:pt>
                <c:pt idx="1302">
                  <c:v>1.9338637586299612E-2</c:v>
                </c:pt>
                <c:pt idx="1303">
                  <c:v>1.9330561481785351E-2</c:v>
                </c:pt>
                <c:pt idx="1304">
                  <c:v>1.9322308090723151E-2</c:v>
                </c:pt>
                <c:pt idx="1305">
                  <c:v>1.9313819871519505E-2</c:v>
                </c:pt>
                <c:pt idx="1306">
                  <c:v>1.9305096101836092E-2</c:v>
                </c:pt>
                <c:pt idx="1307">
                  <c:v>1.9296136059344909E-2</c:v>
                </c:pt>
                <c:pt idx="1308">
                  <c:v>1.9286939021730846E-2</c:v>
                </c:pt>
                <c:pt idx="1309">
                  <c:v>1.9277504266707154E-2</c:v>
                </c:pt>
                <c:pt idx="1310">
                  <c:v>1.9267831071992245E-2</c:v>
                </c:pt>
                <c:pt idx="1311">
                  <c:v>1.9257918715327737E-2</c:v>
                </c:pt>
                <c:pt idx="1312">
                  <c:v>1.9248455301691232E-2</c:v>
                </c:pt>
                <c:pt idx="1313">
                  <c:v>1.9238115839441999E-2</c:v>
                </c:pt>
                <c:pt idx="1314">
                  <c:v>1.9227535241047429E-2</c:v>
                </c:pt>
                <c:pt idx="1315">
                  <c:v>1.9216712784365177E-2</c:v>
                </c:pt>
                <c:pt idx="1316">
                  <c:v>1.9204744224927184E-2</c:v>
                </c:pt>
                <c:pt idx="1317">
                  <c:v>1.9193381730100864E-2</c:v>
                </c:pt>
                <c:pt idx="1318">
                  <c:v>1.9180401228710866E-2</c:v>
                </c:pt>
                <c:pt idx="1319">
                  <c:v>1.9169923366508586E-2</c:v>
                </c:pt>
                <c:pt idx="1320">
                  <c:v>1.9157826053522401E-2</c:v>
                </c:pt>
                <c:pt idx="1321">
                  <c:v>1.9145876195493017E-2</c:v>
                </c:pt>
                <c:pt idx="1322">
                  <c:v>1.9133303773035237E-2</c:v>
                </c:pt>
                <c:pt idx="1323">
                  <c:v>1.9120483587183656E-2</c:v>
                </c:pt>
                <c:pt idx="1324">
                  <c:v>1.9107414915923826E-2</c:v>
                </c:pt>
                <c:pt idx="1325">
                  <c:v>1.909362929405535E-2</c:v>
                </c:pt>
                <c:pt idx="1326">
                  <c:v>1.908004284908241E-2</c:v>
                </c:pt>
                <c:pt idx="1327">
                  <c:v>1.9066205688452204E-2</c:v>
                </c:pt>
                <c:pt idx="1328">
                  <c:v>1.905211709021578E-2</c:v>
                </c:pt>
                <c:pt idx="1329">
                  <c:v>1.9038319009348825E-2</c:v>
                </c:pt>
                <c:pt idx="1330">
                  <c:v>1.9023744264404563E-2</c:v>
                </c:pt>
                <c:pt idx="1331">
                  <c:v>1.900891598048382E-2</c:v>
                </c:pt>
                <c:pt idx="1332">
                  <c:v>1.8993833435729357E-2</c:v>
                </c:pt>
                <c:pt idx="1333">
                  <c:v>1.8978495908291926E-2</c:v>
                </c:pt>
                <c:pt idx="1334">
                  <c:v>1.8962264884563176E-2</c:v>
                </c:pt>
                <c:pt idx="1335">
                  <c:v>1.894639601025825E-2</c:v>
                </c:pt>
                <c:pt idx="1336">
                  <c:v>1.8930269923498118E-2</c:v>
                </c:pt>
                <c:pt idx="1337">
                  <c:v>1.8913885902519488E-2</c:v>
                </c:pt>
                <c:pt idx="1338">
                  <c:v>1.8897269477906455E-2</c:v>
                </c:pt>
                <c:pt idx="1339">
                  <c:v>1.8882022185048489E-2</c:v>
                </c:pt>
                <c:pt idx="1340">
                  <c:v>1.8869091867963053E-2</c:v>
                </c:pt>
                <c:pt idx="1341">
                  <c:v>1.8858481758165853E-2</c:v>
                </c:pt>
                <c:pt idx="1342">
                  <c:v>1.8850195070553622E-2</c:v>
                </c:pt>
                <c:pt idx="1343">
                  <c:v>1.8843571569131967E-2</c:v>
                </c:pt>
                <c:pt idx="1344">
                  <c:v>1.8836832382677748E-2</c:v>
                </c:pt>
                <c:pt idx="1345">
                  <c:v>1.8829846896989189E-2</c:v>
                </c:pt>
                <c:pt idx="1346">
                  <c:v>1.882261431003851E-2</c:v>
                </c:pt>
                <c:pt idx="1347">
                  <c:v>1.8815068490274294E-2</c:v>
                </c:pt>
                <c:pt idx="1348">
                  <c:v>1.8807321053301046E-2</c:v>
                </c:pt>
                <c:pt idx="1349">
                  <c:v>1.8799324038923891E-2</c:v>
                </c:pt>
                <c:pt idx="1350">
                  <c:v>1.8791076645167569E-2</c:v>
                </c:pt>
                <c:pt idx="1351">
                  <c:v>1.8782716786345688E-2</c:v>
                </c:pt>
                <c:pt idx="1352">
                  <c:v>1.8773984750080963E-2</c:v>
                </c:pt>
                <c:pt idx="1353">
                  <c:v>1.8764999998809984E-2</c:v>
                </c:pt>
                <c:pt idx="1354">
                  <c:v>1.8755761730640863E-2</c:v>
                </c:pt>
                <c:pt idx="1355">
                  <c:v>1.8746269143703032E-2</c:v>
                </c:pt>
                <c:pt idx="1356">
                  <c:v>1.8736289406545596E-2</c:v>
                </c:pt>
                <c:pt idx="1357">
                  <c:v>1.8726266903006241E-2</c:v>
                </c:pt>
                <c:pt idx="1358">
                  <c:v>1.871598760485808E-2</c:v>
                </c:pt>
                <c:pt idx="1359">
                  <c:v>1.8705450710288309E-2</c:v>
                </c:pt>
                <c:pt idx="1360">
                  <c:v>1.8694655417499588E-2</c:v>
                </c:pt>
                <c:pt idx="1361">
                  <c:v>1.8683600924717783E-2</c:v>
                </c:pt>
                <c:pt idx="1362">
                  <c:v>1.8672286430191976E-2</c:v>
                </c:pt>
                <c:pt idx="1363">
                  <c:v>1.866071113218155E-2</c:v>
                </c:pt>
                <c:pt idx="1364">
                  <c:v>1.8650023603341559E-2</c:v>
                </c:pt>
                <c:pt idx="1365">
                  <c:v>1.8637982581090853E-2</c:v>
                </c:pt>
                <c:pt idx="1366">
                  <c:v>1.8625678561653265E-2</c:v>
                </c:pt>
                <c:pt idx="1367">
                  <c:v>1.861311074341573E-2</c:v>
                </c:pt>
                <c:pt idx="1368">
                  <c:v>1.85988945306691E-2</c:v>
                </c:pt>
                <c:pt idx="1369">
                  <c:v>1.8583787050572096E-2</c:v>
                </c:pt>
                <c:pt idx="1370">
                  <c:v>1.8572314207346088E-2</c:v>
                </c:pt>
                <c:pt idx="1371">
                  <c:v>1.8558623621573938E-2</c:v>
                </c:pt>
                <c:pt idx="1372">
                  <c:v>1.8544665017665073E-2</c:v>
                </c:pt>
                <c:pt idx="1373">
                  <c:v>1.8531000049592627E-2</c:v>
                </c:pt>
                <c:pt idx="1374">
                  <c:v>1.8516523076073987E-2</c:v>
                </c:pt>
                <c:pt idx="1375">
                  <c:v>1.8501775750481286E-2</c:v>
                </c:pt>
                <c:pt idx="1376">
                  <c:v>1.8486757271362286E-2</c:v>
                </c:pt>
                <c:pt idx="1377">
                  <c:v>1.8470823673699246E-2</c:v>
                </c:pt>
                <c:pt idx="1378">
                  <c:v>1.8455240129870987E-2</c:v>
                </c:pt>
                <c:pt idx="1379">
                  <c:v>1.843938295774851E-2</c:v>
                </c:pt>
                <c:pt idx="1380">
                  <c:v>1.8423251355977995E-2</c:v>
                </c:pt>
                <c:pt idx="1381">
                  <c:v>1.8406844523231405E-2</c:v>
                </c:pt>
                <c:pt idx="1382">
                  <c:v>1.8390907294681291E-2</c:v>
                </c:pt>
                <c:pt idx="1383">
                  <c:v>1.8373968302376475E-2</c:v>
                </c:pt>
                <c:pt idx="1384">
                  <c:v>1.8356751745809419E-2</c:v>
                </c:pt>
                <c:pt idx="1385">
                  <c:v>1.8339256823749039E-2</c:v>
                </c:pt>
                <c:pt idx="1386">
                  <c:v>1.8320653849781401E-2</c:v>
                </c:pt>
                <c:pt idx="1387">
                  <c:v>1.8302578804498957E-2</c:v>
                </c:pt>
                <c:pt idx="1388">
                  <c:v>1.8284222919586257E-2</c:v>
                </c:pt>
                <c:pt idx="1389">
                  <c:v>1.8265585393903494E-2</c:v>
                </c:pt>
                <c:pt idx="1390">
                  <c:v>1.8246665426341811E-2</c:v>
                </c:pt>
                <c:pt idx="1391">
                  <c:v>1.8228897398033794E-2</c:v>
                </c:pt>
                <c:pt idx="1392">
                  <c:v>1.8213722399653329E-2</c:v>
                </c:pt>
                <c:pt idx="1393">
                  <c:v>1.8201149699917821E-2</c:v>
                </c:pt>
                <c:pt idx="1394">
                  <c:v>1.819118857487817E-2</c:v>
                </c:pt>
                <c:pt idx="1395">
                  <c:v>1.8183480498781712E-2</c:v>
                </c:pt>
                <c:pt idx="1396">
                  <c:v>1.8175710186119076E-2</c:v>
                </c:pt>
                <c:pt idx="1397">
                  <c:v>1.8167696562042757E-2</c:v>
                </c:pt>
                <c:pt idx="1398">
                  <c:v>1.8159438849592924E-2</c:v>
                </c:pt>
                <c:pt idx="1399">
                  <c:v>1.8150764133507084E-2</c:v>
                </c:pt>
                <c:pt idx="1400">
                  <c:v>1.814199785604315E-2</c:v>
                </c:pt>
                <c:pt idx="1401">
                  <c:v>1.8132985091732796E-2</c:v>
                </c:pt>
                <c:pt idx="1402">
                  <c:v>1.8123725063664588E-2</c:v>
                </c:pt>
                <c:pt idx="1403">
                  <c:v>1.8114461769220824E-2</c:v>
                </c:pt>
                <c:pt idx="1404">
                  <c:v>1.8104723211266105E-2</c:v>
                </c:pt>
                <c:pt idx="1405">
                  <c:v>1.8094735126677364E-2</c:v>
                </c:pt>
                <c:pt idx="1406">
                  <c:v>1.808449673864132E-2</c:v>
                </c:pt>
                <c:pt idx="1407">
                  <c:v>1.8074007270347359E-2</c:v>
                </c:pt>
                <c:pt idx="1408">
                  <c:v>1.8062928851489038E-2</c:v>
                </c:pt>
                <c:pt idx="1409">
                  <c:v>1.8051916225088564E-2</c:v>
                </c:pt>
                <c:pt idx="1410">
                  <c:v>1.8040650120293683E-2</c:v>
                </c:pt>
                <c:pt idx="1411">
                  <c:v>1.8026665777982519E-2</c:v>
                </c:pt>
                <c:pt idx="1412">
                  <c:v>1.8014816107392306E-2</c:v>
                </c:pt>
                <c:pt idx="1413">
                  <c:v>1.8002710381516029E-2</c:v>
                </c:pt>
                <c:pt idx="1414">
                  <c:v>1.7990347823646502E-2</c:v>
                </c:pt>
                <c:pt idx="1415">
                  <c:v>1.7977727657110459E-2</c:v>
                </c:pt>
                <c:pt idx="1416">
                  <c:v>1.7967304468826977E-2</c:v>
                </c:pt>
                <c:pt idx="1417">
                  <c:v>1.795426285500382E-2</c:v>
                </c:pt>
                <c:pt idx="1418">
                  <c:v>1.7940961642241175E-2</c:v>
                </c:pt>
                <c:pt idx="1419">
                  <c:v>1.7927400053991641E-2</c:v>
                </c:pt>
                <c:pt idx="1420">
                  <c:v>1.7912446217043687E-2</c:v>
                </c:pt>
                <c:pt idx="1421">
                  <c:v>1.789655338434509E-2</c:v>
                </c:pt>
                <c:pt idx="1422">
                  <c:v>1.7882108211856623E-2</c:v>
                </c:pt>
                <c:pt idx="1423">
                  <c:v>1.7867399218039735E-2</c:v>
                </c:pt>
                <c:pt idx="1424">
                  <c:v>1.7852425626412521E-2</c:v>
                </c:pt>
                <c:pt idx="1425">
                  <c:v>1.7839191887643935E-2</c:v>
                </c:pt>
                <c:pt idx="1426">
                  <c:v>1.782374628722394E-2</c:v>
                </c:pt>
                <c:pt idx="1427">
                  <c:v>1.7808033963635062E-2</c:v>
                </c:pt>
                <c:pt idx="1428">
                  <c:v>1.7792054140498337E-2</c:v>
                </c:pt>
                <c:pt idx="1429">
                  <c:v>1.7773561525991483E-2</c:v>
                </c:pt>
                <c:pt idx="1430">
                  <c:v>1.7756984042760493E-2</c:v>
                </c:pt>
                <c:pt idx="1431">
                  <c:v>1.7740136527028903E-2</c:v>
                </c:pt>
                <c:pt idx="1432">
                  <c:v>1.7723018202508586E-2</c:v>
                </c:pt>
                <c:pt idx="1433">
                  <c:v>1.7708115359894805E-2</c:v>
                </c:pt>
                <c:pt idx="1434">
                  <c:v>1.7690514236749166E-2</c:v>
                </c:pt>
                <c:pt idx="1435">
                  <c:v>1.7672640180034449E-2</c:v>
                </c:pt>
                <c:pt idx="1436">
                  <c:v>1.7654492413536893E-2</c:v>
                </c:pt>
                <c:pt idx="1437">
                  <c:v>1.7636070161088035E-2</c:v>
                </c:pt>
                <c:pt idx="1438">
                  <c:v>1.7614577801985186E-2</c:v>
                </c:pt>
                <c:pt idx="1439">
                  <c:v>1.7595542082049095E-2</c:v>
                </c:pt>
                <c:pt idx="1440">
                  <c:v>1.7576229343949444E-2</c:v>
                </c:pt>
                <c:pt idx="1441">
                  <c:v>1.7556638811628229E-2</c:v>
                </c:pt>
                <c:pt idx="1442">
                  <c:v>1.753676970905893E-2</c:v>
                </c:pt>
                <c:pt idx="1443">
                  <c:v>1.7517907390379828E-2</c:v>
                </c:pt>
                <c:pt idx="1444">
                  <c:v>1.7501351316064694E-2</c:v>
                </c:pt>
                <c:pt idx="1445">
                  <c:v>1.7487121910146897E-2</c:v>
                </c:pt>
                <c:pt idx="1446">
                  <c:v>1.7475959870233204E-2</c:v>
                </c:pt>
                <c:pt idx="1447">
                  <c:v>1.7466315823749134E-2</c:v>
                </c:pt>
                <c:pt idx="1448">
                  <c:v>1.7457207250045848E-2</c:v>
                </c:pt>
                <c:pt idx="1449">
                  <c:v>1.7447915309420914E-2</c:v>
                </c:pt>
                <c:pt idx="1450">
                  <c:v>1.7438439473446365E-2</c:v>
                </c:pt>
                <c:pt idx="1451">
                  <c:v>1.7427920186538645E-2</c:v>
                </c:pt>
                <c:pt idx="1452">
                  <c:v>1.7418033754107141E-2</c:v>
                </c:pt>
                <c:pt idx="1453">
                  <c:v>1.7407961701775582E-2</c:v>
                </c:pt>
                <c:pt idx="1454">
                  <c:v>1.7397703501130287E-2</c:v>
                </c:pt>
                <c:pt idx="1455">
                  <c:v>1.7388283368950042E-2</c:v>
                </c:pt>
                <c:pt idx="1456">
                  <c:v>1.7377693064402067E-2</c:v>
                </c:pt>
                <c:pt idx="1457">
                  <c:v>1.7366915165780483E-2</c:v>
                </c:pt>
                <c:pt idx="1458">
                  <c:v>1.7355949144734595E-2</c:v>
                </c:pt>
                <c:pt idx="1459">
                  <c:v>1.7344794472932357E-2</c:v>
                </c:pt>
                <c:pt idx="1460">
                  <c:v>1.733221559274447E-2</c:v>
                </c:pt>
                <c:pt idx="1461">
                  <c:v>1.7320639559194557E-2</c:v>
                </c:pt>
                <c:pt idx="1462">
                  <c:v>1.7308873150409066E-2</c:v>
                </c:pt>
                <c:pt idx="1463">
                  <c:v>1.7295649743650776E-2</c:v>
                </c:pt>
                <c:pt idx="1464">
                  <c:v>1.7283487918448859E-2</c:v>
                </c:pt>
                <c:pt idx="1465">
                  <c:v>1.7271134104187291E-2</c:v>
                </c:pt>
                <c:pt idx="1466">
                  <c:v>1.725858777259115E-2</c:v>
                </c:pt>
                <c:pt idx="1467">
                  <c:v>1.7245848395407992E-2</c:v>
                </c:pt>
                <c:pt idx="1468">
                  <c:v>1.7234496199717095E-2</c:v>
                </c:pt>
                <c:pt idx="1469">
                  <c:v>1.7221412743859073E-2</c:v>
                </c:pt>
                <c:pt idx="1470">
                  <c:v>1.7208134797359532E-2</c:v>
                </c:pt>
                <c:pt idx="1471">
                  <c:v>1.7194661832025802E-2</c:v>
                </c:pt>
                <c:pt idx="1472">
                  <c:v>1.7180993319667985E-2</c:v>
                </c:pt>
                <c:pt idx="1473">
                  <c:v>1.7165328594316298E-2</c:v>
                </c:pt>
                <c:pt idx="1474">
                  <c:v>1.7150605436064031E-2</c:v>
                </c:pt>
                <c:pt idx="1475">
                  <c:v>1.7136920350409035E-2</c:v>
                </c:pt>
                <c:pt idx="1476">
                  <c:v>1.7122419793558774E-2</c:v>
                </c:pt>
                <c:pt idx="1477">
                  <c:v>1.7107720909266544E-2</c:v>
                </c:pt>
                <c:pt idx="1478">
                  <c:v>1.7092823169419791E-2</c:v>
                </c:pt>
                <c:pt idx="1479">
                  <c:v>1.7077726045918451E-2</c:v>
                </c:pt>
                <c:pt idx="1480">
                  <c:v>1.7062429010677449E-2</c:v>
                </c:pt>
                <c:pt idx="1481">
                  <c:v>1.7045424312724645E-2</c:v>
                </c:pt>
                <c:pt idx="1482">
                  <c:v>1.7029712266121513E-2</c:v>
                </c:pt>
                <c:pt idx="1483">
                  <c:v>1.7013798694708638E-2</c:v>
                </c:pt>
                <c:pt idx="1484">
                  <c:v>1.6997683070454208E-2</c:v>
                </c:pt>
                <c:pt idx="1485">
                  <c:v>1.6981364865339302E-2</c:v>
                </c:pt>
                <c:pt idx="1486">
                  <c:v>1.6964843551352742E-2</c:v>
                </c:pt>
                <c:pt idx="1487">
                  <c:v>1.6948118600503968E-2</c:v>
                </c:pt>
                <c:pt idx="1488">
                  <c:v>1.6931189484815323E-2</c:v>
                </c:pt>
                <c:pt idx="1489">
                  <c:v>1.6914055676316878E-2</c:v>
                </c:pt>
                <c:pt idx="1490">
                  <c:v>1.6896716647059339E-2</c:v>
                </c:pt>
                <c:pt idx="1491">
                  <c:v>1.6879171869106296E-2</c:v>
                </c:pt>
                <c:pt idx="1492">
                  <c:v>1.6861420814531666E-2</c:v>
                </c:pt>
                <c:pt idx="1493">
                  <c:v>1.6843462955429982E-2</c:v>
                </c:pt>
                <c:pt idx="1494">
                  <c:v>1.6825297763900945E-2</c:v>
                </c:pt>
                <c:pt idx="1495">
                  <c:v>1.6808098272601366E-2</c:v>
                </c:pt>
                <c:pt idx="1496">
                  <c:v>1.6793049681283784E-2</c:v>
                </c:pt>
                <c:pt idx="1497">
                  <c:v>1.678016974591779E-2</c:v>
                </c:pt>
                <c:pt idx="1498">
                  <c:v>1.676923892111104E-2</c:v>
                </c:pt>
                <c:pt idx="1499">
                  <c:v>1.6760604311862954E-2</c:v>
                </c:pt>
                <c:pt idx="1500">
                  <c:v>1.6751817843314087E-2</c:v>
                </c:pt>
                <c:pt idx="1501">
                  <c:v>1.6742901769780411E-2</c:v>
                </c:pt>
                <c:pt idx="1502">
                  <c:v>1.6733855753766732E-2</c:v>
                </c:pt>
                <c:pt idx="1503">
                  <c:v>1.6724679457790752E-2</c:v>
                </c:pt>
                <c:pt idx="1504">
                  <c:v>1.6715372544377907E-2</c:v>
                </c:pt>
                <c:pt idx="1505">
                  <c:v>1.6705934676045892E-2</c:v>
                </c:pt>
                <c:pt idx="1506">
                  <c:v>1.6696365515335619E-2</c:v>
                </c:pt>
                <c:pt idx="1507">
                  <c:v>1.6687614545653089E-2</c:v>
                </c:pt>
                <c:pt idx="1508">
                  <c:v>1.6676831966925876E-2</c:v>
                </c:pt>
                <c:pt idx="1509">
                  <c:v>1.6666866904318529E-2</c:v>
                </c:pt>
                <c:pt idx="1510">
                  <c:v>1.6656769199514605E-2</c:v>
                </c:pt>
                <c:pt idx="1511">
                  <c:v>1.6645820857733282E-2</c:v>
                </c:pt>
                <c:pt idx="1512">
                  <c:v>1.6636174513570887E-2</c:v>
                </c:pt>
                <c:pt idx="1513">
                  <c:v>1.6625676857567061E-2</c:v>
                </c:pt>
                <c:pt idx="1514">
                  <c:v>1.661504520964116E-2</c:v>
                </c:pt>
                <c:pt idx="1515">
                  <c:v>1.6599624037281428E-2</c:v>
                </c:pt>
                <c:pt idx="1516">
                  <c:v>1.6588665575664581E-2</c:v>
                </c:pt>
                <c:pt idx="1517">
                  <c:v>1.6577571965298764E-2</c:v>
                </c:pt>
                <c:pt idx="1518">
                  <c:v>1.6566342868781621E-2</c:v>
                </c:pt>
                <c:pt idx="1519">
                  <c:v>1.655497794872883E-2</c:v>
                </c:pt>
                <c:pt idx="1520">
                  <c:v>1.6544833288358554E-2</c:v>
                </c:pt>
                <c:pt idx="1521">
                  <c:v>1.6533226636710197E-2</c:v>
                </c:pt>
                <c:pt idx="1522">
                  <c:v>1.6521483239384196E-2</c:v>
                </c:pt>
                <c:pt idx="1523">
                  <c:v>1.6509602759010429E-2</c:v>
                </c:pt>
                <c:pt idx="1524">
                  <c:v>1.6496104187175196E-2</c:v>
                </c:pt>
                <c:pt idx="1525">
                  <c:v>1.6483917241051971E-2</c:v>
                </c:pt>
                <c:pt idx="1526">
                  <c:v>1.6471592109831828E-2</c:v>
                </c:pt>
                <c:pt idx="1527">
                  <c:v>1.6459128456176874E-2</c:v>
                </c:pt>
                <c:pt idx="1528">
                  <c:v>1.6446525942751783E-2</c:v>
                </c:pt>
                <c:pt idx="1529">
                  <c:v>1.6432501142197076E-2</c:v>
                </c:pt>
                <c:pt idx="1530">
                  <c:v>1.6419610522902417E-2</c:v>
                </c:pt>
                <c:pt idx="1531">
                  <c:v>1.6406580013692107E-2</c:v>
                </c:pt>
                <c:pt idx="1532">
                  <c:v>1.6393409277259963E-2</c:v>
                </c:pt>
                <c:pt idx="1533">
                  <c:v>1.6379506912583722E-2</c:v>
                </c:pt>
                <c:pt idx="1534">
                  <c:v>1.6366044003125503E-2</c:v>
                </c:pt>
                <c:pt idx="1535">
                  <c:v>1.6352439824562484E-2</c:v>
                </c:pt>
                <c:pt idx="1536">
                  <c:v>1.6338694039610916E-2</c:v>
                </c:pt>
                <c:pt idx="1537">
                  <c:v>1.632544038144168E-2</c:v>
                </c:pt>
                <c:pt idx="1538">
                  <c:v>1.631142119857909E-2</c:v>
                </c:pt>
                <c:pt idx="1539">
                  <c:v>1.6297259427521915E-2</c:v>
                </c:pt>
                <c:pt idx="1540">
                  <c:v>1.6282954731014598E-2</c:v>
                </c:pt>
                <c:pt idx="1541">
                  <c:v>1.6267829214696966E-2</c:v>
                </c:pt>
                <c:pt idx="1542">
                  <c:v>1.6253226708909187E-2</c:v>
                </c:pt>
                <c:pt idx="1543">
                  <c:v>1.6238480235965792E-2</c:v>
                </c:pt>
                <c:pt idx="1544">
                  <c:v>1.6223589458639762E-2</c:v>
                </c:pt>
                <c:pt idx="1545">
                  <c:v>1.6208554039706651E-2</c:v>
                </c:pt>
                <c:pt idx="1546">
                  <c:v>1.6193531877967592E-2</c:v>
                </c:pt>
                <c:pt idx="1547">
                  <c:v>1.6179813291130749E-2</c:v>
                </c:pt>
                <c:pt idx="1548">
                  <c:v>1.616769925378847E-2</c:v>
                </c:pt>
                <c:pt idx="1549">
                  <c:v>1.6157210638547619E-2</c:v>
                </c:pt>
                <c:pt idx="1550">
                  <c:v>1.6148581232899417E-2</c:v>
                </c:pt>
                <c:pt idx="1551">
                  <c:v>1.6140546926548538E-2</c:v>
                </c:pt>
                <c:pt idx="1552">
                  <c:v>1.6132459892852502E-2</c:v>
                </c:pt>
                <c:pt idx="1553">
                  <c:v>1.6124320050439067E-2</c:v>
                </c:pt>
                <c:pt idx="1554">
                  <c:v>1.6116127317935991E-2</c:v>
                </c:pt>
                <c:pt idx="1555">
                  <c:v>1.6107648037654548E-2</c:v>
                </c:pt>
                <c:pt idx="1556">
                  <c:v>1.609934511289134E-2</c:v>
                </c:pt>
                <c:pt idx="1557">
                  <c:v>1.6090989045930391E-2</c:v>
                </c:pt>
                <c:pt idx="1558">
                  <c:v>1.608257975540453E-2</c:v>
                </c:pt>
                <c:pt idx="1559">
                  <c:v>1.6074367456095473E-2</c:v>
                </c:pt>
                <c:pt idx="1560">
                  <c:v>1.6065855674277429E-2</c:v>
                </c:pt>
                <c:pt idx="1561">
                  <c:v>1.6057290432785365E-2</c:v>
                </c:pt>
                <c:pt idx="1562">
                  <c:v>1.6048671650252366E-2</c:v>
                </c:pt>
                <c:pt idx="1563">
                  <c:v>1.6038928203224657E-2</c:v>
                </c:pt>
                <c:pt idx="1564">
                  <c:v>1.6031001760811792E-2</c:v>
                </c:pt>
                <c:pt idx="1565">
                  <c:v>1.60222176270714E-2</c:v>
                </c:pt>
                <c:pt idx="1566">
                  <c:v>1.6013379618846777E-2</c:v>
                </c:pt>
                <c:pt idx="1567">
                  <c:v>1.6004487654775915E-2</c:v>
                </c:pt>
                <c:pt idx="1568">
                  <c:v>1.5995541653504534E-2</c:v>
                </c:pt>
                <c:pt idx="1569">
                  <c:v>1.5986541533670615E-2</c:v>
                </c:pt>
                <c:pt idx="1570">
                  <c:v>1.5977487213917306E-2</c:v>
                </c:pt>
                <c:pt idx="1571">
                  <c:v>1.5968378612887749E-2</c:v>
                </c:pt>
                <c:pt idx="1572">
                  <c:v>1.5960130949278346E-2</c:v>
                </c:pt>
                <c:pt idx="1573">
                  <c:v>1.5950926450486617E-2</c:v>
                </c:pt>
                <c:pt idx="1574">
                  <c:v>1.5941667450325752E-2</c:v>
                </c:pt>
                <c:pt idx="1575">
                  <c:v>1.5932353867435127E-2</c:v>
                </c:pt>
                <c:pt idx="1576">
                  <c:v>1.5922018541232607E-2</c:v>
                </c:pt>
                <c:pt idx="1577">
                  <c:v>1.5912582544134083E-2</c:v>
                </c:pt>
                <c:pt idx="1578">
                  <c:v>1.5903091696294839E-2</c:v>
                </c:pt>
                <c:pt idx="1579">
                  <c:v>1.5892198410258018E-2</c:v>
                </c:pt>
                <c:pt idx="1580">
                  <c:v>1.5883945123002847E-2</c:v>
                </c:pt>
                <c:pt idx="1581">
                  <c:v>1.5874633775703195E-2</c:v>
                </c:pt>
                <c:pt idx="1582">
                  <c:v>1.5864927087132941E-2</c:v>
                </c:pt>
                <c:pt idx="1583">
                  <c:v>1.585516514907237E-2</c:v>
                </c:pt>
                <c:pt idx="1584">
                  <c:v>1.5845347880181215E-2</c:v>
                </c:pt>
                <c:pt idx="1585">
                  <c:v>1.5835113107603813E-2</c:v>
                </c:pt>
                <c:pt idx="1586">
                  <c:v>1.5825180525407087E-2</c:v>
                </c:pt>
                <c:pt idx="1587">
                  <c:v>1.5815192360373966E-2</c:v>
                </c:pt>
                <c:pt idx="1588">
                  <c:v>1.5805148531170793E-2</c:v>
                </c:pt>
                <c:pt idx="1589">
                  <c:v>1.5795428726280036E-2</c:v>
                </c:pt>
                <c:pt idx="1590">
                  <c:v>1.5785277764233108E-2</c:v>
                </c:pt>
                <c:pt idx="1591">
                  <c:v>1.5775070901976385E-2</c:v>
                </c:pt>
                <c:pt idx="1592">
                  <c:v>1.5764808058174928E-2</c:v>
                </c:pt>
                <c:pt idx="1593">
                  <c:v>1.5754489151499129E-2</c:v>
                </c:pt>
                <c:pt idx="1594">
                  <c:v>1.5743712053518474E-2</c:v>
                </c:pt>
                <c:pt idx="1595">
                  <c:v>1.5733276297723479E-2</c:v>
                </c:pt>
                <c:pt idx="1596">
                  <c:v>1.5722784227084081E-2</c:v>
                </c:pt>
                <c:pt idx="1597">
                  <c:v>1.5712235760284684E-2</c:v>
                </c:pt>
                <c:pt idx="1598">
                  <c:v>1.5701659487516145E-2</c:v>
                </c:pt>
                <c:pt idx="1599">
                  <c:v>1.5691557247478095E-2</c:v>
                </c:pt>
                <c:pt idx="1600">
                  <c:v>1.5682132554797622E-2</c:v>
                </c:pt>
                <c:pt idx="1601">
                  <c:v>1.5673412070522284E-2</c:v>
                </c:pt>
                <c:pt idx="1602">
                  <c:v>1.5665615845246172E-2</c:v>
                </c:pt>
                <c:pt idx="1603">
                  <c:v>1.5658119847082652E-2</c:v>
                </c:pt>
                <c:pt idx="1604">
                  <c:v>1.5650693131027182E-2</c:v>
                </c:pt>
                <c:pt idx="1605">
                  <c:v>1.5643328615800201E-2</c:v>
                </c:pt>
                <c:pt idx="1606">
                  <c:v>1.5636026586538954E-2</c:v>
                </c:pt>
                <c:pt idx="1607">
                  <c:v>1.5628615003735899E-2</c:v>
                </c:pt>
                <c:pt idx="1608">
                  <c:v>1.5621443020452508E-2</c:v>
                </c:pt>
                <c:pt idx="1609">
                  <c:v>1.5614334401791056E-2</c:v>
                </c:pt>
                <c:pt idx="1610">
                  <c:v>1.5607289432888615E-2</c:v>
                </c:pt>
                <c:pt idx="1611">
                  <c:v>1.5600463709354528E-2</c:v>
                </c:pt>
                <c:pt idx="1612">
                  <c:v>1.5593542583679287E-2</c:v>
                </c:pt>
                <c:pt idx="1613">
                  <c:v>1.5586685939906531E-2</c:v>
                </c:pt>
                <c:pt idx="1614">
                  <c:v>1.5579894063173505E-2</c:v>
                </c:pt>
                <c:pt idx="1615">
                  <c:v>1.5573029314840284E-2</c:v>
                </c:pt>
                <c:pt idx="1616">
                  <c:v>1.5566372232530367E-2</c:v>
                </c:pt>
                <c:pt idx="1617">
                  <c:v>1.5559780795990559E-2</c:v>
                </c:pt>
                <c:pt idx="1618">
                  <c:v>1.555325529036825E-2</c:v>
                </c:pt>
                <c:pt idx="1619">
                  <c:v>1.5546796000805673E-2</c:v>
                </c:pt>
                <c:pt idx="1620">
                  <c:v>1.5540403212457955E-2</c:v>
                </c:pt>
                <c:pt idx="1621">
                  <c:v>1.5534077210464747E-2</c:v>
                </c:pt>
                <c:pt idx="1622">
                  <c:v>1.5527818279981176E-2</c:v>
                </c:pt>
                <c:pt idx="1623">
                  <c:v>1.5521626706144317E-2</c:v>
                </c:pt>
                <c:pt idx="1624">
                  <c:v>1.5515796399607127E-2</c:v>
                </c:pt>
                <c:pt idx="1625">
                  <c:v>1.5509726556065053E-2</c:v>
                </c:pt>
                <c:pt idx="1626">
                  <c:v>1.5503724854415106E-2</c:v>
                </c:pt>
                <c:pt idx="1627">
                  <c:v>1.5497791579777789E-2</c:v>
                </c:pt>
                <c:pt idx="1628">
                  <c:v>1.5491689167015306E-2</c:v>
                </c:pt>
                <c:pt idx="1629">
                  <c:v>1.5485615693689272E-2</c:v>
                </c:pt>
                <c:pt idx="1630">
                  <c:v>1.5480195628192688E-2</c:v>
                </c:pt>
                <c:pt idx="1631">
                  <c:v>1.5474553173000576E-2</c:v>
                </c:pt>
                <c:pt idx="1632">
                  <c:v>1.5468980640822942E-2</c:v>
                </c:pt>
                <c:pt idx="1633">
                  <c:v>1.5463533375701388E-2</c:v>
                </c:pt>
                <c:pt idx="1634">
                  <c:v>1.545809671887266E-2</c:v>
                </c:pt>
                <c:pt idx="1635">
                  <c:v>1.5452730817043125E-2</c:v>
                </c:pt>
                <c:pt idx="1636">
                  <c:v>1.544743595535536E-2</c:v>
                </c:pt>
                <c:pt idx="1637">
                  <c:v>1.5442176805622536E-2</c:v>
                </c:pt>
                <c:pt idx="1638">
                  <c:v>1.5437029799817748E-2</c:v>
                </c:pt>
                <c:pt idx="1639">
                  <c:v>1.5431954713126205E-2</c:v>
                </c:pt>
                <c:pt idx="1640">
                  <c:v>1.5426951830713348E-2</c:v>
                </c:pt>
                <c:pt idx="1641">
                  <c:v>1.5422037229326335E-2</c:v>
                </c:pt>
                <c:pt idx="1642">
                  <c:v>1.5417174596659144E-2</c:v>
                </c:pt>
                <c:pt idx="1643">
                  <c:v>1.5412385000190376E-2</c:v>
                </c:pt>
                <c:pt idx="1644">
                  <c:v>1.5407668725078594E-2</c:v>
                </c:pt>
                <c:pt idx="1645">
                  <c:v>1.5403026056479696E-2</c:v>
                </c:pt>
                <c:pt idx="1646">
                  <c:v>1.5398466795085039E-2</c:v>
                </c:pt>
                <c:pt idx="1647">
                  <c:v>1.5393977327157301E-2</c:v>
                </c:pt>
                <c:pt idx="1648">
                  <c:v>1.5389562344816294E-2</c:v>
                </c:pt>
                <c:pt idx="1649">
                  <c:v>1.5385222133235192E-2</c:v>
                </c:pt>
                <c:pt idx="1650">
                  <c:v>1.5380951413189198E-2</c:v>
                </c:pt>
                <c:pt idx="1651">
                  <c:v>1.5376414565406582E-2</c:v>
                </c:pt>
                <c:pt idx="1652">
                  <c:v>1.53714257814168E-2</c:v>
                </c:pt>
                <c:pt idx="1653">
                  <c:v>1.5366001604953975E-2</c:v>
                </c:pt>
                <c:pt idx="1654">
                  <c:v>1.5360158635583699E-2</c:v>
                </c:pt>
                <c:pt idx="1655">
                  <c:v>1.5354149682901941E-2</c:v>
                </c:pt>
                <c:pt idx="1656">
                  <c:v>1.5348159194354061E-2</c:v>
                </c:pt>
                <c:pt idx="1657">
                  <c:v>1.534231827932242E-2</c:v>
                </c:pt>
                <c:pt idx="1658">
                  <c:v>1.5336627470005304E-2</c:v>
                </c:pt>
                <c:pt idx="1659">
                  <c:v>1.5331031490469807E-2</c:v>
                </c:pt>
                <c:pt idx="1660">
                  <c:v>1.5325653106174458E-2</c:v>
                </c:pt>
                <c:pt idx="1661">
                  <c:v>1.5320426468752242E-2</c:v>
                </c:pt>
                <c:pt idx="1662">
                  <c:v>1.5315352110440637E-2</c:v>
                </c:pt>
                <c:pt idx="1663">
                  <c:v>1.5310443636253446E-2</c:v>
                </c:pt>
                <c:pt idx="1664">
                  <c:v>1.5305664637579319E-2</c:v>
                </c:pt>
                <c:pt idx="1665">
                  <c:v>1.5301039470119626E-2</c:v>
                </c:pt>
                <c:pt idx="1666">
                  <c:v>1.5296568666107291E-2</c:v>
                </c:pt>
                <c:pt idx="1667">
                  <c:v>1.529225275778856E-2</c:v>
                </c:pt>
                <c:pt idx="1668">
                  <c:v>1.5288133627391272E-2</c:v>
                </c:pt>
                <c:pt idx="1669">
                  <c:v>1.5284140125730299E-2</c:v>
                </c:pt>
                <c:pt idx="1670">
                  <c:v>1.5280303161211284E-2</c:v>
                </c:pt>
                <c:pt idx="1671">
                  <c:v>1.5276623266112966E-2</c:v>
                </c:pt>
                <c:pt idx="1672">
                  <c:v>1.5273100972724395E-2</c:v>
                </c:pt>
                <c:pt idx="1673">
                  <c:v>1.5269736813332045E-2</c:v>
                </c:pt>
                <c:pt idx="1674">
                  <c:v>1.5266531320230124E-2</c:v>
                </c:pt>
                <c:pt idx="1675">
                  <c:v>1.5263485025725731E-2</c:v>
                </c:pt>
                <c:pt idx="1676">
                  <c:v>1.5260338046719358E-2</c:v>
                </c:pt>
                <c:pt idx="1677">
                  <c:v>1.5257588997582063E-2</c:v>
                </c:pt>
                <c:pt idx="1678">
                  <c:v>1.5255000654285126E-2</c:v>
                </c:pt>
                <c:pt idx="1679">
                  <c:v>1.5252573549111734E-2</c:v>
                </c:pt>
                <c:pt idx="1680">
                  <c:v>1.5250308214356091E-2</c:v>
                </c:pt>
                <c:pt idx="1681">
                  <c:v>1.524858023888615E-2</c:v>
                </c:pt>
                <c:pt idx="1682">
                  <c:v>1.5246663239519162E-2</c:v>
                </c:pt>
                <c:pt idx="1683">
                  <c:v>1.5244909697387017E-2</c:v>
                </c:pt>
                <c:pt idx="1684">
                  <c:v>1.5243320144845812E-2</c:v>
                </c:pt>
                <c:pt idx="1685">
                  <c:v>1.5241660356890563E-2</c:v>
                </c:pt>
                <c:pt idx="1686">
                  <c:v>1.5240388599575105E-2</c:v>
                </c:pt>
                <c:pt idx="1687">
                  <c:v>1.523928238393335E-2</c:v>
                </c:pt>
                <c:pt idx="1688">
                  <c:v>1.5238342242326119E-2</c:v>
                </c:pt>
                <c:pt idx="1689">
                  <c:v>1.5238326851055559E-2</c:v>
                </c:pt>
                <c:pt idx="1690">
                  <c:v>1.5237780292296096E-2</c:v>
                </c:pt>
                <c:pt idx="1691">
                  <c:v>1.523740161615111E-2</c:v>
                </c:pt>
                <c:pt idx="1692">
                  <c:v>1.5237191355077104E-2</c:v>
                </c:pt>
                <c:pt idx="1693">
                  <c:v>1.5236150542637716E-2</c:v>
                </c:pt>
                <c:pt idx="1694">
                  <c:v>1.5236242249930143E-2</c:v>
                </c:pt>
                <c:pt idx="1695">
                  <c:v>1.5236503834055171E-2</c:v>
                </c:pt>
                <c:pt idx="1696">
                  <c:v>1.523693582743757E-2</c:v>
                </c:pt>
                <c:pt idx="1697">
                  <c:v>1.5237538762504776E-2</c:v>
                </c:pt>
                <c:pt idx="1698">
                  <c:v>1.5239496323845683E-2</c:v>
                </c:pt>
                <c:pt idx="1699">
                  <c:v>1.5240479877796694E-2</c:v>
                </c:pt>
                <c:pt idx="1700">
                  <c:v>1.5241636106780764E-2</c:v>
                </c:pt>
                <c:pt idx="1701">
                  <c:v>1.5242965543334335E-2</c:v>
                </c:pt>
                <c:pt idx="1702">
                  <c:v>1.5244468719996266E-2</c:v>
                </c:pt>
                <c:pt idx="1703">
                  <c:v>1.5245712708908147E-2</c:v>
                </c:pt>
                <c:pt idx="1704">
                  <c:v>1.5246249100656136E-2</c:v>
                </c:pt>
                <c:pt idx="1705">
                  <c:v>1.5246055156806064E-2</c:v>
                </c:pt>
                <c:pt idx="1706">
                  <c:v>1.5244524691225614E-2</c:v>
                </c:pt>
                <c:pt idx="1707">
                  <c:v>1.5242844413138279E-2</c:v>
                </c:pt>
                <c:pt idx="1708">
                  <c:v>1.5240991436299645E-2</c:v>
                </c:pt>
                <c:pt idx="1709">
                  <c:v>1.5239205508379428E-2</c:v>
                </c:pt>
                <c:pt idx="1710">
                  <c:v>1.5237486855452786E-2</c:v>
                </c:pt>
                <c:pt idx="1711">
                  <c:v>1.5236468382178585E-2</c:v>
                </c:pt>
                <c:pt idx="1712">
                  <c:v>1.5234899337129546E-2</c:v>
                </c:pt>
                <c:pt idx="1713">
                  <c:v>1.5233398302397885E-2</c:v>
                </c:pt>
                <c:pt idx="1714">
                  <c:v>1.5231965504100907E-2</c:v>
                </c:pt>
                <c:pt idx="1715">
                  <c:v>1.5229910628494991E-2</c:v>
                </c:pt>
                <c:pt idx="1716">
                  <c:v>1.5228600373198731E-2</c:v>
                </c:pt>
                <c:pt idx="1717">
                  <c:v>1.5227358975462124E-2</c:v>
                </c:pt>
                <c:pt idx="1718">
                  <c:v>1.5226186661365659E-2</c:v>
                </c:pt>
                <c:pt idx="1719">
                  <c:v>1.5225083657003147E-2</c:v>
                </c:pt>
                <c:pt idx="1720">
                  <c:v>1.5224814341473998E-2</c:v>
                </c:pt>
                <c:pt idx="1721">
                  <c:v>1.5223865529276702E-2</c:v>
                </c:pt>
                <c:pt idx="1722">
                  <c:v>1.5222986762408944E-2</c:v>
                </c:pt>
                <c:pt idx="1723">
                  <c:v>1.5221797645425805E-2</c:v>
                </c:pt>
                <c:pt idx="1724">
                  <c:v>1.5221064710228271E-2</c:v>
                </c:pt>
                <c:pt idx="1725">
                  <c:v>1.5220402511879616E-2</c:v>
                </c:pt>
                <c:pt idx="1726">
                  <c:v>1.521981127648897E-2</c:v>
                </c:pt>
                <c:pt idx="1727">
                  <c:v>1.521929123017296E-2</c:v>
                </c:pt>
                <c:pt idx="1728">
                  <c:v>1.5217662765926652E-2</c:v>
                </c:pt>
                <c:pt idx="1729">
                  <c:v>1.5217265305105254E-2</c:v>
                </c:pt>
                <c:pt idx="1730">
                  <c:v>1.5216939634971536E-2</c:v>
                </c:pt>
                <c:pt idx="1731">
                  <c:v>1.5216685981598945E-2</c:v>
                </c:pt>
                <c:pt idx="1732">
                  <c:v>1.5216819360434407E-2</c:v>
                </c:pt>
                <c:pt idx="1733">
                  <c:v>1.521767858533779E-2</c:v>
                </c:pt>
                <c:pt idx="1734">
                  <c:v>1.5217663193829722E-2</c:v>
                </c:pt>
                <c:pt idx="1735">
                  <c:v>1.5218053260118613E-2</c:v>
                </c:pt>
                <c:pt idx="1736">
                  <c:v>1.521785163103806E-2</c:v>
                </c:pt>
                <c:pt idx="1737">
                  <c:v>1.5218055912005202E-2</c:v>
                </c:pt>
                <c:pt idx="1738">
                  <c:v>1.5218333869387313E-2</c:v>
                </c:pt>
                <c:pt idx="1739">
                  <c:v>1.5218685729316006E-2</c:v>
                </c:pt>
                <c:pt idx="1740">
                  <c:v>1.5219111717920397E-2</c:v>
                </c:pt>
                <c:pt idx="1741">
                  <c:v>1.5219612061337096E-2</c:v>
                </c:pt>
                <c:pt idx="1742">
                  <c:v>1.5220186985700213E-2</c:v>
                </c:pt>
                <c:pt idx="1743">
                  <c:v>1.5220836717146358E-2</c:v>
                </c:pt>
                <c:pt idx="1744">
                  <c:v>1.522156148181214E-2</c:v>
                </c:pt>
                <c:pt idx="1745">
                  <c:v>1.5221206985034604E-2</c:v>
                </c:pt>
                <c:pt idx="1746">
                  <c:v>1.5223237015364044E-2</c:v>
                </c:pt>
                <c:pt idx="1747">
                  <c:v>1.5224188236535874E-2</c:v>
                </c:pt>
                <c:pt idx="1748">
                  <c:v>1.5225215395493763E-2</c:v>
                </c:pt>
                <c:pt idx="1749">
                  <c:v>1.5226318718384313E-2</c:v>
                </c:pt>
                <c:pt idx="1750">
                  <c:v>1.5227498431361619E-2</c:v>
                </c:pt>
                <c:pt idx="1751">
                  <c:v>1.5228754760569785E-2</c:v>
                </c:pt>
                <c:pt idx="1752">
                  <c:v>1.523008793215791E-2</c:v>
                </c:pt>
                <c:pt idx="1753">
                  <c:v>1.5231498172282587E-2</c:v>
                </c:pt>
                <c:pt idx="1754">
                  <c:v>1.5232985707095414E-2</c:v>
                </c:pt>
                <c:pt idx="1755">
                  <c:v>1.52343284099693E-2</c:v>
                </c:pt>
                <c:pt idx="1756">
                  <c:v>1.523529840759652E-2</c:v>
                </c:pt>
                <c:pt idx="1757">
                  <c:v>1.5235887289262451E-2</c:v>
                </c:pt>
                <c:pt idx="1758">
                  <c:v>1.5236086621810419E-2</c:v>
                </c:pt>
                <c:pt idx="1759">
                  <c:v>1.5235928639325824E-2</c:v>
                </c:pt>
                <c:pt idx="1760">
                  <c:v>1.5235737832028362E-2</c:v>
                </c:pt>
                <c:pt idx="1761">
                  <c:v>1.5235586192337558E-2</c:v>
                </c:pt>
                <c:pt idx="1762">
                  <c:v>1.5235473843592251E-2</c:v>
                </c:pt>
                <c:pt idx="1763">
                  <c:v>1.5235400909158758E-2</c:v>
                </c:pt>
                <c:pt idx="1764">
                  <c:v>1.5235367512373421E-2</c:v>
                </c:pt>
                <c:pt idx="1765">
                  <c:v>1.5235373776600059E-2</c:v>
                </c:pt>
                <c:pt idx="1766">
                  <c:v>1.5235419825185004E-2</c:v>
                </c:pt>
                <c:pt idx="1767">
                  <c:v>1.5234511082731215E-2</c:v>
                </c:pt>
                <c:pt idx="1768">
                  <c:v>1.5235631768835134E-2</c:v>
                </c:pt>
                <c:pt idx="1769">
                  <c:v>1.5235797910607973E-2</c:v>
                </c:pt>
                <c:pt idx="1770">
                  <c:v>1.5236004330151931E-2</c:v>
                </c:pt>
                <c:pt idx="1771">
                  <c:v>1.5236251150818336E-2</c:v>
                </c:pt>
                <c:pt idx="1772">
                  <c:v>1.5236538495963514E-2</c:v>
                </c:pt>
                <c:pt idx="1773">
                  <c:v>1.5236866488946288E-2</c:v>
                </c:pt>
                <c:pt idx="1774">
                  <c:v>1.5237235253112991E-2</c:v>
                </c:pt>
                <c:pt idx="1775">
                  <c:v>1.5237351211926268E-2</c:v>
                </c:pt>
                <c:pt idx="1776">
                  <c:v>1.5237804797320028E-2</c:v>
                </c:pt>
                <c:pt idx="1777">
                  <c:v>1.5238299531037247E-2</c:v>
                </c:pt>
                <c:pt idx="1778">
                  <c:v>1.5238835536434734E-2</c:v>
                </c:pt>
                <c:pt idx="1779">
                  <c:v>1.5239412936864139E-2</c:v>
                </c:pt>
                <c:pt idx="1780">
                  <c:v>1.5238922203351419E-2</c:v>
                </c:pt>
                <c:pt idx="1781">
                  <c:v>1.5239573729027685E-2</c:v>
                </c:pt>
                <c:pt idx="1782">
                  <c:v>1.5240266988063578E-2</c:v>
                </c:pt>
                <c:pt idx="1783">
                  <c:v>1.5241002103797576E-2</c:v>
                </c:pt>
                <c:pt idx="1784">
                  <c:v>1.5242925181857046E-2</c:v>
                </c:pt>
                <c:pt idx="1785">
                  <c:v>1.5244139196457507E-2</c:v>
                </c:pt>
                <c:pt idx="1786">
                  <c:v>1.5244624162464859E-2</c:v>
                </c:pt>
                <c:pt idx="1787">
                  <c:v>1.5245537163891579E-2</c:v>
                </c:pt>
                <c:pt idx="1788">
                  <c:v>1.5246492670543444E-2</c:v>
                </c:pt>
                <c:pt idx="1789">
                  <c:v>1.5247680903775596E-2</c:v>
                </c:pt>
                <c:pt idx="1790">
                  <c:v>1.524874316181446E-2</c:v>
                </c:pt>
                <c:pt idx="1791">
                  <c:v>1.5249848355010087E-2</c:v>
                </c:pt>
                <c:pt idx="1792">
                  <c:v>1.5250996606714473E-2</c:v>
                </c:pt>
                <c:pt idx="1793">
                  <c:v>1.5252600012726393E-2</c:v>
                </c:pt>
                <c:pt idx="1794">
                  <c:v>1.5253837908275041E-2</c:v>
                </c:pt>
                <c:pt idx="1795">
                  <c:v>1.5255119243050098E-2</c:v>
                </c:pt>
                <c:pt idx="1796">
                  <c:v>1.5256444140416109E-2</c:v>
                </c:pt>
                <c:pt idx="1797">
                  <c:v>1.5257388060286203E-2</c:v>
                </c:pt>
                <c:pt idx="1798">
                  <c:v>1.5258797253501655E-2</c:v>
                </c:pt>
                <c:pt idx="1799">
                  <c:v>1.5260250368711148E-2</c:v>
                </c:pt>
                <c:pt idx="1800">
                  <c:v>1.5261747529277336E-2</c:v>
                </c:pt>
                <c:pt idx="1801">
                  <c:v>1.5263726383758646E-2</c:v>
                </c:pt>
                <c:pt idx="1802">
                  <c:v>1.5265315247274241E-2</c:v>
                </c:pt>
                <c:pt idx="1803">
                  <c:v>1.5266948536922285E-2</c:v>
                </c:pt>
                <c:pt idx="1804">
                  <c:v>1.5268626376069903E-2</c:v>
                </c:pt>
                <c:pt idx="1805">
                  <c:v>1.527034888807906E-2</c:v>
                </c:pt>
                <c:pt idx="1806">
                  <c:v>1.5272060641630867E-2</c:v>
                </c:pt>
                <c:pt idx="1807">
                  <c:v>1.5273507983668054E-2</c:v>
                </c:pt>
                <c:pt idx="1808">
                  <c:v>1.5274659062193453E-2</c:v>
                </c:pt>
                <c:pt idx="1809">
                  <c:v>1.5275513251764142E-2</c:v>
                </c:pt>
                <c:pt idx="1810">
                  <c:v>1.5275714767986948E-2</c:v>
                </c:pt>
                <c:pt idx="1811">
                  <c:v>1.52761891064781E-2</c:v>
                </c:pt>
                <c:pt idx="1812">
                  <c:v>1.5276705654383882E-2</c:v>
                </c:pt>
                <c:pt idx="1813">
                  <c:v>1.5277264534749868E-2</c:v>
                </c:pt>
                <c:pt idx="1814">
                  <c:v>1.5278236714089481E-2</c:v>
                </c:pt>
                <c:pt idx="1815">
                  <c:v>1.5278883708354096E-2</c:v>
                </c:pt>
                <c:pt idx="1816">
                  <c:v>1.5279573414808624E-2</c:v>
                </c:pt>
                <c:pt idx="1817">
                  <c:v>1.5280305956495288E-2</c:v>
                </c:pt>
                <c:pt idx="1818">
                  <c:v>1.5281081456474362E-2</c:v>
                </c:pt>
                <c:pt idx="1819">
                  <c:v>1.528151368896502E-2</c:v>
                </c:pt>
                <c:pt idx="1820">
                  <c:v>1.5282372341751227E-2</c:v>
                </c:pt>
                <c:pt idx="1821">
                  <c:v>1.528327431134624E-2</c:v>
                </c:pt>
                <c:pt idx="1822">
                  <c:v>1.5285804714764805E-2</c:v>
                </c:pt>
                <c:pt idx="1823">
                  <c:v>1.528560763743987E-2</c:v>
                </c:pt>
                <c:pt idx="1824">
                  <c:v>1.5286643471212174E-2</c:v>
                </c:pt>
                <c:pt idx="1825">
                  <c:v>1.5287723124634323E-2</c:v>
                </c:pt>
                <c:pt idx="1826">
                  <c:v>1.5288846720758852E-2</c:v>
                </c:pt>
                <c:pt idx="1827">
                  <c:v>1.5290014382638295E-2</c:v>
                </c:pt>
                <c:pt idx="1828">
                  <c:v>1.5291226233332929E-2</c:v>
                </c:pt>
                <c:pt idx="1829">
                  <c:v>1.5292482395897863E-2</c:v>
                </c:pt>
                <c:pt idx="1830">
                  <c:v>1.5293782993383057E-2</c:v>
                </c:pt>
                <c:pt idx="1831">
                  <c:v>1.529512814885136E-2</c:v>
                </c:pt>
                <c:pt idx="1832">
                  <c:v>1.5295235233530364E-2</c:v>
                </c:pt>
                <c:pt idx="1833">
                  <c:v>1.5296660062850607E-2</c:v>
                </c:pt>
                <c:pt idx="1834">
                  <c:v>1.5298129787221384E-2</c:v>
                </c:pt>
                <c:pt idx="1835">
                  <c:v>1.5299644529681418E-2</c:v>
                </c:pt>
                <c:pt idx="1836">
                  <c:v>1.53025266029201E-2</c:v>
                </c:pt>
                <c:pt idx="1837">
                  <c:v>1.5304141690496037E-2</c:v>
                </c:pt>
                <c:pt idx="1838">
                  <c:v>1.5305802197461514E-2</c:v>
                </c:pt>
                <c:pt idx="1839">
                  <c:v>1.530750824688196E-2</c:v>
                </c:pt>
                <c:pt idx="1840">
                  <c:v>1.5308805582041174E-2</c:v>
                </c:pt>
                <c:pt idx="1841">
                  <c:v>1.5310599728227459E-2</c:v>
                </c:pt>
                <c:pt idx="1842">
                  <c:v>1.531243977531016E-2</c:v>
                </c:pt>
                <c:pt idx="1843">
                  <c:v>1.5314325846340182E-2</c:v>
                </c:pt>
                <c:pt idx="1844">
                  <c:v>1.531625806437642E-2</c:v>
                </c:pt>
                <c:pt idx="1845">
                  <c:v>1.5318707826470849E-2</c:v>
                </c:pt>
                <c:pt idx="1846">
                  <c:v>1.5320736118846195E-2</c:v>
                </c:pt>
                <c:pt idx="1847">
                  <c:v>1.5322810938184469E-2</c:v>
                </c:pt>
                <c:pt idx="1848">
                  <c:v>1.5324932407561413E-2</c:v>
                </c:pt>
                <c:pt idx="1849">
                  <c:v>1.5326615666778842E-2</c:v>
                </c:pt>
                <c:pt idx="1850">
                  <c:v>1.5328827351123842E-2</c:v>
                </c:pt>
                <c:pt idx="1851">
                  <c:v>1.5331086043908648E-2</c:v>
                </c:pt>
                <c:pt idx="1852">
                  <c:v>1.533339186818683E-2</c:v>
                </c:pt>
                <c:pt idx="1853">
                  <c:v>1.5336243812341988E-2</c:v>
                </c:pt>
                <c:pt idx="1854">
                  <c:v>1.533864776636364E-2</c:v>
                </c:pt>
                <c:pt idx="1855">
                  <c:v>1.534109923191033E-2</c:v>
                </c:pt>
                <c:pt idx="1856">
                  <c:v>1.5343598332050063E-2</c:v>
                </c:pt>
                <c:pt idx="1857">
                  <c:v>1.5346145189858584E-2</c:v>
                </c:pt>
                <c:pt idx="1858">
                  <c:v>1.5348710200570801E-2</c:v>
                </c:pt>
                <c:pt idx="1859">
                  <c:v>1.5351051743406556E-2</c:v>
                </c:pt>
                <c:pt idx="1860">
                  <c:v>1.5353115372050008E-2</c:v>
                </c:pt>
                <c:pt idx="1861">
                  <c:v>1.5354899387715525E-2</c:v>
                </c:pt>
                <c:pt idx="1862">
                  <c:v>1.5355975473609895E-2</c:v>
                </c:pt>
                <c:pt idx="1863">
                  <c:v>1.535735422362805E-2</c:v>
                </c:pt>
                <c:pt idx="1864">
                  <c:v>1.5358773497387901E-2</c:v>
                </c:pt>
                <c:pt idx="1865">
                  <c:v>1.536023340398085E-2</c:v>
                </c:pt>
                <c:pt idx="1866">
                  <c:v>1.5361734052500964E-2</c:v>
                </c:pt>
                <c:pt idx="1867">
                  <c:v>1.5363717039702161E-2</c:v>
                </c:pt>
                <c:pt idx="1868">
                  <c:v>1.5365302502521256E-2</c:v>
                </c:pt>
                <c:pt idx="1869">
                  <c:v>1.5366929044093654E-2</c:v>
                </c:pt>
                <c:pt idx="1870">
                  <c:v>1.5368596773519181E-2</c:v>
                </c:pt>
                <c:pt idx="1871">
                  <c:v>1.536985224220011E-2</c:v>
                </c:pt>
                <c:pt idx="1872">
                  <c:v>1.5371599633215993E-2</c:v>
                </c:pt>
                <c:pt idx="1873">
                  <c:v>1.5373388529812182E-2</c:v>
                </c:pt>
                <c:pt idx="1874">
                  <c:v>1.5375219041082744E-2</c:v>
                </c:pt>
                <c:pt idx="1875">
                  <c:v>1.5378956239176478E-2</c:v>
                </c:pt>
                <c:pt idx="1876">
                  <c:v>1.5379474204578282E-2</c:v>
                </c:pt>
                <c:pt idx="1877">
                  <c:v>1.5381433303781146E-2</c:v>
                </c:pt>
                <c:pt idx="1878">
                  <c:v>1.5383434463646059E-2</c:v>
                </c:pt>
                <c:pt idx="1879">
                  <c:v>1.5385477793275428E-2</c:v>
                </c:pt>
                <c:pt idx="1880">
                  <c:v>1.5387563401771656E-2</c:v>
                </c:pt>
                <c:pt idx="1881">
                  <c:v>1.5389691398244882E-2</c:v>
                </c:pt>
                <c:pt idx="1882">
                  <c:v>1.5391861891792357E-2</c:v>
                </c:pt>
                <c:pt idx="1883">
                  <c:v>1.5394074991524218E-2</c:v>
                </c:pt>
                <c:pt idx="1884">
                  <c:v>1.53953434335065E-2</c:v>
                </c:pt>
                <c:pt idx="1885">
                  <c:v>1.539763574138381E-2</c:v>
                </c:pt>
                <c:pt idx="1886">
                  <c:v>1.5399970963473992E-2</c:v>
                </c:pt>
                <c:pt idx="1887">
                  <c:v>1.5402349208881496E-2</c:v>
                </c:pt>
                <c:pt idx="1888">
                  <c:v>1.5405783401677885E-2</c:v>
                </c:pt>
                <c:pt idx="1889">
                  <c:v>1.5408254429761971E-2</c:v>
                </c:pt>
                <c:pt idx="1890">
                  <c:v>1.5412823992706999E-2</c:v>
                </c:pt>
                <c:pt idx="1891">
                  <c:v>1.5413326704852239E-2</c:v>
                </c:pt>
                <c:pt idx="1892">
                  <c:v>1.5415928170081281E-2</c:v>
                </c:pt>
                <c:pt idx="1893">
                  <c:v>1.5418050644192327E-2</c:v>
                </c:pt>
                <c:pt idx="1894">
                  <c:v>1.5420736359807563E-2</c:v>
                </c:pt>
                <c:pt idx="1895">
                  <c:v>1.5423465981221796E-2</c:v>
                </c:pt>
                <c:pt idx="1896">
                  <c:v>1.5426239617545079E-2</c:v>
                </c:pt>
                <c:pt idx="1897">
                  <c:v>1.5429593137527904E-2</c:v>
                </c:pt>
                <c:pt idx="1898">
                  <c:v>1.543245842306706E-2</c:v>
                </c:pt>
                <c:pt idx="1899">
                  <c:v>1.5435368060558004E-2</c:v>
                </c:pt>
                <c:pt idx="1900">
                  <c:v>1.5438322159113456E-2</c:v>
                </c:pt>
                <c:pt idx="1901">
                  <c:v>1.544077184158521E-2</c:v>
                </c:pt>
                <c:pt idx="1902">
                  <c:v>1.5443811858644629E-2</c:v>
                </c:pt>
                <c:pt idx="1903">
                  <c:v>1.544689665438348E-2</c:v>
                </c:pt>
                <c:pt idx="1904">
                  <c:v>1.5450026337906486E-2</c:v>
                </c:pt>
                <c:pt idx="1905">
                  <c:v>1.5453201018334362E-2</c:v>
                </c:pt>
                <c:pt idx="1906">
                  <c:v>1.5456986543386409E-2</c:v>
                </c:pt>
                <c:pt idx="1907">
                  <c:v>1.5460254924688785E-2</c:v>
                </c:pt>
                <c:pt idx="1908">
                  <c:v>1.5463568640006413E-2</c:v>
                </c:pt>
                <c:pt idx="1909">
                  <c:v>1.5466927798454589E-2</c:v>
                </c:pt>
                <c:pt idx="1910">
                  <c:v>1.5470330525403829E-2</c:v>
                </c:pt>
                <c:pt idx="1911">
                  <c:v>1.5473654687056866E-2</c:v>
                </c:pt>
                <c:pt idx="1912">
                  <c:v>1.547682399871643E-2</c:v>
                </c:pt>
                <c:pt idx="1913">
                  <c:v>1.5479832883955458E-2</c:v>
                </c:pt>
                <c:pt idx="1914">
                  <c:v>1.5482675752396759E-2</c:v>
                </c:pt>
                <c:pt idx="1915">
                  <c:v>1.5484868396392848E-2</c:v>
                </c:pt>
                <c:pt idx="1916">
                  <c:v>1.5487600942051927E-2</c:v>
                </c:pt>
                <c:pt idx="1917">
                  <c:v>1.5490354479636537E-2</c:v>
                </c:pt>
                <c:pt idx="1918">
                  <c:v>1.549312905646083E-2</c:v>
                </c:pt>
                <c:pt idx="1919">
                  <c:v>1.5496459689691549E-2</c:v>
                </c:pt>
                <c:pt idx="1920">
                  <c:v>1.5499278122017783E-2</c:v>
                </c:pt>
                <c:pt idx="1921">
                  <c:v>1.55021177398464E-2</c:v>
                </c:pt>
                <c:pt idx="1922">
                  <c:v>1.5504978590499549E-2</c:v>
                </c:pt>
                <c:pt idx="1923">
                  <c:v>1.5507319185244839E-2</c:v>
                </c:pt>
                <c:pt idx="1924">
                  <c:v>1.551022099115773E-2</c:v>
                </c:pt>
                <c:pt idx="1925">
                  <c:v>1.5513144167522697E-2</c:v>
                </c:pt>
                <c:pt idx="1926">
                  <c:v>1.5516088761664548E-2</c:v>
                </c:pt>
                <c:pt idx="1927">
                  <c:v>1.5519054820897438E-2</c:v>
                </c:pt>
                <c:pt idx="1928">
                  <c:v>1.5522592233577806E-2</c:v>
                </c:pt>
                <c:pt idx="1929">
                  <c:v>1.5525603038940249E-2</c:v>
                </c:pt>
                <c:pt idx="1930">
                  <c:v>1.5528635455688923E-2</c:v>
                </c:pt>
                <c:pt idx="1931">
                  <c:v>1.5531689531140813E-2</c:v>
                </c:pt>
                <c:pt idx="1932">
                  <c:v>1.5534765312618068E-2</c:v>
                </c:pt>
                <c:pt idx="1933">
                  <c:v>1.5537862847440255E-2</c:v>
                </c:pt>
                <c:pt idx="1934">
                  <c:v>1.5540982182934678E-2</c:v>
                </c:pt>
                <c:pt idx="1935">
                  <c:v>1.5544123366418323E-2</c:v>
                </c:pt>
                <c:pt idx="1936">
                  <c:v>1.5545596918291287E-2</c:v>
                </c:pt>
                <c:pt idx="1937">
                  <c:v>1.5548776814860206E-2</c:v>
                </c:pt>
                <c:pt idx="1938">
                  <c:v>1.5551978688312294E-2</c:v>
                </c:pt>
                <c:pt idx="1939">
                  <c:v>1.5555202585958279E-2</c:v>
                </c:pt>
                <c:pt idx="1940">
                  <c:v>1.5560158659957772E-2</c:v>
                </c:pt>
                <c:pt idx="1941">
                  <c:v>1.5565721506193699E-2</c:v>
                </c:pt>
                <c:pt idx="1942">
                  <c:v>1.5566727369580457E-2</c:v>
                </c:pt>
                <c:pt idx="1943">
                  <c:v>1.5570045040588053E-2</c:v>
                </c:pt>
                <c:pt idx="1944">
                  <c:v>1.5573384985486768E-2</c:v>
                </c:pt>
                <c:pt idx="1945">
                  <c:v>1.557616836119724E-2</c:v>
                </c:pt>
                <c:pt idx="1946">
                  <c:v>1.5579551247781431E-2</c:v>
                </c:pt>
                <c:pt idx="1947">
                  <c:v>1.5582956545854287E-2</c:v>
                </c:pt>
                <c:pt idx="1948">
                  <c:v>1.5586384302724632E-2</c:v>
                </c:pt>
                <c:pt idx="1949">
                  <c:v>1.5590420474699596E-2</c:v>
                </c:pt>
                <c:pt idx="1950">
                  <c:v>1.559389505675393E-2</c:v>
                </c:pt>
                <c:pt idx="1951">
                  <c:v>1.5597392243969875E-2</c:v>
                </c:pt>
                <c:pt idx="1952">
                  <c:v>1.5600912083672159E-2</c:v>
                </c:pt>
                <c:pt idx="1953">
                  <c:v>1.5604454623182929E-2</c:v>
                </c:pt>
                <c:pt idx="1954">
                  <c:v>1.5607425128851382E-2</c:v>
                </c:pt>
                <c:pt idx="1955">
                  <c:v>1.5611011422361543E-2</c:v>
                </c:pt>
                <c:pt idx="1956">
                  <c:v>1.5614620553249026E-2</c:v>
                </c:pt>
                <c:pt idx="1957">
                  <c:v>1.5618252568843971E-2</c:v>
                </c:pt>
                <c:pt idx="1958">
                  <c:v>1.5622509474288717E-2</c:v>
                </c:pt>
                <c:pt idx="1959">
                  <c:v>1.5626189206500558E-2</c:v>
                </c:pt>
                <c:pt idx="1960">
                  <c:v>1.5629891969799112E-2</c:v>
                </c:pt>
                <c:pt idx="1961">
                  <c:v>1.5633617811516842E-2</c:v>
                </c:pt>
                <c:pt idx="1962">
                  <c:v>1.5637366778978472E-2</c:v>
                </c:pt>
                <c:pt idx="1963">
                  <c:v>1.5641235066446883E-2</c:v>
                </c:pt>
                <c:pt idx="1964">
                  <c:v>1.564530816109554E-2</c:v>
                </c:pt>
                <c:pt idx="1965">
                  <c:v>1.5649570018161505E-2</c:v>
                </c:pt>
                <c:pt idx="1966">
                  <c:v>1.5654004550946357E-2</c:v>
                </c:pt>
                <c:pt idx="1967">
                  <c:v>1.5657900602041863E-2</c:v>
                </c:pt>
                <c:pt idx="1968">
                  <c:v>1.5662433429232792E-2</c:v>
                </c:pt>
                <c:pt idx="1969">
                  <c:v>1.566691803553244E-2</c:v>
                </c:pt>
                <c:pt idx="1970">
                  <c:v>1.5671354282523531E-2</c:v>
                </c:pt>
                <c:pt idx="1971">
                  <c:v>1.5676392219630419E-2</c:v>
                </c:pt>
                <c:pt idx="1972">
                  <c:v>1.5680728034968148E-2</c:v>
                </c:pt>
                <c:pt idx="1973">
                  <c:v>1.5685015063787829E-2</c:v>
                </c:pt>
                <c:pt idx="1974">
                  <c:v>1.5689253167665992E-2</c:v>
                </c:pt>
                <c:pt idx="1975">
                  <c:v>1.569280528326189E-2</c:v>
                </c:pt>
                <c:pt idx="1976">
                  <c:v>1.5696948467657457E-2</c:v>
                </c:pt>
                <c:pt idx="1977">
                  <c:v>1.5701042323831516E-2</c:v>
                </c:pt>
                <c:pt idx="1978">
                  <c:v>1.5705086713372118E-2</c:v>
                </c:pt>
                <c:pt idx="1979">
                  <c:v>1.5709081497867317E-2</c:v>
                </c:pt>
                <c:pt idx="1980">
                  <c:v>1.5713646615516035E-2</c:v>
                </c:pt>
                <c:pt idx="1981">
                  <c:v>1.5717538368987781E-2</c:v>
                </c:pt>
                <c:pt idx="1982">
                  <c:v>1.5721380090145749E-2</c:v>
                </c:pt>
                <c:pt idx="1983">
                  <c:v>1.5726926921204185E-2</c:v>
                </c:pt>
                <c:pt idx="1984">
                  <c:v>1.5730654073386224E-2</c:v>
                </c:pt>
                <c:pt idx="1985">
                  <c:v>1.5734330734112397E-2</c:v>
                </c:pt>
                <c:pt idx="1986">
                  <c:v>1.57379567649601E-2</c:v>
                </c:pt>
                <c:pt idx="1987">
                  <c:v>1.5741532027484923E-2</c:v>
                </c:pt>
                <c:pt idx="1988">
                  <c:v>1.5742096412435989E-2</c:v>
                </c:pt>
                <c:pt idx="1989">
                  <c:v>1.5745587242304016E-2</c:v>
                </c:pt>
                <c:pt idx="1990">
                  <c:v>1.5749026949003486E-2</c:v>
                </c:pt>
                <c:pt idx="1991">
                  <c:v>1.5752415394147956E-2</c:v>
                </c:pt>
                <c:pt idx="1992">
                  <c:v>1.5756909215776105E-2</c:v>
                </c:pt>
                <c:pt idx="1993">
                  <c:v>1.5761909715826503E-2</c:v>
                </c:pt>
                <c:pt idx="1994">
                  <c:v>1.5765125724066825E-2</c:v>
                </c:pt>
                <c:pt idx="1995">
                  <c:v>1.5768289856547699E-2</c:v>
                </c:pt>
                <c:pt idx="1996">
                  <c:v>1.5771401974839255E-2</c:v>
                </c:pt>
                <c:pt idx="1997">
                  <c:v>1.5772782852535805E-2</c:v>
                </c:pt>
                <c:pt idx="1998">
                  <c:v>1.577580136973733E-2</c:v>
                </c:pt>
                <c:pt idx="1999">
                  <c:v>1.5778767493942247E-2</c:v>
                </c:pt>
                <c:pt idx="2000">
                  <c:v>1.5781681086754595E-2</c:v>
                </c:pt>
                <c:pt idx="2001">
                  <c:v>1.5786177508576381E-2</c:v>
                </c:pt>
                <c:pt idx="2002">
                  <c:v>1.5788974634806413E-2</c:v>
                </c:pt>
                <c:pt idx="2003">
                  <c:v>1.5791718777867076E-2</c:v>
                </c:pt>
                <c:pt idx="2004">
                  <c:v>1.5794409799345453E-2</c:v>
                </c:pt>
                <c:pt idx="2005">
                  <c:v>1.5795456235762728E-2</c:v>
                </c:pt>
                <c:pt idx="2006">
                  <c:v>1.5798051733749929E-2</c:v>
                </c:pt>
                <c:pt idx="2007">
                  <c:v>1.5800593731530199E-2</c:v>
                </c:pt>
                <c:pt idx="2008">
                  <c:v>1.5803082090710241E-2</c:v>
                </c:pt>
                <c:pt idx="2009">
                  <c:v>1.58055166728861E-2</c:v>
                </c:pt>
                <c:pt idx="2010">
                  <c:v>1.5809432623304819E-2</c:v>
                </c:pt>
                <c:pt idx="2011">
                  <c:v>1.5811747917896021E-2</c:v>
                </c:pt>
                <c:pt idx="2012">
                  <c:v>1.5814008983543459E-2</c:v>
                </c:pt>
                <c:pt idx="2013">
                  <c:v>1.5816215681829379E-2</c:v>
                </c:pt>
                <c:pt idx="2014">
                  <c:v>1.5818367874333591E-2</c:v>
                </c:pt>
                <c:pt idx="2015">
                  <c:v>1.5820707646707018E-2</c:v>
                </c:pt>
                <c:pt idx="2016">
                  <c:v>1.5823475927911286E-2</c:v>
                </c:pt>
                <c:pt idx="2017">
                  <c:v>1.5826670839664624E-2</c:v>
                </c:pt>
                <c:pt idx="2018">
                  <c:v>1.582837276937088E-2</c:v>
                </c:pt>
                <c:pt idx="2019">
                  <c:v>1.5832396205419208E-2</c:v>
                </c:pt>
                <c:pt idx="2020">
                  <c:v>1.583649231373041E-2</c:v>
                </c:pt>
                <c:pt idx="2021">
                  <c:v>1.5840524723435223E-2</c:v>
                </c:pt>
                <c:pt idx="2022">
                  <c:v>1.5844493265463555E-2</c:v>
                </c:pt>
                <c:pt idx="2023">
                  <c:v>1.5850262020445625E-2</c:v>
                </c:pt>
                <c:pt idx="2024">
                  <c:v>1.5854089017475204E-2</c:v>
                </c:pt>
                <c:pt idx="2025">
                  <c:v>1.5857851594980526E-2</c:v>
                </c:pt>
                <c:pt idx="2026">
                  <c:v>1.5861549583855643E-2</c:v>
                </c:pt>
                <c:pt idx="2027">
                  <c:v>1.586337204271171E-2</c:v>
                </c:pt>
                <c:pt idx="2028">
                  <c:v>1.5866953828060026E-2</c:v>
                </c:pt>
                <c:pt idx="2029">
                  <c:v>1.5870470562206584E-2</c:v>
                </c:pt>
                <c:pt idx="2030">
                  <c:v>1.5873922076078628E-2</c:v>
                </c:pt>
                <c:pt idx="2031">
                  <c:v>1.5877308200600737E-2</c:v>
                </c:pt>
                <c:pt idx="2032">
                  <c:v>1.5882371686295471E-2</c:v>
                </c:pt>
                <c:pt idx="2033">
                  <c:v>1.588561281997207E-2</c:v>
                </c:pt>
                <c:pt idx="2034">
                  <c:v>1.5888788012231491E-2</c:v>
                </c:pt>
                <c:pt idx="2035">
                  <c:v>1.5891769699473146E-2</c:v>
                </c:pt>
                <c:pt idx="2036">
                  <c:v>1.5894807636205321E-2</c:v>
                </c:pt>
                <c:pt idx="2037">
                  <c:v>1.5897779115070787E-2</c:v>
                </c:pt>
                <c:pt idx="2038">
                  <c:v>1.5900683966982299E-2</c:v>
                </c:pt>
                <c:pt idx="2039">
                  <c:v>1.5903522022865102E-2</c:v>
                </c:pt>
                <c:pt idx="2040">
                  <c:v>1.5904117176475423E-2</c:v>
                </c:pt>
                <c:pt idx="2041">
                  <c:v>1.5906839885082569E-2</c:v>
                </c:pt>
                <c:pt idx="2042">
                  <c:v>1.5909495350521535E-2</c:v>
                </c:pt>
                <c:pt idx="2043">
                  <c:v>1.5912083403758968E-2</c:v>
                </c:pt>
                <c:pt idx="2044">
                  <c:v>1.591512967268514E-2</c:v>
                </c:pt>
                <c:pt idx="2045">
                  <c:v>1.5919138173065561E-2</c:v>
                </c:pt>
                <c:pt idx="2046">
                  <c:v>1.5922018453299425E-2</c:v>
                </c:pt>
                <c:pt idx="2047">
                  <c:v>1.5923801523366476E-2</c:v>
                </c:pt>
                <c:pt idx="2048">
                  <c:v>1.5926030806479585E-2</c:v>
                </c:pt>
                <c:pt idx="2049">
                  <c:v>1.5928191602806452E-2</c:v>
                </c:pt>
                <c:pt idx="2050">
                  <c:v>1.593028374327482E-2</c:v>
                </c:pt>
                <c:pt idx="2051">
                  <c:v>1.5932307058822426E-2</c:v>
                </c:pt>
                <c:pt idx="2052">
                  <c:v>1.5934261380379511E-2</c:v>
                </c:pt>
                <c:pt idx="2053">
                  <c:v>1.5936146538876317E-2</c:v>
                </c:pt>
                <c:pt idx="2054">
                  <c:v>1.5937962365253078E-2</c:v>
                </c:pt>
                <c:pt idx="2055">
                  <c:v>1.5939708690445031E-2</c:v>
                </c:pt>
                <c:pt idx="2056">
                  <c:v>1.5941385345389913E-2</c:v>
                </c:pt>
                <c:pt idx="2057">
                  <c:v>1.59416061308531E-2</c:v>
                </c:pt>
                <c:pt idx="2058">
                  <c:v>1.5944528968286908E-2</c:v>
                </c:pt>
                <c:pt idx="2059">
                  <c:v>1.5945995598124485E-2</c:v>
                </c:pt>
                <c:pt idx="2060">
                  <c:v>1.5947391881475925E-2</c:v>
                </c:pt>
                <c:pt idx="2061">
                  <c:v>1.5948717649281463E-2</c:v>
                </c:pt>
                <c:pt idx="2062">
                  <c:v>1.5949972732491324E-2</c:v>
                </c:pt>
                <c:pt idx="2063">
                  <c:v>1.5951156962050739E-2</c:v>
                </c:pt>
                <c:pt idx="2064">
                  <c:v>1.5952270168904936E-2</c:v>
                </c:pt>
                <c:pt idx="2065">
                  <c:v>1.5953312184004143E-2</c:v>
                </c:pt>
                <c:pt idx="2066">
                  <c:v>1.5954282838296086E-2</c:v>
                </c:pt>
                <c:pt idx="2067">
                  <c:v>1.5955444983231371E-2</c:v>
                </c:pt>
                <c:pt idx="2068">
                  <c:v>1.5957062564045665E-2</c:v>
                </c:pt>
                <c:pt idx="2069">
                  <c:v>1.5959137053643269E-2</c:v>
                </c:pt>
                <c:pt idx="2070">
                  <c:v>1.59616699266521E-2</c:v>
                </c:pt>
                <c:pt idx="2071">
                  <c:v>1.5964614378184694E-2</c:v>
                </c:pt>
                <c:pt idx="2072">
                  <c:v>1.5967579713809243E-2</c:v>
                </c:pt>
                <c:pt idx="2073">
                  <c:v>1.5970480027970579E-2</c:v>
                </c:pt>
                <c:pt idx="2074">
                  <c:v>1.5973315159195367E-2</c:v>
                </c:pt>
                <c:pt idx="2075">
                  <c:v>1.5976084946022762E-2</c:v>
                </c:pt>
                <c:pt idx="2076">
                  <c:v>1.597878922697693E-2</c:v>
                </c:pt>
                <c:pt idx="2077">
                  <c:v>1.5981427840597029E-2</c:v>
                </c:pt>
                <c:pt idx="2078">
                  <c:v>1.5984000625419714E-2</c:v>
                </c:pt>
                <c:pt idx="2079">
                  <c:v>1.5984921854087546E-2</c:v>
                </c:pt>
                <c:pt idx="2080">
                  <c:v>1.5988948062811981E-2</c:v>
                </c:pt>
                <c:pt idx="2081">
                  <c:v>1.599132239246237E-2</c:v>
                </c:pt>
                <c:pt idx="2082">
                  <c:v>1.5993630247464474E-2</c:v>
                </c:pt>
                <c:pt idx="2083">
                  <c:v>1.5995871466357447E-2</c:v>
                </c:pt>
                <c:pt idx="2084">
                  <c:v>1.5998045887685441E-2</c:v>
                </c:pt>
                <c:pt idx="2085">
                  <c:v>1.6000153349995105E-2</c:v>
                </c:pt>
                <c:pt idx="2086">
                  <c:v>1.6002193691825595E-2</c:v>
                </c:pt>
                <c:pt idx="2087">
                  <c:v>1.6003953146175955E-2</c:v>
                </c:pt>
                <c:pt idx="2088">
                  <c:v>1.6005853863320919E-2</c:v>
                </c:pt>
                <c:pt idx="2089">
                  <c:v>1.6007686967087764E-2</c:v>
                </c:pt>
                <c:pt idx="2090">
                  <c:v>1.6009452296031436E-2</c:v>
                </c:pt>
                <c:pt idx="2091">
                  <c:v>1.6011149688712041E-2</c:v>
                </c:pt>
                <c:pt idx="2092">
                  <c:v>1.6011378069765554E-2</c:v>
                </c:pt>
                <c:pt idx="2093">
                  <c:v>1.6014340019511582E-2</c:v>
                </c:pt>
                <c:pt idx="2094">
                  <c:v>1.6015832634750728E-2</c:v>
                </c:pt>
                <c:pt idx="2095">
                  <c:v>1.6017256667964656E-2</c:v>
                </c:pt>
                <c:pt idx="2096">
                  <c:v>1.6019058666202624E-2</c:v>
                </c:pt>
                <c:pt idx="2097">
                  <c:v>1.6020340171439551E-2</c:v>
                </c:pt>
                <c:pt idx="2098">
                  <c:v>1.6021115661100021E-2</c:v>
                </c:pt>
                <c:pt idx="2099">
                  <c:v>1.6022263751860548E-2</c:v>
                </c:pt>
                <c:pt idx="2100">
                  <c:v>1.6023342453422171E-2</c:v>
                </c:pt>
                <c:pt idx="2101">
                  <c:v>1.6024477177192686E-2</c:v>
                </c:pt>
                <c:pt idx="2102">
                  <c:v>1.6025381667637895E-2</c:v>
                </c:pt>
                <c:pt idx="2103">
                  <c:v>1.6026216206990185E-2</c:v>
                </c:pt>
                <c:pt idx="2104">
                  <c:v>1.6026980633834675E-2</c:v>
                </c:pt>
                <c:pt idx="2105">
                  <c:v>1.6028074656727512E-2</c:v>
                </c:pt>
                <c:pt idx="2106">
                  <c:v>1.6028693356177893E-2</c:v>
                </c:pt>
                <c:pt idx="2107">
                  <c:v>1.6029241444191579E-2</c:v>
                </c:pt>
                <c:pt idx="2108">
                  <c:v>1.6029718759354456E-2</c:v>
                </c:pt>
                <c:pt idx="2109">
                  <c:v>1.6029745430786058E-2</c:v>
                </c:pt>
                <c:pt idx="2110">
                  <c:v>1.6030085792820614E-2</c:v>
                </c:pt>
                <c:pt idx="2111">
                  <c:v>1.6030354912445866E-2</c:v>
                </c:pt>
                <c:pt idx="2112">
                  <c:v>1.603055262824693E-2</c:v>
                </c:pt>
                <c:pt idx="2113">
                  <c:v>1.6031038092670601E-2</c:v>
                </c:pt>
                <c:pt idx="2114">
                  <c:v>1.6031087380916343E-2</c:v>
                </c:pt>
                <c:pt idx="2115">
                  <c:v>1.6031064766394477E-2</c:v>
                </c:pt>
                <c:pt idx="2116">
                  <c:v>1.6030970087685732E-2</c:v>
                </c:pt>
                <c:pt idx="2117">
                  <c:v>1.603080318338632E-2</c:v>
                </c:pt>
                <c:pt idx="2118">
                  <c:v>1.6030615787045295E-2</c:v>
                </c:pt>
                <c:pt idx="2119">
                  <c:v>1.6030828701190963E-2</c:v>
                </c:pt>
                <c:pt idx="2120">
                  <c:v>1.6031534127112512E-2</c:v>
                </c:pt>
                <c:pt idx="2121">
                  <c:v>1.6032732012578169E-2</c:v>
                </c:pt>
                <c:pt idx="2122">
                  <c:v>1.6033930657791018E-2</c:v>
                </c:pt>
                <c:pt idx="2123">
                  <c:v>1.603583587119406E-2</c:v>
                </c:pt>
                <c:pt idx="2124">
                  <c:v>1.6037668216373646E-2</c:v>
                </c:pt>
                <c:pt idx="2125">
                  <c:v>1.6039427522930083E-2</c:v>
                </c:pt>
                <c:pt idx="2126">
                  <c:v>1.6041113620453018E-2</c:v>
                </c:pt>
                <c:pt idx="2127">
                  <c:v>1.6043192212574667E-2</c:v>
                </c:pt>
                <c:pt idx="2128">
                  <c:v>1.6044726180242396E-2</c:v>
                </c:pt>
                <c:pt idx="2129">
                  <c:v>1.6046186412237071E-2</c:v>
                </c:pt>
                <c:pt idx="2130">
                  <c:v>1.6047572738153069E-2</c:v>
                </c:pt>
                <c:pt idx="2131">
                  <c:v>1.6048440008698428E-2</c:v>
                </c:pt>
                <c:pt idx="2132">
                  <c:v>1.6049683273701376E-2</c:v>
                </c:pt>
                <c:pt idx="2133">
                  <c:v>1.6050852136899607E-2</c:v>
                </c:pt>
                <c:pt idx="2134">
                  <c:v>1.6051946427909414E-2</c:v>
                </c:pt>
                <c:pt idx="2135">
                  <c:v>1.6054658353233092E-2</c:v>
                </c:pt>
                <c:pt idx="2136">
                  <c:v>1.6054329123542297E-2</c:v>
                </c:pt>
                <c:pt idx="2137">
                  <c:v>1.6055193335702194E-2</c:v>
                </c:pt>
                <c:pt idx="2138">
                  <c:v>1.6055982278597725E-2</c:v>
                </c:pt>
                <c:pt idx="2139">
                  <c:v>1.6056695781838732E-2</c:v>
                </c:pt>
                <c:pt idx="2140">
                  <c:v>1.6057333675029904E-2</c:v>
                </c:pt>
                <c:pt idx="2141">
                  <c:v>1.6057895787783667E-2</c:v>
                </c:pt>
                <c:pt idx="2142">
                  <c:v>1.6058381949712444E-2</c:v>
                </c:pt>
                <c:pt idx="2143">
                  <c:v>1.6058791990431243E-2</c:v>
                </c:pt>
                <c:pt idx="2144">
                  <c:v>1.6057998141111782E-2</c:v>
                </c:pt>
                <c:pt idx="2145">
                  <c:v>1.605827181634854E-2</c:v>
                </c:pt>
                <c:pt idx="2146">
                  <c:v>1.6058468905978871E-2</c:v>
                </c:pt>
                <c:pt idx="2147">
                  <c:v>1.6058589239641905E-2</c:v>
                </c:pt>
                <c:pt idx="2148">
                  <c:v>1.6059694412434173E-2</c:v>
                </c:pt>
                <c:pt idx="2149">
                  <c:v>1.6059644147854577E-2</c:v>
                </c:pt>
                <c:pt idx="2150">
                  <c:v>1.6060880724306208E-2</c:v>
                </c:pt>
                <c:pt idx="2151">
                  <c:v>1.605931150669351E-2</c:v>
                </c:pt>
                <c:pt idx="2152">
                  <c:v>1.6059028789370409E-2</c:v>
                </c:pt>
                <c:pt idx="2153">
                  <c:v>1.6058342630727473E-2</c:v>
                </c:pt>
                <c:pt idx="2154">
                  <c:v>1.6057909697933859E-2</c:v>
                </c:pt>
                <c:pt idx="2155">
                  <c:v>1.6057398615056506E-2</c:v>
                </c:pt>
                <c:pt idx="2156">
                  <c:v>1.6056809211746348E-2</c:v>
                </c:pt>
                <c:pt idx="2157">
                  <c:v>1.6056444420486354E-2</c:v>
                </c:pt>
                <c:pt idx="2158">
                  <c:v>1.605569219769391E-2</c:v>
                </c:pt>
                <c:pt idx="2159">
                  <c:v>1.6054861127714624E-2</c:v>
                </c:pt>
                <c:pt idx="2160">
                  <c:v>1.6053951040189283E-2</c:v>
                </c:pt>
                <c:pt idx="2161">
                  <c:v>1.6052681426161008E-2</c:v>
                </c:pt>
                <c:pt idx="2162">
                  <c:v>1.6051618522763711E-2</c:v>
                </c:pt>
                <c:pt idx="2163">
                  <c:v>1.6050476106466149E-2</c:v>
                </c:pt>
                <c:pt idx="2164">
                  <c:v>1.6049254006905933E-2</c:v>
                </c:pt>
                <c:pt idx="2165">
                  <c:v>1.604795205375531E-2</c:v>
                </c:pt>
                <c:pt idx="2166">
                  <c:v>1.6046821606624483E-2</c:v>
                </c:pt>
                <c:pt idx="2167">
                  <c:v>1.6045353626340055E-2</c:v>
                </c:pt>
                <c:pt idx="2168">
                  <c:v>1.6043805265692615E-2</c:v>
                </c:pt>
                <c:pt idx="2169">
                  <c:v>1.6042176354330692E-2</c:v>
                </c:pt>
                <c:pt idx="2170">
                  <c:v>1.6040494404218602E-2</c:v>
                </c:pt>
                <c:pt idx="2171">
                  <c:v>1.603923628598965E-2</c:v>
                </c:pt>
                <c:pt idx="2172">
                  <c:v>1.603857325146946E-2</c:v>
                </c:pt>
                <c:pt idx="2173">
                  <c:v>1.6038503384281293E-2</c:v>
                </c:pt>
                <c:pt idx="2174">
                  <c:v>1.6038607042116126E-2</c:v>
                </c:pt>
                <c:pt idx="2175">
                  <c:v>1.60394748427235E-2</c:v>
                </c:pt>
                <c:pt idx="2176">
                  <c:v>1.6040260302801812E-2</c:v>
                </c:pt>
                <c:pt idx="2177">
                  <c:v>1.604095606965128E-2</c:v>
                </c:pt>
                <c:pt idx="2178">
                  <c:v>1.604156194411388E-2</c:v>
                </c:pt>
                <c:pt idx="2179">
                  <c:v>1.6042463707398483E-2</c:v>
                </c:pt>
                <c:pt idx="2180">
                  <c:v>1.6042882751011196E-2</c:v>
                </c:pt>
                <c:pt idx="2181">
                  <c:v>1.6043211286535144E-2</c:v>
                </c:pt>
                <c:pt idx="2182">
                  <c:v>1.6043449114818663E-2</c:v>
                </c:pt>
                <c:pt idx="2183">
                  <c:v>1.60432359604048E-2</c:v>
                </c:pt>
                <c:pt idx="2184">
                  <c:v>1.6043298298443531E-2</c:v>
                </c:pt>
                <c:pt idx="2185">
                  <c:v>1.6043269350074496E-2</c:v>
                </c:pt>
                <c:pt idx="2186">
                  <c:v>1.6043148916168981E-2</c:v>
                </c:pt>
                <c:pt idx="2187">
                  <c:v>1.6043270677321624E-2</c:v>
                </c:pt>
                <c:pt idx="2188">
                  <c:v>1.604296008001891E-2</c:v>
                </c:pt>
                <c:pt idx="2189">
                  <c:v>1.6042557381455384E-2</c:v>
                </c:pt>
                <c:pt idx="2190">
                  <c:v>1.6042062382489695E-2</c:v>
                </c:pt>
                <c:pt idx="2191">
                  <c:v>1.6041474883988233E-2</c:v>
                </c:pt>
                <c:pt idx="2192">
                  <c:v>1.6040794686817388E-2</c:v>
                </c:pt>
                <c:pt idx="2193">
                  <c:v>1.60400215918487E-2</c:v>
                </c:pt>
                <c:pt idx="2194">
                  <c:v>1.6039155399956293E-2</c:v>
                </c:pt>
                <c:pt idx="2195">
                  <c:v>1.6038195912006559E-2</c:v>
                </c:pt>
                <c:pt idx="2196">
                  <c:v>1.6036319427182071E-2</c:v>
                </c:pt>
                <c:pt idx="2197">
                  <c:v>1.6035193024285403E-2</c:v>
                </c:pt>
                <c:pt idx="2198">
                  <c:v>1.6033972783160114E-2</c:v>
                </c:pt>
                <c:pt idx="2199">
                  <c:v>1.603265850471404E-2</c:v>
                </c:pt>
                <c:pt idx="2200">
                  <c:v>1.6031992062242328E-2</c:v>
                </c:pt>
                <c:pt idx="2201">
                  <c:v>1.6031421681096805E-2</c:v>
                </c:pt>
                <c:pt idx="2202">
                  <c:v>1.6028850480829249E-2</c:v>
                </c:pt>
                <c:pt idx="2203">
                  <c:v>1.6027137456216766E-2</c:v>
                </c:pt>
                <c:pt idx="2204">
                  <c:v>1.6025329343522361E-2</c:v>
                </c:pt>
                <c:pt idx="2205">
                  <c:v>1.6023213582590401E-2</c:v>
                </c:pt>
                <c:pt idx="2206">
                  <c:v>1.6021221622412263E-2</c:v>
                </c:pt>
                <c:pt idx="2207">
                  <c:v>1.6019133995325063E-2</c:v>
                </c:pt>
                <c:pt idx="2208">
                  <c:v>1.6016950502234728E-2</c:v>
                </c:pt>
                <c:pt idx="2209">
                  <c:v>1.6014855490395621E-2</c:v>
                </c:pt>
                <c:pt idx="2210">
                  <c:v>1.6012472668177374E-2</c:v>
                </c:pt>
                <c:pt idx="2211">
                  <c:v>1.6009993364220397E-2</c:v>
                </c:pt>
                <c:pt idx="2212">
                  <c:v>1.6007417379434917E-2</c:v>
                </c:pt>
                <c:pt idx="2213">
                  <c:v>1.6004588078896376E-2</c:v>
                </c:pt>
                <c:pt idx="2214">
                  <c:v>1.6001825209104759E-2</c:v>
                </c:pt>
                <c:pt idx="2215">
                  <c:v>1.5998965079776717E-2</c:v>
                </c:pt>
                <c:pt idx="2216">
                  <c:v>1.5996007491828834E-2</c:v>
                </c:pt>
                <c:pt idx="2217">
                  <c:v>1.5992952246209668E-2</c:v>
                </c:pt>
                <c:pt idx="2218">
                  <c:v>1.5989920025038573E-2</c:v>
                </c:pt>
                <c:pt idx="2219">
                  <c:v>1.5986661700344646E-2</c:v>
                </c:pt>
                <c:pt idx="2220">
                  <c:v>1.59833051022484E-2</c:v>
                </c:pt>
                <c:pt idx="2221">
                  <c:v>1.5979850031683264E-2</c:v>
                </c:pt>
                <c:pt idx="2222">
                  <c:v>1.5976305786953304E-2</c:v>
                </c:pt>
                <c:pt idx="2223">
                  <c:v>1.597325046050211E-2</c:v>
                </c:pt>
                <c:pt idx="2224">
                  <c:v>1.5971021531478821E-2</c:v>
                </c:pt>
                <c:pt idx="2225">
                  <c:v>1.5969613972390183E-2</c:v>
                </c:pt>
                <c:pt idx="2226">
                  <c:v>1.5969022742040345E-2</c:v>
                </c:pt>
                <c:pt idx="2227">
                  <c:v>1.5968660395955681E-2</c:v>
                </c:pt>
                <c:pt idx="2228">
                  <c:v>1.5968568622252377E-2</c:v>
                </c:pt>
                <c:pt idx="2229">
                  <c:v>1.5968355285011171E-2</c:v>
                </c:pt>
                <c:pt idx="2230">
                  <c:v>1.5968020123672488E-2</c:v>
                </c:pt>
                <c:pt idx="2231">
                  <c:v>1.5967873153339984E-2</c:v>
                </c:pt>
                <c:pt idx="2232">
                  <c:v>1.5967284773597636E-2</c:v>
                </c:pt>
                <c:pt idx="2233">
                  <c:v>1.5966573764023839E-2</c:v>
                </c:pt>
                <c:pt idx="2234">
                  <c:v>1.5965739864057985E-2</c:v>
                </c:pt>
                <c:pt idx="2235">
                  <c:v>1.596450783581993E-2</c:v>
                </c:pt>
                <c:pt idx="2236">
                  <c:v>1.5963436258148E-2</c:v>
                </c:pt>
                <c:pt idx="2237">
                  <c:v>1.5962241032501545E-2</c:v>
                </c:pt>
                <c:pt idx="2238">
                  <c:v>1.5960921898344971E-2</c:v>
                </c:pt>
                <c:pt idx="2239">
                  <c:v>1.595947859514002E-2</c:v>
                </c:pt>
                <c:pt idx="2240">
                  <c:v>1.5958141174958106E-2</c:v>
                </c:pt>
                <c:pt idx="2241">
                  <c:v>1.5956439746793297E-2</c:v>
                </c:pt>
                <c:pt idx="2242">
                  <c:v>1.5954613343875362E-2</c:v>
                </c:pt>
                <c:pt idx="2243">
                  <c:v>1.59526617056669E-2</c:v>
                </c:pt>
                <c:pt idx="2244">
                  <c:v>1.5950584571653725E-2</c:v>
                </c:pt>
                <c:pt idx="2245">
                  <c:v>1.5948381681311324E-2</c:v>
                </c:pt>
                <c:pt idx="2246">
                  <c:v>1.5946052774133253E-2</c:v>
                </c:pt>
                <c:pt idx="2247">
                  <c:v>1.5943597589600154E-2</c:v>
                </c:pt>
                <c:pt idx="2248">
                  <c:v>1.5940540472029356E-2</c:v>
                </c:pt>
                <c:pt idx="2249">
                  <c:v>1.5937859539404884E-2</c:v>
                </c:pt>
                <c:pt idx="2250">
                  <c:v>1.5935051620544601E-2</c:v>
                </c:pt>
                <c:pt idx="2251">
                  <c:v>1.5932116454968295E-2</c:v>
                </c:pt>
                <c:pt idx="2252">
                  <c:v>1.592929773484375E-2</c:v>
                </c:pt>
                <c:pt idx="2253">
                  <c:v>1.5926200070017771E-2</c:v>
                </c:pt>
                <c:pt idx="2254">
                  <c:v>1.5922853650112718E-2</c:v>
                </c:pt>
                <c:pt idx="2255">
                  <c:v>1.5919378868932507E-2</c:v>
                </c:pt>
                <c:pt idx="2256">
                  <c:v>1.5915775466009367E-2</c:v>
                </c:pt>
                <c:pt idx="2257">
                  <c:v>1.5911969246519497E-2</c:v>
                </c:pt>
                <c:pt idx="2258">
                  <c:v>1.5908117235473362E-2</c:v>
                </c:pt>
                <c:pt idx="2259">
                  <c:v>1.5904135845580925E-2</c:v>
                </c:pt>
                <c:pt idx="2260">
                  <c:v>1.5900024816389191E-2</c:v>
                </c:pt>
                <c:pt idx="2261">
                  <c:v>1.5895820009117274E-2</c:v>
                </c:pt>
                <c:pt idx="2262">
                  <c:v>1.5891439406116932E-2</c:v>
                </c:pt>
                <c:pt idx="2263">
                  <c:v>1.588692835821268E-2</c:v>
                </c:pt>
                <c:pt idx="2264">
                  <c:v>1.5882286604980575E-2</c:v>
                </c:pt>
                <c:pt idx="2265">
                  <c:v>1.5877513885976049E-2</c:v>
                </c:pt>
                <c:pt idx="2266">
                  <c:v>1.5872621631691786E-2</c:v>
                </c:pt>
                <c:pt idx="2267">
                  <c:v>1.5867595835355353E-2</c:v>
                </c:pt>
                <c:pt idx="2268">
                  <c:v>1.5862438316338157E-2</c:v>
                </c:pt>
                <c:pt idx="2269">
                  <c:v>1.5857148814227173E-2</c:v>
                </c:pt>
                <c:pt idx="2270">
                  <c:v>1.5851676689856681E-2</c:v>
                </c:pt>
                <c:pt idx="2271">
                  <c:v>1.584611270755985E-2</c:v>
                </c:pt>
                <c:pt idx="2272">
                  <c:v>1.584041593663647E-2</c:v>
                </c:pt>
                <c:pt idx="2273">
                  <c:v>1.5834586116703863E-2</c:v>
                </c:pt>
                <c:pt idx="2274">
                  <c:v>1.5828622987374186E-2</c:v>
                </c:pt>
                <c:pt idx="2275">
                  <c:v>1.5823250539047973E-2</c:v>
                </c:pt>
                <c:pt idx="2276">
                  <c:v>1.5819185665057019E-2</c:v>
                </c:pt>
                <c:pt idx="2277">
                  <c:v>1.5816417439132403E-2</c:v>
                </c:pt>
                <c:pt idx="2278">
                  <c:v>1.581493490788367E-2</c:v>
                </c:pt>
                <c:pt idx="2279">
                  <c:v>1.5814180866699168E-2</c:v>
                </c:pt>
                <c:pt idx="2280">
                  <c:v>1.5813700613965587E-2</c:v>
                </c:pt>
                <c:pt idx="2281">
                  <c:v>1.5813037753713566E-2</c:v>
                </c:pt>
                <c:pt idx="2282">
                  <c:v>1.581219190335581E-2</c:v>
                </c:pt>
                <c:pt idx="2283">
                  <c:v>1.581141966557224E-2</c:v>
                </c:pt>
                <c:pt idx="2284">
                  <c:v>1.5810193473621684E-2</c:v>
                </c:pt>
                <c:pt idx="2285">
                  <c:v>1.5808783108462829E-2</c:v>
                </c:pt>
                <c:pt idx="2286">
                  <c:v>1.5807188187539758E-2</c:v>
                </c:pt>
                <c:pt idx="2287">
                  <c:v>1.5805204410211715E-2</c:v>
                </c:pt>
                <c:pt idx="2288">
                  <c:v>1.5803252585464556E-2</c:v>
                </c:pt>
                <c:pt idx="2289">
                  <c:v>1.5801115092761719E-2</c:v>
                </c:pt>
                <c:pt idx="2290">
                  <c:v>1.5798791549601177E-2</c:v>
                </c:pt>
                <c:pt idx="2291">
                  <c:v>1.5796281573472903E-2</c:v>
                </c:pt>
                <c:pt idx="2292">
                  <c:v>1.5793721568408969E-2</c:v>
                </c:pt>
                <c:pt idx="2293">
                  <c:v>1.5790824046081092E-2</c:v>
                </c:pt>
                <c:pt idx="2294">
                  <c:v>1.5787738907802051E-2</c:v>
                </c:pt>
                <c:pt idx="2295">
                  <c:v>1.578416719091132E-2</c:v>
                </c:pt>
                <c:pt idx="2296">
                  <c:v>1.5780651430268706E-2</c:v>
                </c:pt>
                <c:pt idx="2297">
                  <c:v>1.5776946780518098E-2</c:v>
                </c:pt>
                <c:pt idx="2298">
                  <c:v>1.5773052859187269E-2</c:v>
                </c:pt>
                <c:pt idx="2299">
                  <c:v>1.5768969283811239E-2</c:v>
                </c:pt>
                <c:pt idx="2300">
                  <c:v>1.576459607442272E-2</c:v>
                </c:pt>
                <c:pt idx="2301">
                  <c:v>1.5760187340451721E-2</c:v>
                </c:pt>
                <c:pt idx="2302">
                  <c:v>1.5755587947530028E-2</c:v>
                </c:pt>
                <c:pt idx="2303">
                  <c:v>1.5750797513268341E-2</c:v>
                </c:pt>
                <c:pt idx="2304">
                  <c:v>1.5745815655296671E-2</c:v>
                </c:pt>
                <c:pt idx="2305">
                  <c:v>1.5740463680222146E-2</c:v>
                </c:pt>
                <c:pt idx="2306">
                  <c:v>1.5735041818547367E-2</c:v>
                </c:pt>
                <c:pt idx="2307">
                  <c:v>1.5729351268617343E-2</c:v>
                </c:pt>
                <c:pt idx="2308">
                  <c:v>1.572361957279934E-2</c:v>
                </c:pt>
                <c:pt idx="2309">
                  <c:v>1.5717922851156807E-2</c:v>
                </c:pt>
                <c:pt idx="2310">
                  <c:v>1.5711770282395676E-2</c:v>
                </c:pt>
                <c:pt idx="2311">
                  <c:v>1.5705423577903055E-2</c:v>
                </c:pt>
                <c:pt idx="2312">
                  <c:v>1.5698882355374089E-2</c:v>
                </c:pt>
                <c:pt idx="2313">
                  <c:v>1.5690848730423312E-2</c:v>
                </c:pt>
                <c:pt idx="2314">
                  <c:v>1.5683860810827843E-2</c:v>
                </c:pt>
                <c:pt idx="2315">
                  <c:v>1.5676677100368852E-2</c:v>
                </c:pt>
                <c:pt idx="2316">
                  <c:v>1.5669297216774625E-2</c:v>
                </c:pt>
                <c:pt idx="2317">
                  <c:v>1.566236976119588E-2</c:v>
                </c:pt>
                <c:pt idx="2318">
                  <c:v>1.5653947401166046E-2</c:v>
                </c:pt>
                <c:pt idx="2319">
                  <c:v>1.5645976704670717E-2</c:v>
                </c:pt>
                <c:pt idx="2320">
                  <c:v>1.563780830608319E-2</c:v>
                </c:pt>
                <c:pt idx="2321">
                  <c:v>1.5629441823191703E-2</c:v>
                </c:pt>
                <c:pt idx="2322">
                  <c:v>1.5620876873794487E-2</c:v>
                </c:pt>
                <c:pt idx="2323">
                  <c:v>1.5612113075702261E-2</c:v>
                </c:pt>
                <c:pt idx="2324">
                  <c:v>1.5603150046740732E-2</c:v>
                </c:pt>
                <c:pt idx="2325">
                  <c:v>1.5593987404745602E-2</c:v>
                </c:pt>
                <c:pt idx="2326">
                  <c:v>1.558462476756256E-2</c:v>
                </c:pt>
                <c:pt idx="2327">
                  <c:v>1.557639240492098E-2</c:v>
                </c:pt>
                <c:pt idx="2328">
                  <c:v>1.5570596425659444E-2</c:v>
                </c:pt>
                <c:pt idx="2329">
                  <c:v>1.5567200144880333E-2</c:v>
                </c:pt>
                <c:pt idx="2330">
                  <c:v>1.5566166795744074E-2</c:v>
                </c:pt>
                <c:pt idx="2331">
                  <c:v>1.5567214490824766E-2</c:v>
                </c:pt>
                <c:pt idx="2332">
                  <c:v>1.5568331080665354E-2</c:v>
                </c:pt>
                <c:pt idx="2333">
                  <c:v>1.5569078208120257E-2</c:v>
                </c:pt>
                <c:pt idx="2334">
                  <c:v>1.5569455108571106E-2</c:v>
                </c:pt>
                <c:pt idx="2335">
                  <c:v>1.5569461017439501E-2</c:v>
                </c:pt>
                <c:pt idx="2336">
                  <c:v>1.5569095170177016E-2</c:v>
                </c:pt>
                <c:pt idx="2337">
                  <c:v>1.556835680228269E-2</c:v>
                </c:pt>
                <c:pt idx="2338">
                  <c:v>1.5567245149273046E-2</c:v>
                </c:pt>
                <c:pt idx="2339">
                  <c:v>1.5565158541280705E-2</c:v>
                </c:pt>
                <c:pt idx="2340">
                  <c:v>1.5563898930228692E-2</c:v>
                </c:pt>
                <c:pt idx="2341">
                  <c:v>1.5561662835434364E-2</c:v>
                </c:pt>
                <c:pt idx="2342">
                  <c:v>1.5559050398020469E-2</c:v>
                </c:pt>
                <c:pt idx="2343">
                  <c:v>1.5556060853708364E-2</c:v>
                </c:pt>
                <c:pt idx="2344">
                  <c:v>1.5552693438251886E-2</c:v>
                </c:pt>
                <c:pt idx="2345">
                  <c:v>1.5548947387442336E-2</c:v>
                </c:pt>
                <c:pt idx="2346">
                  <c:v>1.554482193711848E-2</c:v>
                </c:pt>
                <c:pt idx="2347">
                  <c:v>1.5539665090324218E-2</c:v>
                </c:pt>
                <c:pt idx="2348">
                  <c:v>1.5534751563146829E-2</c:v>
                </c:pt>
                <c:pt idx="2349">
                  <c:v>1.5529456306008252E-2</c:v>
                </c:pt>
                <c:pt idx="2350">
                  <c:v>1.5523778554920903E-2</c:v>
                </c:pt>
                <c:pt idx="2351">
                  <c:v>1.5517717545941034E-2</c:v>
                </c:pt>
                <c:pt idx="2352">
                  <c:v>1.5511741650827533E-2</c:v>
                </c:pt>
                <c:pt idx="2353">
                  <c:v>1.5504995339181069E-2</c:v>
                </c:pt>
                <c:pt idx="2354">
                  <c:v>1.5497863691063303E-2</c:v>
                </c:pt>
                <c:pt idx="2355">
                  <c:v>1.5490345942710895E-2</c:v>
                </c:pt>
                <c:pt idx="2356">
                  <c:v>1.548163689720908E-2</c:v>
                </c:pt>
                <c:pt idx="2357">
                  <c:v>1.5472958649625224E-2</c:v>
                </c:pt>
                <c:pt idx="2358">
                  <c:v>1.5464495098727766E-2</c:v>
                </c:pt>
                <c:pt idx="2359">
                  <c:v>1.5455340529238202E-2</c:v>
                </c:pt>
                <c:pt idx="2360">
                  <c:v>1.5445795828126148E-2</c:v>
                </c:pt>
                <c:pt idx="2361">
                  <c:v>1.5430435390135777E-2</c:v>
                </c:pt>
                <c:pt idx="2362">
                  <c:v>1.5419912509798017E-2</c:v>
                </c:pt>
                <c:pt idx="2363">
                  <c:v>1.5408996842118938E-2</c:v>
                </c:pt>
                <c:pt idx="2364">
                  <c:v>1.5397687623695866E-2</c:v>
                </c:pt>
              </c:numCache>
            </c:numRef>
          </c:val>
          <c:smooth val="0"/>
        </c:ser>
        <c:ser>
          <c:idx val="1"/>
          <c:order val="1"/>
          <c:tx>
            <c:v>QL</c:v>
          </c:tx>
          <c:spPr>
            <a:ln w="28575">
              <a:noFill/>
            </a:ln>
          </c:spPr>
          <c:marker>
            <c:symbol val="circle"/>
            <c:size val="2"/>
            <c:spPr>
              <a:solidFill>
                <a:srgbClr val="00B050"/>
              </a:solidFill>
              <a:ln>
                <a:solidFill>
                  <a:srgbClr val="00B050"/>
                </a:solidFill>
              </a:ln>
            </c:spPr>
          </c:marker>
          <c:val>
            <c:numRef>
              <c:f>EUR1M!$AQ$2:$AQ$2366</c:f>
              <c:numCache>
                <c:formatCode>0.0000%</c:formatCode>
                <c:ptCount val="2365"/>
                <c:pt idx="0">
                  <c:v>-9.4445465526907246E-4</c:v>
                </c:pt>
                <c:pt idx="1">
                  <c:v>-9.3475620958724081E-4</c:v>
                </c:pt>
                <c:pt idx="2">
                  <c:v>-9.0099420744893521E-4</c:v>
                </c:pt>
                <c:pt idx="3">
                  <c:v>-8.9122420113163514E-4</c:v>
                </c:pt>
                <c:pt idx="4">
                  <c:v>-8.8305239234864885E-4</c:v>
                </c:pt>
                <c:pt idx="5">
                  <c:v>-8.7895905303114752E-4</c:v>
                </c:pt>
                <c:pt idx="6">
                  <c:v>-8.7273837020713217E-4</c:v>
                </c:pt>
                <c:pt idx="7">
                  <c:v>-8.6110979730635862E-4</c:v>
                </c:pt>
                <c:pt idx="8">
                  <c:v>-8.5933586674258322E-4</c:v>
                </c:pt>
                <c:pt idx="9">
                  <c:v>-8.5810207824721374E-4</c:v>
                </c:pt>
                <c:pt idx="10">
                  <c:v>-8.6700264089828449E-4</c:v>
                </c:pt>
                <c:pt idx="11">
                  <c:v>-8.628751863336237E-4</c:v>
                </c:pt>
                <c:pt idx="12">
                  <c:v>-8.6553712962178508E-4</c:v>
                </c:pt>
                <c:pt idx="13">
                  <c:v>-8.7101985225368495E-4</c:v>
                </c:pt>
                <c:pt idx="14">
                  <c:v>-8.7818907769898757E-4</c:v>
                </c:pt>
                <c:pt idx="15">
                  <c:v>-8.9897267835439831E-4</c:v>
                </c:pt>
                <c:pt idx="16">
                  <c:v>-9.0290202256492955E-4</c:v>
                </c:pt>
                <c:pt idx="17">
                  <c:v>-9.3198511880476786E-4</c:v>
                </c:pt>
                <c:pt idx="18">
                  <c:v>-9.4465368076024347E-4</c:v>
                </c:pt>
                <c:pt idx="19">
                  <c:v>-9.5739848789788695E-4</c:v>
                </c:pt>
                <c:pt idx="20">
                  <c:v>-9.8010695280453808E-4</c:v>
                </c:pt>
                <c:pt idx="21">
                  <c:v>-9.8712559592566639E-4</c:v>
                </c:pt>
                <c:pt idx="22">
                  <c:v>-1.0206891967210903E-3</c:v>
                </c:pt>
                <c:pt idx="23">
                  <c:v>-1.0310090353731062E-3</c:v>
                </c:pt>
                <c:pt idx="24">
                  <c:v>-1.0478837583928102E-3</c:v>
                </c:pt>
                <c:pt idx="25">
                  <c:v>-1.0536018436639594E-3</c:v>
                </c:pt>
                <c:pt idx="26">
                  <c:v>-1.0591839266035101E-3</c:v>
                </c:pt>
                <c:pt idx="27">
                  <c:v>-1.0829110702327248E-3</c:v>
                </c:pt>
                <c:pt idx="28">
                  <c:v>-1.0897715494084445E-3</c:v>
                </c:pt>
                <c:pt idx="29">
                  <c:v>-1.0988664515024481E-3</c:v>
                </c:pt>
                <c:pt idx="30">
                  <c:v>-1.1030194864068699E-3</c:v>
                </c:pt>
                <c:pt idx="31">
                  <c:v>-1.1070267385066539E-3</c:v>
                </c:pt>
                <c:pt idx="32">
                  <c:v>-1.119021738694607E-3</c:v>
                </c:pt>
                <c:pt idx="33">
                  <c:v>-1.1217909592094401E-3</c:v>
                </c:pt>
                <c:pt idx="34">
                  <c:v>-1.1217466451887957E-3</c:v>
                </c:pt>
                <c:pt idx="35">
                  <c:v>-1.1240748506152753E-3</c:v>
                </c:pt>
                <c:pt idx="36">
                  <c:v>-1.1262307332017597E-3</c:v>
                </c:pt>
                <c:pt idx="37">
                  <c:v>-1.1245978473378177E-3</c:v>
                </c:pt>
                <c:pt idx="38">
                  <c:v>-1.1226438868772886E-3</c:v>
                </c:pt>
                <c:pt idx="39">
                  <c:v>-1.1123690360898503E-3</c:v>
                </c:pt>
                <c:pt idx="40">
                  <c:v>-1.1124827434023932E-3</c:v>
                </c:pt>
                <c:pt idx="41">
                  <c:v>-1.1123724497429054E-3</c:v>
                </c:pt>
                <c:pt idx="42">
                  <c:v>-1.1006230010233153E-3</c:v>
                </c:pt>
                <c:pt idx="43">
                  <c:v>-1.0937923769236413E-3</c:v>
                </c:pt>
                <c:pt idx="44">
                  <c:v>-1.0862857378559632E-3</c:v>
                </c:pt>
                <c:pt idx="45">
                  <c:v>-1.0661688751269216E-3</c:v>
                </c:pt>
                <c:pt idx="46">
                  <c:v>-1.0633901954992808E-3</c:v>
                </c:pt>
                <c:pt idx="47">
                  <c:v>-1.0408470606804165E-3</c:v>
                </c:pt>
                <c:pt idx="48">
                  <c:v>-1.0306251790765941E-3</c:v>
                </c:pt>
                <c:pt idx="49">
                  <c:v>-1.0201742328921348E-3</c:v>
                </c:pt>
                <c:pt idx="50">
                  <c:v>-9.9821501960806192E-4</c:v>
                </c:pt>
                <c:pt idx="51">
                  <c:v>-9.9326066664550154E-4</c:v>
                </c:pt>
                <c:pt idx="52">
                  <c:v>-9.6671831688244225E-4</c:v>
                </c:pt>
                <c:pt idx="53">
                  <c:v>-9.562338565105577E-4</c:v>
                </c:pt>
                <c:pt idx="54">
                  <c:v>-9.4596729141116498E-4</c:v>
                </c:pt>
                <c:pt idx="55">
                  <c:v>-9.2900978470658591E-4</c:v>
                </c:pt>
                <c:pt idx="56">
                  <c:v>-9.2310978648261458E-4</c:v>
                </c:pt>
                <c:pt idx="57">
                  <c:v>-9.0013773156272237E-4</c:v>
                </c:pt>
                <c:pt idx="58">
                  <c:v>-8.925194423246019E-4</c:v>
                </c:pt>
                <c:pt idx="59">
                  <c:v>-8.8415466618994225E-4</c:v>
                </c:pt>
                <c:pt idx="60">
                  <c:v>-8.7908548427412248E-4</c:v>
                </c:pt>
                <c:pt idx="61">
                  <c:v>-8.7413228582876984E-4</c:v>
                </c:pt>
                <c:pt idx="62">
                  <c:v>-8.6487598490302803E-4</c:v>
                </c:pt>
                <c:pt idx="63">
                  <c:v>-8.7330632441948327E-4</c:v>
                </c:pt>
                <c:pt idx="64">
                  <c:v>-8.7091532116723169E-4</c:v>
                </c:pt>
                <c:pt idx="65">
                  <c:v>-8.6889491570762978E-4</c:v>
                </c:pt>
                <c:pt idx="66">
                  <c:v>-8.6724511096352005E-4</c:v>
                </c:pt>
                <c:pt idx="67">
                  <c:v>-8.8037583281141616E-4</c:v>
                </c:pt>
                <c:pt idx="68">
                  <c:v>-8.8665218756733475E-4</c:v>
                </c:pt>
                <c:pt idx="69">
                  <c:v>-9.0633486712283172E-4</c:v>
                </c:pt>
                <c:pt idx="70">
                  <c:v>-9.0808935685901537E-4</c:v>
                </c:pt>
                <c:pt idx="71">
                  <c:v>-9.1020694271886293E-4</c:v>
                </c:pt>
                <c:pt idx="72">
                  <c:v>-9.3939125775961208E-4</c:v>
                </c:pt>
                <c:pt idx="73">
                  <c:v>-9.5004616010325874E-4</c:v>
                </c:pt>
                <c:pt idx="74">
                  <c:v>-9.7384835969266902E-4</c:v>
                </c:pt>
                <c:pt idx="75">
                  <c:v>-9.786782604138955E-4</c:v>
                </c:pt>
                <c:pt idx="76">
                  <c:v>-9.8381861747587709E-4</c:v>
                </c:pt>
                <c:pt idx="77">
                  <c:v>-1.0188437504762391E-3</c:v>
                </c:pt>
                <c:pt idx="78">
                  <c:v>-1.0304729585901419E-3</c:v>
                </c:pt>
                <c:pt idx="79">
                  <c:v>-1.0510704016572251E-3</c:v>
                </c:pt>
                <c:pt idx="80">
                  <c:v>-1.0575766549603127E-3</c:v>
                </c:pt>
                <c:pt idx="81">
                  <c:v>-1.0949038602015731E-3</c:v>
                </c:pt>
                <c:pt idx="82">
                  <c:v>-1.1041032167323091E-3</c:v>
                </c:pt>
                <c:pt idx="83">
                  <c:v>-1.1106917432379682E-3</c:v>
                </c:pt>
                <c:pt idx="84">
                  <c:v>-1.1172350069777669E-3</c:v>
                </c:pt>
                <c:pt idx="85">
                  <c:v>-1.1439487501211985E-3</c:v>
                </c:pt>
                <c:pt idx="86">
                  <c:v>-1.1476080798572003E-3</c:v>
                </c:pt>
                <c:pt idx="87">
                  <c:v>-1.1476468121744562E-3</c:v>
                </c:pt>
                <c:pt idx="88">
                  <c:v>-1.1508030706137984E-3</c:v>
                </c:pt>
                <c:pt idx="89">
                  <c:v>-1.1536170285467969E-3</c:v>
                </c:pt>
                <c:pt idx="90">
                  <c:v>-1.1531338847921156E-3</c:v>
                </c:pt>
                <c:pt idx="91">
                  <c:v>-1.1517438079036801E-3</c:v>
                </c:pt>
                <c:pt idx="92">
                  <c:v>-1.1447397046766966E-3</c:v>
                </c:pt>
                <c:pt idx="93">
                  <c:v>-1.1447873935248321E-3</c:v>
                </c:pt>
                <c:pt idx="94">
                  <c:v>-1.1445274618294304E-3</c:v>
                </c:pt>
                <c:pt idx="95">
                  <c:v>-1.1337033981324717E-3</c:v>
                </c:pt>
                <c:pt idx="96">
                  <c:v>-1.1295073187001675E-3</c:v>
                </c:pt>
                <c:pt idx="97">
                  <c:v>-1.1202872280525644E-3</c:v>
                </c:pt>
                <c:pt idx="98">
                  <c:v>-1.1181482785184438E-3</c:v>
                </c:pt>
                <c:pt idx="99">
                  <c:v>-1.1157958775215842E-3</c:v>
                </c:pt>
                <c:pt idx="100">
                  <c:v>-1.1013610927811785E-3</c:v>
                </c:pt>
                <c:pt idx="101">
                  <c:v>-1.0966024134673538E-3</c:v>
                </c:pt>
                <c:pt idx="102">
                  <c:v>-1.0890413557690887E-3</c:v>
                </c:pt>
                <c:pt idx="103">
                  <c:v>-1.0860987511451814E-3</c:v>
                </c:pt>
                <c:pt idx="104">
                  <c:v>-1.0831261007809307E-3</c:v>
                </c:pt>
                <c:pt idx="105">
                  <c:v>-1.0733896452475022E-3</c:v>
                </c:pt>
                <c:pt idx="106">
                  <c:v>-1.0699225470045153E-3</c:v>
                </c:pt>
                <c:pt idx="107">
                  <c:v>-1.0668082010620017E-3</c:v>
                </c:pt>
                <c:pt idx="108">
                  <c:v>-1.0640218866014657E-3</c:v>
                </c:pt>
                <c:pt idx="109">
                  <c:v>-1.060901195022589E-3</c:v>
                </c:pt>
                <c:pt idx="110">
                  <c:v>-1.0556625256683471E-3</c:v>
                </c:pt>
                <c:pt idx="111">
                  <c:v>-1.0541455548614465E-3</c:v>
                </c:pt>
                <c:pt idx="112">
                  <c:v>-1.0528082897972464E-3</c:v>
                </c:pt>
                <c:pt idx="113">
                  <c:v>-1.0516260094339813E-3</c:v>
                </c:pt>
                <c:pt idx="114">
                  <c:v>-1.0501634654809387E-3</c:v>
                </c:pt>
                <c:pt idx="115">
                  <c:v>-1.0479523134989369E-3</c:v>
                </c:pt>
                <c:pt idx="116">
                  <c:v>-1.0471741404363974E-3</c:v>
                </c:pt>
                <c:pt idx="117">
                  <c:v>-1.0464026255306424E-3</c:v>
                </c:pt>
                <c:pt idx="118">
                  <c:v>-1.045613047662727E-3</c:v>
                </c:pt>
                <c:pt idx="119">
                  <c:v>-1.0431905854604582E-3</c:v>
                </c:pt>
                <c:pt idx="120">
                  <c:v>-1.0417796839948543E-3</c:v>
                </c:pt>
                <c:pt idx="121">
                  <c:v>-1.0405289743100697E-3</c:v>
                </c:pt>
                <c:pt idx="122">
                  <c:v>-1.039111874786826E-3</c:v>
                </c:pt>
                <c:pt idx="123">
                  <c:v>-1.0304429533768524E-3</c:v>
                </c:pt>
                <c:pt idx="124">
                  <c:v>-1.0300667524693052E-3</c:v>
                </c:pt>
                <c:pt idx="125">
                  <c:v>-1.0240344539059001E-3</c:v>
                </c:pt>
                <c:pt idx="126">
                  <c:v>-1.0207607146417083E-3</c:v>
                </c:pt>
                <c:pt idx="127">
                  <c:v>-1.0115522067189919E-3</c:v>
                </c:pt>
                <c:pt idx="128">
                  <c:v>-1.0103763549168532E-3</c:v>
                </c:pt>
                <c:pt idx="129">
                  <c:v>-1.0090876789836309E-3</c:v>
                </c:pt>
                <c:pt idx="130">
                  <c:v>-9.9539916293909657E-4</c:v>
                </c:pt>
                <c:pt idx="131">
                  <c:v>-9.9056809900181569E-4</c:v>
                </c:pt>
                <c:pt idx="132">
                  <c:v>-9.8027160480906872E-4</c:v>
                </c:pt>
                <c:pt idx="133">
                  <c:v>-9.780909108661473E-4</c:v>
                </c:pt>
                <c:pt idx="134">
                  <c:v>-9.7580921118155207E-4</c:v>
                </c:pt>
                <c:pt idx="135">
                  <c:v>-9.6146025235397466E-4</c:v>
                </c:pt>
                <c:pt idx="136">
                  <c:v>-9.5694802266859693E-4</c:v>
                </c:pt>
                <c:pt idx="137">
                  <c:v>-9.5007954950714958E-4</c:v>
                </c:pt>
                <c:pt idx="138">
                  <c:v>-9.4744779724958983E-4</c:v>
                </c:pt>
                <c:pt idx="139">
                  <c:v>-9.447625891483148E-4</c:v>
                </c:pt>
                <c:pt idx="140">
                  <c:v>-9.3541251974700818E-4</c:v>
                </c:pt>
                <c:pt idx="141">
                  <c:v>-9.3310557347170778E-4</c:v>
                </c:pt>
                <c:pt idx="142">
                  <c:v>-9.3338079266198036E-4</c:v>
                </c:pt>
                <c:pt idx="143">
                  <c:v>-9.3123945411194287E-4</c:v>
                </c:pt>
                <c:pt idx="144">
                  <c:v>-9.3224593020932716E-4</c:v>
                </c:pt>
                <c:pt idx="145">
                  <c:v>-9.3129063780672539E-4</c:v>
                </c:pt>
                <c:pt idx="146">
                  <c:v>-9.3054599873080787E-4</c:v>
                </c:pt>
                <c:pt idx="147">
                  <c:v>-9.4218547187776126E-4</c:v>
                </c:pt>
                <c:pt idx="148">
                  <c:v>-9.539425541680302E-4</c:v>
                </c:pt>
                <c:pt idx="149">
                  <c:v>-9.608427262297603E-4</c:v>
                </c:pt>
                <c:pt idx="150">
                  <c:v>-9.6840897902872314E-4</c:v>
                </c:pt>
                <c:pt idx="151">
                  <c:v>-9.8859668442599635E-4</c:v>
                </c:pt>
                <c:pt idx="152">
                  <c:v>-9.9139847774564588E-4</c:v>
                </c:pt>
                <c:pt idx="153">
                  <c:v>-1.014038769564074E-3</c:v>
                </c:pt>
                <c:pt idx="154">
                  <c:v>-1.0242858977180802E-3</c:v>
                </c:pt>
                <c:pt idx="155">
                  <c:v>-1.034760571545057E-3</c:v>
                </c:pt>
                <c:pt idx="156">
                  <c:v>-1.0566306705257766E-3</c:v>
                </c:pt>
                <c:pt idx="157">
                  <c:v>-1.061663564523021E-3</c:v>
                </c:pt>
                <c:pt idx="158">
                  <c:v>-1.0883544814777046E-3</c:v>
                </c:pt>
                <c:pt idx="159">
                  <c:v>-1.0988788458670129E-3</c:v>
                </c:pt>
                <c:pt idx="160">
                  <c:v>-1.1091922301709189E-3</c:v>
                </c:pt>
                <c:pt idx="161">
                  <c:v>-1.1262216211366249E-3</c:v>
                </c:pt>
                <c:pt idx="162">
                  <c:v>-1.132185955225659E-3</c:v>
                </c:pt>
                <c:pt idx="163">
                  <c:v>-1.1554018583814774E-3</c:v>
                </c:pt>
                <c:pt idx="164">
                  <c:v>-1.1631338092543686E-3</c:v>
                </c:pt>
                <c:pt idx="165">
                  <c:v>-1.1702162637465818E-3</c:v>
                </c:pt>
                <c:pt idx="166">
                  <c:v>-1.1772250813893437E-3</c:v>
                </c:pt>
                <c:pt idx="167">
                  <c:v>-1.181819357132935E-3</c:v>
                </c:pt>
                <c:pt idx="168">
                  <c:v>-1.1921619117984162E-3</c:v>
                </c:pt>
                <c:pt idx="169">
                  <c:v>-1.1935865813188363E-3</c:v>
                </c:pt>
                <c:pt idx="170">
                  <c:v>-1.1886640693106996E-3</c:v>
                </c:pt>
                <c:pt idx="171">
                  <c:v>-1.1907468890466621E-3</c:v>
                </c:pt>
                <c:pt idx="172">
                  <c:v>-1.192489861998316E-3</c:v>
                </c:pt>
                <c:pt idx="173">
                  <c:v>-1.1843626912451612E-3</c:v>
                </c:pt>
                <c:pt idx="174">
                  <c:v>-1.1803192306426892E-3</c:v>
                </c:pt>
                <c:pt idx="175">
                  <c:v>-1.1674304613066996E-3</c:v>
                </c:pt>
                <c:pt idx="176">
                  <c:v>-1.1663075043381876E-3</c:v>
                </c:pt>
                <c:pt idx="177">
                  <c:v>-1.1648693920548567E-3</c:v>
                </c:pt>
                <c:pt idx="178">
                  <c:v>-1.1454659997967736E-3</c:v>
                </c:pt>
                <c:pt idx="179">
                  <c:v>-1.1383475534456908E-3</c:v>
                </c:pt>
                <c:pt idx="180">
                  <c:v>-1.1229316485908668E-3</c:v>
                </c:pt>
                <c:pt idx="181">
                  <c:v>-1.1194458715339806E-3</c:v>
                </c:pt>
                <c:pt idx="182">
                  <c:v>-1.1157240261696192E-3</c:v>
                </c:pt>
                <c:pt idx="183">
                  <c:v>-1.0922238602621838E-3</c:v>
                </c:pt>
                <c:pt idx="184">
                  <c:v>-1.0844235850467647E-3</c:v>
                </c:pt>
                <c:pt idx="185">
                  <c:v>-1.0709043239629714E-3</c:v>
                </c:pt>
                <c:pt idx="186">
                  <c:v>-1.0663905232755067E-3</c:v>
                </c:pt>
                <c:pt idx="187">
                  <c:v>-1.0618058702437766E-3</c:v>
                </c:pt>
                <c:pt idx="188">
                  <c:v>-1.0413884839717781E-3</c:v>
                </c:pt>
                <c:pt idx="189">
                  <c:v>-1.0370705701734373E-3</c:v>
                </c:pt>
                <c:pt idx="190">
                  <c:v>-1.0311774190103762E-3</c:v>
                </c:pt>
                <c:pt idx="191">
                  <c:v>-1.0233133030758401E-3</c:v>
                </c:pt>
                <c:pt idx="192">
                  <c:v>-1.0197515355878364E-3</c:v>
                </c:pt>
                <c:pt idx="193">
                  <c:v>-1.0087576895321249E-3</c:v>
                </c:pt>
                <c:pt idx="194">
                  <c:v>-1.0056119016232934E-3</c:v>
                </c:pt>
                <c:pt idx="195">
                  <c:v>-1.0028850337704398E-3</c:v>
                </c:pt>
                <c:pt idx="196">
                  <c:v>-1.0007595802102864E-3</c:v>
                </c:pt>
                <c:pt idx="197">
                  <c:v>-9.9885113372960035E-4</c:v>
                </c:pt>
                <c:pt idx="198">
                  <c:v>-9.9512750049735033E-4</c:v>
                </c:pt>
                <c:pt idx="199">
                  <c:v>-9.9466995542885073E-4</c:v>
                </c:pt>
                <c:pt idx="200">
                  <c:v>-9.9454993083725185E-4</c:v>
                </c:pt>
                <c:pt idx="201">
                  <c:v>-9.9680976717489433E-4</c:v>
                </c:pt>
                <c:pt idx="202">
                  <c:v>-9.9638238127810054E-4</c:v>
                </c:pt>
                <c:pt idx="203">
                  <c:v>-9.9860561120079794E-4</c:v>
                </c:pt>
                <c:pt idx="204">
                  <c:v>-1.0002665068631345E-3</c:v>
                </c:pt>
                <c:pt idx="205">
                  <c:v>-1.0021835219484743E-3</c:v>
                </c:pt>
                <c:pt idx="206">
                  <c:v>-1.0077245657461043E-3</c:v>
                </c:pt>
                <c:pt idx="207">
                  <c:v>-1.0084853384564974E-3</c:v>
                </c:pt>
                <c:pt idx="208">
                  <c:v>-1.0152033812511618E-3</c:v>
                </c:pt>
                <c:pt idx="209">
                  <c:v>-1.0184129083299354E-3</c:v>
                </c:pt>
                <c:pt idx="210">
                  <c:v>-1.0217971532968662E-3</c:v>
                </c:pt>
                <c:pt idx="211">
                  <c:v>-1.0232043233121353E-3</c:v>
                </c:pt>
                <c:pt idx="212">
                  <c:v>-1.0313000157561206E-3</c:v>
                </c:pt>
                <c:pt idx="213">
                  <c:v>-1.0433892275451748E-3</c:v>
                </c:pt>
                <c:pt idx="214">
                  <c:v>-1.0476346555233738E-3</c:v>
                </c:pt>
                <c:pt idx="215">
                  <c:v>-1.0568668074368243E-3</c:v>
                </c:pt>
                <c:pt idx="216">
                  <c:v>-1.0588238838941944E-3</c:v>
                </c:pt>
                <c:pt idx="217">
                  <c:v>-1.0608260980023735E-3</c:v>
                </c:pt>
                <c:pt idx="218">
                  <c:v>-1.0744124089109405E-3</c:v>
                </c:pt>
                <c:pt idx="219">
                  <c:v>-1.0789649569681852E-3</c:v>
                </c:pt>
                <c:pt idx="220">
                  <c:v>-1.0878961895018208E-3</c:v>
                </c:pt>
                <c:pt idx="221">
                  <c:v>-1.0901817308557604E-3</c:v>
                </c:pt>
                <c:pt idx="222">
                  <c:v>-1.0925020227977697E-3</c:v>
                </c:pt>
                <c:pt idx="223">
                  <c:v>-1.1055703548104321E-3</c:v>
                </c:pt>
                <c:pt idx="224">
                  <c:v>-1.1097583323094184E-3</c:v>
                </c:pt>
                <c:pt idx="225">
                  <c:v>-1.1169435064668904E-3</c:v>
                </c:pt>
                <c:pt idx="226">
                  <c:v>-1.1192814549761121E-3</c:v>
                </c:pt>
                <c:pt idx="227">
                  <c:v>-1.1216259556308976E-3</c:v>
                </c:pt>
                <c:pt idx="228">
                  <c:v>-1.1321612515065886E-3</c:v>
                </c:pt>
                <c:pt idx="229">
                  <c:v>-1.1353129744382589E-3</c:v>
                </c:pt>
                <c:pt idx="230">
                  <c:v>-1.13959195063548E-3</c:v>
                </c:pt>
                <c:pt idx="231">
                  <c:v>-1.14156821090311E-3</c:v>
                </c:pt>
                <c:pt idx="232">
                  <c:v>-1.1442695397830122E-3</c:v>
                </c:pt>
                <c:pt idx="233">
                  <c:v>-1.1494833247352901E-3</c:v>
                </c:pt>
                <c:pt idx="234">
                  <c:v>-1.1509309064775075E-3</c:v>
                </c:pt>
                <c:pt idx="235">
                  <c:v>-1.1515326311428709E-3</c:v>
                </c:pt>
                <c:pt idx="236">
                  <c:v>-1.152640492191187E-3</c:v>
                </c:pt>
                <c:pt idx="237">
                  <c:v>-1.1536535052420096E-3</c:v>
                </c:pt>
                <c:pt idx="238">
                  <c:v>-1.1541360116729485E-3</c:v>
                </c:pt>
                <c:pt idx="239">
                  <c:v>-1.1538412992069043E-3</c:v>
                </c:pt>
                <c:pt idx="240">
                  <c:v>-1.1514763222265534E-3</c:v>
                </c:pt>
                <c:pt idx="241">
                  <c:v>-1.1516424119265012E-3</c:v>
                </c:pt>
                <c:pt idx="242">
                  <c:v>-1.151717268571658E-3</c:v>
                </c:pt>
                <c:pt idx="243">
                  <c:v>-1.1479235234884162E-3</c:v>
                </c:pt>
                <c:pt idx="244">
                  <c:v>-1.1463301441708958E-3</c:v>
                </c:pt>
                <c:pt idx="245">
                  <c:v>-1.1420336539961925E-3</c:v>
                </c:pt>
                <c:pt idx="246">
                  <c:v>-1.1414011962335158E-3</c:v>
                </c:pt>
                <c:pt idx="247">
                  <c:v>-1.1406903633646589E-3</c:v>
                </c:pt>
                <c:pt idx="248">
                  <c:v>-1.1339512432949294E-3</c:v>
                </c:pt>
                <c:pt idx="249">
                  <c:v>-1.1315028223553873E-3</c:v>
                </c:pt>
                <c:pt idx="250">
                  <c:v>-1.1261217802515202E-3</c:v>
                </c:pt>
                <c:pt idx="251">
                  <c:v>-1.1249251695917561E-3</c:v>
                </c:pt>
                <c:pt idx="252">
                  <c:v>-1.1236781670226886E-3</c:v>
                </c:pt>
                <c:pt idx="253">
                  <c:v>-1.1153245486256718E-3</c:v>
                </c:pt>
                <c:pt idx="254">
                  <c:v>-1.1124647120361946E-3</c:v>
                </c:pt>
                <c:pt idx="255">
                  <c:v>-1.111042329463352E-3</c:v>
                </c:pt>
                <c:pt idx="256">
                  <c:v>-1.1052226595995029E-3</c:v>
                </c:pt>
                <c:pt idx="257">
                  <c:v>-1.1037845529208419E-3</c:v>
                </c:pt>
                <c:pt idx="258">
                  <c:v>-1.0965234041213634E-3</c:v>
                </c:pt>
                <c:pt idx="259">
                  <c:v>-1.0936059516244434E-3</c:v>
                </c:pt>
                <c:pt idx="260">
                  <c:v>-1.0906840472633128E-3</c:v>
                </c:pt>
                <c:pt idx="261">
                  <c:v>-1.08480061629182E-3</c:v>
                </c:pt>
                <c:pt idx="262">
                  <c:v>-1.0833468659496573E-3</c:v>
                </c:pt>
                <c:pt idx="263">
                  <c:v>-1.0760077473492835E-3</c:v>
                </c:pt>
                <c:pt idx="264">
                  <c:v>-1.0730591317202887E-3</c:v>
                </c:pt>
                <c:pt idx="265">
                  <c:v>-1.0701060642031024E-3</c:v>
                </c:pt>
                <c:pt idx="266">
                  <c:v>-1.0641604300291874E-3</c:v>
                </c:pt>
                <c:pt idx="267">
                  <c:v>-1.0626910364537835E-3</c:v>
                </c:pt>
                <c:pt idx="268">
                  <c:v>-1.0552739481677342E-3</c:v>
                </c:pt>
                <c:pt idx="269">
                  <c:v>-1.0522941692454602E-3</c:v>
                </c:pt>
                <c:pt idx="270">
                  <c:v>-1.0493099384110138E-3</c:v>
                </c:pt>
                <c:pt idx="271">
                  <c:v>-1.0433020996050701E-3</c:v>
                </c:pt>
                <c:pt idx="272">
                  <c:v>-1.0418170632625443E-3</c:v>
                </c:pt>
                <c:pt idx="273">
                  <c:v>-1.0343220054416236E-3</c:v>
                </c:pt>
                <c:pt idx="274">
                  <c:v>-1.0313110630622013E-3</c:v>
                </c:pt>
                <c:pt idx="275">
                  <c:v>-1.0282956687506228E-3</c:v>
                </c:pt>
                <c:pt idx="276">
                  <c:v>-1.0222256238091865E-3</c:v>
                </c:pt>
                <c:pt idx="277">
                  <c:v>-1.0207249452052632E-3</c:v>
                </c:pt>
                <c:pt idx="278">
                  <c:v>-1.0116186867031682E-3</c:v>
                </c:pt>
                <c:pt idx="279">
                  <c:v>-1.0085743632646678E-3</c:v>
                </c:pt>
                <c:pt idx="280">
                  <c:v>-1.0024458293758896E-3</c:v>
                </c:pt>
                <c:pt idx="281">
                  <c:v>-1.0009310014137685E-3</c:v>
                </c:pt>
                <c:pt idx="282">
                  <c:v>-9.9941468109063496E-4</c:v>
                </c:pt>
                <c:pt idx="283">
                  <c:v>-9.9021493105660454E-4</c:v>
                </c:pt>
                <c:pt idx="284">
                  <c:v>-9.8713944372341364E-4</c:v>
                </c:pt>
                <c:pt idx="285">
                  <c:v>-9.8094870037292799E-4</c:v>
                </c:pt>
                <c:pt idx="286">
                  <c:v>-9.794182311823052E-4</c:v>
                </c:pt>
                <c:pt idx="287">
                  <c:v>-9.7788626972090823E-4</c:v>
                </c:pt>
                <c:pt idx="288">
                  <c:v>-9.6859302763148999E-4</c:v>
                </c:pt>
                <c:pt idx="289">
                  <c:v>-9.654863762334218E-4</c:v>
                </c:pt>
                <c:pt idx="290">
                  <c:v>-9.5923342166681646E-4</c:v>
                </c:pt>
                <c:pt idx="291">
                  <c:v>-9.5768731186204881E-4</c:v>
                </c:pt>
                <c:pt idx="292">
                  <c:v>-9.5613970988028102E-4</c:v>
                </c:pt>
                <c:pt idx="293">
                  <c:v>-9.467529752158906E-4</c:v>
                </c:pt>
                <c:pt idx="294">
                  <c:v>-9.4361515957631253E-4</c:v>
                </c:pt>
                <c:pt idx="295">
                  <c:v>-9.3729999195919919E-4</c:v>
                </c:pt>
                <c:pt idx="296">
                  <c:v>-9.3573824218901036E-4</c:v>
                </c:pt>
                <c:pt idx="297">
                  <c:v>-9.3417500034392691E-4</c:v>
                </c:pt>
                <c:pt idx="298">
                  <c:v>-9.2629009827760456E-4</c:v>
                </c:pt>
                <c:pt idx="299">
                  <c:v>-9.2312333612110109E-4</c:v>
                </c:pt>
                <c:pt idx="300">
                  <c:v>-9.1995212190854048E-4</c:v>
                </c:pt>
                <c:pt idx="301">
                  <c:v>-9.1357102088421294E-4</c:v>
                </c:pt>
                <c:pt idx="302">
                  <c:v>-9.1199213987412609E-4</c:v>
                </c:pt>
                <c:pt idx="303">
                  <c:v>-9.0402926988764065E-4</c:v>
                </c:pt>
                <c:pt idx="304">
                  <c:v>-9.0083134326413017E-4</c:v>
                </c:pt>
                <c:pt idx="305">
                  <c:v>-8.9762896456191399E-4</c:v>
                </c:pt>
                <c:pt idx="306">
                  <c:v>-8.9118564666368361E-4</c:v>
                </c:pt>
                <c:pt idx="307">
                  <c:v>-8.8959112722155546E-4</c:v>
                </c:pt>
                <c:pt idx="308">
                  <c:v>-8.8155028970637872E-4</c:v>
                </c:pt>
                <c:pt idx="309">
                  <c:v>-8.7832119844266643E-4</c:v>
                </c:pt>
                <c:pt idx="310">
                  <c:v>-8.7508765507227082E-4</c:v>
                </c:pt>
                <c:pt idx="311">
                  <c:v>-8.6858211822221643E-4</c:v>
                </c:pt>
                <c:pt idx="312">
                  <c:v>-8.6697196112142032E-4</c:v>
                </c:pt>
                <c:pt idx="313">
                  <c:v>-8.5885315650946481E-4</c:v>
                </c:pt>
                <c:pt idx="314">
                  <c:v>-8.5559290042702685E-4</c:v>
                </c:pt>
                <c:pt idx="315">
                  <c:v>-8.5232819221525702E-4</c:v>
                </c:pt>
                <c:pt idx="316">
                  <c:v>-8.4410892108936644E-4</c:v>
                </c:pt>
                <c:pt idx="317">
                  <c:v>-8.424823849800811E-4</c:v>
                </c:pt>
                <c:pt idx="318">
                  <c:v>-8.3593786905922229E-4</c:v>
                </c:pt>
                <c:pt idx="319">
                  <c:v>-8.3264644798086707E-4</c:v>
                </c:pt>
                <c:pt idx="320">
                  <c:v>-8.2935057474919915E-4</c:v>
                </c:pt>
                <c:pt idx="321">
                  <c:v>-8.227205933981907E-4</c:v>
                </c:pt>
                <c:pt idx="322">
                  <c:v>-8.2107916347286302E-4</c:v>
                </c:pt>
                <c:pt idx="323">
                  <c:v>-8.1113146206186987E-4</c:v>
                </c:pt>
                <c:pt idx="324">
                  <c:v>-8.0780665719174059E-4</c:v>
                </c:pt>
                <c:pt idx="325">
                  <c:v>-8.0111816801312335E-4</c:v>
                </c:pt>
                <c:pt idx="326">
                  <c:v>-7.9946259435276223E-4</c:v>
                </c:pt>
                <c:pt idx="327">
                  <c:v>-7.9780552933941189E-4</c:v>
                </c:pt>
                <c:pt idx="328">
                  <c:v>-7.8776433153714446E-4</c:v>
                </c:pt>
                <c:pt idx="329">
                  <c:v>-7.8440836115297482E-4</c:v>
                </c:pt>
                <c:pt idx="330">
                  <c:v>-7.7765764370079705E-4</c:v>
                </c:pt>
                <c:pt idx="331">
                  <c:v>-7.7598643574941506E-4</c:v>
                </c:pt>
                <c:pt idx="332">
                  <c:v>-7.7431373658704906E-4</c:v>
                </c:pt>
                <c:pt idx="333">
                  <c:v>-7.6417904182879773E-4</c:v>
                </c:pt>
                <c:pt idx="334">
                  <c:v>-7.6079190573719393E-4</c:v>
                </c:pt>
                <c:pt idx="335">
                  <c:v>-7.5397895749022717E-4</c:v>
                </c:pt>
                <c:pt idx="336">
                  <c:v>-7.5229211622299119E-4</c:v>
                </c:pt>
                <c:pt idx="337">
                  <c:v>-7.5060378389038291E-4</c:v>
                </c:pt>
                <c:pt idx="338">
                  <c:v>-7.3695728962029595E-4</c:v>
                </c:pt>
                <c:pt idx="339">
                  <c:v>-7.3008210796194305E-4</c:v>
                </c:pt>
                <c:pt idx="340">
                  <c:v>-7.2837963439584263E-4</c:v>
                </c:pt>
                <c:pt idx="341">
                  <c:v>-7.2494575631520952E-4</c:v>
                </c:pt>
                <c:pt idx="342">
                  <c:v>-7.1635397953259954E-4</c:v>
                </c:pt>
                <c:pt idx="343">
                  <c:v>-7.1290451145497146E-4</c:v>
                </c:pt>
                <c:pt idx="344">
                  <c:v>-7.0596709368557378E-4</c:v>
                </c:pt>
                <c:pt idx="345">
                  <c:v>-7.0424898887658238E-4</c:v>
                </c:pt>
                <c:pt idx="346">
                  <c:v>-7.0252939331745046E-4</c:v>
                </c:pt>
                <c:pt idx="347">
                  <c:v>-6.9211420424626147E-4</c:v>
                </c:pt>
                <c:pt idx="348">
                  <c:v>-6.8863356988488604E-4</c:v>
                </c:pt>
                <c:pt idx="349">
                  <c:v>-6.8163391321258103E-4</c:v>
                </c:pt>
                <c:pt idx="350">
                  <c:v>-6.7990017826508042E-4</c:v>
                </c:pt>
                <c:pt idx="351">
                  <c:v>-6.7816495273109376E-4</c:v>
                </c:pt>
                <c:pt idx="352">
                  <c:v>-6.6765626438706452E-4</c:v>
                </c:pt>
                <c:pt idx="353">
                  <c:v>-6.6414446354725882E-4</c:v>
                </c:pt>
                <c:pt idx="354">
                  <c:v>-6.5708256507625935E-4</c:v>
                </c:pt>
                <c:pt idx="355">
                  <c:v>-6.5533320113622673E-4</c:v>
                </c:pt>
                <c:pt idx="356">
                  <c:v>-6.5358234678283204E-4</c:v>
                </c:pt>
                <c:pt idx="357">
                  <c:v>-6.429801585780458E-4</c:v>
                </c:pt>
                <c:pt idx="358">
                  <c:v>-6.3943719105868035E-4</c:v>
                </c:pt>
                <c:pt idx="359">
                  <c:v>-6.3231304781595878E-4</c:v>
                </c:pt>
                <c:pt idx="360">
                  <c:v>-6.3054805606990727E-4</c:v>
                </c:pt>
                <c:pt idx="361">
                  <c:v>-6.2878157408796653E-4</c:v>
                </c:pt>
                <c:pt idx="362">
                  <c:v>-6.2167889759825144E-4</c:v>
                </c:pt>
                <c:pt idx="363">
                  <c:v>-6.1990571267782942E-4</c:v>
                </c:pt>
                <c:pt idx="364">
                  <c:v>-6.163337861033101E-4</c:v>
                </c:pt>
                <c:pt idx="365">
                  <c:v>-6.1275740718743797E-4</c:v>
                </c:pt>
                <c:pt idx="366">
                  <c:v>-6.0917657592735833E-4</c:v>
                </c:pt>
                <c:pt idx="367">
                  <c:v>-5.984073680304862E-4</c:v>
                </c:pt>
                <c:pt idx="368">
                  <c:v>-5.9480872735075325E-4</c:v>
                </c:pt>
                <c:pt idx="369">
                  <c:v>-5.9120563430397385E-4</c:v>
                </c:pt>
                <c:pt idx="370">
                  <c:v>-5.8759808889443017E-4</c:v>
                </c:pt>
                <c:pt idx="371">
                  <c:v>-5.8398609110927549E-4</c:v>
                </c:pt>
                <c:pt idx="372">
                  <c:v>-5.7312338348301599E-4</c:v>
                </c:pt>
                <c:pt idx="373">
                  <c:v>-5.6949357617543301E-4</c:v>
                </c:pt>
                <c:pt idx="374">
                  <c:v>-5.658593164765373E-4</c:v>
                </c:pt>
                <c:pt idx="375">
                  <c:v>-5.6222060438632885E-4</c:v>
                </c:pt>
                <c:pt idx="376">
                  <c:v>-5.5857743989053328E-4</c:v>
                </c:pt>
                <c:pt idx="377">
                  <c:v>-5.4762123198960817E-4</c:v>
                </c:pt>
                <c:pt idx="378">
                  <c:v>-5.4396025786860951E-4</c:v>
                </c:pt>
                <c:pt idx="379">
                  <c:v>-5.402948313291768E-4</c:v>
                </c:pt>
                <c:pt idx="380">
                  <c:v>-5.366249523698828E-4</c:v>
                </c:pt>
                <c:pt idx="381">
                  <c:v>-5.3295062098644513E-4</c:v>
                </c:pt>
                <c:pt idx="382">
                  <c:v>-5.2190091224701973E-4</c:v>
                </c:pt>
                <c:pt idx="383">
                  <c:v>-5.1262828718697559E-4</c:v>
                </c:pt>
                <c:pt idx="384">
                  <c:v>-5.051928720859164E-4</c:v>
                </c:pt>
                <c:pt idx="385">
                  <c:v>-5.033497607083437E-4</c:v>
                </c:pt>
                <c:pt idx="386">
                  <c:v>-5.0150516008371936E-4</c:v>
                </c:pt>
                <c:pt idx="387">
                  <c:v>-4.9034195996716841E-4</c:v>
                </c:pt>
                <c:pt idx="388">
                  <c:v>-4.866119881248084E-4</c:v>
                </c:pt>
                <c:pt idx="389">
                  <c:v>-4.7911430838225175E-4</c:v>
                </c:pt>
                <c:pt idx="390">
                  <c:v>-4.7725557727307244E-4</c:v>
                </c:pt>
                <c:pt idx="391">
                  <c:v>-4.7539535713562786E-4</c:v>
                </c:pt>
                <c:pt idx="392">
                  <c:v>-4.6413865286111208E-4</c:v>
                </c:pt>
                <c:pt idx="393">
                  <c:v>-4.5279177089112873E-4</c:v>
                </c:pt>
                <c:pt idx="394">
                  <c:v>-4.5091816812330566E-4</c:v>
                </c:pt>
                <c:pt idx="395">
                  <c:v>-4.4904307653460444E-4</c:v>
                </c:pt>
                <c:pt idx="396">
                  <c:v>-4.4716649615389459E-4</c:v>
                </c:pt>
                <c:pt idx="397">
                  <c:v>-4.3771716833440968E-4</c:v>
                </c:pt>
                <c:pt idx="398">
                  <c:v>-4.3392486005668128E-4</c:v>
                </c:pt>
                <c:pt idx="399">
                  <c:v>-4.2630263997534007E-4</c:v>
                </c:pt>
                <c:pt idx="400">
                  <c:v>-4.2441267397122506E-4</c:v>
                </c:pt>
                <c:pt idx="401">
                  <c:v>-4.2252121939136893E-4</c:v>
                </c:pt>
                <c:pt idx="402">
                  <c:v>-4.1107750489406187E-4</c:v>
                </c:pt>
                <c:pt idx="403">
                  <c:v>-4.0725402807761577E-4</c:v>
                </c:pt>
                <c:pt idx="404">
                  <c:v>-4.0535216212278513E-4</c:v>
                </c:pt>
                <c:pt idx="405">
                  <c:v>-4.0344880777853535E-4</c:v>
                </c:pt>
                <c:pt idx="406">
                  <c:v>-4.0154396506556341E-4</c:v>
                </c:pt>
                <c:pt idx="407">
                  <c:v>-3.8615683518816724E-4</c:v>
                </c:pt>
                <c:pt idx="408">
                  <c:v>-3.823044118558272E-4</c:v>
                </c:pt>
                <c:pt idx="409">
                  <c:v>-3.7844753586657731E-4</c:v>
                </c:pt>
                <c:pt idx="410">
                  <c:v>-3.7069704515751978E-4</c:v>
                </c:pt>
                <c:pt idx="411">
                  <c:v>-3.6877436256688156E-4</c:v>
                </c:pt>
                <c:pt idx="412">
                  <c:v>-3.5909636590014671E-4</c:v>
                </c:pt>
                <c:pt idx="413">
                  <c:v>-3.5521277387351446E-4</c:v>
                </c:pt>
                <c:pt idx="414">
                  <c:v>-3.5132472915933022E-4</c:v>
                </c:pt>
                <c:pt idx="415">
                  <c:v>-3.435119547874621E-4</c:v>
                </c:pt>
                <c:pt idx="416">
                  <c:v>-3.2790295417184367E-4</c:v>
                </c:pt>
                <c:pt idx="417">
                  <c:v>-3.2398374051556544E-4</c:v>
                </c:pt>
                <c:pt idx="418">
                  <c:v>-3.1610867833570255E-4</c:v>
                </c:pt>
                <c:pt idx="419">
                  <c:v>-3.1415477454411719E-4</c:v>
                </c:pt>
                <c:pt idx="420">
                  <c:v>-3.0432088131471247E-4</c:v>
                </c:pt>
                <c:pt idx="421">
                  <c:v>-3.0037495125867508E-4</c:v>
                </c:pt>
                <c:pt idx="422">
                  <c:v>-2.9642456845246912E-4</c:v>
                </c:pt>
                <c:pt idx="423">
                  <c:v>-2.8848721420976497E-4</c:v>
                </c:pt>
                <c:pt idx="424">
                  <c:v>-2.8252777534820694E-4</c:v>
                </c:pt>
                <c:pt idx="425">
                  <c:v>-2.7062712829158342E-4</c:v>
                </c:pt>
                <c:pt idx="426">
                  <c:v>-2.6263119154586309E-4</c:v>
                </c:pt>
                <c:pt idx="427">
                  <c:v>-2.6064756080093621E-4</c:v>
                </c:pt>
                <c:pt idx="428">
                  <c:v>-2.5866244301421223E-4</c:v>
                </c:pt>
                <c:pt idx="429">
                  <c:v>-2.4665768220556044E-4</c:v>
                </c:pt>
                <c:pt idx="430">
                  <c:v>-2.4264718957595614E-4</c:v>
                </c:pt>
                <c:pt idx="431">
                  <c:v>-2.3458895169323961E-4</c:v>
                </c:pt>
                <c:pt idx="432">
                  <c:v>-2.3258971649550708E-4</c:v>
                </c:pt>
                <c:pt idx="433">
                  <c:v>-2.3058899453220322E-4</c:v>
                </c:pt>
                <c:pt idx="434">
                  <c:v>-2.1849072366836845E-4</c:v>
                </c:pt>
                <c:pt idx="435">
                  <c:v>-2.1444906095289691E-4</c:v>
                </c:pt>
                <c:pt idx="436">
                  <c:v>-2.0632851736479554E-4</c:v>
                </c:pt>
                <c:pt idx="437">
                  <c:v>-2.0431367965353942E-4</c:v>
                </c:pt>
                <c:pt idx="438">
                  <c:v>-2.0229735546846295E-4</c:v>
                </c:pt>
                <c:pt idx="439">
                  <c:v>-1.9010557386483156E-4</c:v>
                </c:pt>
                <c:pt idx="440">
                  <c:v>-1.860327408404454E-4</c:v>
                </c:pt>
                <c:pt idx="441">
                  <c:v>-1.778498868600729E-4</c:v>
                </c:pt>
                <c:pt idx="442">
                  <c:v>-1.7581944863134802E-4</c:v>
                </c:pt>
                <c:pt idx="443">
                  <c:v>-1.7378752422169167E-4</c:v>
                </c:pt>
                <c:pt idx="444">
                  <c:v>-1.6150223119622858E-4</c:v>
                </c:pt>
                <c:pt idx="445">
                  <c:v>-1.5739822763085538E-4</c:v>
                </c:pt>
                <c:pt idx="446">
                  <c:v>-1.5535590374682329E-4</c:v>
                </c:pt>
                <c:pt idx="447">
                  <c:v>-1.471070217752557E-4</c:v>
                </c:pt>
                <c:pt idx="448">
                  <c:v>-1.4505949919187895E-4</c:v>
                </c:pt>
                <c:pt idx="449">
                  <c:v>-1.3475795083017772E-4</c:v>
                </c:pt>
                <c:pt idx="450">
                  <c:v>-1.3062500146210354E-4</c:v>
                </c:pt>
                <c:pt idx="451">
                  <c:v>-1.2648759915867558E-4</c:v>
                </c:pt>
                <c:pt idx="452">
                  <c:v>-1.1817639741659725E-4</c:v>
                </c:pt>
                <c:pt idx="453">
                  <c:v>-1.1611327876225355E-4</c:v>
                </c:pt>
                <c:pt idx="454">
                  <c:v>-1.0573379340339528E-4</c:v>
                </c:pt>
                <c:pt idx="455">
                  <c:v>-1.0156967337726641E-4</c:v>
                </c:pt>
                <c:pt idx="456">
                  <c:v>-9.7401100377147998E-5</c:v>
                </c:pt>
                <c:pt idx="457">
                  <c:v>-8.902757386422544E-5</c:v>
                </c:pt>
                <c:pt idx="458">
                  <c:v>-8.6948861296704878E-5</c:v>
                </c:pt>
                <c:pt idx="459">
                  <c:v>-7.6491440656134557E-5</c:v>
                </c:pt>
                <c:pt idx="460">
                  <c:v>-7.2296149737471893E-5</c:v>
                </c:pt>
                <c:pt idx="461">
                  <c:v>-6.809640581417753E-5</c:v>
                </c:pt>
                <c:pt idx="462">
                  <c:v>-5.9660549429491061E-5</c:v>
                </c:pt>
                <c:pt idx="463">
                  <c:v>-5.7566245150097289E-5</c:v>
                </c:pt>
                <c:pt idx="464">
                  <c:v>-4.7030890988342122E-5</c:v>
                </c:pt>
                <c:pt idx="465">
                  <c:v>-4.2804428946663364E-5</c:v>
                </c:pt>
                <c:pt idx="466">
                  <c:v>-3.8573513869710752E-5</c:v>
                </c:pt>
                <c:pt idx="467">
                  <c:v>-3.0075322402511873E-5</c:v>
                </c:pt>
                <c:pt idx="468">
                  <c:v>-2.7965428672137976E-5</c:v>
                </c:pt>
                <c:pt idx="469">
                  <c:v>-1.5212568033660542E-5</c:v>
                </c:pt>
                <c:pt idx="470">
                  <c:v>-1.0952708259058486E-5</c:v>
                </c:pt>
                <c:pt idx="471">
                  <c:v>-2.3958876700773275E-6</c:v>
                </c:pt>
                <c:pt idx="472">
                  <c:v>-2.7189105966662908E-7</c:v>
                </c:pt>
                <c:pt idx="473">
                  <c:v>1.8535898106731089E-6</c:v>
                </c:pt>
                <c:pt idx="474">
                  <c:v>1.4699966106304014E-5</c:v>
                </c:pt>
                <c:pt idx="475">
                  <c:v>1.8990997834956331E-5</c:v>
                </c:pt>
                <c:pt idx="476">
                  <c:v>2.7610164598260411E-5</c:v>
                </c:pt>
                <c:pt idx="477">
                  <c:v>2.9749746331408922E-5</c:v>
                </c:pt>
                <c:pt idx="478">
                  <c:v>3.1890811973125307E-5</c:v>
                </c:pt>
                <c:pt idx="479">
                  <c:v>4.4830704653069946E-5</c:v>
                </c:pt>
                <c:pt idx="480">
                  <c:v>4.915290857686999E-5</c:v>
                </c:pt>
                <c:pt idx="481">
                  <c:v>5.7834427072866006E-5</c:v>
                </c:pt>
                <c:pt idx="482">
                  <c:v>5.998959151432004E-5</c:v>
                </c:pt>
                <c:pt idx="483">
                  <c:v>6.2146239514504487E-5</c:v>
                </c:pt>
                <c:pt idx="484">
                  <c:v>7.517964930334455E-5</c:v>
                </c:pt>
                <c:pt idx="485">
                  <c:v>7.9533025667257652E-5</c:v>
                </c:pt>
                <c:pt idx="486">
                  <c:v>8.8276901565623433E-5</c:v>
                </c:pt>
                <c:pt idx="487">
                  <c:v>9.0447646255154002E-5</c:v>
                </c:pt>
                <c:pt idx="488">
                  <c:v>9.261987413409653E-5</c:v>
                </c:pt>
                <c:pt idx="489">
                  <c:v>1.0574680176672803E-4</c:v>
                </c:pt>
                <c:pt idx="490">
                  <c:v>1.1013135081829812E-4</c:v>
                </c:pt>
                <c:pt idx="491">
                  <c:v>1.1893831441673281E-4</c:v>
                </c:pt>
                <c:pt idx="492">
                  <c:v>1.2112465946734208E-4</c:v>
                </c:pt>
                <c:pt idx="493">
                  <c:v>1.2331248880584434E-4</c:v>
                </c:pt>
                <c:pt idx="494">
                  <c:v>1.3653833380567631E-4</c:v>
                </c:pt>
                <c:pt idx="495">
                  <c:v>1.4095768354087154E-4</c:v>
                </c:pt>
                <c:pt idx="496">
                  <c:v>1.4984332773370181E-4</c:v>
                </c:pt>
                <c:pt idx="497">
                  <c:v>1.520460638468335E-4</c:v>
                </c:pt>
                <c:pt idx="498">
                  <c:v>1.5425033650631479E-4</c:v>
                </c:pt>
                <c:pt idx="499">
                  <c:v>1.6759849444012144E-4</c:v>
                </c:pt>
                <c:pt idx="500">
                  <c:v>1.7206101471085015E-4</c:v>
                </c:pt>
                <c:pt idx="501">
                  <c:v>1.8104545035752491E-4</c:v>
                </c:pt>
                <c:pt idx="502">
                  <c:v>1.8326704023852169E-4</c:v>
                </c:pt>
                <c:pt idx="503">
                  <c:v>1.8549037797099105E-4</c:v>
                </c:pt>
                <c:pt idx="504">
                  <c:v>1.9898604428192357E-4</c:v>
                </c:pt>
                <c:pt idx="505">
                  <c:v>2.0350013359072433E-4</c:v>
                </c:pt>
                <c:pt idx="506">
                  <c:v>2.125999091222171E-4</c:v>
                </c:pt>
                <c:pt idx="507">
                  <c:v>2.1484454116260654E-4</c:v>
                </c:pt>
                <c:pt idx="508">
                  <c:v>2.1709140274342901E-4</c:v>
                </c:pt>
                <c:pt idx="509">
                  <c:v>2.3075977314538973E-4</c:v>
                </c:pt>
                <c:pt idx="510">
                  <c:v>2.3533383009794443E-4</c:v>
                </c:pt>
                <c:pt idx="511">
                  <c:v>2.6527224602279631E-4</c:v>
                </c:pt>
                <c:pt idx="512">
                  <c:v>2.9800106883204336E-4</c:v>
                </c:pt>
                <c:pt idx="513">
                  <c:v>3.312084586379882E-4</c:v>
                </c:pt>
                <c:pt idx="514">
                  <c:v>3.648944194054593E-4</c:v>
                </c:pt>
                <c:pt idx="515">
                  <c:v>4.0154263516029915E-4</c:v>
                </c:pt>
                <c:pt idx="516">
                  <c:v>4.3621997480525556E-4</c:v>
                </c:pt>
                <c:pt idx="517">
                  <c:v>4.7137590193985045E-4</c:v>
                </c:pt>
                <c:pt idx="518">
                  <c:v>5.0701042091673106E-4</c:v>
                </c:pt>
                <c:pt idx="519">
                  <c:v>5.4050293077523293E-4</c:v>
                </c:pt>
                <c:pt idx="520">
                  <c:v>5.7706040396521274E-4</c:v>
                </c:pt>
                <c:pt idx="521">
                  <c:v>6.1409647752519447E-4</c:v>
                </c:pt>
                <c:pt idx="522">
                  <c:v>6.5161115589695839E-4</c:v>
                </c:pt>
                <c:pt idx="523">
                  <c:v>6.8960444355958828E-4</c:v>
                </c:pt>
                <c:pt idx="524">
                  <c:v>7.3086821416354277E-4</c:v>
                </c:pt>
                <c:pt idx="525">
                  <c:v>7.6985300264740338E-4</c:v>
                </c:pt>
                <c:pt idx="526">
                  <c:v>8.0931641987048682E-4</c:v>
                </c:pt>
                <c:pt idx="527">
                  <c:v>8.636661550906477E-4</c:v>
                </c:pt>
                <c:pt idx="528">
                  <c:v>9.0137018098184808E-4</c:v>
                </c:pt>
                <c:pt idx="529">
                  <c:v>9.3057849301197808E-4</c:v>
                </c:pt>
                <c:pt idx="530">
                  <c:v>9.7195647454086499E-4</c:v>
                </c:pt>
                <c:pt idx="531">
                  <c:v>1.0138131097877036E-3</c:v>
                </c:pt>
                <c:pt idx="532">
                  <c:v>1.050019309054343E-3</c:v>
                </c:pt>
                <c:pt idx="533">
                  <c:v>1.0896706787317484E-3</c:v>
                </c:pt>
                <c:pt idx="534">
                  <c:v>1.1328603337327056E-3</c:v>
                </c:pt>
                <c:pt idx="535">
                  <c:v>1.1765286421048871E-3</c:v>
                </c:pt>
                <c:pt idx="536">
                  <c:v>1.220675608738667E-3</c:v>
                </c:pt>
                <c:pt idx="537">
                  <c:v>1.2750049432035608E-3</c:v>
                </c:pt>
                <c:pt idx="538">
                  <c:v>1.320212302651726E-3</c:v>
                </c:pt>
                <c:pt idx="539">
                  <c:v>1.3658983588724352E-3</c:v>
                </c:pt>
                <c:pt idx="540">
                  <c:v>1.4120631175076265E-3</c:v>
                </c:pt>
                <c:pt idx="541">
                  <c:v>1.4755096387308875E-3</c:v>
                </c:pt>
                <c:pt idx="542">
                  <c:v>1.5228029870634208E-3</c:v>
                </c:pt>
                <c:pt idx="543">
                  <c:v>1.5705750655040096E-3</c:v>
                </c:pt>
                <c:pt idx="544">
                  <c:v>1.6188258801502764E-3</c:v>
                </c:pt>
                <c:pt idx="545">
                  <c:v>1.6710249253038348E-3</c:v>
                </c:pt>
                <c:pt idx="546">
                  <c:v>1.7202671954259651E-3</c:v>
                </c:pt>
                <c:pt idx="547">
                  <c:v>1.7699882117726945E-3</c:v>
                </c:pt>
                <c:pt idx="548">
                  <c:v>1.8201879804862066E-3</c:v>
                </c:pt>
                <c:pt idx="549">
                  <c:v>1.8708665077731494E-3</c:v>
                </c:pt>
                <c:pt idx="550">
                  <c:v>1.9220237998994786E-3</c:v>
                </c:pt>
                <c:pt idx="551">
                  <c:v>1.9736598631904566E-3</c:v>
                </c:pt>
                <c:pt idx="552">
                  <c:v>2.0257747040254973E-3</c:v>
                </c:pt>
                <c:pt idx="553">
                  <c:v>2.0821749950317159E-3</c:v>
                </c:pt>
                <c:pt idx="554">
                  <c:v>2.1314407441703192E-3</c:v>
                </c:pt>
                <c:pt idx="555">
                  <c:v>2.1849919565406209E-3</c:v>
                </c:pt>
                <c:pt idx="556">
                  <c:v>2.2390219725837613E-3</c:v>
                </c:pt>
                <c:pt idx="557">
                  <c:v>2.2935307989808478E-3</c:v>
                </c:pt>
                <c:pt idx="558">
                  <c:v>2.3485184424645597E-3</c:v>
                </c:pt>
                <c:pt idx="559">
                  <c:v>2.4039726086345602E-3</c:v>
                </c:pt>
                <c:pt idx="560">
                  <c:v>2.4598317978596546E-3</c:v>
                </c:pt>
                <c:pt idx="561">
                  <c:v>2.5160222080554003E-3</c:v>
                </c:pt>
                <c:pt idx="562">
                  <c:v>2.5603037598734674E-3</c:v>
                </c:pt>
                <c:pt idx="563">
                  <c:v>2.6291037712990227E-3</c:v>
                </c:pt>
                <c:pt idx="564">
                  <c:v>2.6858904580661126E-3</c:v>
                </c:pt>
                <c:pt idx="565">
                  <c:v>2.7428291299286794E-3</c:v>
                </c:pt>
                <c:pt idx="566">
                  <c:v>2.8081264196767497E-3</c:v>
                </c:pt>
                <c:pt idx="567">
                  <c:v>2.8571624378647166E-3</c:v>
                </c:pt>
                <c:pt idx="568">
                  <c:v>2.914557078424921E-3</c:v>
                </c:pt>
                <c:pt idx="569">
                  <c:v>2.9721037130411763E-3</c:v>
                </c:pt>
                <c:pt idx="570">
                  <c:v>3.0298023439697423E-3</c:v>
                </c:pt>
                <c:pt idx="571">
                  <c:v>3.0876529734797718E-3</c:v>
                </c:pt>
                <c:pt idx="572">
                  <c:v>3.1456556038326807E-3</c:v>
                </c:pt>
                <c:pt idx="573">
                  <c:v>3.2038102373027799E-3</c:v>
                </c:pt>
                <c:pt idx="574">
                  <c:v>3.2621168761746934E-3</c:v>
                </c:pt>
                <c:pt idx="575">
                  <c:v>3.3205755227278875E-3</c:v>
                </c:pt>
                <c:pt idx="576">
                  <c:v>3.3791861792624579E-3</c:v>
                </c:pt>
                <c:pt idx="577">
                  <c:v>3.4379488480681861E-3</c:v>
                </c:pt>
                <c:pt idx="578">
                  <c:v>3.4968635314529036E-3</c:v>
                </c:pt>
                <c:pt idx="579">
                  <c:v>3.5812910682030442E-3</c:v>
                </c:pt>
                <c:pt idx="580">
                  <c:v>3.6405749394809216E-3</c:v>
                </c:pt>
                <c:pt idx="581">
                  <c:v>3.7000108332798224E-3</c:v>
                </c:pt>
                <c:pt idx="582">
                  <c:v>3.7595987519359422E-3</c:v>
                </c:pt>
                <c:pt idx="583">
                  <c:v>3.8193386977803194E-3</c:v>
                </c:pt>
                <c:pt idx="584">
                  <c:v>3.8662987653112092E-3</c:v>
                </c:pt>
                <c:pt idx="585">
                  <c:v>3.9263082457988551E-3</c:v>
                </c:pt>
                <c:pt idx="586">
                  <c:v>3.9864697249630023E-3</c:v>
                </c:pt>
                <c:pt idx="587">
                  <c:v>4.0467832049390874E-3</c:v>
                </c:pt>
                <c:pt idx="588">
                  <c:v>4.1203189170441728E-3</c:v>
                </c:pt>
                <c:pt idx="589">
                  <c:v>4.1809710754263148E-3</c:v>
                </c:pt>
                <c:pt idx="590">
                  <c:v>4.2417752775202712E-3</c:v>
                </c:pt>
                <c:pt idx="591">
                  <c:v>4.3027315257086526E-3</c:v>
                </c:pt>
                <c:pt idx="592">
                  <c:v>4.3638398223843832E-3</c:v>
                </c:pt>
                <c:pt idx="593">
                  <c:v>4.4206843788865413E-3</c:v>
                </c:pt>
                <c:pt idx="594">
                  <c:v>4.4820851595757105E-3</c:v>
                </c:pt>
                <c:pt idx="595">
                  <c:v>4.5612524311033908E-3</c:v>
                </c:pt>
                <c:pt idx="596">
                  <c:v>4.6053428526837692E-3</c:v>
                </c:pt>
                <c:pt idx="597">
                  <c:v>4.6716621171144319E-3</c:v>
                </c:pt>
                <c:pt idx="598">
                  <c:v>4.733682755228689E-3</c:v>
                </c:pt>
                <c:pt idx="599">
                  <c:v>4.7958554587277449E-3</c:v>
                </c:pt>
                <c:pt idx="600">
                  <c:v>4.8581802300457838E-3</c:v>
                </c:pt>
                <c:pt idx="601">
                  <c:v>4.916147963289319E-3</c:v>
                </c:pt>
                <c:pt idx="602">
                  <c:v>4.9787651547559264E-3</c:v>
                </c:pt>
                <c:pt idx="603">
                  <c:v>5.0415344081962132E-3</c:v>
                </c:pt>
                <c:pt idx="604">
                  <c:v>5.1044557260029322E-3</c:v>
                </c:pt>
                <c:pt idx="605">
                  <c:v>5.1720851896972578E-3</c:v>
                </c:pt>
                <c:pt idx="606">
                  <c:v>5.2353224194698969E-3</c:v>
                </c:pt>
                <c:pt idx="607">
                  <c:v>5.2987117342967642E-3</c:v>
                </c:pt>
                <c:pt idx="608">
                  <c:v>5.3622531366610332E-3</c:v>
                </c:pt>
                <c:pt idx="609">
                  <c:v>5.4259466290561944E-3</c:v>
                </c:pt>
                <c:pt idx="610">
                  <c:v>5.4897912121964322E-3</c:v>
                </c:pt>
                <c:pt idx="611">
                  <c:v>5.553752790640438E-3</c:v>
                </c:pt>
                <c:pt idx="612">
                  <c:v>5.6177573819448136E-3</c:v>
                </c:pt>
                <c:pt idx="613">
                  <c:v>5.6817286273940799E-3</c:v>
                </c:pt>
                <c:pt idx="614">
                  <c:v>5.7409977898776887E-3</c:v>
                </c:pt>
                <c:pt idx="615">
                  <c:v>5.8046982569734951E-3</c:v>
                </c:pt>
                <c:pt idx="616">
                  <c:v>5.8682126448132976E-3</c:v>
                </c:pt>
                <c:pt idx="617">
                  <c:v>5.9315409504394623E-3</c:v>
                </c:pt>
                <c:pt idx="618">
                  <c:v>5.9992265173472179E-3</c:v>
                </c:pt>
                <c:pt idx="619">
                  <c:v>6.0621704116942303E-3</c:v>
                </c:pt>
                <c:pt idx="620">
                  <c:v>6.1249282226370728E-3</c:v>
                </c:pt>
                <c:pt idx="621">
                  <c:v>6.1874999471562258E-3</c:v>
                </c:pt>
                <c:pt idx="622">
                  <c:v>6.2498855822424836E-3</c:v>
                </c:pt>
                <c:pt idx="623">
                  <c:v>6.3076028932629313E-3</c:v>
                </c:pt>
                <c:pt idx="624">
                  <c:v>6.3696285413445963E-3</c:v>
                </c:pt>
                <c:pt idx="625">
                  <c:v>6.4314680838712945E-3</c:v>
                </c:pt>
                <c:pt idx="626">
                  <c:v>6.5020117111727616E-3</c:v>
                </c:pt>
                <c:pt idx="627">
                  <c:v>6.5590223114357412E-3</c:v>
                </c:pt>
                <c:pt idx="628">
                  <c:v>6.6202913472083432E-3</c:v>
                </c:pt>
                <c:pt idx="629">
                  <c:v>6.6813742727285744E-3</c:v>
                </c:pt>
                <c:pt idx="630">
                  <c:v>6.742271085054272E-3</c:v>
                </c:pt>
                <c:pt idx="631">
                  <c:v>6.8116395445366558E-3</c:v>
                </c:pt>
                <c:pt idx="632">
                  <c:v>6.8721375330264619E-3</c:v>
                </c:pt>
                <c:pt idx="633">
                  <c:v>6.9324493991471383E-3</c:v>
                </c:pt>
                <c:pt idx="634">
                  <c:v>6.9925751399977799E-3</c:v>
                </c:pt>
                <c:pt idx="635">
                  <c:v>7.0525147526852164E-3</c:v>
                </c:pt>
                <c:pt idx="636">
                  <c:v>7.1036222972438775E-3</c:v>
                </c:pt>
                <c:pt idx="637">
                  <c:v>7.1632138748060565E-3</c:v>
                </c:pt>
                <c:pt idx="638">
                  <c:v>7.2226193037406884E-3</c:v>
                </c:pt>
                <c:pt idx="639">
                  <c:v>7.2818385813740501E-3</c:v>
                </c:pt>
                <c:pt idx="640">
                  <c:v>7.3494207930631964E-3</c:v>
                </c:pt>
                <c:pt idx="641">
                  <c:v>7.425280262953241E-3</c:v>
                </c:pt>
                <c:pt idx="642">
                  <c:v>7.4668802118352338E-3</c:v>
                </c:pt>
                <c:pt idx="643">
                  <c:v>7.5253306961614048E-3</c:v>
                </c:pt>
                <c:pt idx="644">
                  <c:v>7.5793693624648384E-3</c:v>
                </c:pt>
                <c:pt idx="645">
                  <c:v>7.6374596061121736E-3</c:v>
                </c:pt>
                <c:pt idx="646">
                  <c:v>7.720268592372459E-3</c:v>
                </c:pt>
                <c:pt idx="647">
                  <c:v>7.7779091978161241E-3</c:v>
                </c:pt>
                <c:pt idx="648">
                  <c:v>7.8228417235265222E-3</c:v>
                </c:pt>
                <c:pt idx="649">
                  <c:v>7.8926319235478326E-3</c:v>
                </c:pt>
                <c:pt idx="650">
                  <c:v>7.9497140381354359E-3</c:v>
                </c:pt>
                <c:pt idx="651">
                  <c:v>8.0066099834205651E-3</c:v>
                </c:pt>
                <c:pt idx="652">
                  <c:v>8.0633197565829762E-3</c:v>
                </c:pt>
                <c:pt idx="653">
                  <c:v>8.1198433547999271E-3</c:v>
                </c:pt>
                <c:pt idx="654">
                  <c:v>8.1761807752686599E-3</c:v>
                </c:pt>
                <c:pt idx="655">
                  <c:v>8.2323320151914126E-3</c:v>
                </c:pt>
                <c:pt idx="656">
                  <c:v>8.288297071775419E-3</c:v>
                </c:pt>
                <c:pt idx="657">
                  <c:v>8.3440759422478972E-3</c:v>
                </c:pt>
                <c:pt idx="658">
                  <c:v>8.3996686238310692E-3</c:v>
                </c:pt>
                <c:pt idx="659">
                  <c:v>8.4550751137696389E-3</c:v>
                </c:pt>
                <c:pt idx="660">
                  <c:v>8.5102954093108085E-3</c:v>
                </c:pt>
                <c:pt idx="661">
                  <c:v>8.5653295077092739E-3</c:v>
                </c:pt>
                <c:pt idx="662">
                  <c:v>8.6201837528979142E-3</c:v>
                </c:pt>
                <c:pt idx="663">
                  <c:v>8.6749036562663862E-3</c:v>
                </c:pt>
                <c:pt idx="664">
                  <c:v>8.7295496566411335E-3</c:v>
                </c:pt>
                <c:pt idx="665">
                  <c:v>8.7841822234216438E-3</c:v>
                </c:pt>
                <c:pt idx="666">
                  <c:v>8.8388615921070057E-3</c:v>
                </c:pt>
                <c:pt idx="667">
                  <c:v>8.8936275191303649E-3</c:v>
                </c:pt>
                <c:pt idx="668">
                  <c:v>8.9484836786976607E-3</c:v>
                </c:pt>
                <c:pt idx="669">
                  <c:v>9.0034300721228422E-3</c:v>
                </c:pt>
                <c:pt idx="670">
                  <c:v>9.0584667007323483E-3</c:v>
                </c:pt>
                <c:pt idx="671">
                  <c:v>9.1135935658351319E-3</c:v>
                </c:pt>
                <c:pt idx="672">
                  <c:v>9.1688106687651261E-3</c:v>
                </c:pt>
                <c:pt idx="673">
                  <c:v>9.2241180108387777E-3</c:v>
                </c:pt>
                <c:pt idx="674">
                  <c:v>9.2795155933850237E-3</c:v>
                </c:pt>
                <c:pt idx="675">
                  <c:v>9.3350034177377972E-3</c:v>
                </c:pt>
                <c:pt idx="676">
                  <c:v>9.390581485226035E-3</c:v>
                </c:pt>
                <c:pt idx="677">
                  <c:v>9.4462497971786741E-3</c:v>
                </c:pt>
                <c:pt idx="678">
                  <c:v>9.5020083549396395E-3</c:v>
                </c:pt>
                <c:pt idx="679">
                  <c:v>9.5578571598428641E-3</c:v>
                </c:pt>
                <c:pt idx="680">
                  <c:v>9.613796213227277E-3</c:v>
                </c:pt>
                <c:pt idx="681">
                  <c:v>9.669825516439301E-3</c:v>
                </c:pt>
                <c:pt idx="682">
                  <c:v>9.7259450708178652E-3</c:v>
                </c:pt>
                <c:pt idx="683">
                  <c:v>9.7696907186484924E-3</c:v>
                </c:pt>
                <c:pt idx="684">
                  <c:v>9.838454938475294E-3</c:v>
                </c:pt>
                <c:pt idx="685">
                  <c:v>9.8948452544520005E-3</c:v>
                </c:pt>
                <c:pt idx="686">
                  <c:v>9.9513258269984251E-3</c:v>
                </c:pt>
                <c:pt idx="687">
                  <c:v>9.9953365591989377E-3</c:v>
                </c:pt>
                <c:pt idx="688">
                  <c:v>1.0047780539995823E-2</c:v>
                </c:pt>
                <c:pt idx="689">
                  <c:v>1.0104499753416096E-2</c:v>
                </c:pt>
                <c:pt idx="690">
                  <c:v>1.0161309182548412E-2</c:v>
                </c:pt>
                <c:pt idx="691">
                  <c:v>1.0218208828586102E-2</c:v>
                </c:pt>
                <c:pt idx="692">
                  <c:v>1.0296333358205831E-2</c:v>
                </c:pt>
                <c:pt idx="693">
                  <c:v>1.0349217132886723E-2</c:v>
                </c:pt>
                <c:pt idx="694">
                  <c:v>1.040641980696172E-2</c:v>
                </c:pt>
                <c:pt idx="695">
                  <c:v>1.0463712749884113E-2</c:v>
                </c:pt>
                <c:pt idx="696">
                  <c:v>1.0521095963027804E-2</c:v>
                </c:pt>
                <c:pt idx="697">
                  <c:v>1.0578569447769193E-2</c:v>
                </c:pt>
                <c:pt idx="698">
                  <c:v>1.0636133205484677E-2</c:v>
                </c:pt>
                <c:pt idx="699">
                  <c:v>1.0693787237563146E-2</c:v>
                </c:pt>
                <c:pt idx="700">
                  <c:v>1.0751531545380999E-2</c:v>
                </c:pt>
                <c:pt idx="701">
                  <c:v>1.0809366130324627E-2</c:v>
                </c:pt>
                <c:pt idx="702">
                  <c:v>1.0867290993785417E-2</c:v>
                </c:pt>
                <c:pt idx="703">
                  <c:v>1.0925306137152258E-2</c:v>
                </c:pt>
                <c:pt idx="704">
                  <c:v>1.0983411561816536E-2</c:v>
                </c:pt>
                <c:pt idx="705">
                  <c:v>1.1041607269174636E-2</c:v>
                </c:pt>
                <c:pt idx="706">
                  <c:v>1.1099893260622939E-2</c:v>
                </c:pt>
                <c:pt idx="707">
                  <c:v>1.115826953755783E-2</c:v>
                </c:pt>
                <c:pt idx="708">
                  <c:v>1.1216736101378189E-2</c:v>
                </c:pt>
                <c:pt idx="709">
                  <c:v>1.1275292953495386E-2</c:v>
                </c:pt>
                <c:pt idx="710">
                  <c:v>1.1333940095305806E-2</c:v>
                </c:pt>
                <c:pt idx="711">
                  <c:v>1.1392677528223316E-2</c:v>
                </c:pt>
                <c:pt idx="712">
                  <c:v>1.1451505253656791E-2</c:v>
                </c:pt>
                <c:pt idx="713">
                  <c:v>1.1510423273012604E-2</c:v>
                </c:pt>
                <c:pt idx="714">
                  <c:v>1.1569426943716932E-2</c:v>
                </c:pt>
                <c:pt idx="715">
                  <c:v>1.162846600025802E-2</c:v>
                </c:pt>
                <c:pt idx="716">
                  <c:v>1.1687464280891458E-2</c:v>
                </c:pt>
                <c:pt idx="717">
                  <c:v>1.1746345325056862E-2</c:v>
                </c:pt>
                <c:pt idx="718">
                  <c:v>1.1805032707750407E-2</c:v>
                </c:pt>
                <c:pt idx="719">
                  <c:v>1.1863468876067151E-2</c:v>
                </c:pt>
                <c:pt idx="720">
                  <c:v>1.1921645801022118E-2</c:v>
                </c:pt>
                <c:pt idx="721">
                  <c:v>1.1979563478591027E-2</c:v>
                </c:pt>
                <c:pt idx="722">
                  <c:v>1.2024326480858726E-2</c:v>
                </c:pt>
                <c:pt idx="723">
                  <c:v>1.2094621075585954E-2</c:v>
                </c:pt>
                <c:pt idx="724">
                  <c:v>1.2151760987060833E-2</c:v>
                </c:pt>
                <c:pt idx="725">
                  <c:v>1.2208641635244877E-2</c:v>
                </c:pt>
                <c:pt idx="726">
                  <c:v>1.2265263016211225E-2</c:v>
                </c:pt>
                <c:pt idx="727">
                  <c:v>1.2321625126048008E-2</c:v>
                </c:pt>
                <c:pt idx="728">
                  <c:v>1.2377727960853346E-2</c:v>
                </c:pt>
                <c:pt idx="729">
                  <c:v>1.2433571516755337E-2</c:v>
                </c:pt>
                <c:pt idx="730">
                  <c:v>1.2489155789894568E-2</c:v>
                </c:pt>
                <c:pt idx="731">
                  <c:v>1.2544480776426614E-2</c:v>
                </c:pt>
                <c:pt idx="732">
                  <c:v>1.2599546472527035E-2</c:v>
                </c:pt>
                <c:pt idx="733">
                  <c:v>1.2654352874391372E-2</c:v>
                </c:pt>
                <c:pt idx="734">
                  <c:v>1.2708899978230159E-2</c:v>
                </c:pt>
                <c:pt idx="735">
                  <c:v>1.2763187780278906E-2</c:v>
                </c:pt>
                <c:pt idx="736">
                  <c:v>1.2817216276778121E-2</c:v>
                </c:pt>
                <c:pt idx="737">
                  <c:v>1.2870985463998286E-2</c:v>
                </c:pt>
                <c:pt idx="738">
                  <c:v>1.2924495338219877E-2</c:v>
                </c:pt>
                <c:pt idx="739">
                  <c:v>1.2977745895745851E-2</c:v>
                </c:pt>
                <c:pt idx="740">
                  <c:v>1.3014735468216567E-2</c:v>
                </c:pt>
                <c:pt idx="741">
                  <c:v>1.3067533827295641E-2</c:v>
                </c:pt>
                <c:pt idx="742">
                  <c:v>1.3120072866569084E-2</c:v>
                </c:pt>
                <c:pt idx="743">
                  <c:v>1.3172352582862297E-2</c:v>
                </c:pt>
                <c:pt idx="744">
                  <c:v>1.3240108804764006E-2</c:v>
                </c:pt>
                <c:pt idx="745">
                  <c:v>1.3291803385455103E-2</c:v>
                </c:pt>
                <c:pt idx="746">
                  <c:v>1.3347135619418441E-2</c:v>
                </c:pt>
                <c:pt idx="747">
                  <c:v>1.3394414517036712E-2</c:v>
                </c:pt>
                <c:pt idx="748">
                  <c:v>1.3433730905100364E-2</c:v>
                </c:pt>
                <c:pt idx="749">
                  <c:v>1.3495988251934765E-2</c:v>
                </c:pt>
                <c:pt idx="750">
                  <c:v>1.3546386086840112E-2</c:v>
                </c:pt>
                <c:pt idx="751">
                  <c:v>1.3596524562069223E-2</c:v>
                </c:pt>
                <c:pt idx="752">
                  <c:v>1.3646403674152374E-2</c:v>
                </c:pt>
                <c:pt idx="753">
                  <c:v>1.3696023419642323E-2</c:v>
                </c:pt>
                <c:pt idx="754">
                  <c:v>1.374538379511181E-2</c:v>
                </c:pt>
                <c:pt idx="755">
                  <c:v>1.3794484797146067E-2</c:v>
                </c:pt>
                <c:pt idx="756">
                  <c:v>1.3843326422352809E-2</c:v>
                </c:pt>
                <c:pt idx="757">
                  <c:v>1.3891908667357233E-2</c:v>
                </c:pt>
                <c:pt idx="758">
                  <c:v>1.3940231528799529E-2</c:v>
                </c:pt>
                <c:pt idx="759">
                  <c:v>1.3988295003339868E-2</c:v>
                </c:pt>
                <c:pt idx="760">
                  <c:v>1.4036099087655907E-2</c:v>
                </c:pt>
                <c:pt idx="761">
                  <c:v>1.4072692973500719E-2</c:v>
                </c:pt>
                <c:pt idx="762">
                  <c:v>1.4130929072418141E-2</c:v>
                </c:pt>
                <c:pt idx="763">
                  <c:v>1.4177954966312079E-2</c:v>
                </c:pt>
                <c:pt idx="764">
                  <c:v>1.4224721456867206E-2</c:v>
                </c:pt>
                <c:pt idx="765">
                  <c:v>1.4271228540858605E-2</c:v>
                </c:pt>
                <c:pt idx="766">
                  <c:v>1.4317476669895024E-2</c:v>
                </c:pt>
                <c:pt idx="767">
                  <c:v>1.4363473935316562E-2</c:v>
                </c:pt>
                <c:pt idx="768">
                  <c:v>1.4409234767809864E-2</c:v>
                </c:pt>
                <c:pt idx="769">
                  <c:v>1.4454773790187891E-2</c:v>
                </c:pt>
                <c:pt idx="770">
                  <c:v>1.450010562553089E-2</c:v>
                </c:pt>
                <c:pt idx="771">
                  <c:v>1.4545242459511332E-2</c:v>
                </c:pt>
                <c:pt idx="772">
                  <c:v>1.4590186727431176E-2</c:v>
                </c:pt>
                <c:pt idx="773">
                  <c:v>1.4634938426984767E-2</c:v>
                </c:pt>
                <c:pt idx="774">
                  <c:v>1.467949755587894E-2</c:v>
                </c:pt>
                <c:pt idx="775">
                  <c:v>1.4723864111823026E-2</c:v>
                </c:pt>
                <c:pt idx="776">
                  <c:v>1.4768038092541347E-2</c:v>
                </c:pt>
                <c:pt idx="777">
                  <c:v>1.4812019495765716E-2</c:v>
                </c:pt>
                <c:pt idx="778">
                  <c:v>1.4855808319240438E-2</c:v>
                </c:pt>
                <c:pt idx="779">
                  <c:v>1.4899404560719809E-2</c:v>
                </c:pt>
                <c:pt idx="780">
                  <c:v>1.4942808217963122E-2</c:v>
                </c:pt>
                <c:pt idx="781">
                  <c:v>1.4986019288747154E-2</c:v>
                </c:pt>
                <c:pt idx="782">
                  <c:v>1.5032406199395611E-2</c:v>
                </c:pt>
                <c:pt idx="783">
                  <c:v>1.5071863662069473E-2</c:v>
                </c:pt>
                <c:pt idx="784">
                  <c:v>1.5114496960201285E-2</c:v>
                </c:pt>
                <c:pt idx="785">
                  <c:v>1.5156937663063363E-2</c:v>
                </c:pt>
                <c:pt idx="786">
                  <c:v>1.5199185768474954E-2</c:v>
                </c:pt>
                <c:pt idx="787">
                  <c:v>1.5241241274267792E-2</c:v>
                </c:pt>
                <c:pt idx="788">
                  <c:v>1.5283104178283602E-2</c:v>
                </c:pt>
                <c:pt idx="789">
                  <c:v>1.5324774478374104E-2</c:v>
                </c:pt>
                <c:pt idx="790">
                  <c:v>1.5366252172401007E-2</c:v>
                </c:pt>
                <c:pt idx="791">
                  <c:v>1.5407537258236015E-2</c:v>
                </c:pt>
                <c:pt idx="792">
                  <c:v>1.5435624815141682E-2</c:v>
                </c:pt>
                <c:pt idx="793">
                  <c:v>1.5476572682184513E-2</c:v>
                </c:pt>
                <c:pt idx="794">
                  <c:v>1.5517327949890865E-2</c:v>
                </c:pt>
                <c:pt idx="795">
                  <c:v>1.5557890616419354E-2</c:v>
                </c:pt>
                <c:pt idx="796">
                  <c:v>1.5611073490729155E-2</c:v>
                </c:pt>
                <c:pt idx="797">
                  <c:v>1.5654391436620591E-2</c:v>
                </c:pt>
                <c:pt idx="798">
                  <c:v>1.5691139652986852E-2</c:v>
                </c:pt>
                <c:pt idx="799">
                  <c:v>1.5730883797844541E-2</c:v>
                </c:pt>
                <c:pt idx="800">
                  <c:v>1.5760971561782355E-2</c:v>
                </c:pt>
                <c:pt idx="801">
                  <c:v>1.5809794204813266E-2</c:v>
                </c:pt>
                <c:pt idx="802">
                  <c:v>1.5848960462875039E-2</c:v>
                </c:pt>
                <c:pt idx="803">
                  <c:v>1.5887934087972233E-2</c:v>
                </c:pt>
                <c:pt idx="804">
                  <c:v>1.5926715078106446E-2</c:v>
                </c:pt>
                <c:pt idx="805">
                  <c:v>1.596530343128677E-2</c:v>
                </c:pt>
                <c:pt idx="806">
                  <c:v>1.6003699145529793E-2</c:v>
                </c:pt>
                <c:pt idx="807">
                  <c:v>1.6041902218867088E-2</c:v>
                </c:pt>
                <c:pt idx="808">
                  <c:v>1.6079912649337724E-2</c:v>
                </c:pt>
                <c:pt idx="809">
                  <c:v>1.611773043499326E-2</c:v>
                </c:pt>
                <c:pt idx="810">
                  <c:v>1.6155355573890251E-2</c:v>
                </c:pt>
                <c:pt idx="811">
                  <c:v>1.6192788064095243E-2</c:v>
                </c:pt>
                <c:pt idx="812">
                  <c:v>1.6230027903694766E-2</c:v>
                </c:pt>
                <c:pt idx="813">
                  <c:v>1.6267075090767857E-2</c:v>
                </c:pt>
                <c:pt idx="814">
                  <c:v>1.630392962342353E-2</c:v>
                </c:pt>
                <c:pt idx="815">
                  <c:v>1.6340591499760804E-2</c:v>
                </c:pt>
                <c:pt idx="816">
                  <c:v>1.6377060717906178E-2</c:v>
                </c:pt>
                <c:pt idx="817">
                  <c:v>1.6413337275981155E-2</c:v>
                </c:pt>
                <c:pt idx="818">
                  <c:v>1.6449421101935868E-2</c:v>
                </c:pt>
                <c:pt idx="819">
                  <c:v>1.6485309804747939E-2</c:v>
                </c:pt>
                <c:pt idx="820">
                  <c:v>1.6520998198640557E-2</c:v>
                </c:pt>
                <c:pt idx="821">
                  <c:v>1.6556480931395057E-2</c:v>
                </c:pt>
                <c:pt idx="822">
                  <c:v>1.6583100851661248E-2</c:v>
                </c:pt>
                <c:pt idx="823">
                  <c:v>1.6626808565891049E-2</c:v>
                </c:pt>
                <c:pt idx="824">
                  <c:v>1.6661647351547404E-2</c:v>
                </c:pt>
                <c:pt idx="825">
                  <c:v>1.6696269003093067E-2</c:v>
                </c:pt>
                <c:pt idx="826">
                  <c:v>1.6730673518527139E-2</c:v>
                </c:pt>
                <c:pt idx="827">
                  <c:v>1.6764860895856215E-2</c:v>
                </c:pt>
                <c:pt idx="828">
                  <c:v>1.6798831133106873E-2</c:v>
                </c:pt>
                <c:pt idx="829">
                  <c:v>1.6832584228313185E-2</c:v>
                </c:pt>
                <c:pt idx="830">
                  <c:v>1.6866120179521715E-2</c:v>
                </c:pt>
                <c:pt idx="831">
                  <c:v>1.6899438984794013E-2</c:v>
                </c:pt>
                <c:pt idx="832">
                  <c:v>1.6932540642199123E-2</c:v>
                </c:pt>
                <c:pt idx="833">
                  <c:v>1.6965425149828572E-2</c:v>
                </c:pt>
                <c:pt idx="834">
                  <c:v>1.7003519814607709E-2</c:v>
                </c:pt>
                <c:pt idx="835">
                  <c:v>1.70224343282004E-2</c:v>
                </c:pt>
                <c:pt idx="836">
                  <c:v>1.7062775755093129E-2</c:v>
                </c:pt>
                <c:pt idx="837">
                  <c:v>1.7094791644712559E-2</c:v>
                </c:pt>
                <c:pt idx="838">
                  <c:v>1.7126590375173834E-2</c:v>
                </c:pt>
                <c:pt idx="839">
                  <c:v>1.7165308174717259E-2</c:v>
                </c:pt>
                <c:pt idx="840">
                  <c:v>1.7191369713859296E-2</c:v>
                </c:pt>
                <c:pt idx="841">
                  <c:v>1.7222499957181784E-2</c:v>
                </c:pt>
                <c:pt idx="842">
                  <c:v>1.7253413041648208E-2</c:v>
                </c:pt>
                <c:pt idx="843">
                  <c:v>1.7284108965518033E-2</c:v>
                </c:pt>
                <c:pt idx="844">
                  <c:v>1.7314587727079077E-2</c:v>
                </c:pt>
                <c:pt idx="845">
                  <c:v>1.7344849324619164E-2</c:v>
                </c:pt>
                <c:pt idx="846">
                  <c:v>1.737489375644416E-2</c:v>
                </c:pt>
                <c:pt idx="847">
                  <c:v>1.7404721020870251E-2</c:v>
                </c:pt>
                <c:pt idx="848">
                  <c:v>1.7436848232866564E-2</c:v>
                </c:pt>
                <c:pt idx="849">
                  <c:v>1.7463724040852363E-2</c:v>
                </c:pt>
                <c:pt idx="850">
                  <c:v>1.7492899793107791E-2</c:v>
                </c:pt>
                <c:pt idx="851">
                  <c:v>1.7521858371345098E-2</c:v>
                </c:pt>
                <c:pt idx="852">
                  <c:v>1.7564472017602029E-2</c:v>
                </c:pt>
                <c:pt idx="853">
                  <c:v>1.7579123999318883E-2</c:v>
                </c:pt>
                <c:pt idx="854">
                  <c:v>1.7607431045839866E-2</c:v>
                </c:pt>
                <c:pt idx="855">
                  <c:v>1.7635520911932372E-2</c:v>
                </c:pt>
                <c:pt idx="856">
                  <c:v>1.7663393596023463E-2</c:v>
                </c:pt>
                <c:pt idx="857">
                  <c:v>1.7702834968771914E-2</c:v>
                </c:pt>
                <c:pt idx="858">
                  <c:v>1.7730180204380695E-2</c:v>
                </c:pt>
                <c:pt idx="859">
                  <c:v>1.7757308252683918E-2</c:v>
                </c:pt>
                <c:pt idx="860">
                  <c:v>1.7784219112162793E-2</c:v>
                </c:pt>
                <c:pt idx="861">
                  <c:v>1.780858429285459E-2</c:v>
                </c:pt>
                <c:pt idx="862">
                  <c:v>1.7835074973463705E-2</c:v>
                </c:pt>
                <c:pt idx="863">
                  <c:v>1.7861348469685012E-2</c:v>
                </c:pt>
                <c:pt idx="864">
                  <c:v>1.788740478009565E-2</c:v>
                </c:pt>
                <c:pt idx="865">
                  <c:v>1.7915515524808107E-2</c:v>
                </c:pt>
                <c:pt idx="866">
                  <c:v>1.7941123220088496E-2</c:v>
                </c:pt>
                <c:pt idx="867">
                  <c:v>1.7966513716245684E-2</c:v>
                </c:pt>
                <c:pt idx="868">
                  <c:v>1.7991687011853712E-2</c:v>
                </c:pt>
                <c:pt idx="869">
                  <c:v>1.8016643105502095E-2</c:v>
                </c:pt>
                <c:pt idx="870">
                  <c:v>1.8041381956768975E-2</c:v>
                </c:pt>
                <c:pt idx="871">
                  <c:v>1.8065902236034069E-2</c:v>
                </c:pt>
                <c:pt idx="872">
                  <c:v>1.8090201059957355E-2</c:v>
                </c:pt>
                <c:pt idx="873">
                  <c:v>1.8114275452702482E-2</c:v>
                </c:pt>
                <c:pt idx="874">
                  <c:v>1.8135982037268406E-2</c:v>
                </c:pt>
                <c:pt idx="875">
                  <c:v>1.8159614401350055E-2</c:v>
                </c:pt>
                <c:pt idx="876">
                  <c:v>1.8183016391306595E-2</c:v>
                </c:pt>
                <c:pt idx="877">
                  <c:v>1.8206188005784441E-2</c:v>
                </c:pt>
                <c:pt idx="878">
                  <c:v>1.8231208521176979E-2</c:v>
                </c:pt>
                <c:pt idx="879">
                  <c:v>1.8253904074203575E-2</c:v>
                </c:pt>
                <c:pt idx="880">
                  <c:v>1.8276369237442924E-2</c:v>
                </c:pt>
                <c:pt idx="881">
                  <c:v>1.8298604009559318E-2</c:v>
                </c:pt>
                <c:pt idx="882">
                  <c:v>1.8320608389237682E-2</c:v>
                </c:pt>
                <c:pt idx="883">
                  <c:v>1.8340379733943202E-2</c:v>
                </c:pt>
                <c:pt idx="884">
                  <c:v>1.8361938683515433E-2</c:v>
                </c:pt>
                <c:pt idx="885">
                  <c:v>1.8383267247318535E-2</c:v>
                </c:pt>
                <c:pt idx="886">
                  <c:v>1.8408277091410408E-2</c:v>
                </c:pt>
                <c:pt idx="887">
                  <c:v>1.8427174355694041E-2</c:v>
                </c:pt>
                <c:pt idx="888">
                  <c:v>1.8447796353730988E-2</c:v>
                </c:pt>
                <c:pt idx="889">
                  <c:v>1.8468187950462161E-2</c:v>
                </c:pt>
                <c:pt idx="890">
                  <c:v>1.8488349144673046E-2</c:v>
                </c:pt>
                <c:pt idx="891">
                  <c:v>1.8511108382411341E-2</c:v>
                </c:pt>
                <c:pt idx="892">
                  <c:v>1.8530775852915148E-2</c:v>
                </c:pt>
                <c:pt idx="893">
                  <c:v>1.8550212917180349E-2</c:v>
                </c:pt>
                <c:pt idx="894">
                  <c:v>1.8569419574046581E-2</c:v>
                </c:pt>
                <c:pt idx="895">
                  <c:v>1.8588395822379273E-2</c:v>
                </c:pt>
                <c:pt idx="896">
                  <c:v>1.8601737627107009E-2</c:v>
                </c:pt>
                <c:pt idx="897">
                  <c:v>1.8620299551935622E-2</c:v>
                </c:pt>
                <c:pt idx="898">
                  <c:v>1.8638631098011019E-2</c:v>
                </c:pt>
                <c:pt idx="899">
                  <c:v>1.865673226435113E-2</c:v>
                </c:pt>
                <c:pt idx="900">
                  <c:v>1.867982089697922E-2</c:v>
                </c:pt>
                <c:pt idx="901">
                  <c:v>1.8697414670880208E-2</c:v>
                </c:pt>
                <c:pt idx="902">
                  <c:v>1.8721590830196026E-2</c:v>
                </c:pt>
                <c:pt idx="903">
                  <c:v>1.8731910969219345E-2</c:v>
                </c:pt>
                <c:pt idx="904">
                  <c:v>1.8748813491604947E-2</c:v>
                </c:pt>
                <c:pt idx="905">
                  <c:v>1.8763825569637405E-2</c:v>
                </c:pt>
                <c:pt idx="906">
                  <c:v>1.8780282853759545E-2</c:v>
                </c:pt>
                <c:pt idx="907">
                  <c:v>1.880435092288274E-2</c:v>
                </c:pt>
                <c:pt idx="908">
                  <c:v>1.8820897772997915E-2</c:v>
                </c:pt>
                <c:pt idx="909">
                  <c:v>1.8835919240045573E-2</c:v>
                </c:pt>
                <c:pt idx="910">
                  <c:v>1.8851357745522102E-2</c:v>
                </c:pt>
                <c:pt idx="911">
                  <c:v>1.8866565814328884E-2</c:v>
                </c:pt>
                <c:pt idx="912">
                  <c:v>1.8881543445534166E-2</c:v>
                </c:pt>
                <c:pt idx="913">
                  <c:v>1.8896290638213686E-2</c:v>
                </c:pt>
                <c:pt idx="914">
                  <c:v>1.8910807391470663E-2</c:v>
                </c:pt>
                <c:pt idx="915">
                  <c:v>1.8925093704405815E-2</c:v>
                </c:pt>
                <c:pt idx="916">
                  <c:v>1.8939149576149839E-2</c:v>
                </c:pt>
                <c:pt idx="917">
                  <c:v>1.8952975005835926E-2</c:v>
                </c:pt>
                <c:pt idx="918">
                  <c:v>1.8966569992619753E-2</c:v>
                </c:pt>
                <c:pt idx="919">
                  <c:v>1.8979934535664489E-2</c:v>
                </c:pt>
                <c:pt idx="920">
                  <c:v>1.8993068634148291E-2</c:v>
                </c:pt>
                <c:pt idx="921">
                  <c:v>1.9001758723580994E-2</c:v>
                </c:pt>
                <c:pt idx="922">
                  <c:v>1.9018652010603099E-2</c:v>
                </c:pt>
                <c:pt idx="923">
                  <c:v>1.9031140385264989E-2</c:v>
                </c:pt>
                <c:pt idx="924">
                  <c:v>1.9043476508910084E-2</c:v>
                </c:pt>
                <c:pt idx="925">
                  <c:v>1.9055699479373356E-2</c:v>
                </c:pt>
                <c:pt idx="926">
                  <c:v>1.9067847881704958E-2</c:v>
                </c:pt>
                <c:pt idx="927">
                  <c:v>1.9079943354685658E-2</c:v>
                </c:pt>
                <c:pt idx="928">
                  <c:v>1.909198711403548E-2</c:v>
                </c:pt>
                <c:pt idx="929">
                  <c:v>1.9103979159582063E-2</c:v>
                </c:pt>
                <c:pt idx="930">
                  <c:v>1.9115919491165534E-2</c:v>
                </c:pt>
                <c:pt idx="931">
                  <c:v>1.9127808108621025E-2</c:v>
                </c:pt>
                <c:pt idx="932">
                  <c:v>1.9139645011786166E-2</c:v>
                </c:pt>
                <c:pt idx="933">
                  <c:v>1.9151430200493591E-2</c:v>
                </c:pt>
                <c:pt idx="934">
                  <c:v>1.9159132998279756E-2</c:v>
                </c:pt>
                <c:pt idx="935">
                  <c:v>1.9174845433893306E-2</c:v>
                </c:pt>
                <c:pt idx="936">
                  <c:v>1.9186475478265852E-2</c:v>
                </c:pt>
                <c:pt idx="937">
                  <c:v>1.9198053807536197E-2</c:v>
                </c:pt>
                <c:pt idx="938">
                  <c:v>1.9209580421546968E-2</c:v>
                </c:pt>
                <c:pt idx="939">
                  <c:v>1.9221055320138292E-2</c:v>
                </c:pt>
                <c:pt idx="940">
                  <c:v>1.9232478503157791E-2</c:v>
                </c:pt>
                <c:pt idx="941">
                  <c:v>1.9243849970440596E-2</c:v>
                </c:pt>
                <c:pt idx="942">
                  <c:v>1.9260298029611395E-2</c:v>
                </c:pt>
                <c:pt idx="943">
                  <c:v>1.92667281197079E-2</c:v>
                </c:pt>
                <c:pt idx="944">
                  <c:v>1.927765407632509E-2</c:v>
                </c:pt>
                <c:pt idx="945">
                  <c:v>1.9288818679117359E-2</c:v>
                </c:pt>
                <c:pt idx="946">
                  <c:v>1.9299931565398554E-2</c:v>
                </c:pt>
                <c:pt idx="947">
                  <c:v>1.9307082427960986E-2</c:v>
                </c:pt>
                <c:pt idx="948">
                  <c:v>1.9316800359812727E-2</c:v>
                </c:pt>
                <c:pt idx="949">
                  <c:v>1.9327770518262937E-2</c:v>
                </c:pt>
                <c:pt idx="950">
                  <c:v>1.9338688969406142E-2</c:v>
                </c:pt>
                <c:pt idx="951">
                  <c:v>1.9349555713111016E-2</c:v>
                </c:pt>
                <c:pt idx="952">
                  <c:v>1.9366810220787688E-2</c:v>
                </c:pt>
                <c:pt idx="953">
                  <c:v>1.9376273694342028E-2</c:v>
                </c:pt>
                <c:pt idx="954">
                  <c:v>1.9386972843098982E-2</c:v>
                </c:pt>
                <c:pt idx="955">
                  <c:v>1.9397620273995941E-2</c:v>
                </c:pt>
                <c:pt idx="956">
                  <c:v>1.9408215986885524E-2</c:v>
                </c:pt>
                <c:pt idx="957">
                  <c:v>1.9418759981620348E-2</c:v>
                </c:pt>
                <c:pt idx="958">
                  <c:v>1.9429252258058027E-2</c:v>
                </c:pt>
                <c:pt idx="959">
                  <c:v>1.9439692816053677E-2</c:v>
                </c:pt>
                <c:pt idx="960">
                  <c:v>1.9446292956480888E-2</c:v>
                </c:pt>
                <c:pt idx="961">
                  <c:v>1.9460418776139354E-2</c:v>
                </c:pt>
                <c:pt idx="962">
                  <c:v>1.9470704177944609E-2</c:v>
                </c:pt>
                <c:pt idx="963">
                  <c:v>1.9480937860735792E-2</c:v>
                </c:pt>
                <c:pt idx="964">
                  <c:v>1.9491119824373015E-2</c:v>
                </c:pt>
                <c:pt idx="965">
                  <c:v>1.9501250068716391E-2</c:v>
                </c:pt>
                <c:pt idx="966">
                  <c:v>1.9511328593623534E-2</c:v>
                </c:pt>
                <c:pt idx="967">
                  <c:v>1.9521355398957052E-2</c:v>
                </c:pt>
                <c:pt idx="968">
                  <c:v>1.9531330484579557E-2</c:v>
                </c:pt>
                <c:pt idx="969">
                  <c:v>1.9541253850356155E-2</c:v>
                </c:pt>
                <c:pt idx="970">
                  <c:v>1.9551125496144461E-2</c:v>
                </c:pt>
                <c:pt idx="971">
                  <c:v>1.956094542181458E-2</c:v>
                </c:pt>
                <c:pt idx="972">
                  <c:v>1.9570713627224123E-2</c:v>
                </c:pt>
                <c:pt idx="973">
                  <c:v>1.9580430112245695E-2</c:v>
                </c:pt>
                <c:pt idx="974">
                  <c:v>1.9590094876744402E-2</c:v>
                </c:pt>
                <c:pt idx="975">
                  <c:v>1.9599707920582854E-2</c:v>
                </c:pt>
                <c:pt idx="976">
                  <c:v>1.9609269243631156E-2</c:v>
                </c:pt>
                <c:pt idx="977">
                  <c:v>1.9618778845756912E-2</c:v>
                </c:pt>
                <c:pt idx="978">
                  <c:v>1.9628236726830228E-2</c:v>
                </c:pt>
                <c:pt idx="979">
                  <c:v>1.9637642886721207E-2</c:v>
                </c:pt>
                <c:pt idx="980">
                  <c:v>1.9646997325302451E-2</c:v>
                </c:pt>
                <c:pt idx="981">
                  <c:v>1.9656300042439068E-2</c:v>
                </c:pt>
                <c:pt idx="982">
                  <c:v>1.9665551038006157E-2</c:v>
                </c:pt>
                <c:pt idx="983">
                  <c:v>1.9674750311876321E-2</c:v>
                </c:pt>
                <c:pt idx="984">
                  <c:v>1.968389786392466E-2</c:v>
                </c:pt>
                <c:pt idx="985">
                  <c:v>1.9692993694023775E-2</c:v>
                </c:pt>
                <c:pt idx="986">
                  <c:v>1.9702037802046268E-2</c:v>
                </c:pt>
                <c:pt idx="987">
                  <c:v>1.9711030187872236E-2</c:v>
                </c:pt>
                <c:pt idx="988">
                  <c:v>1.971997085137428E-2</c:v>
                </c:pt>
                <c:pt idx="989">
                  <c:v>1.97288597924275E-2</c:v>
                </c:pt>
                <c:pt idx="990">
                  <c:v>1.973769701091449E-2</c:v>
                </c:pt>
                <c:pt idx="991">
                  <c:v>1.9746482506712848E-2</c:v>
                </c:pt>
                <c:pt idx="992">
                  <c:v>1.9755216279697674E-2</c:v>
                </c:pt>
                <c:pt idx="993">
                  <c:v>1.9763898329751561E-2</c:v>
                </c:pt>
                <c:pt idx="994">
                  <c:v>1.9772528656754607E-2</c:v>
                </c:pt>
                <c:pt idx="995">
                  <c:v>1.9777652353072689E-2</c:v>
                </c:pt>
                <c:pt idx="996">
                  <c:v>1.978963414113355E-2</c:v>
                </c:pt>
                <c:pt idx="997">
                  <c:v>1.9798109298272137E-2</c:v>
                </c:pt>
                <c:pt idx="998">
                  <c:v>1.9806532731890258E-2</c:v>
                </c:pt>
                <c:pt idx="999">
                  <c:v>1.9811488291402484E-2</c:v>
                </c:pt>
                <c:pt idx="1000">
                  <c:v>1.9818681972627275E-2</c:v>
                </c:pt>
                <c:pt idx="1001">
                  <c:v>1.9826963190487299E-2</c:v>
                </c:pt>
                <c:pt idx="1002">
                  <c:v>1.9835192695027981E-2</c:v>
                </c:pt>
                <c:pt idx="1003">
                  <c:v>1.9843370486149401E-2</c:v>
                </c:pt>
                <c:pt idx="1004">
                  <c:v>1.985598713318687E-2</c:v>
                </c:pt>
                <c:pt idx="1005">
                  <c:v>1.98640484989418E-2</c:v>
                </c:pt>
                <c:pt idx="1006">
                  <c:v>1.9872058140269488E-2</c:v>
                </c:pt>
                <c:pt idx="1007">
                  <c:v>1.9880016057055028E-2</c:v>
                </c:pt>
                <c:pt idx="1008">
                  <c:v>1.9887922249191003E-2</c:v>
                </c:pt>
                <c:pt idx="1009">
                  <c:v>1.9895776716567504E-2</c:v>
                </c:pt>
                <c:pt idx="1010">
                  <c:v>1.9903579459077114E-2</c:v>
                </c:pt>
                <c:pt idx="1011">
                  <c:v>1.9911330476612421E-2</c:v>
                </c:pt>
                <c:pt idx="1012">
                  <c:v>1.991902976906601E-2</c:v>
                </c:pt>
                <c:pt idx="1013">
                  <c:v>1.9926677336330467E-2</c:v>
                </c:pt>
                <c:pt idx="1014">
                  <c:v>1.9934273178305872E-2</c:v>
                </c:pt>
                <c:pt idx="1015">
                  <c:v>1.9941817294882314E-2</c:v>
                </c:pt>
                <c:pt idx="1016">
                  <c:v>1.9949309685959871E-2</c:v>
                </c:pt>
                <c:pt idx="1017">
                  <c:v>1.9956750351433628E-2</c:v>
                </c:pt>
                <c:pt idx="1018">
                  <c:v>1.9964139291198668E-2</c:v>
                </c:pt>
                <c:pt idx="1019">
                  <c:v>1.9971476505155072E-2</c:v>
                </c:pt>
                <c:pt idx="1020">
                  <c:v>1.997876199320292E-2</c:v>
                </c:pt>
                <c:pt idx="1021">
                  <c:v>1.9985995755242292E-2</c:v>
                </c:pt>
                <c:pt idx="1022">
                  <c:v>1.9993177791173267E-2</c:v>
                </c:pt>
                <c:pt idx="1023">
                  <c:v>2.0000308100893427E-2</c:v>
                </c:pt>
                <c:pt idx="1024">
                  <c:v>2.0007386684310347E-2</c:v>
                </c:pt>
                <c:pt idx="1025">
                  <c:v>2.0014413541319109E-2</c:v>
                </c:pt>
                <c:pt idx="1026">
                  <c:v>2.002138836011913E-2</c:v>
                </c:pt>
                <c:pt idx="1027">
                  <c:v>2.0028307766631892E-2</c:v>
                </c:pt>
                <c:pt idx="1028">
                  <c:v>2.0035166648671721E-2</c:v>
                </c:pt>
                <c:pt idx="1029">
                  <c:v>2.0041959874083914E-2</c:v>
                </c:pt>
                <c:pt idx="1030">
                  <c:v>2.0048682313206778E-2</c:v>
                </c:pt>
                <c:pt idx="1031">
                  <c:v>2.0055330103157798E-2</c:v>
                </c:pt>
                <c:pt idx="1032">
                  <c:v>2.0061902705165446E-2</c:v>
                </c:pt>
                <c:pt idx="1033">
                  <c:v>2.0068400119102325E-2</c:v>
                </c:pt>
                <c:pt idx="1034">
                  <c:v>2.0071786342008797E-2</c:v>
                </c:pt>
                <c:pt idx="1035">
                  <c:v>2.0081169382231701E-2</c:v>
                </c:pt>
                <c:pt idx="1036">
                  <c:v>2.0087441231171899E-2</c:v>
                </c:pt>
                <c:pt idx="1037">
                  <c:v>2.0093637891524241E-2</c:v>
                </c:pt>
                <c:pt idx="1038">
                  <c:v>2.0099759363168823E-2</c:v>
                </c:pt>
                <c:pt idx="1039">
                  <c:v>2.0105805645983243E-2</c:v>
                </c:pt>
                <c:pt idx="1040">
                  <c:v>2.0111776739842602E-2</c:v>
                </c:pt>
                <c:pt idx="1041">
                  <c:v>2.011767264463199E-2</c:v>
                </c:pt>
                <c:pt idx="1042">
                  <c:v>2.0123493360229006E-2</c:v>
                </c:pt>
                <c:pt idx="1043">
                  <c:v>2.0129238886521239E-2</c:v>
                </c:pt>
                <c:pt idx="1044">
                  <c:v>2.0134909223391284E-2</c:v>
                </c:pt>
                <c:pt idx="1045">
                  <c:v>2.0140504370726731E-2</c:v>
                </c:pt>
                <c:pt idx="1046">
                  <c:v>2.0146024328412671E-2</c:v>
                </c:pt>
                <c:pt idx="1047">
                  <c:v>2.015146909634169E-2</c:v>
                </c:pt>
                <c:pt idx="1048">
                  <c:v>2.0156838674406374E-2</c:v>
                </c:pt>
                <c:pt idx="1049">
                  <c:v>2.0162133062494314E-2</c:v>
                </c:pt>
                <c:pt idx="1050">
                  <c:v>2.0167352260503091E-2</c:v>
                </c:pt>
                <c:pt idx="1051">
                  <c:v>2.0172496268327789E-2</c:v>
                </c:pt>
                <c:pt idx="1052">
                  <c:v>2.0174801836810901E-2</c:v>
                </c:pt>
                <c:pt idx="1053">
                  <c:v>2.0179810734595717E-2</c:v>
                </c:pt>
                <c:pt idx="1054">
                  <c:v>2.0184744454337433E-2</c:v>
                </c:pt>
                <c:pt idx="1055">
                  <c:v>2.0189602995953355E-2</c:v>
                </c:pt>
                <c:pt idx="1056">
                  <c:v>2.0197088451132938E-2</c:v>
                </c:pt>
                <c:pt idx="1057">
                  <c:v>2.0201781315739853E-2</c:v>
                </c:pt>
                <c:pt idx="1058">
                  <c:v>2.020728856086184E-2</c:v>
                </c:pt>
                <c:pt idx="1059">
                  <c:v>2.0210941472240673E-2</c:v>
                </c:pt>
                <c:pt idx="1060">
                  <c:v>2.0212768029039586E-2</c:v>
                </c:pt>
                <c:pt idx="1061">
                  <c:v>2.0219800864517967E-2</c:v>
                </c:pt>
                <c:pt idx="1062">
                  <c:v>2.0224117773847972E-2</c:v>
                </c:pt>
                <c:pt idx="1063">
                  <c:v>2.0228359491857306E-2</c:v>
                </c:pt>
                <c:pt idx="1064">
                  <c:v>2.0232526018461039E-2</c:v>
                </c:pt>
                <c:pt idx="1065">
                  <c:v>2.0236617353576736E-2</c:v>
                </c:pt>
                <c:pt idx="1066">
                  <c:v>2.0240633497121963E-2</c:v>
                </c:pt>
                <c:pt idx="1067">
                  <c:v>2.0244574449014285E-2</c:v>
                </c:pt>
                <c:pt idx="1068">
                  <c:v>2.0248440209176266E-2</c:v>
                </c:pt>
                <c:pt idx="1069">
                  <c:v>2.0252230777530467E-2</c:v>
                </c:pt>
                <c:pt idx="1070">
                  <c:v>2.0255946154001947E-2</c:v>
                </c:pt>
                <c:pt idx="1071">
                  <c:v>2.0259586338515767E-2</c:v>
                </c:pt>
                <c:pt idx="1072">
                  <c:v>2.0263151330999485E-2</c:v>
                </c:pt>
                <c:pt idx="1073">
                  <c:v>2.0266641131383156E-2</c:v>
                </c:pt>
                <c:pt idx="1074">
                  <c:v>2.0270055739591841E-2</c:v>
                </c:pt>
                <c:pt idx="1075">
                  <c:v>2.0273395155560592E-2</c:v>
                </c:pt>
                <c:pt idx="1076">
                  <c:v>2.027665937922446E-2</c:v>
                </c:pt>
                <c:pt idx="1077">
                  <c:v>2.0279848410511003E-2</c:v>
                </c:pt>
                <c:pt idx="1078">
                  <c:v>2.0282962249367764E-2</c:v>
                </c:pt>
                <c:pt idx="1079">
                  <c:v>2.02860008957223E-2</c:v>
                </c:pt>
                <c:pt idx="1080">
                  <c:v>2.0288964349517158E-2</c:v>
                </c:pt>
                <c:pt idx="1081">
                  <c:v>2.0291852610694883E-2</c:v>
                </c:pt>
                <c:pt idx="1082">
                  <c:v>2.0292365996856566E-2</c:v>
                </c:pt>
                <c:pt idx="1083">
                  <c:v>2.0297403554964122E-2</c:v>
                </c:pt>
                <c:pt idx="1084">
                  <c:v>2.0300066237943226E-2</c:v>
                </c:pt>
                <c:pt idx="1085">
                  <c:v>2.0302653728082876E-2</c:v>
                </c:pt>
                <c:pt idx="1086">
                  <c:v>2.0305166025330612E-2</c:v>
                </c:pt>
                <c:pt idx="1087">
                  <c:v>2.0307603129633978E-2</c:v>
                </c:pt>
                <c:pt idx="1088">
                  <c:v>2.030996504094551E-2</c:v>
                </c:pt>
                <c:pt idx="1089">
                  <c:v>2.0312251759220246E-2</c:v>
                </c:pt>
                <c:pt idx="1090">
                  <c:v>2.0314463284408224E-2</c:v>
                </c:pt>
                <c:pt idx="1091">
                  <c:v>2.0316599616469477E-2</c:v>
                </c:pt>
                <c:pt idx="1092">
                  <c:v>2.0318660755356543E-2</c:v>
                </c:pt>
                <c:pt idx="1093">
                  <c:v>2.0320646701029454E-2</c:v>
                </c:pt>
                <c:pt idx="1094">
                  <c:v>2.0323962461675064E-2</c:v>
                </c:pt>
                <c:pt idx="1095">
                  <c:v>2.0322297735048008E-2</c:v>
                </c:pt>
                <c:pt idx="1096">
                  <c:v>2.0326153378386058E-2</c:v>
                </c:pt>
                <c:pt idx="1097">
                  <c:v>2.0327838550827648E-2</c:v>
                </c:pt>
                <c:pt idx="1098">
                  <c:v>2.0329448529870231E-2</c:v>
                </c:pt>
                <c:pt idx="1099">
                  <c:v>2.0331872037894723E-2</c:v>
                </c:pt>
                <c:pt idx="1100">
                  <c:v>2.0331974487494024E-2</c:v>
                </c:pt>
                <c:pt idx="1101">
                  <c:v>2.0333353437379915E-2</c:v>
                </c:pt>
                <c:pt idx="1102">
                  <c:v>2.0334657197983906E-2</c:v>
                </c:pt>
                <c:pt idx="1103">
                  <c:v>2.0335885769285373E-2</c:v>
                </c:pt>
                <c:pt idx="1104">
                  <c:v>2.0335087472477729E-2</c:v>
                </c:pt>
                <c:pt idx="1105">
                  <c:v>2.0336181591821427E-2</c:v>
                </c:pt>
                <c:pt idx="1106">
                  <c:v>2.0337200534517357E-2</c:v>
                </c:pt>
                <c:pt idx="1107">
                  <c:v>2.0338144300548398E-2</c:v>
                </c:pt>
                <c:pt idx="1108">
                  <c:v>2.0341529116533752E-2</c:v>
                </c:pt>
                <c:pt idx="1109">
                  <c:v>2.0341678220428629E-2</c:v>
                </c:pt>
                <c:pt idx="1110">
                  <c:v>2.0342380466003868E-2</c:v>
                </c:pt>
                <c:pt idx="1111">
                  <c:v>2.0343007522124444E-2</c:v>
                </c:pt>
                <c:pt idx="1112">
                  <c:v>2.0343236552021082E-2</c:v>
                </c:pt>
                <c:pt idx="1113">
                  <c:v>2.0344036065950036E-2</c:v>
                </c:pt>
                <c:pt idx="1114">
                  <c:v>2.0344437553637004E-2</c:v>
                </c:pt>
                <c:pt idx="1115">
                  <c:v>2.0344763851825473E-2</c:v>
                </c:pt>
                <c:pt idx="1116">
                  <c:v>2.0345014960515443E-2</c:v>
                </c:pt>
                <c:pt idx="1117">
                  <c:v>2.0345190879696599E-2</c:v>
                </c:pt>
                <c:pt idx="1118">
                  <c:v>2.0345291609371523E-2</c:v>
                </c:pt>
                <c:pt idx="1119">
                  <c:v>2.0345317149532478E-2</c:v>
                </c:pt>
                <c:pt idx="1120">
                  <c:v>2.0345267500182042E-2</c:v>
                </c:pt>
                <c:pt idx="1121">
                  <c:v>2.0345142661317633E-2</c:v>
                </c:pt>
                <c:pt idx="1122">
                  <c:v>2.0344942632946991E-2</c:v>
                </c:pt>
                <c:pt idx="1123">
                  <c:v>2.0344667415070117E-2</c:v>
                </c:pt>
                <c:pt idx="1124">
                  <c:v>2.0344317007694745E-2</c:v>
                </c:pt>
                <c:pt idx="1125">
                  <c:v>2.0344428604113785E-2</c:v>
                </c:pt>
                <c:pt idx="1126">
                  <c:v>2.0343390624471706E-2</c:v>
                </c:pt>
                <c:pt idx="1127">
                  <c:v>2.0342814648642096E-2</c:v>
                </c:pt>
                <c:pt idx="1128">
                  <c:v>2.0342163483350086E-2</c:v>
                </c:pt>
                <c:pt idx="1129">
                  <c:v>2.0341437128605994E-2</c:v>
                </c:pt>
                <c:pt idx="1130">
                  <c:v>2.0340635584427866E-2</c:v>
                </c:pt>
                <c:pt idx="1131">
                  <c:v>2.033975885082602E-2</c:v>
                </c:pt>
                <c:pt idx="1132">
                  <c:v>2.0338806927818504E-2</c:v>
                </c:pt>
                <c:pt idx="1133">
                  <c:v>2.0337779815425946E-2</c:v>
                </c:pt>
                <c:pt idx="1134">
                  <c:v>2.0335209175082865E-2</c:v>
                </c:pt>
                <c:pt idx="1135">
                  <c:v>2.0335500022563069E-2</c:v>
                </c:pt>
                <c:pt idx="1136">
                  <c:v>2.033424734213916E-2</c:v>
                </c:pt>
                <c:pt idx="1137">
                  <c:v>2.0332919472412728E-2</c:v>
                </c:pt>
                <c:pt idx="1138">
                  <c:v>2.0332449255610771E-2</c:v>
                </c:pt>
                <c:pt idx="1139">
                  <c:v>2.0330038165178633E-2</c:v>
                </c:pt>
                <c:pt idx="1140">
                  <c:v>2.0328484727722543E-2</c:v>
                </c:pt>
                <c:pt idx="1141">
                  <c:v>2.0326856101082542E-2</c:v>
                </c:pt>
                <c:pt idx="1142">
                  <c:v>2.0325152285284417E-2</c:v>
                </c:pt>
                <c:pt idx="1143">
                  <c:v>2.0323373280366843E-2</c:v>
                </c:pt>
                <c:pt idx="1144">
                  <c:v>2.0321519086363347E-2</c:v>
                </c:pt>
                <c:pt idx="1145">
                  <c:v>2.0319589703307446E-2</c:v>
                </c:pt>
                <c:pt idx="1146">
                  <c:v>2.0317585131240396E-2</c:v>
                </c:pt>
                <c:pt idx="1147">
                  <c:v>2.0315505370195726E-2</c:v>
                </c:pt>
                <c:pt idx="1148">
                  <c:v>2.0313350420219842E-2</c:v>
                </c:pt>
                <c:pt idx="1149">
                  <c:v>2.0311120281348849E-2</c:v>
                </c:pt>
                <c:pt idx="1150">
                  <c:v>2.030881495362916E-2</c:v>
                </c:pt>
                <c:pt idx="1151">
                  <c:v>2.0305391198770183E-2</c:v>
                </c:pt>
                <c:pt idx="1152">
                  <c:v>2.0302903269746098E-2</c:v>
                </c:pt>
                <c:pt idx="1153">
                  <c:v>2.0300340152035763E-2</c:v>
                </c:pt>
                <c:pt idx="1154">
                  <c:v>2.0297701845685599E-2</c:v>
                </c:pt>
                <c:pt idx="1155">
                  <c:v>2.02949883507446E-2</c:v>
                </c:pt>
                <c:pt idx="1156">
                  <c:v>2.0291100157430186E-2</c:v>
                </c:pt>
                <c:pt idx="1157">
                  <c:v>2.0288252878363382E-2</c:v>
                </c:pt>
                <c:pt idx="1158">
                  <c:v>2.0285330423485286E-2</c:v>
                </c:pt>
                <c:pt idx="1159">
                  <c:v>2.0282332792855851E-2</c:v>
                </c:pt>
                <c:pt idx="1160">
                  <c:v>2.0280293049100659E-2</c:v>
                </c:pt>
                <c:pt idx="1161">
                  <c:v>2.0277128423780155E-2</c:v>
                </c:pt>
                <c:pt idx="1162">
                  <c:v>2.0273888610273651E-2</c:v>
                </c:pt>
                <c:pt idx="1163">
                  <c:v>2.0270573608637876E-2</c:v>
                </c:pt>
                <c:pt idx="1164">
                  <c:v>2.0267183418937292E-2</c:v>
                </c:pt>
                <c:pt idx="1165">
                  <c:v>2.0263401986486684E-2</c:v>
                </c:pt>
                <c:pt idx="1166">
                  <c:v>2.0259866990217645E-2</c:v>
                </c:pt>
                <c:pt idx="1167">
                  <c:v>2.0255211521055472E-2</c:v>
                </c:pt>
                <c:pt idx="1168">
                  <c:v>2.0252571446728318E-2</c:v>
                </c:pt>
                <c:pt idx="1169">
                  <c:v>2.024910465185005E-2</c:v>
                </c:pt>
                <c:pt idx="1170">
                  <c:v>2.0245263335202057E-2</c:v>
                </c:pt>
                <c:pt idx="1171">
                  <c:v>2.0241346830984344E-2</c:v>
                </c:pt>
                <c:pt idx="1172">
                  <c:v>2.0237355139269116E-2</c:v>
                </c:pt>
                <c:pt idx="1173">
                  <c:v>2.0233016877361898E-2</c:v>
                </c:pt>
                <c:pt idx="1174">
                  <c:v>2.0228880413672989E-2</c:v>
                </c:pt>
                <c:pt idx="1175">
                  <c:v>2.0224668766897658E-2</c:v>
                </c:pt>
                <c:pt idx="1176">
                  <c:v>2.0220381937105181E-2</c:v>
                </c:pt>
                <c:pt idx="1177">
                  <c:v>2.0216268871015054E-2</c:v>
                </c:pt>
                <c:pt idx="1178">
                  <c:v>2.0211826055998531E-2</c:v>
                </c:pt>
                <c:pt idx="1179">
                  <c:v>2.0207308054059507E-2</c:v>
                </c:pt>
                <c:pt idx="1180">
                  <c:v>2.0202714865280507E-2</c:v>
                </c:pt>
                <c:pt idx="1181">
                  <c:v>2.0198046489759515E-2</c:v>
                </c:pt>
                <c:pt idx="1182">
                  <c:v>2.0193303028633688E-2</c:v>
                </c:pt>
                <c:pt idx="1183">
                  <c:v>2.0188487921595437E-2</c:v>
                </c:pt>
                <c:pt idx="1184">
                  <c:v>2.0183608631789696E-2</c:v>
                </c:pt>
                <c:pt idx="1185">
                  <c:v>2.017867286189625E-2</c:v>
                </c:pt>
                <c:pt idx="1186">
                  <c:v>2.0173483008860238E-2</c:v>
                </c:pt>
                <c:pt idx="1187">
                  <c:v>2.0168459318154142E-2</c:v>
                </c:pt>
                <c:pt idx="1188">
                  <c:v>2.0163394554950642E-2</c:v>
                </c:pt>
                <c:pt idx="1189">
                  <c:v>2.0158288719297701E-2</c:v>
                </c:pt>
                <c:pt idx="1190">
                  <c:v>2.0153334242971898E-2</c:v>
                </c:pt>
                <c:pt idx="1191">
                  <c:v>2.0148143038532677E-2</c:v>
                </c:pt>
                <c:pt idx="1192">
                  <c:v>2.0142910759584506E-2</c:v>
                </c:pt>
                <c:pt idx="1193">
                  <c:v>2.0137637406184107E-2</c:v>
                </c:pt>
                <c:pt idx="1194">
                  <c:v>2.0132322978388208E-2</c:v>
                </c:pt>
                <c:pt idx="1195">
                  <c:v>2.0126791186936721E-2</c:v>
                </c:pt>
                <c:pt idx="1196">
                  <c:v>2.0121397845637823E-2</c:v>
                </c:pt>
                <c:pt idx="1197">
                  <c:v>2.0115963432323802E-2</c:v>
                </c:pt>
                <c:pt idx="1198">
                  <c:v>2.0110820799096041E-2</c:v>
                </c:pt>
                <c:pt idx="1199">
                  <c:v>2.0105134725459186E-2</c:v>
                </c:pt>
                <c:pt idx="1200">
                  <c:v>2.0099573852484186E-2</c:v>
                </c:pt>
                <c:pt idx="1201">
                  <c:v>2.0093971905518527E-2</c:v>
                </c:pt>
                <c:pt idx="1202">
                  <c:v>2.0088328884618936E-2</c:v>
                </c:pt>
                <c:pt idx="1203">
                  <c:v>2.0081829423342662E-2</c:v>
                </c:pt>
                <c:pt idx="1204">
                  <c:v>2.0076098387072593E-2</c:v>
                </c:pt>
                <c:pt idx="1205">
                  <c:v>2.007032627705941E-2</c:v>
                </c:pt>
                <c:pt idx="1206">
                  <c:v>2.0064513093362418E-2</c:v>
                </c:pt>
                <c:pt idx="1207">
                  <c:v>2.005865883604608E-2</c:v>
                </c:pt>
                <c:pt idx="1208">
                  <c:v>2.0052361802562122E-2</c:v>
                </c:pt>
                <c:pt idx="1209">
                  <c:v>2.004643518916208E-2</c:v>
                </c:pt>
                <c:pt idx="1210">
                  <c:v>2.0040467508877859E-2</c:v>
                </c:pt>
                <c:pt idx="1211">
                  <c:v>2.0034458761766554E-2</c:v>
                </c:pt>
                <c:pt idx="1212">
                  <c:v>2.0028771447327346E-2</c:v>
                </c:pt>
                <c:pt idx="1213">
                  <c:v>2.0023136685640201E-2</c:v>
                </c:pt>
                <c:pt idx="1214">
                  <c:v>2.0016528978693656E-2</c:v>
                </c:pt>
                <c:pt idx="1215">
                  <c:v>2.0010346134676244E-2</c:v>
                </c:pt>
                <c:pt idx="1216">
                  <c:v>2.0004122217609357E-2</c:v>
                </c:pt>
                <c:pt idx="1217">
                  <c:v>1.9997753086896886E-2</c:v>
                </c:pt>
                <c:pt idx="1218">
                  <c:v>1.9989841497511929E-2</c:v>
                </c:pt>
                <c:pt idx="1219">
                  <c:v>1.9983479339948651E-2</c:v>
                </c:pt>
                <c:pt idx="1220">
                  <c:v>1.9976065443229447E-2</c:v>
                </c:pt>
                <c:pt idx="1221">
                  <c:v>1.9970631800126648E-2</c:v>
                </c:pt>
                <c:pt idx="1222">
                  <c:v>1.9964146418010309E-2</c:v>
                </c:pt>
                <c:pt idx="1223">
                  <c:v>1.9957619961182838E-2</c:v>
                </c:pt>
                <c:pt idx="1224">
                  <c:v>1.9951052429714178E-2</c:v>
                </c:pt>
                <c:pt idx="1225">
                  <c:v>1.9944443823676772E-2</c:v>
                </c:pt>
                <c:pt idx="1226">
                  <c:v>1.993779414314556E-2</c:v>
                </c:pt>
                <c:pt idx="1227">
                  <c:v>1.9931103388192983E-2</c:v>
                </c:pt>
                <c:pt idx="1228">
                  <c:v>1.9924371558888987E-2</c:v>
                </c:pt>
                <c:pt idx="1229">
                  <c:v>1.9917598655313506E-2</c:v>
                </c:pt>
                <c:pt idx="1230">
                  <c:v>1.991078467753149E-2</c:v>
                </c:pt>
                <c:pt idx="1231">
                  <c:v>1.9903929625625372E-2</c:v>
                </c:pt>
                <c:pt idx="1232">
                  <c:v>1.9897033499665095E-2</c:v>
                </c:pt>
                <c:pt idx="1233">
                  <c:v>1.9889945106640133E-2</c:v>
                </c:pt>
                <c:pt idx="1234">
                  <c:v>1.9883118025889324E-2</c:v>
                </c:pt>
                <c:pt idx="1235">
                  <c:v>1.9876098678231202E-2</c:v>
                </c:pt>
                <c:pt idx="1236">
                  <c:v>1.9869038256821181E-2</c:v>
                </c:pt>
                <c:pt idx="1237">
                  <c:v>1.9861936761739196E-2</c:v>
                </c:pt>
                <c:pt idx="1238">
                  <c:v>1.9854794193065184E-2</c:v>
                </c:pt>
                <c:pt idx="1239">
                  <c:v>1.9847610550876582E-2</c:v>
                </c:pt>
                <c:pt idx="1240">
                  <c:v>1.9840385835250829E-2</c:v>
                </c:pt>
                <c:pt idx="1241">
                  <c:v>1.9833120046270358E-2</c:v>
                </c:pt>
                <c:pt idx="1242">
                  <c:v>1.982581318401011E-2</c:v>
                </c:pt>
                <c:pt idx="1243">
                  <c:v>1.9818465248552519E-2</c:v>
                </c:pt>
                <c:pt idx="1244">
                  <c:v>1.9811076239975023E-2</c:v>
                </c:pt>
                <c:pt idx="1245">
                  <c:v>1.9803646158362553E-2</c:v>
                </c:pt>
                <c:pt idx="1246">
                  <c:v>1.9796153727538256E-2</c:v>
                </c:pt>
                <c:pt idx="1247">
                  <c:v>1.9788662776352439E-2</c:v>
                </c:pt>
                <c:pt idx="1248">
                  <c:v>1.9781109476117165E-2</c:v>
                </c:pt>
                <c:pt idx="1249">
                  <c:v>1.9773515103171657E-2</c:v>
                </c:pt>
                <c:pt idx="1250">
                  <c:v>1.9765879657603347E-2</c:v>
                </c:pt>
                <c:pt idx="1251">
                  <c:v>1.9758203139489672E-2</c:v>
                </c:pt>
                <c:pt idx="1252">
                  <c:v>1.9750485548918062E-2</c:v>
                </c:pt>
                <c:pt idx="1253">
                  <c:v>1.9742726885970951E-2</c:v>
                </c:pt>
                <c:pt idx="1254">
                  <c:v>1.9730473694939212E-2</c:v>
                </c:pt>
                <c:pt idx="1255">
                  <c:v>1.9725986773573147E-2</c:v>
                </c:pt>
                <c:pt idx="1256">
                  <c:v>1.9719204463738427E-2</c:v>
                </c:pt>
                <c:pt idx="1257">
                  <c:v>1.9711281512146128E-2</c:v>
                </c:pt>
                <c:pt idx="1258">
                  <c:v>1.9703317488612981E-2</c:v>
                </c:pt>
                <c:pt idx="1259">
                  <c:v>1.9695422096110433E-2</c:v>
                </c:pt>
                <c:pt idx="1260">
                  <c:v>1.9687386047762295E-2</c:v>
                </c:pt>
                <c:pt idx="1261">
                  <c:v>1.9679308933907298E-2</c:v>
                </c:pt>
                <c:pt idx="1262">
                  <c:v>1.9671190754622626E-2</c:v>
                </c:pt>
                <c:pt idx="1263">
                  <c:v>1.9662830575198405E-2</c:v>
                </c:pt>
                <c:pt idx="1264">
                  <c:v>1.9654670841439958E-2</c:v>
                </c:pt>
                <c:pt idx="1265">
                  <c:v>1.9646419316748931E-2</c:v>
                </c:pt>
                <c:pt idx="1266">
                  <c:v>1.9638126720818994E-2</c:v>
                </c:pt>
                <c:pt idx="1267">
                  <c:v>1.9629793053742572E-2</c:v>
                </c:pt>
                <c:pt idx="1268">
                  <c:v>1.9621418315612094E-2</c:v>
                </c:pt>
                <c:pt idx="1269">
                  <c:v>1.9613002506517485E-2</c:v>
                </c:pt>
                <c:pt idx="1270">
                  <c:v>1.9604545626556169E-2</c:v>
                </c:pt>
                <c:pt idx="1271">
                  <c:v>1.9596047675810579E-2</c:v>
                </c:pt>
                <c:pt idx="1272">
                  <c:v>1.9587508654383134E-2</c:v>
                </c:pt>
                <c:pt idx="1273">
                  <c:v>1.9578928562361264E-2</c:v>
                </c:pt>
                <c:pt idx="1274">
                  <c:v>1.957030739984239E-2</c:v>
                </c:pt>
                <c:pt idx="1275">
                  <c:v>1.956164516691894E-2</c:v>
                </c:pt>
                <c:pt idx="1276">
                  <c:v>1.9552941863685835E-2</c:v>
                </c:pt>
                <c:pt idx="1277">
                  <c:v>1.9544197490238002E-2</c:v>
                </c:pt>
                <c:pt idx="1278">
                  <c:v>1.9535412046670364E-2</c:v>
                </c:pt>
                <c:pt idx="1279">
                  <c:v>1.9526585533080343E-2</c:v>
                </c:pt>
                <c:pt idx="1280">
                  <c:v>1.9517717949565361E-2</c:v>
                </c:pt>
                <c:pt idx="1281">
                  <c:v>1.9508809296220342E-2</c:v>
                </c:pt>
                <c:pt idx="1282">
                  <c:v>1.9499859573145206E-2</c:v>
                </c:pt>
                <c:pt idx="1283">
                  <c:v>1.9490868780434878E-2</c:v>
                </c:pt>
                <c:pt idx="1284">
                  <c:v>1.9481836918186779E-2</c:v>
                </c:pt>
                <c:pt idx="1285">
                  <c:v>1.9472763986503328E-2</c:v>
                </c:pt>
                <c:pt idx="1286">
                  <c:v>1.9463649985481946E-2</c:v>
                </c:pt>
                <c:pt idx="1287">
                  <c:v>1.9454494915225051E-2</c:v>
                </c:pt>
                <c:pt idx="1288">
                  <c:v>1.9445298775825071E-2</c:v>
                </c:pt>
                <c:pt idx="1289">
                  <c:v>1.9436061567391916E-2</c:v>
                </c:pt>
                <c:pt idx="1290">
                  <c:v>1.9426783290020511E-2</c:v>
                </c:pt>
                <c:pt idx="1291">
                  <c:v>1.9417463943815771E-2</c:v>
                </c:pt>
                <c:pt idx="1292">
                  <c:v>1.9408103528877618E-2</c:v>
                </c:pt>
                <c:pt idx="1293">
                  <c:v>1.9398702045308469E-2</c:v>
                </c:pt>
                <c:pt idx="1294">
                  <c:v>1.9389726970899801E-2</c:v>
                </c:pt>
                <c:pt idx="1295">
                  <c:v>1.9379775872689353E-2</c:v>
                </c:pt>
                <c:pt idx="1296">
                  <c:v>1.9370251183844223E-2</c:v>
                </c:pt>
                <c:pt idx="1297">
                  <c:v>1.9360685426785262E-2</c:v>
                </c:pt>
                <c:pt idx="1298">
                  <c:v>1.9351078601614891E-2</c:v>
                </c:pt>
                <c:pt idx="1299">
                  <c:v>1.9341430708433027E-2</c:v>
                </c:pt>
                <c:pt idx="1300">
                  <c:v>1.9331741747352083E-2</c:v>
                </c:pt>
                <c:pt idx="1301">
                  <c:v>1.9322011718476972E-2</c:v>
                </c:pt>
                <c:pt idx="1302">
                  <c:v>1.9312240621910115E-2</c:v>
                </c:pt>
                <c:pt idx="1303">
                  <c:v>1.9302428457761422E-2</c:v>
                </c:pt>
                <c:pt idx="1304">
                  <c:v>1.9292575226138309E-2</c:v>
                </c:pt>
                <c:pt idx="1305">
                  <c:v>1.928268092714569E-2</c:v>
                </c:pt>
                <c:pt idx="1306">
                  <c:v>1.9272745560895976E-2</c:v>
                </c:pt>
                <c:pt idx="1307">
                  <c:v>1.9262769127494084E-2</c:v>
                </c:pt>
                <c:pt idx="1308">
                  <c:v>1.9252751627052422E-2</c:v>
                </c:pt>
                <c:pt idx="1309">
                  <c:v>1.9242693059675908E-2</c:v>
                </c:pt>
                <c:pt idx="1310">
                  <c:v>1.923259342547945E-2</c:v>
                </c:pt>
                <c:pt idx="1311">
                  <c:v>1.922245272457046E-2</c:v>
                </c:pt>
                <c:pt idx="1312">
                  <c:v>1.9213142677029702E-2</c:v>
                </c:pt>
                <c:pt idx="1313">
                  <c:v>1.9202933753714416E-2</c:v>
                </c:pt>
                <c:pt idx="1314">
                  <c:v>1.9192683771588497E-2</c:v>
                </c:pt>
                <c:pt idx="1315">
                  <c:v>1.9182392730737581E-2</c:v>
                </c:pt>
                <c:pt idx="1316">
                  <c:v>1.9171133223249426E-2</c:v>
                </c:pt>
                <c:pt idx="1317">
                  <c:v>1.9160746124415873E-2</c:v>
                </c:pt>
                <c:pt idx="1318">
                  <c:v>1.915007828319094E-2</c:v>
                </c:pt>
                <c:pt idx="1319">
                  <c:v>1.9139848729081699E-2</c:v>
                </c:pt>
                <c:pt idx="1320">
                  <c:v>1.9130076357192063E-2</c:v>
                </c:pt>
                <c:pt idx="1321">
                  <c:v>1.9118787070959153E-2</c:v>
                </c:pt>
                <c:pt idx="1322">
                  <c:v>1.9108194643636389E-2</c:v>
                </c:pt>
                <c:pt idx="1323">
                  <c:v>1.9097561150965003E-2</c:v>
                </c:pt>
                <c:pt idx="1324">
                  <c:v>1.9086886593057406E-2</c:v>
                </c:pt>
                <c:pt idx="1325">
                  <c:v>1.9076170970033501E-2</c:v>
                </c:pt>
                <c:pt idx="1326">
                  <c:v>1.9065414282008197E-2</c:v>
                </c:pt>
                <c:pt idx="1327">
                  <c:v>1.9054616529096402E-2</c:v>
                </c:pt>
                <c:pt idx="1328">
                  <c:v>1.9043777711420518E-2</c:v>
                </c:pt>
                <c:pt idx="1329">
                  <c:v>1.9032897829095452E-2</c:v>
                </c:pt>
                <c:pt idx="1330">
                  <c:v>1.9021976882246106E-2</c:v>
                </c:pt>
                <c:pt idx="1331">
                  <c:v>1.9011014870984888E-2</c:v>
                </c:pt>
                <c:pt idx="1332">
                  <c:v>1.90000117954367E-2</c:v>
                </c:pt>
                <c:pt idx="1333">
                  <c:v>1.8989842233405684E-2</c:v>
                </c:pt>
                <c:pt idx="1334">
                  <c:v>1.8977882451954031E-2</c:v>
                </c:pt>
                <c:pt idx="1335">
                  <c:v>1.8966756184259359E-2</c:v>
                </c:pt>
                <c:pt idx="1336">
                  <c:v>1.8955588852762328E-2</c:v>
                </c:pt>
                <c:pt idx="1337">
                  <c:v>1.8944380457582843E-2</c:v>
                </c:pt>
                <c:pt idx="1338">
                  <c:v>1.8933130998843306E-2</c:v>
                </c:pt>
                <c:pt idx="1339">
                  <c:v>1.8921840476663621E-2</c:v>
                </c:pt>
                <c:pt idx="1340">
                  <c:v>1.8910508891173683E-2</c:v>
                </c:pt>
                <c:pt idx="1341">
                  <c:v>1.8899136242490899E-2</c:v>
                </c:pt>
                <c:pt idx="1342">
                  <c:v>1.8887722530742668E-2</c:v>
                </c:pt>
                <c:pt idx="1343">
                  <c:v>1.8876267756053888E-2</c:v>
                </c:pt>
                <c:pt idx="1344">
                  <c:v>1.8864771918551959E-2</c:v>
                </c:pt>
                <c:pt idx="1345">
                  <c:v>1.8853235018359282E-2</c:v>
                </c:pt>
                <c:pt idx="1346">
                  <c:v>1.884165705559826E-2</c:v>
                </c:pt>
                <c:pt idx="1347">
                  <c:v>1.8830038030406282E-2</c:v>
                </c:pt>
                <c:pt idx="1348">
                  <c:v>1.8818377942900755E-2</c:v>
                </c:pt>
                <c:pt idx="1349">
                  <c:v>1.8806676793211574E-2</c:v>
                </c:pt>
                <c:pt idx="1350">
                  <c:v>1.8794934581471134E-2</c:v>
                </c:pt>
                <c:pt idx="1351">
                  <c:v>1.8783151307801838E-2</c:v>
                </c:pt>
                <c:pt idx="1352">
                  <c:v>1.877132697233358E-2</c:v>
                </c:pt>
                <c:pt idx="1353">
                  <c:v>1.8759461575201253E-2</c:v>
                </c:pt>
                <c:pt idx="1354">
                  <c:v>1.8747188660712476E-2</c:v>
                </c:pt>
                <c:pt idx="1355">
                  <c:v>1.8735607596446491E-2</c:v>
                </c:pt>
                <c:pt idx="1356">
                  <c:v>1.8723619015088844E-2</c:v>
                </c:pt>
                <c:pt idx="1357">
                  <c:v>1.8711589372584214E-2</c:v>
                </c:pt>
                <c:pt idx="1358">
                  <c:v>1.869951866906E-2</c:v>
                </c:pt>
                <c:pt idx="1359">
                  <c:v>1.8687406904658588E-2</c:v>
                </c:pt>
                <c:pt idx="1360">
                  <c:v>1.8675254079502379E-2</c:v>
                </c:pt>
                <c:pt idx="1361">
                  <c:v>1.8663060193731262E-2</c:v>
                </c:pt>
                <c:pt idx="1362">
                  <c:v>1.8650825247475133E-2</c:v>
                </c:pt>
                <c:pt idx="1363">
                  <c:v>1.8638549240868885E-2</c:v>
                </c:pt>
                <c:pt idx="1364">
                  <c:v>1.8627836948359771E-2</c:v>
                </c:pt>
                <c:pt idx="1365">
                  <c:v>1.8615493105332042E-2</c:v>
                </c:pt>
                <c:pt idx="1366">
                  <c:v>1.8603108209109185E-2</c:v>
                </c:pt>
                <c:pt idx="1367">
                  <c:v>1.8590682259808249E-2</c:v>
                </c:pt>
                <c:pt idx="1368">
                  <c:v>1.8576553307284582E-2</c:v>
                </c:pt>
                <c:pt idx="1369">
                  <c:v>1.8563610987610734E-2</c:v>
                </c:pt>
                <c:pt idx="1370">
                  <c:v>1.8551467516130238E-2</c:v>
                </c:pt>
                <c:pt idx="1371">
                  <c:v>1.8538863031584141E-2</c:v>
                </c:pt>
                <c:pt idx="1372">
                  <c:v>1.8527507447226137E-2</c:v>
                </c:pt>
                <c:pt idx="1373">
                  <c:v>1.8513530885258533E-2</c:v>
                </c:pt>
                <c:pt idx="1374">
                  <c:v>1.8500803223748807E-2</c:v>
                </c:pt>
                <c:pt idx="1375">
                  <c:v>1.8488034503535145E-2</c:v>
                </c:pt>
                <c:pt idx="1376">
                  <c:v>1.8475224724744943E-2</c:v>
                </c:pt>
                <c:pt idx="1377">
                  <c:v>1.8462373887528083E-2</c:v>
                </c:pt>
                <c:pt idx="1378">
                  <c:v>1.8449481992016958E-2</c:v>
                </c:pt>
                <c:pt idx="1379">
                  <c:v>1.8436549038356453E-2</c:v>
                </c:pt>
                <c:pt idx="1380">
                  <c:v>1.8423575026691452E-2</c:v>
                </c:pt>
                <c:pt idx="1381">
                  <c:v>1.8410559957159345E-2</c:v>
                </c:pt>
                <c:pt idx="1382">
                  <c:v>1.8397503829902517E-2</c:v>
                </c:pt>
                <c:pt idx="1383">
                  <c:v>1.8384406645063356E-2</c:v>
                </c:pt>
                <c:pt idx="1384">
                  <c:v>1.8371268402789243E-2</c:v>
                </c:pt>
                <c:pt idx="1385">
                  <c:v>1.8358089103217567E-2</c:v>
                </c:pt>
                <c:pt idx="1386">
                  <c:v>1.8344868746500709E-2</c:v>
                </c:pt>
                <c:pt idx="1387">
                  <c:v>1.8331607332776056E-2</c:v>
                </c:pt>
                <c:pt idx="1388">
                  <c:v>1.8318304862190993E-2</c:v>
                </c:pt>
                <c:pt idx="1389">
                  <c:v>1.8304961334890402E-2</c:v>
                </c:pt>
                <c:pt idx="1390">
                  <c:v>1.8291576751021665E-2</c:v>
                </c:pt>
                <c:pt idx="1391">
                  <c:v>1.827815111072717E-2</c:v>
                </c:pt>
                <c:pt idx="1392">
                  <c:v>1.8264684414159293E-2</c:v>
                </c:pt>
                <c:pt idx="1393">
                  <c:v>1.825117666146292E-2</c:v>
                </c:pt>
                <c:pt idx="1394">
                  <c:v>1.823915551306431E-2</c:v>
                </c:pt>
                <c:pt idx="1395">
                  <c:v>1.8224037988271713E-2</c:v>
                </c:pt>
                <c:pt idx="1396">
                  <c:v>1.8210407068076639E-2</c:v>
                </c:pt>
                <c:pt idx="1397">
                  <c:v>1.8196735092345095E-2</c:v>
                </c:pt>
                <c:pt idx="1398">
                  <c:v>1.8183022061229459E-2</c:v>
                </c:pt>
                <c:pt idx="1399">
                  <c:v>1.8169267974874614E-2</c:v>
                </c:pt>
                <c:pt idx="1400">
                  <c:v>1.8155472833440434E-2</c:v>
                </c:pt>
                <c:pt idx="1401">
                  <c:v>1.8141636637064307E-2</c:v>
                </c:pt>
                <c:pt idx="1402">
                  <c:v>1.8127759385906106E-2</c:v>
                </c:pt>
                <c:pt idx="1403">
                  <c:v>1.8113841080118209E-2</c:v>
                </c:pt>
                <c:pt idx="1404">
                  <c:v>1.8099881719852995E-2</c:v>
                </c:pt>
                <c:pt idx="1405">
                  <c:v>1.8085881305255347E-2</c:v>
                </c:pt>
                <c:pt idx="1406">
                  <c:v>1.8070732492186086E-2</c:v>
                </c:pt>
                <c:pt idx="1407">
                  <c:v>1.8059426506170536E-2</c:v>
                </c:pt>
                <c:pt idx="1408">
                  <c:v>1.804363373704404E-2</c:v>
                </c:pt>
                <c:pt idx="1409">
                  <c:v>1.8029469106675411E-2</c:v>
                </c:pt>
                <c:pt idx="1410">
                  <c:v>1.8015263422748728E-2</c:v>
                </c:pt>
                <c:pt idx="1411">
                  <c:v>1.7998405867502919E-2</c:v>
                </c:pt>
                <c:pt idx="1412">
                  <c:v>1.7985259928696418E-2</c:v>
                </c:pt>
                <c:pt idx="1413">
                  <c:v>1.7970928867816482E-2</c:v>
                </c:pt>
                <c:pt idx="1414">
                  <c:v>1.7956556755495588E-2</c:v>
                </c:pt>
                <c:pt idx="1415">
                  <c:v>1.7942143591878141E-2</c:v>
                </c:pt>
                <c:pt idx="1416">
                  <c:v>1.7929457462181171E-2</c:v>
                </c:pt>
                <c:pt idx="1417">
                  <c:v>1.7914973154967546E-2</c:v>
                </c:pt>
                <c:pt idx="1418">
                  <c:v>1.7900447801264856E-2</c:v>
                </c:pt>
                <c:pt idx="1419">
                  <c:v>1.7883479366391231E-2</c:v>
                </c:pt>
                <c:pt idx="1420">
                  <c:v>1.7869462009757583E-2</c:v>
                </c:pt>
                <c:pt idx="1421">
                  <c:v>1.7854802541604656E-2</c:v>
                </c:pt>
                <c:pt idx="1422">
                  <c:v>1.7840102023233023E-2</c:v>
                </c:pt>
                <c:pt idx="1423">
                  <c:v>1.7816918270836462E-2</c:v>
                </c:pt>
                <c:pt idx="1424">
                  <c:v>1.7810577836467962E-2</c:v>
                </c:pt>
                <c:pt idx="1425">
                  <c:v>1.7795754168389119E-2</c:v>
                </c:pt>
                <c:pt idx="1426">
                  <c:v>1.7780889450715587E-2</c:v>
                </c:pt>
                <c:pt idx="1427">
                  <c:v>1.7765983683612395E-2</c:v>
                </c:pt>
                <c:pt idx="1428">
                  <c:v>1.7751036867231677E-2</c:v>
                </c:pt>
                <c:pt idx="1429">
                  <c:v>1.773604900173846E-2</c:v>
                </c:pt>
                <c:pt idx="1430">
                  <c:v>1.7721020087287466E-2</c:v>
                </c:pt>
                <c:pt idx="1431">
                  <c:v>1.7705950124035981E-2</c:v>
                </c:pt>
                <c:pt idx="1432">
                  <c:v>1.7690839112143881E-2</c:v>
                </c:pt>
                <c:pt idx="1433">
                  <c:v>1.7675687051773616E-2</c:v>
                </c:pt>
                <c:pt idx="1434">
                  <c:v>1.7660493943085061E-2</c:v>
                </c:pt>
                <c:pt idx="1435">
                  <c:v>1.7645259786243237E-2</c:v>
                </c:pt>
                <c:pt idx="1436">
                  <c:v>1.762998458140029E-2</c:v>
                </c:pt>
                <c:pt idx="1437">
                  <c:v>1.761400121517015E-2</c:v>
                </c:pt>
                <c:pt idx="1438">
                  <c:v>1.7599311028376287E-2</c:v>
                </c:pt>
                <c:pt idx="1439">
                  <c:v>1.7583912680517552E-2</c:v>
                </c:pt>
                <c:pt idx="1440">
                  <c:v>1.7568473285312653E-2</c:v>
                </c:pt>
                <c:pt idx="1441">
                  <c:v>1.7552992842924036E-2</c:v>
                </c:pt>
                <c:pt idx="1442">
                  <c:v>1.7537471353519313E-2</c:v>
                </c:pt>
                <c:pt idx="1443">
                  <c:v>1.7521912384719517E-2</c:v>
                </c:pt>
                <c:pt idx="1444">
                  <c:v>1.7506333773949088E-2</c:v>
                </c:pt>
                <c:pt idx="1445">
                  <c:v>1.7490756925993074E-2</c:v>
                </c:pt>
                <c:pt idx="1446">
                  <c:v>1.7477253492834053E-2</c:v>
                </c:pt>
                <c:pt idx="1447">
                  <c:v>1.7459693471418024E-2</c:v>
                </c:pt>
                <c:pt idx="1448">
                  <c:v>1.7444237161761349E-2</c:v>
                </c:pt>
                <c:pt idx="1449">
                  <c:v>1.7428834597156953E-2</c:v>
                </c:pt>
                <c:pt idx="1450">
                  <c:v>1.7412145023314451E-2</c:v>
                </c:pt>
                <c:pt idx="1451">
                  <c:v>1.7398190702228283E-2</c:v>
                </c:pt>
                <c:pt idx="1452">
                  <c:v>1.7382949371481122E-2</c:v>
                </c:pt>
                <c:pt idx="1453">
                  <c:v>1.7367761784935307E-2</c:v>
                </c:pt>
                <c:pt idx="1454">
                  <c:v>1.735262794237424E-2</c:v>
                </c:pt>
                <c:pt idx="1455">
                  <c:v>1.7337547843589055E-2</c:v>
                </c:pt>
                <c:pt idx="1456">
                  <c:v>1.732252148837346E-2</c:v>
                </c:pt>
                <c:pt idx="1457">
                  <c:v>1.7307548876516018E-2</c:v>
                </c:pt>
                <c:pt idx="1458">
                  <c:v>1.7292630007807865E-2</c:v>
                </c:pt>
                <c:pt idx="1459">
                  <c:v>1.7277764882050444E-2</c:v>
                </c:pt>
                <c:pt idx="1460">
                  <c:v>1.7262953499032313E-2</c:v>
                </c:pt>
                <c:pt idx="1461">
                  <c:v>1.7248195858544611E-2</c:v>
                </c:pt>
                <c:pt idx="1462">
                  <c:v>1.7233491960388782E-2</c:v>
                </c:pt>
                <c:pt idx="1463">
                  <c:v>1.7212579617677078E-2</c:v>
                </c:pt>
                <c:pt idx="1464">
                  <c:v>1.7198006235759067E-2</c:v>
                </c:pt>
                <c:pt idx="1465">
                  <c:v>1.7183486595474133E-2</c:v>
                </c:pt>
                <c:pt idx="1466">
                  <c:v>1.7169020696626309E-2</c:v>
                </c:pt>
                <c:pt idx="1467">
                  <c:v>1.7154608539006726E-2</c:v>
                </c:pt>
                <c:pt idx="1468">
                  <c:v>1.7141476707043093E-2</c:v>
                </c:pt>
                <c:pt idx="1469">
                  <c:v>1.712716571544581E-2</c:v>
                </c:pt>
                <c:pt idx="1470">
                  <c:v>1.7112908458269575E-2</c:v>
                </c:pt>
                <c:pt idx="1471">
                  <c:v>1.7098704935329712E-2</c:v>
                </c:pt>
                <c:pt idx="1472">
                  <c:v>1.708335386242699E-2</c:v>
                </c:pt>
                <c:pt idx="1473">
                  <c:v>1.7069264148033076E-2</c:v>
                </c:pt>
                <c:pt idx="1474">
                  <c:v>1.7055228173487858E-2</c:v>
                </c:pt>
                <c:pt idx="1475">
                  <c:v>1.7041245938597949E-2</c:v>
                </c:pt>
                <c:pt idx="1476">
                  <c:v>1.7027905243179653E-2</c:v>
                </c:pt>
                <c:pt idx="1477">
                  <c:v>1.7014027304213641E-2</c:v>
                </c:pt>
                <c:pt idx="1478">
                  <c:v>1.6996263198853612E-2</c:v>
                </c:pt>
                <c:pt idx="1479">
                  <c:v>1.6986432634160664E-2</c:v>
                </c:pt>
                <c:pt idx="1480">
                  <c:v>1.6972715902697999E-2</c:v>
                </c:pt>
                <c:pt idx="1481">
                  <c:v>1.6956534037875441E-2</c:v>
                </c:pt>
                <c:pt idx="1482">
                  <c:v>1.6942935652072243E-2</c:v>
                </c:pt>
                <c:pt idx="1483">
                  <c:v>1.6929391004369465E-2</c:v>
                </c:pt>
                <c:pt idx="1484">
                  <c:v>1.6915900094576292E-2</c:v>
                </c:pt>
                <c:pt idx="1485">
                  <c:v>1.6903021509369509E-2</c:v>
                </c:pt>
                <c:pt idx="1486">
                  <c:v>1.6889634864315717E-2</c:v>
                </c:pt>
                <c:pt idx="1487">
                  <c:v>1.6876301953614892E-2</c:v>
                </c:pt>
                <c:pt idx="1488">
                  <c:v>1.6863022777085845E-2</c:v>
                </c:pt>
                <c:pt idx="1489">
                  <c:v>1.6849251607761649E-2</c:v>
                </c:pt>
                <c:pt idx="1490">
                  <c:v>1.6836083121535034E-2</c:v>
                </c:pt>
                <c:pt idx="1491">
                  <c:v>1.6822968371926154E-2</c:v>
                </c:pt>
                <c:pt idx="1492">
                  <c:v>1.6809907358754508E-2</c:v>
                </c:pt>
                <c:pt idx="1493">
                  <c:v>1.6796900081834439E-2</c:v>
                </c:pt>
                <c:pt idx="1494">
                  <c:v>1.6783946540993182E-2</c:v>
                </c:pt>
                <c:pt idx="1495">
                  <c:v>1.6771046736045084E-2</c:v>
                </c:pt>
                <c:pt idx="1496">
                  <c:v>1.6758200666814792E-2</c:v>
                </c:pt>
                <c:pt idx="1497">
                  <c:v>1.6745408333119233E-2</c:v>
                </c:pt>
                <c:pt idx="1498">
                  <c:v>1.6733186352452911E-2</c:v>
                </c:pt>
                <c:pt idx="1499">
                  <c:v>1.6720498240225368E-2</c:v>
                </c:pt>
                <c:pt idx="1500">
                  <c:v>1.6707863860077943E-2</c:v>
                </c:pt>
                <c:pt idx="1501">
                  <c:v>1.6695283211845435E-2</c:v>
                </c:pt>
                <c:pt idx="1502">
                  <c:v>1.6682252691553753E-2</c:v>
                </c:pt>
                <c:pt idx="1503">
                  <c:v>1.6669782767394684E-2</c:v>
                </c:pt>
                <c:pt idx="1504">
                  <c:v>1.6657366577548096E-2</c:v>
                </c:pt>
                <c:pt idx="1505">
                  <c:v>1.6645004121841226E-2</c:v>
                </c:pt>
                <c:pt idx="1506">
                  <c:v>1.6632695400106468E-2</c:v>
                </c:pt>
                <c:pt idx="1507">
                  <c:v>1.6620927683223208E-2</c:v>
                </c:pt>
                <c:pt idx="1508">
                  <c:v>1.6608723153700211E-2</c:v>
                </c:pt>
                <c:pt idx="1509">
                  <c:v>1.65965723547572E-2</c:v>
                </c:pt>
                <c:pt idx="1510">
                  <c:v>1.6582567328132205E-2</c:v>
                </c:pt>
                <c:pt idx="1511">
                  <c:v>1.6571957795026866E-2</c:v>
                </c:pt>
                <c:pt idx="1512">
                  <c:v>1.6559971473553436E-2</c:v>
                </c:pt>
                <c:pt idx="1513">
                  <c:v>1.6548038884871122E-2</c:v>
                </c:pt>
                <c:pt idx="1514">
                  <c:v>1.6536160028812322E-2</c:v>
                </c:pt>
                <c:pt idx="1515">
                  <c:v>1.6523110506251548E-2</c:v>
                </c:pt>
                <c:pt idx="1516">
                  <c:v>1.6509972735178575E-2</c:v>
                </c:pt>
                <c:pt idx="1517">
                  <c:v>1.6498269355800232E-2</c:v>
                </c:pt>
                <c:pt idx="1518">
                  <c:v>1.6486619714022929E-2</c:v>
                </c:pt>
                <c:pt idx="1519">
                  <c:v>1.6476364826266021E-2</c:v>
                </c:pt>
                <c:pt idx="1520">
                  <c:v>1.64657016292418E-2</c:v>
                </c:pt>
                <c:pt idx="1521">
                  <c:v>1.6454196636240655E-2</c:v>
                </c:pt>
                <c:pt idx="1522">
                  <c:v>1.6442745366125649E-2</c:v>
                </c:pt>
                <c:pt idx="1523">
                  <c:v>1.6431347818748332E-2</c:v>
                </c:pt>
                <c:pt idx="1524">
                  <c:v>1.6417420523992043E-2</c:v>
                </c:pt>
                <c:pt idx="1525">
                  <c:v>1.6406576860138567E-2</c:v>
                </c:pt>
                <c:pt idx="1526">
                  <c:v>1.6395357113067763E-2</c:v>
                </c:pt>
                <c:pt idx="1527">
                  <c:v>1.6384191102079209E-2</c:v>
                </c:pt>
                <c:pt idx="1528">
                  <c:v>1.637307882701303E-2</c:v>
                </c:pt>
                <c:pt idx="1529">
                  <c:v>1.6360857878710833E-2</c:v>
                </c:pt>
                <c:pt idx="1530">
                  <c:v>1.634985741266276E-2</c:v>
                </c:pt>
                <c:pt idx="1531">
                  <c:v>1.6338910679263019E-2</c:v>
                </c:pt>
                <c:pt idx="1532">
                  <c:v>1.6329228430719153E-2</c:v>
                </c:pt>
                <c:pt idx="1533">
                  <c:v>1.6317178409774036E-2</c:v>
                </c:pt>
                <c:pt idx="1534">
                  <c:v>1.6306392873375042E-2</c:v>
                </c:pt>
                <c:pt idx="1535">
                  <c:v>1.6295661069004874E-2</c:v>
                </c:pt>
                <c:pt idx="1536">
                  <c:v>1.6284982996501163E-2</c:v>
                </c:pt>
                <c:pt idx="1537">
                  <c:v>1.6274358655716525E-2</c:v>
                </c:pt>
                <c:pt idx="1538">
                  <c:v>1.6263788046501082E-2</c:v>
                </c:pt>
                <c:pt idx="1539">
                  <c:v>1.6253271168699956E-2</c:v>
                </c:pt>
                <c:pt idx="1540">
                  <c:v>1.6242808022163269E-2</c:v>
                </c:pt>
                <c:pt idx="1541">
                  <c:v>1.6232398606738641E-2</c:v>
                </c:pt>
                <c:pt idx="1542">
                  <c:v>1.6222042922283686E-2</c:v>
                </c:pt>
                <c:pt idx="1543">
                  <c:v>1.6211740968646027E-2</c:v>
                </c:pt>
                <c:pt idx="1544">
                  <c:v>1.6201492745680779E-2</c:v>
                </c:pt>
                <c:pt idx="1545">
                  <c:v>1.6191298253235564E-2</c:v>
                </c:pt>
                <c:pt idx="1546">
                  <c:v>1.6181157491172993E-2</c:v>
                </c:pt>
                <c:pt idx="1547">
                  <c:v>1.6171070459338188E-2</c:v>
                </c:pt>
                <c:pt idx="1548">
                  <c:v>1.6161037157596259E-2</c:v>
                </c:pt>
                <c:pt idx="1549">
                  <c:v>1.6151057585799822E-2</c:v>
                </c:pt>
                <c:pt idx="1550">
                  <c:v>1.6141131743803994E-2</c:v>
                </c:pt>
                <c:pt idx="1551">
                  <c:v>1.6131259631471384E-2</c:v>
                </c:pt>
                <c:pt idx="1552">
                  <c:v>1.6121441248654611E-2</c:v>
                </c:pt>
                <c:pt idx="1553">
                  <c:v>1.6111676595218782E-2</c:v>
                </c:pt>
                <c:pt idx="1554">
                  <c:v>1.6101965671019014E-2</c:v>
                </c:pt>
                <c:pt idx="1555">
                  <c:v>1.6092308475922912E-2</c:v>
                </c:pt>
                <c:pt idx="1556">
                  <c:v>1.608270500978809E-2</c:v>
                </c:pt>
                <c:pt idx="1557">
                  <c:v>1.607315527247466E-2</c:v>
                </c:pt>
                <c:pt idx="1558">
                  <c:v>1.6063659263852725E-2</c:v>
                </c:pt>
                <c:pt idx="1559">
                  <c:v>1.6054216983782399E-2</c:v>
                </c:pt>
                <c:pt idx="1560">
                  <c:v>1.6044828432128788E-2</c:v>
                </c:pt>
                <c:pt idx="1561">
                  <c:v>1.6035493608761997E-2</c:v>
                </c:pt>
                <c:pt idx="1562">
                  <c:v>1.6026212513539639E-2</c:v>
                </c:pt>
                <c:pt idx="1563">
                  <c:v>1.6016985146334317E-2</c:v>
                </c:pt>
                <c:pt idx="1564">
                  <c:v>1.6007811507013636E-2</c:v>
                </c:pt>
                <c:pt idx="1565">
                  <c:v>1.5998691595445202E-2</c:v>
                </c:pt>
                <c:pt idx="1566">
                  <c:v>1.5989625411504116E-2</c:v>
                </c:pt>
                <c:pt idx="1567">
                  <c:v>1.5981467525314177E-2</c:v>
                </c:pt>
                <c:pt idx="1568">
                  <c:v>1.5971654225964416E-2</c:v>
                </c:pt>
                <c:pt idx="1569">
                  <c:v>1.5962749224116002E-2</c:v>
                </c:pt>
                <c:pt idx="1570">
                  <c:v>1.5953897949372853E-2</c:v>
                </c:pt>
                <c:pt idx="1571">
                  <c:v>1.5945913647114025E-2</c:v>
                </c:pt>
                <c:pt idx="1572">
                  <c:v>1.5937427749124211E-2</c:v>
                </c:pt>
                <c:pt idx="1573">
                  <c:v>1.5928723844547132E-2</c:v>
                </c:pt>
                <c:pt idx="1574">
                  <c:v>1.5920073656275742E-2</c:v>
                </c:pt>
                <c:pt idx="1575">
                  <c:v>1.5911477184204412E-2</c:v>
                </c:pt>
                <c:pt idx="1576">
                  <c:v>1.5901918563162587E-2</c:v>
                </c:pt>
                <c:pt idx="1577">
                  <c:v>1.5893443374676575E-2</c:v>
                </c:pt>
                <c:pt idx="1578">
                  <c:v>1.5885021912309116E-2</c:v>
                </c:pt>
                <c:pt idx="1579">
                  <c:v>1.5876411414618052E-2</c:v>
                </c:pt>
                <c:pt idx="1580">
                  <c:v>1.5868340165445249E-2</c:v>
                </c:pt>
                <c:pt idx="1581">
                  <c:v>1.5860079880709033E-2</c:v>
                </c:pt>
                <c:pt idx="1582">
                  <c:v>1.5851873321614252E-2</c:v>
                </c:pt>
                <c:pt idx="1583">
                  <c:v>1.5843720488041002E-2</c:v>
                </c:pt>
                <c:pt idx="1584">
                  <c:v>1.5835621379874376E-2</c:v>
                </c:pt>
                <c:pt idx="1585">
                  <c:v>1.5827575996996968E-2</c:v>
                </c:pt>
                <c:pt idx="1586">
                  <c:v>1.581958433929137E-2</c:v>
                </c:pt>
                <c:pt idx="1587">
                  <c:v>1.5811646406650171E-2</c:v>
                </c:pt>
                <c:pt idx="1588">
                  <c:v>1.5803762198953464E-2</c:v>
                </c:pt>
                <c:pt idx="1589">
                  <c:v>1.5795931716096334E-2</c:v>
                </c:pt>
                <c:pt idx="1590">
                  <c:v>1.5788154957953882E-2</c:v>
                </c:pt>
                <c:pt idx="1591">
                  <c:v>1.5780431924426186E-2</c:v>
                </c:pt>
                <c:pt idx="1592">
                  <c:v>1.5772762615400837E-2</c:v>
                </c:pt>
                <c:pt idx="1593">
                  <c:v>1.5765147030762927E-2</c:v>
                </c:pt>
                <c:pt idx="1594">
                  <c:v>1.575758517040754E-2</c:v>
                </c:pt>
                <c:pt idx="1595">
                  <c:v>1.5750077034227261E-2</c:v>
                </c:pt>
                <c:pt idx="1596">
                  <c:v>1.5742622622109681E-2</c:v>
                </c:pt>
                <c:pt idx="1597">
                  <c:v>1.5735221933957377E-2</c:v>
                </c:pt>
                <c:pt idx="1598">
                  <c:v>1.5727874969655442E-2</c:v>
                </c:pt>
                <c:pt idx="1599">
                  <c:v>1.5720581729101457E-2</c:v>
                </c:pt>
                <c:pt idx="1600">
                  <c:v>1.5713342212193004E-2</c:v>
                </c:pt>
                <c:pt idx="1601">
                  <c:v>1.5706156418825168E-2</c:v>
                </c:pt>
                <c:pt idx="1602">
                  <c:v>1.5699024348893031E-2</c:v>
                </c:pt>
                <c:pt idx="1603">
                  <c:v>1.5691946002299173E-2</c:v>
                </c:pt>
                <c:pt idx="1604">
                  <c:v>1.5684921378941175E-2</c:v>
                </c:pt>
                <c:pt idx="1605">
                  <c:v>1.567795047871412E-2</c:v>
                </c:pt>
                <c:pt idx="1606">
                  <c:v>1.5671479744071532E-2</c:v>
                </c:pt>
                <c:pt idx="1607">
                  <c:v>1.5664169847265652E-2</c:v>
                </c:pt>
                <c:pt idx="1608">
                  <c:v>1.5657360115846897E-2</c:v>
                </c:pt>
                <c:pt idx="1609">
                  <c:v>1.5650604107169397E-2</c:v>
                </c:pt>
                <c:pt idx="1610">
                  <c:v>1.5643901821130735E-2</c:v>
                </c:pt>
                <c:pt idx="1611">
                  <c:v>1.5637253257645978E-2</c:v>
                </c:pt>
                <c:pt idx="1612">
                  <c:v>1.5630658416607712E-2</c:v>
                </c:pt>
                <c:pt idx="1613">
                  <c:v>1.5624117297928508E-2</c:v>
                </c:pt>
                <c:pt idx="1614">
                  <c:v>1.5617629901515939E-2</c:v>
                </c:pt>
                <c:pt idx="1615">
                  <c:v>1.5611196227275081E-2</c:v>
                </c:pt>
                <c:pt idx="1616">
                  <c:v>1.5604816275111011E-2</c:v>
                </c:pt>
                <c:pt idx="1617">
                  <c:v>1.5598490044936297E-2</c:v>
                </c:pt>
                <c:pt idx="1618">
                  <c:v>1.5592217536661013E-2</c:v>
                </c:pt>
                <c:pt idx="1619">
                  <c:v>1.5585998750190233E-2</c:v>
                </c:pt>
                <c:pt idx="1620">
                  <c:v>1.5579833685439026E-2</c:v>
                </c:pt>
                <c:pt idx="1621">
                  <c:v>1.5573722342319962E-2</c:v>
                </c:pt>
                <c:pt idx="1622">
                  <c:v>1.5567664720743113E-2</c:v>
                </c:pt>
                <c:pt idx="1623">
                  <c:v>1.5561660820623546E-2</c:v>
                </c:pt>
                <c:pt idx="1624">
                  <c:v>1.5556050319981259E-2</c:v>
                </c:pt>
                <c:pt idx="1625">
                  <c:v>1.5550139534520176E-2</c:v>
                </c:pt>
                <c:pt idx="1626">
                  <c:v>1.5544282460625716E-2</c:v>
                </c:pt>
                <c:pt idx="1627">
                  <c:v>1.5538479098223652E-2</c:v>
                </c:pt>
                <c:pt idx="1628">
                  <c:v>1.5532447138897343E-2</c:v>
                </c:pt>
                <c:pt idx="1629">
                  <c:v>1.5526699431401333E-2</c:v>
                </c:pt>
                <c:pt idx="1630">
                  <c:v>1.5521137713458699E-2</c:v>
                </c:pt>
                <c:pt idx="1631">
                  <c:v>1.551556358196482E-2</c:v>
                </c:pt>
                <c:pt idx="1632">
                  <c:v>1.5510211247776547E-2</c:v>
                </c:pt>
                <c:pt idx="1633">
                  <c:v>1.5504576481033261E-2</c:v>
                </c:pt>
                <c:pt idx="1634">
                  <c:v>1.5499163511438208E-2</c:v>
                </c:pt>
                <c:pt idx="1635">
                  <c:v>1.5493804262323718E-2</c:v>
                </c:pt>
                <c:pt idx="1636">
                  <c:v>1.5488498733602363E-2</c:v>
                </c:pt>
                <c:pt idx="1637">
                  <c:v>1.5483246925209193E-2</c:v>
                </c:pt>
                <c:pt idx="1638">
                  <c:v>1.5478048837066771E-2</c:v>
                </c:pt>
                <c:pt idx="1639">
                  <c:v>1.5472904469095161E-2</c:v>
                </c:pt>
                <c:pt idx="1640">
                  <c:v>1.5467813821226917E-2</c:v>
                </c:pt>
                <c:pt idx="1641">
                  <c:v>1.54627768933846E-2</c:v>
                </c:pt>
                <c:pt idx="1642">
                  <c:v>1.5457793685500765E-2</c:v>
                </c:pt>
                <c:pt idx="1643">
                  <c:v>1.5452864197500471E-2</c:v>
                </c:pt>
                <c:pt idx="1644">
                  <c:v>1.5447988429318771E-2</c:v>
                </c:pt>
                <c:pt idx="1645">
                  <c:v>1.5443193447157184E-2</c:v>
                </c:pt>
                <c:pt idx="1646">
                  <c:v>1.5438398052111391E-2</c:v>
                </c:pt>
                <c:pt idx="1647">
                  <c:v>1.5433683442958313E-2</c:v>
                </c:pt>
                <c:pt idx="1648">
                  <c:v>1.5429022553339056E-2</c:v>
                </c:pt>
                <c:pt idx="1649">
                  <c:v>1.5424415383196166E-2</c:v>
                </c:pt>
                <c:pt idx="1650">
                  <c:v>1.54198619324597E-2</c:v>
                </c:pt>
                <c:pt idx="1651">
                  <c:v>1.5415362201064708E-2</c:v>
                </c:pt>
                <c:pt idx="1652">
                  <c:v>1.541091618895124E-2</c:v>
                </c:pt>
                <c:pt idx="1653">
                  <c:v>1.5406523896049351E-2</c:v>
                </c:pt>
                <c:pt idx="1654">
                  <c:v>1.5402185322299089E-2</c:v>
                </c:pt>
                <c:pt idx="1655">
                  <c:v>1.5397900467638004E-2</c:v>
                </c:pt>
                <c:pt idx="1656">
                  <c:v>1.5393669332008642E-2</c:v>
                </c:pt>
                <c:pt idx="1657">
                  <c:v>1.5389491915343556E-2</c:v>
                </c:pt>
                <c:pt idx="1658">
                  <c:v>1.5385368217585293E-2</c:v>
                </c:pt>
                <c:pt idx="1659">
                  <c:v>1.5381298238678898E-2</c:v>
                </c:pt>
                <c:pt idx="1660">
                  <c:v>1.5377281978561919E-2</c:v>
                </c:pt>
                <c:pt idx="1661">
                  <c:v>1.53733194371794E-2</c:v>
                </c:pt>
                <c:pt idx="1662">
                  <c:v>1.5369410614473888E-2</c:v>
                </c:pt>
                <c:pt idx="1663">
                  <c:v>1.5365555510385431E-2</c:v>
                </c:pt>
                <c:pt idx="1664">
                  <c:v>1.5361754124866567E-2</c:v>
                </c:pt>
                <c:pt idx="1665">
                  <c:v>1.5358006457854845E-2</c:v>
                </c:pt>
                <c:pt idx="1666">
                  <c:v>1.5354380962583651E-2</c:v>
                </c:pt>
                <c:pt idx="1667">
                  <c:v>1.5350672279155486E-2</c:v>
                </c:pt>
                <c:pt idx="1668">
                  <c:v>1.5347085767360436E-2</c:v>
                </c:pt>
                <c:pt idx="1669">
                  <c:v>1.5343552973865193E-2</c:v>
                </c:pt>
                <c:pt idx="1670">
                  <c:v>1.5340073898622297E-2</c:v>
                </c:pt>
                <c:pt idx="1671">
                  <c:v>1.5336648541581788E-2</c:v>
                </c:pt>
                <c:pt idx="1672">
                  <c:v>1.5333276902691206E-2</c:v>
                </c:pt>
                <c:pt idx="1673">
                  <c:v>1.5329958981905589E-2</c:v>
                </c:pt>
                <c:pt idx="1674">
                  <c:v>1.5326694779174976E-2</c:v>
                </c:pt>
                <c:pt idx="1675">
                  <c:v>1.5323484294454404E-2</c:v>
                </c:pt>
                <c:pt idx="1676">
                  <c:v>1.5320013528582973E-2</c:v>
                </c:pt>
                <c:pt idx="1677">
                  <c:v>1.5316899366082687E-2</c:v>
                </c:pt>
                <c:pt idx="1678">
                  <c:v>1.5313838914532571E-2</c:v>
                </c:pt>
                <c:pt idx="1679">
                  <c:v>1.5310832173899547E-2</c:v>
                </c:pt>
                <c:pt idx="1680">
                  <c:v>1.5308357852167635E-2</c:v>
                </c:pt>
                <c:pt idx="1681">
                  <c:v>1.5305349461816331E-2</c:v>
                </c:pt>
                <c:pt idx="1682">
                  <c:v>1.5302515001919537E-2</c:v>
                </c:pt>
                <c:pt idx="1683">
                  <c:v>1.529973425968556E-2</c:v>
                </c:pt>
                <c:pt idx="1684">
                  <c:v>1.5297007235076931E-2</c:v>
                </c:pt>
                <c:pt idx="1685">
                  <c:v>1.5294333928056181E-2</c:v>
                </c:pt>
                <c:pt idx="1686">
                  <c:v>1.5291714338575846E-2</c:v>
                </c:pt>
                <c:pt idx="1687">
                  <c:v>1.5289148466608449E-2</c:v>
                </c:pt>
                <c:pt idx="1688">
                  <c:v>1.5286636312111523E-2</c:v>
                </c:pt>
                <c:pt idx="1689">
                  <c:v>1.5283677156227565E-2</c:v>
                </c:pt>
                <c:pt idx="1690">
                  <c:v>1.5281276375378605E-2</c:v>
                </c:pt>
                <c:pt idx="1691">
                  <c:v>1.5278929309600744E-2</c:v>
                </c:pt>
                <c:pt idx="1692">
                  <c:v>1.5276635958857886E-2</c:v>
                </c:pt>
                <c:pt idx="1693">
                  <c:v>1.5274396323124243E-2</c:v>
                </c:pt>
                <c:pt idx="1694">
                  <c:v>1.5272210402361135E-2</c:v>
                </c:pt>
                <c:pt idx="1695">
                  <c:v>1.5270078196545356E-2</c:v>
                </c:pt>
                <c:pt idx="1696">
                  <c:v>1.5267999705643385E-2</c:v>
                </c:pt>
                <c:pt idx="1697">
                  <c:v>1.5266158773204475E-2</c:v>
                </c:pt>
                <c:pt idx="1698">
                  <c:v>1.5264003868472561E-2</c:v>
                </c:pt>
                <c:pt idx="1699">
                  <c:v>1.5262086522146983E-2</c:v>
                </c:pt>
                <c:pt idx="1700">
                  <c:v>1.5260222890626909E-2</c:v>
                </c:pt>
                <c:pt idx="1701">
                  <c:v>1.5258412973881402E-2</c:v>
                </c:pt>
                <c:pt idx="1702">
                  <c:v>1.5256656771892406E-2</c:v>
                </c:pt>
                <c:pt idx="1703">
                  <c:v>1.5254953267450383E-2</c:v>
                </c:pt>
                <c:pt idx="1704">
                  <c:v>1.5253297374618497E-2</c:v>
                </c:pt>
                <c:pt idx="1705">
                  <c:v>1.5251682990286473E-2</c:v>
                </c:pt>
                <c:pt idx="1706">
                  <c:v>1.5249466890243646E-2</c:v>
                </c:pt>
                <c:pt idx="1707">
                  <c:v>1.5248554524474905E-2</c:v>
                </c:pt>
                <c:pt idx="1708">
                  <c:v>1.5247031804339116E-2</c:v>
                </c:pt>
                <c:pt idx="1709">
                  <c:v>1.5245535770853635E-2</c:v>
                </c:pt>
                <c:pt idx="1710">
                  <c:v>1.5244506823405179E-2</c:v>
                </c:pt>
                <c:pt idx="1711">
                  <c:v>1.5242623763792346E-2</c:v>
                </c:pt>
                <c:pt idx="1712">
                  <c:v>1.5241207790195905E-2</c:v>
                </c:pt>
                <c:pt idx="1713">
                  <c:v>1.5239818503208519E-2</c:v>
                </c:pt>
                <c:pt idx="1714">
                  <c:v>1.5238455902825025E-2</c:v>
                </c:pt>
                <c:pt idx="1715">
                  <c:v>1.5237119989029954E-2</c:v>
                </c:pt>
                <c:pt idx="1716">
                  <c:v>1.5235810761818151E-2</c:v>
                </c:pt>
                <c:pt idx="1717">
                  <c:v>1.5234528221179298E-2</c:v>
                </c:pt>
                <c:pt idx="1718">
                  <c:v>1.5233272367103081E-2</c:v>
                </c:pt>
                <c:pt idx="1719">
                  <c:v>1.5232043199581767E-2</c:v>
                </c:pt>
                <c:pt idx="1720">
                  <c:v>1.5230840718610196E-2</c:v>
                </c:pt>
                <c:pt idx="1721">
                  <c:v>1.5229664924175478E-2</c:v>
                </c:pt>
                <c:pt idx="1722">
                  <c:v>1.5228515816272452E-2</c:v>
                </c:pt>
                <c:pt idx="1723">
                  <c:v>1.5226920526501202E-2</c:v>
                </c:pt>
                <c:pt idx="1724">
                  <c:v>1.5225836228709003E-2</c:v>
                </c:pt>
                <c:pt idx="1725">
                  <c:v>1.5224778617422713E-2</c:v>
                </c:pt>
                <c:pt idx="1726">
                  <c:v>1.5223747692637174E-2</c:v>
                </c:pt>
                <c:pt idx="1727">
                  <c:v>1.5222743454334336E-2</c:v>
                </c:pt>
                <c:pt idx="1728">
                  <c:v>1.5221004125672684E-2</c:v>
                </c:pt>
                <c:pt idx="1729">
                  <c:v>1.5220047663055005E-2</c:v>
                </c:pt>
                <c:pt idx="1730">
                  <c:v>1.5219117883518787E-2</c:v>
                </c:pt>
                <c:pt idx="1731">
                  <c:v>1.5218214787058315E-2</c:v>
                </c:pt>
                <c:pt idx="1732">
                  <c:v>1.5218122559954942E-2</c:v>
                </c:pt>
                <c:pt idx="1733">
                  <c:v>1.521727844045806E-2</c:v>
                </c:pt>
                <c:pt idx="1734">
                  <c:v>1.52164610074052E-2</c:v>
                </c:pt>
                <c:pt idx="1735">
                  <c:v>1.5215670260791207E-2</c:v>
                </c:pt>
                <c:pt idx="1736">
                  <c:v>1.5214906200613498E-2</c:v>
                </c:pt>
                <c:pt idx="1737">
                  <c:v>1.5213897882459193E-2</c:v>
                </c:pt>
                <c:pt idx="1738">
                  <c:v>1.5213185319050915E-2</c:v>
                </c:pt>
                <c:pt idx="1739">
                  <c:v>1.5212308377142492E-2</c:v>
                </c:pt>
                <c:pt idx="1740">
                  <c:v>1.5211840248113617E-2</c:v>
                </c:pt>
                <c:pt idx="1741">
                  <c:v>1.5211486196057816E-2</c:v>
                </c:pt>
                <c:pt idx="1742">
                  <c:v>1.5210882254379212E-2</c:v>
                </c:pt>
                <c:pt idx="1743">
                  <c:v>1.5210304999105953E-2</c:v>
                </c:pt>
                <c:pt idx="1744">
                  <c:v>1.5209754430225144E-2</c:v>
                </c:pt>
                <c:pt idx="1745">
                  <c:v>1.520894456312849E-2</c:v>
                </c:pt>
                <c:pt idx="1746">
                  <c:v>1.5208445481936117E-2</c:v>
                </c:pt>
                <c:pt idx="1747">
                  <c:v>1.5207973086003079E-2</c:v>
                </c:pt>
                <c:pt idx="1748">
                  <c:v>1.5207527375326713E-2</c:v>
                </c:pt>
                <c:pt idx="1749">
                  <c:v>1.5207401881671761E-2</c:v>
                </c:pt>
                <c:pt idx="1750">
                  <c:v>1.52070114311044E-2</c:v>
                </c:pt>
                <c:pt idx="1751">
                  <c:v>1.5206647666911438E-2</c:v>
                </c:pt>
                <c:pt idx="1752">
                  <c:v>1.5206310589090298E-2</c:v>
                </c:pt>
                <c:pt idx="1753">
                  <c:v>1.5206000197640982E-2</c:v>
                </c:pt>
                <c:pt idx="1754">
                  <c:v>1.5205716492558329E-2</c:v>
                </c:pt>
                <c:pt idx="1755">
                  <c:v>1.5205459473842341E-2</c:v>
                </c:pt>
                <c:pt idx="1756">
                  <c:v>1.5205229141485284E-2</c:v>
                </c:pt>
                <c:pt idx="1757">
                  <c:v>1.5205025495497468E-2</c:v>
                </c:pt>
                <c:pt idx="1758">
                  <c:v>1.5204537957077768E-2</c:v>
                </c:pt>
                <c:pt idx="1759">
                  <c:v>1.5204385784062247E-2</c:v>
                </c:pt>
                <c:pt idx="1760">
                  <c:v>1.5204260296282079E-2</c:v>
                </c:pt>
                <c:pt idx="1761">
                  <c:v>1.5204161493729274E-2</c:v>
                </c:pt>
                <c:pt idx="1762">
                  <c:v>1.5204407560937173E-2</c:v>
                </c:pt>
                <c:pt idx="1763">
                  <c:v>1.5204364033100356E-2</c:v>
                </c:pt>
                <c:pt idx="1764">
                  <c:v>1.5204347191614729E-2</c:v>
                </c:pt>
                <c:pt idx="1765">
                  <c:v>1.5204357036490611E-2</c:v>
                </c:pt>
                <c:pt idx="1766">
                  <c:v>1.5204393567720265E-2</c:v>
                </c:pt>
                <c:pt idx="1767">
                  <c:v>1.5204129068261629E-2</c:v>
                </c:pt>
                <c:pt idx="1768">
                  <c:v>1.5204217062324332E-2</c:v>
                </c:pt>
                <c:pt idx="1769">
                  <c:v>1.5204331741617061E-2</c:v>
                </c:pt>
                <c:pt idx="1770">
                  <c:v>1.5205140197921962E-2</c:v>
                </c:pt>
                <c:pt idx="1771">
                  <c:v>1.5204976519234423E-2</c:v>
                </c:pt>
                <c:pt idx="1772">
                  <c:v>1.5205173168612494E-2</c:v>
                </c:pt>
                <c:pt idx="1773">
                  <c:v>1.5205396504357233E-2</c:v>
                </c:pt>
                <c:pt idx="1774">
                  <c:v>1.5205646526460897E-2</c:v>
                </c:pt>
                <c:pt idx="1775">
                  <c:v>1.5205964943193878E-2</c:v>
                </c:pt>
                <c:pt idx="1776">
                  <c:v>1.5206272150372284E-2</c:v>
                </c:pt>
                <c:pt idx="1777">
                  <c:v>1.5206606043917355E-2</c:v>
                </c:pt>
                <c:pt idx="1778">
                  <c:v>1.5206966623836825E-2</c:v>
                </c:pt>
                <c:pt idx="1779">
                  <c:v>1.5207353890125541E-2</c:v>
                </c:pt>
                <c:pt idx="1780">
                  <c:v>1.5206709697751349E-2</c:v>
                </c:pt>
                <c:pt idx="1781">
                  <c:v>1.5207144563212134E-2</c:v>
                </c:pt>
                <c:pt idx="1782">
                  <c:v>1.5207606111671585E-2</c:v>
                </c:pt>
                <c:pt idx="1783">
                  <c:v>1.520809434313827E-2</c:v>
                </c:pt>
                <c:pt idx="1784">
                  <c:v>1.5211134911903608E-2</c:v>
                </c:pt>
                <c:pt idx="1785">
                  <c:v>1.5210237901908478E-2</c:v>
                </c:pt>
                <c:pt idx="1786">
                  <c:v>1.5210811972908246E-2</c:v>
                </c:pt>
                <c:pt idx="1787">
                  <c:v>1.5211412730305624E-2</c:v>
                </c:pt>
                <c:pt idx="1788">
                  <c:v>1.5212040174110923E-2</c:v>
                </c:pt>
                <c:pt idx="1789">
                  <c:v>1.5213257118809886E-2</c:v>
                </c:pt>
                <c:pt idx="1790">
                  <c:v>1.5213947495453239E-2</c:v>
                </c:pt>
                <c:pt idx="1791">
                  <c:v>1.5214664559648761E-2</c:v>
                </c:pt>
                <c:pt idx="1792">
                  <c:v>1.5215139635407575E-2</c:v>
                </c:pt>
                <c:pt idx="1793">
                  <c:v>1.5216178750703802E-2</c:v>
                </c:pt>
                <c:pt idx="1794">
                  <c:v>1.5216975877573313E-2</c:v>
                </c:pt>
                <c:pt idx="1795">
                  <c:v>1.5217799692017475E-2</c:v>
                </c:pt>
                <c:pt idx="1796">
                  <c:v>1.5218650194033789E-2</c:v>
                </c:pt>
                <c:pt idx="1797">
                  <c:v>1.5219527383634746E-2</c:v>
                </c:pt>
                <c:pt idx="1798">
                  <c:v>1.5220431260820344E-2</c:v>
                </c:pt>
                <c:pt idx="1799">
                  <c:v>1.5221361825605573E-2</c:v>
                </c:pt>
                <c:pt idx="1800">
                  <c:v>1.5222319077987934E-2</c:v>
                </c:pt>
                <c:pt idx="1801">
                  <c:v>1.5223303017979917E-2</c:v>
                </c:pt>
                <c:pt idx="1802">
                  <c:v>1.5224313645589016E-2</c:v>
                </c:pt>
                <c:pt idx="1803">
                  <c:v>1.5225350960820228E-2</c:v>
                </c:pt>
                <c:pt idx="1804">
                  <c:v>1.5226414963678547E-2</c:v>
                </c:pt>
                <c:pt idx="1805">
                  <c:v>1.5226299888231702E-2</c:v>
                </c:pt>
                <c:pt idx="1806">
                  <c:v>1.522862303231648E-2</c:v>
                </c:pt>
                <c:pt idx="1807">
                  <c:v>1.522976709811108E-2</c:v>
                </c:pt>
                <c:pt idx="1808">
                  <c:v>1.5230937851567761E-2</c:v>
                </c:pt>
                <c:pt idx="1809">
                  <c:v>1.5232135292691518E-2</c:v>
                </c:pt>
                <c:pt idx="1810">
                  <c:v>1.5233359421494841E-2</c:v>
                </c:pt>
                <c:pt idx="1811">
                  <c:v>1.5234610237985224E-2</c:v>
                </c:pt>
                <c:pt idx="1812">
                  <c:v>1.5235887742170162E-2</c:v>
                </c:pt>
                <c:pt idx="1813">
                  <c:v>1.5237191934059646E-2</c:v>
                </c:pt>
                <c:pt idx="1814">
                  <c:v>1.5238522813666167E-2</c:v>
                </c:pt>
                <c:pt idx="1815">
                  <c:v>1.5239880380989723E-2</c:v>
                </c:pt>
                <c:pt idx="1816">
                  <c:v>1.52412646360503E-2</c:v>
                </c:pt>
                <c:pt idx="1817">
                  <c:v>1.5242675578852893E-2</c:v>
                </c:pt>
                <c:pt idx="1818">
                  <c:v>1.5242831001603683E-2</c:v>
                </c:pt>
                <c:pt idx="1819">
                  <c:v>1.5245577527726595E-2</c:v>
                </c:pt>
                <c:pt idx="1820">
                  <c:v>1.5247068533820185E-2</c:v>
                </c:pt>
                <c:pt idx="1821">
                  <c:v>1.524858622769576E-2</c:v>
                </c:pt>
                <c:pt idx="1822">
                  <c:v>1.5250130609365808E-2</c:v>
                </c:pt>
                <c:pt idx="1823">
                  <c:v>1.5251701678842822E-2</c:v>
                </c:pt>
                <c:pt idx="1824">
                  <c:v>1.5253299436136791E-2</c:v>
                </c:pt>
                <c:pt idx="1825">
                  <c:v>1.5254923881257709E-2</c:v>
                </c:pt>
                <c:pt idx="1826">
                  <c:v>1.5257085992169791E-2</c:v>
                </c:pt>
                <c:pt idx="1827">
                  <c:v>1.5258049063330675E-2</c:v>
                </c:pt>
                <c:pt idx="1828">
                  <c:v>1.5259957343709551E-2</c:v>
                </c:pt>
                <c:pt idx="1829">
                  <c:v>1.5261688540263163E-2</c:v>
                </c:pt>
                <c:pt idx="1830">
                  <c:v>1.5263446424703675E-2</c:v>
                </c:pt>
                <c:pt idx="1831">
                  <c:v>1.5263871771505247E-2</c:v>
                </c:pt>
                <c:pt idx="1832">
                  <c:v>1.5265222429045837E-2</c:v>
                </c:pt>
                <c:pt idx="1833">
                  <c:v>1.5267052441844278E-2</c:v>
                </c:pt>
                <c:pt idx="1834">
                  <c:v>1.5268909138018229E-2</c:v>
                </c:pt>
                <c:pt idx="1835">
                  <c:v>1.5270792517579108E-2</c:v>
                </c:pt>
                <c:pt idx="1836">
                  <c:v>1.5274554177706068E-2</c:v>
                </c:pt>
                <c:pt idx="1837">
                  <c:v>1.5276498877724587E-2</c:v>
                </c:pt>
                <c:pt idx="1838">
                  <c:v>1.5278470265734923E-2</c:v>
                </c:pt>
                <c:pt idx="1839">
                  <c:v>1.5280468341749565E-2</c:v>
                </c:pt>
                <c:pt idx="1840">
                  <c:v>1.5282493105790995E-2</c:v>
                </c:pt>
                <c:pt idx="1841">
                  <c:v>1.5284544557861712E-2</c:v>
                </c:pt>
                <c:pt idx="1842">
                  <c:v>1.5286622697989194E-2</c:v>
                </c:pt>
                <c:pt idx="1843">
                  <c:v>1.5288727526178436E-2</c:v>
                </c:pt>
                <c:pt idx="1844">
                  <c:v>1.5289422220839457E-2</c:v>
                </c:pt>
                <c:pt idx="1845">
                  <c:v>1.5293017246814644E-2</c:v>
                </c:pt>
                <c:pt idx="1846">
                  <c:v>1.5295202139289088E-2</c:v>
                </c:pt>
                <c:pt idx="1847">
                  <c:v>1.5297413719892738E-2</c:v>
                </c:pt>
                <c:pt idx="1848">
                  <c:v>1.5299651988635588E-2</c:v>
                </c:pt>
                <c:pt idx="1849">
                  <c:v>1.5301916945537619E-2</c:v>
                </c:pt>
                <c:pt idx="1850">
                  <c:v>1.5304208590613821E-2</c:v>
                </c:pt>
                <c:pt idx="1851">
                  <c:v>1.5306526923879182E-2</c:v>
                </c:pt>
                <c:pt idx="1852">
                  <c:v>1.5308871945351188E-2</c:v>
                </c:pt>
                <c:pt idx="1853">
                  <c:v>1.5311243655047324E-2</c:v>
                </c:pt>
                <c:pt idx="1854">
                  <c:v>1.5313642052982579E-2</c:v>
                </c:pt>
                <c:pt idx="1855">
                  <c:v>1.5316067139174439E-2</c:v>
                </c:pt>
                <c:pt idx="1856">
                  <c:v>1.5318518913642887E-2</c:v>
                </c:pt>
                <c:pt idx="1857">
                  <c:v>1.5320997376402912E-2</c:v>
                </c:pt>
                <c:pt idx="1858">
                  <c:v>1.5323502527471999E-2</c:v>
                </c:pt>
                <c:pt idx="1859">
                  <c:v>1.5326034366865138E-2</c:v>
                </c:pt>
                <c:pt idx="1860">
                  <c:v>1.5328592894609805E-2</c:v>
                </c:pt>
                <c:pt idx="1861">
                  <c:v>1.5331178110713495E-2</c:v>
                </c:pt>
                <c:pt idx="1862">
                  <c:v>1.5333790015198689E-2</c:v>
                </c:pt>
                <c:pt idx="1863">
                  <c:v>1.5336428608085373E-2</c:v>
                </c:pt>
                <c:pt idx="1864">
                  <c:v>1.5339093889391031E-2</c:v>
                </c:pt>
                <c:pt idx="1865">
                  <c:v>1.5341785859135648E-2</c:v>
                </c:pt>
                <c:pt idx="1866">
                  <c:v>1.5344504517339208E-2</c:v>
                </c:pt>
                <c:pt idx="1867">
                  <c:v>1.5347249864014201E-2</c:v>
                </c:pt>
                <c:pt idx="1868">
                  <c:v>1.5350021899190602E-2</c:v>
                </c:pt>
                <c:pt idx="1869">
                  <c:v>1.5352820622878405E-2</c:v>
                </c:pt>
                <c:pt idx="1870">
                  <c:v>1.5355646035105086E-2</c:v>
                </c:pt>
                <c:pt idx="1871">
                  <c:v>1.5358498135885634E-2</c:v>
                </c:pt>
                <c:pt idx="1872">
                  <c:v>1.5361376925242531E-2</c:v>
                </c:pt>
                <c:pt idx="1873">
                  <c:v>1.5364282403195761E-2</c:v>
                </c:pt>
                <c:pt idx="1874">
                  <c:v>1.5367214569765308E-2</c:v>
                </c:pt>
                <c:pt idx="1875">
                  <c:v>1.5370173424973654E-2</c:v>
                </c:pt>
                <c:pt idx="1876">
                  <c:v>1.5373158968840783E-2</c:v>
                </c:pt>
                <c:pt idx="1877">
                  <c:v>1.5376171201389177E-2</c:v>
                </c:pt>
                <c:pt idx="1878">
                  <c:v>1.537921012263882E-2</c:v>
                </c:pt>
                <c:pt idx="1879">
                  <c:v>1.5380627099187071E-2</c:v>
                </c:pt>
                <c:pt idx="1880">
                  <c:v>1.5385368031326785E-2</c:v>
                </c:pt>
                <c:pt idx="1881">
                  <c:v>1.5388487018812569E-2</c:v>
                </c:pt>
                <c:pt idx="1882">
                  <c:v>1.5391632695084534E-2</c:v>
                </c:pt>
                <c:pt idx="1883">
                  <c:v>1.5394805060170158E-2</c:v>
                </c:pt>
                <c:pt idx="1884">
                  <c:v>1.539632487359432E-2</c:v>
                </c:pt>
                <c:pt idx="1885">
                  <c:v>1.5399544484428809E-2</c:v>
                </c:pt>
                <c:pt idx="1886">
                  <c:v>1.5402790780626183E-2</c:v>
                </c:pt>
                <c:pt idx="1887">
                  <c:v>1.540606376221125E-2</c:v>
                </c:pt>
                <c:pt idx="1888">
                  <c:v>1.5411067218565055E-2</c:v>
                </c:pt>
                <c:pt idx="1889">
                  <c:v>1.5414399716997262E-2</c:v>
                </c:pt>
                <c:pt idx="1890">
                  <c:v>1.5418331356107375E-2</c:v>
                </c:pt>
                <c:pt idx="1891">
                  <c:v>1.542114478080725E-2</c:v>
                </c:pt>
                <c:pt idx="1892">
                  <c:v>1.5422828951668641E-2</c:v>
                </c:pt>
                <c:pt idx="1893">
                  <c:v>1.5427996600706206E-2</c:v>
                </c:pt>
                <c:pt idx="1894">
                  <c:v>1.5431462544245877E-2</c:v>
                </c:pt>
                <c:pt idx="1895">
                  <c:v>1.5434955176881482E-2</c:v>
                </c:pt>
                <c:pt idx="1896">
                  <c:v>1.5438474498635502E-2</c:v>
                </c:pt>
                <c:pt idx="1897">
                  <c:v>1.5442020509535415E-2</c:v>
                </c:pt>
                <c:pt idx="1898">
                  <c:v>1.5445593209603703E-2</c:v>
                </c:pt>
                <c:pt idx="1899">
                  <c:v>1.5449192598870343E-2</c:v>
                </c:pt>
                <c:pt idx="1900">
                  <c:v>1.545281867735282E-2</c:v>
                </c:pt>
                <c:pt idx="1901">
                  <c:v>1.5456471445083608E-2</c:v>
                </c:pt>
                <c:pt idx="1902">
                  <c:v>1.5460150902087688E-2</c:v>
                </c:pt>
                <c:pt idx="1903">
                  <c:v>1.5463857048387541E-2</c:v>
                </c:pt>
                <c:pt idx="1904">
                  <c:v>1.5467589884015642E-2</c:v>
                </c:pt>
                <c:pt idx="1905">
                  <c:v>1.5469540656608586E-2</c:v>
                </c:pt>
                <c:pt idx="1906">
                  <c:v>1.5475135623349012E-2</c:v>
                </c:pt>
                <c:pt idx="1907">
                  <c:v>1.547894852710674E-2</c:v>
                </c:pt>
                <c:pt idx="1908">
                  <c:v>1.5482788120302626E-2</c:v>
                </c:pt>
                <c:pt idx="1909">
                  <c:v>1.5486654402954159E-2</c:v>
                </c:pt>
                <c:pt idx="1910">
                  <c:v>1.5490547375093811E-2</c:v>
                </c:pt>
                <c:pt idx="1911">
                  <c:v>1.5494467036746562E-2</c:v>
                </c:pt>
                <c:pt idx="1912">
                  <c:v>1.5498413387939891E-2</c:v>
                </c:pt>
                <c:pt idx="1913">
                  <c:v>1.550238642870877E-2</c:v>
                </c:pt>
                <c:pt idx="1914">
                  <c:v>1.5506386159070684E-2</c:v>
                </c:pt>
                <c:pt idx="1915">
                  <c:v>1.5510412579063104E-2</c:v>
                </c:pt>
                <c:pt idx="1916">
                  <c:v>1.5514465688708512E-2</c:v>
                </c:pt>
                <c:pt idx="1917">
                  <c:v>1.5518545488044377E-2</c:v>
                </c:pt>
                <c:pt idx="1918">
                  <c:v>1.5522651977088187E-2</c:v>
                </c:pt>
                <c:pt idx="1919">
                  <c:v>1.5526785155874911E-2</c:v>
                </c:pt>
                <c:pt idx="1920">
                  <c:v>1.5530945024434528E-2</c:v>
                </c:pt>
                <c:pt idx="1921">
                  <c:v>1.5535131582797013E-2</c:v>
                </c:pt>
                <c:pt idx="1922">
                  <c:v>1.5539344830987345E-2</c:v>
                </c:pt>
                <c:pt idx="1923">
                  <c:v>1.5543584769042995E-2</c:v>
                </c:pt>
                <c:pt idx="1924">
                  <c:v>1.5547851396988943E-2</c:v>
                </c:pt>
                <c:pt idx="1925">
                  <c:v>1.5552144714855165E-2</c:v>
                </c:pt>
                <c:pt idx="1926">
                  <c:v>1.5557111770639797E-2</c:v>
                </c:pt>
                <c:pt idx="1927">
                  <c:v>1.5560811420480825E-2</c:v>
                </c:pt>
                <c:pt idx="1928">
                  <c:v>1.5565184808295218E-2</c:v>
                </c:pt>
                <c:pt idx="1929">
                  <c:v>1.5569584886157284E-2</c:v>
                </c:pt>
                <c:pt idx="1930">
                  <c:v>1.55740116540945E-2</c:v>
                </c:pt>
                <c:pt idx="1931">
                  <c:v>1.5578465112141837E-2</c:v>
                </c:pt>
                <c:pt idx="1932">
                  <c:v>1.5582945260324277E-2</c:v>
                </c:pt>
                <c:pt idx="1933">
                  <c:v>1.5587452098679289E-2</c:v>
                </c:pt>
                <c:pt idx="1934">
                  <c:v>1.5591985627236848E-2</c:v>
                </c:pt>
                <c:pt idx="1935">
                  <c:v>1.5596545846034426E-2</c:v>
                </c:pt>
                <c:pt idx="1936">
                  <c:v>1.5598462774267003E-2</c:v>
                </c:pt>
                <c:pt idx="1937">
                  <c:v>1.5603067949967781E-2</c:v>
                </c:pt>
                <c:pt idx="1938">
                  <c:v>1.5607699811133826E-2</c:v>
                </c:pt>
                <c:pt idx="1939">
                  <c:v>1.5612358357787974E-2</c:v>
                </c:pt>
                <c:pt idx="1940">
                  <c:v>1.5619747294676745E-2</c:v>
                </c:pt>
                <c:pt idx="1941">
                  <c:v>1.5625146244524695E-2</c:v>
                </c:pt>
                <c:pt idx="1942">
                  <c:v>1.5629214706930905E-2</c:v>
                </c:pt>
                <c:pt idx="1943">
                  <c:v>1.5633988448795211E-2</c:v>
                </c:pt>
                <c:pt idx="1944">
                  <c:v>1.563673541918955E-2</c:v>
                </c:pt>
                <c:pt idx="1945">
                  <c:v>1.5643616004150651E-2</c:v>
                </c:pt>
                <c:pt idx="1946">
                  <c:v>1.5648469817719224E-2</c:v>
                </c:pt>
                <c:pt idx="1947">
                  <c:v>1.5653350321917503E-2</c:v>
                </c:pt>
                <c:pt idx="1948">
                  <c:v>1.5658257516790453E-2</c:v>
                </c:pt>
                <c:pt idx="1949">
                  <c:v>1.5663191402370547E-2</c:v>
                </c:pt>
                <c:pt idx="1950">
                  <c:v>1.5668151978692757E-2</c:v>
                </c:pt>
                <c:pt idx="1951">
                  <c:v>1.5673139245789558E-2</c:v>
                </c:pt>
                <c:pt idx="1952">
                  <c:v>1.5678153203698419E-2</c:v>
                </c:pt>
                <c:pt idx="1953">
                  <c:v>1.5683193852456812E-2</c:v>
                </c:pt>
                <c:pt idx="1954">
                  <c:v>1.5688261192099706E-2</c:v>
                </c:pt>
                <c:pt idx="1955">
                  <c:v>1.5693355222662075E-2</c:v>
                </c:pt>
                <c:pt idx="1956">
                  <c:v>1.5698475944176393E-2</c:v>
                </c:pt>
                <c:pt idx="1957">
                  <c:v>1.5703623356687624E-2</c:v>
                </c:pt>
                <c:pt idx="1958">
                  <c:v>1.5708797460225743E-2</c:v>
                </c:pt>
                <c:pt idx="1959">
                  <c:v>1.5713998254830719E-2</c:v>
                </c:pt>
                <c:pt idx="1960">
                  <c:v>1.5719225740535026E-2</c:v>
                </c:pt>
                <c:pt idx="1961">
                  <c:v>1.5724479917383627E-2</c:v>
                </c:pt>
                <c:pt idx="1962">
                  <c:v>1.572976061445075E-2</c:v>
                </c:pt>
                <c:pt idx="1963">
                  <c:v>1.5735062012903478E-2</c:v>
                </c:pt>
                <c:pt idx="1964">
                  <c:v>1.5740371487281135E-2</c:v>
                </c:pt>
                <c:pt idx="1965">
                  <c:v>1.5745676006859721E-2</c:v>
                </c:pt>
                <c:pt idx="1966">
                  <c:v>1.5748803858672448E-2</c:v>
                </c:pt>
                <c:pt idx="1967">
                  <c:v>1.5756219426262263E-2</c:v>
                </c:pt>
                <c:pt idx="1968">
                  <c:v>1.5761443440071299E-2</c:v>
                </c:pt>
                <c:pt idx="1969">
                  <c:v>1.5766634575942462E-2</c:v>
                </c:pt>
                <c:pt idx="1970">
                  <c:v>1.5771792833825793E-2</c:v>
                </c:pt>
                <c:pt idx="1971">
                  <c:v>1.577691821367383E-2</c:v>
                </c:pt>
                <c:pt idx="1972">
                  <c:v>1.5782010715454098E-2</c:v>
                </c:pt>
                <c:pt idx="1973">
                  <c:v>1.5787070339106646E-2</c:v>
                </c:pt>
                <c:pt idx="1974">
                  <c:v>1.5792097084596501E-2</c:v>
                </c:pt>
                <c:pt idx="1975">
                  <c:v>1.5797090951876203E-2</c:v>
                </c:pt>
                <c:pt idx="1976">
                  <c:v>1.5802051940903283E-2</c:v>
                </c:pt>
                <c:pt idx="1977">
                  <c:v>1.5806980051635278E-2</c:v>
                </c:pt>
                <c:pt idx="1978">
                  <c:v>1.5813262471553981E-2</c:v>
                </c:pt>
                <c:pt idx="1979">
                  <c:v>1.5814661887936995E-2</c:v>
                </c:pt>
                <c:pt idx="1980">
                  <c:v>1.5821567113623591E-2</c:v>
                </c:pt>
                <c:pt idx="1981">
                  <c:v>1.5826363710740587E-2</c:v>
                </c:pt>
                <c:pt idx="1982">
                  <c:v>1.5831127429350167E-2</c:v>
                </c:pt>
                <c:pt idx="1983">
                  <c:v>1.5837214109778553E-2</c:v>
                </c:pt>
                <c:pt idx="1984">
                  <c:v>1.5840543952208807E-2</c:v>
                </c:pt>
                <c:pt idx="1985">
                  <c:v>1.5845206481515967E-2</c:v>
                </c:pt>
                <c:pt idx="1986">
                  <c:v>1.5849836133529978E-2</c:v>
                </c:pt>
                <c:pt idx="1987">
                  <c:v>1.5854432908212167E-2</c:v>
                </c:pt>
                <c:pt idx="1988">
                  <c:v>1.5856979245799492E-2</c:v>
                </c:pt>
                <c:pt idx="1989">
                  <c:v>1.5861516711528356E-2</c:v>
                </c:pt>
                <c:pt idx="1990">
                  <c:v>1.5866021303993109E-2</c:v>
                </c:pt>
                <c:pt idx="1991">
                  <c:v>1.5873156931743571E-2</c:v>
                </c:pt>
                <c:pt idx="1992">
                  <c:v>1.58769236203255E-2</c:v>
                </c:pt>
                <c:pt idx="1993">
                  <c:v>1.5881323130222533E-2</c:v>
                </c:pt>
                <c:pt idx="1994">
                  <c:v>1.5885689762516995E-2</c:v>
                </c:pt>
                <c:pt idx="1995">
                  <c:v>1.5892485187013652E-2</c:v>
                </c:pt>
                <c:pt idx="1996">
                  <c:v>1.5894324394171835E-2</c:v>
                </c:pt>
                <c:pt idx="1997">
                  <c:v>1.5898592393454859E-2</c:v>
                </c:pt>
                <c:pt idx="1998">
                  <c:v>1.5902827514996064E-2</c:v>
                </c:pt>
                <c:pt idx="1999">
                  <c:v>1.5907029758756772E-2</c:v>
                </c:pt>
                <c:pt idx="2000">
                  <c:v>1.591119912470346E-2</c:v>
                </c:pt>
                <c:pt idx="2001">
                  <c:v>1.5915335612797447E-2</c:v>
                </c:pt>
                <c:pt idx="2002">
                  <c:v>1.5919439223007793E-2</c:v>
                </c:pt>
                <c:pt idx="2003">
                  <c:v>1.5923509955298402E-2</c:v>
                </c:pt>
                <c:pt idx="2004">
                  <c:v>1.5927547809630585E-2</c:v>
                </c:pt>
                <c:pt idx="2005">
                  <c:v>1.5931552785975987E-2</c:v>
                </c:pt>
                <c:pt idx="2006">
                  <c:v>1.5935524884295924E-2</c:v>
                </c:pt>
                <c:pt idx="2007">
                  <c:v>1.5939464104559455E-2</c:v>
                </c:pt>
                <c:pt idx="2008">
                  <c:v>1.5943370446733059E-2</c:v>
                </c:pt>
                <c:pt idx="2009">
                  <c:v>1.5947870637758044E-2</c:v>
                </c:pt>
                <c:pt idx="2010">
                  <c:v>1.595108449667897E-2</c:v>
                </c:pt>
                <c:pt idx="2011">
                  <c:v>1.595489220438424E-2</c:v>
                </c:pt>
                <c:pt idx="2012">
                  <c:v>1.5958667033868071E-2</c:v>
                </c:pt>
                <c:pt idx="2013">
                  <c:v>1.5962408985099524E-2</c:v>
                </c:pt>
                <c:pt idx="2014">
                  <c:v>1.5966118058045077E-2</c:v>
                </c:pt>
                <c:pt idx="2015">
                  <c:v>1.5969794252676368E-2</c:v>
                </c:pt>
                <c:pt idx="2016">
                  <c:v>1.5973437568954713E-2</c:v>
                </c:pt>
                <c:pt idx="2017">
                  <c:v>1.5977048006862064E-2</c:v>
                </c:pt>
                <c:pt idx="2018">
                  <c:v>1.5978803213952793E-2</c:v>
                </c:pt>
                <c:pt idx="2019">
                  <c:v>1.5984170247409071E-2</c:v>
                </c:pt>
                <c:pt idx="2020">
                  <c:v>1.5987682049994578E-2</c:v>
                </c:pt>
                <c:pt idx="2021">
                  <c:v>1.5991160974080161E-2</c:v>
                </c:pt>
                <c:pt idx="2022">
                  <c:v>1.5995803419140874E-2</c:v>
                </c:pt>
                <c:pt idx="2023">
                  <c:v>1.5998020186632947E-2</c:v>
                </c:pt>
                <c:pt idx="2024">
                  <c:v>1.6001400475045995E-2</c:v>
                </c:pt>
                <c:pt idx="2025">
                  <c:v>1.600474788484051E-2</c:v>
                </c:pt>
                <c:pt idx="2026">
                  <c:v>1.6008062415993278E-2</c:v>
                </c:pt>
                <c:pt idx="2027">
                  <c:v>1.6011344068473359E-2</c:v>
                </c:pt>
                <c:pt idx="2028">
                  <c:v>1.6014592842254965E-2</c:v>
                </c:pt>
                <c:pt idx="2029">
                  <c:v>1.601780873730458E-2</c:v>
                </c:pt>
                <c:pt idx="2030">
                  <c:v>1.6020991753601568E-2</c:v>
                </c:pt>
                <c:pt idx="2031">
                  <c:v>1.6024141891117567E-2</c:v>
                </c:pt>
                <c:pt idx="2032">
                  <c:v>1.6027259149826795E-2</c:v>
                </c:pt>
                <c:pt idx="2033">
                  <c:v>1.6030343529695724E-2</c:v>
                </c:pt>
                <c:pt idx="2034">
                  <c:v>1.6033395030708889E-2</c:v>
                </c:pt>
                <c:pt idx="2035">
                  <c:v>1.6037697283054236E-2</c:v>
                </c:pt>
                <c:pt idx="2036">
                  <c:v>1.6040668935292067E-2</c:v>
                </c:pt>
                <c:pt idx="2037">
                  <c:v>1.604360770858388E-2</c:v>
                </c:pt>
                <c:pt idx="2038">
                  <c:v>1.6046513602903888E-2</c:v>
                </c:pt>
                <c:pt idx="2039">
                  <c:v>1.6049386618223731E-2</c:v>
                </c:pt>
                <c:pt idx="2040">
                  <c:v>1.6050552851384188E-2</c:v>
                </c:pt>
                <c:pt idx="2041">
                  <c:v>1.6053366777950231E-2</c:v>
                </c:pt>
                <c:pt idx="2042">
                  <c:v>1.6056147829779058E-2</c:v>
                </c:pt>
                <c:pt idx="2043">
                  <c:v>1.6058896006850683E-2</c:v>
                </c:pt>
                <c:pt idx="2044">
                  <c:v>1.6063258509000439E-2</c:v>
                </c:pt>
                <c:pt idx="2045">
                  <c:v>1.6065934249826764E-2</c:v>
                </c:pt>
                <c:pt idx="2046">
                  <c:v>1.6068577111493051E-2</c:v>
                </c:pt>
                <c:pt idx="2047">
                  <c:v>1.6071187093970936E-2</c:v>
                </c:pt>
                <c:pt idx="2048">
                  <c:v>1.6073764197242366E-2</c:v>
                </c:pt>
                <c:pt idx="2049">
                  <c:v>1.6075770710597403E-2</c:v>
                </c:pt>
                <c:pt idx="2050">
                  <c:v>1.6078996418980473E-2</c:v>
                </c:pt>
                <c:pt idx="2051">
                  <c:v>1.608076499503408E-2</c:v>
                </c:pt>
                <c:pt idx="2052">
                  <c:v>1.60832128205044E-2</c:v>
                </c:pt>
                <c:pt idx="2053">
                  <c:v>1.6086156524726544E-2</c:v>
                </c:pt>
                <c:pt idx="2054">
                  <c:v>1.608853635230284E-2</c:v>
                </c:pt>
                <c:pt idx="2055">
                  <c:v>1.6090883300523121E-2</c:v>
                </c:pt>
                <c:pt idx="2056">
                  <c:v>1.6093197369369341E-2</c:v>
                </c:pt>
                <c:pt idx="2057">
                  <c:v>1.6094958779531154E-2</c:v>
                </c:pt>
                <c:pt idx="2058">
                  <c:v>1.6097209337540441E-2</c:v>
                </c:pt>
                <c:pt idx="2059">
                  <c:v>1.6099427017574719E-2</c:v>
                </c:pt>
                <c:pt idx="2060">
                  <c:v>1.6101611819610007E-2</c:v>
                </c:pt>
                <c:pt idx="2061">
                  <c:v>1.6104274522303608E-2</c:v>
                </c:pt>
                <c:pt idx="2062">
                  <c:v>1.6106391314500621E-2</c:v>
                </c:pt>
                <c:pt idx="2063">
                  <c:v>1.6108475227189483E-2</c:v>
                </c:pt>
                <c:pt idx="2064">
                  <c:v>1.6110526260352146E-2</c:v>
                </c:pt>
                <c:pt idx="2065">
                  <c:v>1.6112544413978296E-2</c:v>
                </c:pt>
                <c:pt idx="2066">
                  <c:v>1.611452968804215E-2</c:v>
                </c:pt>
                <c:pt idx="2067">
                  <c:v>1.6116482082533388E-2</c:v>
                </c:pt>
                <c:pt idx="2068">
                  <c:v>1.6118401597431387E-2</c:v>
                </c:pt>
                <c:pt idx="2069">
                  <c:v>1.612028823272325E-2</c:v>
                </c:pt>
                <c:pt idx="2070">
                  <c:v>1.6121651546493254E-2</c:v>
                </c:pt>
                <c:pt idx="2071">
                  <c:v>1.6123474689468509E-2</c:v>
                </c:pt>
                <c:pt idx="2072">
                  <c:v>1.6125264954252927E-2</c:v>
                </c:pt>
                <c:pt idx="2073">
                  <c:v>1.6127022340833186E-2</c:v>
                </c:pt>
                <c:pt idx="2074">
                  <c:v>1.6129228214502633E-2</c:v>
                </c:pt>
                <c:pt idx="2075">
                  <c:v>1.6130917571817314E-2</c:v>
                </c:pt>
                <c:pt idx="2076">
                  <c:v>1.6132574049417564E-2</c:v>
                </c:pt>
                <c:pt idx="2077">
                  <c:v>1.6134197647290485E-2</c:v>
                </c:pt>
                <c:pt idx="2078">
                  <c:v>1.6135788365423183E-2</c:v>
                </c:pt>
                <c:pt idx="2079">
                  <c:v>1.6136876217180074E-2</c:v>
                </c:pt>
                <c:pt idx="2080">
                  <c:v>1.6138403455926209E-2</c:v>
                </c:pt>
                <c:pt idx="2081">
                  <c:v>1.6139897816356275E-2</c:v>
                </c:pt>
                <c:pt idx="2082">
                  <c:v>1.6142285378266952E-2</c:v>
                </c:pt>
                <c:pt idx="2083">
                  <c:v>1.6143248759477966E-2</c:v>
                </c:pt>
                <c:pt idx="2084">
                  <c:v>1.6144642198885697E-2</c:v>
                </c:pt>
                <c:pt idx="2085">
                  <c:v>1.61460027584578E-2</c:v>
                </c:pt>
                <c:pt idx="2086">
                  <c:v>1.6147330438189118E-2</c:v>
                </c:pt>
                <c:pt idx="2087">
                  <c:v>1.6148807525408107E-2</c:v>
                </c:pt>
                <c:pt idx="2088">
                  <c:v>1.6150064748296483E-2</c:v>
                </c:pt>
                <c:pt idx="2089">
                  <c:v>1.6151289091310552E-2</c:v>
                </c:pt>
                <c:pt idx="2090">
                  <c:v>1.6152480554434842E-2</c:v>
                </c:pt>
                <c:pt idx="2091">
                  <c:v>1.6153639137661619E-2</c:v>
                </c:pt>
                <c:pt idx="2092">
                  <c:v>1.6153884831390738E-2</c:v>
                </c:pt>
                <c:pt idx="2093">
                  <c:v>1.6154982253491518E-2</c:v>
                </c:pt>
                <c:pt idx="2094">
                  <c:v>1.6156046798616673E-2</c:v>
                </c:pt>
                <c:pt idx="2095">
                  <c:v>1.615707846675242E-2</c:v>
                </c:pt>
                <c:pt idx="2096">
                  <c:v>1.6160659568352744E-2</c:v>
                </c:pt>
                <c:pt idx="2097">
                  <c:v>1.615990015865618E-2</c:v>
                </c:pt>
                <c:pt idx="2098">
                  <c:v>1.6160828582345077E-2</c:v>
                </c:pt>
                <c:pt idx="2099">
                  <c:v>1.6161724126064259E-2</c:v>
                </c:pt>
                <c:pt idx="2100">
                  <c:v>1.6162165324809408E-2</c:v>
                </c:pt>
                <c:pt idx="2101">
                  <c:v>1.6164065900780011E-2</c:v>
                </c:pt>
                <c:pt idx="2102">
                  <c:v>1.6164851096928112E-2</c:v>
                </c:pt>
                <c:pt idx="2103">
                  <c:v>1.6165603411598672E-2</c:v>
                </c:pt>
                <c:pt idx="2104">
                  <c:v>1.6165088196856421E-2</c:v>
                </c:pt>
                <c:pt idx="2105">
                  <c:v>1.6167009396504672E-2</c:v>
                </c:pt>
                <c:pt idx="2106">
                  <c:v>1.6167663066720128E-2</c:v>
                </c:pt>
                <c:pt idx="2107">
                  <c:v>1.6168283855438059E-2</c:v>
                </c:pt>
                <c:pt idx="2108">
                  <c:v>1.6168871762655967E-2</c:v>
                </c:pt>
                <c:pt idx="2109">
                  <c:v>1.6169426788363861E-2</c:v>
                </c:pt>
                <c:pt idx="2110">
                  <c:v>1.6169948932559242E-2</c:v>
                </c:pt>
                <c:pt idx="2111">
                  <c:v>1.6170438195239611E-2</c:v>
                </c:pt>
                <c:pt idx="2112">
                  <c:v>1.6170894576394979E-2</c:v>
                </c:pt>
                <c:pt idx="2113">
                  <c:v>1.6171318076027841E-2</c:v>
                </c:pt>
                <c:pt idx="2114">
                  <c:v>1.6171708694128206E-2</c:v>
                </c:pt>
                <c:pt idx="2115">
                  <c:v>1.6172066430696075E-2</c:v>
                </c:pt>
                <c:pt idx="2116">
                  <c:v>1.6172391285731447E-2</c:v>
                </c:pt>
                <c:pt idx="2117">
                  <c:v>1.617268325922433E-2</c:v>
                </c:pt>
                <c:pt idx="2118">
                  <c:v>1.6172942351177222E-2</c:v>
                </c:pt>
                <c:pt idx="2119">
                  <c:v>1.6173168561585127E-2</c:v>
                </c:pt>
                <c:pt idx="2120">
                  <c:v>1.6173361890450544E-2</c:v>
                </c:pt>
                <c:pt idx="2121">
                  <c:v>1.6173522337765978E-2</c:v>
                </c:pt>
                <c:pt idx="2122">
                  <c:v>1.6173649903531429E-2</c:v>
                </c:pt>
                <c:pt idx="2123">
                  <c:v>1.6173744587751893E-2</c:v>
                </c:pt>
                <c:pt idx="2124">
                  <c:v>1.6173806390419876E-2</c:v>
                </c:pt>
                <c:pt idx="2125">
                  <c:v>1.6173835311530382E-2</c:v>
                </c:pt>
                <c:pt idx="2126">
                  <c:v>1.6173831351095902E-2</c:v>
                </c:pt>
                <c:pt idx="2127">
                  <c:v>1.6173794509111439E-2</c:v>
                </c:pt>
                <c:pt idx="2128">
                  <c:v>1.6173724785574495E-2</c:v>
                </c:pt>
                <c:pt idx="2129">
                  <c:v>1.6173622180482572E-2</c:v>
                </c:pt>
                <c:pt idx="2130">
                  <c:v>1.617348669384816E-2</c:v>
                </c:pt>
                <c:pt idx="2131">
                  <c:v>1.6173318325661268E-2</c:v>
                </c:pt>
                <c:pt idx="2132">
                  <c:v>1.6173117075926891E-2</c:v>
                </c:pt>
                <c:pt idx="2133">
                  <c:v>1.6172882944647526E-2</c:v>
                </c:pt>
                <c:pt idx="2134">
                  <c:v>1.6172615931825673E-2</c:v>
                </c:pt>
                <c:pt idx="2135">
                  <c:v>1.617231603746383E-2</c:v>
                </c:pt>
                <c:pt idx="2136">
                  <c:v>1.6171983261561995E-2</c:v>
                </c:pt>
                <c:pt idx="2137">
                  <c:v>1.6171617604125166E-2</c:v>
                </c:pt>
                <c:pt idx="2138">
                  <c:v>1.6171219065158338E-2</c:v>
                </c:pt>
                <c:pt idx="2139">
                  <c:v>1.6169798973929676E-2</c:v>
                </c:pt>
                <c:pt idx="2140">
                  <c:v>1.6170323342642179E-2</c:v>
                </c:pt>
                <c:pt idx="2141">
                  <c:v>1.6169826159097844E-2</c:v>
                </c:pt>
                <c:pt idx="2142">
                  <c:v>1.6169296094040997E-2</c:v>
                </c:pt>
                <c:pt idx="2143">
                  <c:v>1.6167772933722346E-2</c:v>
                </c:pt>
                <c:pt idx="2144">
                  <c:v>1.6166866101124468E-2</c:v>
                </c:pt>
                <c:pt idx="2145">
                  <c:v>1.6166246897430434E-2</c:v>
                </c:pt>
                <c:pt idx="2146">
                  <c:v>1.6165594818128452E-2</c:v>
                </c:pt>
                <c:pt idx="2147">
                  <c:v>1.6164909863235648E-2</c:v>
                </c:pt>
                <c:pt idx="2148">
                  <c:v>1.6165425192126992E-2</c:v>
                </c:pt>
                <c:pt idx="2149">
                  <c:v>1.6164664956602459E-2</c:v>
                </c:pt>
                <c:pt idx="2150">
                  <c:v>1.616417481786718E-2</c:v>
                </c:pt>
                <c:pt idx="2151">
                  <c:v>1.6163045841143253E-2</c:v>
                </c:pt>
                <c:pt idx="2152">
                  <c:v>1.6162186961226066E-2</c:v>
                </c:pt>
                <c:pt idx="2153">
                  <c:v>1.6161295199856318E-2</c:v>
                </c:pt>
                <c:pt idx="2154">
                  <c:v>1.6160370557046499E-2</c:v>
                </c:pt>
                <c:pt idx="2155">
                  <c:v>1.6159413032804104E-2</c:v>
                </c:pt>
                <c:pt idx="2156">
                  <c:v>1.6158422627136626E-2</c:v>
                </c:pt>
                <c:pt idx="2157">
                  <c:v>1.6157399340049061E-2</c:v>
                </c:pt>
                <c:pt idx="2158">
                  <c:v>1.61563431715539E-2</c:v>
                </c:pt>
                <c:pt idx="2159">
                  <c:v>1.6155254121663631E-2</c:v>
                </c:pt>
                <c:pt idx="2160">
                  <c:v>1.615413219038575E-2</c:v>
                </c:pt>
                <c:pt idx="2161">
                  <c:v>1.6152977377727751E-2</c:v>
                </c:pt>
                <c:pt idx="2162">
                  <c:v>1.6151789683699624E-2</c:v>
                </c:pt>
                <c:pt idx="2163">
                  <c:v>1.6150569108311363E-2</c:v>
                </c:pt>
                <c:pt idx="2164">
                  <c:v>1.6149315651580454E-2</c:v>
                </c:pt>
                <c:pt idx="2165">
                  <c:v>1.6148029313506895E-2</c:v>
                </c:pt>
                <c:pt idx="2166">
                  <c:v>1.614671009411317E-2</c:v>
                </c:pt>
                <c:pt idx="2167">
                  <c:v>1.6145357993401777E-2</c:v>
                </c:pt>
                <c:pt idx="2168">
                  <c:v>1.6143973011392698E-2</c:v>
                </c:pt>
                <c:pt idx="2169">
                  <c:v>1.6142555148090931E-2</c:v>
                </c:pt>
                <c:pt idx="2170">
                  <c:v>1.6141104403511464E-2</c:v>
                </c:pt>
                <c:pt idx="2171">
                  <c:v>1.6139620777666785E-2</c:v>
                </c:pt>
                <c:pt idx="2172">
                  <c:v>1.6138104270569387E-2</c:v>
                </c:pt>
                <c:pt idx="2173">
                  <c:v>1.6136554882234255E-2</c:v>
                </c:pt>
                <c:pt idx="2174">
                  <c:v>1.6134972612676379E-2</c:v>
                </c:pt>
                <c:pt idx="2175">
                  <c:v>1.6133357461905751E-2</c:v>
                </c:pt>
                <c:pt idx="2176">
                  <c:v>1.613170942993486E-2</c:v>
                </c:pt>
                <c:pt idx="2177">
                  <c:v>1.6130028516786188E-2</c:v>
                </c:pt>
                <c:pt idx="2178">
                  <c:v>1.6127606520715675E-2</c:v>
                </c:pt>
                <c:pt idx="2179">
                  <c:v>1.6126568046997969E-2</c:v>
                </c:pt>
                <c:pt idx="2180">
                  <c:v>1.6124788490388398E-2</c:v>
                </c:pt>
                <c:pt idx="2181">
                  <c:v>1.6122976052656002E-2</c:v>
                </c:pt>
                <c:pt idx="2182">
                  <c:v>1.6121130733820765E-2</c:v>
                </c:pt>
                <c:pt idx="2183">
                  <c:v>1.6119252533892681E-2</c:v>
                </c:pt>
                <c:pt idx="2184">
                  <c:v>1.6117341452894229E-2</c:v>
                </c:pt>
                <c:pt idx="2185">
                  <c:v>1.6115397490835404E-2</c:v>
                </c:pt>
                <c:pt idx="2186">
                  <c:v>1.6113420647741183E-2</c:v>
                </c:pt>
                <c:pt idx="2187">
                  <c:v>1.6111410923619063E-2</c:v>
                </c:pt>
                <c:pt idx="2188">
                  <c:v>1.610936831849652E-2</c:v>
                </c:pt>
                <c:pt idx="2189">
                  <c:v>1.6107292832383546E-2</c:v>
                </c:pt>
                <c:pt idx="2190">
                  <c:v>1.6105184465300126E-2</c:v>
                </c:pt>
                <c:pt idx="2191">
                  <c:v>1.610304321727124E-2</c:v>
                </c:pt>
                <c:pt idx="2192">
                  <c:v>1.6100869088311875E-2</c:v>
                </c:pt>
                <c:pt idx="2193">
                  <c:v>1.6098662078434522E-2</c:v>
                </c:pt>
                <c:pt idx="2194">
                  <c:v>1.6096422187669157E-2</c:v>
                </c:pt>
                <c:pt idx="2195">
                  <c:v>1.6094149416025771E-2</c:v>
                </c:pt>
                <c:pt idx="2196">
                  <c:v>1.6091074641761641E-2</c:v>
                </c:pt>
                <c:pt idx="2197">
                  <c:v>1.6088745919055545E-2</c:v>
                </c:pt>
                <c:pt idx="2198">
                  <c:v>1.6086384321332452E-2</c:v>
                </c:pt>
                <c:pt idx="2199">
                  <c:v>1.6083989848629479E-2</c:v>
                </c:pt>
                <c:pt idx="2200">
                  <c:v>1.6082292345420413E-2</c:v>
                </c:pt>
                <c:pt idx="2201">
                  <c:v>1.6080001719169994E-2</c:v>
                </c:pt>
                <c:pt idx="2202">
                  <c:v>1.6077319351783526E-2</c:v>
                </c:pt>
                <c:pt idx="2203">
                  <c:v>1.6074783533890358E-2</c:v>
                </c:pt>
                <c:pt idx="2204">
                  <c:v>1.6071697323895896E-2</c:v>
                </c:pt>
                <c:pt idx="2205">
                  <c:v>1.6069613256079474E-2</c:v>
                </c:pt>
                <c:pt idx="2206">
                  <c:v>1.6066978796206721E-2</c:v>
                </c:pt>
                <c:pt idx="2207">
                  <c:v>1.6064311455718239E-2</c:v>
                </c:pt>
                <c:pt idx="2208">
                  <c:v>1.606161123463401E-2</c:v>
                </c:pt>
                <c:pt idx="2209">
                  <c:v>1.6058878132981513E-2</c:v>
                </c:pt>
                <c:pt idx="2210">
                  <c:v>1.6056112150783231E-2</c:v>
                </c:pt>
                <c:pt idx="2211">
                  <c:v>1.605331328806664E-2</c:v>
                </c:pt>
                <c:pt idx="2212">
                  <c:v>1.6050481544854223E-2</c:v>
                </c:pt>
                <c:pt idx="2213">
                  <c:v>1.6047616921168462E-2</c:v>
                </c:pt>
                <c:pt idx="2214">
                  <c:v>1.6044719417036835E-2</c:v>
                </c:pt>
                <c:pt idx="2215">
                  <c:v>1.604178903248682E-2</c:v>
                </c:pt>
                <c:pt idx="2216">
                  <c:v>1.6038825767535903E-2</c:v>
                </c:pt>
                <c:pt idx="2217">
                  <c:v>1.6035408558369577E-2</c:v>
                </c:pt>
                <c:pt idx="2218">
                  <c:v>1.6032800596558761E-2</c:v>
                </c:pt>
                <c:pt idx="2219">
                  <c:v>1.6029738690584994E-2</c:v>
                </c:pt>
                <c:pt idx="2220">
                  <c:v>1.6026643904317739E-2</c:v>
                </c:pt>
                <c:pt idx="2221">
                  <c:v>1.6023516237786972E-2</c:v>
                </c:pt>
                <c:pt idx="2222">
                  <c:v>1.6020355691025168E-2</c:v>
                </c:pt>
                <c:pt idx="2223">
                  <c:v>1.6017162264052309E-2</c:v>
                </c:pt>
                <c:pt idx="2224">
                  <c:v>1.6013935956900871E-2</c:v>
                </c:pt>
                <c:pt idx="2225">
                  <c:v>1.6010676769598331E-2</c:v>
                </c:pt>
                <c:pt idx="2226">
                  <c:v>1.6007384702174665E-2</c:v>
                </c:pt>
                <c:pt idx="2227">
                  <c:v>1.6004059754652356E-2</c:v>
                </c:pt>
                <c:pt idx="2228">
                  <c:v>1.6000701927068872E-2</c:v>
                </c:pt>
                <c:pt idx="2229">
                  <c:v>1.5997311219446697E-2</c:v>
                </c:pt>
                <c:pt idx="2230">
                  <c:v>1.5993887631820802E-2</c:v>
                </c:pt>
                <c:pt idx="2231">
                  <c:v>1.5990431164218666E-2</c:v>
                </c:pt>
                <c:pt idx="2232">
                  <c:v>1.5986941816672762E-2</c:v>
                </c:pt>
                <c:pt idx="2233">
                  <c:v>1.5983419589210568E-2</c:v>
                </c:pt>
                <c:pt idx="2234">
                  <c:v>1.5979864481859563E-2</c:v>
                </c:pt>
                <c:pt idx="2235">
                  <c:v>1.5976276494662212E-2</c:v>
                </c:pt>
                <c:pt idx="2236">
                  <c:v>1.5972655627640997E-2</c:v>
                </c:pt>
                <c:pt idx="2237">
                  <c:v>1.5969001880828393E-2</c:v>
                </c:pt>
                <c:pt idx="2238">
                  <c:v>1.596540268999469E-2</c:v>
                </c:pt>
                <c:pt idx="2239">
                  <c:v>1.5961595747966406E-2</c:v>
                </c:pt>
                <c:pt idx="2240">
                  <c:v>1.5957843361976976E-2</c:v>
                </c:pt>
                <c:pt idx="2241">
                  <c:v>1.5954058096326051E-2</c:v>
                </c:pt>
                <c:pt idx="2242">
                  <c:v>1.5950239951053602E-2</c:v>
                </c:pt>
                <c:pt idx="2243">
                  <c:v>1.5946388926184607E-2</c:v>
                </c:pt>
                <c:pt idx="2244">
                  <c:v>1.5942505021751541E-2</c:v>
                </c:pt>
                <c:pt idx="2245">
                  <c:v>1.5938588237796869E-2</c:v>
                </c:pt>
                <c:pt idx="2246">
                  <c:v>1.5934638574350568E-2</c:v>
                </c:pt>
                <c:pt idx="2247">
                  <c:v>1.5930656031445112E-2</c:v>
                </c:pt>
                <c:pt idx="2248">
                  <c:v>1.5926389270527315E-2</c:v>
                </c:pt>
                <c:pt idx="2249">
                  <c:v>1.592235107704771E-2</c:v>
                </c:pt>
                <c:pt idx="2250">
                  <c:v>1.5918280009835799E-2</c:v>
                </c:pt>
                <c:pt idx="2251">
                  <c:v>1.5914176068925836E-2</c:v>
                </c:pt>
                <c:pt idx="2252">
                  <c:v>1.5910302244992864E-2</c:v>
                </c:pt>
                <c:pt idx="2253">
                  <c:v>1.590607030739849E-2</c:v>
                </c:pt>
                <c:pt idx="2254">
                  <c:v>1.5901857609285641E-2</c:v>
                </c:pt>
                <c:pt idx="2255">
                  <c:v>1.5897612032003405E-2</c:v>
                </c:pt>
                <c:pt idx="2256">
                  <c:v>1.589320619964265E-2</c:v>
                </c:pt>
                <c:pt idx="2257">
                  <c:v>1.5889022240080652E-2</c:v>
                </c:pt>
                <c:pt idx="2258">
                  <c:v>1.5884678025512577E-2</c:v>
                </c:pt>
                <c:pt idx="2259">
                  <c:v>1.5880300931922497E-2</c:v>
                </c:pt>
                <c:pt idx="2260">
                  <c:v>1.5875890959352879E-2</c:v>
                </c:pt>
                <c:pt idx="2261">
                  <c:v>1.5871448107846187E-2</c:v>
                </c:pt>
                <c:pt idx="2262">
                  <c:v>1.5866972377432398E-2</c:v>
                </c:pt>
                <c:pt idx="2263">
                  <c:v>1.5862463768153978E-2</c:v>
                </c:pt>
                <c:pt idx="2264">
                  <c:v>1.58579222800459E-2</c:v>
                </c:pt>
                <c:pt idx="2265">
                  <c:v>1.5853347913158122E-2</c:v>
                </c:pt>
                <c:pt idx="2266">
                  <c:v>1.5848740667520622E-2</c:v>
                </c:pt>
                <c:pt idx="2267">
                  <c:v>1.5844100543183359E-2</c:v>
                </c:pt>
                <c:pt idx="2268">
                  <c:v>1.583942754017631E-2</c:v>
                </c:pt>
                <c:pt idx="2269">
                  <c:v>1.5834721658546935E-2</c:v>
                </c:pt>
                <c:pt idx="2270">
                  <c:v>1.5829982898337702E-2</c:v>
                </c:pt>
                <c:pt idx="2271">
                  <c:v>1.5825211259588579E-2</c:v>
                </c:pt>
                <c:pt idx="2272">
                  <c:v>1.5820406742337034E-2</c:v>
                </c:pt>
                <c:pt idx="2273">
                  <c:v>1.5815569346628033E-2</c:v>
                </c:pt>
                <c:pt idx="2274">
                  <c:v>1.581069907250654E-2</c:v>
                </c:pt>
                <c:pt idx="2275">
                  <c:v>1.580579592001502E-2</c:v>
                </c:pt>
                <c:pt idx="2276">
                  <c:v>1.5800859889193442E-2</c:v>
                </c:pt>
                <c:pt idx="2277">
                  <c:v>1.5795890980081773E-2</c:v>
                </c:pt>
                <c:pt idx="2278">
                  <c:v>1.5790930310613037E-2</c:v>
                </c:pt>
                <c:pt idx="2279">
                  <c:v>1.5785854527183008E-2</c:v>
                </c:pt>
                <c:pt idx="2280">
                  <c:v>1.5780786983480843E-2</c:v>
                </c:pt>
                <c:pt idx="2281">
                  <c:v>1.5775686561665947E-2</c:v>
                </c:pt>
                <c:pt idx="2282">
                  <c:v>1.5770553261788278E-2</c:v>
                </c:pt>
                <c:pt idx="2283">
                  <c:v>1.5765387083887805E-2</c:v>
                </c:pt>
                <c:pt idx="2284">
                  <c:v>1.576018802801199E-2</c:v>
                </c:pt>
                <c:pt idx="2285">
                  <c:v>1.5754956094205796E-2</c:v>
                </c:pt>
                <c:pt idx="2286">
                  <c:v>1.5749691282519185E-2</c:v>
                </c:pt>
                <c:pt idx="2287">
                  <c:v>1.5744393592994621E-2</c:v>
                </c:pt>
                <c:pt idx="2288">
                  <c:v>1.5739063025677069E-2</c:v>
                </c:pt>
                <c:pt idx="2289">
                  <c:v>1.5733699580616489E-2</c:v>
                </c:pt>
                <c:pt idx="2290">
                  <c:v>1.5728212777527707E-2</c:v>
                </c:pt>
                <c:pt idx="2291">
                  <c:v>1.572301567642902E-2</c:v>
                </c:pt>
                <c:pt idx="2292">
                  <c:v>1.5717411979433715E-2</c:v>
                </c:pt>
                <c:pt idx="2293">
                  <c:v>1.5711917023865651E-2</c:v>
                </c:pt>
                <c:pt idx="2294">
                  <c:v>1.570638919079187E-2</c:v>
                </c:pt>
                <c:pt idx="2295">
                  <c:v>1.5699972981612381E-2</c:v>
                </c:pt>
                <c:pt idx="2296">
                  <c:v>1.5694493895597614E-2</c:v>
                </c:pt>
                <c:pt idx="2297">
                  <c:v>1.5688865327090854E-2</c:v>
                </c:pt>
                <c:pt idx="2298">
                  <c:v>1.5683203882616337E-2</c:v>
                </c:pt>
                <c:pt idx="2299">
                  <c:v>1.567750956222564E-2</c:v>
                </c:pt>
                <c:pt idx="2300">
                  <c:v>1.5671782365967751E-2</c:v>
                </c:pt>
                <c:pt idx="2301">
                  <c:v>1.5666022293889088E-2</c:v>
                </c:pt>
                <c:pt idx="2302">
                  <c:v>1.5660229346036062E-2</c:v>
                </c:pt>
                <c:pt idx="2303">
                  <c:v>1.5654403522467983E-2</c:v>
                </c:pt>
                <c:pt idx="2304">
                  <c:v>1.5648544823220954E-2</c:v>
                </c:pt>
                <c:pt idx="2305">
                  <c:v>1.5642653248356855E-2</c:v>
                </c:pt>
                <c:pt idx="2306">
                  <c:v>1.5636728797916947E-2</c:v>
                </c:pt>
                <c:pt idx="2307">
                  <c:v>1.5630682098244364E-2</c:v>
                </c:pt>
                <c:pt idx="2308">
                  <c:v>1.5624689288598337E-2</c:v>
                </c:pt>
                <c:pt idx="2309">
                  <c:v>1.5618758193663233E-2</c:v>
                </c:pt>
                <c:pt idx="2310">
                  <c:v>1.5612702241438379E-2</c:v>
                </c:pt>
                <c:pt idx="2311">
                  <c:v>1.5603220379342808E-2</c:v>
                </c:pt>
                <c:pt idx="2312">
                  <c:v>1.5600491711083807E-2</c:v>
                </c:pt>
                <c:pt idx="2313">
                  <c:v>1.5591689392932021E-2</c:v>
                </c:pt>
                <c:pt idx="2314">
                  <c:v>1.5585487850403482E-2</c:v>
                </c:pt>
                <c:pt idx="2315">
                  <c:v>1.5579253432783909E-2</c:v>
                </c:pt>
                <c:pt idx="2316">
                  <c:v>1.5572986140132604E-2</c:v>
                </c:pt>
                <c:pt idx="2317">
                  <c:v>1.5566802357765752E-2</c:v>
                </c:pt>
                <c:pt idx="2318">
                  <c:v>1.5560471936919562E-2</c:v>
                </c:pt>
                <c:pt idx="2319">
                  <c:v>1.5554108642497511E-2</c:v>
                </c:pt>
                <c:pt idx="2320">
                  <c:v>1.5547712474560882E-2</c:v>
                </c:pt>
                <c:pt idx="2321">
                  <c:v>1.5541156553215472E-2</c:v>
                </c:pt>
                <c:pt idx="2322">
                  <c:v>1.5534692011480005E-2</c:v>
                </c:pt>
                <c:pt idx="2323">
                  <c:v>1.5528194595089284E-2</c:v>
                </c:pt>
                <c:pt idx="2324">
                  <c:v>1.5521664304092297E-2</c:v>
                </c:pt>
                <c:pt idx="2325">
                  <c:v>1.5515101138550935E-2</c:v>
                </c:pt>
                <c:pt idx="2326">
                  <c:v>1.5508505098516766E-2</c:v>
                </c:pt>
                <c:pt idx="2327">
                  <c:v>1.55018761840491E-2</c:v>
                </c:pt>
                <c:pt idx="2328">
                  <c:v>1.5495214395202087E-2</c:v>
                </c:pt>
                <c:pt idx="2329">
                  <c:v>1.5488519732032455E-2</c:v>
                </c:pt>
                <c:pt idx="2330">
                  <c:v>1.5481942763379664E-2</c:v>
                </c:pt>
                <c:pt idx="2331">
                  <c:v>1.5475184990267898E-2</c:v>
                </c:pt>
                <c:pt idx="2332">
                  <c:v>1.5468394344289038E-2</c:v>
                </c:pt>
                <c:pt idx="2333">
                  <c:v>1.546157082548838E-2</c:v>
                </c:pt>
                <c:pt idx="2334">
                  <c:v>1.5454553303353722E-2</c:v>
                </c:pt>
                <c:pt idx="2335">
                  <c:v>1.5447661395452573E-2</c:v>
                </c:pt>
                <c:pt idx="2336">
                  <c:v>1.5440736613633644E-2</c:v>
                </c:pt>
                <c:pt idx="2337">
                  <c:v>1.5433778957953661E-2</c:v>
                </c:pt>
                <c:pt idx="2338">
                  <c:v>1.5426788428477091E-2</c:v>
                </c:pt>
                <c:pt idx="2339">
                  <c:v>1.5419939386765336E-2</c:v>
                </c:pt>
                <c:pt idx="2340">
                  <c:v>1.5412885759848116E-2</c:v>
                </c:pt>
                <c:pt idx="2341">
                  <c:v>1.5405799260572728E-2</c:v>
                </c:pt>
                <c:pt idx="2342">
                  <c:v>1.5398315000471063E-2</c:v>
                </c:pt>
                <c:pt idx="2343">
                  <c:v>1.5391342676143817E-2</c:v>
                </c:pt>
                <c:pt idx="2344">
                  <c:v>1.5384154905107387E-2</c:v>
                </c:pt>
                <c:pt idx="2345">
                  <c:v>1.5376934260697256E-2</c:v>
                </c:pt>
                <c:pt idx="2346">
                  <c:v>1.5369680742964997E-2</c:v>
                </c:pt>
                <c:pt idx="2347">
                  <c:v>1.5361350755449747E-2</c:v>
                </c:pt>
                <c:pt idx="2348">
                  <c:v>1.5354026795098008E-2</c:v>
                </c:pt>
                <c:pt idx="2349">
                  <c:v>1.5346669961627849E-2</c:v>
                </c:pt>
                <c:pt idx="2350">
                  <c:v>1.533928025508826E-2</c:v>
                </c:pt>
                <c:pt idx="2351">
                  <c:v>1.5331857675551445E-2</c:v>
                </c:pt>
                <c:pt idx="2352">
                  <c:v>1.5325029313921767E-2</c:v>
                </c:pt>
                <c:pt idx="2353">
                  <c:v>1.5317548987315062E-2</c:v>
                </c:pt>
                <c:pt idx="2354">
                  <c:v>1.5310035791609484E-2</c:v>
                </c:pt>
                <c:pt idx="2355">
                  <c:v>1.5302489726862132E-2</c:v>
                </c:pt>
                <c:pt idx="2356">
                  <c:v>1.5293369224387732E-2</c:v>
                </c:pt>
                <c:pt idx="2357">
                  <c:v>1.5286631868882754E-2</c:v>
                </c:pt>
                <c:pt idx="2358">
                  <c:v>1.527897918012394E-2</c:v>
                </c:pt>
                <c:pt idx="2359">
                  <c:v>1.5271293618881035E-2</c:v>
                </c:pt>
                <c:pt idx="2360">
                  <c:v>1.526357518521335E-2</c:v>
                </c:pt>
                <c:pt idx="2361">
                  <c:v>1.5253368823500146E-2</c:v>
                </c:pt>
                <c:pt idx="2362">
                  <c:v>1.5245572575083299E-2</c:v>
                </c:pt>
                <c:pt idx="2363">
                  <c:v>1.5237743453237473E-2</c:v>
                </c:pt>
                <c:pt idx="2364">
                  <c:v>1.522899841215313E-2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94784128"/>
        <c:axId val="794786048"/>
      </c:lineChart>
      <c:dateAx>
        <c:axId val="794784128"/>
        <c:scaling>
          <c:orientation val="minMax"/>
        </c:scaling>
        <c:delete val="0"/>
        <c:axPos val="b"/>
        <c:numFmt formatCode="[$-409]mmm\-yy;@" sourceLinked="0"/>
        <c:majorTickMark val="out"/>
        <c:minorTickMark val="none"/>
        <c:tickLblPos val="low"/>
        <c:txPr>
          <a:bodyPr rot="-2700000"/>
          <a:lstStyle/>
          <a:p>
            <a:pPr>
              <a:defRPr/>
            </a:pPr>
            <a:endParaRPr lang="en-US"/>
          </a:p>
        </c:txPr>
        <c:crossAx val="794786048"/>
        <c:crosses val="autoZero"/>
        <c:auto val="1"/>
        <c:lblOffset val="100"/>
        <c:baseTimeUnit val="days"/>
      </c:dateAx>
      <c:valAx>
        <c:axId val="794786048"/>
        <c:scaling>
          <c:orientation val="minMax"/>
        </c:scaling>
        <c:delete val="0"/>
        <c:axPos val="l"/>
        <c:majorGridlines/>
        <c:numFmt formatCode="0.00%" sourceLinked="0"/>
        <c:majorTickMark val="out"/>
        <c:minorTickMark val="none"/>
        <c:tickLblPos val="nextTo"/>
        <c:crossAx val="794784128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86312305555555557"/>
          <c:y val="0.39740194444444443"/>
          <c:w val="6.5024861111111124E-2"/>
          <c:h val="0.27575166666666667"/>
        </c:manualLayout>
      </c:layout>
      <c:overlay val="1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Euribor 3M (0Y-1Y)</a:t>
            </a:r>
          </a:p>
        </c:rich>
      </c:tx>
      <c:overlay val="1"/>
    </c:title>
    <c:autoTitleDeleted val="0"/>
    <c:plotArea>
      <c:layout>
        <c:manualLayout>
          <c:layoutTarget val="inner"/>
          <c:xMode val="edge"/>
          <c:yMode val="edge"/>
          <c:x val="7.711875E-2"/>
          <c:y val="3.9167222222222221E-2"/>
          <c:w val="0.8970751388888889"/>
          <c:h val="0.80757500000000004"/>
        </c:manualLayout>
      </c:layout>
      <c:scatterChart>
        <c:scatterStyle val="lineMarker"/>
        <c:varyColors val="0"/>
        <c:ser>
          <c:idx val="0"/>
          <c:order val="0"/>
          <c:tx>
            <c:v>Mx</c:v>
          </c:tx>
          <c:spPr>
            <a:ln w="28575">
              <a:noFill/>
            </a:ln>
          </c:spPr>
          <c:marker>
            <c:symbol val="diamond"/>
            <c:size val="3"/>
          </c:marker>
          <c:xVal>
            <c:numRef>
              <c:f>EUR3M!$AW$2:$AW$2366</c:f>
              <c:numCache>
                <c:formatCode>ddd\,\ dd\-mmm\-yyyy</c:formatCode>
                <c:ptCount val="2365"/>
                <c:pt idx="0">
                  <c:v>42248</c:v>
                </c:pt>
                <c:pt idx="1">
                  <c:v>42249</c:v>
                </c:pt>
                <c:pt idx="2">
                  <c:v>42250</c:v>
                </c:pt>
                <c:pt idx="3">
                  <c:v>42251</c:v>
                </c:pt>
                <c:pt idx="4">
                  <c:v>42254</c:v>
                </c:pt>
                <c:pt idx="5">
                  <c:v>42255</c:v>
                </c:pt>
                <c:pt idx="6">
                  <c:v>42256</c:v>
                </c:pt>
                <c:pt idx="7">
                  <c:v>42257</c:v>
                </c:pt>
                <c:pt idx="8">
                  <c:v>42258</c:v>
                </c:pt>
                <c:pt idx="9">
                  <c:v>42261</c:v>
                </c:pt>
                <c:pt idx="10">
                  <c:v>42262</c:v>
                </c:pt>
                <c:pt idx="11">
                  <c:v>42263</c:v>
                </c:pt>
                <c:pt idx="12">
                  <c:v>42264</c:v>
                </c:pt>
                <c:pt idx="13">
                  <c:v>42265</c:v>
                </c:pt>
                <c:pt idx="14">
                  <c:v>42268</c:v>
                </c:pt>
                <c:pt idx="15">
                  <c:v>42269</c:v>
                </c:pt>
                <c:pt idx="16">
                  <c:v>42270</c:v>
                </c:pt>
                <c:pt idx="17">
                  <c:v>42271</c:v>
                </c:pt>
                <c:pt idx="18">
                  <c:v>42272</c:v>
                </c:pt>
                <c:pt idx="19">
                  <c:v>42275</c:v>
                </c:pt>
                <c:pt idx="20">
                  <c:v>42276</c:v>
                </c:pt>
                <c:pt idx="21">
                  <c:v>42277</c:v>
                </c:pt>
                <c:pt idx="22">
                  <c:v>42278</c:v>
                </c:pt>
                <c:pt idx="23">
                  <c:v>42279</c:v>
                </c:pt>
                <c:pt idx="24">
                  <c:v>42282</c:v>
                </c:pt>
                <c:pt idx="25">
                  <c:v>42283</c:v>
                </c:pt>
                <c:pt idx="26">
                  <c:v>42284</c:v>
                </c:pt>
                <c:pt idx="27">
                  <c:v>42285</c:v>
                </c:pt>
                <c:pt idx="28">
                  <c:v>42286</c:v>
                </c:pt>
                <c:pt idx="29">
                  <c:v>42289</c:v>
                </c:pt>
                <c:pt idx="30">
                  <c:v>42290</c:v>
                </c:pt>
                <c:pt idx="31">
                  <c:v>42291</c:v>
                </c:pt>
                <c:pt idx="32">
                  <c:v>42292</c:v>
                </c:pt>
                <c:pt idx="33">
                  <c:v>42293</c:v>
                </c:pt>
                <c:pt idx="34">
                  <c:v>42296</c:v>
                </c:pt>
                <c:pt idx="35">
                  <c:v>42297</c:v>
                </c:pt>
                <c:pt idx="36">
                  <c:v>42298</c:v>
                </c:pt>
                <c:pt idx="37">
                  <c:v>42299</c:v>
                </c:pt>
                <c:pt idx="38">
                  <c:v>42300</c:v>
                </c:pt>
                <c:pt idx="39">
                  <c:v>42303</c:v>
                </c:pt>
                <c:pt idx="40">
                  <c:v>42304</c:v>
                </c:pt>
                <c:pt idx="41">
                  <c:v>42305</c:v>
                </c:pt>
                <c:pt idx="42">
                  <c:v>42306</c:v>
                </c:pt>
                <c:pt idx="43">
                  <c:v>42307</c:v>
                </c:pt>
                <c:pt idx="44">
                  <c:v>42310</c:v>
                </c:pt>
                <c:pt idx="45">
                  <c:v>42311</c:v>
                </c:pt>
                <c:pt idx="46">
                  <c:v>42312</c:v>
                </c:pt>
                <c:pt idx="47">
                  <c:v>42313</c:v>
                </c:pt>
                <c:pt idx="48">
                  <c:v>42314</c:v>
                </c:pt>
                <c:pt idx="49">
                  <c:v>42317</c:v>
                </c:pt>
                <c:pt idx="50">
                  <c:v>42318</c:v>
                </c:pt>
                <c:pt idx="51">
                  <c:v>42319</c:v>
                </c:pt>
                <c:pt idx="52">
                  <c:v>42320</c:v>
                </c:pt>
                <c:pt idx="53">
                  <c:v>42321</c:v>
                </c:pt>
                <c:pt idx="54">
                  <c:v>42324</c:v>
                </c:pt>
                <c:pt idx="55">
                  <c:v>42325</c:v>
                </c:pt>
                <c:pt idx="56">
                  <c:v>42326</c:v>
                </c:pt>
                <c:pt idx="57">
                  <c:v>42327</c:v>
                </c:pt>
                <c:pt idx="58">
                  <c:v>42328</c:v>
                </c:pt>
                <c:pt idx="59">
                  <c:v>42331</c:v>
                </c:pt>
                <c:pt idx="60">
                  <c:v>42332</c:v>
                </c:pt>
                <c:pt idx="61">
                  <c:v>42333</c:v>
                </c:pt>
                <c:pt idx="62">
                  <c:v>42334</c:v>
                </c:pt>
                <c:pt idx="63">
                  <c:v>42335</c:v>
                </c:pt>
                <c:pt idx="64">
                  <c:v>42338</c:v>
                </c:pt>
                <c:pt idx="65">
                  <c:v>42339</c:v>
                </c:pt>
                <c:pt idx="66">
                  <c:v>42340</c:v>
                </c:pt>
                <c:pt idx="67">
                  <c:v>42341</c:v>
                </c:pt>
                <c:pt idx="68">
                  <c:v>42342</c:v>
                </c:pt>
                <c:pt idx="69">
                  <c:v>42345</c:v>
                </c:pt>
                <c:pt idx="70">
                  <c:v>42346</c:v>
                </c:pt>
                <c:pt idx="71">
                  <c:v>42347</c:v>
                </c:pt>
                <c:pt idx="72">
                  <c:v>42348</c:v>
                </c:pt>
                <c:pt idx="73">
                  <c:v>42349</c:v>
                </c:pt>
                <c:pt idx="74">
                  <c:v>42352</c:v>
                </c:pt>
                <c:pt idx="75">
                  <c:v>42353</c:v>
                </c:pt>
                <c:pt idx="76">
                  <c:v>42354</c:v>
                </c:pt>
                <c:pt idx="77">
                  <c:v>42355</c:v>
                </c:pt>
                <c:pt idx="78">
                  <c:v>42356</c:v>
                </c:pt>
                <c:pt idx="79">
                  <c:v>42359</c:v>
                </c:pt>
                <c:pt idx="80">
                  <c:v>42360</c:v>
                </c:pt>
                <c:pt idx="81">
                  <c:v>42361</c:v>
                </c:pt>
                <c:pt idx="82">
                  <c:v>42362</c:v>
                </c:pt>
                <c:pt idx="83">
                  <c:v>42366</c:v>
                </c:pt>
                <c:pt idx="84">
                  <c:v>42367</c:v>
                </c:pt>
                <c:pt idx="85">
                  <c:v>42368</c:v>
                </c:pt>
                <c:pt idx="86">
                  <c:v>42369</c:v>
                </c:pt>
                <c:pt idx="87">
                  <c:v>42373</c:v>
                </c:pt>
                <c:pt idx="88">
                  <c:v>42374</c:v>
                </c:pt>
                <c:pt idx="89">
                  <c:v>42375</c:v>
                </c:pt>
                <c:pt idx="90">
                  <c:v>42376</c:v>
                </c:pt>
                <c:pt idx="91">
                  <c:v>42377</c:v>
                </c:pt>
                <c:pt idx="92">
                  <c:v>42380</c:v>
                </c:pt>
                <c:pt idx="93">
                  <c:v>42381</c:v>
                </c:pt>
                <c:pt idx="94">
                  <c:v>42382</c:v>
                </c:pt>
                <c:pt idx="95">
                  <c:v>42383</c:v>
                </c:pt>
                <c:pt idx="96">
                  <c:v>42384</c:v>
                </c:pt>
                <c:pt idx="97">
                  <c:v>42387</c:v>
                </c:pt>
                <c:pt idx="98">
                  <c:v>42388</c:v>
                </c:pt>
                <c:pt idx="99">
                  <c:v>42389</c:v>
                </c:pt>
                <c:pt idx="100">
                  <c:v>42390</c:v>
                </c:pt>
                <c:pt idx="101">
                  <c:v>42391</c:v>
                </c:pt>
                <c:pt idx="102">
                  <c:v>42394</c:v>
                </c:pt>
                <c:pt idx="103">
                  <c:v>42395</c:v>
                </c:pt>
                <c:pt idx="104">
                  <c:v>42396</c:v>
                </c:pt>
                <c:pt idx="105">
                  <c:v>42397</c:v>
                </c:pt>
                <c:pt idx="106">
                  <c:v>42398</c:v>
                </c:pt>
                <c:pt idx="107">
                  <c:v>42401</c:v>
                </c:pt>
                <c:pt idx="108">
                  <c:v>42402</c:v>
                </c:pt>
                <c:pt idx="109">
                  <c:v>42403</c:v>
                </c:pt>
                <c:pt idx="110">
                  <c:v>42404</c:v>
                </c:pt>
                <c:pt idx="111">
                  <c:v>42405</c:v>
                </c:pt>
                <c:pt idx="112">
                  <c:v>42408</c:v>
                </c:pt>
                <c:pt idx="113">
                  <c:v>42409</c:v>
                </c:pt>
                <c:pt idx="114">
                  <c:v>42410</c:v>
                </c:pt>
                <c:pt idx="115">
                  <c:v>42411</c:v>
                </c:pt>
                <c:pt idx="116">
                  <c:v>42412</c:v>
                </c:pt>
                <c:pt idx="117">
                  <c:v>42415</c:v>
                </c:pt>
                <c:pt idx="118">
                  <c:v>42416</c:v>
                </c:pt>
                <c:pt idx="119">
                  <c:v>42417</c:v>
                </c:pt>
                <c:pt idx="120">
                  <c:v>42418</c:v>
                </c:pt>
                <c:pt idx="121">
                  <c:v>42419</c:v>
                </c:pt>
                <c:pt idx="122">
                  <c:v>42422</c:v>
                </c:pt>
                <c:pt idx="123">
                  <c:v>42423</c:v>
                </c:pt>
                <c:pt idx="124">
                  <c:v>42424</c:v>
                </c:pt>
                <c:pt idx="125">
                  <c:v>42425</c:v>
                </c:pt>
                <c:pt idx="126">
                  <c:v>42426</c:v>
                </c:pt>
                <c:pt idx="127">
                  <c:v>42429</c:v>
                </c:pt>
                <c:pt idx="128">
                  <c:v>42430</c:v>
                </c:pt>
                <c:pt idx="129">
                  <c:v>42431</c:v>
                </c:pt>
                <c:pt idx="130">
                  <c:v>42432</c:v>
                </c:pt>
                <c:pt idx="131">
                  <c:v>42433</c:v>
                </c:pt>
                <c:pt idx="132">
                  <c:v>42436</c:v>
                </c:pt>
                <c:pt idx="133">
                  <c:v>42437</c:v>
                </c:pt>
                <c:pt idx="134">
                  <c:v>42438</c:v>
                </c:pt>
                <c:pt idx="135">
                  <c:v>42439</c:v>
                </c:pt>
                <c:pt idx="136">
                  <c:v>42440</c:v>
                </c:pt>
                <c:pt idx="137">
                  <c:v>42443</c:v>
                </c:pt>
                <c:pt idx="138">
                  <c:v>42444</c:v>
                </c:pt>
                <c:pt idx="139">
                  <c:v>42445</c:v>
                </c:pt>
                <c:pt idx="140">
                  <c:v>42446</c:v>
                </c:pt>
                <c:pt idx="141">
                  <c:v>42447</c:v>
                </c:pt>
                <c:pt idx="142">
                  <c:v>42450</c:v>
                </c:pt>
                <c:pt idx="143">
                  <c:v>42451</c:v>
                </c:pt>
                <c:pt idx="144">
                  <c:v>42452</c:v>
                </c:pt>
                <c:pt idx="145">
                  <c:v>42453</c:v>
                </c:pt>
                <c:pt idx="146">
                  <c:v>42458</c:v>
                </c:pt>
                <c:pt idx="147">
                  <c:v>42459</c:v>
                </c:pt>
                <c:pt idx="148">
                  <c:v>42460</c:v>
                </c:pt>
                <c:pt idx="149">
                  <c:v>42461</c:v>
                </c:pt>
                <c:pt idx="150">
                  <c:v>42464</c:v>
                </c:pt>
                <c:pt idx="151">
                  <c:v>42465</c:v>
                </c:pt>
                <c:pt idx="152">
                  <c:v>42466</c:v>
                </c:pt>
                <c:pt idx="153">
                  <c:v>42467</c:v>
                </c:pt>
                <c:pt idx="154">
                  <c:v>42468</c:v>
                </c:pt>
                <c:pt idx="155">
                  <c:v>42471</c:v>
                </c:pt>
                <c:pt idx="156">
                  <c:v>42472</c:v>
                </c:pt>
                <c:pt idx="157">
                  <c:v>42473</c:v>
                </c:pt>
                <c:pt idx="158">
                  <c:v>42474</c:v>
                </c:pt>
                <c:pt idx="159">
                  <c:v>42475</c:v>
                </c:pt>
                <c:pt idx="160">
                  <c:v>42478</c:v>
                </c:pt>
                <c:pt idx="161">
                  <c:v>42479</c:v>
                </c:pt>
                <c:pt idx="162">
                  <c:v>42480</c:v>
                </c:pt>
                <c:pt idx="163">
                  <c:v>42481</c:v>
                </c:pt>
                <c:pt idx="164">
                  <c:v>42482</c:v>
                </c:pt>
                <c:pt idx="165">
                  <c:v>42485</c:v>
                </c:pt>
                <c:pt idx="166">
                  <c:v>42486</c:v>
                </c:pt>
                <c:pt idx="167">
                  <c:v>42487</c:v>
                </c:pt>
                <c:pt idx="168">
                  <c:v>42488</c:v>
                </c:pt>
                <c:pt idx="169">
                  <c:v>42489</c:v>
                </c:pt>
                <c:pt idx="170">
                  <c:v>42492</c:v>
                </c:pt>
                <c:pt idx="171">
                  <c:v>42493</c:v>
                </c:pt>
                <c:pt idx="172">
                  <c:v>42494</c:v>
                </c:pt>
                <c:pt idx="173">
                  <c:v>42495</c:v>
                </c:pt>
                <c:pt idx="174">
                  <c:v>42496</c:v>
                </c:pt>
                <c:pt idx="175">
                  <c:v>42499</c:v>
                </c:pt>
                <c:pt idx="176">
                  <c:v>42500</c:v>
                </c:pt>
                <c:pt idx="177">
                  <c:v>42501</c:v>
                </c:pt>
                <c:pt idx="178">
                  <c:v>42502</c:v>
                </c:pt>
                <c:pt idx="179">
                  <c:v>42503</c:v>
                </c:pt>
                <c:pt idx="180">
                  <c:v>42506</c:v>
                </c:pt>
                <c:pt idx="181">
                  <c:v>42507</c:v>
                </c:pt>
                <c:pt idx="182">
                  <c:v>42508</c:v>
                </c:pt>
                <c:pt idx="183">
                  <c:v>42509</c:v>
                </c:pt>
                <c:pt idx="184">
                  <c:v>42510</c:v>
                </c:pt>
                <c:pt idx="185">
                  <c:v>42513</c:v>
                </c:pt>
                <c:pt idx="186">
                  <c:v>42514</c:v>
                </c:pt>
                <c:pt idx="187">
                  <c:v>42515</c:v>
                </c:pt>
                <c:pt idx="188">
                  <c:v>42516</c:v>
                </c:pt>
                <c:pt idx="189">
                  <c:v>42517</c:v>
                </c:pt>
                <c:pt idx="190">
                  <c:v>42520</c:v>
                </c:pt>
                <c:pt idx="191">
                  <c:v>42521</c:v>
                </c:pt>
                <c:pt idx="192">
                  <c:v>42522</c:v>
                </c:pt>
                <c:pt idx="193">
                  <c:v>42523</c:v>
                </c:pt>
                <c:pt idx="194">
                  <c:v>42524</c:v>
                </c:pt>
                <c:pt idx="195">
                  <c:v>42527</c:v>
                </c:pt>
                <c:pt idx="196">
                  <c:v>42528</c:v>
                </c:pt>
                <c:pt idx="197">
                  <c:v>42529</c:v>
                </c:pt>
                <c:pt idx="198">
                  <c:v>42530</c:v>
                </c:pt>
                <c:pt idx="199">
                  <c:v>42531</c:v>
                </c:pt>
                <c:pt idx="200">
                  <c:v>42534</c:v>
                </c:pt>
                <c:pt idx="201">
                  <c:v>42535</c:v>
                </c:pt>
                <c:pt idx="202">
                  <c:v>42536</c:v>
                </c:pt>
                <c:pt idx="203">
                  <c:v>42537</c:v>
                </c:pt>
                <c:pt idx="204">
                  <c:v>42538</c:v>
                </c:pt>
                <c:pt idx="205">
                  <c:v>42541</c:v>
                </c:pt>
                <c:pt idx="206">
                  <c:v>42542</c:v>
                </c:pt>
                <c:pt idx="207">
                  <c:v>42543</c:v>
                </c:pt>
                <c:pt idx="208">
                  <c:v>42544</c:v>
                </c:pt>
                <c:pt idx="209">
                  <c:v>42545</c:v>
                </c:pt>
                <c:pt idx="210">
                  <c:v>42548</c:v>
                </c:pt>
                <c:pt idx="211">
                  <c:v>42549</c:v>
                </c:pt>
                <c:pt idx="212">
                  <c:v>42550</c:v>
                </c:pt>
                <c:pt idx="213">
                  <c:v>42551</c:v>
                </c:pt>
                <c:pt idx="214">
                  <c:v>42552</c:v>
                </c:pt>
                <c:pt idx="215">
                  <c:v>42555</c:v>
                </c:pt>
                <c:pt idx="216">
                  <c:v>42556</c:v>
                </c:pt>
                <c:pt idx="217">
                  <c:v>42557</c:v>
                </c:pt>
                <c:pt idx="218">
                  <c:v>42558</c:v>
                </c:pt>
                <c:pt idx="219">
                  <c:v>42559</c:v>
                </c:pt>
                <c:pt idx="220">
                  <c:v>42562</c:v>
                </c:pt>
                <c:pt idx="221">
                  <c:v>42563</c:v>
                </c:pt>
                <c:pt idx="222">
                  <c:v>42564</c:v>
                </c:pt>
                <c:pt idx="223">
                  <c:v>42565</c:v>
                </c:pt>
                <c:pt idx="224">
                  <c:v>42566</c:v>
                </c:pt>
                <c:pt idx="225">
                  <c:v>42569</c:v>
                </c:pt>
                <c:pt idx="226">
                  <c:v>42570</c:v>
                </c:pt>
                <c:pt idx="227">
                  <c:v>42571</c:v>
                </c:pt>
                <c:pt idx="228">
                  <c:v>42572</c:v>
                </c:pt>
                <c:pt idx="229">
                  <c:v>42573</c:v>
                </c:pt>
                <c:pt idx="230">
                  <c:v>42576</c:v>
                </c:pt>
                <c:pt idx="231">
                  <c:v>42577</c:v>
                </c:pt>
                <c:pt idx="232">
                  <c:v>42578</c:v>
                </c:pt>
                <c:pt idx="233">
                  <c:v>42579</c:v>
                </c:pt>
                <c:pt idx="234">
                  <c:v>42580</c:v>
                </c:pt>
                <c:pt idx="235">
                  <c:v>42583</c:v>
                </c:pt>
                <c:pt idx="236">
                  <c:v>42584</c:v>
                </c:pt>
                <c:pt idx="237">
                  <c:v>42585</c:v>
                </c:pt>
                <c:pt idx="238">
                  <c:v>42586</c:v>
                </c:pt>
                <c:pt idx="239">
                  <c:v>42587</c:v>
                </c:pt>
                <c:pt idx="240">
                  <c:v>42590</c:v>
                </c:pt>
                <c:pt idx="241">
                  <c:v>42591</c:v>
                </c:pt>
                <c:pt idx="242">
                  <c:v>42592</c:v>
                </c:pt>
                <c:pt idx="243">
                  <c:v>42593</c:v>
                </c:pt>
                <c:pt idx="244">
                  <c:v>42594</c:v>
                </c:pt>
                <c:pt idx="245">
                  <c:v>42597</c:v>
                </c:pt>
                <c:pt idx="246">
                  <c:v>42598</c:v>
                </c:pt>
                <c:pt idx="247">
                  <c:v>42599</c:v>
                </c:pt>
                <c:pt idx="248">
                  <c:v>42600</c:v>
                </c:pt>
                <c:pt idx="249">
                  <c:v>42601</c:v>
                </c:pt>
                <c:pt idx="250">
                  <c:v>42604</c:v>
                </c:pt>
                <c:pt idx="251">
                  <c:v>42605</c:v>
                </c:pt>
                <c:pt idx="252">
                  <c:v>42606</c:v>
                </c:pt>
                <c:pt idx="253">
                  <c:v>42607</c:v>
                </c:pt>
                <c:pt idx="254">
                  <c:v>42608</c:v>
                </c:pt>
                <c:pt idx="255">
                  <c:v>42611</c:v>
                </c:pt>
                <c:pt idx="256">
                  <c:v>42612</c:v>
                </c:pt>
                <c:pt idx="257">
                  <c:v>42613</c:v>
                </c:pt>
                <c:pt idx="258">
                  <c:v>42614</c:v>
                </c:pt>
                <c:pt idx="259">
                  <c:v>42615</c:v>
                </c:pt>
                <c:pt idx="260">
                  <c:v>42618</c:v>
                </c:pt>
                <c:pt idx="261">
                  <c:v>42619</c:v>
                </c:pt>
                <c:pt idx="262">
                  <c:v>42620</c:v>
                </c:pt>
                <c:pt idx="263">
                  <c:v>42621</c:v>
                </c:pt>
                <c:pt idx="264">
                  <c:v>42622</c:v>
                </c:pt>
                <c:pt idx="265">
                  <c:v>42625</c:v>
                </c:pt>
                <c:pt idx="266">
                  <c:v>42626</c:v>
                </c:pt>
                <c:pt idx="267">
                  <c:v>42627</c:v>
                </c:pt>
                <c:pt idx="268">
                  <c:v>42628</c:v>
                </c:pt>
                <c:pt idx="269">
                  <c:v>42629</c:v>
                </c:pt>
                <c:pt idx="270">
                  <c:v>42632</c:v>
                </c:pt>
                <c:pt idx="271">
                  <c:v>42633</c:v>
                </c:pt>
                <c:pt idx="272">
                  <c:v>42634</c:v>
                </c:pt>
                <c:pt idx="273">
                  <c:v>42635</c:v>
                </c:pt>
                <c:pt idx="274">
                  <c:v>42636</c:v>
                </c:pt>
                <c:pt idx="275">
                  <c:v>42639</c:v>
                </c:pt>
                <c:pt idx="276">
                  <c:v>42640</c:v>
                </c:pt>
                <c:pt idx="277">
                  <c:v>42641</c:v>
                </c:pt>
                <c:pt idx="278">
                  <c:v>42642</c:v>
                </c:pt>
                <c:pt idx="279">
                  <c:v>42643</c:v>
                </c:pt>
                <c:pt idx="280">
                  <c:v>42646</c:v>
                </c:pt>
                <c:pt idx="281">
                  <c:v>42647</c:v>
                </c:pt>
                <c:pt idx="282">
                  <c:v>42648</c:v>
                </c:pt>
                <c:pt idx="283">
                  <c:v>42649</c:v>
                </c:pt>
                <c:pt idx="284">
                  <c:v>42650</c:v>
                </c:pt>
                <c:pt idx="285">
                  <c:v>42653</c:v>
                </c:pt>
                <c:pt idx="286">
                  <c:v>42654</c:v>
                </c:pt>
                <c:pt idx="287">
                  <c:v>42655</c:v>
                </c:pt>
                <c:pt idx="288">
                  <c:v>42656</c:v>
                </c:pt>
                <c:pt idx="289">
                  <c:v>42657</c:v>
                </c:pt>
                <c:pt idx="290">
                  <c:v>42660</c:v>
                </c:pt>
                <c:pt idx="291">
                  <c:v>42661</c:v>
                </c:pt>
                <c:pt idx="292">
                  <c:v>42662</c:v>
                </c:pt>
                <c:pt idx="293">
                  <c:v>42663</c:v>
                </c:pt>
                <c:pt idx="294">
                  <c:v>42664</c:v>
                </c:pt>
                <c:pt idx="295">
                  <c:v>42667</c:v>
                </c:pt>
                <c:pt idx="296">
                  <c:v>42668</c:v>
                </c:pt>
                <c:pt idx="297">
                  <c:v>42669</c:v>
                </c:pt>
                <c:pt idx="298">
                  <c:v>42670</c:v>
                </c:pt>
                <c:pt idx="299">
                  <c:v>42671</c:v>
                </c:pt>
                <c:pt idx="300">
                  <c:v>42674</c:v>
                </c:pt>
                <c:pt idx="301">
                  <c:v>42675</c:v>
                </c:pt>
                <c:pt idx="302">
                  <c:v>42676</c:v>
                </c:pt>
                <c:pt idx="303">
                  <c:v>42677</c:v>
                </c:pt>
                <c:pt idx="304">
                  <c:v>42678</c:v>
                </c:pt>
                <c:pt idx="305">
                  <c:v>42681</c:v>
                </c:pt>
                <c:pt idx="306">
                  <c:v>42682</c:v>
                </c:pt>
                <c:pt idx="307">
                  <c:v>42683</c:v>
                </c:pt>
                <c:pt idx="308">
                  <c:v>42684</c:v>
                </c:pt>
                <c:pt idx="309">
                  <c:v>42685</c:v>
                </c:pt>
                <c:pt idx="310">
                  <c:v>42688</c:v>
                </c:pt>
                <c:pt idx="311">
                  <c:v>42689</c:v>
                </c:pt>
                <c:pt idx="312">
                  <c:v>42690</c:v>
                </c:pt>
                <c:pt idx="313">
                  <c:v>42691</c:v>
                </c:pt>
                <c:pt idx="314">
                  <c:v>42692</c:v>
                </c:pt>
                <c:pt idx="315">
                  <c:v>42695</c:v>
                </c:pt>
                <c:pt idx="316">
                  <c:v>42696</c:v>
                </c:pt>
                <c:pt idx="317">
                  <c:v>42697</c:v>
                </c:pt>
                <c:pt idx="318">
                  <c:v>42698</c:v>
                </c:pt>
                <c:pt idx="319">
                  <c:v>42699</c:v>
                </c:pt>
                <c:pt idx="320">
                  <c:v>42702</c:v>
                </c:pt>
                <c:pt idx="321">
                  <c:v>42703</c:v>
                </c:pt>
                <c:pt idx="322">
                  <c:v>42704</c:v>
                </c:pt>
                <c:pt idx="323">
                  <c:v>42705</c:v>
                </c:pt>
                <c:pt idx="324">
                  <c:v>42706</c:v>
                </c:pt>
                <c:pt idx="325">
                  <c:v>42709</c:v>
                </c:pt>
                <c:pt idx="326">
                  <c:v>42710</c:v>
                </c:pt>
                <c:pt idx="327">
                  <c:v>42711</c:v>
                </c:pt>
                <c:pt idx="328">
                  <c:v>42712</c:v>
                </c:pt>
                <c:pt idx="329">
                  <c:v>42713</c:v>
                </c:pt>
                <c:pt idx="330">
                  <c:v>42716</c:v>
                </c:pt>
                <c:pt idx="331">
                  <c:v>42717</c:v>
                </c:pt>
                <c:pt idx="332">
                  <c:v>42718</c:v>
                </c:pt>
                <c:pt idx="333">
                  <c:v>42719</c:v>
                </c:pt>
                <c:pt idx="334">
                  <c:v>42720</c:v>
                </c:pt>
                <c:pt idx="335">
                  <c:v>42723</c:v>
                </c:pt>
                <c:pt idx="336">
                  <c:v>42724</c:v>
                </c:pt>
                <c:pt idx="337">
                  <c:v>42725</c:v>
                </c:pt>
                <c:pt idx="338">
                  <c:v>42726</c:v>
                </c:pt>
                <c:pt idx="339">
                  <c:v>42727</c:v>
                </c:pt>
                <c:pt idx="340">
                  <c:v>42731</c:v>
                </c:pt>
                <c:pt idx="341">
                  <c:v>42732</c:v>
                </c:pt>
                <c:pt idx="342">
                  <c:v>42733</c:v>
                </c:pt>
                <c:pt idx="343">
                  <c:v>42734</c:v>
                </c:pt>
                <c:pt idx="344">
                  <c:v>42737</c:v>
                </c:pt>
                <c:pt idx="345">
                  <c:v>42738</c:v>
                </c:pt>
                <c:pt idx="346">
                  <c:v>42739</c:v>
                </c:pt>
                <c:pt idx="347">
                  <c:v>42740</c:v>
                </c:pt>
                <c:pt idx="348">
                  <c:v>42741</c:v>
                </c:pt>
                <c:pt idx="349">
                  <c:v>42744</c:v>
                </c:pt>
                <c:pt idx="350">
                  <c:v>42745</c:v>
                </c:pt>
                <c:pt idx="351">
                  <c:v>42746</c:v>
                </c:pt>
                <c:pt idx="352">
                  <c:v>42747</c:v>
                </c:pt>
                <c:pt idx="353">
                  <c:v>42748</c:v>
                </c:pt>
                <c:pt idx="354">
                  <c:v>42751</c:v>
                </c:pt>
                <c:pt idx="355">
                  <c:v>42752</c:v>
                </c:pt>
                <c:pt idx="356">
                  <c:v>42753</c:v>
                </c:pt>
                <c:pt idx="357">
                  <c:v>42754</c:v>
                </c:pt>
                <c:pt idx="358">
                  <c:v>42755</c:v>
                </c:pt>
                <c:pt idx="359">
                  <c:v>42758</c:v>
                </c:pt>
                <c:pt idx="360">
                  <c:v>42759</c:v>
                </c:pt>
                <c:pt idx="361">
                  <c:v>42760</c:v>
                </c:pt>
                <c:pt idx="362">
                  <c:v>42761</c:v>
                </c:pt>
                <c:pt idx="363">
                  <c:v>42762</c:v>
                </c:pt>
                <c:pt idx="364">
                  <c:v>42765</c:v>
                </c:pt>
                <c:pt idx="365">
                  <c:v>42766</c:v>
                </c:pt>
                <c:pt idx="366">
                  <c:v>42767</c:v>
                </c:pt>
                <c:pt idx="367">
                  <c:v>42768</c:v>
                </c:pt>
                <c:pt idx="368">
                  <c:v>42769</c:v>
                </c:pt>
                <c:pt idx="369">
                  <c:v>42772</c:v>
                </c:pt>
                <c:pt idx="370">
                  <c:v>42773</c:v>
                </c:pt>
                <c:pt idx="371">
                  <c:v>42774</c:v>
                </c:pt>
                <c:pt idx="372">
                  <c:v>42775</c:v>
                </c:pt>
                <c:pt idx="373">
                  <c:v>42776</c:v>
                </c:pt>
                <c:pt idx="374">
                  <c:v>42779</c:v>
                </c:pt>
                <c:pt idx="375">
                  <c:v>42780</c:v>
                </c:pt>
                <c:pt idx="376">
                  <c:v>42781</c:v>
                </c:pt>
                <c:pt idx="377">
                  <c:v>42782</c:v>
                </c:pt>
                <c:pt idx="378">
                  <c:v>42783</c:v>
                </c:pt>
                <c:pt idx="379">
                  <c:v>42786</c:v>
                </c:pt>
                <c:pt idx="380">
                  <c:v>42787</c:v>
                </c:pt>
                <c:pt idx="381">
                  <c:v>42788</c:v>
                </c:pt>
                <c:pt idx="382">
                  <c:v>42789</c:v>
                </c:pt>
                <c:pt idx="383">
                  <c:v>42790</c:v>
                </c:pt>
                <c:pt idx="384">
                  <c:v>42793</c:v>
                </c:pt>
                <c:pt idx="385">
                  <c:v>42794</c:v>
                </c:pt>
                <c:pt idx="386">
                  <c:v>42795</c:v>
                </c:pt>
                <c:pt idx="387">
                  <c:v>42796</c:v>
                </c:pt>
                <c:pt idx="388">
                  <c:v>42797</c:v>
                </c:pt>
                <c:pt idx="389">
                  <c:v>42800</c:v>
                </c:pt>
                <c:pt idx="390">
                  <c:v>42801</c:v>
                </c:pt>
                <c:pt idx="391">
                  <c:v>42802</c:v>
                </c:pt>
                <c:pt idx="392">
                  <c:v>42803</c:v>
                </c:pt>
                <c:pt idx="393">
                  <c:v>42804</c:v>
                </c:pt>
                <c:pt idx="394">
                  <c:v>42807</c:v>
                </c:pt>
                <c:pt idx="395">
                  <c:v>42808</c:v>
                </c:pt>
                <c:pt idx="396">
                  <c:v>42809</c:v>
                </c:pt>
                <c:pt idx="397">
                  <c:v>42810</c:v>
                </c:pt>
                <c:pt idx="398">
                  <c:v>42811</c:v>
                </c:pt>
                <c:pt idx="399">
                  <c:v>42814</c:v>
                </c:pt>
                <c:pt idx="400">
                  <c:v>42815</c:v>
                </c:pt>
                <c:pt idx="401">
                  <c:v>42816</c:v>
                </c:pt>
                <c:pt idx="402">
                  <c:v>42817</c:v>
                </c:pt>
                <c:pt idx="403">
                  <c:v>42818</c:v>
                </c:pt>
                <c:pt idx="404">
                  <c:v>42821</c:v>
                </c:pt>
                <c:pt idx="405">
                  <c:v>42822</c:v>
                </c:pt>
                <c:pt idx="406">
                  <c:v>42823</c:v>
                </c:pt>
                <c:pt idx="407">
                  <c:v>42824</c:v>
                </c:pt>
                <c:pt idx="408">
                  <c:v>42825</c:v>
                </c:pt>
                <c:pt idx="409">
                  <c:v>42828</c:v>
                </c:pt>
                <c:pt idx="410">
                  <c:v>42829</c:v>
                </c:pt>
                <c:pt idx="411">
                  <c:v>42830</c:v>
                </c:pt>
                <c:pt idx="412">
                  <c:v>42831</c:v>
                </c:pt>
                <c:pt idx="413">
                  <c:v>42832</c:v>
                </c:pt>
                <c:pt idx="414">
                  <c:v>42835</c:v>
                </c:pt>
                <c:pt idx="415">
                  <c:v>42836</c:v>
                </c:pt>
                <c:pt idx="416">
                  <c:v>42837</c:v>
                </c:pt>
                <c:pt idx="417">
                  <c:v>42838</c:v>
                </c:pt>
                <c:pt idx="418">
                  <c:v>42843</c:v>
                </c:pt>
                <c:pt idx="419">
                  <c:v>42844</c:v>
                </c:pt>
                <c:pt idx="420">
                  <c:v>42845</c:v>
                </c:pt>
                <c:pt idx="421">
                  <c:v>42846</c:v>
                </c:pt>
                <c:pt idx="422">
                  <c:v>42849</c:v>
                </c:pt>
                <c:pt idx="423">
                  <c:v>42850</c:v>
                </c:pt>
                <c:pt idx="424">
                  <c:v>42851</c:v>
                </c:pt>
                <c:pt idx="425">
                  <c:v>42852</c:v>
                </c:pt>
                <c:pt idx="426">
                  <c:v>42853</c:v>
                </c:pt>
                <c:pt idx="427">
                  <c:v>42857</c:v>
                </c:pt>
                <c:pt idx="428">
                  <c:v>42858</c:v>
                </c:pt>
                <c:pt idx="429">
                  <c:v>42859</c:v>
                </c:pt>
                <c:pt idx="430">
                  <c:v>42860</c:v>
                </c:pt>
                <c:pt idx="431">
                  <c:v>42863</c:v>
                </c:pt>
                <c:pt idx="432">
                  <c:v>42864</c:v>
                </c:pt>
                <c:pt idx="433">
                  <c:v>42865</c:v>
                </c:pt>
                <c:pt idx="434">
                  <c:v>42866</c:v>
                </c:pt>
                <c:pt idx="435">
                  <c:v>42867</c:v>
                </c:pt>
                <c:pt idx="436">
                  <c:v>42870</c:v>
                </c:pt>
                <c:pt idx="437">
                  <c:v>42871</c:v>
                </c:pt>
                <c:pt idx="438">
                  <c:v>42872</c:v>
                </c:pt>
                <c:pt idx="439">
                  <c:v>42873</c:v>
                </c:pt>
                <c:pt idx="440">
                  <c:v>42874</c:v>
                </c:pt>
                <c:pt idx="441">
                  <c:v>42877</c:v>
                </c:pt>
                <c:pt idx="442">
                  <c:v>42878</c:v>
                </c:pt>
                <c:pt idx="443">
                  <c:v>42879</c:v>
                </c:pt>
                <c:pt idx="444">
                  <c:v>42880</c:v>
                </c:pt>
                <c:pt idx="445">
                  <c:v>42881</c:v>
                </c:pt>
                <c:pt idx="446">
                  <c:v>42884</c:v>
                </c:pt>
                <c:pt idx="447">
                  <c:v>42885</c:v>
                </c:pt>
                <c:pt idx="448">
                  <c:v>42886</c:v>
                </c:pt>
                <c:pt idx="449">
                  <c:v>42887</c:v>
                </c:pt>
                <c:pt idx="450">
                  <c:v>42888</c:v>
                </c:pt>
                <c:pt idx="451">
                  <c:v>42891</c:v>
                </c:pt>
                <c:pt idx="452">
                  <c:v>42892</c:v>
                </c:pt>
                <c:pt idx="453">
                  <c:v>42893</c:v>
                </c:pt>
                <c:pt idx="454">
                  <c:v>42894</c:v>
                </c:pt>
                <c:pt idx="455">
                  <c:v>42895</c:v>
                </c:pt>
                <c:pt idx="456">
                  <c:v>42898</c:v>
                </c:pt>
                <c:pt idx="457">
                  <c:v>42899</c:v>
                </c:pt>
                <c:pt idx="458">
                  <c:v>42900</c:v>
                </c:pt>
                <c:pt idx="459">
                  <c:v>42901</c:v>
                </c:pt>
                <c:pt idx="460">
                  <c:v>42902</c:v>
                </c:pt>
                <c:pt idx="461">
                  <c:v>42905</c:v>
                </c:pt>
                <c:pt idx="462">
                  <c:v>42906</c:v>
                </c:pt>
                <c:pt idx="463">
                  <c:v>42907</c:v>
                </c:pt>
                <c:pt idx="464">
                  <c:v>42908</c:v>
                </c:pt>
                <c:pt idx="465">
                  <c:v>42909</c:v>
                </c:pt>
                <c:pt idx="466">
                  <c:v>42912</c:v>
                </c:pt>
                <c:pt idx="467">
                  <c:v>42913</c:v>
                </c:pt>
                <c:pt idx="468">
                  <c:v>42914</c:v>
                </c:pt>
                <c:pt idx="469">
                  <c:v>42915</c:v>
                </c:pt>
                <c:pt idx="470">
                  <c:v>42916</c:v>
                </c:pt>
                <c:pt idx="471">
                  <c:v>42919</c:v>
                </c:pt>
                <c:pt idx="472">
                  <c:v>42920</c:v>
                </c:pt>
                <c:pt idx="473">
                  <c:v>42921</c:v>
                </c:pt>
                <c:pt idx="474">
                  <c:v>42922</c:v>
                </c:pt>
                <c:pt idx="475">
                  <c:v>42923</c:v>
                </c:pt>
                <c:pt idx="476">
                  <c:v>42926</c:v>
                </c:pt>
                <c:pt idx="477">
                  <c:v>42927</c:v>
                </c:pt>
                <c:pt idx="478">
                  <c:v>42928</c:v>
                </c:pt>
                <c:pt idx="479">
                  <c:v>42929</c:v>
                </c:pt>
                <c:pt idx="480">
                  <c:v>42930</c:v>
                </c:pt>
                <c:pt idx="481">
                  <c:v>42933</c:v>
                </c:pt>
                <c:pt idx="482">
                  <c:v>42934</c:v>
                </c:pt>
                <c:pt idx="483">
                  <c:v>42935</c:v>
                </c:pt>
                <c:pt idx="484">
                  <c:v>42936</c:v>
                </c:pt>
                <c:pt idx="485">
                  <c:v>42937</c:v>
                </c:pt>
                <c:pt idx="486">
                  <c:v>42940</c:v>
                </c:pt>
                <c:pt idx="487">
                  <c:v>42941</c:v>
                </c:pt>
                <c:pt idx="488">
                  <c:v>42942</c:v>
                </c:pt>
                <c:pt idx="489">
                  <c:v>42943</c:v>
                </c:pt>
                <c:pt idx="490">
                  <c:v>42944</c:v>
                </c:pt>
                <c:pt idx="491">
                  <c:v>42947</c:v>
                </c:pt>
                <c:pt idx="492">
                  <c:v>42948</c:v>
                </c:pt>
                <c:pt idx="493">
                  <c:v>42949</c:v>
                </c:pt>
                <c:pt idx="494">
                  <c:v>42950</c:v>
                </c:pt>
                <c:pt idx="495">
                  <c:v>42951</c:v>
                </c:pt>
                <c:pt idx="496">
                  <c:v>42954</c:v>
                </c:pt>
                <c:pt idx="497">
                  <c:v>42955</c:v>
                </c:pt>
                <c:pt idx="498">
                  <c:v>42956</c:v>
                </c:pt>
                <c:pt idx="499">
                  <c:v>42957</c:v>
                </c:pt>
                <c:pt idx="500">
                  <c:v>42958</c:v>
                </c:pt>
                <c:pt idx="501">
                  <c:v>42961</c:v>
                </c:pt>
                <c:pt idx="502">
                  <c:v>42962</c:v>
                </c:pt>
                <c:pt idx="503">
                  <c:v>42963</c:v>
                </c:pt>
                <c:pt idx="504">
                  <c:v>42964</c:v>
                </c:pt>
                <c:pt idx="505">
                  <c:v>42965</c:v>
                </c:pt>
                <c:pt idx="506">
                  <c:v>42968</c:v>
                </c:pt>
                <c:pt idx="507">
                  <c:v>42969</c:v>
                </c:pt>
                <c:pt idx="508">
                  <c:v>42970</c:v>
                </c:pt>
                <c:pt idx="509">
                  <c:v>42971</c:v>
                </c:pt>
                <c:pt idx="510">
                  <c:v>42972</c:v>
                </c:pt>
                <c:pt idx="511">
                  <c:v>42979</c:v>
                </c:pt>
                <c:pt idx="512">
                  <c:v>42986</c:v>
                </c:pt>
                <c:pt idx="513">
                  <c:v>42993</c:v>
                </c:pt>
                <c:pt idx="514">
                  <c:v>43000</c:v>
                </c:pt>
                <c:pt idx="515">
                  <c:v>43007</c:v>
                </c:pt>
                <c:pt idx="516">
                  <c:v>43014</c:v>
                </c:pt>
                <c:pt idx="517">
                  <c:v>43021</c:v>
                </c:pt>
                <c:pt idx="518">
                  <c:v>43028</c:v>
                </c:pt>
                <c:pt idx="519">
                  <c:v>43035</c:v>
                </c:pt>
                <c:pt idx="520">
                  <c:v>43042</c:v>
                </c:pt>
                <c:pt idx="521">
                  <c:v>43049</c:v>
                </c:pt>
                <c:pt idx="522">
                  <c:v>43056</c:v>
                </c:pt>
                <c:pt idx="523">
                  <c:v>43063</c:v>
                </c:pt>
                <c:pt idx="524">
                  <c:v>43070</c:v>
                </c:pt>
                <c:pt idx="525">
                  <c:v>43077</c:v>
                </c:pt>
                <c:pt idx="526">
                  <c:v>43084</c:v>
                </c:pt>
                <c:pt idx="527">
                  <c:v>43091</c:v>
                </c:pt>
                <c:pt idx="528">
                  <c:v>43098</c:v>
                </c:pt>
                <c:pt idx="529">
                  <c:v>43105</c:v>
                </c:pt>
                <c:pt idx="530">
                  <c:v>43112</c:v>
                </c:pt>
                <c:pt idx="531">
                  <c:v>43119</c:v>
                </c:pt>
                <c:pt idx="532">
                  <c:v>43126</c:v>
                </c:pt>
                <c:pt idx="533">
                  <c:v>43133</c:v>
                </c:pt>
                <c:pt idx="534">
                  <c:v>43140</c:v>
                </c:pt>
                <c:pt idx="535">
                  <c:v>43147</c:v>
                </c:pt>
                <c:pt idx="536">
                  <c:v>43154</c:v>
                </c:pt>
                <c:pt idx="537">
                  <c:v>43161</c:v>
                </c:pt>
                <c:pt idx="538">
                  <c:v>43168</c:v>
                </c:pt>
                <c:pt idx="539">
                  <c:v>43175</c:v>
                </c:pt>
                <c:pt idx="540">
                  <c:v>43182</c:v>
                </c:pt>
                <c:pt idx="541">
                  <c:v>43193</c:v>
                </c:pt>
                <c:pt idx="542">
                  <c:v>43200</c:v>
                </c:pt>
                <c:pt idx="543">
                  <c:v>43207</c:v>
                </c:pt>
                <c:pt idx="544">
                  <c:v>43214</c:v>
                </c:pt>
                <c:pt idx="545">
                  <c:v>43222</c:v>
                </c:pt>
                <c:pt idx="546">
                  <c:v>43229</c:v>
                </c:pt>
                <c:pt idx="547">
                  <c:v>43236</c:v>
                </c:pt>
                <c:pt idx="548">
                  <c:v>43243</c:v>
                </c:pt>
                <c:pt idx="549">
                  <c:v>43250</c:v>
                </c:pt>
                <c:pt idx="550">
                  <c:v>43257</c:v>
                </c:pt>
                <c:pt idx="551">
                  <c:v>43264</c:v>
                </c:pt>
                <c:pt idx="552">
                  <c:v>43271</c:v>
                </c:pt>
                <c:pt idx="553">
                  <c:v>43278</c:v>
                </c:pt>
                <c:pt idx="554">
                  <c:v>43285</c:v>
                </c:pt>
                <c:pt idx="555">
                  <c:v>43292</c:v>
                </c:pt>
                <c:pt idx="556">
                  <c:v>43299</c:v>
                </c:pt>
                <c:pt idx="557">
                  <c:v>43306</c:v>
                </c:pt>
                <c:pt idx="558">
                  <c:v>43313</c:v>
                </c:pt>
                <c:pt idx="559">
                  <c:v>43320</c:v>
                </c:pt>
                <c:pt idx="560">
                  <c:v>43327</c:v>
                </c:pt>
                <c:pt idx="561">
                  <c:v>43334</c:v>
                </c:pt>
                <c:pt idx="562">
                  <c:v>43341</c:v>
                </c:pt>
                <c:pt idx="563">
                  <c:v>43348</c:v>
                </c:pt>
                <c:pt idx="564">
                  <c:v>43355</c:v>
                </c:pt>
                <c:pt idx="565">
                  <c:v>43362</c:v>
                </c:pt>
                <c:pt idx="566">
                  <c:v>43369</c:v>
                </c:pt>
                <c:pt idx="567">
                  <c:v>43376</c:v>
                </c:pt>
                <c:pt idx="568">
                  <c:v>43383</c:v>
                </c:pt>
                <c:pt idx="569">
                  <c:v>43390</c:v>
                </c:pt>
                <c:pt idx="570">
                  <c:v>43397</c:v>
                </c:pt>
                <c:pt idx="571">
                  <c:v>43404</c:v>
                </c:pt>
                <c:pt idx="572">
                  <c:v>43411</c:v>
                </c:pt>
                <c:pt idx="573">
                  <c:v>43418</c:v>
                </c:pt>
                <c:pt idx="574">
                  <c:v>43425</c:v>
                </c:pt>
                <c:pt idx="575">
                  <c:v>43432</c:v>
                </c:pt>
                <c:pt idx="576">
                  <c:v>43439</c:v>
                </c:pt>
                <c:pt idx="577">
                  <c:v>43446</c:v>
                </c:pt>
                <c:pt idx="578">
                  <c:v>43453</c:v>
                </c:pt>
                <c:pt idx="579">
                  <c:v>43461</c:v>
                </c:pt>
                <c:pt idx="580">
                  <c:v>43468</c:v>
                </c:pt>
                <c:pt idx="581">
                  <c:v>43475</c:v>
                </c:pt>
                <c:pt idx="582">
                  <c:v>43482</c:v>
                </c:pt>
                <c:pt idx="583">
                  <c:v>43489</c:v>
                </c:pt>
                <c:pt idx="584">
                  <c:v>43496</c:v>
                </c:pt>
                <c:pt idx="585">
                  <c:v>43503</c:v>
                </c:pt>
                <c:pt idx="586">
                  <c:v>43510</c:v>
                </c:pt>
                <c:pt idx="587">
                  <c:v>43517</c:v>
                </c:pt>
                <c:pt idx="588">
                  <c:v>43524</c:v>
                </c:pt>
                <c:pt idx="589">
                  <c:v>43531</c:v>
                </c:pt>
                <c:pt idx="590">
                  <c:v>43538</c:v>
                </c:pt>
                <c:pt idx="591">
                  <c:v>43545</c:v>
                </c:pt>
                <c:pt idx="592">
                  <c:v>43552</c:v>
                </c:pt>
                <c:pt idx="593">
                  <c:v>43559</c:v>
                </c:pt>
                <c:pt idx="594">
                  <c:v>43566</c:v>
                </c:pt>
                <c:pt idx="595">
                  <c:v>43573</c:v>
                </c:pt>
                <c:pt idx="596">
                  <c:v>43580</c:v>
                </c:pt>
                <c:pt idx="597">
                  <c:v>43587</c:v>
                </c:pt>
                <c:pt idx="598">
                  <c:v>43594</c:v>
                </c:pt>
                <c:pt idx="599">
                  <c:v>43601</c:v>
                </c:pt>
                <c:pt idx="600">
                  <c:v>43608</c:v>
                </c:pt>
                <c:pt idx="601">
                  <c:v>43615</c:v>
                </c:pt>
                <c:pt idx="602">
                  <c:v>43622</c:v>
                </c:pt>
                <c:pt idx="603">
                  <c:v>43629</c:v>
                </c:pt>
                <c:pt idx="604">
                  <c:v>43636</c:v>
                </c:pt>
                <c:pt idx="605">
                  <c:v>43643</c:v>
                </c:pt>
                <c:pt idx="606">
                  <c:v>43650</c:v>
                </c:pt>
                <c:pt idx="607">
                  <c:v>43657</c:v>
                </c:pt>
                <c:pt idx="608">
                  <c:v>43664</c:v>
                </c:pt>
                <c:pt idx="609">
                  <c:v>43671</c:v>
                </c:pt>
                <c:pt idx="610">
                  <c:v>43678</c:v>
                </c:pt>
                <c:pt idx="611">
                  <c:v>43685</c:v>
                </c:pt>
                <c:pt idx="612">
                  <c:v>43692</c:v>
                </c:pt>
                <c:pt idx="613">
                  <c:v>43699</c:v>
                </c:pt>
                <c:pt idx="614">
                  <c:v>43706</c:v>
                </c:pt>
                <c:pt idx="615">
                  <c:v>43713</c:v>
                </c:pt>
                <c:pt idx="616">
                  <c:v>43720</c:v>
                </c:pt>
                <c:pt idx="617">
                  <c:v>43727</c:v>
                </c:pt>
                <c:pt idx="618">
                  <c:v>43734</c:v>
                </c:pt>
                <c:pt idx="619">
                  <c:v>43741</c:v>
                </c:pt>
                <c:pt idx="620">
                  <c:v>43748</c:v>
                </c:pt>
                <c:pt idx="621">
                  <c:v>43755</c:v>
                </c:pt>
                <c:pt idx="622">
                  <c:v>43762</c:v>
                </c:pt>
                <c:pt idx="623">
                  <c:v>43769</c:v>
                </c:pt>
                <c:pt idx="624">
                  <c:v>43776</c:v>
                </c:pt>
                <c:pt idx="625">
                  <c:v>43783</c:v>
                </c:pt>
                <c:pt idx="626">
                  <c:v>43790</c:v>
                </c:pt>
                <c:pt idx="627">
                  <c:v>43797</c:v>
                </c:pt>
                <c:pt idx="628">
                  <c:v>43804</c:v>
                </c:pt>
                <c:pt idx="629">
                  <c:v>43811</c:v>
                </c:pt>
                <c:pt idx="630">
                  <c:v>43818</c:v>
                </c:pt>
                <c:pt idx="631">
                  <c:v>43826</c:v>
                </c:pt>
                <c:pt idx="632">
                  <c:v>43833</c:v>
                </c:pt>
                <c:pt idx="633">
                  <c:v>43840</c:v>
                </c:pt>
                <c:pt idx="634">
                  <c:v>43847</c:v>
                </c:pt>
                <c:pt idx="635">
                  <c:v>43854</c:v>
                </c:pt>
                <c:pt idx="636">
                  <c:v>43861</c:v>
                </c:pt>
                <c:pt idx="637">
                  <c:v>43868</c:v>
                </c:pt>
                <c:pt idx="638">
                  <c:v>43875</c:v>
                </c:pt>
                <c:pt idx="639">
                  <c:v>43882</c:v>
                </c:pt>
                <c:pt idx="640">
                  <c:v>43889</c:v>
                </c:pt>
                <c:pt idx="641">
                  <c:v>43896</c:v>
                </c:pt>
                <c:pt idx="642">
                  <c:v>43903</c:v>
                </c:pt>
                <c:pt idx="643">
                  <c:v>43910</c:v>
                </c:pt>
                <c:pt idx="644">
                  <c:v>43917</c:v>
                </c:pt>
                <c:pt idx="645">
                  <c:v>43924</c:v>
                </c:pt>
                <c:pt idx="646">
                  <c:v>43935</c:v>
                </c:pt>
                <c:pt idx="647">
                  <c:v>43942</c:v>
                </c:pt>
                <c:pt idx="648">
                  <c:v>43949</c:v>
                </c:pt>
                <c:pt idx="649">
                  <c:v>43956</c:v>
                </c:pt>
                <c:pt idx="650">
                  <c:v>43963</c:v>
                </c:pt>
                <c:pt idx="651">
                  <c:v>43970</c:v>
                </c:pt>
                <c:pt idx="652">
                  <c:v>43977</c:v>
                </c:pt>
                <c:pt idx="653">
                  <c:v>43984</c:v>
                </c:pt>
                <c:pt idx="654">
                  <c:v>43991</c:v>
                </c:pt>
                <c:pt idx="655">
                  <c:v>43998</c:v>
                </c:pt>
                <c:pt idx="656">
                  <c:v>44005</c:v>
                </c:pt>
                <c:pt idx="657">
                  <c:v>44012</c:v>
                </c:pt>
                <c:pt idx="658">
                  <c:v>44019</c:v>
                </c:pt>
                <c:pt idx="659">
                  <c:v>44026</c:v>
                </c:pt>
                <c:pt idx="660">
                  <c:v>44033</c:v>
                </c:pt>
                <c:pt idx="661">
                  <c:v>44040</c:v>
                </c:pt>
                <c:pt idx="662">
                  <c:v>44047</c:v>
                </c:pt>
                <c:pt idx="663">
                  <c:v>44054</c:v>
                </c:pt>
                <c:pt idx="664">
                  <c:v>44061</c:v>
                </c:pt>
                <c:pt idx="665">
                  <c:v>44068</c:v>
                </c:pt>
                <c:pt idx="666">
                  <c:v>44075</c:v>
                </c:pt>
                <c:pt idx="667">
                  <c:v>44082</c:v>
                </c:pt>
                <c:pt idx="668">
                  <c:v>44089</c:v>
                </c:pt>
                <c:pt idx="669">
                  <c:v>44096</c:v>
                </c:pt>
                <c:pt idx="670">
                  <c:v>44103</c:v>
                </c:pt>
                <c:pt idx="671">
                  <c:v>44110</c:v>
                </c:pt>
                <c:pt idx="672">
                  <c:v>44117</c:v>
                </c:pt>
                <c:pt idx="673">
                  <c:v>44124</c:v>
                </c:pt>
                <c:pt idx="674">
                  <c:v>44131</c:v>
                </c:pt>
                <c:pt idx="675">
                  <c:v>44138</c:v>
                </c:pt>
                <c:pt idx="676">
                  <c:v>44145</c:v>
                </c:pt>
                <c:pt idx="677">
                  <c:v>44152</c:v>
                </c:pt>
                <c:pt idx="678">
                  <c:v>44159</c:v>
                </c:pt>
                <c:pt idx="679">
                  <c:v>44166</c:v>
                </c:pt>
                <c:pt idx="680">
                  <c:v>44173</c:v>
                </c:pt>
                <c:pt idx="681">
                  <c:v>44180</c:v>
                </c:pt>
                <c:pt idx="682">
                  <c:v>44187</c:v>
                </c:pt>
                <c:pt idx="683">
                  <c:v>44194</c:v>
                </c:pt>
                <c:pt idx="684">
                  <c:v>44201</c:v>
                </c:pt>
                <c:pt idx="685">
                  <c:v>44208</c:v>
                </c:pt>
                <c:pt idx="686">
                  <c:v>44215</c:v>
                </c:pt>
                <c:pt idx="687">
                  <c:v>44222</c:v>
                </c:pt>
                <c:pt idx="688">
                  <c:v>44229</c:v>
                </c:pt>
                <c:pt idx="689">
                  <c:v>44236</c:v>
                </c:pt>
                <c:pt idx="690">
                  <c:v>44243</c:v>
                </c:pt>
                <c:pt idx="691">
                  <c:v>44250</c:v>
                </c:pt>
                <c:pt idx="692">
                  <c:v>44257</c:v>
                </c:pt>
                <c:pt idx="693">
                  <c:v>44264</c:v>
                </c:pt>
                <c:pt idx="694">
                  <c:v>44271</c:v>
                </c:pt>
                <c:pt idx="695">
                  <c:v>44278</c:v>
                </c:pt>
                <c:pt idx="696">
                  <c:v>44285</c:v>
                </c:pt>
                <c:pt idx="697">
                  <c:v>44292</c:v>
                </c:pt>
                <c:pt idx="698">
                  <c:v>44299</c:v>
                </c:pt>
                <c:pt idx="699">
                  <c:v>44306</c:v>
                </c:pt>
                <c:pt idx="700">
                  <c:v>44313</c:v>
                </c:pt>
                <c:pt idx="701">
                  <c:v>44320</c:v>
                </c:pt>
                <c:pt idx="702">
                  <c:v>44327</c:v>
                </c:pt>
                <c:pt idx="703">
                  <c:v>44334</c:v>
                </c:pt>
                <c:pt idx="704">
                  <c:v>44341</c:v>
                </c:pt>
                <c:pt idx="705">
                  <c:v>44348</c:v>
                </c:pt>
                <c:pt idx="706">
                  <c:v>44355</c:v>
                </c:pt>
                <c:pt idx="707">
                  <c:v>44362</c:v>
                </c:pt>
                <c:pt idx="708">
                  <c:v>44369</c:v>
                </c:pt>
                <c:pt idx="709">
                  <c:v>44376</c:v>
                </c:pt>
                <c:pt idx="710">
                  <c:v>44383</c:v>
                </c:pt>
                <c:pt idx="711">
                  <c:v>44390</c:v>
                </c:pt>
                <c:pt idx="712">
                  <c:v>44397</c:v>
                </c:pt>
                <c:pt idx="713">
                  <c:v>44404</c:v>
                </c:pt>
                <c:pt idx="714">
                  <c:v>44411</c:v>
                </c:pt>
                <c:pt idx="715">
                  <c:v>44418</c:v>
                </c:pt>
                <c:pt idx="716">
                  <c:v>44425</c:v>
                </c:pt>
                <c:pt idx="717">
                  <c:v>44432</c:v>
                </c:pt>
                <c:pt idx="718">
                  <c:v>44439</c:v>
                </c:pt>
                <c:pt idx="719">
                  <c:v>44446</c:v>
                </c:pt>
                <c:pt idx="720">
                  <c:v>44453</c:v>
                </c:pt>
                <c:pt idx="721">
                  <c:v>44460</c:v>
                </c:pt>
                <c:pt idx="722">
                  <c:v>44467</c:v>
                </c:pt>
                <c:pt idx="723">
                  <c:v>44474</c:v>
                </c:pt>
                <c:pt idx="724">
                  <c:v>44481</c:v>
                </c:pt>
                <c:pt idx="725">
                  <c:v>44488</c:v>
                </c:pt>
                <c:pt idx="726">
                  <c:v>44495</c:v>
                </c:pt>
                <c:pt idx="727">
                  <c:v>44502</c:v>
                </c:pt>
                <c:pt idx="728">
                  <c:v>44509</c:v>
                </c:pt>
                <c:pt idx="729">
                  <c:v>44516</c:v>
                </c:pt>
                <c:pt idx="730">
                  <c:v>44523</c:v>
                </c:pt>
                <c:pt idx="731">
                  <c:v>44530</c:v>
                </c:pt>
                <c:pt idx="732">
                  <c:v>44537</c:v>
                </c:pt>
                <c:pt idx="733">
                  <c:v>44544</c:v>
                </c:pt>
                <c:pt idx="734">
                  <c:v>44551</c:v>
                </c:pt>
                <c:pt idx="735">
                  <c:v>44558</c:v>
                </c:pt>
                <c:pt idx="736">
                  <c:v>44565</c:v>
                </c:pt>
                <c:pt idx="737">
                  <c:v>44572</c:v>
                </c:pt>
                <c:pt idx="738">
                  <c:v>44579</c:v>
                </c:pt>
                <c:pt idx="739">
                  <c:v>44586</c:v>
                </c:pt>
                <c:pt idx="740">
                  <c:v>44593</c:v>
                </c:pt>
                <c:pt idx="741">
                  <c:v>44600</c:v>
                </c:pt>
                <c:pt idx="742">
                  <c:v>44607</c:v>
                </c:pt>
                <c:pt idx="743">
                  <c:v>44614</c:v>
                </c:pt>
                <c:pt idx="744">
                  <c:v>44621</c:v>
                </c:pt>
                <c:pt idx="745">
                  <c:v>44628</c:v>
                </c:pt>
                <c:pt idx="746">
                  <c:v>44635</c:v>
                </c:pt>
                <c:pt idx="747">
                  <c:v>44642</c:v>
                </c:pt>
                <c:pt idx="748">
                  <c:v>44649</c:v>
                </c:pt>
                <c:pt idx="749">
                  <c:v>44656</c:v>
                </c:pt>
                <c:pt idx="750">
                  <c:v>44663</c:v>
                </c:pt>
                <c:pt idx="751">
                  <c:v>44670</c:v>
                </c:pt>
                <c:pt idx="752">
                  <c:v>44677</c:v>
                </c:pt>
                <c:pt idx="753">
                  <c:v>44684</c:v>
                </c:pt>
                <c:pt idx="754">
                  <c:v>44691</c:v>
                </c:pt>
                <c:pt idx="755">
                  <c:v>44698</c:v>
                </c:pt>
                <c:pt idx="756">
                  <c:v>44705</c:v>
                </c:pt>
                <c:pt idx="757">
                  <c:v>44712</c:v>
                </c:pt>
                <c:pt idx="758">
                  <c:v>44719</c:v>
                </c:pt>
                <c:pt idx="759">
                  <c:v>44726</c:v>
                </c:pt>
                <c:pt idx="760">
                  <c:v>44733</c:v>
                </c:pt>
                <c:pt idx="761">
                  <c:v>44740</c:v>
                </c:pt>
                <c:pt idx="762">
                  <c:v>44747</c:v>
                </c:pt>
                <c:pt idx="763">
                  <c:v>44754</c:v>
                </c:pt>
                <c:pt idx="764">
                  <c:v>44761</c:v>
                </c:pt>
                <c:pt idx="765">
                  <c:v>44768</c:v>
                </c:pt>
                <c:pt idx="766">
                  <c:v>44775</c:v>
                </c:pt>
                <c:pt idx="767">
                  <c:v>44782</c:v>
                </c:pt>
                <c:pt idx="768">
                  <c:v>44789</c:v>
                </c:pt>
                <c:pt idx="769">
                  <c:v>44796</c:v>
                </c:pt>
                <c:pt idx="770">
                  <c:v>44803</c:v>
                </c:pt>
                <c:pt idx="771">
                  <c:v>44810</c:v>
                </c:pt>
                <c:pt idx="772">
                  <c:v>44817</c:v>
                </c:pt>
                <c:pt idx="773">
                  <c:v>44824</c:v>
                </c:pt>
                <c:pt idx="774">
                  <c:v>44831</c:v>
                </c:pt>
                <c:pt idx="775">
                  <c:v>44838</c:v>
                </c:pt>
                <c:pt idx="776">
                  <c:v>44845</c:v>
                </c:pt>
                <c:pt idx="777">
                  <c:v>44852</c:v>
                </c:pt>
                <c:pt idx="778">
                  <c:v>44859</c:v>
                </c:pt>
                <c:pt idx="779">
                  <c:v>44866</c:v>
                </c:pt>
                <c:pt idx="780">
                  <c:v>44873</c:v>
                </c:pt>
                <c:pt idx="781">
                  <c:v>44880</c:v>
                </c:pt>
                <c:pt idx="782">
                  <c:v>44887</c:v>
                </c:pt>
                <c:pt idx="783">
                  <c:v>44894</c:v>
                </c:pt>
                <c:pt idx="784">
                  <c:v>44901</c:v>
                </c:pt>
                <c:pt idx="785">
                  <c:v>44908</c:v>
                </c:pt>
                <c:pt idx="786">
                  <c:v>44915</c:v>
                </c:pt>
                <c:pt idx="787">
                  <c:v>44922</c:v>
                </c:pt>
                <c:pt idx="788">
                  <c:v>44929</c:v>
                </c:pt>
                <c:pt idx="789">
                  <c:v>44936</c:v>
                </c:pt>
                <c:pt idx="790">
                  <c:v>44943</c:v>
                </c:pt>
                <c:pt idx="791">
                  <c:v>44950</c:v>
                </c:pt>
                <c:pt idx="792">
                  <c:v>44957</c:v>
                </c:pt>
                <c:pt idx="793">
                  <c:v>44964</c:v>
                </c:pt>
                <c:pt idx="794">
                  <c:v>44971</c:v>
                </c:pt>
                <c:pt idx="795">
                  <c:v>44978</c:v>
                </c:pt>
                <c:pt idx="796">
                  <c:v>44985</c:v>
                </c:pt>
                <c:pt idx="797">
                  <c:v>44992</c:v>
                </c:pt>
                <c:pt idx="798">
                  <c:v>44999</c:v>
                </c:pt>
                <c:pt idx="799">
                  <c:v>45006</c:v>
                </c:pt>
                <c:pt idx="800">
                  <c:v>45013</c:v>
                </c:pt>
                <c:pt idx="801">
                  <c:v>45020</c:v>
                </c:pt>
                <c:pt idx="802">
                  <c:v>45027</c:v>
                </c:pt>
                <c:pt idx="803">
                  <c:v>45034</c:v>
                </c:pt>
                <c:pt idx="804">
                  <c:v>45041</c:v>
                </c:pt>
                <c:pt idx="805">
                  <c:v>45048</c:v>
                </c:pt>
                <c:pt idx="806">
                  <c:v>45055</c:v>
                </c:pt>
                <c:pt idx="807">
                  <c:v>45062</c:v>
                </c:pt>
                <c:pt idx="808">
                  <c:v>45069</c:v>
                </c:pt>
                <c:pt idx="809">
                  <c:v>45076</c:v>
                </c:pt>
                <c:pt idx="810">
                  <c:v>45083</c:v>
                </c:pt>
                <c:pt idx="811">
                  <c:v>45090</c:v>
                </c:pt>
                <c:pt idx="812">
                  <c:v>45097</c:v>
                </c:pt>
                <c:pt idx="813">
                  <c:v>45104</c:v>
                </c:pt>
                <c:pt idx="814">
                  <c:v>45111</c:v>
                </c:pt>
                <c:pt idx="815">
                  <c:v>45118</c:v>
                </c:pt>
                <c:pt idx="816">
                  <c:v>45125</c:v>
                </c:pt>
                <c:pt idx="817">
                  <c:v>45132</c:v>
                </c:pt>
                <c:pt idx="818">
                  <c:v>45139</c:v>
                </c:pt>
                <c:pt idx="819">
                  <c:v>45146</c:v>
                </c:pt>
                <c:pt idx="820">
                  <c:v>45153</c:v>
                </c:pt>
                <c:pt idx="821">
                  <c:v>45160</c:v>
                </c:pt>
                <c:pt idx="822">
                  <c:v>45167</c:v>
                </c:pt>
                <c:pt idx="823">
                  <c:v>45174</c:v>
                </c:pt>
                <c:pt idx="824">
                  <c:v>45181</c:v>
                </c:pt>
                <c:pt idx="825">
                  <c:v>45188</c:v>
                </c:pt>
                <c:pt idx="826">
                  <c:v>45195</c:v>
                </c:pt>
                <c:pt idx="827">
                  <c:v>45202</c:v>
                </c:pt>
                <c:pt idx="828">
                  <c:v>45209</c:v>
                </c:pt>
                <c:pt idx="829">
                  <c:v>45216</c:v>
                </c:pt>
                <c:pt idx="830">
                  <c:v>45223</c:v>
                </c:pt>
                <c:pt idx="831">
                  <c:v>45230</c:v>
                </c:pt>
                <c:pt idx="832">
                  <c:v>45237</c:v>
                </c:pt>
                <c:pt idx="833">
                  <c:v>45244</c:v>
                </c:pt>
                <c:pt idx="834">
                  <c:v>45251</c:v>
                </c:pt>
                <c:pt idx="835">
                  <c:v>45258</c:v>
                </c:pt>
                <c:pt idx="836">
                  <c:v>45265</c:v>
                </c:pt>
                <c:pt idx="837">
                  <c:v>45272</c:v>
                </c:pt>
                <c:pt idx="838">
                  <c:v>45279</c:v>
                </c:pt>
                <c:pt idx="839">
                  <c:v>45287</c:v>
                </c:pt>
                <c:pt idx="840">
                  <c:v>45294</c:v>
                </c:pt>
                <c:pt idx="841">
                  <c:v>45301</c:v>
                </c:pt>
                <c:pt idx="842">
                  <c:v>45308</c:v>
                </c:pt>
                <c:pt idx="843">
                  <c:v>45315</c:v>
                </c:pt>
                <c:pt idx="844">
                  <c:v>45322</c:v>
                </c:pt>
                <c:pt idx="845">
                  <c:v>45329</c:v>
                </c:pt>
                <c:pt idx="846">
                  <c:v>45336</c:v>
                </c:pt>
                <c:pt idx="847">
                  <c:v>45343</c:v>
                </c:pt>
                <c:pt idx="848">
                  <c:v>45350</c:v>
                </c:pt>
                <c:pt idx="849">
                  <c:v>45357</c:v>
                </c:pt>
                <c:pt idx="850">
                  <c:v>45364</c:v>
                </c:pt>
                <c:pt idx="851">
                  <c:v>45371</c:v>
                </c:pt>
                <c:pt idx="852">
                  <c:v>45378</c:v>
                </c:pt>
                <c:pt idx="853">
                  <c:v>45385</c:v>
                </c:pt>
                <c:pt idx="854">
                  <c:v>45392</c:v>
                </c:pt>
                <c:pt idx="855">
                  <c:v>45399</c:v>
                </c:pt>
                <c:pt idx="856">
                  <c:v>45406</c:v>
                </c:pt>
                <c:pt idx="857">
                  <c:v>45414</c:v>
                </c:pt>
                <c:pt idx="858">
                  <c:v>45421</c:v>
                </c:pt>
                <c:pt idx="859">
                  <c:v>45428</c:v>
                </c:pt>
                <c:pt idx="860">
                  <c:v>45435</c:v>
                </c:pt>
                <c:pt idx="861">
                  <c:v>45442</c:v>
                </c:pt>
                <c:pt idx="862">
                  <c:v>45449</c:v>
                </c:pt>
                <c:pt idx="863">
                  <c:v>45456</c:v>
                </c:pt>
                <c:pt idx="864">
                  <c:v>45463</c:v>
                </c:pt>
                <c:pt idx="865">
                  <c:v>45470</c:v>
                </c:pt>
                <c:pt idx="866">
                  <c:v>45477</c:v>
                </c:pt>
                <c:pt idx="867">
                  <c:v>45484</c:v>
                </c:pt>
                <c:pt idx="868">
                  <c:v>45491</c:v>
                </c:pt>
                <c:pt idx="869">
                  <c:v>45498</c:v>
                </c:pt>
                <c:pt idx="870">
                  <c:v>45505</c:v>
                </c:pt>
                <c:pt idx="871">
                  <c:v>45512</c:v>
                </c:pt>
                <c:pt idx="872">
                  <c:v>45519</c:v>
                </c:pt>
                <c:pt idx="873">
                  <c:v>45526</c:v>
                </c:pt>
                <c:pt idx="874">
                  <c:v>45533</c:v>
                </c:pt>
                <c:pt idx="875">
                  <c:v>45540</c:v>
                </c:pt>
                <c:pt idx="876">
                  <c:v>45547</c:v>
                </c:pt>
                <c:pt idx="877">
                  <c:v>45554</c:v>
                </c:pt>
                <c:pt idx="878">
                  <c:v>45561</c:v>
                </c:pt>
                <c:pt idx="879">
                  <c:v>45568</c:v>
                </c:pt>
                <c:pt idx="880">
                  <c:v>45575</c:v>
                </c:pt>
                <c:pt idx="881">
                  <c:v>45582</c:v>
                </c:pt>
                <c:pt idx="882">
                  <c:v>45589</c:v>
                </c:pt>
                <c:pt idx="883">
                  <c:v>45596</c:v>
                </c:pt>
                <c:pt idx="884">
                  <c:v>45603</c:v>
                </c:pt>
                <c:pt idx="885">
                  <c:v>45610</c:v>
                </c:pt>
                <c:pt idx="886">
                  <c:v>45617</c:v>
                </c:pt>
                <c:pt idx="887">
                  <c:v>45624</c:v>
                </c:pt>
                <c:pt idx="888">
                  <c:v>45631</c:v>
                </c:pt>
                <c:pt idx="889">
                  <c:v>45638</c:v>
                </c:pt>
                <c:pt idx="890">
                  <c:v>45645</c:v>
                </c:pt>
                <c:pt idx="891">
                  <c:v>45653</c:v>
                </c:pt>
                <c:pt idx="892">
                  <c:v>45660</c:v>
                </c:pt>
                <c:pt idx="893">
                  <c:v>45667</c:v>
                </c:pt>
                <c:pt idx="894">
                  <c:v>45674</c:v>
                </c:pt>
                <c:pt idx="895">
                  <c:v>45681</c:v>
                </c:pt>
                <c:pt idx="896">
                  <c:v>45688</c:v>
                </c:pt>
                <c:pt idx="897">
                  <c:v>45695</c:v>
                </c:pt>
                <c:pt idx="898">
                  <c:v>45702</c:v>
                </c:pt>
                <c:pt idx="899">
                  <c:v>45709</c:v>
                </c:pt>
                <c:pt idx="900">
                  <c:v>45716</c:v>
                </c:pt>
                <c:pt idx="901">
                  <c:v>45723</c:v>
                </c:pt>
                <c:pt idx="902">
                  <c:v>45730</c:v>
                </c:pt>
                <c:pt idx="903">
                  <c:v>45737</c:v>
                </c:pt>
                <c:pt idx="904">
                  <c:v>45744</c:v>
                </c:pt>
                <c:pt idx="905">
                  <c:v>45751</c:v>
                </c:pt>
                <c:pt idx="906">
                  <c:v>45758</c:v>
                </c:pt>
                <c:pt idx="907">
                  <c:v>45769</c:v>
                </c:pt>
                <c:pt idx="908">
                  <c:v>45776</c:v>
                </c:pt>
                <c:pt idx="909">
                  <c:v>45783</c:v>
                </c:pt>
                <c:pt idx="910">
                  <c:v>45790</c:v>
                </c:pt>
                <c:pt idx="911">
                  <c:v>45797</c:v>
                </c:pt>
                <c:pt idx="912">
                  <c:v>45804</c:v>
                </c:pt>
                <c:pt idx="913">
                  <c:v>45811</c:v>
                </c:pt>
                <c:pt idx="914">
                  <c:v>45818</c:v>
                </c:pt>
                <c:pt idx="915">
                  <c:v>45825</c:v>
                </c:pt>
                <c:pt idx="916">
                  <c:v>45832</c:v>
                </c:pt>
                <c:pt idx="917">
                  <c:v>45839</c:v>
                </c:pt>
                <c:pt idx="918">
                  <c:v>45846</c:v>
                </c:pt>
                <c:pt idx="919">
                  <c:v>45853</c:v>
                </c:pt>
                <c:pt idx="920">
                  <c:v>45860</c:v>
                </c:pt>
                <c:pt idx="921">
                  <c:v>45867</c:v>
                </c:pt>
                <c:pt idx="922">
                  <c:v>45874</c:v>
                </c:pt>
                <c:pt idx="923">
                  <c:v>45881</c:v>
                </c:pt>
                <c:pt idx="924">
                  <c:v>45888</c:v>
                </c:pt>
                <c:pt idx="925">
                  <c:v>45895</c:v>
                </c:pt>
                <c:pt idx="926">
                  <c:v>45902</c:v>
                </c:pt>
                <c:pt idx="927">
                  <c:v>45909</c:v>
                </c:pt>
                <c:pt idx="928">
                  <c:v>45916</c:v>
                </c:pt>
                <c:pt idx="929">
                  <c:v>45923</c:v>
                </c:pt>
                <c:pt idx="930">
                  <c:v>45930</c:v>
                </c:pt>
                <c:pt idx="931">
                  <c:v>45937</c:v>
                </c:pt>
                <c:pt idx="932">
                  <c:v>45944</c:v>
                </c:pt>
                <c:pt idx="933">
                  <c:v>45951</c:v>
                </c:pt>
                <c:pt idx="934">
                  <c:v>45958</c:v>
                </c:pt>
                <c:pt idx="935">
                  <c:v>45965</c:v>
                </c:pt>
                <c:pt idx="936">
                  <c:v>45972</c:v>
                </c:pt>
                <c:pt idx="937">
                  <c:v>45979</c:v>
                </c:pt>
                <c:pt idx="938">
                  <c:v>45986</c:v>
                </c:pt>
                <c:pt idx="939">
                  <c:v>45993</c:v>
                </c:pt>
                <c:pt idx="940">
                  <c:v>46000</c:v>
                </c:pt>
                <c:pt idx="941">
                  <c:v>46007</c:v>
                </c:pt>
                <c:pt idx="942">
                  <c:v>46014</c:v>
                </c:pt>
                <c:pt idx="943">
                  <c:v>46021</c:v>
                </c:pt>
                <c:pt idx="944">
                  <c:v>46028</c:v>
                </c:pt>
                <c:pt idx="945">
                  <c:v>46035</c:v>
                </c:pt>
                <c:pt idx="946">
                  <c:v>46042</c:v>
                </c:pt>
                <c:pt idx="947">
                  <c:v>46049</c:v>
                </c:pt>
                <c:pt idx="948">
                  <c:v>46056</c:v>
                </c:pt>
                <c:pt idx="949">
                  <c:v>46063</c:v>
                </c:pt>
                <c:pt idx="950">
                  <c:v>46070</c:v>
                </c:pt>
                <c:pt idx="951">
                  <c:v>46077</c:v>
                </c:pt>
                <c:pt idx="952">
                  <c:v>46084</c:v>
                </c:pt>
                <c:pt idx="953">
                  <c:v>46091</c:v>
                </c:pt>
                <c:pt idx="954">
                  <c:v>46098</c:v>
                </c:pt>
                <c:pt idx="955">
                  <c:v>46105</c:v>
                </c:pt>
                <c:pt idx="956">
                  <c:v>46112</c:v>
                </c:pt>
                <c:pt idx="957">
                  <c:v>46119</c:v>
                </c:pt>
                <c:pt idx="958">
                  <c:v>46126</c:v>
                </c:pt>
                <c:pt idx="959">
                  <c:v>46133</c:v>
                </c:pt>
                <c:pt idx="960">
                  <c:v>46140</c:v>
                </c:pt>
                <c:pt idx="961">
                  <c:v>46147</c:v>
                </c:pt>
                <c:pt idx="962">
                  <c:v>46154</c:v>
                </c:pt>
                <c:pt idx="963">
                  <c:v>46161</c:v>
                </c:pt>
                <c:pt idx="964">
                  <c:v>46168</c:v>
                </c:pt>
                <c:pt idx="965">
                  <c:v>46175</c:v>
                </c:pt>
                <c:pt idx="966">
                  <c:v>46182</c:v>
                </c:pt>
                <c:pt idx="967">
                  <c:v>46189</c:v>
                </c:pt>
                <c:pt idx="968">
                  <c:v>46196</c:v>
                </c:pt>
                <c:pt idx="969">
                  <c:v>46203</c:v>
                </c:pt>
                <c:pt idx="970">
                  <c:v>46210</c:v>
                </c:pt>
                <c:pt idx="971">
                  <c:v>46217</c:v>
                </c:pt>
                <c:pt idx="972">
                  <c:v>46224</c:v>
                </c:pt>
                <c:pt idx="973">
                  <c:v>46231</c:v>
                </c:pt>
                <c:pt idx="974">
                  <c:v>46238</c:v>
                </c:pt>
                <c:pt idx="975">
                  <c:v>46245</c:v>
                </c:pt>
                <c:pt idx="976">
                  <c:v>46252</c:v>
                </c:pt>
                <c:pt idx="977">
                  <c:v>46259</c:v>
                </c:pt>
                <c:pt idx="978">
                  <c:v>46266</c:v>
                </c:pt>
                <c:pt idx="979">
                  <c:v>46273</c:v>
                </c:pt>
                <c:pt idx="980">
                  <c:v>46280</c:v>
                </c:pt>
                <c:pt idx="981">
                  <c:v>46287</c:v>
                </c:pt>
                <c:pt idx="982">
                  <c:v>46294</c:v>
                </c:pt>
                <c:pt idx="983">
                  <c:v>46301</c:v>
                </c:pt>
                <c:pt idx="984">
                  <c:v>46308</c:v>
                </c:pt>
                <c:pt idx="985">
                  <c:v>46315</c:v>
                </c:pt>
                <c:pt idx="986">
                  <c:v>46322</c:v>
                </c:pt>
                <c:pt idx="987">
                  <c:v>46329</c:v>
                </c:pt>
                <c:pt idx="988">
                  <c:v>46336</c:v>
                </c:pt>
                <c:pt idx="989">
                  <c:v>46343</c:v>
                </c:pt>
                <c:pt idx="990">
                  <c:v>46350</c:v>
                </c:pt>
                <c:pt idx="991">
                  <c:v>46357</c:v>
                </c:pt>
                <c:pt idx="992">
                  <c:v>46364</c:v>
                </c:pt>
                <c:pt idx="993">
                  <c:v>46371</c:v>
                </c:pt>
                <c:pt idx="994">
                  <c:v>46378</c:v>
                </c:pt>
                <c:pt idx="995">
                  <c:v>46385</c:v>
                </c:pt>
                <c:pt idx="996">
                  <c:v>46392</c:v>
                </c:pt>
                <c:pt idx="997">
                  <c:v>46399</c:v>
                </c:pt>
                <c:pt idx="998">
                  <c:v>46406</c:v>
                </c:pt>
                <c:pt idx="999">
                  <c:v>46413</c:v>
                </c:pt>
                <c:pt idx="1000">
                  <c:v>46420</c:v>
                </c:pt>
                <c:pt idx="1001">
                  <c:v>46427</c:v>
                </c:pt>
                <c:pt idx="1002">
                  <c:v>46434</c:v>
                </c:pt>
                <c:pt idx="1003">
                  <c:v>46441</c:v>
                </c:pt>
                <c:pt idx="1004">
                  <c:v>46448</c:v>
                </c:pt>
                <c:pt idx="1005">
                  <c:v>46455</c:v>
                </c:pt>
                <c:pt idx="1006">
                  <c:v>46462</c:v>
                </c:pt>
                <c:pt idx="1007">
                  <c:v>46469</c:v>
                </c:pt>
                <c:pt idx="1008">
                  <c:v>46476</c:v>
                </c:pt>
                <c:pt idx="1009">
                  <c:v>46483</c:v>
                </c:pt>
                <c:pt idx="1010">
                  <c:v>46490</c:v>
                </c:pt>
                <c:pt idx="1011">
                  <c:v>46497</c:v>
                </c:pt>
                <c:pt idx="1012">
                  <c:v>46504</c:v>
                </c:pt>
                <c:pt idx="1013">
                  <c:v>46511</c:v>
                </c:pt>
                <c:pt idx="1014">
                  <c:v>46518</c:v>
                </c:pt>
                <c:pt idx="1015">
                  <c:v>46525</c:v>
                </c:pt>
                <c:pt idx="1016">
                  <c:v>46532</c:v>
                </c:pt>
                <c:pt idx="1017">
                  <c:v>46539</c:v>
                </c:pt>
                <c:pt idx="1018">
                  <c:v>46546</c:v>
                </c:pt>
                <c:pt idx="1019">
                  <c:v>46553</c:v>
                </c:pt>
                <c:pt idx="1020">
                  <c:v>46560</c:v>
                </c:pt>
                <c:pt idx="1021">
                  <c:v>46567</c:v>
                </c:pt>
                <c:pt idx="1022">
                  <c:v>46574</c:v>
                </c:pt>
                <c:pt idx="1023">
                  <c:v>46581</c:v>
                </c:pt>
                <c:pt idx="1024">
                  <c:v>46588</c:v>
                </c:pt>
                <c:pt idx="1025">
                  <c:v>46595</c:v>
                </c:pt>
                <c:pt idx="1026">
                  <c:v>46602</c:v>
                </c:pt>
                <c:pt idx="1027">
                  <c:v>46609</c:v>
                </c:pt>
                <c:pt idx="1028">
                  <c:v>46616</c:v>
                </c:pt>
                <c:pt idx="1029">
                  <c:v>46623</c:v>
                </c:pt>
                <c:pt idx="1030">
                  <c:v>46630</c:v>
                </c:pt>
                <c:pt idx="1031">
                  <c:v>46637</c:v>
                </c:pt>
                <c:pt idx="1032">
                  <c:v>46644</c:v>
                </c:pt>
                <c:pt idx="1033">
                  <c:v>46651</c:v>
                </c:pt>
                <c:pt idx="1034">
                  <c:v>46658</c:v>
                </c:pt>
                <c:pt idx="1035">
                  <c:v>46665</c:v>
                </c:pt>
                <c:pt idx="1036">
                  <c:v>46672</c:v>
                </c:pt>
                <c:pt idx="1037">
                  <c:v>46679</c:v>
                </c:pt>
                <c:pt idx="1038">
                  <c:v>46686</c:v>
                </c:pt>
                <c:pt idx="1039">
                  <c:v>46693</c:v>
                </c:pt>
                <c:pt idx="1040">
                  <c:v>46700</c:v>
                </c:pt>
                <c:pt idx="1041">
                  <c:v>46707</c:v>
                </c:pt>
                <c:pt idx="1042">
                  <c:v>46714</c:v>
                </c:pt>
                <c:pt idx="1043">
                  <c:v>46721</c:v>
                </c:pt>
                <c:pt idx="1044">
                  <c:v>46728</c:v>
                </c:pt>
                <c:pt idx="1045">
                  <c:v>46735</c:v>
                </c:pt>
                <c:pt idx="1046">
                  <c:v>46742</c:v>
                </c:pt>
                <c:pt idx="1047">
                  <c:v>46749</c:v>
                </c:pt>
                <c:pt idx="1048">
                  <c:v>46756</c:v>
                </c:pt>
                <c:pt idx="1049">
                  <c:v>46763</c:v>
                </c:pt>
                <c:pt idx="1050">
                  <c:v>46770</c:v>
                </c:pt>
                <c:pt idx="1051">
                  <c:v>46777</c:v>
                </c:pt>
                <c:pt idx="1052">
                  <c:v>46784</c:v>
                </c:pt>
                <c:pt idx="1053">
                  <c:v>46791</c:v>
                </c:pt>
                <c:pt idx="1054">
                  <c:v>46798</c:v>
                </c:pt>
                <c:pt idx="1055">
                  <c:v>46805</c:v>
                </c:pt>
                <c:pt idx="1056">
                  <c:v>46812</c:v>
                </c:pt>
                <c:pt idx="1057">
                  <c:v>46819</c:v>
                </c:pt>
                <c:pt idx="1058">
                  <c:v>46826</c:v>
                </c:pt>
                <c:pt idx="1059">
                  <c:v>46833</c:v>
                </c:pt>
                <c:pt idx="1060">
                  <c:v>46840</c:v>
                </c:pt>
                <c:pt idx="1061">
                  <c:v>46847</c:v>
                </c:pt>
                <c:pt idx="1062">
                  <c:v>46854</c:v>
                </c:pt>
                <c:pt idx="1063">
                  <c:v>46861</c:v>
                </c:pt>
                <c:pt idx="1064">
                  <c:v>46868</c:v>
                </c:pt>
                <c:pt idx="1065">
                  <c:v>46875</c:v>
                </c:pt>
                <c:pt idx="1066">
                  <c:v>46882</c:v>
                </c:pt>
                <c:pt idx="1067">
                  <c:v>46889</c:v>
                </c:pt>
                <c:pt idx="1068">
                  <c:v>46896</c:v>
                </c:pt>
                <c:pt idx="1069">
                  <c:v>46903</c:v>
                </c:pt>
                <c:pt idx="1070">
                  <c:v>46910</c:v>
                </c:pt>
                <c:pt idx="1071">
                  <c:v>46917</c:v>
                </c:pt>
                <c:pt idx="1072">
                  <c:v>46924</c:v>
                </c:pt>
                <c:pt idx="1073">
                  <c:v>46931</c:v>
                </c:pt>
                <c:pt idx="1074">
                  <c:v>46938</c:v>
                </c:pt>
                <c:pt idx="1075">
                  <c:v>46945</c:v>
                </c:pt>
                <c:pt idx="1076">
                  <c:v>46952</c:v>
                </c:pt>
                <c:pt idx="1077">
                  <c:v>46959</c:v>
                </c:pt>
                <c:pt idx="1078">
                  <c:v>46966</c:v>
                </c:pt>
                <c:pt idx="1079">
                  <c:v>46973</c:v>
                </c:pt>
                <c:pt idx="1080">
                  <c:v>46980</c:v>
                </c:pt>
                <c:pt idx="1081">
                  <c:v>46987</c:v>
                </c:pt>
                <c:pt idx="1082">
                  <c:v>46994</c:v>
                </c:pt>
                <c:pt idx="1083">
                  <c:v>47001</c:v>
                </c:pt>
                <c:pt idx="1084">
                  <c:v>47008</c:v>
                </c:pt>
                <c:pt idx="1085">
                  <c:v>47015</c:v>
                </c:pt>
                <c:pt idx="1086">
                  <c:v>47022</c:v>
                </c:pt>
                <c:pt idx="1087">
                  <c:v>47029</c:v>
                </c:pt>
                <c:pt idx="1088">
                  <c:v>47036</c:v>
                </c:pt>
                <c:pt idx="1089">
                  <c:v>47043</c:v>
                </c:pt>
                <c:pt idx="1090">
                  <c:v>47050</c:v>
                </c:pt>
                <c:pt idx="1091">
                  <c:v>47057</c:v>
                </c:pt>
                <c:pt idx="1092">
                  <c:v>47064</c:v>
                </c:pt>
                <c:pt idx="1093">
                  <c:v>47071</c:v>
                </c:pt>
                <c:pt idx="1094">
                  <c:v>47078</c:v>
                </c:pt>
                <c:pt idx="1095">
                  <c:v>47085</c:v>
                </c:pt>
                <c:pt idx="1096">
                  <c:v>47092</c:v>
                </c:pt>
                <c:pt idx="1097">
                  <c:v>47099</c:v>
                </c:pt>
                <c:pt idx="1098">
                  <c:v>47106</c:v>
                </c:pt>
                <c:pt idx="1099">
                  <c:v>47114</c:v>
                </c:pt>
                <c:pt idx="1100">
                  <c:v>47121</c:v>
                </c:pt>
                <c:pt idx="1101">
                  <c:v>47128</c:v>
                </c:pt>
                <c:pt idx="1102">
                  <c:v>47135</c:v>
                </c:pt>
                <c:pt idx="1103">
                  <c:v>47142</c:v>
                </c:pt>
                <c:pt idx="1104">
                  <c:v>47149</c:v>
                </c:pt>
                <c:pt idx="1105">
                  <c:v>47156</c:v>
                </c:pt>
                <c:pt idx="1106">
                  <c:v>47163</c:v>
                </c:pt>
                <c:pt idx="1107">
                  <c:v>47170</c:v>
                </c:pt>
                <c:pt idx="1108">
                  <c:v>47177</c:v>
                </c:pt>
                <c:pt idx="1109">
                  <c:v>47184</c:v>
                </c:pt>
                <c:pt idx="1110">
                  <c:v>47191</c:v>
                </c:pt>
                <c:pt idx="1111">
                  <c:v>47198</c:v>
                </c:pt>
                <c:pt idx="1112">
                  <c:v>47205</c:v>
                </c:pt>
                <c:pt idx="1113">
                  <c:v>47212</c:v>
                </c:pt>
                <c:pt idx="1114">
                  <c:v>47219</c:v>
                </c:pt>
                <c:pt idx="1115">
                  <c:v>47226</c:v>
                </c:pt>
                <c:pt idx="1116">
                  <c:v>47233</c:v>
                </c:pt>
                <c:pt idx="1117">
                  <c:v>47240</c:v>
                </c:pt>
                <c:pt idx="1118">
                  <c:v>47247</c:v>
                </c:pt>
                <c:pt idx="1119">
                  <c:v>47254</c:v>
                </c:pt>
                <c:pt idx="1120">
                  <c:v>47261</c:v>
                </c:pt>
                <c:pt idx="1121">
                  <c:v>47268</c:v>
                </c:pt>
                <c:pt idx="1122">
                  <c:v>47275</c:v>
                </c:pt>
                <c:pt idx="1123">
                  <c:v>47282</c:v>
                </c:pt>
                <c:pt idx="1124">
                  <c:v>47289</c:v>
                </c:pt>
                <c:pt idx="1125">
                  <c:v>47296</c:v>
                </c:pt>
                <c:pt idx="1126">
                  <c:v>47303</c:v>
                </c:pt>
                <c:pt idx="1127">
                  <c:v>47310</c:v>
                </c:pt>
                <c:pt idx="1128">
                  <c:v>47317</c:v>
                </c:pt>
                <c:pt idx="1129">
                  <c:v>47324</c:v>
                </c:pt>
                <c:pt idx="1130">
                  <c:v>47331</c:v>
                </c:pt>
                <c:pt idx="1131">
                  <c:v>47338</c:v>
                </c:pt>
                <c:pt idx="1132">
                  <c:v>47345</c:v>
                </c:pt>
                <c:pt idx="1133">
                  <c:v>47352</c:v>
                </c:pt>
                <c:pt idx="1134">
                  <c:v>47359</c:v>
                </c:pt>
                <c:pt idx="1135">
                  <c:v>47366</c:v>
                </c:pt>
                <c:pt idx="1136">
                  <c:v>47373</c:v>
                </c:pt>
                <c:pt idx="1137">
                  <c:v>47380</c:v>
                </c:pt>
                <c:pt idx="1138">
                  <c:v>47387</c:v>
                </c:pt>
                <c:pt idx="1139">
                  <c:v>47394</c:v>
                </c:pt>
                <c:pt idx="1140">
                  <c:v>47401</c:v>
                </c:pt>
                <c:pt idx="1141">
                  <c:v>47408</c:v>
                </c:pt>
                <c:pt idx="1142">
                  <c:v>47415</c:v>
                </c:pt>
                <c:pt idx="1143">
                  <c:v>47422</c:v>
                </c:pt>
                <c:pt idx="1144">
                  <c:v>47429</c:v>
                </c:pt>
                <c:pt idx="1145">
                  <c:v>47436</c:v>
                </c:pt>
                <c:pt idx="1146">
                  <c:v>47443</c:v>
                </c:pt>
                <c:pt idx="1147">
                  <c:v>47450</c:v>
                </c:pt>
                <c:pt idx="1148">
                  <c:v>47457</c:v>
                </c:pt>
                <c:pt idx="1149">
                  <c:v>47464</c:v>
                </c:pt>
                <c:pt idx="1150">
                  <c:v>47471</c:v>
                </c:pt>
                <c:pt idx="1151">
                  <c:v>47479</c:v>
                </c:pt>
                <c:pt idx="1152">
                  <c:v>47486</c:v>
                </c:pt>
                <c:pt idx="1153">
                  <c:v>47493</c:v>
                </c:pt>
                <c:pt idx="1154">
                  <c:v>47500</c:v>
                </c:pt>
                <c:pt idx="1155">
                  <c:v>47507</c:v>
                </c:pt>
                <c:pt idx="1156">
                  <c:v>47514</c:v>
                </c:pt>
                <c:pt idx="1157">
                  <c:v>47521</c:v>
                </c:pt>
                <c:pt idx="1158">
                  <c:v>47528</c:v>
                </c:pt>
                <c:pt idx="1159">
                  <c:v>47535</c:v>
                </c:pt>
                <c:pt idx="1160">
                  <c:v>47542</c:v>
                </c:pt>
                <c:pt idx="1161">
                  <c:v>47549</c:v>
                </c:pt>
                <c:pt idx="1162">
                  <c:v>47556</c:v>
                </c:pt>
                <c:pt idx="1163">
                  <c:v>47563</c:v>
                </c:pt>
                <c:pt idx="1164">
                  <c:v>47570</c:v>
                </c:pt>
                <c:pt idx="1165">
                  <c:v>47577</c:v>
                </c:pt>
                <c:pt idx="1166">
                  <c:v>47584</c:v>
                </c:pt>
                <c:pt idx="1167">
                  <c:v>47591</c:v>
                </c:pt>
                <c:pt idx="1168">
                  <c:v>47598</c:v>
                </c:pt>
                <c:pt idx="1169">
                  <c:v>47605</c:v>
                </c:pt>
                <c:pt idx="1170">
                  <c:v>47612</c:v>
                </c:pt>
                <c:pt idx="1171">
                  <c:v>47619</c:v>
                </c:pt>
                <c:pt idx="1172">
                  <c:v>47626</c:v>
                </c:pt>
                <c:pt idx="1173">
                  <c:v>47633</c:v>
                </c:pt>
                <c:pt idx="1174">
                  <c:v>47640</c:v>
                </c:pt>
                <c:pt idx="1175">
                  <c:v>47647</c:v>
                </c:pt>
                <c:pt idx="1176">
                  <c:v>47654</c:v>
                </c:pt>
                <c:pt idx="1177">
                  <c:v>47661</c:v>
                </c:pt>
                <c:pt idx="1178">
                  <c:v>47668</c:v>
                </c:pt>
                <c:pt idx="1179">
                  <c:v>47675</c:v>
                </c:pt>
                <c:pt idx="1180">
                  <c:v>47682</c:v>
                </c:pt>
                <c:pt idx="1181">
                  <c:v>47689</c:v>
                </c:pt>
                <c:pt idx="1182">
                  <c:v>47696</c:v>
                </c:pt>
                <c:pt idx="1183">
                  <c:v>47703</c:v>
                </c:pt>
                <c:pt idx="1184">
                  <c:v>47710</c:v>
                </c:pt>
                <c:pt idx="1185">
                  <c:v>47717</c:v>
                </c:pt>
                <c:pt idx="1186">
                  <c:v>47724</c:v>
                </c:pt>
                <c:pt idx="1187">
                  <c:v>47731</c:v>
                </c:pt>
                <c:pt idx="1188">
                  <c:v>47738</c:v>
                </c:pt>
                <c:pt idx="1189">
                  <c:v>47745</c:v>
                </c:pt>
                <c:pt idx="1190">
                  <c:v>47752</c:v>
                </c:pt>
                <c:pt idx="1191">
                  <c:v>47759</c:v>
                </c:pt>
                <c:pt idx="1192">
                  <c:v>47766</c:v>
                </c:pt>
                <c:pt idx="1193">
                  <c:v>47773</c:v>
                </c:pt>
                <c:pt idx="1194">
                  <c:v>47780</c:v>
                </c:pt>
                <c:pt idx="1195">
                  <c:v>47787</c:v>
                </c:pt>
                <c:pt idx="1196">
                  <c:v>47794</c:v>
                </c:pt>
                <c:pt idx="1197">
                  <c:v>47801</c:v>
                </c:pt>
                <c:pt idx="1198">
                  <c:v>47808</c:v>
                </c:pt>
                <c:pt idx="1199">
                  <c:v>47815</c:v>
                </c:pt>
                <c:pt idx="1200">
                  <c:v>47822</c:v>
                </c:pt>
                <c:pt idx="1201">
                  <c:v>47829</c:v>
                </c:pt>
                <c:pt idx="1202">
                  <c:v>47836</c:v>
                </c:pt>
                <c:pt idx="1203">
                  <c:v>47844</c:v>
                </c:pt>
                <c:pt idx="1204">
                  <c:v>47851</c:v>
                </c:pt>
                <c:pt idx="1205">
                  <c:v>47858</c:v>
                </c:pt>
                <c:pt idx="1206">
                  <c:v>47865</c:v>
                </c:pt>
                <c:pt idx="1207">
                  <c:v>47872</c:v>
                </c:pt>
                <c:pt idx="1208">
                  <c:v>47879</c:v>
                </c:pt>
                <c:pt idx="1209">
                  <c:v>47886</c:v>
                </c:pt>
                <c:pt idx="1210">
                  <c:v>47893</c:v>
                </c:pt>
                <c:pt idx="1211">
                  <c:v>47900</c:v>
                </c:pt>
                <c:pt idx="1212">
                  <c:v>47907</c:v>
                </c:pt>
                <c:pt idx="1213">
                  <c:v>47914</c:v>
                </c:pt>
                <c:pt idx="1214">
                  <c:v>47921</c:v>
                </c:pt>
                <c:pt idx="1215">
                  <c:v>47928</c:v>
                </c:pt>
                <c:pt idx="1216">
                  <c:v>47935</c:v>
                </c:pt>
                <c:pt idx="1217">
                  <c:v>47942</c:v>
                </c:pt>
                <c:pt idx="1218">
                  <c:v>47953</c:v>
                </c:pt>
                <c:pt idx="1219">
                  <c:v>47960</c:v>
                </c:pt>
                <c:pt idx="1220">
                  <c:v>47967</c:v>
                </c:pt>
                <c:pt idx="1221">
                  <c:v>47974</c:v>
                </c:pt>
                <c:pt idx="1222">
                  <c:v>47981</c:v>
                </c:pt>
                <c:pt idx="1223">
                  <c:v>47988</c:v>
                </c:pt>
                <c:pt idx="1224">
                  <c:v>47995</c:v>
                </c:pt>
                <c:pt idx="1225">
                  <c:v>48002</c:v>
                </c:pt>
                <c:pt idx="1226">
                  <c:v>48009</c:v>
                </c:pt>
                <c:pt idx="1227">
                  <c:v>48016</c:v>
                </c:pt>
                <c:pt idx="1228">
                  <c:v>48023</c:v>
                </c:pt>
                <c:pt idx="1229">
                  <c:v>48030</c:v>
                </c:pt>
                <c:pt idx="1230">
                  <c:v>48037</c:v>
                </c:pt>
                <c:pt idx="1231">
                  <c:v>48044</c:v>
                </c:pt>
                <c:pt idx="1232">
                  <c:v>48051</c:v>
                </c:pt>
                <c:pt idx="1233">
                  <c:v>48058</c:v>
                </c:pt>
                <c:pt idx="1234">
                  <c:v>48065</c:v>
                </c:pt>
                <c:pt idx="1235">
                  <c:v>48072</c:v>
                </c:pt>
                <c:pt idx="1236">
                  <c:v>48079</c:v>
                </c:pt>
                <c:pt idx="1237">
                  <c:v>48086</c:v>
                </c:pt>
                <c:pt idx="1238">
                  <c:v>48093</c:v>
                </c:pt>
                <c:pt idx="1239">
                  <c:v>48100</c:v>
                </c:pt>
                <c:pt idx="1240">
                  <c:v>48107</c:v>
                </c:pt>
                <c:pt idx="1241">
                  <c:v>48114</c:v>
                </c:pt>
                <c:pt idx="1242">
                  <c:v>48121</c:v>
                </c:pt>
                <c:pt idx="1243">
                  <c:v>48128</c:v>
                </c:pt>
                <c:pt idx="1244">
                  <c:v>48135</c:v>
                </c:pt>
                <c:pt idx="1245">
                  <c:v>48142</c:v>
                </c:pt>
                <c:pt idx="1246">
                  <c:v>48149</c:v>
                </c:pt>
                <c:pt idx="1247">
                  <c:v>48156</c:v>
                </c:pt>
                <c:pt idx="1248">
                  <c:v>48163</c:v>
                </c:pt>
                <c:pt idx="1249">
                  <c:v>48170</c:v>
                </c:pt>
                <c:pt idx="1250">
                  <c:v>48177</c:v>
                </c:pt>
                <c:pt idx="1251">
                  <c:v>48184</c:v>
                </c:pt>
                <c:pt idx="1252">
                  <c:v>48191</c:v>
                </c:pt>
                <c:pt idx="1253">
                  <c:v>48198</c:v>
                </c:pt>
                <c:pt idx="1254">
                  <c:v>48205</c:v>
                </c:pt>
                <c:pt idx="1255">
                  <c:v>48212</c:v>
                </c:pt>
                <c:pt idx="1256">
                  <c:v>48219</c:v>
                </c:pt>
                <c:pt idx="1257">
                  <c:v>48226</c:v>
                </c:pt>
                <c:pt idx="1258">
                  <c:v>48233</c:v>
                </c:pt>
                <c:pt idx="1259">
                  <c:v>48240</c:v>
                </c:pt>
                <c:pt idx="1260">
                  <c:v>48247</c:v>
                </c:pt>
                <c:pt idx="1261">
                  <c:v>48254</c:v>
                </c:pt>
                <c:pt idx="1262">
                  <c:v>48261</c:v>
                </c:pt>
                <c:pt idx="1263">
                  <c:v>48268</c:v>
                </c:pt>
                <c:pt idx="1264">
                  <c:v>48275</c:v>
                </c:pt>
                <c:pt idx="1265">
                  <c:v>48282</c:v>
                </c:pt>
                <c:pt idx="1266">
                  <c:v>48289</c:v>
                </c:pt>
                <c:pt idx="1267">
                  <c:v>48296</c:v>
                </c:pt>
                <c:pt idx="1268">
                  <c:v>48303</c:v>
                </c:pt>
                <c:pt idx="1269">
                  <c:v>48310</c:v>
                </c:pt>
                <c:pt idx="1270">
                  <c:v>48317</c:v>
                </c:pt>
                <c:pt idx="1271">
                  <c:v>48324</c:v>
                </c:pt>
                <c:pt idx="1272">
                  <c:v>48331</c:v>
                </c:pt>
                <c:pt idx="1273">
                  <c:v>48338</c:v>
                </c:pt>
                <c:pt idx="1274">
                  <c:v>48345</c:v>
                </c:pt>
                <c:pt idx="1275">
                  <c:v>48352</c:v>
                </c:pt>
                <c:pt idx="1276">
                  <c:v>48359</c:v>
                </c:pt>
                <c:pt idx="1277">
                  <c:v>48366</c:v>
                </c:pt>
                <c:pt idx="1278">
                  <c:v>48373</c:v>
                </c:pt>
                <c:pt idx="1279">
                  <c:v>48380</c:v>
                </c:pt>
                <c:pt idx="1280">
                  <c:v>48387</c:v>
                </c:pt>
                <c:pt idx="1281">
                  <c:v>48394</c:v>
                </c:pt>
                <c:pt idx="1282">
                  <c:v>48401</c:v>
                </c:pt>
                <c:pt idx="1283">
                  <c:v>48408</c:v>
                </c:pt>
                <c:pt idx="1284">
                  <c:v>48415</c:v>
                </c:pt>
                <c:pt idx="1285">
                  <c:v>48422</c:v>
                </c:pt>
                <c:pt idx="1286">
                  <c:v>48429</c:v>
                </c:pt>
                <c:pt idx="1287">
                  <c:v>48436</c:v>
                </c:pt>
                <c:pt idx="1288">
                  <c:v>48443</c:v>
                </c:pt>
                <c:pt idx="1289">
                  <c:v>48450</c:v>
                </c:pt>
                <c:pt idx="1290">
                  <c:v>48457</c:v>
                </c:pt>
                <c:pt idx="1291">
                  <c:v>48464</c:v>
                </c:pt>
                <c:pt idx="1292">
                  <c:v>48471</c:v>
                </c:pt>
                <c:pt idx="1293">
                  <c:v>48478</c:v>
                </c:pt>
                <c:pt idx="1294">
                  <c:v>48485</c:v>
                </c:pt>
                <c:pt idx="1295">
                  <c:v>48492</c:v>
                </c:pt>
                <c:pt idx="1296">
                  <c:v>48499</c:v>
                </c:pt>
                <c:pt idx="1297">
                  <c:v>48506</c:v>
                </c:pt>
                <c:pt idx="1298">
                  <c:v>48513</c:v>
                </c:pt>
                <c:pt idx="1299">
                  <c:v>48520</c:v>
                </c:pt>
                <c:pt idx="1300">
                  <c:v>48527</c:v>
                </c:pt>
                <c:pt idx="1301">
                  <c:v>48534</c:v>
                </c:pt>
                <c:pt idx="1302">
                  <c:v>48541</c:v>
                </c:pt>
                <c:pt idx="1303">
                  <c:v>48548</c:v>
                </c:pt>
                <c:pt idx="1304">
                  <c:v>48555</c:v>
                </c:pt>
                <c:pt idx="1305">
                  <c:v>48562</c:v>
                </c:pt>
                <c:pt idx="1306">
                  <c:v>48569</c:v>
                </c:pt>
                <c:pt idx="1307">
                  <c:v>48576</c:v>
                </c:pt>
                <c:pt idx="1308">
                  <c:v>48583</c:v>
                </c:pt>
                <c:pt idx="1309">
                  <c:v>48590</c:v>
                </c:pt>
                <c:pt idx="1310">
                  <c:v>48597</c:v>
                </c:pt>
                <c:pt idx="1311">
                  <c:v>48604</c:v>
                </c:pt>
                <c:pt idx="1312">
                  <c:v>48611</c:v>
                </c:pt>
                <c:pt idx="1313">
                  <c:v>48618</c:v>
                </c:pt>
                <c:pt idx="1314">
                  <c:v>48625</c:v>
                </c:pt>
                <c:pt idx="1315">
                  <c:v>48632</c:v>
                </c:pt>
                <c:pt idx="1316">
                  <c:v>48639</c:v>
                </c:pt>
                <c:pt idx="1317">
                  <c:v>48646</c:v>
                </c:pt>
                <c:pt idx="1318">
                  <c:v>48653</c:v>
                </c:pt>
                <c:pt idx="1319">
                  <c:v>48660</c:v>
                </c:pt>
                <c:pt idx="1320">
                  <c:v>48667</c:v>
                </c:pt>
                <c:pt idx="1321">
                  <c:v>48674</c:v>
                </c:pt>
                <c:pt idx="1322">
                  <c:v>48681</c:v>
                </c:pt>
                <c:pt idx="1323">
                  <c:v>48688</c:v>
                </c:pt>
                <c:pt idx="1324">
                  <c:v>48695</c:v>
                </c:pt>
                <c:pt idx="1325">
                  <c:v>48702</c:v>
                </c:pt>
                <c:pt idx="1326">
                  <c:v>48709</c:v>
                </c:pt>
                <c:pt idx="1327">
                  <c:v>48716</c:v>
                </c:pt>
                <c:pt idx="1328">
                  <c:v>48723</c:v>
                </c:pt>
                <c:pt idx="1329">
                  <c:v>48730</c:v>
                </c:pt>
                <c:pt idx="1330">
                  <c:v>48737</c:v>
                </c:pt>
                <c:pt idx="1331">
                  <c:v>48744</c:v>
                </c:pt>
                <c:pt idx="1332">
                  <c:v>48751</c:v>
                </c:pt>
                <c:pt idx="1333">
                  <c:v>48758</c:v>
                </c:pt>
                <c:pt idx="1334">
                  <c:v>48765</c:v>
                </c:pt>
                <c:pt idx="1335">
                  <c:v>48772</c:v>
                </c:pt>
                <c:pt idx="1336">
                  <c:v>48779</c:v>
                </c:pt>
                <c:pt idx="1337">
                  <c:v>48786</c:v>
                </c:pt>
                <c:pt idx="1338">
                  <c:v>48793</c:v>
                </c:pt>
                <c:pt idx="1339">
                  <c:v>48800</c:v>
                </c:pt>
                <c:pt idx="1340">
                  <c:v>48807</c:v>
                </c:pt>
                <c:pt idx="1341">
                  <c:v>48814</c:v>
                </c:pt>
                <c:pt idx="1342">
                  <c:v>48821</c:v>
                </c:pt>
                <c:pt idx="1343">
                  <c:v>48828</c:v>
                </c:pt>
                <c:pt idx="1344">
                  <c:v>48835</c:v>
                </c:pt>
                <c:pt idx="1345">
                  <c:v>48842</c:v>
                </c:pt>
                <c:pt idx="1346">
                  <c:v>48849</c:v>
                </c:pt>
                <c:pt idx="1347">
                  <c:v>48856</c:v>
                </c:pt>
                <c:pt idx="1348">
                  <c:v>48863</c:v>
                </c:pt>
                <c:pt idx="1349">
                  <c:v>48870</c:v>
                </c:pt>
                <c:pt idx="1350">
                  <c:v>48877</c:v>
                </c:pt>
                <c:pt idx="1351">
                  <c:v>48884</c:v>
                </c:pt>
                <c:pt idx="1352">
                  <c:v>48891</c:v>
                </c:pt>
                <c:pt idx="1353">
                  <c:v>48898</c:v>
                </c:pt>
                <c:pt idx="1354">
                  <c:v>48905</c:v>
                </c:pt>
                <c:pt idx="1355">
                  <c:v>48912</c:v>
                </c:pt>
                <c:pt idx="1356">
                  <c:v>48919</c:v>
                </c:pt>
                <c:pt idx="1357">
                  <c:v>48926</c:v>
                </c:pt>
                <c:pt idx="1358">
                  <c:v>48933</c:v>
                </c:pt>
                <c:pt idx="1359">
                  <c:v>48940</c:v>
                </c:pt>
                <c:pt idx="1360">
                  <c:v>48947</c:v>
                </c:pt>
                <c:pt idx="1361">
                  <c:v>48954</c:v>
                </c:pt>
                <c:pt idx="1362">
                  <c:v>48961</c:v>
                </c:pt>
                <c:pt idx="1363">
                  <c:v>48968</c:v>
                </c:pt>
                <c:pt idx="1364">
                  <c:v>48975</c:v>
                </c:pt>
                <c:pt idx="1365">
                  <c:v>48982</c:v>
                </c:pt>
                <c:pt idx="1366">
                  <c:v>48989</c:v>
                </c:pt>
                <c:pt idx="1367">
                  <c:v>48996</c:v>
                </c:pt>
                <c:pt idx="1368">
                  <c:v>49003</c:v>
                </c:pt>
                <c:pt idx="1369">
                  <c:v>49010</c:v>
                </c:pt>
                <c:pt idx="1370">
                  <c:v>49017</c:v>
                </c:pt>
                <c:pt idx="1371">
                  <c:v>49024</c:v>
                </c:pt>
                <c:pt idx="1372">
                  <c:v>49031</c:v>
                </c:pt>
                <c:pt idx="1373">
                  <c:v>49038</c:v>
                </c:pt>
                <c:pt idx="1374">
                  <c:v>49045</c:v>
                </c:pt>
                <c:pt idx="1375">
                  <c:v>49052</c:v>
                </c:pt>
                <c:pt idx="1376">
                  <c:v>49059</c:v>
                </c:pt>
                <c:pt idx="1377">
                  <c:v>49066</c:v>
                </c:pt>
                <c:pt idx="1378">
                  <c:v>49073</c:v>
                </c:pt>
                <c:pt idx="1379">
                  <c:v>49080</c:v>
                </c:pt>
                <c:pt idx="1380">
                  <c:v>49087</c:v>
                </c:pt>
                <c:pt idx="1381">
                  <c:v>49094</c:v>
                </c:pt>
                <c:pt idx="1382">
                  <c:v>49101</c:v>
                </c:pt>
                <c:pt idx="1383">
                  <c:v>49108</c:v>
                </c:pt>
                <c:pt idx="1384">
                  <c:v>49115</c:v>
                </c:pt>
                <c:pt idx="1385">
                  <c:v>49122</c:v>
                </c:pt>
                <c:pt idx="1386">
                  <c:v>49129</c:v>
                </c:pt>
                <c:pt idx="1387">
                  <c:v>49136</c:v>
                </c:pt>
                <c:pt idx="1388">
                  <c:v>49143</c:v>
                </c:pt>
                <c:pt idx="1389">
                  <c:v>49150</c:v>
                </c:pt>
                <c:pt idx="1390">
                  <c:v>49157</c:v>
                </c:pt>
                <c:pt idx="1391">
                  <c:v>49164</c:v>
                </c:pt>
                <c:pt idx="1392">
                  <c:v>49171</c:v>
                </c:pt>
                <c:pt idx="1393">
                  <c:v>49178</c:v>
                </c:pt>
                <c:pt idx="1394">
                  <c:v>49185</c:v>
                </c:pt>
                <c:pt idx="1395">
                  <c:v>49192</c:v>
                </c:pt>
                <c:pt idx="1396">
                  <c:v>49199</c:v>
                </c:pt>
                <c:pt idx="1397">
                  <c:v>49206</c:v>
                </c:pt>
                <c:pt idx="1398">
                  <c:v>49213</c:v>
                </c:pt>
                <c:pt idx="1399">
                  <c:v>49220</c:v>
                </c:pt>
                <c:pt idx="1400">
                  <c:v>49227</c:v>
                </c:pt>
                <c:pt idx="1401">
                  <c:v>49234</c:v>
                </c:pt>
                <c:pt idx="1402">
                  <c:v>49241</c:v>
                </c:pt>
                <c:pt idx="1403">
                  <c:v>49248</c:v>
                </c:pt>
                <c:pt idx="1404">
                  <c:v>49255</c:v>
                </c:pt>
                <c:pt idx="1405">
                  <c:v>49262</c:v>
                </c:pt>
                <c:pt idx="1406">
                  <c:v>49269</c:v>
                </c:pt>
                <c:pt idx="1407">
                  <c:v>49276</c:v>
                </c:pt>
                <c:pt idx="1408">
                  <c:v>49283</c:v>
                </c:pt>
                <c:pt idx="1409">
                  <c:v>49290</c:v>
                </c:pt>
                <c:pt idx="1410">
                  <c:v>49297</c:v>
                </c:pt>
                <c:pt idx="1411">
                  <c:v>49305</c:v>
                </c:pt>
                <c:pt idx="1412">
                  <c:v>49312</c:v>
                </c:pt>
                <c:pt idx="1413">
                  <c:v>49319</c:v>
                </c:pt>
                <c:pt idx="1414">
                  <c:v>49326</c:v>
                </c:pt>
                <c:pt idx="1415">
                  <c:v>49333</c:v>
                </c:pt>
                <c:pt idx="1416">
                  <c:v>49340</c:v>
                </c:pt>
                <c:pt idx="1417">
                  <c:v>49347</c:v>
                </c:pt>
                <c:pt idx="1418">
                  <c:v>49354</c:v>
                </c:pt>
                <c:pt idx="1419">
                  <c:v>49361</c:v>
                </c:pt>
                <c:pt idx="1420">
                  <c:v>49368</c:v>
                </c:pt>
                <c:pt idx="1421">
                  <c:v>49375</c:v>
                </c:pt>
                <c:pt idx="1422">
                  <c:v>49382</c:v>
                </c:pt>
                <c:pt idx="1423">
                  <c:v>49389</c:v>
                </c:pt>
                <c:pt idx="1424">
                  <c:v>49396</c:v>
                </c:pt>
                <c:pt idx="1425">
                  <c:v>49403</c:v>
                </c:pt>
                <c:pt idx="1426">
                  <c:v>49410</c:v>
                </c:pt>
                <c:pt idx="1427">
                  <c:v>49417</c:v>
                </c:pt>
                <c:pt idx="1428">
                  <c:v>49424</c:v>
                </c:pt>
                <c:pt idx="1429">
                  <c:v>49431</c:v>
                </c:pt>
                <c:pt idx="1430">
                  <c:v>49438</c:v>
                </c:pt>
                <c:pt idx="1431">
                  <c:v>49445</c:v>
                </c:pt>
                <c:pt idx="1432">
                  <c:v>49452</c:v>
                </c:pt>
                <c:pt idx="1433">
                  <c:v>49459</c:v>
                </c:pt>
                <c:pt idx="1434">
                  <c:v>49466</c:v>
                </c:pt>
                <c:pt idx="1435">
                  <c:v>49473</c:v>
                </c:pt>
                <c:pt idx="1436">
                  <c:v>49480</c:v>
                </c:pt>
                <c:pt idx="1437">
                  <c:v>49487</c:v>
                </c:pt>
                <c:pt idx="1438">
                  <c:v>49494</c:v>
                </c:pt>
                <c:pt idx="1439">
                  <c:v>49501</c:v>
                </c:pt>
                <c:pt idx="1440">
                  <c:v>49508</c:v>
                </c:pt>
                <c:pt idx="1441">
                  <c:v>49515</c:v>
                </c:pt>
                <c:pt idx="1442">
                  <c:v>49522</c:v>
                </c:pt>
                <c:pt idx="1443">
                  <c:v>49529</c:v>
                </c:pt>
                <c:pt idx="1444">
                  <c:v>49536</c:v>
                </c:pt>
                <c:pt idx="1445">
                  <c:v>49543</c:v>
                </c:pt>
                <c:pt idx="1446">
                  <c:v>49550</c:v>
                </c:pt>
                <c:pt idx="1447">
                  <c:v>49557</c:v>
                </c:pt>
                <c:pt idx="1448">
                  <c:v>49564</c:v>
                </c:pt>
                <c:pt idx="1449">
                  <c:v>49571</c:v>
                </c:pt>
                <c:pt idx="1450">
                  <c:v>49578</c:v>
                </c:pt>
                <c:pt idx="1451">
                  <c:v>49585</c:v>
                </c:pt>
                <c:pt idx="1452">
                  <c:v>49592</c:v>
                </c:pt>
                <c:pt idx="1453">
                  <c:v>49599</c:v>
                </c:pt>
                <c:pt idx="1454">
                  <c:v>49606</c:v>
                </c:pt>
                <c:pt idx="1455">
                  <c:v>49613</c:v>
                </c:pt>
                <c:pt idx="1456">
                  <c:v>49620</c:v>
                </c:pt>
                <c:pt idx="1457">
                  <c:v>49627</c:v>
                </c:pt>
                <c:pt idx="1458">
                  <c:v>49634</c:v>
                </c:pt>
                <c:pt idx="1459">
                  <c:v>49641</c:v>
                </c:pt>
                <c:pt idx="1460">
                  <c:v>49648</c:v>
                </c:pt>
                <c:pt idx="1461">
                  <c:v>49655</c:v>
                </c:pt>
                <c:pt idx="1462">
                  <c:v>49662</c:v>
                </c:pt>
                <c:pt idx="1463">
                  <c:v>49670</c:v>
                </c:pt>
                <c:pt idx="1464">
                  <c:v>49677</c:v>
                </c:pt>
                <c:pt idx="1465">
                  <c:v>49684</c:v>
                </c:pt>
                <c:pt idx="1466">
                  <c:v>49691</c:v>
                </c:pt>
                <c:pt idx="1467">
                  <c:v>49698</c:v>
                </c:pt>
                <c:pt idx="1468">
                  <c:v>49705</c:v>
                </c:pt>
                <c:pt idx="1469">
                  <c:v>49712</c:v>
                </c:pt>
                <c:pt idx="1470">
                  <c:v>49719</c:v>
                </c:pt>
                <c:pt idx="1471">
                  <c:v>49726</c:v>
                </c:pt>
                <c:pt idx="1472">
                  <c:v>49733</c:v>
                </c:pt>
                <c:pt idx="1473">
                  <c:v>49740</c:v>
                </c:pt>
                <c:pt idx="1474">
                  <c:v>49747</c:v>
                </c:pt>
                <c:pt idx="1475">
                  <c:v>49754</c:v>
                </c:pt>
                <c:pt idx="1476">
                  <c:v>49761</c:v>
                </c:pt>
                <c:pt idx="1477">
                  <c:v>49768</c:v>
                </c:pt>
                <c:pt idx="1478">
                  <c:v>49775</c:v>
                </c:pt>
                <c:pt idx="1479">
                  <c:v>49782</c:v>
                </c:pt>
                <c:pt idx="1480">
                  <c:v>49789</c:v>
                </c:pt>
                <c:pt idx="1481">
                  <c:v>49797</c:v>
                </c:pt>
                <c:pt idx="1482">
                  <c:v>49804</c:v>
                </c:pt>
                <c:pt idx="1483">
                  <c:v>49811</c:v>
                </c:pt>
                <c:pt idx="1484">
                  <c:v>49818</c:v>
                </c:pt>
                <c:pt idx="1485">
                  <c:v>49825</c:v>
                </c:pt>
                <c:pt idx="1486">
                  <c:v>49832</c:v>
                </c:pt>
                <c:pt idx="1487">
                  <c:v>49839</c:v>
                </c:pt>
                <c:pt idx="1488">
                  <c:v>49846</c:v>
                </c:pt>
                <c:pt idx="1489">
                  <c:v>49853</c:v>
                </c:pt>
                <c:pt idx="1490">
                  <c:v>49860</c:v>
                </c:pt>
                <c:pt idx="1491">
                  <c:v>49867</c:v>
                </c:pt>
                <c:pt idx="1492">
                  <c:v>49874</c:v>
                </c:pt>
                <c:pt idx="1493">
                  <c:v>49881</c:v>
                </c:pt>
                <c:pt idx="1494">
                  <c:v>49888</c:v>
                </c:pt>
                <c:pt idx="1495">
                  <c:v>49895</c:v>
                </c:pt>
                <c:pt idx="1496">
                  <c:v>49902</c:v>
                </c:pt>
                <c:pt idx="1497">
                  <c:v>49909</c:v>
                </c:pt>
                <c:pt idx="1498">
                  <c:v>49916</c:v>
                </c:pt>
                <c:pt idx="1499">
                  <c:v>49923</c:v>
                </c:pt>
                <c:pt idx="1500">
                  <c:v>49930</c:v>
                </c:pt>
                <c:pt idx="1501">
                  <c:v>49937</c:v>
                </c:pt>
                <c:pt idx="1502">
                  <c:v>49944</c:v>
                </c:pt>
                <c:pt idx="1503">
                  <c:v>49951</c:v>
                </c:pt>
                <c:pt idx="1504">
                  <c:v>49958</c:v>
                </c:pt>
                <c:pt idx="1505">
                  <c:v>49965</c:v>
                </c:pt>
                <c:pt idx="1506">
                  <c:v>49972</c:v>
                </c:pt>
                <c:pt idx="1507">
                  <c:v>49979</c:v>
                </c:pt>
                <c:pt idx="1508">
                  <c:v>49986</c:v>
                </c:pt>
                <c:pt idx="1509">
                  <c:v>49993</c:v>
                </c:pt>
                <c:pt idx="1510">
                  <c:v>50000</c:v>
                </c:pt>
                <c:pt idx="1511">
                  <c:v>50007</c:v>
                </c:pt>
                <c:pt idx="1512">
                  <c:v>50014</c:v>
                </c:pt>
                <c:pt idx="1513">
                  <c:v>50021</c:v>
                </c:pt>
                <c:pt idx="1514">
                  <c:v>50028</c:v>
                </c:pt>
                <c:pt idx="1515">
                  <c:v>50038</c:v>
                </c:pt>
                <c:pt idx="1516">
                  <c:v>50045</c:v>
                </c:pt>
                <c:pt idx="1517">
                  <c:v>50052</c:v>
                </c:pt>
                <c:pt idx="1518">
                  <c:v>50059</c:v>
                </c:pt>
                <c:pt idx="1519">
                  <c:v>50066</c:v>
                </c:pt>
                <c:pt idx="1520">
                  <c:v>50073</c:v>
                </c:pt>
                <c:pt idx="1521">
                  <c:v>50080</c:v>
                </c:pt>
                <c:pt idx="1522">
                  <c:v>50087</c:v>
                </c:pt>
                <c:pt idx="1523">
                  <c:v>50094</c:v>
                </c:pt>
                <c:pt idx="1524">
                  <c:v>50101</c:v>
                </c:pt>
                <c:pt idx="1525">
                  <c:v>50108</c:v>
                </c:pt>
                <c:pt idx="1526">
                  <c:v>50115</c:v>
                </c:pt>
                <c:pt idx="1527">
                  <c:v>50122</c:v>
                </c:pt>
                <c:pt idx="1528">
                  <c:v>50129</c:v>
                </c:pt>
                <c:pt idx="1529">
                  <c:v>50137</c:v>
                </c:pt>
                <c:pt idx="1530">
                  <c:v>50144</c:v>
                </c:pt>
                <c:pt idx="1531">
                  <c:v>50151</c:v>
                </c:pt>
                <c:pt idx="1532">
                  <c:v>50158</c:v>
                </c:pt>
                <c:pt idx="1533">
                  <c:v>50165</c:v>
                </c:pt>
                <c:pt idx="1534">
                  <c:v>50172</c:v>
                </c:pt>
                <c:pt idx="1535">
                  <c:v>50179</c:v>
                </c:pt>
                <c:pt idx="1536">
                  <c:v>50186</c:v>
                </c:pt>
                <c:pt idx="1537">
                  <c:v>50193</c:v>
                </c:pt>
                <c:pt idx="1538">
                  <c:v>50200</c:v>
                </c:pt>
                <c:pt idx="1539">
                  <c:v>50207</c:v>
                </c:pt>
                <c:pt idx="1540">
                  <c:v>50214</c:v>
                </c:pt>
                <c:pt idx="1541">
                  <c:v>50221</c:v>
                </c:pt>
                <c:pt idx="1542">
                  <c:v>50228</c:v>
                </c:pt>
                <c:pt idx="1543">
                  <c:v>50235</c:v>
                </c:pt>
                <c:pt idx="1544">
                  <c:v>50242</c:v>
                </c:pt>
                <c:pt idx="1545">
                  <c:v>50249</c:v>
                </c:pt>
                <c:pt idx="1546">
                  <c:v>50256</c:v>
                </c:pt>
                <c:pt idx="1547">
                  <c:v>50263</c:v>
                </c:pt>
                <c:pt idx="1548">
                  <c:v>50270</c:v>
                </c:pt>
                <c:pt idx="1549">
                  <c:v>50277</c:v>
                </c:pt>
                <c:pt idx="1550">
                  <c:v>50284</c:v>
                </c:pt>
                <c:pt idx="1551">
                  <c:v>50291</c:v>
                </c:pt>
                <c:pt idx="1552">
                  <c:v>50298</c:v>
                </c:pt>
                <c:pt idx="1553">
                  <c:v>50305</c:v>
                </c:pt>
                <c:pt idx="1554">
                  <c:v>50312</c:v>
                </c:pt>
                <c:pt idx="1555">
                  <c:v>50319</c:v>
                </c:pt>
                <c:pt idx="1556">
                  <c:v>50326</c:v>
                </c:pt>
                <c:pt idx="1557">
                  <c:v>50333</c:v>
                </c:pt>
                <c:pt idx="1558">
                  <c:v>50340</c:v>
                </c:pt>
                <c:pt idx="1559">
                  <c:v>50347</c:v>
                </c:pt>
                <c:pt idx="1560">
                  <c:v>50354</c:v>
                </c:pt>
                <c:pt idx="1561">
                  <c:v>50361</c:v>
                </c:pt>
                <c:pt idx="1562">
                  <c:v>50368</c:v>
                </c:pt>
                <c:pt idx="1563">
                  <c:v>50375</c:v>
                </c:pt>
                <c:pt idx="1564">
                  <c:v>50382</c:v>
                </c:pt>
                <c:pt idx="1565">
                  <c:v>50389</c:v>
                </c:pt>
                <c:pt idx="1566">
                  <c:v>50396</c:v>
                </c:pt>
                <c:pt idx="1567">
                  <c:v>50403</c:v>
                </c:pt>
                <c:pt idx="1568">
                  <c:v>50410</c:v>
                </c:pt>
                <c:pt idx="1569">
                  <c:v>50417</c:v>
                </c:pt>
                <c:pt idx="1570">
                  <c:v>50424</c:v>
                </c:pt>
                <c:pt idx="1571">
                  <c:v>50431</c:v>
                </c:pt>
                <c:pt idx="1572">
                  <c:v>50438</c:v>
                </c:pt>
                <c:pt idx="1573">
                  <c:v>50445</c:v>
                </c:pt>
                <c:pt idx="1574">
                  <c:v>50452</c:v>
                </c:pt>
                <c:pt idx="1575">
                  <c:v>50459</c:v>
                </c:pt>
                <c:pt idx="1576">
                  <c:v>50466</c:v>
                </c:pt>
                <c:pt idx="1577">
                  <c:v>50473</c:v>
                </c:pt>
                <c:pt idx="1578">
                  <c:v>50480</c:v>
                </c:pt>
                <c:pt idx="1579">
                  <c:v>50487</c:v>
                </c:pt>
                <c:pt idx="1580">
                  <c:v>50494</c:v>
                </c:pt>
                <c:pt idx="1581">
                  <c:v>50501</c:v>
                </c:pt>
                <c:pt idx="1582">
                  <c:v>50508</c:v>
                </c:pt>
                <c:pt idx="1583">
                  <c:v>50515</c:v>
                </c:pt>
                <c:pt idx="1584">
                  <c:v>50522</c:v>
                </c:pt>
                <c:pt idx="1585">
                  <c:v>50529</c:v>
                </c:pt>
                <c:pt idx="1586">
                  <c:v>50536</c:v>
                </c:pt>
                <c:pt idx="1587">
                  <c:v>50543</c:v>
                </c:pt>
                <c:pt idx="1588">
                  <c:v>50550</c:v>
                </c:pt>
                <c:pt idx="1589">
                  <c:v>50557</c:v>
                </c:pt>
                <c:pt idx="1590">
                  <c:v>50564</c:v>
                </c:pt>
                <c:pt idx="1591">
                  <c:v>50571</c:v>
                </c:pt>
                <c:pt idx="1592">
                  <c:v>50578</c:v>
                </c:pt>
                <c:pt idx="1593">
                  <c:v>50585</c:v>
                </c:pt>
                <c:pt idx="1594">
                  <c:v>50592</c:v>
                </c:pt>
                <c:pt idx="1595">
                  <c:v>50599</c:v>
                </c:pt>
                <c:pt idx="1596">
                  <c:v>50606</c:v>
                </c:pt>
                <c:pt idx="1597">
                  <c:v>50613</c:v>
                </c:pt>
                <c:pt idx="1598">
                  <c:v>50620</c:v>
                </c:pt>
                <c:pt idx="1599">
                  <c:v>50627</c:v>
                </c:pt>
                <c:pt idx="1600">
                  <c:v>50634</c:v>
                </c:pt>
                <c:pt idx="1601">
                  <c:v>50641</c:v>
                </c:pt>
                <c:pt idx="1602">
                  <c:v>50648</c:v>
                </c:pt>
                <c:pt idx="1603">
                  <c:v>50655</c:v>
                </c:pt>
                <c:pt idx="1604">
                  <c:v>50662</c:v>
                </c:pt>
                <c:pt idx="1605">
                  <c:v>50669</c:v>
                </c:pt>
                <c:pt idx="1606">
                  <c:v>50676</c:v>
                </c:pt>
                <c:pt idx="1607">
                  <c:v>50683</c:v>
                </c:pt>
                <c:pt idx="1608">
                  <c:v>50690</c:v>
                </c:pt>
                <c:pt idx="1609">
                  <c:v>50697</c:v>
                </c:pt>
                <c:pt idx="1610">
                  <c:v>50704</c:v>
                </c:pt>
                <c:pt idx="1611">
                  <c:v>50711</c:v>
                </c:pt>
                <c:pt idx="1612">
                  <c:v>50718</c:v>
                </c:pt>
                <c:pt idx="1613">
                  <c:v>50725</c:v>
                </c:pt>
                <c:pt idx="1614">
                  <c:v>50732</c:v>
                </c:pt>
                <c:pt idx="1615">
                  <c:v>50739</c:v>
                </c:pt>
                <c:pt idx="1616">
                  <c:v>50746</c:v>
                </c:pt>
                <c:pt idx="1617">
                  <c:v>50753</c:v>
                </c:pt>
                <c:pt idx="1618">
                  <c:v>50760</c:v>
                </c:pt>
                <c:pt idx="1619">
                  <c:v>50767</c:v>
                </c:pt>
                <c:pt idx="1620">
                  <c:v>50774</c:v>
                </c:pt>
                <c:pt idx="1621">
                  <c:v>50781</c:v>
                </c:pt>
                <c:pt idx="1622">
                  <c:v>50788</c:v>
                </c:pt>
                <c:pt idx="1623">
                  <c:v>50795</c:v>
                </c:pt>
                <c:pt idx="1624">
                  <c:v>50802</c:v>
                </c:pt>
                <c:pt idx="1625">
                  <c:v>50809</c:v>
                </c:pt>
                <c:pt idx="1626">
                  <c:v>50816</c:v>
                </c:pt>
                <c:pt idx="1627">
                  <c:v>50823</c:v>
                </c:pt>
                <c:pt idx="1628">
                  <c:v>50830</c:v>
                </c:pt>
                <c:pt idx="1629">
                  <c:v>50837</c:v>
                </c:pt>
                <c:pt idx="1630">
                  <c:v>50844</c:v>
                </c:pt>
                <c:pt idx="1631">
                  <c:v>50851</c:v>
                </c:pt>
                <c:pt idx="1632">
                  <c:v>50858</c:v>
                </c:pt>
                <c:pt idx="1633">
                  <c:v>50865</c:v>
                </c:pt>
                <c:pt idx="1634">
                  <c:v>50872</c:v>
                </c:pt>
                <c:pt idx="1635">
                  <c:v>50879</c:v>
                </c:pt>
                <c:pt idx="1636">
                  <c:v>50886</c:v>
                </c:pt>
                <c:pt idx="1637">
                  <c:v>50893</c:v>
                </c:pt>
                <c:pt idx="1638">
                  <c:v>50900</c:v>
                </c:pt>
                <c:pt idx="1639">
                  <c:v>50907</c:v>
                </c:pt>
                <c:pt idx="1640">
                  <c:v>50914</c:v>
                </c:pt>
                <c:pt idx="1641">
                  <c:v>50921</c:v>
                </c:pt>
                <c:pt idx="1642">
                  <c:v>50928</c:v>
                </c:pt>
                <c:pt idx="1643">
                  <c:v>50935</c:v>
                </c:pt>
                <c:pt idx="1644">
                  <c:v>50942</c:v>
                </c:pt>
                <c:pt idx="1645">
                  <c:v>50949</c:v>
                </c:pt>
                <c:pt idx="1646">
                  <c:v>50956</c:v>
                </c:pt>
                <c:pt idx="1647">
                  <c:v>50963</c:v>
                </c:pt>
                <c:pt idx="1648">
                  <c:v>50970</c:v>
                </c:pt>
                <c:pt idx="1649">
                  <c:v>50977</c:v>
                </c:pt>
                <c:pt idx="1650">
                  <c:v>50984</c:v>
                </c:pt>
                <c:pt idx="1651">
                  <c:v>50991</c:v>
                </c:pt>
                <c:pt idx="1652">
                  <c:v>50998</c:v>
                </c:pt>
                <c:pt idx="1653">
                  <c:v>51005</c:v>
                </c:pt>
                <c:pt idx="1654">
                  <c:v>51012</c:v>
                </c:pt>
                <c:pt idx="1655">
                  <c:v>51019</c:v>
                </c:pt>
                <c:pt idx="1656">
                  <c:v>51026</c:v>
                </c:pt>
                <c:pt idx="1657">
                  <c:v>51033</c:v>
                </c:pt>
                <c:pt idx="1658">
                  <c:v>51040</c:v>
                </c:pt>
                <c:pt idx="1659">
                  <c:v>51047</c:v>
                </c:pt>
                <c:pt idx="1660">
                  <c:v>51054</c:v>
                </c:pt>
                <c:pt idx="1661">
                  <c:v>51061</c:v>
                </c:pt>
                <c:pt idx="1662">
                  <c:v>51068</c:v>
                </c:pt>
                <c:pt idx="1663">
                  <c:v>51075</c:v>
                </c:pt>
                <c:pt idx="1664">
                  <c:v>51082</c:v>
                </c:pt>
                <c:pt idx="1665">
                  <c:v>51089</c:v>
                </c:pt>
                <c:pt idx="1666">
                  <c:v>51096</c:v>
                </c:pt>
                <c:pt idx="1667">
                  <c:v>51103</c:v>
                </c:pt>
                <c:pt idx="1668">
                  <c:v>51110</c:v>
                </c:pt>
                <c:pt idx="1669">
                  <c:v>51117</c:v>
                </c:pt>
                <c:pt idx="1670">
                  <c:v>51124</c:v>
                </c:pt>
                <c:pt idx="1671">
                  <c:v>51131</c:v>
                </c:pt>
                <c:pt idx="1672">
                  <c:v>51138</c:v>
                </c:pt>
                <c:pt idx="1673">
                  <c:v>51145</c:v>
                </c:pt>
                <c:pt idx="1674">
                  <c:v>51152</c:v>
                </c:pt>
                <c:pt idx="1675">
                  <c:v>51159</c:v>
                </c:pt>
                <c:pt idx="1676">
                  <c:v>51166</c:v>
                </c:pt>
                <c:pt idx="1677">
                  <c:v>51173</c:v>
                </c:pt>
                <c:pt idx="1678">
                  <c:v>51180</c:v>
                </c:pt>
                <c:pt idx="1679">
                  <c:v>51187</c:v>
                </c:pt>
                <c:pt idx="1680">
                  <c:v>51194</c:v>
                </c:pt>
                <c:pt idx="1681">
                  <c:v>51201</c:v>
                </c:pt>
                <c:pt idx="1682">
                  <c:v>51208</c:v>
                </c:pt>
                <c:pt idx="1683">
                  <c:v>51215</c:v>
                </c:pt>
                <c:pt idx="1684">
                  <c:v>51222</c:v>
                </c:pt>
                <c:pt idx="1685">
                  <c:v>51229</c:v>
                </c:pt>
                <c:pt idx="1686">
                  <c:v>51236</c:v>
                </c:pt>
                <c:pt idx="1687">
                  <c:v>51243</c:v>
                </c:pt>
                <c:pt idx="1688">
                  <c:v>51250</c:v>
                </c:pt>
                <c:pt idx="1689">
                  <c:v>51258</c:v>
                </c:pt>
                <c:pt idx="1690">
                  <c:v>51265</c:v>
                </c:pt>
                <c:pt idx="1691">
                  <c:v>51272</c:v>
                </c:pt>
                <c:pt idx="1692">
                  <c:v>51279</c:v>
                </c:pt>
                <c:pt idx="1693">
                  <c:v>51286</c:v>
                </c:pt>
                <c:pt idx="1694">
                  <c:v>51293</c:v>
                </c:pt>
                <c:pt idx="1695">
                  <c:v>51300</c:v>
                </c:pt>
                <c:pt idx="1696">
                  <c:v>51307</c:v>
                </c:pt>
                <c:pt idx="1697">
                  <c:v>51314</c:v>
                </c:pt>
                <c:pt idx="1698">
                  <c:v>51321</c:v>
                </c:pt>
                <c:pt idx="1699">
                  <c:v>51328</c:v>
                </c:pt>
                <c:pt idx="1700">
                  <c:v>51335</c:v>
                </c:pt>
                <c:pt idx="1701">
                  <c:v>51342</c:v>
                </c:pt>
                <c:pt idx="1702">
                  <c:v>51349</c:v>
                </c:pt>
                <c:pt idx="1703">
                  <c:v>51356</c:v>
                </c:pt>
                <c:pt idx="1704">
                  <c:v>51363</c:v>
                </c:pt>
                <c:pt idx="1705">
                  <c:v>51370</c:v>
                </c:pt>
                <c:pt idx="1706">
                  <c:v>51377</c:v>
                </c:pt>
                <c:pt idx="1707">
                  <c:v>51384</c:v>
                </c:pt>
                <c:pt idx="1708">
                  <c:v>51391</c:v>
                </c:pt>
                <c:pt idx="1709">
                  <c:v>51398</c:v>
                </c:pt>
                <c:pt idx="1710">
                  <c:v>51405</c:v>
                </c:pt>
                <c:pt idx="1711">
                  <c:v>51412</c:v>
                </c:pt>
                <c:pt idx="1712">
                  <c:v>51419</c:v>
                </c:pt>
                <c:pt idx="1713">
                  <c:v>51426</c:v>
                </c:pt>
                <c:pt idx="1714">
                  <c:v>51433</c:v>
                </c:pt>
                <c:pt idx="1715">
                  <c:v>51440</c:v>
                </c:pt>
                <c:pt idx="1716">
                  <c:v>51447</c:v>
                </c:pt>
                <c:pt idx="1717">
                  <c:v>51454</c:v>
                </c:pt>
                <c:pt idx="1718">
                  <c:v>51461</c:v>
                </c:pt>
                <c:pt idx="1719">
                  <c:v>51468</c:v>
                </c:pt>
                <c:pt idx="1720">
                  <c:v>51475</c:v>
                </c:pt>
                <c:pt idx="1721">
                  <c:v>51482</c:v>
                </c:pt>
                <c:pt idx="1722">
                  <c:v>51489</c:v>
                </c:pt>
                <c:pt idx="1723">
                  <c:v>51497</c:v>
                </c:pt>
                <c:pt idx="1724">
                  <c:v>51504</c:v>
                </c:pt>
                <c:pt idx="1725">
                  <c:v>51511</c:v>
                </c:pt>
                <c:pt idx="1726">
                  <c:v>51518</c:v>
                </c:pt>
                <c:pt idx="1727">
                  <c:v>51525</c:v>
                </c:pt>
                <c:pt idx="1728">
                  <c:v>51532</c:v>
                </c:pt>
                <c:pt idx="1729">
                  <c:v>51539</c:v>
                </c:pt>
                <c:pt idx="1730">
                  <c:v>51546</c:v>
                </c:pt>
                <c:pt idx="1731">
                  <c:v>51553</c:v>
                </c:pt>
                <c:pt idx="1732">
                  <c:v>51560</c:v>
                </c:pt>
                <c:pt idx="1733">
                  <c:v>51567</c:v>
                </c:pt>
                <c:pt idx="1734">
                  <c:v>51574</c:v>
                </c:pt>
                <c:pt idx="1735">
                  <c:v>51581</c:v>
                </c:pt>
                <c:pt idx="1736">
                  <c:v>51588</c:v>
                </c:pt>
                <c:pt idx="1737">
                  <c:v>51595</c:v>
                </c:pt>
                <c:pt idx="1738">
                  <c:v>51602</c:v>
                </c:pt>
                <c:pt idx="1739">
                  <c:v>51609</c:v>
                </c:pt>
                <c:pt idx="1740">
                  <c:v>51616</c:v>
                </c:pt>
                <c:pt idx="1741">
                  <c:v>51623</c:v>
                </c:pt>
                <c:pt idx="1742">
                  <c:v>51630</c:v>
                </c:pt>
                <c:pt idx="1743">
                  <c:v>51637</c:v>
                </c:pt>
                <c:pt idx="1744">
                  <c:v>51644</c:v>
                </c:pt>
                <c:pt idx="1745">
                  <c:v>51651</c:v>
                </c:pt>
                <c:pt idx="1746">
                  <c:v>51658</c:v>
                </c:pt>
                <c:pt idx="1747">
                  <c:v>51665</c:v>
                </c:pt>
                <c:pt idx="1748">
                  <c:v>51672</c:v>
                </c:pt>
                <c:pt idx="1749">
                  <c:v>51679</c:v>
                </c:pt>
                <c:pt idx="1750">
                  <c:v>51686</c:v>
                </c:pt>
                <c:pt idx="1751">
                  <c:v>51693</c:v>
                </c:pt>
                <c:pt idx="1752">
                  <c:v>51700</c:v>
                </c:pt>
                <c:pt idx="1753">
                  <c:v>51707</c:v>
                </c:pt>
                <c:pt idx="1754">
                  <c:v>51714</c:v>
                </c:pt>
                <c:pt idx="1755">
                  <c:v>51721</c:v>
                </c:pt>
                <c:pt idx="1756">
                  <c:v>51728</c:v>
                </c:pt>
                <c:pt idx="1757">
                  <c:v>51735</c:v>
                </c:pt>
                <c:pt idx="1758">
                  <c:v>51742</c:v>
                </c:pt>
                <c:pt idx="1759">
                  <c:v>51749</c:v>
                </c:pt>
                <c:pt idx="1760">
                  <c:v>51756</c:v>
                </c:pt>
                <c:pt idx="1761">
                  <c:v>51763</c:v>
                </c:pt>
                <c:pt idx="1762">
                  <c:v>51770</c:v>
                </c:pt>
                <c:pt idx="1763">
                  <c:v>51777</c:v>
                </c:pt>
                <c:pt idx="1764">
                  <c:v>51784</c:v>
                </c:pt>
                <c:pt idx="1765">
                  <c:v>51791</c:v>
                </c:pt>
                <c:pt idx="1766">
                  <c:v>51798</c:v>
                </c:pt>
                <c:pt idx="1767">
                  <c:v>51805</c:v>
                </c:pt>
                <c:pt idx="1768">
                  <c:v>51812</c:v>
                </c:pt>
                <c:pt idx="1769">
                  <c:v>51819</c:v>
                </c:pt>
                <c:pt idx="1770">
                  <c:v>51826</c:v>
                </c:pt>
                <c:pt idx="1771">
                  <c:v>51833</c:v>
                </c:pt>
                <c:pt idx="1772">
                  <c:v>51840</c:v>
                </c:pt>
                <c:pt idx="1773">
                  <c:v>51847</c:v>
                </c:pt>
                <c:pt idx="1774">
                  <c:v>51854</c:v>
                </c:pt>
                <c:pt idx="1775">
                  <c:v>51862</c:v>
                </c:pt>
                <c:pt idx="1776">
                  <c:v>51869</c:v>
                </c:pt>
                <c:pt idx="1777">
                  <c:v>51876</c:v>
                </c:pt>
                <c:pt idx="1778">
                  <c:v>51883</c:v>
                </c:pt>
                <c:pt idx="1779">
                  <c:v>51890</c:v>
                </c:pt>
                <c:pt idx="1780">
                  <c:v>51897</c:v>
                </c:pt>
                <c:pt idx="1781">
                  <c:v>51904</c:v>
                </c:pt>
                <c:pt idx="1782">
                  <c:v>51911</c:v>
                </c:pt>
                <c:pt idx="1783">
                  <c:v>51918</c:v>
                </c:pt>
                <c:pt idx="1784">
                  <c:v>51925</c:v>
                </c:pt>
                <c:pt idx="1785">
                  <c:v>51932</c:v>
                </c:pt>
                <c:pt idx="1786">
                  <c:v>51939</c:v>
                </c:pt>
                <c:pt idx="1787">
                  <c:v>51946</c:v>
                </c:pt>
                <c:pt idx="1788">
                  <c:v>51953</c:v>
                </c:pt>
                <c:pt idx="1789">
                  <c:v>51964</c:v>
                </c:pt>
                <c:pt idx="1790">
                  <c:v>51971</c:v>
                </c:pt>
                <c:pt idx="1791">
                  <c:v>51978</c:v>
                </c:pt>
                <c:pt idx="1792">
                  <c:v>51985</c:v>
                </c:pt>
                <c:pt idx="1793">
                  <c:v>51992</c:v>
                </c:pt>
                <c:pt idx="1794">
                  <c:v>51999</c:v>
                </c:pt>
                <c:pt idx="1795">
                  <c:v>52006</c:v>
                </c:pt>
                <c:pt idx="1796">
                  <c:v>52013</c:v>
                </c:pt>
                <c:pt idx="1797">
                  <c:v>52020</c:v>
                </c:pt>
                <c:pt idx="1798">
                  <c:v>52027</c:v>
                </c:pt>
                <c:pt idx="1799">
                  <c:v>52034</c:v>
                </c:pt>
                <c:pt idx="1800">
                  <c:v>52041</c:v>
                </c:pt>
                <c:pt idx="1801">
                  <c:v>52048</c:v>
                </c:pt>
                <c:pt idx="1802">
                  <c:v>52055</c:v>
                </c:pt>
                <c:pt idx="1803">
                  <c:v>52062</c:v>
                </c:pt>
                <c:pt idx="1804">
                  <c:v>52069</c:v>
                </c:pt>
                <c:pt idx="1805">
                  <c:v>52076</c:v>
                </c:pt>
                <c:pt idx="1806">
                  <c:v>52083</c:v>
                </c:pt>
                <c:pt idx="1807">
                  <c:v>52090</c:v>
                </c:pt>
                <c:pt idx="1808">
                  <c:v>52097</c:v>
                </c:pt>
                <c:pt idx="1809">
                  <c:v>52104</c:v>
                </c:pt>
                <c:pt idx="1810">
                  <c:v>52111</c:v>
                </c:pt>
                <c:pt idx="1811">
                  <c:v>52118</c:v>
                </c:pt>
                <c:pt idx="1812">
                  <c:v>52125</c:v>
                </c:pt>
                <c:pt idx="1813">
                  <c:v>52132</c:v>
                </c:pt>
                <c:pt idx="1814">
                  <c:v>52139</c:v>
                </c:pt>
                <c:pt idx="1815">
                  <c:v>52146</c:v>
                </c:pt>
                <c:pt idx="1816">
                  <c:v>52153</c:v>
                </c:pt>
                <c:pt idx="1817">
                  <c:v>52160</c:v>
                </c:pt>
                <c:pt idx="1818">
                  <c:v>52167</c:v>
                </c:pt>
                <c:pt idx="1819">
                  <c:v>52174</c:v>
                </c:pt>
                <c:pt idx="1820">
                  <c:v>52181</c:v>
                </c:pt>
                <c:pt idx="1821">
                  <c:v>52188</c:v>
                </c:pt>
                <c:pt idx="1822">
                  <c:v>52195</c:v>
                </c:pt>
                <c:pt idx="1823">
                  <c:v>52202</c:v>
                </c:pt>
                <c:pt idx="1824">
                  <c:v>52209</c:v>
                </c:pt>
                <c:pt idx="1825">
                  <c:v>52216</c:v>
                </c:pt>
                <c:pt idx="1826">
                  <c:v>52223</c:v>
                </c:pt>
                <c:pt idx="1827">
                  <c:v>52230</c:v>
                </c:pt>
                <c:pt idx="1828">
                  <c:v>52237</c:v>
                </c:pt>
                <c:pt idx="1829">
                  <c:v>52244</c:v>
                </c:pt>
                <c:pt idx="1830">
                  <c:v>52251</c:v>
                </c:pt>
                <c:pt idx="1831">
                  <c:v>52258</c:v>
                </c:pt>
                <c:pt idx="1832">
                  <c:v>52265</c:v>
                </c:pt>
                <c:pt idx="1833">
                  <c:v>52272</c:v>
                </c:pt>
                <c:pt idx="1834">
                  <c:v>52279</c:v>
                </c:pt>
                <c:pt idx="1835">
                  <c:v>52286</c:v>
                </c:pt>
                <c:pt idx="1836">
                  <c:v>52293</c:v>
                </c:pt>
                <c:pt idx="1837">
                  <c:v>52300</c:v>
                </c:pt>
                <c:pt idx="1838">
                  <c:v>52307</c:v>
                </c:pt>
                <c:pt idx="1839">
                  <c:v>52314</c:v>
                </c:pt>
                <c:pt idx="1840">
                  <c:v>52321</c:v>
                </c:pt>
                <c:pt idx="1841">
                  <c:v>52328</c:v>
                </c:pt>
                <c:pt idx="1842">
                  <c:v>52335</c:v>
                </c:pt>
                <c:pt idx="1843">
                  <c:v>52342</c:v>
                </c:pt>
                <c:pt idx="1844">
                  <c:v>52349</c:v>
                </c:pt>
                <c:pt idx="1845">
                  <c:v>52356</c:v>
                </c:pt>
                <c:pt idx="1846">
                  <c:v>52363</c:v>
                </c:pt>
                <c:pt idx="1847">
                  <c:v>52370</c:v>
                </c:pt>
                <c:pt idx="1848">
                  <c:v>52377</c:v>
                </c:pt>
                <c:pt idx="1849">
                  <c:v>52384</c:v>
                </c:pt>
                <c:pt idx="1850">
                  <c:v>52391</c:v>
                </c:pt>
                <c:pt idx="1851">
                  <c:v>52398</c:v>
                </c:pt>
                <c:pt idx="1852">
                  <c:v>52405</c:v>
                </c:pt>
                <c:pt idx="1853">
                  <c:v>52412</c:v>
                </c:pt>
                <c:pt idx="1854">
                  <c:v>52419</c:v>
                </c:pt>
                <c:pt idx="1855">
                  <c:v>52426</c:v>
                </c:pt>
                <c:pt idx="1856">
                  <c:v>52433</c:v>
                </c:pt>
                <c:pt idx="1857">
                  <c:v>52440</c:v>
                </c:pt>
                <c:pt idx="1858">
                  <c:v>52447</c:v>
                </c:pt>
                <c:pt idx="1859">
                  <c:v>52454</c:v>
                </c:pt>
                <c:pt idx="1860">
                  <c:v>52461</c:v>
                </c:pt>
                <c:pt idx="1861">
                  <c:v>52468</c:v>
                </c:pt>
                <c:pt idx="1862">
                  <c:v>52475</c:v>
                </c:pt>
                <c:pt idx="1863">
                  <c:v>52482</c:v>
                </c:pt>
                <c:pt idx="1864">
                  <c:v>52489</c:v>
                </c:pt>
                <c:pt idx="1865">
                  <c:v>52496</c:v>
                </c:pt>
                <c:pt idx="1866">
                  <c:v>52503</c:v>
                </c:pt>
                <c:pt idx="1867">
                  <c:v>52510</c:v>
                </c:pt>
                <c:pt idx="1868">
                  <c:v>52517</c:v>
                </c:pt>
                <c:pt idx="1869">
                  <c:v>52524</c:v>
                </c:pt>
                <c:pt idx="1870">
                  <c:v>52531</c:v>
                </c:pt>
                <c:pt idx="1871">
                  <c:v>52538</c:v>
                </c:pt>
                <c:pt idx="1872">
                  <c:v>52545</c:v>
                </c:pt>
                <c:pt idx="1873">
                  <c:v>52552</c:v>
                </c:pt>
                <c:pt idx="1874">
                  <c:v>52559</c:v>
                </c:pt>
                <c:pt idx="1875">
                  <c:v>52566</c:v>
                </c:pt>
                <c:pt idx="1876">
                  <c:v>52573</c:v>
                </c:pt>
                <c:pt idx="1877">
                  <c:v>52580</c:v>
                </c:pt>
                <c:pt idx="1878">
                  <c:v>52587</c:v>
                </c:pt>
                <c:pt idx="1879">
                  <c:v>52594</c:v>
                </c:pt>
                <c:pt idx="1880">
                  <c:v>52601</c:v>
                </c:pt>
                <c:pt idx="1881">
                  <c:v>52608</c:v>
                </c:pt>
                <c:pt idx="1882">
                  <c:v>52615</c:v>
                </c:pt>
                <c:pt idx="1883">
                  <c:v>52622</c:v>
                </c:pt>
                <c:pt idx="1884">
                  <c:v>52629</c:v>
                </c:pt>
                <c:pt idx="1885">
                  <c:v>52636</c:v>
                </c:pt>
                <c:pt idx="1886">
                  <c:v>52643</c:v>
                </c:pt>
                <c:pt idx="1887">
                  <c:v>52650</c:v>
                </c:pt>
                <c:pt idx="1888">
                  <c:v>52657</c:v>
                </c:pt>
                <c:pt idx="1889">
                  <c:v>52664</c:v>
                </c:pt>
                <c:pt idx="1890">
                  <c:v>52671</c:v>
                </c:pt>
                <c:pt idx="1891">
                  <c:v>52678</c:v>
                </c:pt>
                <c:pt idx="1892">
                  <c:v>52685</c:v>
                </c:pt>
                <c:pt idx="1893">
                  <c:v>52692</c:v>
                </c:pt>
                <c:pt idx="1894">
                  <c:v>52699</c:v>
                </c:pt>
                <c:pt idx="1895">
                  <c:v>52706</c:v>
                </c:pt>
                <c:pt idx="1896">
                  <c:v>52713</c:v>
                </c:pt>
                <c:pt idx="1897">
                  <c:v>52720</c:v>
                </c:pt>
                <c:pt idx="1898">
                  <c:v>52727</c:v>
                </c:pt>
                <c:pt idx="1899">
                  <c:v>52734</c:v>
                </c:pt>
                <c:pt idx="1900">
                  <c:v>52741</c:v>
                </c:pt>
                <c:pt idx="1901">
                  <c:v>52748</c:v>
                </c:pt>
                <c:pt idx="1902">
                  <c:v>52755</c:v>
                </c:pt>
                <c:pt idx="1903">
                  <c:v>52762</c:v>
                </c:pt>
                <c:pt idx="1904">
                  <c:v>52769</c:v>
                </c:pt>
                <c:pt idx="1905">
                  <c:v>52776</c:v>
                </c:pt>
                <c:pt idx="1906">
                  <c:v>52783</c:v>
                </c:pt>
                <c:pt idx="1907">
                  <c:v>52790</c:v>
                </c:pt>
                <c:pt idx="1908">
                  <c:v>52797</c:v>
                </c:pt>
                <c:pt idx="1909">
                  <c:v>52804</c:v>
                </c:pt>
                <c:pt idx="1910">
                  <c:v>52811</c:v>
                </c:pt>
                <c:pt idx="1911">
                  <c:v>52818</c:v>
                </c:pt>
                <c:pt idx="1912">
                  <c:v>52825</c:v>
                </c:pt>
                <c:pt idx="1913">
                  <c:v>52832</c:v>
                </c:pt>
                <c:pt idx="1914">
                  <c:v>52839</c:v>
                </c:pt>
                <c:pt idx="1915">
                  <c:v>52846</c:v>
                </c:pt>
                <c:pt idx="1916">
                  <c:v>52853</c:v>
                </c:pt>
                <c:pt idx="1917">
                  <c:v>52860</c:v>
                </c:pt>
                <c:pt idx="1918">
                  <c:v>52867</c:v>
                </c:pt>
                <c:pt idx="1919">
                  <c:v>52874</c:v>
                </c:pt>
                <c:pt idx="1920">
                  <c:v>52881</c:v>
                </c:pt>
                <c:pt idx="1921">
                  <c:v>52888</c:v>
                </c:pt>
                <c:pt idx="1922">
                  <c:v>52895</c:v>
                </c:pt>
                <c:pt idx="1923">
                  <c:v>52902</c:v>
                </c:pt>
                <c:pt idx="1924">
                  <c:v>52909</c:v>
                </c:pt>
                <c:pt idx="1925">
                  <c:v>52916</c:v>
                </c:pt>
                <c:pt idx="1926">
                  <c:v>52923</c:v>
                </c:pt>
                <c:pt idx="1927">
                  <c:v>52930</c:v>
                </c:pt>
                <c:pt idx="1928">
                  <c:v>52937</c:v>
                </c:pt>
                <c:pt idx="1929">
                  <c:v>52944</c:v>
                </c:pt>
                <c:pt idx="1930">
                  <c:v>52951</c:v>
                </c:pt>
                <c:pt idx="1931">
                  <c:v>52958</c:v>
                </c:pt>
                <c:pt idx="1932">
                  <c:v>52965</c:v>
                </c:pt>
                <c:pt idx="1933">
                  <c:v>52972</c:v>
                </c:pt>
                <c:pt idx="1934">
                  <c:v>52979</c:v>
                </c:pt>
                <c:pt idx="1935">
                  <c:v>52986</c:v>
                </c:pt>
                <c:pt idx="1936">
                  <c:v>52993</c:v>
                </c:pt>
                <c:pt idx="1937">
                  <c:v>53000</c:v>
                </c:pt>
                <c:pt idx="1938">
                  <c:v>53007</c:v>
                </c:pt>
                <c:pt idx="1939">
                  <c:v>53014</c:v>
                </c:pt>
                <c:pt idx="1940">
                  <c:v>53021</c:v>
                </c:pt>
                <c:pt idx="1941">
                  <c:v>53028</c:v>
                </c:pt>
                <c:pt idx="1942">
                  <c:v>53035</c:v>
                </c:pt>
                <c:pt idx="1943">
                  <c:v>53042</c:v>
                </c:pt>
                <c:pt idx="1944">
                  <c:v>53049</c:v>
                </c:pt>
                <c:pt idx="1945">
                  <c:v>53056</c:v>
                </c:pt>
                <c:pt idx="1946">
                  <c:v>53063</c:v>
                </c:pt>
                <c:pt idx="1947">
                  <c:v>53070</c:v>
                </c:pt>
                <c:pt idx="1948">
                  <c:v>53077</c:v>
                </c:pt>
                <c:pt idx="1949">
                  <c:v>53084</c:v>
                </c:pt>
                <c:pt idx="1950">
                  <c:v>53091</c:v>
                </c:pt>
                <c:pt idx="1951">
                  <c:v>53098</c:v>
                </c:pt>
                <c:pt idx="1952">
                  <c:v>53105</c:v>
                </c:pt>
                <c:pt idx="1953">
                  <c:v>53112</c:v>
                </c:pt>
                <c:pt idx="1954">
                  <c:v>53119</c:v>
                </c:pt>
                <c:pt idx="1955">
                  <c:v>53126</c:v>
                </c:pt>
                <c:pt idx="1956">
                  <c:v>53133</c:v>
                </c:pt>
                <c:pt idx="1957">
                  <c:v>53140</c:v>
                </c:pt>
                <c:pt idx="1958">
                  <c:v>53147</c:v>
                </c:pt>
                <c:pt idx="1959">
                  <c:v>53154</c:v>
                </c:pt>
                <c:pt idx="1960">
                  <c:v>53161</c:v>
                </c:pt>
                <c:pt idx="1961">
                  <c:v>53168</c:v>
                </c:pt>
                <c:pt idx="1962">
                  <c:v>53175</c:v>
                </c:pt>
                <c:pt idx="1963">
                  <c:v>53182</c:v>
                </c:pt>
                <c:pt idx="1964">
                  <c:v>53189</c:v>
                </c:pt>
                <c:pt idx="1965">
                  <c:v>53196</c:v>
                </c:pt>
                <c:pt idx="1966">
                  <c:v>53203</c:v>
                </c:pt>
                <c:pt idx="1967">
                  <c:v>53210</c:v>
                </c:pt>
                <c:pt idx="1968">
                  <c:v>53217</c:v>
                </c:pt>
                <c:pt idx="1969">
                  <c:v>53224</c:v>
                </c:pt>
                <c:pt idx="1970">
                  <c:v>53231</c:v>
                </c:pt>
                <c:pt idx="1971">
                  <c:v>53238</c:v>
                </c:pt>
                <c:pt idx="1972">
                  <c:v>53245</c:v>
                </c:pt>
                <c:pt idx="1973">
                  <c:v>53252</c:v>
                </c:pt>
                <c:pt idx="1974">
                  <c:v>53259</c:v>
                </c:pt>
                <c:pt idx="1975">
                  <c:v>53266</c:v>
                </c:pt>
                <c:pt idx="1976">
                  <c:v>53273</c:v>
                </c:pt>
                <c:pt idx="1977">
                  <c:v>53280</c:v>
                </c:pt>
                <c:pt idx="1978">
                  <c:v>53287</c:v>
                </c:pt>
                <c:pt idx="1979">
                  <c:v>53294</c:v>
                </c:pt>
                <c:pt idx="1980">
                  <c:v>53301</c:v>
                </c:pt>
                <c:pt idx="1981">
                  <c:v>53308</c:v>
                </c:pt>
                <c:pt idx="1982">
                  <c:v>53315</c:v>
                </c:pt>
                <c:pt idx="1983">
                  <c:v>53323</c:v>
                </c:pt>
                <c:pt idx="1984">
                  <c:v>53330</c:v>
                </c:pt>
                <c:pt idx="1985">
                  <c:v>53337</c:v>
                </c:pt>
                <c:pt idx="1986">
                  <c:v>53344</c:v>
                </c:pt>
                <c:pt idx="1987">
                  <c:v>53351</c:v>
                </c:pt>
                <c:pt idx="1988">
                  <c:v>53358</c:v>
                </c:pt>
                <c:pt idx="1989">
                  <c:v>53365</c:v>
                </c:pt>
                <c:pt idx="1990">
                  <c:v>53372</c:v>
                </c:pt>
                <c:pt idx="1991">
                  <c:v>53379</c:v>
                </c:pt>
                <c:pt idx="1992">
                  <c:v>53386</c:v>
                </c:pt>
                <c:pt idx="1993">
                  <c:v>53393</c:v>
                </c:pt>
                <c:pt idx="1994">
                  <c:v>53400</c:v>
                </c:pt>
                <c:pt idx="1995">
                  <c:v>53407</c:v>
                </c:pt>
                <c:pt idx="1996">
                  <c:v>53414</c:v>
                </c:pt>
                <c:pt idx="1997">
                  <c:v>53421</c:v>
                </c:pt>
                <c:pt idx="1998">
                  <c:v>53428</c:v>
                </c:pt>
                <c:pt idx="1999">
                  <c:v>53435</c:v>
                </c:pt>
                <c:pt idx="2000">
                  <c:v>53442</c:v>
                </c:pt>
                <c:pt idx="2001">
                  <c:v>53449</c:v>
                </c:pt>
                <c:pt idx="2002">
                  <c:v>53456</c:v>
                </c:pt>
                <c:pt idx="2003">
                  <c:v>53463</c:v>
                </c:pt>
                <c:pt idx="2004">
                  <c:v>53470</c:v>
                </c:pt>
                <c:pt idx="2005">
                  <c:v>53477</c:v>
                </c:pt>
                <c:pt idx="2006">
                  <c:v>53484</c:v>
                </c:pt>
                <c:pt idx="2007">
                  <c:v>53491</c:v>
                </c:pt>
                <c:pt idx="2008">
                  <c:v>53498</c:v>
                </c:pt>
                <c:pt idx="2009">
                  <c:v>53505</c:v>
                </c:pt>
                <c:pt idx="2010">
                  <c:v>53512</c:v>
                </c:pt>
                <c:pt idx="2011">
                  <c:v>53519</c:v>
                </c:pt>
                <c:pt idx="2012">
                  <c:v>53526</c:v>
                </c:pt>
                <c:pt idx="2013">
                  <c:v>53533</c:v>
                </c:pt>
                <c:pt idx="2014">
                  <c:v>53540</c:v>
                </c:pt>
                <c:pt idx="2015">
                  <c:v>53547</c:v>
                </c:pt>
                <c:pt idx="2016">
                  <c:v>53554</c:v>
                </c:pt>
                <c:pt idx="2017">
                  <c:v>53561</c:v>
                </c:pt>
                <c:pt idx="2018">
                  <c:v>53568</c:v>
                </c:pt>
                <c:pt idx="2019">
                  <c:v>53575</c:v>
                </c:pt>
                <c:pt idx="2020">
                  <c:v>53582</c:v>
                </c:pt>
                <c:pt idx="2021">
                  <c:v>53589</c:v>
                </c:pt>
                <c:pt idx="2022">
                  <c:v>53596</c:v>
                </c:pt>
                <c:pt idx="2023">
                  <c:v>53603</c:v>
                </c:pt>
                <c:pt idx="2024">
                  <c:v>53610</c:v>
                </c:pt>
                <c:pt idx="2025">
                  <c:v>53617</c:v>
                </c:pt>
                <c:pt idx="2026">
                  <c:v>53624</c:v>
                </c:pt>
                <c:pt idx="2027">
                  <c:v>53631</c:v>
                </c:pt>
                <c:pt idx="2028">
                  <c:v>53638</c:v>
                </c:pt>
                <c:pt idx="2029">
                  <c:v>53645</c:v>
                </c:pt>
                <c:pt idx="2030">
                  <c:v>53652</c:v>
                </c:pt>
                <c:pt idx="2031">
                  <c:v>53659</c:v>
                </c:pt>
                <c:pt idx="2032">
                  <c:v>53666</c:v>
                </c:pt>
                <c:pt idx="2033">
                  <c:v>53673</c:v>
                </c:pt>
                <c:pt idx="2034">
                  <c:v>53680</c:v>
                </c:pt>
                <c:pt idx="2035">
                  <c:v>53688</c:v>
                </c:pt>
                <c:pt idx="2036">
                  <c:v>53695</c:v>
                </c:pt>
                <c:pt idx="2037">
                  <c:v>53702</c:v>
                </c:pt>
                <c:pt idx="2038">
                  <c:v>53709</c:v>
                </c:pt>
                <c:pt idx="2039">
                  <c:v>53716</c:v>
                </c:pt>
                <c:pt idx="2040">
                  <c:v>53723</c:v>
                </c:pt>
                <c:pt idx="2041">
                  <c:v>53730</c:v>
                </c:pt>
                <c:pt idx="2042">
                  <c:v>53737</c:v>
                </c:pt>
                <c:pt idx="2043">
                  <c:v>53744</c:v>
                </c:pt>
                <c:pt idx="2044">
                  <c:v>53751</c:v>
                </c:pt>
                <c:pt idx="2045">
                  <c:v>53758</c:v>
                </c:pt>
                <c:pt idx="2046">
                  <c:v>53765</c:v>
                </c:pt>
                <c:pt idx="2047">
                  <c:v>53772</c:v>
                </c:pt>
                <c:pt idx="2048">
                  <c:v>53779</c:v>
                </c:pt>
                <c:pt idx="2049">
                  <c:v>53786</c:v>
                </c:pt>
                <c:pt idx="2050">
                  <c:v>53793</c:v>
                </c:pt>
                <c:pt idx="2051">
                  <c:v>53800</c:v>
                </c:pt>
                <c:pt idx="2052">
                  <c:v>53807</c:v>
                </c:pt>
                <c:pt idx="2053">
                  <c:v>53814</c:v>
                </c:pt>
                <c:pt idx="2054">
                  <c:v>53821</c:v>
                </c:pt>
                <c:pt idx="2055">
                  <c:v>53828</c:v>
                </c:pt>
                <c:pt idx="2056">
                  <c:v>53835</c:v>
                </c:pt>
                <c:pt idx="2057">
                  <c:v>53842</c:v>
                </c:pt>
                <c:pt idx="2058">
                  <c:v>53849</c:v>
                </c:pt>
                <c:pt idx="2059">
                  <c:v>53856</c:v>
                </c:pt>
                <c:pt idx="2060">
                  <c:v>53863</c:v>
                </c:pt>
                <c:pt idx="2061">
                  <c:v>53870</c:v>
                </c:pt>
                <c:pt idx="2062">
                  <c:v>53877</c:v>
                </c:pt>
                <c:pt idx="2063">
                  <c:v>53884</c:v>
                </c:pt>
                <c:pt idx="2064">
                  <c:v>53891</c:v>
                </c:pt>
                <c:pt idx="2065">
                  <c:v>53898</c:v>
                </c:pt>
                <c:pt idx="2066">
                  <c:v>53905</c:v>
                </c:pt>
                <c:pt idx="2067">
                  <c:v>53912</c:v>
                </c:pt>
                <c:pt idx="2068">
                  <c:v>53919</c:v>
                </c:pt>
                <c:pt idx="2069">
                  <c:v>53926</c:v>
                </c:pt>
                <c:pt idx="2070">
                  <c:v>53933</c:v>
                </c:pt>
                <c:pt idx="2071">
                  <c:v>53940</c:v>
                </c:pt>
                <c:pt idx="2072">
                  <c:v>53947</c:v>
                </c:pt>
                <c:pt idx="2073">
                  <c:v>53954</c:v>
                </c:pt>
                <c:pt idx="2074">
                  <c:v>53961</c:v>
                </c:pt>
                <c:pt idx="2075">
                  <c:v>53968</c:v>
                </c:pt>
                <c:pt idx="2076">
                  <c:v>53975</c:v>
                </c:pt>
                <c:pt idx="2077">
                  <c:v>53982</c:v>
                </c:pt>
                <c:pt idx="2078">
                  <c:v>53989</c:v>
                </c:pt>
                <c:pt idx="2079">
                  <c:v>53996</c:v>
                </c:pt>
                <c:pt idx="2080">
                  <c:v>54003</c:v>
                </c:pt>
                <c:pt idx="2081">
                  <c:v>54010</c:v>
                </c:pt>
                <c:pt idx="2082">
                  <c:v>54017</c:v>
                </c:pt>
                <c:pt idx="2083">
                  <c:v>54024</c:v>
                </c:pt>
                <c:pt idx="2084">
                  <c:v>54031</c:v>
                </c:pt>
                <c:pt idx="2085">
                  <c:v>54038</c:v>
                </c:pt>
                <c:pt idx="2086">
                  <c:v>54045</c:v>
                </c:pt>
                <c:pt idx="2087">
                  <c:v>54053</c:v>
                </c:pt>
                <c:pt idx="2088">
                  <c:v>54060</c:v>
                </c:pt>
                <c:pt idx="2089">
                  <c:v>54067</c:v>
                </c:pt>
                <c:pt idx="2090">
                  <c:v>54074</c:v>
                </c:pt>
                <c:pt idx="2091">
                  <c:v>54081</c:v>
                </c:pt>
                <c:pt idx="2092">
                  <c:v>54088</c:v>
                </c:pt>
                <c:pt idx="2093">
                  <c:v>54095</c:v>
                </c:pt>
                <c:pt idx="2094">
                  <c:v>54102</c:v>
                </c:pt>
                <c:pt idx="2095">
                  <c:v>54109</c:v>
                </c:pt>
                <c:pt idx="2096">
                  <c:v>54116</c:v>
                </c:pt>
                <c:pt idx="2097">
                  <c:v>54123</c:v>
                </c:pt>
                <c:pt idx="2098">
                  <c:v>54130</c:v>
                </c:pt>
                <c:pt idx="2099">
                  <c:v>54137</c:v>
                </c:pt>
                <c:pt idx="2100">
                  <c:v>54144</c:v>
                </c:pt>
                <c:pt idx="2101">
                  <c:v>54155</c:v>
                </c:pt>
                <c:pt idx="2102">
                  <c:v>54162</c:v>
                </c:pt>
                <c:pt idx="2103">
                  <c:v>54169</c:v>
                </c:pt>
                <c:pt idx="2104">
                  <c:v>54176</c:v>
                </c:pt>
                <c:pt idx="2105">
                  <c:v>54183</c:v>
                </c:pt>
                <c:pt idx="2106">
                  <c:v>54190</c:v>
                </c:pt>
                <c:pt idx="2107">
                  <c:v>54197</c:v>
                </c:pt>
                <c:pt idx="2108">
                  <c:v>54204</c:v>
                </c:pt>
                <c:pt idx="2109">
                  <c:v>54211</c:v>
                </c:pt>
                <c:pt idx="2110">
                  <c:v>54218</c:v>
                </c:pt>
                <c:pt idx="2111">
                  <c:v>54225</c:v>
                </c:pt>
                <c:pt idx="2112">
                  <c:v>54232</c:v>
                </c:pt>
                <c:pt idx="2113">
                  <c:v>54239</c:v>
                </c:pt>
                <c:pt idx="2114">
                  <c:v>54246</c:v>
                </c:pt>
                <c:pt idx="2115">
                  <c:v>54253</c:v>
                </c:pt>
                <c:pt idx="2116">
                  <c:v>54260</c:v>
                </c:pt>
                <c:pt idx="2117">
                  <c:v>54267</c:v>
                </c:pt>
                <c:pt idx="2118">
                  <c:v>54274</c:v>
                </c:pt>
                <c:pt idx="2119">
                  <c:v>54281</c:v>
                </c:pt>
                <c:pt idx="2120">
                  <c:v>54288</c:v>
                </c:pt>
                <c:pt idx="2121">
                  <c:v>54295</c:v>
                </c:pt>
                <c:pt idx="2122">
                  <c:v>54302</c:v>
                </c:pt>
                <c:pt idx="2123">
                  <c:v>54309</c:v>
                </c:pt>
                <c:pt idx="2124">
                  <c:v>54316</c:v>
                </c:pt>
                <c:pt idx="2125">
                  <c:v>54323</c:v>
                </c:pt>
                <c:pt idx="2126">
                  <c:v>54330</c:v>
                </c:pt>
                <c:pt idx="2127">
                  <c:v>54337</c:v>
                </c:pt>
                <c:pt idx="2128">
                  <c:v>54344</c:v>
                </c:pt>
                <c:pt idx="2129">
                  <c:v>54351</c:v>
                </c:pt>
                <c:pt idx="2130">
                  <c:v>54358</c:v>
                </c:pt>
                <c:pt idx="2131">
                  <c:v>54365</c:v>
                </c:pt>
                <c:pt idx="2132">
                  <c:v>54372</c:v>
                </c:pt>
                <c:pt idx="2133">
                  <c:v>54379</c:v>
                </c:pt>
                <c:pt idx="2134">
                  <c:v>54386</c:v>
                </c:pt>
                <c:pt idx="2135">
                  <c:v>54393</c:v>
                </c:pt>
                <c:pt idx="2136">
                  <c:v>54400</c:v>
                </c:pt>
                <c:pt idx="2137">
                  <c:v>54407</c:v>
                </c:pt>
                <c:pt idx="2138">
                  <c:v>54414</c:v>
                </c:pt>
                <c:pt idx="2139">
                  <c:v>54421</c:v>
                </c:pt>
                <c:pt idx="2140">
                  <c:v>54428</c:v>
                </c:pt>
                <c:pt idx="2141">
                  <c:v>54435</c:v>
                </c:pt>
                <c:pt idx="2142">
                  <c:v>54442</c:v>
                </c:pt>
                <c:pt idx="2143">
                  <c:v>54449</c:v>
                </c:pt>
                <c:pt idx="2144">
                  <c:v>54456</c:v>
                </c:pt>
                <c:pt idx="2145">
                  <c:v>54463</c:v>
                </c:pt>
                <c:pt idx="2146">
                  <c:v>54470</c:v>
                </c:pt>
                <c:pt idx="2147">
                  <c:v>54477</c:v>
                </c:pt>
                <c:pt idx="2148">
                  <c:v>54484</c:v>
                </c:pt>
                <c:pt idx="2149">
                  <c:v>54491</c:v>
                </c:pt>
                <c:pt idx="2150">
                  <c:v>54498</c:v>
                </c:pt>
                <c:pt idx="2151">
                  <c:v>54505</c:v>
                </c:pt>
                <c:pt idx="2152">
                  <c:v>54512</c:v>
                </c:pt>
                <c:pt idx="2153">
                  <c:v>54519</c:v>
                </c:pt>
                <c:pt idx="2154">
                  <c:v>54526</c:v>
                </c:pt>
                <c:pt idx="2155">
                  <c:v>54533</c:v>
                </c:pt>
                <c:pt idx="2156">
                  <c:v>54540</c:v>
                </c:pt>
                <c:pt idx="2157">
                  <c:v>54547</c:v>
                </c:pt>
                <c:pt idx="2158">
                  <c:v>54554</c:v>
                </c:pt>
                <c:pt idx="2159">
                  <c:v>54561</c:v>
                </c:pt>
                <c:pt idx="2160">
                  <c:v>54568</c:v>
                </c:pt>
                <c:pt idx="2161">
                  <c:v>54575</c:v>
                </c:pt>
                <c:pt idx="2162">
                  <c:v>54582</c:v>
                </c:pt>
                <c:pt idx="2163">
                  <c:v>54589</c:v>
                </c:pt>
                <c:pt idx="2164">
                  <c:v>54596</c:v>
                </c:pt>
                <c:pt idx="2165">
                  <c:v>54603</c:v>
                </c:pt>
                <c:pt idx="2166">
                  <c:v>54610</c:v>
                </c:pt>
                <c:pt idx="2167">
                  <c:v>54617</c:v>
                </c:pt>
                <c:pt idx="2168">
                  <c:v>54624</c:v>
                </c:pt>
                <c:pt idx="2169">
                  <c:v>54631</c:v>
                </c:pt>
                <c:pt idx="2170">
                  <c:v>54638</c:v>
                </c:pt>
                <c:pt idx="2171">
                  <c:v>54645</c:v>
                </c:pt>
                <c:pt idx="2172">
                  <c:v>54652</c:v>
                </c:pt>
                <c:pt idx="2173">
                  <c:v>54659</c:v>
                </c:pt>
                <c:pt idx="2174">
                  <c:v>54666</c:v>
                </c:pt>
                <c:pt idx="2175">
                  <c:v>54673</c:v>
                </c:pt>
                <c:pt idx="2176">
                  <c:v>54680</c:v>
                </c:pt>
                <c:pt idx="2177">
                  <c:v>54687</c:v>
                </c:pt>
                <c:pt idx="2178">
                  <c:v>54694</c:v>
                </c:pt>
                <c:pt idx="2179">
                  <c:v>54701</c:v>
                </c:pt>
                <c:pt idx="2180">
                  <c:v>54708</c:v>
                </c:pt>
                <c:pt idx="2181">
                  <c:v>54715</c:v>
                </c:pt>
                <c:pt idx="2182">
                  <c:v>54722</c:v>
                </c:pt>
                <c:pt idx="2183">
                  <c:v>54729</c:v>
                </c:pt>
                <c:pt idx="2184">
                  <c:v>54736</c:v>
                </c:pt>
                <c:pt idx="2185">
                  <c:v>54743</c:v>
                </c:pt>
                <c:pt idx="2186">
                  <c:v>54750</c:v>
                </c:pt>
                <c:pt idx="2187">
                  <c:v>54757</c:v>
                </c:pt>
                <c:pt idx="2188">
                  <c:v>54764</c:v>
                </c:pt>
                <c:pt idx="2189">
                  <c:v>54771</c:v>
                </c:pt>
                <c:pt idx="2190">
                  <c:v>54778</c:v>
                </c:pt>
                <c:pt idx="2191">
                  <c:v>54785</c:v>
                </c:pt>
                <c:pt idx="2192">
                  <c:v>54792</c:v>
                </c:pt>
                <c:pt idx="2193">
                  <c:v>54799</c:v>
                </c:pt>
                <c:pt idx="2194">
                  <c:v>54806</c:v>
                </c:pt>
                <c:pt idx="2195">
                  <c:v>54813</c:v>
                </c:pt>
                <c:pt idx="2196">
                  <c:v>54820</c:v>
                </c:pt>
                <c:pt idx="2197">
                  <c:v>54827</c:v>
                </c:pt>
                <c:pt idx="2198">
                  <c:v>54834</c:v>
                </c:pt>
                <c:pt idx="2199">
                  <c:v>54841</c:v>
                </c:pt>
                <c:pt idx="2200">
                  <c:v>54848</c:v>
                </c:pt>
                <c:pt idx="2201">
                  <c:v>54855</c:v>
                </c:pt>
                <c:pt idx="2202">
                  <c:v>54862</c:v>
                </c:pt>
                <c:pt idx="2203">
                  <c:v>54869</c:v>
                </c:pt>
                <c:pt idx="2204">
                  <c:v>54876</c:v>
                </c:pt>
                <c:pt idx="2205">
                  <c:v>54883</c:v>
                </c:pt>
                <c:pt idx="2206">
                  <c:v>54890</c:v>
                </c:pt>
                <c:pt idx="2207">
                  <c:v>54897</c:v>
                </c:pt>
                <c:pt idx="2208">
                  <c:v>54904</c:v>
                </c:pt>
                <c:pt idx="2209">
                  <c:v>54911</c:v>
                </c:pt>
                <c:pt idx="2210">
                  <c:v>54918</c:v>
                </c:pt>
                <c:pt idx="2211">
                  <c:v>54925</c:v>
                </c:pt>
                <c:pt idx="2212">
                  <c:v>54932</c:v>
                </c:pt>
                <c:pt idx="2213">
                  <c:v>54939</c:v>
                </c:pt>
                <c:pt idx="2214">
                  <c:v>54946</c:v>
                </c:pt>
                <c:pt idx="2215">
                  <c:v>54953</c:v>
                </c:pt>
                <c:pt idx="2216">
                  <c:v>54960</c:v>
                </c:pt>
                <c:pt idx="2217">
                  <c:v>54967</c:v>
                </c:pt>
                <c:pt idx="2218">
                  <c:v>54974</c:v>
                </c:pt>
                <c:pt idx="2219">
                  <c:v>54981</c:v>
                </c:pt>
                <c:pt idx="2220">
                  <c:v>54988</c:v>
                </c:pt>
                <c:pt idx="2221">
                  <c:v>54995</c:v>
                </c:pt>
                <c:pt idx="2222">
                  <c:v>55002</c:v>
                </c:pt>
                <c:pt idx="2223">
                  <c:v>55009</c:v>
                </c:pt>
                <c:pt idx="2224">
                  <c:v>55016</c:v>
                </c:pt>
                <c:pt idx="2225">
                  <c:v>55023</c:v>
                </c:pt>
                <c:pt idx="2226">
                  <c:v>55030</c:v>
                </c:pt>
                <c:pt idx="2227">
                  <c:v>55037</c:v>
                </c:pt>
                <c:pt idx="2228">
                  <c:v>55044</c:v>
                </c:pt>
                <c:pt idx="2229">
                  <c:v>55051</c:v>
                </c:pt>
                <c:pt idx="2230">
                  <c:v>55058</c:v>
                </c:pt>
                <c:pt idx="2231">
                  <c:v>55065</c:v>
                </c:pt>
                <c:pt idx="2232">
                  <c:v>55072</c:v>
                </c:pt>
                <c:pt idx="2233">
                  <c:v>55079</c:v>
                </c:pt>
                <c:pt idx="2234">
                  <c:v>55086</c:v>
                </c:pt>
                <c:pt idx="2235">
                  <c:v>55093</c:v>
                </c:pt>
                <c:pt idx="2236">
                  <c:v>55100</c:v>
                </c:pt>
                <c:pt idx="2237">
                  <c:v>55107</c:v>
                </c:pt>
                <c:pt idx="2238">
                  <c:v>55114</c:v>
                </c:pt>
                <c:pt idx="2239">
                  <c:v>55121</c:v>
                </c:pt>
                <c:pt idx="2240">
                  <c:v>55128</c:v>
                </c:pt>
                <c:pt idx="2241">
                  <c:v>55135</c:v>
                </c:pt>
                <c:pt idx="2242">
                  <c:v>55142</c:v>
                </c:pt>
                <c:pt idx="2243">
                  <c:v>55149</c:v>
                </c:pt>
                <c:pt idx="2244">
                  <c:v>55156</c:v>
                </c:pt>
                <c:pt idx="2245">
                  <c:v>55163</c:v>
                </c:pt>
                <c:pt idx="2246">
                  <c:v>55170</c:v>
                </c:pt>
                <c:pt idx="2247">
                  <c:v>55177</c:v>
                </c:pt>
                <c:pt idx="2248">
                  <c:v>55184</c:v>
                </c:pt>
                <c:pt idx="2249">
                  <c:v>55191</c:v>
                </c:pt>
                <c:pt idx="2250">
                  <c:v>55198</c:v>
                </c:pt>
                <c:pt idx="2251">
                  <c:v>55205</c:v>
                </c:pt>
                <c:pt idx="2252">
                  <c:v>55212</c:v>
                </c:pt>
                <c:pt idx="2253">
                  <c:v>55219</c:v>
                </c:pt>
                <c:pt idx="2254">
                  <c:v>55226</c:v>
                </c:pt>
                <c:pt idx="2255">
                  <c:v>55233</c:v>
                </c:pt>
                <c:pt idx="2256">
                  <c:v>55240</c:v>
                </c:pt>
                <c:pt idx="2257">
                  <c:v>55247</c:v>
                </c:pt>
                <c:pt idx="2258">
                  <c:v>55254</c:v>
                </c:pt>
                <c:pt idx="2259">
                  <c:v>55261</c:v>
                </c:pt>
                <c:pt idx="2260">
                  <c:v>55268</c:v>
                </c:pt>
                <c:pt idx="2261">
                  <c:v>55275</c:v>
                </c:pt>
                <c:pt idx="2262">
                  <c:v>55282</c:v>
                </c:pt>
                <c:pt idx="2263">
                  <c:v>55289</c:v>
                </c:pt>
                <c:pt idx="2264">
                  <c:v>55296</c:v>
                </c:pt>
                <c:pt idx="2265">
                  <c:v>55303</c:v>
                </c:pt>
                <c:pt idx="2266">
                  <c:v>55310</c:v>
                </c:pt>
                <c:pt idx="2267">
                  <c:v>55317</c:v>
                </c:pt>
                <c:pt idx="2268">
                  <c:v>55324</c:v>
                </c:pt>
                <c:pt idx="2269">
                  <c:v>55331</c:v>
                </c:pt>
                <c:pt idx="2270">
                  <c:v>55338</c:v>
                </c:pt>
                <c:pt idx="2271">
                  <c:v>55345</c:v>
                </c:pt>
                <c:pt idx="2272">
                  <c:v>55352</c:v>
                </c:pt>
                <c:pt idx="2273">
                  <c:v>55359</c:v>
                </c:pt>
                <c:pt idx="2274">
                  <c:v>55366</c:v>
                </c:pt>
                <c:pt idx="2275">
                  <c:v>55373</c:v>
                </c:pt>
                <c:pt idx="2276">
                  <c:v>55380</c:v>
                </c:pt>
                <c:pt idx="2277">
                  <c:v>55387</c:v>
                </c:pt>
                <c:pt idx="2278">
                  <c:v>55394</c:v>
                </c:pt>
                <c:pt idx="2279">
                  <c:v>55401</c:v>
                </c:pt>
                <c:pt idx="2280">
                  <c:v>55408</c:v>
                </c:pt>
                <c:pt idx="2281">
                  <c:v>55415</c:v>
                </c:pt>
                <c:pt idx="2282">
                  <c:v>55422</c:v>
                </c:pt>
                <c:pt idx="2283">
                  <c:v>55429</c:v>
                </c:pt>
                <c:pt idx="2284">
                  <c:v>55436</c:v>
                </c:pt>
                <c:pt idx="2285">
                  <c:v>55443</c:v>
                </c:pt>
                <c:pt idx="2286">
                  <c:v>55450</c:v>
                </c:pt>
                <c:pt idx="2287">
                  <c:v>55457</c:v>
                </c:pt>
                <c:pt idx="2288">
                  <c:v>55464</c:v>
                </c:pt>
                <c:pt idx="2289">
                  <c:v>55471</c:v>
                </c:pt>
                <c:pt idx="2290">
                  <c:v>55478</c:v>
                </c:pt>
                <c:pt idx="2291">
                  <c:v>55485</c:v>
                </c:pt>
                <c:pt idx="2292">
                  <c:v>55492</c:v>
                </c:pt>
                <c:pt idx="2293">
                  <c:v>55499</c:v>
                </c:pt>
                <c:pt idx="2294">
                  <c:v>55506</c:v>
                </c:pt>
                <c:pt idx="2295">
                  <c:v>55514</c:v>
                </c:pt>
                <c:pt idx="2296">
                  <c:v>55521</c:v>
                </c:pt>
                <c:pt idx="2297">
                  <c:v>55528</c:v>
                </c:pt>
                <c:pt idx="2298">
                  <c:v>55535</c:v>
                </c:pt>
                <c:pt idx="2299">
                  <c:v>55542</c:v>
                </c:pt>
                <c:pt idx="2300">
                  <c:v>55549</c:v>
                </c:pt>
                <c:pt idx="2301">
                  <c:v>55556</c:v>
                </c:pt>
                <c:pt idx="2302">
                  <c:v>55563</c:v>
                </c:pt>
                <c:pt idx="2303">
                  <c:v>55570</c:v>
                </c:pt>
                <c:pt idx="2304">
                  <c:v>55577</c:v>
                </c:pt>
                <c:pt idx="2305">
                  <c:v>55584</c:v>
                </c:pt>
                <c:pt idx="2306">
                  <c:v>55591</c:v>
                </c:pt>
                <c:pt idx="2307">
                  <c:v>55598</c:v>
                </c:pt>
                <c:pt idx="2308">
                  <c:v>55605</c:v>
                </c:pt>
                <c:pt idx="2309">
                  <c:v>55612</c:v>
                </c:pt>
                <c:pt idx="2310">
                  <c:v>55619</c:v>
                </c:pt>
                <c:pt idx="2311">
                  <c:v>55626</c:v>
                </c:pt>
                <c:pt idx="2312">
                  <c:v>55633</c:v>
                </c:pt>
                <c:pt idx="2313">
                  <c:v>55641</c:v>
                </c:pt>
                <c:pt idx="2314">
                  <c:v>55648</c:v>
                </c:pt>
                <c:pt idx="2315">
                  <c:v>55655</c:v>
                </c:pt>
                <c:pt idx="2316">
                  <c:v>55662</c:v>
                </c:pt>
                <c:pt idx="2317">
                  <c:v>55669</c:v>
                </c:pt>
                <c:pt idx="2318">
                  <c:v>55676</c:v>
                </c:pt>
                <c:pt idx="2319">
                  <c:v>55683</c:v>
                </c:pt>
                <c:pt idx="2320">
                  <c:v>55690</c:v>
                </c:pt>
                <c:pt idx="2321">
                  <c:v>55697</c:v>
                </c:pt>
                <c:pt idx="2322">
                  <c:v>55704</c:v>
                </c:pt>
                <c:pt idx="2323">
                  <c:v>55711</c:v>
                </c:pt>
                <c:pt idx="2324">
                  <c:v>55718</c:v>
                </c:pt>
                <c:pt idx="2325">
                  <c:v>55725</c:v>
                </c:pt>
                <c:pt idx="2326">
                  <c:v>55732</c:v>
                </c:pt>
                <c:pt idx="2327">
                  <c:v>55739</c:v>
                </c:pt>
                <c:pt idx="2328">
                  <c:v>55746</c:v>
                </c:pt>
                <c:pt idx="2329">
                  <c:v>55753</c:v>
                </c:pt>
                <c:pt idx="2330">
                  <c:v>55760</c:v>
                </c:pt>
                <c:pt idx="2331">
                  <c:v>55767</c:v>
                </c:pt>
                <c:pt idx="2332">
                  <c:v>55774</c:v>
                </c:pt>
                <c:pt idx="2333">
                  <c:v>55781</c:v>
                </c:pt>
                <c:pt idx="2334">
                  <c:v>55788</c:v>
                </c:pt>
                <c:pt idx="2335">
                  <c:v>55795</c:v>
                </c:pt>
                <c:pt idx="2336">
                  <c:v>55802</c:v>
                </c:pt>
                <c:pt idx="2337">
                  <c:v>55809</c:v>
                </c:pt>
                <c:pt idx="2338">
                  <c:v>55816</c:v>
                </c:pt>
                <c:pt idx="2339">
                  <c:v>55823</c:v>
                </c:pt>
                <c:pt idx="2340">
                  <c:v>55830</c:v>
                </c:pt>
                <c:pt idx="2341">
                  <c:v>55837</c:v>
                </c:pt>
                <c:pt idx="2342">
                  <c:v>55844</c:v>
                </c:pt>
                <c:pt idx="2343">
                  <c:v>55851</c:v>
                </c:pt>
                <c:pt idx="2344">
                  <c:v>55858</c:v>
                </c:pt>
                <c:pt idx="2345">
                  <c:v>55865</c:v>
                </c:pt>
                <c:pt idx="2346">
                  <c:v>55872</c:v>
                </c:pt>
                <c:pt idx="2347">
                  <c:v>55880</c:v>
                </c:pt>
                <c:pt idx="2348">
                  <c:v>55887</c:v>
                </c:pt>
                <c:pt idx="2349">
                  <c:v>55894</c:v>
                </c:pt>
                <c:pt idx="2350">
                  <c:v>55901</c:v>
                </c:pt>
                <c:pt idx="2351">
                  <c:v>55908</c:v>
                </c:pt>
                <c:pt idx="2352">
                  <c:v>55915</c:v>
                </c:pt>
                <c:pt idx="2353">
                  <c:v>55922</c:v>
                </c:pt>
                <c:pt idx="2354">
                  <c:v>55929</c:v>
                </c:pt>
                <c:pt idx="2355">
                  <c:v>55936</c:v>
                </c:pt>
                <c:pt idx="2356">
                  <c:v>55943</c:v>
                </c:pt>
                <c:pt idx="2357">
                  <c:v>55950</c:v>
                </c:pt>
                <c:pt idx="2358">
                  <c:v>55957</c:v>
                </c:pt>
                <c:pt idx="2359">
                  <c:v>55964</c:v>
                </c:pt>
                <c:pt idx="2360">
                  <c:v>55971</c:v>
                </c:pt>
                <c:pt idx="2361">
                  <c:v>55982</c:v>
                </c:pt>
                <c:pt idx="2362">
                  <c:v>55989</c:v>
                </c:pt>
                <c:pt idx="2363">
                  <c:v>55996</c:v>
                </c:pt>
                <c:pt idx="2364">
                  <c:v>56003</c:v>
                </c:pt>
              </c:numCache>
            </c:numRef>
          </c:xVal>
          <c:yVal>
            <c:numRef>
              <c:f>EUR3M!$AY$2:$AY$256</c:f>
              <c:numCache>
                <c:formatCode>0.0000%</c:formatCode>
                <c:ptCount val="255"/>
                <c:pt idx="0">
                  <c:v>-3.2400000018214565E-4</c:v>
                </c:pt>
                <c:pt idx="1">
                  <c:v>-3.2374451382919295E-4</c:v>
                </c:pt>
                <c:pt idx="2">
                  <c:v>-3.2361017290048191E-4</c:v>
                </c:pt>
                <c:pt idx="3">
                  <c:v>-3.2358319608277915E-4</c:v>
                </c:pt>
                <c:pt idx="4">
                  <c:v>-3.2399737524671176E-4</c:v>
                </c:pt>
                <c:pt idx="5">
                  <c:v>-3.2424702587523333E-4</c:v>
                </c:pt>
                <c:pt idx="6">
                  <c:v>-3.2452387220614824E-4</c:v>
                </c:pt>
                <c:pt idx="7">
                  <c:v>-3.2480962822543485E-4</c:v>
                </c:pt>
                <c:pt idx="8">
                  <c:v>-3.2508525710471574E-4</c:v>
                </c:pt>
                <c:pt idx="9">
                  <c:v>-3.256497507411657E-4</c:v>
                </c:pt>
                <c:pt idx="10">
                  <c:v>-3.2567948693445364E-4</c:v>
                </c:pt>
                <c:pt idx="11">
                  <c:v>-3.2559264999988756E-4</c:v>
                </c:pt>
                <c:pt idx="12">
                  <c:v>-3.2544041493928603E-4</c:v>
                </c:pt>
                <c:pt idx="13">
                  <c:v>-3.2528950562566925E-4</c:v>
                </c:pt>
                <c:pt idx="14">
                  <c:v>-3.2484442195772573E-4</c:v>
                </c:pt>
                <c:pt idx="15">
                  <c:v>-3.2469850333416797E-4</c:v>
                </c:pt>
                <c:pt idx="16">
                  <c:v>-3.2475695457976988E-4</c:v>
                </c:pt>
                <c:pt idx="17">
                  <c:v>-3.2519298460899549E-4</c:v>
                </c:pt>
                <c:pt idx="18">
                  <c:v>-3.264096219483194E-4</c:v>
                </c:pt>
                <c:pt idx="19">
                  <c:v>-3.2928978680362472E-4</c:v>
                </c:pt>
                <c:pt idx="20">
                  <c:v>-3.3039365704279713E-4</c:v>
                </c:pt>
                <c:pt idx="21">
                  <c:v>-3.3136790855302779E-4</c:v>
                </c:pt>
                <c:pt idx="22">
                  <c:v>-3.3212753015274119E-4</c:v>
                </c:pt>
                <c:pt idx="23">
                  <c:v>-3.322494567398075E-4</c:v>
                </c:pt>
                <c:pt idx="24">
                  <c:v>-3.3273948707465576E-4</c:v>
                </c:pt>
                <c:pt idx="25">
                  <c:v>-3.3297219636953322E-4</c:v>
                </c:pt>
                <c:pt idx="26">
                  <c:v>-3.3320742326792762E-4</c:v>
                </c:pt>
                <c:pt idx="27">
                  <c:v>-3.3344488262097789E-4</c:v>
                </c:pt>
                <c:pt idx="28">
                  <c:v>-3.3384814288837673E-4</c:v>
                </c:pt>
                <c:pt idx="29">
                  <c:v>-3.3441123191330324E-4</c:v>
                </c:pt>
                <c:pt idx="30">
                  <c:v>-3.3465546662228205E-4</c:v>
                </c:pt>
                <c:pt idx="31">
                  <c:v>-3.3490015708452205E-4</c:v>
                </c:pt>
                <c:pt idx="32">
                  <c:v>-3.3514499621609974E-4</c:v>
                </c:pt>
                <c:pt idx="33">
                  <c:v>-3.3552162283958658E-4</c:v>
                </c:pt>
                <c:pt idx="34">
                  <c:v>-3.3611958807505432E-4</c:v>
                </c:pt>
                <c:pt idx="35">
                  <c:v>-3.3636045461350804E-4</c:v>
                </c:pt>
                <c:pt idx="36">
                  <c:v>-3.3659956151213657E-4</c:v>
                </c:pt>
                <c:pt idx="37">
                  <c:v>-3.3683657975065067E-4</c:v>
                </c:pt>
                <c:pt idx="38">
                  <c:v>-3.3716757912787324E-4</c:v>
                </c:pt>
                <c:pt idx="39">
                  <c:v>-3.3775707604809669E-4</c:v>
                </c:pt>
                <c:pt idx="40">
                  <c:v>-3.3797860602593685E-4</c:v>
                </c:pt>
                <c:pt idx="41">
                  <c:v>-3.3819600742542819E-4</c:v>
                </c:pt>
                <c:pt idx="42">
                  <c:v>-3.3840892929252239E-4</c:v>
                </c:pt>
                <c:pt idx="43">
                  <c:v>-3.3858570762047071E-4</c:v>
                </c:pt>
                <c:pt idx="44">
                  <c:v>-3.3920869267803962E-4</c:v>
                </c:pt>
                <c:pt idx="45">
                  <c:v>-3.393967463298207E-4</c:v>
                </c:pt>
                <c:pt idx="46">
                  <c:v>-3.3958416909321678E-4</c:v>
                </c:pt>
                <c:pt idx="47">
                  <c:v>-3.3977091008241051E-4</c:v>
                </c:pt>
                <c:pt idx="48">
                  <c:v>-3.399788153865487E-4</c:v>
                </c:pt>
                <c:pt idx="49">
                  <c:v>-3.4051002388735263E-4</c:v>
                </c:pt>
                <c:pt idx="50">
                  <c:v>-3.4069257804218895E-4</c:v>
                </c:pt>
                <c:pt idx="51">
                  <c:v>-3.4087413631321502E-4</c:v>
                </c:pt>
                <c:pt idx="52">
                  <c:v>-3.4105464488348004E-4</c:v>
                </c:pt>
                <c:pt idx="53">
                  <c:v>-3.4121487685207066E-4</c:v>
                </c:pt>
                <c:pt idx="54">
                  <c:v>-3.4176509122740839E-4</c:v>
                </c:pt>
                <c:pt idx="55">
                  <c:v>-3.4193952943606875E-4</c:v>
                </c:pt>
                <c:pt idx="56">
                  <c:v>-3.4211258627362458E-4</c:v>
                </c:pt>
                <c:pt idx="57">
                  <c:v>-3.4228420499763913E-4</c:v>
                </c:pt>
                <c:pt idx="58">
                  <c:v>-3.4239002479995851E-4</c:v>
                </c:pt>
                <c:pt idx="59">
                  <c:v>-3.4295514928429016E-4</c:v>
                </c:pt>
                <c:pt idx="60">
                  <c:v>-3.4311871167748485E-4</c:v>
                </c:pt>
                <c:pt idx="61">
                  <c:v>-3.432804867225839E-4</c:v>
                </c:pt>
                <c:pt idx="62">
                  <c:v>-3.4344041475340234E-4</c:v>
                </c:pt>
                <c:pt idx="63">
                  <c:v>-3.4348507045538771E-4</c:v>
                </c:pt>
                <c:pt idx="64">
                  <c:v>-3.441271869749788E-4</c:v>
                </c:pt>
                <c:pt idx="65">
                  <c:v>-3.4428077552960048E-4</c:v>
                </c:pt>
                <c:pt idx="66">
                  <c:v>-3.4436721829726963E-4</c:v>
                </c:pt>
                <c:pt idx="67">
                  <c:v>-3.4433029457341097E-4</c:v>
                </c:pt>
                <c:pt idx="68">
                  <c:v>-3.4418372265660954E-4</c:v>
                </c:pt>
                <c:pt idx="69">
                  <c:v>-3.4323455600715605E-4</c:v>
                </c:pt>
                <c:pt idx="70">
                  <c:v>-3.4280158137167064E-4</c:v>
                </c:pt>
                <c:pt idx="71">
                  <c:v>-3.4233880537348896E-4</c:v>
                </c:pt>
                <c:pt idx="72">
                  <c:v>-3.4186444846940266E-4</c:v>
                </c:pt>
                <c:pt idx="73">
                  <c:v>-3.4139748148476201E-4</c:v>
                </c:pt>
                <c:pt idx="74">
                  <c:v>-3.40241883827197E-4</c:v>
                </c:pt>
                <c:pt idx="75">
                  <c:v>-3.4000919213710484E-4</c:v>
                </c:pt>
                <c:pt idx="76">
                  <c:v>-3.398899999996263E-4</c:v>
                </c:pt>
                <c:pt idx="77">
                  <c:v>-3.3982891233063706E-4</c:v>
                </c:pt>
                <c:pt idx="78">
                  <c:v>-3.3975501617111595E-4</c:v>
                </c:pt>
                <c:pt idx="79">
                  <c:v>-3.3945660630682454E-4</c:v>
                </c:pt>
                <c:pt idx="80">
                  <c:v>-3.3933162311511642E-4</c:v>
                </c:pt>
                <c:pt idx="81">
                  <c:v>-3.3919392227186099E-4</c:v>
                </c:pt>
                <c:pt idx="82">
                  <c:v>-3.3904353237132815E-4</c:v>
                </c:pt>
                <c:pt idx="83">
                  <c:v>-3.3812936592180837E-4</c:v>
                </c:pt>
                <c:pt idx="84">
                  <c:v>-3.3810249103328739E-4</c:v>
                </c:pt>
                <c:pt idx="85">
                  <c:v>-3.3787676185771621E-4</c:v>
                </c:pt>
                <c:pt idx="86">
                  <c:v>-3.3763864108494611E-4</c:v>
                </c:pt>
                <c:pt idx="87">
                  <c:v>-3.3656342203620488E-4</c:v>
                </c:pt>
                <c:pt idx="88">
                  <c:v>-3.3626425870166026E-4</c:v>
                </c:pt>
                <c:pt idx="89">
                  <c:v>-3.3595309426766079E-4</c:v>
                </c:pt>
                <c:pt idx="90">
                  <c:v>-3.3563000598054766E-4</c:v>
                </c:pt>
                <c:pt idx="91">
                  <c:v>-3.3529507456212367E-4</c:v>
                </c:pt>
                <c:pt idx="92">
                  <c:v>-3.3422008086762318E-4</c:v>
                </c:pt>
                <c:pt idx="93">
                  <c:v>-3.3383865364726537E-4</c:v>
                </c:pt>
                <c:pt idx="94">
                  <c:v>-3.3344583903434019E-4</c:v>
                </c:pt>
                <c:pt idx="95">
                  <c:v>-3.3304173860166373E-4</c:v>
                </c:pt>
                <c:pt idx="96">
                  <c:v>-3.3262645739663531E-4</c:v>
                </c:pt>
                <c:pt idx="97">
                  <c:v>-3.3131463177004728E-4</c:v>
                </c:pt>
                <c:pt idx="98">
                  <c:v>-3.3085574747113616E-4</c:v>
                </c:pt>
                <c:pt idx="99">
                  <c:v>-3.303862597745047E-4</c:v>
                </c:pt>
                <c:pt idx="100">
                  <c:v>-3.2990629457900473E-4</c:v>
                </c:pt>
                <c:pt idx="101">
                  <c:v>-3.294159812611458E-4</c:v>
                </c:pt>
                <c:pt idx="102">
                  <c:v>-3.2788429845901566E-4</c:v>
                </c:pt>
                <c:pt idx="103">
                  <c:v>-3.2735395591462985E-4</c:v>
                </c:pt>
                <c:pt idx="104">
                  <c:v>-3.2681396425533033E-4</c:v>
                </c:pt>
                <c:pt idx="105">
                  <c:v>-3.2626447371039675E-4</c:v>
                </c:pt>
                <c:pt idx="106">
                  <c:v>-3.2570563798193499E-4</c:v>
                </c:pt>
                <c:pt idx="107">
                  <c:v>-3.2397464886022481E-4</c:v>
                </c:pt>
                <c:pt idx="108">
                  <c:v>-3.2378173631819607E-4</c:v>
                </c:pt>
                <c:pt idx="109">
                  <c:v>-3.2318110542606249E-4</c:v>
                </c:pt>
                <c:pt idx="110">
                  <c:v>-3.2257190652895673E-4</c:v>
                </c:pt>
                <c:pt idx="111">
                  <c:v>-3.2195431655024365E-4</c:v>
                </c:pt>
                <c:pt idx="112">
                  <c:v>-3.1963959520659444E-4</c:v>
                </c:pt>
                <c:pt idx="113">
                  <c:v>-3.1940370724869993E-4</c:v>
                </c:pt>
                <c:pt idx="114">
                  <c:v>-3.1874693868694237E-4</c:v>
                </c:pt>
                <c:pt idx="115">
                  <c:v>-3.1808291437140923E-4</c:v>
                </c:pt>
                <c:pt idx="116">
                  <c:v>-3.1741183582623123E-4</c:v>
                </c:pt>
                <c:pt idx="117">
                  <c:v>-3.1494139413577188E-4</c:v>
                </c:pt>
                <c:pt idx="118">
                  <c:v>-3.1466113273470597E-4</c:v>
                </c:pt>
                <c:pt idx="119">
                  <c:v>-3.1395792883559537E-4</c:v>
                </c:pt>
                <c:pt idx="120">
                  <c:v>-3.1324895362638827E-4</c:v>
                </c:pt>
                <c:pt idx="121">
                  <c:v>-3.1253443322620811E-4</c:v>
                </c:pt>
                <c:pt idx="122">
                  <c:v>-3.0995064679817754E-4</c:v>
                </c:pt>
                <c:pt idx="123">
                  <c:v>-3.0962554508873197E-4</c:v>
                </c:pt>
                <c:pt idx="124">
                  <c:v>-3.0888681351637359E-4</c:v>
                </c:pt>
                <c:pt idx="125">
                  <c:v>-3.0814396726475124E-4</c:v>
                </c:pt>
                <c:pt idx="126">
                  <c:v>-3.0739725705331011E-4</c:v>
                </c:pt>
                <c:pt idx="127">
                  <c:v>-3.0435993825717527E-4</c:v>
                </c:pt>
                <c:pt idx="128">
                  <c:v>-3.0360779238941299E-4</c:v>
                </c:pt>
                <c:pt idx="129">
                  <c:v>-3.02853555573801E-4</c:v>
                </c:pt>
                <c:pt idx="130">
                  <c:v>-3.0209749974368483E-4</c:v>
                </c:pt>
                <c:pt idx="131">
                  <c:v>-3.0061351775303584E-4</c:v>
                </c:pt>
                <c:pt idx="132">
                  <c:v>-2.9906064525971358E-4</c:v>
                </c:pt>
                <c:pt idx="133">
                  <c:v>-2.9829969367622944E-4</c:v>
                </c:pt>
                <c:pt idx="134">
                  <c:v>-2.9753862687100017E-4</c:v>
                </c:pt>
                <c:pt idx="135">
                  <c:v>-2.9677774084159995E-4</c:v>
                </c:pt>
                <c:pt idx="136">
                  <c:v>-2.9536897977126679E-4</c:v>
                </c:pt>
                <c:pt idx="137">
                  <c:v>-2.9374204476100192E-4</c:v>
                </c:pt>
                <c:pt idx="138">
                  <c:v>-2.9298662290202219E-4</c:v>
                </c:pt>
                <c:pt idx="139">
                  <c:v>-2.9223323000047925E-4</c:v>
                </c:pt>
                <c:pt idx="140">
                  <c:v>-2.9148115686714412E-4</c:v>
                </c:pt>
                <c:pt idx="141">
                  <c:v>-2.9011896754376019E-4</c:v>
                </c:pt>
                <c:pt idx="142">
                  <c:v>-2.8847614123081819E-4</c:v>
                </c:pt>
                <c:pt idx="143">
                  <c:v>-2.8772547449031137E-4</c:v>
                </c:pt>
                <c:pt idx="144">
                  <c:v>-2.8697493962605357E-4</c:v>
                </c:pt>
                <c:pt idx="145">
                  <c:v>-2.8622448005374233E-4</c:v>
                </c:pt>
                <c:pt idx="146">
                  <c:v>-2.824711278399286E-4</c:v>
                </c:pt>
                <c:pt idx="147">
                  <c:v>-2.8171976909166632E-4</c:v>
                </c:pt>
                <c:pt idx="148">
                  <c:v>-2.81309258619663E-4</c:v>
                </c:pt>
                <c:pt idx="149">
                  <c:v>-2.8056071552007045E-4</c:v>
                </c:pt>
                <c:pt idx="150">
                  <c:v>-2.783116741475924E-4</c:v>
                </c:pt>
                <c:pt idx="151">
                  <c:v>-2.7756055755185841E-4</c:v>
                </c:pt>
                <c:pt idx="152">
                  <c:v>-2.7680856615391576E-4</c:v>
                </c:pt>
                <c:pt idx="153">
                  <c:v>-2.7605560150548191E-4</c:v>
                </c:pt>
                <c:pt idx="154">
                  <c:v>-2.7530156222172223E-4</c:v>
                </c:pt>
                <c:pt idx="155">
                  <c:v>-2.7303193864121838E-4</c:v>
                </c:pt>
                <c:pt idx="156">
                  <c:v>-2.7227252820997592E-4</c:v>
                </c:pt>
                <c:pt idx="157">
                  <c:v>-2.7151149215074957E-4</c:v>
                </c:pt>
                <c:pt idx="158">
                  <c:v>-2.707487114519256E-4</c:v>
                </c:pt>
                <c:pt idx="159">
                  <c:v>-2.6998406416358132E-4</c:v>
                </c:pt>
                <c:pt idx="160">
                  <c:v>-2.6767765919371461E-4</c:v>
                </c:pt>
                <c:pt idx="161">
                  <c:v>-2.6690426729242451E-4</c:v>
                </c:pt>
                <c:pt idx="162">
                  <c:v>-2.6612835498351553E-4</c:v>
                </c:pt>
                <c:pt idx="163">
                  <c:v>-2.6534978269160343E-4</c:v>
                </c:pt>
                <c:pt idx="164">
                  <c:v>-2.6456840790079904E-4</c:v>
                </c:pt>
                <c:pt idx="165">
                  <c:v>-2.6220599932654106E-4</c:v>
                </c:pt>
                <c:pt idx="166">
                  <c:v>-2.6141193063837482E-4</c:v>
                </c:pt>
                <c:pt idx="167">
                  <c:v>-2.6061430281041259E-4</c:v>
                </c:pt>
                <c:pt idx="168">
                  <c:v>-2.598129557004251E-4</c:v>
                </c:pt>
                <c:pt idx="169">
                  <c:v>-2.590077262283135E-4</c:v>
                </c:pt>
                <c:pt idx="170">
                  <c:v>-2.5608687394912161E-4</c:v>
                </c:pt>
                <c:pt idx="171">
                  <c:v>-2.5525966992601606E-4</c:v>
                </c:pt>
                <c:pt idx="172">
                  <c:v>-2.5442771939190027E-4</c:v>
                </c:pt>
                <c:pt idx="173">
                  <c:v>-2.5359084371748882E-4</c:v>
                </c:pt>
                <c:pt idx="174">
                  <c:v>-2.5174132456362808E-4</c:v>
                </c:pt>
                <c:pt idx="175">
                  <c:v>-2.5019041532123673E-4</c:v>
                </c:pt>
                <c:pt idx="176">
                  <c:v>-2.4932613279395115E-4</c:v>
                </c:pt>
                <c:pt idx="177">
                  <c:v>-2.4845579232295374E-4</c:v>
                </c:pt>
                <c:pt idx="178">
                  <c:v>-2.4757919493697015E-4</c:v>
                </c:pt>
                <c:pt idx="179">
                  <c:v>-2.4562323506648021E-4</c:v>
                </c:pt>
                <c:pt idx="180">
                  <c:v>-2.4400615510296623E-4</c:v>
                </c:pt>
                <c:pt idx="181">
                  <c:v>-2.4309518685734598E-4</c:v>
                </c:pt>
                <c:pt idx="182">
                  <c:v>-2.4217670684052066E-4</c:v>
                </c:pt>
                <c:pt idx="183">
                  <c:v>-2.4125049573835822E-4</c:v>
                </c:pt>
                <c:pt idx="184">
                  <c:v>-2.3917975280000742E-4</c:v>
                </c:pt>
                <c:pt idx="185">
                  <c:v>-2.3746385248418528E-4</c:v>
                </c:pt>
                <c:pt idx="186">
                  <c:v>-2.3649559453210796E-4</c:v>
                </c:pt>
                <c:pt idx="187">
                  <c:v>-2.3551822858393419E-4</c:v>
                </c:pt>
                <c:pt idx="188">
                  <c:v>-2.3453151498180517E-4</c:v>
                </c:pt>
                <c:pt idx="189">
                  <c:v>-2.3233830544031465E-4</c:v>
                </c:pt>
                <c:pt idx="190">
                  <c:v>-2.3048628918138735E-4</c:v>
                </c:pt>
                <c:pt idx="191">
                  <c:v>-2.2944914074251663E-4</c:v>
                </c:pt>
                <c:pt idx="192">
                  <c:v>-2.2840114568048104E-4</c:v>
                </c:pt>
                <c:pt idx="193">
                  <c:v>-2.2734204399456399E-4</c:v>
                </c:pt>
                <c:pt idx="194">
                  <c:v>-2.2501949155899096E-4</c:v>
                </c:pt>
                <c:pt idx="195">
                  <c:v>-2.2298926929953391E-4</c:v>
                </c:pt>
                <c:pt idx="196">
                  <c:v>-2.2187063277872882E-4</c:v>
                </c:pt>
                <c:pt idx="197">
                  <c:v>-2.2073926860377571E-4</c:v>
                </c:pt>
                <c:pt idx="198">
                  <c:v>-2.1959489643196903E-4</c:v>
                </c:pt>
                <c:pt idx="199">
                  <c:v>-2.1713708047471753E-4</c:v>
                </c:pt>
                <c:pt idx="200">
                  <c:v>-2.1488161916957563E-4</c:v>
                </c:pt>
                <c:pt idx="201">
                  <c:v>-2.1366790013169334E-4</c:v>
                </c:pt>
                <c:pt idx="202">
                  <c:v>-2.1243943000085524E-4</c:v>
                </c:pt>
                <c:pt idx="203">
                  <c:v>-2.1119089425562969E-4</c:v>
                </c:pt>
                <c:pt idx="204">
                  <c:v>-2.0852459501289545E-4</c:v>
                </c:pt>
                <c:pt idx="205">
                  <c:v>-2.0602472625745304E-4</c:v>
                </c:pt>
                <c:pt idx="206">
                  <c:v>-2.0469531422221459E-4</c:v>
                </c:pt>
                <c:pt idx="207">
                  <c:v>-2.0335079948093386E-4</c:v>
                </c:pt>
                <c:pt idx="208">
                  <c:v>-2.0199120629159773E-4</c:v>
                </c:pt>
                <c:pt idx="209">
                  <c:v>-1.9905597627446078E-4</c:v>
                </c:pt>
                <c:pt idx="210">
                  <c:v>-1.9640256626649396E-4</c:v>
                </c:pt>
                <c:pt idx="211">
                  <c:v>-1.949679767653884E-4</c:v>
                </c:pt>
                <c:pt idx="212">
                  <c:v>-1.9351847360050064E-4</c:v>
                </c:pt>
                <c:pt idx="213">
                  <c:v>-1.9205408744381737E-4</c:v>
                </c:pt>
                <c:pt idx="214">
                  <c:v>-1.8886369044679441E-4</c:v>
                </c:pt>
                <c:pt idx="215">
                  <c:v>-1.8604835837801714E-4</c:v>
                </c:pt>
                <c:pt idx="216">
                  <c:v>-1.8451004939173713E-4</c:v>
                </c:pt>
                <c:pt idx="217">
                  <c:v>-1.8295706067802351E-4</c:v>
                </c:pt>
                <c:pt idx="218">
                  <c:v>-1.813894293215594E-4</c:v>
                </c:pt>
                <c:pt idx="219">
                  <c:v>-1.7795841753231065E-4</c:v>
                </c:pt>
                <c:pt idx="220">
                  <c:v>-1.7497325123620432E-4</c:v>
                </c:pt>
                <c:pt idx="221">
                  <c:v>-1.7333299500449617E-4</c:v>
                </c:pt>
                <c:pt idx="222">
                  <c:v>-1.7167833787796354E-4</c:v>
                </c:pt>
                <c:pt idx="223">
                  <c:v>-1.7000932335485493E-4</c:v>
                </c:pt>
                <c:pt idx="224">
                  <c:v>-1.6635299055841625E-4</c:v>
                </c:pt>
                <c:pt idx="225">
                  <c:v>-1.6319059332902265E-4</c:v>
                </c:pt>
                <c:pt idx="226">
                  <c:v>-1.6145047636328475E-4</c:v>
                </c:pt>
                <c:pt idx="227">
                  <c:v>-1.5969628223115777E-4</c:v>
                </c:pt>
                <c:pt idx="228">
                  <c:v>-1.5792806084358665E-4</c:v>
                </c:pt>
                <c:pt idx="229">
                  <c:v>-1.5406239563873781E-4</c:v>
                </c:pt>
                <c:pt idx="230">
                  <c:v>-1.5071593305382436E-4</c:v>
                </c:pt>
                <c:pt idx="231">
                  <c:v>-1.4887835614101728E-4</c:v>
                </c:pt>
                <c:pt idx="232">
                  <c:v>-1.4702707068651709E-4</c:v>
                </c:pt>
                <c:pt idx="233">
                  <c:v>-1.4516213301570295E-4</c:v>
                </c:pt>
                <c:pt idx="234">
                  <c:v>-1.4110377202754647E-4</c:v>
                </c:pt>
                <c:pt idx="235">
                  <c:v>-1.3756701876947901E-4</c:v>
                </c:pt>
                <c:pt idx="236">
                  <c:v>-1.356346969812485E-4</c:v>
                </c:pt>
                <c:pt idx="237">
                  <c:v>-1.33689080175757E-4</c:v>
                </c:pt>
                <c:pt idx="238">
                  <c:v>-1.3173023109325221E-4</c:v>
                </c:pt>
                <c:pt idx="239">
                  <c:v>-1.2749641218693823E-4</c:v>
                </c:pt>
                <c:pt idx="240">
                  <c:v>-1.2376379886588305E-4</c:v>
                </c:pt>
                <c:pt idx="241">
                  <c:v>-1.2173976157159318E-4</c:v>
                </c:pt>
                <c:pt idx="242">
                  <c:v>-1.1970288768334161E-4</c:v>
                </c:pt>
                <c:pt idx="243">
                  <c:v>-1.1765324635885138E-4</c:v>
                </c:pt>
                <c:pt idx="244">
                  <c:v>-1.1326176185741564E-4</c:v>
                </c:pt>
                <c:pt idx="245">
                  <c:v>-1.0932842183390389E-4</c:v>
                </c:pt>
                <c:pt idx="246">
                  <c:v>-1.072160127080224E-4</c:v>
                </c:pt>
                <c:pt idx="247">
                  <c:v>-1.0509127031469012E-4</c:v>
                </c:pt>
                <c:pt idx="248">
                  <c:v>-1.0295427022389209E-4</c:v>
                </c:pt>
                <c:pt idx="249">
                  <c:v>-9.8423420131871326E-5</c:v>
                </c:pt>
                <c:pt idx="250">
                  <c:v>-9.428523634270941E-5</c:v>
                </c:pt>
                <c:pt idx="251">
                  <c:v>-9.2088113376537464E-5</c:v>
                </c:pt>
                <c:pt idx="252">
                  <c:v>-8.9879205373071655E-5</c:v>
                </c:pt>
                <c:pt idx="253">
                  <c:v>-8.7658594315427919E-5</c:v>
                </c:pt>
                <c:pt idx="254">
                  <c:v>-8.3007139530846878E-5</c:v>
                </c:pt>
              </c:numCache>
            </c:numRef>
          </c:yVal>
          <c:smooth val="0"/>
        </c:ser>
        <c:ser>
          <c:idx val="2"/>
          <c:order val="1"/>
          <c:tx>
            <c:v>QL</c:v>
          </c:tx>
          <c:spPr>
            <a:ln w="28575">
              <a:noFill/>
            </a:ln>
          </c:spPr>
          <c:marker>
            <c:symbol val="circle"/>
            <c:size val="3"/>
            <c:spPr>
              <a:solidFill>
                <a:srgbClr val="00B050"/>
              </a:solidFill>
              <a:ln>
                <a:noFill/>
              </a:ln>
            </c:spPr>
          </c:marker>
          <c:xVal>
            <c:numRef>
              <c:f>EUR3M!$AW$2:$AW$266</c:f>
              <c:numCache>
                <c:formatCode>ddd\,\ dd\-mmm\-yyyy</c:formatCode>
                <c:ptCount val="265"/>
                <c:pt idx="0">
                  <c:v>42248</c:v>
                </c:pt>
                <c:pt idx="1">
                  <c:v>42249</c:v>
                </c:pt>
                <c:pt idx="2">
                  <c:v>42250</c:v>
                </c:pt>
                <c:pt idx="3">
                  <c:v>42251</c:v>
                </c:pt>
                <c:pt idx="4">
                  <c:v>42254</c:v>
                </c:pt>
                <c:pt idx="5">
                  <c:v>42255</c:v>
                </c:pt>
                <c:pt idx="6">
                  <c:v>42256</c:v>
                </c:pt>
                <c:pt idx="7">
                  <c:v>42257</c:v>
                </c:pt>
                <c:pt idx="8">
                  <c:v>42258</c:v>
                </c:pt>
                <c:pt idx="9">
                  <c:v>42261</c:v>
                </c:pt>
                <c:pt idx="10">
                  <c:v>42262</c:v>
                </c:pt>
                <c:pt idx="11">
                  <c:v>42263</c:v>
                </c:pt>
                <c:pt idx="12">
                  <c:v>42264</c:v>
                </c:pt>
                <c:pt idx="13">
                  <c:v>42265</c:v>
                </c:pt>
                <c:pt idx="14">
                  <c:v>42268</c:v>
                </c:pt>
                <c:pt idx="15">
                  <c:v>42269</c:v>
                </c:pt>
                <c:pt idx="16">
                  <c:v>42270</c:v>
                </c:pt>
                <c:pt idx="17">
                  <c:v>42271</c:v>
                </c:pt>
                <c:pt idx="18">
                  <c:v>42272</c:v>
                </c:pt>
                <c:pt idx="19">
                  <c:v>42275</c:v>
                </c:pt>
                <c:pt idx="20">
                  <c:v>42276</c:v>
                </c:pt>
                <c:pt idx="21">
                  <c:v>42277</c:v>
                </c:pt>
                <c:pt idx="22">
                  <c:v>42278</c:v>
                </c:pt>
                <c:pt idx="23">
                  <c:v>42279</c:v>
                </c:pt>
                <c:pt idx="24">
                  <c:v>42282</c:v>
                </c:pt>
                <c:pt idx="25">
                  <c:v>42283</c:v>
                </c:pt>
                <c:pt idx="26">
                  <c:v>42284</c:v>
                </c:pt>
                <c:pt idx="27">
                  <c:v>42285</c:v>
                </c:pt>
                <c:pt idx="28">
                  <c:v>42286</c:v>
                </c:pt>
                <c:pt idx="29">
                  <c:v>42289</c:v>
                </c:pt>
                <c:pt idx="30">
                  <c:v>42290</c:v>
                </c:pt>
                <c:pt idx="31">
                  <c:v>42291</c:v>
                </c:pt>
                <c:pt idx="32">
                  <c:v>42292</c:v>
                </c:pt>
                <c:pt idx="33">
                  <c:v>42293</c:v>
                </c:pt>
                <c:pt idx="34">
                  <c:v>42296</c:v>
                </c:pt>
                <c:pt idx="35">
                  <c:v>42297</c:v>
                </c:pt>
                <c:pt idx="36">
                  <c:v>42298</c:v>
                </c:pt>
                <c:pt idx="37">
                  <c:v>42299</c:v>
                </c:pt>
                <c:pt idx="38">
                  <c:v>42300</c:v>
                </c:pt>
                <c:pt idx="39">
                  <c:v>42303</c:v>
                </c:pt>
                <c:pt idx="40">
                  <c:v>42304</c:v>
                </c:pt>
                <c:pt idx="41">
                  <c:v>42305</c:v>
                </c:pt>
                <c:pt idx="42">
                  <c:v>42306</c:v>
                </c:pt>
                <c:pt idx="43">
                  <c:v>42307</c:v>
                </c:pt>
                <c:pt idx="44">
                  <c:v>42310</c:v>
                </c:pt>
                <c:pt idx="45">
                  <c:v>42311</c:v>
                </c:pt>
                <c:pt idx="46">
                  <c:v>42312</c:v>
                </c:pt>
                <c:pt idx="47">
                  <c:v>42313</c:v>
                </c:pt>
                <c:pt idx="48">
                  <c:v>42314</c:v>
                </c:pt>
                <c:pt idx="49">
                  <c:v>42317</c:v>
                </c:pt>
                <c:pt idx="50">
                  <c:v>42318</c:v>
                </c:pt>
                <c:pt idx="51">
                  <c:v>42319</c:v>
                </c:pt>
                <c:pt idx="52">
                  <c:v>42320</c:v>
                </c:pt>
                <c:pt idx="53">
                  <c:v>42321</c:v>
                </c:pt>
                <c:pt idx="54">
                  <c:v>42324</c:v>
                </c:pt>
                <c:pt idx="55">
                  <c:v>42325</c:v>
                </c:pt>
                <c:pt idx="56">
                  <c:v>42326</c:v>
                </c:pt>
                <c:pt idx="57">
                  <c:v>42327</c:v>
                </c:pt>
                <c:pt idx="58">
                  <c:v>42328</c:v>
                </c:pt>
                <c:pt idx="59">
                  <c:v>42331</c:v>
                </c:pt>
                <c:pt idx="60">
                  <c:v>42332</c:v>
                </c:pt>
                <c:pt idx="61">
                  <c:v>42333</c:v>
                </c:pt>
                <c:pt idx="62">
                  <c:v>42334</c:v>
                </c:pt>
                <c:pt idx="63">
                  <c:v>42335</c:v>
                </c:pt>
                <c:pt idx="64">
                  <c:v>42338</c:v>
                </c:pt>
                <c:pt idx="65">
                  <c:v>42339</c:v>
                </c:pt>
                <c:pt idx="66">
                  <c:v>42340</c:v>
                </c:pt>
                <c:pt idx="67">
                  <c:v>42341</c:v>
                </c:pt>
                <c:pt idx="68">
                  <c:v>42342</c:v>
                </c:pt>
                <c:pt idx="69">
                  <c:v>42345</c:v>
                </c:pt>
                <c:pt idx="70">
                  <c:v>42346</c:v>
                </c:pt>
                <c:pt idx="71">
                  <c:v>42347</c:v>
                </c:pt>
                <c:pt idx="72">
                  <c:v>42348</c:v>
                </c:pt>
                <c:pt idx="73">
                  <c:v>42349</c:v>
                </c:pt>
                <c:pt idx="74">
                  <c:v>42352</c:v>
                </c:pt>
                <c:pt idx="75">
                  <c:v>42353</c:v>
                </c:pt>
                <c:pt idx="76">
                  <c:v>42354</c:v>
                </c:pt>
                <c:pt idx="77">
                  <c:v>42355</c:v>
                </c:pt>
                <c:pt idx="78">
                  <c:v>42356</c:v>
                </c:pt>
                <c:pt idx="79">
                  <c:v>42359</c:v>
                </c:pt>
                <c:pt idx="80">
                  <c:v>42360</c:v>
                </c:pt>
                <c:pt idx="81">
                  <c:v>42361</c:v>
                </c:pt>
                <c:pt idx="82">
                  <c:v>42362</c:v>
                </c:pt>
                <c:pt idx="83">
                  <c:v>42366</c:v>
                </c:pt>
                <c:pt idx="84">
                  <c:v>42367</c:v>
                </c:pt>
                <c:pt idx="85">
                  <c:v>42368</c:v>
                </c:pt>
                <c:pt idx="86">
                  <c:v>42369</c:v>
                </c:pt>
                <c:pt idx="87">
                  <c:v>42373</c:v>
                </c:pt>
                <c:pt idx="88">
                  <c:v>42374</c:v>
                </c:pt>
                <c:pt idx="89">
                  <c:v>42375</c:v>
                </c:pt>
                <c:pt idx="90">
                  <c:v>42376</c:v>
                </c:pt>
                <c:pt idx="91">
                  <c:v>42377</c:v>
                </c:pt>
                <c:pt idx="92">
                  <c:v>42380</c:v>
                </c:pt>
                <c:pt idx="93">
                  <c:v>42381</c:v>
                </c:pt>
                <c:pt idx="94">
                  <c:v>42382</c:v>
                </c:pt>
                <c:pt idx="95">
                  <c:v>42383</c:v>
                </c:pt>
                <c:pt idx="96">
                  <c:v>42384</c:v>
                </c:pt>
                <c:pt idx="97">
                  <c:v>42387</c:v>
                </c:pt>
                <c:pt idx="98">
                  <c:v>42388</c:v>
                </c:pt>
                <c:pt idx="99">
                  <c:v>42389</c:v>
                </c:pt>
                <c:pt idx="100">
                  <c:v>42390</c:v>
                </c:pt>
                <c:pt idx="101">
                  <c:v>42391</c:v>
                </c:pt>
                <c:pt idx="102">
                  <c:v>42394</c:v>
                </c:pt>
                <c:pt idx="103">
                  <c:v>42395</c:v>
                </c:pt>
                <c:pt idx="104">
                  <c:v>42396</c:v>
                </c:pt>
                <c:pt idx="105">
                  <c:v>42397</c:v>
                </c:pt>
                <c:pt idx="106">
                  <c:v>42398</c:v>
                </c:pt>
                <c:pt idx="107">
                  <c:v>42401</c:v>
                </c:pt>
                <c:pt idx="108">
                  <c:v>42402</c:v>
                </c:pt>
                <c:pt idx="109">
                  <c:v>42403</c:v>
                </c:pt>
                <c:pt idx="110">
                  <c:v>42404</c:v>
                </c:pt>
                <c:pt idx="111">
                  <c:v>42405</c:v>
                </c:pt>
                <c:pt idx="112">
                  <c:v>42408</c:v>
                </c:pt>
                <c:pt idx="113">
                  <c:v>42409</c:v>
                </c:pt>
                <c:pt idx="114">
                  <c:v>42410</c:v>
                </c:pt>
                <c:pt idx="115">
                  <c:v>42411</c:v>
                </c:pt>
                <c:pt idx="116">
                  <c:v>42412</c:v>
                </c:pt>
                <c:pt idx="117">
                  <c:v>42415</c:v>
                </c:pt>
                <c:pt idx="118">
                  <c:v>42416</c:v>
                </c:pt>
                <c:pt idx="119">
                  <c:v>42417</c:v>
                </c:pt>
                <c:pt idx="120">
                  <c:v>42418</c:v>
                </c:pt>
                <c:pt idx="121">
                  <c:v>42419</c:v>
                </c:pt>
                <c:pt idx="122">
                  <c:v>42422</c:v>
                </c:pt>
                <c:pt idx="123">
                  <c:v>42423</c:v>
                </c:pt>
                <c:pt idx="124">
                  <c:v>42424</c:v>
                </c:pt>
                <c:pt idx="125">
                  <c:v>42425</c:v>
                </c:pt>
                <c:pt idx="126">
                  <c:v>42426</c:v>
                </c:pt>
                <c:pt idx="127">
                  <c:v>42429</c:v>
                </c:pt>
                <c:pt idx="128">
                  <c:v>42430</c:v>
                </c:pt>
                <c:pt idx="129">
                  <c:v>42431</c:v>
                </c:pt>
                <c:pt idx="130">
                  <c:v>42432</c:v>
                </c:pt>
                <c:pt idx="131">
                  <c:v>42433</c:v>
                </c:pt>
                <c:pt idx="132">
                  <c:v>42436</c:v>
                </c:pt>
                <c:pt idx="133">
                  <c:v>42437</c:v>
                </c:pt>
                <c:pt idx="134">
                  <c:v>42438</c:v>
                </c:pt>
                <c:pt idx="135">
                  <c:v>42439</c:v>
                </c:pt>
                <c:pt idx="136">
                  <c:v>42440</c:v>
                </c:pt>
                <c:pt idx="137">
                  <c:v>42443</c:v>
                </c:pt>
                <c:pt idx="138">
                  <c:v>42444</c:v>
                </c:pt>
                <c:pt idx="139">
                  <c:v>42445</c:v>
                </c:pt>
                <c:pt idx="140">
                  <c:v>42446</c:v>
                </c:pt>
                <c:pt idx="141">
                  <c:v>42447</c:v>
                </c:pt>
                <c:pt idx="142">
                  <c:v>42450</c:v>
                </c:pt>
                <c:pt idx="143">
                  <c:v>42451</c:v>
                </c:pt>
                <c:pt idx="144">
                  <c:v>42452</c:v>
                </c:pt>
                <c:pt idx="145">
                  <c:v>42453</c:v>
                </c:pt>
                <c:pt idx="146">
                  <c:v>42458</c:v>
                </c:pt>
                <c:pt idx="147">
                  <c:v>42459</c:v>
                </c:pt>
                <c:pt idx="148">
                  <c:v>42460</c:v>
                </c:pt>
                <c:pt idx="149">
                  <c:v>42461</c:v>
                </c:pt>
                <c:pt idx="150">
                  <c:v>42464</c:v>
                </c:pt>
                <c:pt idx="151">
                  <c:v>42465</c:v>
                </c:pt>
                <c:pt idx="152">
                  <c:v>42466</c:v>
                </c:pt>
                <c:pt idx="153">
                  <c:v>42467</c:v>
                </c:pt>
                <c:pt idx="154">
                  <c:v>42468</c:v>
                </c:pt>
                <c:pt idx="155">
                  <c:v>42471</c:v>
                </c:pt>
                <c:pt idx="156">
                  <c:v>42472</c:v>
                </c:pt>
                <c:pt idx="157">
                  <c:v>42473</c:v>
                </c:pt>
                <c:pt idx="158">
                  <c:v>42474</c:v>
                </c:pt>
                <c:pt idx="159">
                  <c:v>42475</c:v>
                </c:pt>
                <c:pt idx="160">
                  <c:v>42478</c:v>
                </c:pt>
                <c:pt idx="161">
                  <c:v>42479</c:v>
                </c:pt>
                <c:pt idx="162">
                  <c:v>42480</c:v>
                </c:pt>
                <c:pt idx="163">
                  <c:v>42481</c:v>
                </c:pt>
                <c:pt idx="164">
                  <c:v>42482</c:v>
                </c:pt>
                <c:pt idx="165">
                  <c:v>42485</c:v>
                </c:pt>
                <c:pt idx="166">
                  <c:v>42486</c:v>
                </c:pt>
                <c:pt idx="167">
                  <c:v>42487</c:v>
                </c:pt>
                <c:pt idx="168">
                  <c:v>42488</c:v>
                </c:pt>
                <c:pt idx="169">
                  <c:v>42489</c:v>
                </c:pt>
                <c:pt idx="170">
                  <c:v>42492</c:v>
                </c:pt>
                <c:pt idx="171">
                  <c:v>42493</c:v>
                </c:pt>
                <c:pt idx="172">
                  <c:v>42494</c:v>
                </c:pt>
                <c:pt idx="173">
                  <c:v>42495</c:v>
                </c:pt>
                <c:pt idx="174">
                  <c:v>42496</c:v>
                </c:pt>
                <c:pt idx="175">
                  <c:v>42499</c:v>
                </c:pt>
                <c:pt idx="176">
                  <c:v>42500</c:v>
                </c:pt>
                <c:pt idx="177">
                  <c:v>42501</c:v>
                </c:pt>
                <c:pt idx="178">
                  <c:v>42502</c:v>
                </c:pt>
                <c:pt idx="179">
                  <c:v>42503</c:v>
                </c:pt>
                <c:pt idx="180">
                  <c:v>42506</c:v>
                </c:pt>
                <c:pt idx="181">
                  <c:v>42507</c:v>
                </c:pt>
                <c:pt idx="182">
                  <c:v>42508</c:v>
                </c:pt>
                <c:pt idx="183">
                  <c:v>42509</c:v>
                </c:pt>
                <c:pt idx="184">
                  <c:v>42510</c:v>
                </c:pt>
                <c:pt idx="185">
                  <c:v>42513</c:v>
                </c:pt>
                <c:pt idx="186">
                  <c:v>42514</c:v>
                </c:pt>
                <c:pt idx="187">
                  <c:v>42515</c:v>
                </c:pt>
                <c:pt idx="188">
                  <c:v>42516</c:v>
                </c:pt>
                <c:pt idx="189">
                  <c:v>42517</c:v>
                </c:pt>
                <c:pt idx="190">
                  <c:v>42520</c:v>
                </c:pt>
                <c:pt idx="191">
                  <c:v>42521</c:v>
                </c:pt>
                <c:pt idx="192">
                  <c:v>42522</c:v>
                </c:pt>
                <c:pt idx="193">
                  <c:v>42523</c:v>
                </c:pt>
                <c:pt idx="194">
                  <c:v>42524</c:v>
                </c:pt>
                <c:pt idx="195">
                  <c:v>42527</c:v>
                </c:pt>
                <c:pt idx="196">
                  <c:v>42528</c:v>
                </c:pt>
                <c:pt idx="197">
                  <c:v>42529</c:v>
                </c:pt>
                <c:pt idx="198">
                  <c:v>42530</c:v>
                </c:pt>
                <c:pt idx="199">
                  <c:v>42531</c:v>
                </c:pt>
                <c:pt idx="200">
                  <c:v>42534</c:v>
                </c:pt>
                <c:pt idx="201">
                  <c:v>42535</c:v>
                </c:pt>
                <c:pt idx="202">
                  <c:v>42536</c:v>
                </c:pt>
                <c:pt idx="203">
                  <c:v>42537</c:v>
                </c:pt>
                <c:pt idx="204">
                  <c:v>42538</c:v>
                </c:pt>
                <c:pt idx="205">
                  <c:v>42541</c:v>
                </c:pt>
                <c:pt idx="206">
                  <c:v>42542</c:v>
                </c:pt>
                <c:pt idx="207">
                  <c:v>42543</c:v>
                </c:pt>
                <c:pt idx="208">
                  <c:v>42544</c:v>
                </c:pt>
                <c:pt idx="209">
                  <c:v>42545</c:v>
                </c:pt>
                <c:pt idx="210">
                  <c:v>42548</c:v>
                </c:pt>
                <c:pt idx="211">
                  <c:v>42549</c:v>
                </c:pt>
                <c:pt idx="212">
                  <c:v>42550</c:v>
                </c:pt>
                <c:pt idx="213">
                  <c:v>42551</c:v>
                </c:pt>
                <c:pt idx="214">
                  <c:v>42552</c:v>
                </c:pt>
                <c:pt idx="215">
                  <c:v>42555</c:v>
                </c:pt>
                <c:pt idx="216">
                  <c:v>42556</c:v>
                </c:pt>
                <c:pt idx="217">
                  <c:v>42557</c:v>
                </c:pt>
                <c:pt idx="218">
                  <c:v>42558</c:v>
                </c:pt>
                <c:pt idx="219">
                  <c:v>42559</c:v>
                </c:pt>
                <c:pt idx="220">
                  <c:v>42562</c:v>
                </c:pt>
                <c:pt idx="221">
                  <c:v>42563</c:v>
                </c:pt>
                <c:pt idx="222">
                  <c:v>42564</c:v>
                </c:pt>
                <c:pt idx="223">
                  <c:v>42565</c:v>
                </c:pt>
                <c:pt idx="224">
                  <c:v>42566</c:v>
                </c:pt>
                <c:pt idx="225">
                  <c:v>42569</c:v>
                </c:pt>
                <c:pt idx="226">
                  <c:v>42570</c:v>
                </c:pt>
                <c:pt idx="227">
                  <c:v>42571</c:v>
                </c:pt>
                <c:pt idx="228">
                  <c:v>42572</c:v>
                </c:pt>
                <c:pt idx="229">
                  <c:v>42573</c:v>
                </c:pt>
                <c:pt idx="230">
                  <c:v>42576</c:v>
                </c:pt>
                <c:pt idx="231">
                  <c:v>42577</c:v>
                </c:pt>
                <c:pt idx="232">
                  <c:v>42578</c:v>
                </c:pt>
                <c:pt idx="233">
                  <c:v>42579</c:v>
                </c:pt>
                <c:pt idx="234">
                  <c:v>42580</c:v>
                </c:pt>
                <c:pt idx="235">
                  <c:v>42583</c:v>
                </c:pt>
                <c:pt idx="236">
                  <c:v>42584</c:v>
                </c:pt>
                <c:pt idx="237">
                  <c:v>42585</c:v>
                </c:pt>
                <c:pt idx="238">
                  <c:v>42586</c:v>
                </c:pt>
                <c:pt idx="239">
                  <c:v>42587</c:v>
                </c:pt>
                <c:pt idx="240">
                  <c:v>42590</c:v>
                </c:pt>
                <c:pt idx="241">
                  <c:v>42591</c:v>
                </c:pt>
                <c:pt idx="242">
                  <c:v>42592</c:v>
                </c:pt>
                <c:pt idx="243">
                  <c:v>42593</c:v>
                </c:pt>
                <c:pt idx="244">
                  <c:v>42594</c:v>
                </c:pt>
                <c:pt idx="245">
                  <c:v>42597</c:v>
                </c:pt>
                <c:pt idx="246">
                  <c:v>42598</c:v>
                </c:pt>
                <c:pt idx="247">
                  <c:v>42599</c:v>
                </c:pt>
                <c:pt idx="248">
                  <c:v>42600</c:v>
                </c:pt>
                <c:pt idx="249">
                  <c:v>42601</c:v>
                </c:pt>
                <c:pt idx="250">
                  <c:v>42604</c:v>
                </c:pt>
                <c:pt idx="251">
                  <c:v>42605</c:v>
                </c:pt>
                <c:pt idx="252">
                  <c:v>42606</c:v>
                </c:pt>
                <c:pt idx="253">
                  <c:v>42607</c:v>
                </c:pt>
                <c:pt idx="254">
                  <c:v>42608</c:v>
                </c:pt>
                <c:pt idx="255">
                  <c:v>42611</c:v>
                </c:pt>
                <c:pt idx="256">
                  <c:v>42612</c:v>
                </c:pt>
                <c:pt idx="257">
                  <c:v>42613</c:v>
                </c:pt>
                <c:pt idx="258">
                  <c:v>42614</c:v>
                </c:pt>
                <c:pt idx="259">
                  <c:v>42615</c:v>
                </c:pt>
                <c:pt idx="260">
                  <c:v>42618</c:v>
                </c:pt>
                <c:pt idx="261">
                  <c:v>42619</c:v>
                </c:pt>
                <c:pt idx="262">
                  <c:v>42620</c:v>
                </c:pt>
                <c:pt idx="263">
                  <c:v>42621</c:v>
                </c:pt>
                <c:pt idx="264">
                  <c:v>42622</c:v>
                </c:pt>
              </c:numCache>
            </c:numRef>
          </c:xVal>
          <c:yVal>
            <c:numRef>
              <c:f>EUR3M!$AZ$2:$AZ$266</c:f>
              <c:numCache>
                <c:formatCode>0.0000%</c:formatCode>
                <c:ptCount val="265"/>
                <c:pt idx="0">
                  <c:v>-3.2799999908655593E-4</c:v>
                </c:pt>
                <c:pt idx="1">
                  <c:v>-3.2763126699685908E-4</c:v>
                </c:pt>
                <c:pt idx="2">
                  <c:v>-3.2729630314635614E-4</c:v>
                </c:pt>
                <c:pt idx="3">
                  <c:v>-3.2699287746177817E-4</c:v>
                </c:pt>
                <c:pt idx="4">
                  <c:v>-3.2624952865860721E-4</c:v>
                </c:pt>
                <c:pt idx="5">
                  <c:v>-3.2604995488483648E-4</c:v>
                </c:pt>
                <c:pt idx="6">
                  <c:v>-3.2587076889351702E-4</c:v>
                </c:pt>
                <c:pt idx="7">
                  <c:v>-3.2570974060654867E-4</c:v>
                </c:pt>
                <c:pt idx="8">
                  <c:v>-3.2556463994187827E-4</c:v>
                </c:pt>
                <c:pt idx="9">
                  <c:v>-3.2520260288132789E-4</c:v>
                </c:pt>
                <c:pt idx="10">
                  <c:v>-3.2509891190113019E-4</c:v>
                </c:pt>
                <c:pt idx="11">
                  <c:v>-3.2499999813779629E-4</c:v>
                </c:pt>
                <c:pt idx="12">
                  <c:v>-3.24903673354921E-4</c:v>
                </c:pt>
                <c:pt idx="13">
                  <c:v>-3.2480791671098819E-4</c:v>
                </c:pt>
                <c:pt idx="14">
                  <c:v>-3.245042656304446E-4</c:v>
                </c:pt>
                <c:pt idx="15">
                  <c:v>-3.2439099156515212E-4</c:v>
                </c:pt>
                <c:pt idx="16">
                  <c:v>-3.24268390649359E-4</c:v>
                </c:pt>
                <c:pt idx="17">
                  <c:v>-3.2413448388544003E-4</c:v>
                </c:pt>
                <c:pt idx="18">
                  <c:v>-3.2463080021925562E-4</c:v>
                </c:pt>
                <c:pt idx="19">
                  <c:v>-3.2344621838326646E-4</c:v>
                </c:pt>
                <c:pt idx="20">
                  <c:v>-3.2322609739765166E-4</c:v>
                </c:pt>
                <c:pt idx="21">
                  <c:v>-3.2328459105810683E-4</c:v>
                </c:pt>
                <c:pt idx="22">
                  <c:v>-2.9828416919105836E-4</c:v>
                </c:pt>
                <c:pt idx="23">
                  <c:v>-2.9742444020716626E-4</c:v>
                </c:pt>
                <c:pt idx="24">
                  <c:v>-2.9519458078333314E-4</c:v>
                </c:pt>
                <c:pt idx="25">
                  <c:v>-2.9484123746220914E-4</c:v>
                </c:pt>
                <c:pt idx="26">
                  <c:v>-2.9447629072068673E-4</c:v>
                </c:pt>
                <c:pt idx="27">
                  <c:v>-2.9410289028793899E-4</c:v>
                </c:pt>
                <c:pt idx="28">
                  <c:v>-2.9522910513896458E-4</c:v>
                </c:pt>
                <c:pt idx="29">
                  <c:v>-2.9258774620817373E-4</c:v>
                </c:pt>
                <c:pt idx="30">
                  <c:v>-2.9221932325428985E-4</c:v>
                </c:pt>
                <c:pt idx="31">
                  <c:v>-2.9186134499464595E-4</c:v>
                </c:pt>
                <c:pt idx="32">
                  <c:v>-2.9151696116275943E-4</c:v>
                </c:pt>
                <c:pt idx="33">
                  <c:v>-2.9288163743321156E-4</c:v>
                </c:pt>
                <c:pt idx="34">
                  <c:v>-2.9033836483917933E-4</c:v>
                </c:pt>
                <c:pt idx="35">
                  <c:v>-2.9010919919880213E-4</c:v>
                </c:pt>
                <c:pt idx="36">
                  <c:v>-2.8991252641031234E-4</c:v>
                </c:pt>
                <c:pt idx="37">
                  <c:v>-2.8975149621287508E-4</c:v>
                </c:pt>
                <c:pt idx="38">
                  <c:v>-2.9143940701003884E-4</c:v>
                </c:pt>
                <c:pt idx="39">
                  <c:v>-2.8952679608306792E-4</c:v>
                </c:pt>
                <c:pt idx="40">
                  <c:v>-2.8959122489187776E-4</c:v>
                </c:pt>
                <c:pt idx="41">
                  <c:v>-2.8971019470283701E-4</c:v>
                </c:pt>
                <c:pt idx="42">
                  <c:v>-2.8988685524294661E-4</c:v>
                </c:pt>
                <c:pt idx="43">
                  <c:v>-2.8917815784506592E-4</c:v>
                </c:pt>
                <c:pt idx="44">
                  <c:v>-2.9123339915410295E-4</c:v>
                </c:pt>
                <c:pt idx="45">
                  <c:v>-2.9174452158326652E-4</c:v>
                </c:pt>
                <c:pt idx="46">
                  <c:v>-2.9232480765289709E-4</c:v>
                </c:pt>
                <c:pt idx="47">
                  <c:v>-2.9296998168752881E-4</c:v>
                </c:pt>
                <c:pt idx="48">
                  <c:v>-2.9542262089642552E-4</c:v>
                </c:pt>
                <c:pt idx="49">
                  <c:v>-2.9611404392330655E-4</c:v>
                </c:pt>
                <c:pt idx="50">
                  <c:v>-2.9701952263010329E-4</c:v>
                </c:pt>
                <c:pt idx="51">
                  <c:v>-2.9796423524867163E-4</c:v>
                </c:pt>
                <c:pt idx="52">
                  <c:v>-2.989439061152754E-4</c:v>
                </c:pt>
                <c:pt idx="53">
                  <c:v>-3.0150568655357499E-4</c:v>
                </c:pt>
                <c:pt idx="54">
                  <c:v>-3.0312665879427415E-4</c:v>
                </c:pt>
                <c:pt idx="55">
                  <c:v>-3.0421698599453933E-4</c:v>
                </c:pt>
                <c:pt idx="56">
                  <c:v>-3.0531661751125223E-4</c:v>
                </c:pt>
                <c:pt idx="57">
                  <c:v>-3.0642127770674283E-4</c:v>
                </c:pt>
                <c:pt idx="58">
                  <c:v>-3.0880633753988088E-4</c:v>
                </c:pt>
                <c:pt idx="59">
                  <c:v>-3.1080469264863439E-4</c:v>
                </c:pt>
                <c:pt idx="60">
                  <c:v>-3.1187036181241733E-4</c:v>
                </c:pt>
                <c:pt idx="61">
                  <c:v>-3.1291540591932049E-4</c:v>
                </c:pt>
                <c:pt idx="62">
                  <c:v>-3.139355493603466E-4</c:v>
                </c:pt>
                <c:pt idx="63">
                  <c:v>-3.1588923459215367E-4</c:v>
                </c:pt>
                <c:pt idx="64">
                  <c:v>-3.1723551474573564E-4</c:v>
                </c:pt>
                <c:pt idx="65">
                  <c:v>-3.1809075577845429E-4</c:v>
                </c:pt>
                <c:pt idx="66">
                  <c:v>-3.1889616386680857E-4</c:v>
                </c:pt>
                <c:pt idx="67">
                  <c:v>-3.1965122784254779E-4</c:v>
                </c:pt>
                <c:pt idx="68">
                  <c:v>-3.2035619882479755E-4</c:v>
                </c:pt>
                <c:pt idx="69">
                  <c:v>-3.221730649109485E-4</c:v>
                </c:pt>
                <c:pt idx="70">
                  <c:v>-3.2268017501694364E-4</c:v>
                </c:pt>
                <c:pt idx="71">
                  <c:v>-3.2313844767017566E-4</c:v>
                </c:pt>
                <c:pt idx="72">
                  <c:v>-3.2354813397571529E-4</c:v>
                </c:pt>
                <c:pt idx="73">
                  <c:v>-3.2390948503248438E-4</c:v>
                </c:pt>
                <c:pt idx="74">
                  <c:v>-3.2470603769763073E-4</c:v>
                </c:pt>
                <c:pt idx="75">
                  <c:v>-3.2487655873316432E-4</c:v>
                </c:pt>
                <c:pt idx="76">
                  <c:v>-3.2500000000004292E-4</c:v>
                </c:pt>
                <c:pt idx="77">
                  <c:v>-3.2507670321129794E-4</c:v>
                </c:pt>
                <c:pt idx="78">
                  <c:v>-3.2510737257856353E-4</c:v>
                </c:pt>
                <c:pt idx="79">
                  <c:v>-3.2493112598058819E-4</c:v>
                </c:pt>
                <c:pt idx="80">
                  <c:v>-3.2478560832200596E-4</c:v>
                </c:pt>
                <c:pt idx="81">
                  <c:v>-3.2459803098724223E-4</c:v>
                </c:pt>
                <c:pt idx="82">
                  <c:v>-3.2436918880511518E-4</c:v>
                </c:pt>
                <c:pt idx="83">
                  <c:v>-3.2290466207461561E-4</c:v>
                </c:pt>
                <c:pt idx="84">
                  <c:v>-3.2263382411360837E-4</c:v>
                </c:pt>
                <c:pt idx="85">
                  <c:v>-3.2217408419670321E-4</c:v>
                </c:pt>
                <c:pt idx="86">
                  <c:v>-3.2167864320824843E-4</c:v>
                </c:pt>
                <c:pt idx="87">
                  <c:v>-3.5456171392823265E-4</c:v>
                </c:pt>
                <c:pt idx="88">
                  <c:v>-3.53899695802639E-4</c:v>
                </c:pt>
                <c:pt idx="89">
                  <c:v>-3.5320674580898933E-4</c:v>
                </c:pt>
                <c:pt idx="90">
                  <c:v>-3.5248365876116883E-4</c:v>
                </c:pt>
                <c:pt idx="91">
                  <c:v>-3.5173122947174487E-4</c:v>
                </c:pt>
                <c:pt idx="92">
                  <c:v>-3.4930583628347899E-4</c:v>
                </c:pt>
                <c:pt idx="93">
                  <c:v>-3.484439861581465E-4</c:v>
                </c:pt>
                <c:pt idx="94">
                  <c:v>-3.4755676785668281E-4</c:v>
                </c:pt>
                <c:pt idx="95">
                  <c:v>-3.4664497619341219E-4</c:v>
                </c:pt>
                <c:pt idx="96">
                  <c:v>-3.457094059795844E-4</c:v>
                </c:pt>
                <c:pt idx="97">
                  <c:v>-3.4276797219644754E-4</c:v>
                </c:pt>
                <c:pt idx="98">
                  <c:v>-3.4174523593593151E-4</c:v>
                </c:pt>
                <c:pt idx="99">
                  <c:v>-3.4070269520131087E-4</c:v>
                </c:pt>
                <c:pt idx="100">
                  <c:v>-3.3964114481042354E-4</c:v>
                </c:pt>
                <c:pt idx="101">
                  <c:v>-3.385613795784722E-4</c:v>
                </c:pt>
                <c:pt idx="102">
                  <c:v>-3.3522074301944443E-4</c:v>
                </c:pt>
                <c:pt idx="103">
                  <c:v>-3.3407606660908272E-4</c:v>
                </c:pt>
                <c:pt idx="104">
                  <c:v>-3.3291714945343472E-4</c:v>
                </c:pt>
                <c:pt idx="105">
                  <c:v>-3.3174478637121676E-4</c:v>
                </c:pt>
                <c:pt idx="106">
                  <c:v>-3.3055977218949016E-4</c:v>
                </c:pt>
                <c:pt idx="107">
                  <c:v>-3.2693677125506459E-4</c:v>
                </c:pt>
                <c:pt idx="108">
                  <c:v>-3.2638656955485956E-4</c:v>
                </c:pt>
                <c:pt idx="109">
                  <c:v>-3.2514544696882197E-4</c:v>
                </c:pt>
                <c:pt idx="110">
                  <c:v>-3.2389607130323128E-4</c:v>
                </c:pt>
                <c:pt idx="111">
                  <c:v>-3.2263924621567242E-4</c:v>
                </c:pt>
                <c:pt idx="112">
                  <c:v>-3.1818868116098239E-4</c:v>
                </c:pt>
                <c:pt idx="113">
                  <c:v>-3.1755352489293287E-4</c:v>
                </c:pt>
                <c:pt idx="114">
                  <c:v>-3.1627150763524625E-4</c:v>
                </c:pt>
                <c:pt idx="115">
                  <c:v>-3.1498686293707223E-4</c:v>
                </c:pt>
                <c:pt idx="116">
                  <c:v>-3.1370039446620979E-4</c:v>
                </c:pt>
                <c:pt idx="117">
                  <c:v>-3.0924909915226744E-4</c:v>
                </c:pt>
                <c:pt idx="118">
                  <c:v>-3.085523562234016E-4</c:v>
                </c:pt>
                <c:pt idx="119">
                  <c:v>-3.0726882392695387E-4</c:v>
                </c:pt>
                <c:pt idx="120">
                  <c:v>-3.0598828987926652E-4</c:v>
                </c:pt>
                <c:pt idx="121">
                  <c:v>-3.047115577570203E-4</c:v>
                </c:pt>
                <c:pt idx="122">
                  <c:v>-3.0039065404426708E-4</c:v>
                </c:pt>
                <c:pt idx="123">
                  <c:v>-2.996587220285285E-4</c:v>
                </c:pt>
                <c:pt idx="124">
                  <c:v>-2.9841305467570578E-4</c:v>
                </c:pt>
                <c:pt idx="125">
                  <c:v>-2.9717601131284965E-4</c:v>
                </c:pt>
                <c:pt idx="126">
                  <c:v>-2.9594839562285813E-4</c:v>
                </c:pt>
                <c:pt idx="127">
                  <c:v>-2.9145017285961059E-4</c:v>
                </c:pt>
                <c:pt idx="128">
                  <c:v>-2.9029170839351586E-4</c:v>
                </c:pt>
                <c:pt idx="129">
                  <c:v>-2.8914695207160612E-4</c:v>
                </c:pt>
                <c:pt idx="130">
                  <c:v>-2.8801669011105976E-4</c:v>
                </c:pt>
                <c:pt idx="131">
                  <c:v>-2.8615063768840245E-4</c:v>
                </c:pt>
                <c:pt idx="132">
                  <c:v>-2.8365631016481828E-4</c:v>
                </c:pt>
                <c:pt idx="133">
                  <c:v>-2.8261031323791828E-4</c:v>
                </c:pt>
                <c:pt idx="134">
                  <c:v>-2.8158352797110717E-4</c:v>
                </c:pt>
                <c:pt idx="135">
                  <c:v>-2.8057674058069436E-4</c:v>
                </c:pt>
                <c:pt idx="136">
                  <c:v>-2.7901371805015058E-4</c:v>
                </c:pt>
                <c:pt idx="137">
                  <c:v>-2.7676529419827452E-4</c:v>
                </c:pt>
                <c:pt idx="138">
                  <c:v>-2.758702894996603E-4</c:v>
                </c:pt>
                <c:pt idx="139">
                  <c:v>-2.7500000000006388E-4</c:v>
                </c:pt>
                <c:pt idx="140">
                  <c:v>-2.7415497798987255E-4</c:v>
                </c:pt>
                <c:pt idx="141">
                  <c:v>-2.7293036987856376E-4</c:v>
                </c:pt>
                <c:pt idx="142">
                  <c:v>-2.7101755668755014E-4</c:v>
                </c:pt>
                <c:pt idx="143">
                  <c:v>-2.7029078116821861E-4</c:v>
                </c:pt>
                <c:pt idx="144">
                  <c:v>-2.6958580281687068E-4</c:v>
                </c:pt>
                <c:pt idx="145">
                  <c:v>-2.6890200425388068E-4</c:v>
                </c:pt>
                <c:pt idx="146">
                  <c:v>-2.6577909996871186E-4</c:v>
                </c:pt>
                <c:pt idx="147">
                  <c:v>-2.6520941514548377E-4</c:v>
                </c:pt>
                <c:pt idx="148">
                  <c:v>-2.6476482287607231E-4</c:v>
                </c:pt>
                <c:pt idx="149">
                  <c:v>-2.6422403304425572E-4</c:v>
                </c:pt>
                <c:pt idx="150">
                  <c:v>-2.6269600077343137E-4</c:v>
                </c:pt>
                <c:pt idx="151">
                  <c:v>-2.6221602185572124E-4</c:v>
                </c:pt>
                <c:pt idx="152">
                  <c:v>-2.6174968523980487E-4</c:v>
                </c:pt>
                <c:pt idx="153">
                  <c:v>-2.612963667515632E-4</c:v>
                </c:pt>
                <c:pt idx="154">
                  <c:v>-2.6085544221951258E-4</c:v>
                </c:pt>
                <c:pt idx="155">
                  <c:v>-2.5960079063776372E-4</c:v>
                </c:pt>
                <c:pt idx="156">
                  <c:v>-2.5920320020202434E-4</c:v>
                </c:pt>
                <c:pt idx="157">
                  <c:v>-2.5881488285627323E-4</c:v>
                </c:pt>
                <c:pt idx="158">
                  <c:v>-2.584352144241952E-4</c:v>
                </c:pt>
                <c:pt idx="159">
                  <c:v>-2.580635707360635E-4</c:v>
                </c:pt>
                <c:pt idx="160">
                  <c:v>-2.5699054635726251E-4</c:v>
                </c:pt>
                <c:pt idx="161">
                  <c:v>-2.5664475987693432E-4</c:v>
                </c:pt>
                <c:pt idx="162">
                  <c:v>-2.5630387725941636E-4</c:v>
                </c:pt>
                <c:pt idx="163">
                  <c:v>-2.5596727432839378E-4</c:v>
                </c:pt>
                <c:pt idx="164">
                  <c:v>-2.5563432690842982E-4</c:v>
                </c:pt>
                <c:pt idx="165">
                  <c:v>-2.5465117593944205E-4</c:v>
                </c:pt>
                <c:pt idx="166">
                  <c:v>-2.5432660879002152E-4</c:v>
                </c:pt>
                <c:pt idx="167">
                  <c:v>-2.5400257626437489E-4</c:v>
                </c:pt>
                <c:pt idx="168">
                  <c:v>-2.5367845418662621E-4</c:v>
                </c:pt>
                <c:pt idx="169">
                  <c:v>-2.5335361837738608E-4</c:v>
                </c:pt>
                <c:pt idx="170">
                  <c:v>-2.5217277386464126E-4</c:v>
                </c:pt>
                <c:pt idx="171">
                  <c:v>-2.5182991018197863E-4</c:v>
                </c:pt>
                <c:pt idx="172">
                  <c:v>-2.514829133563577E-4</c:v>
                </c:pt>
                <c:pt idx="173">
                  <c:v>-2.511311659929475E-4</c:v>
                </c:pt>
                <c:pt idx="174">
                  <c:v>-2.5028112459205291E-4</c:v>
                </c:pt>
                <c:pt idx="175">
                  <c:v>-2.4966432326566513E-4</c:v>
                </c:pt>
                <c:pt idx="176">
                  <c:v>-2.4927956228823852E-4</c:v>
                </c:pt>
                <c:pt idx="177">
                  <c:v>-2.4888634640186501E-4</c:v>
                </c:pt>
                <c:pt idx="178">
                  <c:v>-2.4848405820910712E-4</c:v>
                </c:pt>
                <c:pt idx="179">
                  <c:v>-2.4742491036096711E-4</c:v>
                </c:pt>
                <c:pt idx="180">
                  <c:v>-2.4677183444329296E-4</c:v>
                </c:pt>
                <c:pt idx="181">
                  <c:v>-2.4631492376400119E-4</c:v>
                </c:pt>
                <c:pt idx="182">
                  <c:v>-2.4584523639543764E-4</c:v>
                </c:pt>
                <c:pt idx="183">
                  <c:v>-2.4536215493625485E-4</c:v>
                </c:pt>
                <c:pt idx="184">
                  <c:v>-2.4404176387290443E-4</c:v>
                </c:pt>
                <c:pt idx="185">
                  <c:v>-2.432835402159082E-4</c:v>
                </c:pt>
                <c:pt idx="186">
                  <c:v>-2.4272422731078707E-4</c:v>
                </c:pt>
                <c:pt idx="187">
                  <c:v>-2.4214781591347864E-4</c:v>
                </c:pt>
                <c:pt idx="188">
                  <c:v>-2.4155368862133211E-4</c:v>
                </c:pt>
                <c:pt idx="189">
                  <c:v>-2.3992442317218179E-4</c:v>
                </c:pt>
                <c:pt idx="190">
                  <c:v>-2.3898767243266963E-4</c:v>
                </c:pt>
                <c:pt idx="191">
                  <c:v>-2.3829570460745641E-4</c:v>
                </c:pt>
                <c:pt idx="192">
                  <c:v>-2.3758231646020536E-4</c:v>
                </c:pt>
                <c:pt idx="193">
                  <c:v>-2.3684689058088028E-4</c:v>
                </c:pt>
                <c:pt idx="194">
                  <c:v>-2.3486562505517798E-4</c:v>
                </c:pt>
                <c:pt idx="195">
                  <c:v>-2.3367246158773302E-4</c:v>
                </c:pt>
                <c:pt idx="196">
                  <c:v>-2.3281758591878321E-4</c:v>
                </c:pt>
                <c:pt idx="197">
                  <c:v>-2.319369680553704E-4</c:v>
                </c:pt>
                <c:pt idx="198">
                  <c:v>-2.3102999058485183E-4</c:v>
                </c:pt>
                <c:pt idx="199">
                  <c:v>-2.2865810461920552E-4</c:v>
                </c:pt>
                <c:pt idx="200">
                  <c:v>-2.2712613632629831E-4</c:v>
                </c:pt>
                <c:pt idx="201">
                  <c:v>-2.2607809957587085E-4</c:v>
                </c:pt>
                <c:pt idx="202">
                  <c:v>-2.2499999871076736E-4</c:v>
                </c:pt>
                <c:pt idx="203">
                  <c:v>-2.2389127604274445E-4</c:v>
                </c:pt>
                <c:pt idx="204">
                  <c:v>-2.2109843701750959E-4</c:v>
                </c:pt>
                <c:pt idx="205">
                  <c:v>-2.1915097512616711E-4</c:v>
                </c:pt>
                <c:pt idx="206">
                  <c:v>-2.178912363094276E-4</c:v>
                </c:pt>
                <c:pt idx="207">
                  <c:v>-2.1660234880400796E-4</c:v>
                </c:pt>
                <c:pt idx="208">
                  <c:v>-2.1528467098541135E-4</c:v>
                </c:pt>
                <c:pt idx="209">
                  <c:v>-2.1209720289731688E-4</c:v>
                </c:pt>
                <c:pt idx="210">
                  <c:v>-2.0973322404109666E-4</c:v>
                </c:pt>
                <c:pt idx="211">
                  <c:v>-2.0827697025267049E-4</c:v>
                </c:pt>
                <c:pt idx="212">
                  <c:v>-2.0679407639105339E-4</c:v>
                </c:pt>
                <c:pt idx="213">
                  <c:v>-2.052849008278387E-4</c:v>
                </c:pt>
                <c:pt idx="214">
                  <c:v>-2.0175137682275091E-4</c:v>
                </c:pt>
                <c:pt idx="215">
                  <c:v>-1.9899254902432047E-4</c:v>
                </c:pt>
                <c:pt idx="216">
                  <c:v>-1.9735734055091061E-4</c:v>
                </c:pt>
                <c:pt idx="217">
                  <c:v>-1.9569800061675806E-4</c:v>
                </c:pt>
                <c:pt idx="218">
                  <c:v>-1.9401488759345607E-4</c:v>
                </c:pt>
                <c:pt idx="219">
                  <c:v>-1.9018126500603804E-4</c:v>
                </c:pt>
                <c:pt idx="220">
                  <c:v>-1.8705187210361245E-4</c:v>
                </c:pt>
                <c:pt idx="221">
                  <c:v>-1.852552692540781E-4</c:v>
                </c:pt>
                <c:pt idx="222">
                  <c:v>-1.8343704356233137E-4</c:v>
                </c:pt>
                <c:pt idx="223">
                  <c:v>-1.8159755340561314E-4</c:v>
                </c:pt>
                <c:pt idx="224">
                  <c:v>-1.7750717385499296E-4</c:v>
                </c:pt>
                <c:pt idx="225">
                  <c:v>-1.7403411563387611E-4</c:v>
                </c:pt>
                <c:pt idx="226">
                  <c:v>-1.720936787878894E-4</c:v>
                </c:pt>
                <c:pt idx="227">
                  <c:v>-1.7013412773733574E-4</c:v>
                </c:pt>
                <c:pt idx="228">
                  <c:v>-1.6815582085728388E-4</c:v>
                </c:pt>
                <c:pt idx="229">
                  <c:v>-1.6384941034378573E-4</c:v>
                </c:pt>
                <c:pt idx="230">
                  <c:v>-1.6006220263209414E-4</c:v>
                </c:pt>
                <c:pt idx="231">
                  <c:v>-1.5799549229791998E-4</c:v>
                </c:pt>
                <c:pt idx="232">
                  <c:v>-1.5591217641420171E-4</c:v>
                </c:pt>
                <c:pt idx="233">
                  <c:v>-1.5381261336165571E-4</c:v>
                </c:pt>
                <c:pt idx="234">
                  <c:v>-1.4932828233948925E-4</c:v>
                </c:pt>
                <c:pt idx="235">
                  <c:v>-1.4525905711792537E-4</c:v>
                </c:pt>
                <c:pt idx="236">
                  <c:v>-1.4308363396717624E-4</c:v>
                </c:pt>
                <c:pt idx="237">
                  <c:v>-1.4089411394927525E-4</c:v>
                </c:pt>
                <c:pt idx="238">
                  <c:v>-1.3869085545015203E-4</c:v>
                </c:pt>
                <c:pt idx="239">
                  <c:v>-1.3406409889333553E-4</c:v>
                </c:pt>
                <c:pt idx="240">
                  <c:v>-1.2974760438305458E-4</c:v>
                </c:pt>
                <c:pt idx="241">
                  <c:v>-1.2748102928978976E-4</c:v>
                </c:pt>
                <c:pt idx="242">
                  <c:v>-1.2520286604347908E-4</c:v>
                </c:pt>
                <c:pt idx="243">
                  <c:v>-1.2291347303700314E-4</c:v>
                </c:pt>
                <c:pt idx="244">
                  <c:v>-1.1817717048945296E-4</c:v>
                </c:pt>
                <c:pt idx="245">
                  <c:v>-1.1365077123447621E-4</c:v>
                </c:pt>
                <c:pt idx="246">
                  <c:v>-1.1131060530734987E-4</c:v>
                </c:pt>
                <c:pt idx="247">
                  <c:v>-1.0896135997951401E-4</c:v>
                </c:pt>
                <c:pt idx="248">
                  <c:v>-1.0660339364471808E-4</c:v>
                </c:pt>
                <c:pt idx="249">
                  <c:v>-1.0178780926128894E-4</c:v>
                </c:pt>
                <c:pt idx="250">
                  <c:v>-9.7091486201719831E-5</c:v>
                </c:pt>
                <c:pt idx="251">
                  <c:v>-9.4695290809612828E-5</c:v>
                </c:pt>
                <c:pt idx="252">
                  <c:v>-9.2292524805190709E-5</c:v>
                </c:pt>
                <c:pt idx="253">
                  <c:v>-8.9883546589588349E-5</c:v>
                </c:pt>
                <c:pt idx="254">
                  <c:v>-8.5016329171891093E-5</c:v>
                </c:pt>
                <c:pt idx="255">
                  <c:v>-8.0192679694550108E-5</c:v>
                </c:pt>
                <c:pt idx="256">
                  <c:v>-7.7758016485250607E-5</c:v>
                </c:pt>
                <c:pt idx="257">
                  <c:v>-7.6545005193174849E-5</c:v>
                </c:pt>
                <c:pt idx="258">
                  <c:v>-7.4102154107363809E-5</c:v>
                </c:pt>
                <c:pt idx="259">
                  <c:v>-7.1655902933429635E-5</c:v>
                </c:pt>
                <c:pt idx="260">
                  <c:v>-6.4300372359791402E-5</c:v>
                </c:pt>
                <c:pt idx="261">
                  <c:v>-6.1844144321248026E-5</c:v>
                </c:pt>
                <c:pt idx="262">
                  <c:v>-5.9386327941817274E-5</c:v>
                </c:pt>
                <c:pt idx="263">
                  <c:v>-5.6927285576480316E-5</c:v>
                </c:pt>
                <c:pt idx="264">
                  <c:v>-5.4467379579339923E-5</c:v>
                </c:pt>
              </c:numCache>
            </c:numRef>
          </c:yVal>
          <c:smooth val="0"/>
        </c:ser>
        <c:ser>
          <c:idx val="1"/>
          <c:order val="2"/>
          <c:tx>
            <c:v>Mkt FUT</c:v>
          </c:tx>
          <c:spPr>
            <a:ln w="28575">
              <a:noFill/>
            </a:ln>
          </c:spPr>
          <c:marker>
            <c:symbol val="square"/>
            <c:size val="4"/>
          </c:marker>
          <c:xVal>
            <c:numRef>
              <c:f>EUR3M!$AP$2:$AP$6</c:f>
              <c:numCache>
                <c:formatCode>ddd\,\ dd\-mmm\-yyyy</c:formatCode>
                <c:ptCount val="5"/>
                <c:pt idx="0">
                  <c:v>42263</c:v>
                </c:pt>
                <c:pt idx="1">
                  <c:v>42354</c:v>
                </c:pt>
                <c:pt idx="2">
                  <c:v>42445</c:v>
                </c:pt>
                <c:pt idx="3">
                  <c:v>42536</c:v>
                </c:pt>
                <c:pt idx="4">
                  <c:v>42634</c:v>
                </c:pt>
              </c:numCache>
            </c:numRef>
          </c:xVal>
          <c:yVal>
            <c:numRef>
              <c:f>EUR3M!$AQ$2:$AQ$6</c:f>
              <c:numCache>
                <c:formatCode>0.0000%</c:formatCode>
                <c:ptCount val="5"/>
                <c:pt idx="0">
                  <c:v>-3.249999999999087E-4</c:v>
                </c:pt>
                <c:pt idx="1">
                  <c:v>-3.249999999999087E-4</c:v>
                </c:pt>
                <c:pt idx="2">
                  <c:v>-2.7500000000002522E-4</c:v>
                </c:pt>
                <c:pt idx="3">
                  <c:v>-2.2500000000014175E-4</c:v>
                </c:pt>
                <c:pt idx="4">
                  <c:v>-2.4999999999941735E-5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94400256"/>
        <c:axId val="794401792"/>
      </c:scatterChart>
      <c:valAx>
        <c:axId val="794400256"/>
        <c:scaling>
          <c:orientation val="minMax"/>
        </c:scaling>
        <c:delete val="0"/>
        <c:axPos val="b"/>
        <c:numFmt formatCode="[$-409]mmm\-yy;@" sourceLinked="0"/>
        <c:majorTickMark val="out"/>
        <c:minorTickMark val="none"/>
        <c:tickLblPos val="low"/>
        <c:txPr>
          <a:bodyPr rot="-2700000"/>
          <a:lstStyle/>
          <a:p>
            <a:pPr>
              <a:defRPr/>
            </a:pPr>
            <a:endParaRPr lang="en-US"/>
          </a:p>
        </c:txPr>
        <c:crossAx val="794401792"/>
        <c:crosses val="autoZero"/>
        <c:crossBetween val="midCat"/>
      </c:valAx>
      <c:valAx>
        <c:axId val="794401792"/>
        <c:scaling>
          <c:orientation val="minMax"/>
          <c:max val="3.0000000000000009E-3"/>
          <c:min val="-3.0000000000000009E-3"/>
        </c:scaling>
        <c:delete val="0"/>
        <c:axPos val="l"/>
        <c:majorGridlines/>
        <c:numFmt formatCode="0.00%" sourceLinked="0"/>
        <c:majorTickMark val="out"/>
        <c:minorTickMark val="none"/>
        <c:tickLblPos val="nextTo"/>
        <c:crossAx val="794400256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86618333333333331"/>
          <c:y val="0.57717222222222231"/>
          <c:w val="9.0839583333333335E-2"/>
          <c:h val="0.19137750000000001"/>
        </c:manualLayout>
      </c:layout>
      <c:overlay val="1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Euribor 3M (0Y-2Y)</a:t>
            </a:r>
          </a:p>
        </c:rich>
      </c:tx>
      <c:overlay val="1"/>
    </c:title>
    <c:autoTitleDeleted val="0"/>
    <c:plotArea>
      <c:layout>
        <c:manualLayout>
          <c:layoutTarget val="inner"/>
          <c:xMode val="edge"/>
          <c:yMode val="edge"/>
          <c:x val="7.711875E-2"/>
          <c:y val="3.9167222222222221E-2"/>
          <c:w val="0.8970751388888889"/>
          <c:h val="0.81515805555555554"/>
        </c:manualLayout>
      </c:layout>
      <c:scatterChart>
        <c:scatterStyle val="lineMarker"/>
        <c:varyColors val="0"/>
        <c:ser>
          <c:idx val="0"/>
          <c:order val="0"/>
          <c:tx>
            <c:v>Mx</c:v>
          </c:tx>
          <c:spPr>
            <a:ln w="28575">
              <a:noFill/>
            </a:ln>
          </c:spPr>
          <c:marker>
            <c:symbol val="diamond"/>
            <c:size val="3"/>
          </c:marker>
          <c:xVal>
            <c:numRef>
              <c:f>EUR3M!$AW$2:$AW$513</c:f>
              <c:numCache>
                <c:formatCode>ddd\,\ dd\-mmm\-yyyy</c:formatCode>
                <c:ptCount val="512"/>
                <c:pt idx="0">
                  <c:v>42248</c:v>
                </c:pt>
                <c:pt idx="1">
                  <c:v>42249</c:v>
                </c:pt>
                <c:pt idx="2">
                  <c:v>42250</c:v>
                </c:pt>
                <c:pt idx="3">
                  <c:v>42251</c:v>
                </c:pt>
                <c:pt idx="4">
                  <c:v>42254</c:v>
                </c:pt>
                <c:pt idx="5">
                  <c:v>42255</c:v>
                </c:pt>
                <c:pt idx="6">
                  <c:v>42256</c:v>
                </c:pt>
                <c:pt idx="7">
                  <c:v>42257</c:v>
                </c:pt>
                <c:pt idx="8">
                  <c:v>42258</c:v>
                </c:pt>
                <c:pt idx="9">
                  <c:v>42261</c:v>
                </c:pt>
                <c:pt idx="10">
                  <c:v>42262</c:v>
                </c:pt>
                <c:pt idx="11">
                  <c:v>42263</c:v>
                </c:pt>
                <c:pt idx="12">
                  <c:v>42264</c:v>
                </c:pt>
                <c:pt idx="13">
                  <c:v>42265</c:v>
                </c:pt>
                <c:pt idx="14">
                  <c:v>42268</c:v>
                </c:pt>
                <c:pt idx="15">
                  <c:v>42269</c:v>
                </c:pt>
                <c:pt idx="16">
                  <c:v>42270</c:v>
                </c:pt>
                <c:pt idx="17">
                  <c:v>42271</c:v>
                </c:pt>
                <c:pt idx="18">
                  <c:v>42272</c:v>
                </c:pt>
                <c:pt idx="19">
                  <c:v>42275</c:v>
                </c:pt>
                <c:pt idx="20">
                  <c:v>42276</c:v>
                </c:pt>
                <c:pt idx="21">
                  <c:v>42277</c:v>
                </c:pt>
                <c:pt idx="22">
                  <c:v>42278</c:v>
                </c:pt>
                <c:pt idx="23">
                  <c:v>42279</c:v>
                </c:pt>
                <c:pt idx="24">
                  <c:v>42282</c:v>
                </c:pt>
                <c:pt idx="25">
                  <c:v>42283</c:v>
                </c:pt>
                <c:pt idx="26">
                  <c:v>42284</c:v>
                </c:pt>
                <c:pt idx="27">
                  <c:v>42285</c:v>
                </c:pt>
                <c:pt idx="28">
                  <c:v>42286</c:v>
                </c:pt>
                <c:pt idx="29">
                  <c:v>42289</c:v>
                </c:pt>
                <c:pt idx="30">
                  <c:v>42290</c:v>
                </c:pt>
                <c:pt idx="31">
                  <c:v>42291</c:v>
                </c:pt>
                <c:pt idx="32">
                  <c:v>42292</c:v>
                </c:pt>
                <c:pt idx="33">
                  <c:v>42293</c:v>
                </c:pt>
                <c:pt idx="34">
                  <c:v>42296</c:v>
                </c:pt>
                <c:pt idx="35">
                  <c:v>42297</c:v>
                </c:pt>
                <c:pt idx="36">
                  <c:v>42298</c:v>
                </c:pt>
                <c:pt idx="37">
                  <c:v>42299</c:v>
                </c:pt>
                <c:pt idx="38">
                  <c:v>42300</c:v>
                </c:pt>
                <c:pt idx="39">
                  <c:v>42303</c:v>
                </c:pt>
                <c:pt idx="40">
                  <c:v>42304</c:v>
                </c:pt>
                <c:pt idx="41">
                  <c:v>42305</c:v>
                </c:pt>
                <c:pt idx="42">
                  <c:v>42306</c:v>
                </c:pt>
                <c:pt idx="43">
                  <c:v>42307</c:v>
                </c:pt>
                <c:pt idx="44">
                  <c:v>42310</c:v>
                </c:pt>
                <c:pt idx="45">
                  <c:v>42311</c:v>
                </c:pt>
                <c:pt idx="46">
                  <c:v>42312</c:v>
                </c:pt>
                <c:pt idx="47">
                  <c:v>42313</c:v>
                </c:pt>
                <c:pt idx="48">
                  <c:v>42314</c:v>
                </c:pt>
                <c:pt idx="49">
                  <c:v>42317</c:v>
                </c:pt>
                <c:pt idx="50">
                  <c:v>42318</c:v>
                </c:pt>
                <c:pt idx="51">
                  <c:v>42319</c:v>
                </c:pt>
                <c:pt idx="52">
                  <c:v>42320</c:v>
                </c:pt>
                <c:pt idx="53">
                  <c:v>42321</c:v>
                </c:pt>
                <c:pt idx="54">
                  <c:v>42324</c:v>
                </c:pt>
                <c:pt idx="55">
                  <c:v>42325</c:v>
                </c:pt>
                <c:pt idx="56">
                  <c:v>42326</c:v>
                </c:pt>
                <c:pt idx="57">
                  <c:v>42327</c:v>
                </c:pt>
                <c:pt idx="58">
                  <c:v>42328</c:v>
                </c:pt>
                <c:pt idx="59">
                  <c:v>42331</c:v>
                </c:pt>
                <c:pt idx="60">
                  <c:v>42332</c:v>
                </c:pt>
                <c:pt idx="61">
                  <c:v>42333</c:v>
                </c:pt>
                <c:pt idx="62">
                  <c:v>42334</c:v>
                </c:pt>
                <c:pt idx="63">
                  <c:v>42335</c:v>
                </c:pt>
                <c:pt idx="64">
                  <c:v>42338</c:v>
                </c:pt>
                <c:pt idx="65">
                  <c:v>42339</c:v>
                </c:pt>
                <c:pt idx="66">
                  <c:v>42340</c:v>
                </c:pt>
                <c:pt idx="67">
                  <c:v>42341</c:v>
                </c:pt>
                <c:pt idx="68">
                  <c:v>42342</c:v>
                </c:pt>
                <c:pt idx="69">
                  <c:v>42345</c:v>
                </c:pt>
                <c:pt idx="70">
                  <c:v>42346</c:v>
                </c:pt>
                <c:pt idx="71">
                  <c:v>42347</c:v>
                </c:pt>
                <c:pt idx="72">
                  <c:v>42348</c:v>
                </c:pt>
                <c:pt idx="73">
                  <c:v>42349</c:v>
                </c:pt>
                <c:pt idx="74">
                  <c:v>42352</c:v>
                </c:pt>
                <c:pt idx="75">
                  <c:v>42353</c:v>
                </c:pt>
                <c:pt idx="76">
                  <c:v>42354</c:v>
                </c:pt>
                <c:pt idx="77">
                  <c:v>42355</c:v>
                </c:pt>
                <c:pt idx="78">
                  <c:v>42356</c:v>
                </c:pt>
                <c:pt idx="79">
                  <c:v>42359</c:v>
                </c:pt>
                <c:pt idx="80">
                  <c:v>42360</c:v>
                </c:pt>
                <c:pt idx="81">
                  <c:v>42361</c:v>
                </c:pt>
                <c:pt idx="82">
                  <c:v>42362</c:v>
                </c:pt>
                <c:pt idx="83">
                  <c:v>42366</c:v>
                </c:pt>
                <c:pt idx="84">
                  <c:v>42367</c:v>
                </c:pt>
                <c:pt idx="85">
                  <c:v>42368</c:v>
                </c:pt>
                <c:pt idx="86">
                  <c:v>42369</c:v>
                </c:pt>
                <c:pt idx="87">
                  <c:v>42373</c:v>
                </c:pt>
                <c:pt idx="88">
                  <c:v>42374</c:v>
                </c:pt>
                <c:pt idx="89">
                  <c:v>42375</c:v>
                </c:pt>
                <c:pt idx="90">
                  <c:v>42376</c:v>
                </c:pt>
                <c:pt idx="91">
                  <c:v>42377</c:v>
                </c:pt>
                <c:pt idx="92">
                  <c:v>42380</c:v>
                </c:pt>
                <c:pt idx="93">
                  <c:v>42381</c:v>
                </c:pt>
                <c:pt idx="94">
                  <c:v>42382</c:v>
                </c:pt>
                <c:pt idx="95">
                  <c:v>42383</c:v>
                </c:pt>
                <c:pt idx="96">
                  <c:v>42384</c:v>
                </c:pt>
                <c:pt idx="97">
                  <c:v>42387</c:v>
                </c:pt>
                <c:pt idx="98">
                  <c:v>42388</c:v>
                </c:pt>
                <c:pt idx="99">
                  <c:v>42389</c:v>
                </c:pt>
                <c:pt idx="100">
                  <c:v>42390</c:v>
                </c:pt>
                <c:pt idx="101">
                  <c:v>42391</c:v>
                </c:pt>
                <c:pt idx="102">
                  <c:v>42394</c:v>
                </c:pt>
                <c:pt idx="103">
                  <c:v>42395</c:v>
                </c:pt>
                <c:pt idx="104">
                  <c:v>42396</c:v>
                </c:pt>
                <c:pt idx="105">
                  <c:v>42397</c:v>
                </c:pt>
                <c:pt idx="106">
                  <c:v>42398</c:v>
                </c:pt>
                <c:pt idx="107">
                  <c:v>42401</c:v>
                </c:pt>
                <c:pt idx="108">
                  <c:v>42402</c:v>
                </c:pt>
                <c:pt idx="109">
                  <c:v>42403</c:v>
                </c:pt>
                <c:pt idx="110">
                  <c:v>42404</c:v>
                </c:pt>
                <c:pt idx="111">
                  <c:v>42405</c:v>
                </c:pt>
                <c:pt idx="112">
                  <c:v>42408</c:v>
                </c:pt>
                <c:pt idx="113">
                  <c:v>42409</c:v>
                </c:pt>
                <c:pt idx="114">
                  <c:v>42410</c:v>
                </c:pt>
                <c:pt idx="115">
                  <c:v>42411</c:v>
                </c:pt>
                <c:pt idx="116">
                  <c:v>42412</c:v>
                </c:pt>
                <c:pt idx="117">
                  <c:v>42415</c:v>
                </c:pt>
                <c:pt idx="118">
                  <c:v>42416</c:v>
                </c:pt>
                <c:pt idx="119">
                  <c:v>42417</c:v>
                </c:pt>
                <c:pt idx="120">
                  <c:v>42418</c:v>
                </c:pt>
                <c:pt idx="121">
                  <c:v>42419</c:v>
                </c:pt>
                <c:pt idx="122">
                  <c:v>42422</c:v>
                </c:pt>
                <c:pt idx="123">
                  <c:v>42423</c:v>
                </c:pt>
                <c:pt idx="124">
                  <c:v>42424</c:v>
                </c:pt>
                <c:pt idx="125">
                  <c:v>42425</c:v>
                </c:pt>
                <c:pt idx="126">
                  <c:v>42426</c:v>
                </c:pt>
                <c:pt idx="127">
                  <c:v>42429</c:v>
                </c:pt>
                <c:pt idx="128">
                  <c:v>42430</c:v>
                </c:pt>
                <c:pt idx="129">
                  <c:v>42431</c:v>
                </c:pt>
                <c:pt idx="130">
                  <c:v>42432</c:v>
                </c:pt>
                <c:pt idx="131">
                  <c:v>42433</c:v>
                </c:pt>
                <c:pt idx="132">
                  <c:v>42436</c:v>
                </c:pt>
                <c:pt idx="133">
                  <c:v>42437</c:v>
                </c:pt>
                <c:pt idx="134">
                  <c:v>42438</c:v>
                </c:pt>
                <c:pt idx="135">
                  <c:v>42439</c:v>
                </c:pt>
                <c:pt idx="136">
                  <c:v>42440</c:v>
                </c:pt>
                <c:pt idx="137">
                  <c:v>42443</c:v>
                </c:pt>
                <c:pt idx="138">
                  <c:v>42444</c:v>
                </c:pt>
                <c:pt idx="139">
                  <c:v>42445</c:v>
                </c:pt>
                <c:pt idx="140">
                  <c:v>42446</c:v>
                </c:pt>
                <c:pt idx="141">
                  <c:v>42447</c:v>
                </c:pt>
                <c:pt idx="142">
                  <c:v>42450</c:v>
                </c:pt>
                <c:pt idx="143">
                  <c:v>42451</c:v>
                </c:pt>
                <c:pt idx="144">
                  <c:v>42452</c:v>
                </c:pt>
                <c:pt idx="145">
                  <c:v>42453</c:v>
                </c:pt>
                <c:pt idx="146">
                  <c:v>42458</c:v>
                </c:pt>
                <c:pt idx="147">
                  <c:v>42459</c:v>
                </c:pt>
                <c:pt idx="148">
                  <c:v>42460</c:v>
                </c:pt>
                <c:pt idx="149">
                  <c:v>42461</c:v>
                </c:pt>
                <c:pt idx="150">
                  <c:v>42464</c:v>
                </c:pt>
                <c:pt idx="151">
                  <c:v>42465</c:v>
                </c:pt>
                <c:pt idx="152">
                  <c:v>42466</c:v>
                </c:pt>
                <c:pt idx="153">
                  <c:v>42467</c:v>
                </c:pt>
                <c:pt idx="154">
                  <c:v>42468</c:v>
                </c:pt>
                <c:pt idx="155">
                  <c:v>42471</c:v>
                </c:pt>
                <c:pt idx="156">
                  <c:v>42472</c:v>
                </c:pt>
                <c:pt idx="157">
                  <c:v>42473</c:v>
                </c:pt>
                <c:pt idx="158">
                  <c:v>42474</c:v>
                </c:pt>
                <c:pt idx="159">
                  <c:v>42475</c:v>
                </c:pt>
                <c:pt idx="160">
                  <c:v>42478</c:v>
                </c:pt>
                <c:pt idx="161">
                  <c:v>42479</c:v>
                </c:pt>
                <c:pt idx="162">
                  <c:v>42480</c:v>
                </c:pt>
                <c:pt idx="163">
                  <c:v>42481</c:v>
                </c:pt>
                <c:pt idx="164">
                  <c:v>42482</c:v>
                </c:pt>
                <c:pt idx="165">
                  <c:v>42485</c:v>
                </c:pt>
                <c:pt idx="166">
                  <c:v>42486</c:v>
                </c:pt>
                <c:pt idx="167">
                  <c:v>42487</c:v>
                </c:pt>
                <c:pt idx="168">
                  <c:v>42488</c:v>
                </c:pt>
                <c:pt idx="169">
                  <c:v>42489</c:v>
                </c:pt>
                <c:pt idx="170">
                  <c:v>42492</c:v>
                </c:pt>
                <c:pt idx="171">
                  <c:v>42493</c:v>
                </c:pt>
                <c:pt idx="172">
                  <c:v>42494</c:v>
                </c:pt>
                <c:pt idx="173">
                  <c:v>42495</c:v>
                </c:pt>
                <c:pt idx="174">
                  <c:v>42496</c:v>
                </c:pt>
                <c:pt idx="175">
                  <c:v>42499</c:v>
                </c:pt>
                <c:pt idx="176">
                  <c:v>42500</c:v>
                </c:pt>
                <c:pt idx="177">
                  <c:v>42501</c:v>
                </c:pt>
                <c:pt idx="178">
                  <c:v>42502</c:v>
                </c:pt>
                <c:pt idx="179">
                  <c:v>42503</c:v>
                </c:pt>
                <c:pt idx="180">
                  <c:v>42506</c:v>
                </c:pt>
                <c:pt idx="181">
                  <c:v>42507</c:v>
                </c:pt>
                <c:pt idx="182">
                  <c:v>42508</c:v>
                </c:pt>
                <c:pt idx="183">
                  <c:v>42509</c:v>
                </c:pt>
                <c:pt idx="184">
                  <c:v>42510</c:v>
                </c:pt>
                <c:pt idx="185">
                  <c:v>42513</c:v>
                </c:pt>
                <c:pt idx="186">
                  <c:v>42514</c:v>
                </c:pt>
                <c:pt idx="187">
                  <c:v>42515</c:v>
                </c:pt>
                <c:pt idx="188">
                  <c:v>42516</c:v>
                </c:pt>
                <c:pt idx="189">
                  <c:v>42517</c:v>
                </c:pt>
                <c:pt idx="190">
                  <c:v>42520</c:v>
                </c:pt>
                <c:pt idx="191">
                  <c:v>42521</c:v>
                </c:pt>
                <c:pt idx="192">
                  <c:v>42522</c:v>
                </c:pt>
                <c:pt idx="193">
                  <c:v>42523</c:v>
                </c:pt>
                <c:pt idx="194">
                  <c:v>42524</c:v>
                </c:pt>
                <c:pt idx="195">
                  <c:v>42527</c:v>
                </c:pt>
                <c:pt idx="196">
                  <c:v>42528</c:v>
                </c:pt>
                <c:pt idx="197">
                  <c:v>42529</c:v>
                </c:pt>
                <c:pt idx="198">
                  <c:v>42530</c:v>
                </c:pt>
                <c:pt idx="199">
                  <c:v>42531</c:v>
                </c:pt>
                <c:pt idx="200">
                  <c:v>42534</c:v>
                </c:pt>
                <c:pt idx="201">
                  <c:v>42535</c:v>
                </c:pt>
                <c:pt idx="202">
                  <c:v>42536</c:v>
                </c:pt>
                <c:pt idx="203">
                  <c:v>42537</c:v>
                </c:pt>
                <c:pt idx="204">
                  <c:v>42538</c:v>
                </c:pt>
                <c:pt idx="205">
                  <c:v>42541</c:v>
                </c:pt>
                <c:pt idx="206">
                  <c:v>42542</c:v>
                </c:pt>
                <c:pt idx="207">
                  <c:v>42543</c:v>
                </c:pt>
                <c:pt idx="208">
                  <c:v>42544</c:v>
                </c:pt>
                <c:pt idx="209">
                  <c:v>42545</c:v>
                </c:pt>
                <c:pt idx="210">
                  <c:v>42548</c:v>
                </c:pt>
                <c:pt idx="211">
                  <c:v>42549</c:v>
                </c:pt>
                <c:pt idx="212">
                  <c:v>42550</c:v>
                </c:pt>
                <c:pt idx="213">
                  <c:v>42551</c:v>
                </c:pt>
                <c:pt idx="214">
                  <c:v>42552</c:v>
                </c:pt>
                <c:pt idx="215">
                  <c:v>42555</c:v>
                </c:pt>
                <c:pt idx="216">
                  <c:v>42556</c:v>
                </c:pt>
                <c:pt idx="217">
                  <c:v>42557</c:v>
                </c:pt>
                <c:pt idx="218">
                  <c:v>42558</c:v>
                </c:pt>
                <c:pt idx="219">
                  <c:v>42559</c:v>
                </c:pt>
                <c:pt idx="220">
                  <c:v>42562</c:v>
                </c:pt>
                <c:pt idx="221">
                  <c:v>42563</c:v>
                </c:pt>
                <c:pt idx="222">
                  <c:v>42564</c:v>
                </c:pt>
                <c:pt idx="223">
                  <c:v>42565</c:v>
                </c:pt>
                <c:pt idx="224">
                  <c:v>42566</c:v>
                </c:pt>
                <c:pt idx="225">
                  <c:v>42569</c:v>
                </c:pt>
                <c:pt idx="226">
                  <c:v>42570</c:v>
                </c:pt>
                <c:pt idx="227">
                  <c:v>42571</c:v>
                </c:pt>
                <c:pt idx="228">
                  <c:v>42572</c:v>
                </c:pt>
                <c:pt idx="229">
                  <c:v>42573</c:v>
                </c:pt>
                <c:pt idx="230">
                  <c:v>42576</c:v>
                </c:pt>
                <c:pt idx="231">
                  <c:v>42577</c:v>
                </c:pt>
                <c:pt idx="232">
                  <c:v>42578</c:v>
                </c:pt>
                <c:pt idx="233">
                  <c:v>42579</c:v>
                </c:pt>
                <c:pt idx="234">
                  <c:v>42580</c:v>
                </c:pt>
                <c:pt idx="235">
                  <c:v>42583</c:v>
                </c:pt>
                <c:pt idx="236">
                  <c:v>42584</c:v>
                </c:pt>
                <c:pt idx="237">
                  <c:v>42585</c:v>
                </c:pt>
                <c:pt idx="238">
                  <c:v>42586</c:v>
                </c:pt>
                <c:pt idx="239">
                  <c:v>42587</c:v>
                </c:pt>
                <c:pt idx="240">
                  <c:v>42590</c:v>
                </c:pt>
                <c:pt idx="241">
                  <c:v>42591</c:v>
                </c:pt>
                <c:pt idx="242">
                  <c:v>42592</c:v>
                </c:pt>
                <c:pt idx="243">
                  <c:v>42593</c:v>
                </c:pt>
                <c:pt idx="244">
                  <c:v>42594</c:v>
                </c:pt>
                <c:pt idx="245">
                  <c:v>42597</c:v>
                </c:pt>
                <c:pt idx="246">
                  <c:v>42598</c:v>
                </c:pt>
                <c:pt idx="247">
                  <c:v>42599</c:v>
                </c:pt>
                <c:pt idx="248">
                  <c:v>42600</c:v>
                </c:pt>
                <c:pt idx="249">
                  <c:v>42601</c:v>
                </c:pt>
                <c:pt idx="250">
                  <c:v>42604</c:v>
                </c:pt>
                <c:pt idx="251">
                  <c:v>42605</c:v>
                </c:pt>
                <c:pt idx="252">
                  <c:v>42606</c:v>
                </c:pt>
                <c:pt idx="253">
                  <c:v>42607</c:v>
                </c:pt>
                <c:pt idx="254">
                  <c:v>42608</c:v>
                </c:pt>
                <c:pt idx="255">
                  <c:v>42611</c:v>
                </c:pt>
                <c:pt idx="256">
                  <c:v>42612</c:v>
                </c:pt>
                <c:pt idx="257">
                  <c:v>42613</c:v>
                </c:pt>
                <c:pt idx="258">
                  <c:v>42614</c:v>
                </c:pt>
                <c:pt idx="259">
                  <c:v>42615</c:v>
                </c:pt>
                <c:pt idx="260">
                  <c:v>42618</c:v>
                </c:pt>
                <c:pt idx="261">
                  <c:v>42619</c:v>
                </c:pt>
                <c:pt idx="262">
                  <c:v>42620</c:v>
                </c:pt>
                <c:pt idx="263">
                  <c:v>42621</c:v>
                </c:pt>
                <c:pt idx="264">
                  <c:v>42622</c:v>
                </c:pt>
                <c:pt idx="265">
                  <c:v>42625</c:v>
                </c:pt>
                <c:pt idx="266">
                  <c:v>42626</c:v>
                </c:pt>
                <c:pt idx="267">
                  <c:v>42627</c:v>
                </c:pt>
                <c:pt idx="268">
                  <c:v>42628</c:v>
                </c:pt>
                <c:pt idx="269">
                  <c:v>42629</c:v>
                </c:pt>
                <c:pt idx="270">
                  <c:v>42632</c:v>
                </c:pt>
                <c:pt idx="271">
                  <c:v>42633</c:v>
                </c:pt>
                <c:pt idx="272">
                  <c:v>42634</c:v>
                </c:pt>
                <c:pt idx="273">
                  <c:v>42635</c:v>
                </c:pt>
                <c:pt idx="274">
                  <c:v>42636</c:v>
                </c:pt>
                <c:pt idx="275">
                  <c:v>42639</c:v>
                </c:pt>
                <c:pt idx="276">
                  <c:v>42640</c:v>
                </c:pt>
                <c:pt idx="277">
                  <c:v>42641</c:v>
                </c:pt>
                <c:pt idx="278">
                  <c:v>42642</c:v>
                </c:pt>
                <c:pt idx="279">
                  <c:v>42643</c:v>
                </c:pt>
                <c:pt idx="280">
                  <c:v>42646</c:v>
                </c:pt>
                <c:pt idx="281">
                  <c:v>42647</c:v>
                </c:pt>
                <c:pt idx="282">
                  <c:v>42648</c:v>
                </c:pt>
                <c:pt idx="283">
                  <c:v>42649</c:v>
                </c:pt>
                <c:pt idx="284">
                  <c:v>42650</c:v>
                </c:pt>
                <c:pt idx="285">
                  <c:v>42653</c:v>
                </c:pt>
                <c:pt idx="286">
                  <c:v>42654</c:v>
                </c:pt>
                <c:pt idx="287">
                  <c:v>42655</c:v>
                </c:pt>
                <c:pt idx="288">
                  <c:v>42656</c:v>
                </c:pt>
                <c:pt idx="289">
                  <c:v>42657</c:v>
                </c:pt>
                <c:pt idx="290">
                  <c:v>42660</c:v>
                </c:pt>
                <c:pt idx="291">
                  <c:v>42661</c:v>
                </c:pt>
                <c:pt idx="292">
                  <c:v>42662</c:v>
                </c:pt>
                <c:pt idx="293">
                  <c:v>42663</c:v>
                </c:pt>
                <c:pt idx="294">
                  <c:v>42664</c:v>
                </c:pt>
                <c:pt idx="295">
                  <c:v>42667</c:v>
                </c:pt>
                <c:pt idx="296">
                  <c:v>42668</c:v>
                </c:pt>
                <c:pt idx="297">
                  <c:v>42669</c:v>
                </c:pt>
                <c:pt idx="298">
                  <c:v>42670</c:v>
                </c:pt>
                <c:pt idx="299">
                  <c:v>42671</c:v>
                </c:pt>
                <c:pt idx="300">
                  <c:v>42674</c:v>
                </c:pt>
                <c:pt idx="301">
                  <c:v>42675</c:v>
                </c:pt>
                <c:pt idx="302">
                  <c:v>42676</c:v>
                </c:pt>
                <c:pt idx="303">
                  <c:v>42677</c:v>
                </c:pt>
                <c:pt idx="304">
                  <c:v>42678</c:v>
                </c:pt>
                <c:pt idx="305">
                  <c:v>42681</c:v>
                </c:pt>
                <c:pt idx="306">
                  <c:v>42682</c:v>
                </c:pt>
                <c:pt idx="307">
                  <c:v>42683</c:v>
                </c:pt>
                <c:pt idx="308">
                  <c:v>42684</c:v>
                </c:pt>
                <c:pt idx="309">
                  <c:v>42685</c:v>
                </c:pt>
                <c:pt idx="310">
                  <c:v>42688</c:v>
                </c:pt>
                <c:pt idx="311">
                  <c:v>42689</c:v>
                </c:pt>
                <c:pt idx="312">
                  <c:v>42690</c:v>
                </c:pt>
                <c:pt idx="313">
                  <c:v>42691</c:v>
                </c:pt>
                <c:pt idx="314">
                  <c:v>42692</c:v>
                </c:pt>
                <c:pt idx="315">
                  <c:v>42695</c:v>
                </c:pt>
                <c:pt idx="316">
                  <c:v>42696</c:v>
                </c:pt>
                <c:pt idx="317">
                  <c:v>42697</c:v>
                </c:pt>
                <c:pt idx="318">
                  <c:v>42698</c:v>
                </c:pt>
                <c:pt idx="319">
                  <c:v>42699</c:v>
                </c:pt>
                <c:pt idx="320">
                  <c:v>42702</c:v>
                </c:pt>
                <c:pt idx="321">
                  <c:v>42703</c:v>
                </c:pt>
                <c:pt idx="322">
                  <c:v>42704</c:v>
                </c:pt>
                <c:pt idx="323">
                  <c:v>42705</c:v>
                </c:pt>
                <c:pt idx="324">
                  <c:v>42706</c:v>
                </c:pt>
                <c:pt idx="325">
                  <c:v>42709</c:v>
                </c:pt>
                <c:pt idx="326">
                  <c:v>42710</c:v>
                </c:pt>
                <c:pt idx="327">
                  <c:v>42711</c:v>
                </c:pt>
                <c:pt idx="328">
                  <c:v>42712</c:v>
                </c:pt>
                <c:pt idx="329">
                  <c:v>42713</c:v>
                </c:pt>
                <c:pt idx="330">
                  <c:v>42716</c:v>
                </c:pt>
                <c:pt idx="331">
                  <c:v>42717</c:v>
                </c:pt>
                <c:pt idx="332">
                  <c:v>42718</c:v>
                </c:pt>
                <c:pt idx="333">
                  <c:v>42719</c:v>
                </c:pt>
                <c:pt idx="334">
                  <c:v>42720</c:v>
                </c:pt>
                <c:pt idx="335">
                  <c:v>42723</c:v>
                </c:pt>
                <c:pt idx="336">
                  <c:v>42724</c:v>
                </c:pt>
                <c:pt idx="337">
                  <c:v>42725</c:v>
                </c:pt>
                <c:pt idx="338">
                  <c:v>42726</c:v>
                </c:pt>
                <c:pt idx="339">
                  <c:v>42727</c:v>
                </c:pt>
                <c:pt idx="340">
                  <c:v>42731</c:v>
                </c:pt>
                <c:pt idx="341">
                  <c:v>42732</c:v>
                </c:pt>
                <c:pt idx="342">
                  <c:v>42733</c:v>
                </c:pt>
                <c:pt idx="343">
                  <c:v>42734</c:v>
                </c:pt>
                <c:pt idx="344">
                  <c:v>42737</c:v>
                </c:pt>
                <c:pt idx="345">
                  <c:v>42738</c:v>
                </c:pt>
                <c:pt idx="346">
                  <c:v>42739</c:v>
                </c:pt>
                <c:pt idx="347">
                  <c:v>42740</c:v>
                </c:pt>
                <c:pt idx="348">
                  <c:v>42741</c:v>
                </c:pt>
                <c:pt idx="349">
                  <c:v>42744</c:v>
                </c:pt>
                <c:pt idx="350">
                  <c:v>42745</c:v>
                </c:pt>
                <c:pt idx="351">
                  <c:v>42746</c:v>
                </c:pt>
                <c:pt idx="352">
                  <c:v>42747</c:v>
                </c:pt>
                <c:pt idx="353">
                  <c:v>42748</c:v>
                </c:pt>
                <c:pt idx="354">
                  <c:v>42751</c:v>
                </c:pt>
                <c:pt idx="355">
                  <c:v>42752</c:v>
                </c:pt>
                <c:pt idx="356">
                  <c:v>42753</c:v>
                </c:pt>
                <c:pt idx="357">
                  <c:v>42754</c:v>
                </c:pt>
                <c:pt idx="358">
                  <c:v>42755</c:v>
                </c:pt>
                <c:pt idx="359">
                  <c:v>42758</c:v>
                </c:pt>
                <c:pt idx="360">
                  <c:v>42759</c:v>
                </c:pt>
                <c:pt idx="361">
                  <c:v>42760</c:v>
                </c:pt>
                <c:pt idx="362">
                  <c:v>42761</c:v>
                </c:pt>
                <c:pt idx="363">
                  <c:v>42762</c:v>
                </c:pt>
                <c:pt idx="364">
                  <c:v>42765</c:v>
                </c:pt>
                <c:pt idx="365">
                  <c:v>42766</c:v>
                </c:pt>
                <c:pt idx="366">
                  <c:v>42767</c:v>
                </c:pt>
                <c:pt idx="367">
                  <c:v>42768</c:v>
                </c:pt>
                <c:pt idx="368">
                  <c:v>42769</c:v>
                </c:pt>
                <c:pt idx="369">
                  <c:v>42772</c:v>
                </c:pt>
                <c:pt idx="370">
                  <c:v>42773</c:v>
                </c:pt>
                <c:pt idx="371">
                  <c:v>42774</c:v>
                </c:pt>
                <c:pt idx="372">
                  <c:v>42775</c:v>
                </c:pt>
                <c:pt idx="373">
                  <c:v>42776</c:v>
                </c:pt>
                <c:pt idx="374">
                  <c:v>42779</c:v>
                </c:pt>
                <c:pt idx="375">
                  <c:v>42780</c:v>
                </c:pt>
                <c:pt idx="376">
                  <c:v>42781</c:v>
                </c:pt>
                <c:pt idx="377">
                  <c:v>42782</c:v>
                </c:pt>
                <c:pt idx="378">
                  <c:v>42783</c:v>
                </c:pt>
                <c:pt idx="379">
                  <c:v>42786</c:v>
                </c:pt>
                <c:pt idx="380">
                  <c:v>42787</c:v>
                </c:pt>
                <c:pt idx="381">
                  <c:v>42788</c:v>
                </c:pt>
                <c:pt idx="382">
                  <c:v>42789</c:v>
                </c:pt>
                <c:pt idx="383">
                  <c:v>42790</c:v>
                </c:pt>
                <c:pt idx="384">
                  <c:v>42793</c:v>
                </c:pt>
                <c:pt idx="385">
                  <c:v>42794</c:v>
                </c:pt>
                <c:pt idx="386">
                  <c:v>42795</c:v>
                </c:pt>
                <c:pt idx="387">
                  <c:v>42796</c:v>
                </c:pt>
                <c:pt idx="388">
                  <c:v>42797</c:v>
                </c:pt>
                <c:pt idx="389">
                  <c:v>42800</c:v>
                </c:pt>
                <c:pt idx="390">
                  <c:v>42801</c:v>
                </c:pt>
                <c:pt idx="391">
                  <c:v>42802</c:v>
                </c:pt>
                <c:pt idx="392">
                  <c:v>42803</c:v>
                </c:pt>
                <c:pt idx="393">
                  <c:v>42804</c:v>
                </c:pt>
                <c:pt idx="394">
                  <c:v>42807</c:v>
                </c:pt>
                <c:pt idx="395">
                  <c:v>42808</c:v>
                </c:pt>
                <c:pt idx="396">
                  <c:v>42809</c:v>
                </c:pt>
                <c:pt idx="397">
                  <c:v>42810</c:v>
                </c:pt>
                <c:pt idx="398">
                  <c:v>42811</c:v>
                </c:pt>
                <c:pt idx="399">
                  <c:v>42814</c:v>
                </c:pt>
                <c:pt idx="400">
                  <c:v>42815</c:v>
                </c:pt>
                <c:pt idx="401">
                  <c:v>42816</c:v>
                </c:pt>
                <c:pt idx="402">
                  <c:v>42817</c:v>
                </c:pt>
                <c:pt idx="403">
                  <c:v>42818</c:v>
                </c:pt>
                <c:pt idx="404">
                  <c:v>42821</c:v>
                </c:pt>
                <c:pt idx="405">
                  <c:v>42822</c:v>
                </c:pt>
                <c:pt idx="406">
                  <c:v>42823</c:v>
                </c:pt>
                <c:pt idx="407">
                  <c:v>42824</c:v>
                </c:pt>
                <c:pt idx="408">
                  <c:v>42825</c:v>
                </c:pt>
                <c:pt idx="409">
                  <c:v>42828</c:v>
                </c:pt>
                <c:pt idx="410">
                  <c:v>42829</c:v>
                </c:pt>
                <c:pt idx="411">
                  <c:v>42830</c:v>
                </c:pt>
                <c:pt idx="412">
                  <c:v>42831</c:v>
                </c:pt>
                <c:pt idx="413">
                  <c:v>42832</c:v>
                </c:pt>
                <c:pt idx="414">
                  <c:v>42835</c:v>
                </c:pt>
                <c:pt idx="415">
                  <c:v>42836</c:v>
                </c:pt>
                <c:pt idx="416">
                  <c:v>42837</c:v>
                </c:pt>
                <c:pt idx="417">
                  <c:v>42838</c:v>
                </c:pt>
                <c:pt idx="418">
                  <c:v>42843</c:v>
                </c:pt>
                <c:pt idx="419">
                  <c:v>42844</c:v>
                </c:pt>
                <c:pt idx="420">
                  <c:v>42845</c:v>
                </c:pt>
                <c:pt idx="421">
                  <c:v>42846</c:v>
                </c:pt>
                <c:pt idx="422">
                  <c:v>42849</c:v>
                </c:pt>
                <c:pt idx="423">
                  <c:v>42850</c:v>
                </c:pt>
                <c:pt idx="424">
                  <c:v>42851</c:v>
                </c:pt>
                <c:pt idx="425">
                  <c:v>42852</c:v>
                </c:pt>
                <c:pt idx="426">
                  <c:v>42853</c:v>
                </c:pt>
                <c:pt idx="427">
                  <c:v>42857</c:v>
                </c:pt>
                <c:pt idx="428">
                  <c:v>42858</c:v>
                </c:pt>
                <c:pt idx="429">
                  <c:v>42859</c:v>
                </c:pt>
                <c:pt idx="430">
                  <c:v>42860</c:v>
                </c:pt>
                <c:pt idx="431">
                  <c:v>42863</c:v>
                </c:pt>
                <c:pt idx="432">
                  <c:v>42864</c:v>
                </c:pt>
                <c:pt idx="433">
                  <c:v>42865</c:v>
                </c:pt>
                <c:pt idx="434">
                  <c:v>42866</c:v>
                </c:pt>
                <c:pt idx="435">
                  <c:v>42867</c:v>
                </c:pt>
                <c:pt idx="436">
                  <c:v>42870</c:v>
                </c:pt>
                <c:pt idx="437">
                  <c:v>42871</c:v>
                </c:pt>
                <c:pt idx="438">
                  <c:v>42872</c:v>
                </c:pt>
                <c:pt idx="439">
                  <c:v>42873</c:v>
                </c:pt>
                <c:pt idx="440">
                  <c:v>42874</c:v>
                </c:pt>
                <c:pt idx="441">
                  <c:v>42877</c:v>
                </c:pt>
                <c:pt idx="442">
                  <c:v>42878</c:v>
                </c:pt>
                <c:pt idx="443">
                  <c:v>42879</c:v>
                </c:pt>
                <c:pt idx="444">
                  <c:v>42880</c:v>
                </c:pt>
                <c:pt idx="445">
                  <c:v>42881</c:v>
                </c:pt>
                <c:pt idx="446">
                  <c:v>42884</c:v>
                </c:pt>
                <c:pt idx="447">
                  <c:v>42885</c:v>
                </c:pt>
                <c:pt idx="448">
                  <c:v>42886</c:v>
                </c:pt>
                <c:pt idx="449">
                  <c:v>42887</c:v>
                </c:pt>
                <c:pt idx="450">
                  <c:v>42888</c:v>
                </c:pt>
                <c:pt idx="451">
                  <c:v>42891</c:v>
                </c:pt>
                <c:pt idx="452">
                  <c:v>42892</c:v>
                </c:pt>
                <c:pt idx="453">
                  <c:v>42893</c:v>
                </c:pt>
                <c:pt idx="454">
                  <c:v>42894</c:v>
                </c:pt>
                <c:pt idx="455">
                  <c:v>42895</c:v>
                </c:pt>
                <c:pt idx="456">
                  <c:v>42898</c:v>
                </c:pt>
                <c:pt idx="457">
                  <c:v>42899</c:v>
                </c:pt>
                <c:pt idx="458">
                  <c:v>42900</c:v>
                </c:pt>
                <c:pt idx="459">
                  <c:v>42901</c:v>
                </c:pt>
                <c:pt idx="460">
                  <c:v>42902</c:v>
                </c:pt>
                <c:pt idx="461">
                  <c:v>42905</c:v>
                </c:pt>
                <c:pt idx="462">
                  <c:v>42906</c:v>
                </c:pt>
                <c:pt idx="463">
                  <c:v>42907</c:v>
                </c:pt>
                <c:pt idx="464">
                  <c:v>42908</c:v>
                </c:pt>
                <c:pt idx="465">
                  <c:v>42909</c:v>
                </c:pt>
                <c:pt idx="466">
                  <c:v>42912</c:v>
                </c:pt>
                <c:pt idx="467">
                  <c:v>42913</c:v>
                </c:pt>
                <c:pt idx="468">
                  <c:v>42914</c:v>
                </c:pt>
                <c:pt idx="469">
                  <c:v>42915</c:v>
                </c:pt>
                <c:pt idx="470">
                  <c:v>42916</c:v>
                </c:pt>
                <c:pt idx="471">
                  <c:v>42919</c:v>
                </c:pt>
                <c:pt idx="472">
                  <c:v>42920</c:v>
                </c:pt>
                <c:pt idx="473">
                  <c:v>42921</c:v>
                </c:pt>
                <c:pt idx="474">
                  <c:v>42922</c:v>
                </c:pt>
                <c:pt idx="475">
                  <c:v>42923</c:v>
                </c:pt>
                <c:pt idx="476">
                  <c:v>42926</c:v>
                </c:pt>
                <c:pt idx="477">
                  <c:v>42927</c:v>
                </c:pt>
                <c:pt idx="478">
                  <c:v>42928</c:v>
                </c:pt>
                <c:pt idx="479">
                  <c:v>42929</c:v>
                </c:pt>
                <c:pt idx="480">
                  <c:v>42930</c:v>
                </c:pt>
                <c:pt idx="481">
                  <c:v>42933</c:v>
                </c:pt>
                <c:pt idx="482">
                  <c:v>42934</c:v>
                </c:pt>
                <c:pt idx="483">
                  <c:v>42935</c:v>
                </c:pt>
                <c:pt idx="484">
                  <c:v>42936</c:v>
                </c:pt>
                <c:pt idx="485">
                  <c:v>42937</c:v>
                </c:pt>
                <c:pt idx="486">
                  <c:v>42940</c:v>
                </c:pt>
                <c:pt idx="487">
                  <c:v>42941</c:v>
                </c:pt>
                <c:pt idx="488">
                  <c:v>42942</c:v>
                </c:pt>
                <c:pt idx="489">
                  <c:v>42943</c:v>
                </c:pt>
                <c:pt idx="490">
                  <c:v>42944</c:v>
                </c:pt>
                <c:pt idx="491">
                  <c:v>42947</c:v>
                </c:pt>
                <c:pt idx="492">
                  <c:v>42948</c:v>
                </c:pt>
                <c:pt idx="493">
                  <c:v>42949</c:v>
                </c:pt>
                <c:pt idx="494">
                  <c:v>42950</c:v>
                </c:pt>
                <c:pt idx="495">
                  <c:v>42951</c:v>
                </c:pt>
                <c:pt idx="496">
                  <c:v>42954</c:v>
                </c:pt>
                <c:pt idx="497">
                  <c:v>42955</c:v>
                </c:pt>
                <c:pt idx="498">
                  <c:v>42956</c:v>
                </c:pt>
                <c:pt idx="499">
                  <c:v>42957</c:v>
                </c:pt>
                <c:pt idx="500">
                  <c:v>42958</c:v>
                </c:pt>
                <c:pt idx="501">
                  <c:v>42961</c:v>
                </c:pt>
                <c:pt idx="502">
                  <c:v>42962</c:v>
                </c:pt>
                <c:pt idx="503">
                  <c:v>42963</c:v>
                </c:pt>
                <c:pt idx="504">
                  <c:v>42964</c:v>
                </c:pt>
                <c:pt idx="505">
                  <c:v>42965</c:v>
                </c:pt>
                <c:pt idx="506">
                  <c:v>42968</c:v>
                </c:pt>
                <c:pt idx="507">
                  <c:v>42969</c:v>
                </c:pt>
                <c:pt idx="508">
                  <c:v>42970</c:v>
                </c:pt>
                <c:pt idx="509">
                  <c:v>42971</c:v>
                </c:pt>
                <c:pt idx="510">
                  <c:v>42972</c:v>
                </c:pt>
                <c:pt idx="511">
                  <c:v>42979</c:v>
                </c:pt>
              </c:numCache>
            </c:numRef>
          </c:xVal>
          <c:yVal>
            <c:numRef>
              <c:f>EUR3M!$AY$2:$AY$513</c:f>
              <c:numCache>
                <c:formatCode>0.0000%</c:formatCode>
                <c:ptCount val="512"/>
                <c:pt idx="0">
                  <c:v>-3.2400000018214565E-4</c:v>
                </c:pt>
                <c:pt idx="1">
                  <c:v>-3.2374451382919295E-4</c:v>
                </c:pt>
                <c:pt idx="2">
                  <c:v>-3.2361017290048191E-4</c:v>
                </c:pt>
                <c:pt idx="3">
                  <c:v>-3.2358319608277915E-4</c:v>
                </c:pt>
                <c:pt idx="4">
                  <c:v>-3.2399737524671176E-4</c:v>
                </c:pt>
                <c:pt idx="5">
                  <c:v>-3.2424702587523333E-4</c:v>
                </c:pt>
                <c:pt idx="6">
                  <c:v>-3.2452387220614824E-4</c:v>
                </c:pt>
                <c:pt idx="7">
                  <c:v>-3.2480962822543485E-4</c:v>
                </c:pt>
                <c:pt idx="8">
                  <c:v>-3.2508525710471574E-4</c:v>
                </c:pt>
                <c:pt idx="9">
                  <c:v>-3.256497507411657E-4</c:v>
                </c:pt>
                <c:pt idx="10">
                  <c:v>-3.2567948693445364E-4</c:v>
                </c:pt>
                <c:pt idx="11">
                  <c:v>-3.2559264999988756E-4</c:v>
                </c:pt>
                <c:pt idx="12">
                  <c:v>-3.2544041493928603E-4</c:v>
                </c:pt>
                <c:pt idx="13">
                  <c:v>-3.2528950562566925E-4</c:v>
                </c:pt>
                <c:pt idx="14">
                  <c:v>-3.2484442195772573E-4</c:v>
                </c:pt>
                <c:pt idx="15">
                  <c:v>-3.2469850333416797E-4</c:v>
                </c:pt>
                <c:pt idx="16">
                  <c:v>-3.2475695457976988E-4</c:v>
                </c:pt>
                <c:pt idx="17">
                  <c:v>-3.2519298460899549E-4</c:v>
                </c:pt>
                <c:pt idx="18">
                  <c:v>-3.264096219483194E-4</c:v>
                </c:pt>
                <c:pt idx="19">
                  <c:v>-3.2928978680362472E-4</c:v>
                </c:pt>
                <c:pt idx="20">
                  <c:v>-3.3039365704279713E-4</c:v>
                </c:pt>
                <c:pt idx="21">
                  <c:v>-3.3136790855302779E-4</c:v>
                </c:pt>
                <c:pt idx="22">
                  <c:v>-3.3212753015274119E-4</c:v>
                </c:pt>
                <c:pt idx="23">
                  <c:v>-3.322494567398075E-4</c:v>
                </c:pt>
                <c:pt idx="24">
                  <c:v>-3.3273948707465576E-4</c:v>
                </c:pt>
                <c:pt idx="25">
                  <c:v>-3.3297219636953322E-4</c:v>
                </c:pt>
                <c:pt idx="26">
                  <c:v>-3.3320742326792762E-4</c:v>
                </c:pt>
                <c:pt idx="27">
                  <c:v>-3.3344488262097789E-4</c:v>
                </c:pt>
                <c:pt idx="28">
                  <c:v>-3.3384814288837673E-4</c:v>
                </c:pt>
                <c:pt idx="29">
                  <c:v>-3.3441123191330324E-4</c:v>
                </c:pt>
                <c:pt idx="30">
                  <c:v>-3.3465546662228205E-4</c:v>
                </c:pt>
                <c:pt idx="31">
                  <c:v>-3.3490015708452205E-4</c:v>
                </c:pt>
                <c:pt idx="32">
                  <c:v>-3.3514499621609974E-4</c:v>
                </c:pt>
                <c:pt idx="33">
                  <c:v>-3.3552162283958658E-4</c:v>
                </c:pt>
                <c:pt idx="34">
                  <c:v>-3.3611958807505432E-4</c:v>
                </c:pt>
                <c:pt idx="35">
                  <c:v>-3.3636045461350804E-4</c:v>
                </c:pt>
                <c:pt idx="36">
                  <c:v>-3.3659956151213657E-4</c:v>
                </c:pt>
                <c:pt idx="37">
                  <c:v>-3.3683657975065067E-4</c:v>
                </c:pt>
                <c:pt idx="38">
                  <c:v>-3.3716757912787324E-4</c:v>
                </c:pt>
                <c:pt idx="39">
                  <c:v>-3.3775707604809669E-4</c:v>
                </c:pt>
                <c:pt idx="40">
                  <c:v>-3.3797860602593685E-4</c:v>
                </c:pt>
                <c:pt idx="41">
                  <c:v>-3.3819600742542819E-4</c:v>
                </c:pt>
                <c:pt idx="42">
                  <c:v>-3.3840892929252239E-4</c:v>
                </c:pt>
                <c:pt idx="43">
                  <c:v>-3.3858570762047071E-4</c:v>
                </c:pt>
                <c:pt idx="44">
                  <c:v>-3.3920869267803962E-4</c:v>
                </c:pt>
                <c:pt idx="45">
                  <c:v>-3.393967463298207E-4</c:v>
                </c:pt>
                <c:pt idx="46">
                  <c:v>-3.3958416909321678E-4</c:v>
                </c:pt>
                <c:pt idx="47">
                  <c:v>-3.3977091008241051E-4</c:v>
                </c:pt>
                <c:pt idx="48">
                  <c:v>-3.399788153865487E-4</c:v>
                </c:pt>
                <c:pt idx="49">
                  <c:v>-3.4051002388735263E-4</c:v>
                </c:pt>
                <c:pt idx="50">
                  <c:v>-3.4069257804218895E-4</c:v>
                </c:pt>
                <c:pt idx="51">
                  <c:v>-3.4087413631321502E-4</c:v>
                </c:pt>
                <c:pt idx="52">
                  <c:v>-3.4105464488348004E-4</c:v>
                </c:pt>
                <c:pt idx="53">
                  <c:v>-3.4121487685207066E-4</c:v>
                </c:pt>
                <c:pt idx="54">
                  <c:v>-3.4176509122740839E-4</c:v>
                </c:pt>
                <c:pt idx="55">
                  <c:v>-3.4193952943606875E-4</c:v>
                </c:pt>
                <c:pt idx="56">
                  <c:v>-3.4211258627362458E-4</c:v>
                </c:pt>
                <c:pt idx="57">
                  <c:v>-3.4228420499763913E-4</c:v>
                </c:pt>
                <c:pt idx="58">
                  <c:v>-3.4239002479995851E-4</c:v>
                </c:pt>
                <c:pt idx="59">
                  <c:v>-3.4295514928429016E-4</c:v>
                </c:pt>
                <c:pt idx="60">
                  <c:v>-3.4311871167748485E-4</c:v>
                </c:pt>
                <c:pt idx="61">
                  <c:v>-3.432804867225839E-4</c:v>
                </c:pt>
                <c:pt idx="62">
                  <c:v>-3.4344041475340234E-4</c:v>
                </c:pt>
                <c:pt idx="63">
                  <c:v>-3.4348507045538771E-4</c:v>
                </c:pt>
                <c:pt idx="64">
                  <c:v>-3.441271869749788E-4</c:v>
                </c:pt>
                <c:pt idx="65">
                  <c:v>-3.4428077552960048E-4</c:v>
                </c:pt>
                <c:pt idx="66">
                  <c:v>-3.4436721829726963E-4</c:v>
                </c:pt>
                <c:pt idx="67">
                  <c:v>-3.4433029457341097E-4</c:v>
                </c:pt>
                <c:pt idx="68">
                  <c:v>-3.4418372265660954E-4</c:v>
                </c:pt>
                <c:pt idx="69">
                  <c:v>-3.4323455600715605E-4</c:v>
                </c:pt>
                <c:pt idx="70">
                  <c:v>-3.4280158137167064E-4</c:v>
                </c:pt>
                <c:pt idx="71">
                  <c:v>-3.4233880537348896E-4</c:v>
                </c:pt>
                <c:pt idx="72">
                  <c:v>-3.4186444846940266E-4</c:v>
                </c:pt>
                <c:pt idx="73">
                  <c:v>-3.4139748148476201E-4</c:v>
                </c:pt>
                <c:pt idx="74">
                  <c:v>-3.40241883827197E-4</c:v>
                </c:pt>
                <c:pt idx="75">
                  <c:v>-3.4000919213710484E-4</c:v>
                </c:pt>
                <c:pt idx="76">
                  <c:v>-3.398899999996263E-4</c:v>
                </c:pt>
                <c:pt idx="77">
                  <c:v>-3.3982891233063706E-4</c:v>
                </c:pt>
                <c:pt idx="78">
                  <c:v>-3.3975501617111595E-4</c:v>
                </c:pt>
                <c:pt idx="79">
                  <c:v>-3.3945660630682454E-4</c:v>
                </c:pt>
                <c:pt idx="80">
                  <c:v>-3.3933162311511642E-4</c:v>
                </c:pt>
                <c:pt idx="81">
                  <c:v>-3.3919392227186099E-4</c:v>
                </c:pt>
                <c:pt idx="82">
                  <c:v>-3.3904353237132815E-4</c:v>
                </c:pt>
                <c:pt idx="83">
                  <c:v>-3.3812936592180837E-4</c:v>
                </c:pt>
                <c:pt idx="84">
                  <c:v>-3.3810249103328739E-4</c:v>
                </c:pt>
                <c:pt idx="85">
                  <c:v>-3.3787676185771621E-4</c:v>
                </c:pt>
                <c:pt idx="86">
                  <c:v>-3.3763864108494611E-4</c:v>
                </c:pt>
                <c:pt idx="87">
                  <c:v>-3.3656342203620488E-4</c:v>
                </c:pt>
                <c:pt idx="88">
                  <c:v>-3.3626425870166026E-4</c:v>
                </c:pt>
                <c:pt idx="89">
                  <c:v>-3.3595309426766079E-4</c:v>
                </c:pt>
                <c:pt idx="90">
                  <c:v>-3.3563000598054766E-4</c:v>
                </c:pt>
                <c:pt idx="91">
                  <c:v>-3.3529507456212367E-4</c:v>
                </c:pt>
                <c:pt idx="92">
                  <c:v>-3.3422008086762318E-4</c:v>
                </c:pt>
                <c:pt idx="93">
                  <c:v>-3.3383865364726537E-4</c:v>
                </c:pt>
                <c:pt idx="94">
                  <c:v>-3.3344583903434019E-4</c:v>
                </c:pt>
                <c:pt idx="95">
                  <c:v>-3.3304173860166373E-4</c:v>
                </c:pt>
                <c:pt idx="96">
                  <c:v>-3.3262645739663531E-4</c:v>
                </c:pt>
                <c:pt idx="97">
                  <c:v>-3.3131463177004728E-4</c:v>
                </c:pt>
                <c:pt idx="98">
                  <c:v>-3.3085574747113616E-4</c:v>
                </c:pt>
                <c:pt idx="99">
                  <c:v>-3.303862597745047E-4</c:v>
                </c:pt>
                <c:pt idx="100">
                  <c:v>-3.2990629457900473E-4</c:v>
                </c:pt>
                <c:pt idx="101">
                  <c:v>-3.294159812611458E-4</c:v>
                </c:pt>
                <c:pt idx="102">
                  <c:v>-3.2788429845901566E-4</c:v>
                </c:pt>
                <c:pt idx="103">
                  <c:v>-3.2735395591462985E-4</c:v>
                </c:pt>
                <c:pt idx="104">
                  <c:v>-3.2681396425533033E-4</c:v>
                </c:pt>
                <c:pt idx="105">
                  <c:v>-3.2626447371039675E-4</c:v>
                </c:pt>
                <c:pt idx="106">
                  <c:v>-3.2570563798193499E-4</c:v>
                </c:pt>
                <c:pt idx="107">
                  <c:v>-3.2397464886022481E-4</c:v>
                </c:pt>
                <c:pt idx="108">
                  <c:v>-3.2378173631819607E-4</c:v>
                </c:pt>
                <c:pt idx="109">
                  <c:v>-3.2318110542606249E-4</c:v>
                </c:pt>
                <c:pt idx="110">
                  <c:v>-3.2257190652895673E-4</c:v>
                </c:pt>
                <c:pt idx="111">
                  <c:v>-3.2195431655024365E-4</c:v>
                </c:pt>
                <c:pt idx="112">
                  <c:v>-3.1963959520659444E-4</c:v>
                </c:pt>
                <c:pt idx="113">
                  <c:v>-3.1940370724869993E-4</c:v>
                </c:pt>
                <c:pt idx="114">
                  <c:v>-3.1874693868694237E-4</c:v>
                </c:pt>
                <c:pt idx="115">
                  <c:v>-3.1808291437140923E-4</c:v>
                </c:pt>
                <c:pt idx="116">
                  <c:v>-3.1741183582623123E-4</c:v>
                </c:pt>
                <c:pt idx="117">
                  <c:v>-3.1494139413577188E-4</c:v>
                </c:pt>
                <c:pt idx="118">
                  <c:v>-3.1466113273470597E-4</c:v>
                </c:pt>
                <c:pt idx="119">
                  <c:v>-3.1395792883559537E-4</c:v>
                </c:pt>
                <c:pt idx="120">
                  <c:v>-3.1324895362638827E-4</c:v>
                </c:pt>
                <c:pt idx="121">
                  <c:v>-3.1253443322620811E-4</c:v>
                </c:pt>
                <c:pt idx="122">
                  <c:v>-3.0995064679817754E-4</c:v>
                </c:pt>
                <c:pt idx="123">
                  <c:v>-3.0962554508873197E-4</c:v>
                </c:pt>
                <c:pt idx="124">
                  <c:v>-3.0888681351637359E-4</c:v>
                </c:pt>
                <c:pt idx="125">
                  <c:v>-3.0814396726475124E-4</c:v>
                </c:pt>
                <c:pt idx="126">
                  <c:v>-3.0739725705331011E-4</c:v>
                </c:pt>
                <c:pt idx="127">
                  <c:v>-3.0435993825717527E-4</c:v>
                </c:pt>
                <c:pt idx="128">
                  <c:v>-3.0360779238941299E-4</c:v>
                </c:pt>
                <c:pt idx="129">
                  <c:v>-3.02853555573801E-4</c:v>
                </c:pt>
                <c:pt idx="130">
                  <c:v>-3.0209749974368483E-4</c:v>
                </c:pt>
                <c:pt idx="131">
                  <c:v>-3.0061351775303584E-4</c:v>
                </c:pt>
                <c:pt idx="132">
                  <c:v>-2.9906064525971358E-4</c:v>
                </c:pt>
                <c:pt idx="133">
                  <c:v>-2.9829969367622944E-4</c:v>
                </c:pt>
                <c:pt idx="134">
                  <c:v>-2.9753862687100017E-4</c:v>
                </c:pt>
                <c:pt idx="135">
                  <c:v>-2.9677774084159995E-4</c:v>
                </c:pt>
                <c:pt idx="136">
                  <c:v>-2.9536897977126679E-4</c:v>
                </c:pt>
                <c:pt idx="137">
                  <c:v>-2.9374204476100192E-4</c:v>
                </c:pt>
                <c:pt idx="138">
                  <c:v>-2.9298662290202219E-4</c:v>
                </c:pt>
                <c:pt idx="139">
                  <c:v>-2.9223323000047925E-4</c:v>
                </c:pt>
                <c:pt idx="140">
                  <c:v>-2.9148115686714412E-4</c:v>
                </c:pt>
                <c:pt idx="141">
                  <c:v>-2.9011896754376019E-4</c:v>
                </c:pt>
                <c:pt idx="142">
                  <c:v>-2.8847614123081819E-4</c:v>
                </c:pt>
                <c:pt idx="143">
                  <c:v>-2.8772547449031137E-4</c:v>
                </c:pt>
                <c:pt idx="144">
                  <c:v>-2.8697493962605357E-4</c:v>
                </c:pt>
                <c:pt idx="145">
                  <c:v>-2.8622448005374233E-4</c:v>
                </c:pt>
                <c:pt idx="146">
                  <c:v>-2.824711278399286E-4</c:v>
                </c:pt>
                <c:pt idx="147">
                  <c:v>-2.8171976909166632E-4</c:v>
                </c:pt>
                <c:pt idx="148">
                  <c:v>-2.81309258619663E-4</c:v>
                </c:pt>
                <c:pt idx="149">
                  <c:v>-2.8056071552007045E-4</c:v>
                </c:pt>
                <c:pt idx="150">
                  <c:v>-2.783116741475924E-4</c:v>
                </c:pt>
                <c:pt idx="151">
                  <c:v>-2.7756055755185841E-4</c:v>
                </c:pt>
                <c:pt idx="152">
                  <c:v>-2.7680856615391576E-4</c:v>
                </c:pt>
                <c:pt idx="153">
                  <c:v>-2.7605560150548191E-4</c:v>
                </c:pt>
                <c:pt idx="154">
                  <c:v>-2.7530156222172223E-4</c:v>
                </c:pt>
                <c:pt idx="155">
                  <c:v>-2.7303193864121838E-4</c:v>
                </c:pt>
                <c:pt idx="156">
                  <c:v>-2.7227252820997592E-4</c:v>
                </c:pt>
                <c:pt idx="157">
                  <c:v>-2.7151149215074957E-4</c:v>
                </c:pt>
                <c:pt idx="158">
                  <c:v>-2.707487114519256E-4</c:v>
                </c:pt>
                <c:pt idx="159">
                  <c:v>-2.6998406416358132E-4</c:v>
                </c:pt>
                <c:pt idx="160">
                  <c:v>-2.6767765919371461E-4</c:v>
                </c:pt>
                <c:pt idx="161">
                  <c:v>-2.6690426729242451E-4</c:v>
                </c:pt>
                <c:pt idx="162">
                  <c:v>-2.6612835498351553E-4</c:v>
                </c:pt>
                <c:pt idx="163">
                  <c:v>-2.6534978269160343E-4</c:v>
                </c:pt>
                <c:pt idx="164">
                  <c:v>-2.6456840790079904E-4</c:v>
                </c:pt>
                <c:pt idx="165">
                  <c:v>-2.6220599932654106E-4</c:v>
                </c:pt>
                <c:pt idx="166">
                  <c:v>-2.6141193063837482E-4</c:v>
                </c:pt>
                <c:pt idx="167">
                  <c:v>-2.6061430281041259E-4</c:v>
                </c:pt>
                <c:pt idx="168">
                  <c:v>-2.598129557004251E-4</c:v>
                </c:pt>
                <c:pt idx="169">
                  <c:v>-2.590077262283135E-4</c:v>
                </c:pt>
                <c:pt idx="170">
                  <c:v>-2.5608687394912161E-4</c:v>
                </c:pt>
                <c:pt idx="171">
                  <c:v>-2.5525966992601606E-4</c:v>
                </c:pt>
                <c:pt idx="172">
                  <c:v>-2.5442771939190027E-4</c:v>
                </c:pt>
                <c:pt idx="173">
                  <c:v>-2.5359084371748882E-4</c:v>
                </c:pt>
                <c:pt idx="174">
                  <c:v>-2.5174132456362808E-4</c:v>
                </c:pt>
                <c:pt idx="175">
                  <c:v>-2.5019041532123673E-4</c:v>
                </c:pt>
                <c:pt idx="176">
                  <c:v>-2.4932613279395115E-4</c:v>
                </c:pt>
                <c:pt idx="177">
                  <c:v>-2.4845579232295374E-4</c:v>
                </c:pt>
                <c:pt idx="178">
                  <c:v>-2.4757919493697015E-4</c:v>
                </c:pt>
                <c:pt idx="179">
                  <c:v>-2.4562323506648021E-4</c:v>
                </c:pt>
                <c:pt idx="180">
                  <c:v>-2.4400615510296623E-4</c:v>
                </c:pt>
                <c:pt idx="181">
                  <c:v>-2.4309518685734598E-4</c:v>
                </c:pt>
                <c:pt idx="182">
                  <c:v>-2.4217670684052066E-4</c:v>
                </c:pt>
                <c:pt idx="183">
                  <c:v>-2.4125049573835822E-4</c:v>
                </c:pt>
                <c:pt idx="184">
                  <c:v>-2.3917975280000742E-4</c:v>
                </c:pt>
                <c:pt idx="185">
                  <c:v>-2.3746385248418528E-4</c:v>
                </c:pt>
                <c:pt idx="186">
                  <c:v>-2.3649559453210796E-4</c:v>
                </c:pt>
                <c:pt idx="187">
                  <c:v>-2.3551822858393419E-4</c:v>
                </c:pt>
                <c:pt idx="188">
                  <c:v>-2.3453151498180517E-4</c:v>
                </c:pt>
                <c:pt idx="189">
                  <c:v>-2.3233830544031465E-4</c:v>
                </c:pt>
                <c:pt idx="190">
                  <c:v>-2.3048628918138735E-4</c:v>
                </c:pt>
                <c:pt idx="191">
                  <c:v>-2.2944914074251663E-4</c:v>
                </c:pt>
                <c:pt idx="192">
                  <c:v>-2.2840114568048104E-4</c:v>
                </c:pt>
                <c:pt idx="193">
                  <c:v>-2.2734204399456399E-4</c:v>
                </c:pt>
                <c:pt idx="194">
                  <c:v>-2.2501949155899096E-4</c:v>
                </c:pt>
                <c:pt idx="195">
                  <c:v>-2.2298926929953391E-4</c:v>
                </c:pt>
                <c:pt idx="196">
                  <c:v>-2.2187063277872882E-4</c:v>
                </c:pt>
                <c:pt idx="197">
                  <c:v>-2.2073926860377571E-4</c:v>
                </c:pt>
                <c:pt idx="198">
                  <c:v>-2.1959489643196903E-4</c:v>
                </c:pt>
                <c:pt idx="199">
                  <c:v>-2.1713708047471753E-4</c:v>
                </c:pt>
                <c:pt idx="200">
                  <c:v>-2.1488161916957563E-4</c:v>
                </c:pt>
                <c:pt idx="201">
                  <c:v>-2.1366790013169334E-4</c:v>
                </c:pt>
                <c:pt idx="202">
                  <c:v>-2.1243943000085524E-4</c:v>
                </c:pt>
                <c:pt idx="203">
                  <c:v>-2.1119089425562969E-4</c:v>
                </c:pt>
                <c:pt idx="204">
                  <c:v>-2.0852459501289545E-4</c:v>
                </c:pt>
                <c:pt idx="205">
                  <c:v>-2.0602472625745304E-4</c:v>
                </c:pt>
                <c:pt idx="206">
                  <c:v>-2.0469531422221459E-4</c:v>
                </c:pt>
                <c:pt idx="207">
                  <c:v>-2.0335079948093386E-4</c:v>
                </c:pt>
                <c:pt idx="208">
                  <c:v>-2.0199120629159773E-4</c:v>
                </c:pt>
                <c:pt idx="209">
                  <c:v>-1.9905597627446078E-4</c:v>
                </c:pt>
                <c:pt idx="210">
                  <c:v>-1.9640256626649396E-4</c:v>
                </c:pt>
                <c:pt idx="211">
                  <c:v>-1.949679767653884E-4</c:v>
                </c:pt>
                <c:pt idx="212">
                  <c:v>-1.9351847360050064E-4</c:v>
                </c:pt>
                <c:pt idx="213">
                  <c:v>-1.9205408744381737E-4</c:v>
                </c:pt>
                <c:pt idx="214">
                  <c:v>-1.8886369044679441E-4</c:v>
                </c:pt>
                <c:pt idx="215">
                  <c:v>-1.8604835837801714E-4</c:v>
                </c:pt>
                <c:pt idx="216">
                  <c:v>-1.8451004939173713E-4</c:v>
                </c:pt>
                <c:pt idx="217">
                  <c:v>-1.8295706067802351E-4</c:v>
                </c:pt>
                <c:pt idx="218">
                  <c:v>-1.813894293215594E-4</c:v>
                </c:pt>
                <c:pt idx="219">
                  <c:v>-1.7795841753231065E-4</c:v>
                </c:pt>
                <c:pt idx="220">
                  <c:v>-1.7497325123620432E-4</c:v>
                </c:pt>
                <c:pt idx="221">
                  <c:v>-1.7333299500449617E-4</c:v>
                </c:pt>
                <c:pt idx="222">
                  <c:v>-1.7167833787796354E-4</c:v>
                </c:pt>
                <c:pt idx="223">
                  <c:v>-1.7000932335485493E-4</c:v>
                </c:pt>
                <c:pt idx="224">
                  <c:v>-1.6635299055841625E-4</c:v>
                </c:pt>
                <c:pt idx="225">
                  <c:v>-1.6319059332902265E-4</c:v>
                </c:pt>
                <c:pt idx="226">
                  <c:v>-1.6145047636328475E-4</c:v>
                </c:pt>
                <c:pt idx="227">
                  <c:v>-1.5969628223115777E-4</c:v>
                </c:pt>
                <c:pt idx="228">
                  <c:v>-1.5792806084358665E-4</c:v>
                </c:pt>
                <c:pt idx="229">
                  <c:v>-1.5406239563873781E-4</c:v>
                </c:pt>
                <c:pt idx="230">
                  <c:v>-1.5071593305382436E-4</c:v>
                </c:pt>
                <c:pt idx="231">
                  <c:v>-1.4887835614101728E-4</c:v>
                </c:pt>
                <c:pt idx="232">
                  <c:v>-1.4702707068651709E-4</c:v>
                </c:pt>
                <c:pt idx="233">
                  <c:v>-1.4516213301570295E-4</c:v>
                </c:pt>
                <c:pt idx="234">
                  <c:v>-1.4110377202754647E-4</c:v>
                </c:pt>
                <c:pt idx="235">
                  <c:v>-1.3756701876947901E-4</c:v>
                </c:pt>
                <c:pt idx="236">
                  <c:v>-1.356346969812485E-4</c:v>
                </c:pt>
                <c:pt idx="237">
                  <c:v>-1.33689080175757E-4</c:v>
                </c:pt>
                <c:pt idx="238">
                  <c:v>-1.3173023109325221E-4</c:v>
                </c:pt>
                <c:pt idx="239">
                  <c:v>-1.2749641218693823E-4</c:v>
                </c:pt>
                <c:pt idx="240">
                  <c:v>-1.2376379886588305E-4</c:v>
                </c:pt>
                <c:pt idx="241">
                  <c:v>-1.2173976157159318E-4</c:v>
                </c:pt>
                <c:pt idx="242">
                  <c:v>-1.1970288768334161E-4</c:v>
                </c:pt>
                <c:pt idx="243">
                  <c:v>-1.1765324635885138E-4</c:v>
                </c:pt>
                <c:pt idx="244">
                  <c:v>-1.1326176185741564E-4</c:v>
                </c:pt>
                <c:pt idx="245">
                  <c:v>-1.0932842183390389E-4</c:v>
                </c:pt>
                <c:pt idx="246">
                  <c:v>-1.072160127080224E-4</c:v>
                </c:pt>
                <c:pt idx="247">
                  <c:v>-1.0509127031469012E-4</c:v>
                </c:pt>
                <c:pt idx="248">
                  <c:v>-1.0295427022389209E-4</c:v>
                </c:pt>
                <c:pt idx="249">
                  <c:v>-9.8423420131871326E-5</c:v>
                </c:pt>
                <c:pt idx="250">
                  <c:v>-9.428523634270941E-5</c:v>
                </c:pt>
                <c:pt idx="251">
                  <c:v>-9.2088113376537464E-5</c:v>
                </c:pt>
                <c:pt idx="252">
                  <c:v>-8.9879205373071655E-5</c:v>
                </c:pt>
                <c:pt idx="253">
                  <c:v>-8.7658594315427919E-5</c:v>
                </c:pt>
                <c:pt idx="254">
                  <c:v>-8.3007139530846878E-5</c:v>
                </c:pt>
                <c:pt idx="255">
                  <c:v>-7.8660791313621843E-5</c:v>
                </c:pt>
                <c:pt idx="256">
                  <c:v>-7.63829268283271E-5</c:v>
                </c:pt>
                <c:pt idx="257">
                  <c:v>-7.5312460769288569E-5</c:v>
                </c:pt>
                <c:pt idx="258">
                  <c:v>-7.3013697333860049E-5</c:v>
                </c:pt>
                <c:pt idx="259">
                  <c:v>-7.0703761899720767E-5</c:v>
                </c:pt>
                <c:pt idx="260">
                  <c:v>-6.3707830061486727E-5</c:v>
                </c:pt>
                <c:pt idx="261">
                  <c:v>-6.1354117721730444E-5</c:v>
                </c:pt>
                <c:pt idx="262">
                  <c:v>-5.8989693562410933E-5</c:v>
                </c:pt>
                <c:pt idx="263">
                  <c:v>-5.6614652398672944E-5</c:v>
                </c:pt>
                <c:pt idx="264">
                  <c:v>-5.4229089971074812E-5</c:v>
                </c:pt>
                <c:pt idx="265">
                  <c:v>-4.7010246434510119E-5</c:v>
                </c:pt>
                <c:pt idx="266">
                  <c:v>-4.4583574908369137E-5</c:v>
                </c:pt>
                <c:pt idx="267">
                  <c:v>-4.214687472959455E-5</c:v>
                </c:pt>
                <c:pt idx="268">
                  <c:v>-3.9700247198692799E-5</c:v>
                </c:pt>
                <c:pt idx="269">
                  <c:v>-3.7248863700303077E-5</c:v>
                </c:pt>
                <c:pt idx="270">
                  <c:v>-2.9897555788006315E-5</c:v>
                </c:pt>
                <c:pt idx="271">
                  <c:v>-2.7448383213807575E-5</c:v>
                </c:pt>
                <c:pt idx="272">
                  <c:v>-2.5000000273461647E-5</c:v>
                </c:pt>
                <c:pt idx="273">
                  <c:v>-2.2541039594430765E-5</c:v>
                </c:pt>
                <c:pt idx="274">
                  <c:v>-2.0060119648906787E-5</c:v>
                </c:pt>
                <c:pt idx="275">
                  <c:v>-1.1154221103281754E-5</c:v>
                </c:pt>
                <c:pt idx="276">
                  <c:v>-9.9183484291543631E-6</c:v>
                </c:pt>
                <c:pt idx="277">
                  <c:v>-7.3287670310473207E-6</c:v>
                </c:pt>
                <c:pt idx="278">
                  <c:v>-4.7176874872590546E-6</c:v>
                </c:pt>
                <c:pt idx="279">
                  <c:v>-2.0851902367417659E-6</c:v>
                </c:pt>
                <c:pt idx="280">
                  <c:v>7.4059320493593734E-6</c:v>
                </c:pt>
                <c:pt idx="281">
                  <c:v>1.014124275512251E-5</c:v>
                </c:pt>
                <c:pt idx="282">
                  <c:v>1.2897263065351749E-5</c:v>
                </c:pt>
                <c:pt idx="283">
                  <c:v>1.5673905291929451E-5</c:v>
                </c:pt>
                <c:pt idx="284">
                  <c:v>2.158380828023112E-5</c:v>
                </c:pt>
                <c:pt idx="285">
                  <c:v>2.698490417379665E-5</c:v>
                </c:pt>
                <c:pt idx="286">
                  <c:v>2.9863305224350167E-5</c:v>
                </c:pt>
                <c:pt idx="287">
                  <c:v>3.2761780792603993E-5</c:v>
                </c:pt>
                <c:pt idx="288">
                  <c:v>3.5680236099590857E-5</c:v>
                </c:pt>
                <c:pt idx="289">
                  <c:v>4.1945331022998108E-5</c:v>
                </c:pt>
                <c:pt idx="290">
                  <c:v>4.7551923660421849E-5</c:v>
                </c:pt>
                <c:pt idx="291">
                  <c:v>5.0568820502332372E-5</c:v>
                </c:pt>
                <c:pt idx="292">
                  <c:v>5.3605107124459117E-5</c:v>
                </c:pt>
                <c:pt idx="293">
                  <c:v>5.6660681652640782E-5</c:v>
                </c:pt>
                <c:pt idx="294">
                  <c:v>6.3247373118376933E-5</c:v>
                </c:pt>
                <c:pt idx="295">
                  <c:v>6.9073785911033525E-5</c:v>
                </c:pt>
                <c:pt idx="296">
                  <c:v>7.2224236410642234E-5</c:v>
                </c:pt>
                <c:pt idx="297">
                  <c:v>7.5393342295313772E-5</c:v>
                </c:pt>
                <c:pt idx="298">
                  <c:v>7.8580994600037187E-5</c:v>
                </c:pt>
                <c:pt idx="299">
                  <c:v>8.54547040219284E-5</c:v>
                </c:pt>
                <c:pt idx="300">
                  <c:v>9.1514853190260268E-5</c:v>
                </c:pt>
                <c:pt idx="301">
                  <c:v>9.4793567608485602E-5</c:v>
                </c:pt>
                <c:pt idx="302">
                  <c:v>9.8090153360688844E-5</c:v>
                </c:pt>
                <c:pt idx="303">
                  <c:v>1.0140449438232071E-4</c:v>
                </c:pt>
                <c:pt idx="304">
                  <c:v>1.0852971166699979E-4</c:v>
                </c:pt>
                <c:pt idx="305">
                  <c:v>1.1483705447263945E-4</c:v>
                </c:pt>
                <c:pt idx="306">
                  <c:v>1.1823839544846865E-4</c:v>
                </c:pt>
                <c:pt idx="307">
                  <c:v>1.2165677404170169E-4</c:v>
                </c:pt>
                <c:pt idx="308">
                  <c:v>1.2509206709346421E-4</c:v>
                </c:pt>
                <c:pt idx="309">
                  <c:v>1.3243240230655361E-4</c:v>
                </c:pt>
                <c:pt idx="310">
                  <c:v>1.3899988528622072E-4</c:v>
                </c:pt>
                <c:pt idx="311">
                  <c:v>1.4251786780977474E-4</c:v>
                </c:pt>
                <c:pt idx="312">
                  <c:v>1.4605200456606289E-4</c:v>
                </c:pt>
                <c:pt idx="313">
                  <c:v>1.4960216530449222E-4</c:v>
                </c:pt>
                <c:pt idx="314">
                  <c:v>1.57120400352445E-4</c:v>
                </c:pt>
                <c:pt idx="315">
                  <c:v>1.6396040755356259E-4</c:v>
                </c:pt>
                <c:pt idx="316">
                  <c:v>1.6758869894089904E-4</c:v>
                </c:pt>
                <c:pt idx="317">
                  <c:v>1.7123221150907298E-4</c:v>
                </c:pt>
                <c:pt idx="318">
                  <c:v>1.7489080791316635E-4</c:v>
                </c:pt>
                <c:pt idx="319">
                  <c:v>1.8254894821725045E-4</c:v>
                </c:pt>
                <c:pt idx="320">
                  <c:v>1.8967324942317185E-4</c:v>
                </c:pt>
                <c:pt idx="321">
                  <c:v>1.9140662685153913E-4</c:v>
                </c:pt>
                <c:pt idx="322">
                  <c:v>1.9315148166221263E-4</c:v>
                </c:pt>
                <c:pt idx="323">
                  <c:v>1.969122831555481E-4</c:v>
                </c:pt>
                <c:pt idx="324">
                  <c:v>2.0068771069237101E-4</c:v>
                </c:pt>
                <c:pt idx="325">
                  <c:v>2.1409726350466661E-4</c:v>
                </c:pt>
                <c:pt idx="326">
                  <c:v>2.1593275476572416E-4</c:v>
                </c:pt>
                <c:pt idx="327">
                  <c:v>2.1977910856829652E-4</c:v>
                </c:pt>
                <c:pt idx="328">
                  <c:v>2.2363919957957279E-4</c:v>
                </c:pt>
                <c:pt idx="329">
                  <c:v>2.2751287603028914E-4</c:v>
                </c:pt>
                <c:pt idx="330">
                  <c:v>2.4119033587662668E-4</c:v>
                </c:pt>
                <c:pt idx="331">
                  <c:v>2.4314036463124467E-4</c:v>
                </c:pt>
                <c:pt idx="332">
                  <c:v>2.4707965550962996E-4</c:v>
                </c:pt>
                <c:pt idx="333">
                  <c:v>2.5103159946482378E-4</c:v>
                </c:pt>
                <c:pt idx="334">
                  <c:v>2.5499603747469735E-4</c:v>
                </c:pt>
                <c:pt idx="335">
                  <c:v>2.6890168862142024E-4</c:v>
                </c:pt>
                <c:pt idx="336">
                  <c:v>2.7097551334431813E-4</c:v>
                </c:pt>
                <c:pt idx="337">
                  <c:v>2.7500000002422809E-4</c:v>
                </c:pt>
                <c:pt idx="338">
                  <c:v>2.7904537536560525E-4</c:v>
                </c:pt>
                <c:pt idx="339">
                  <c:v>2.8312066431102068E-4</c:v>
                </c:pt>
                <c:pt idx="340">
                  <c:v>2.997121479673126E-4</c:v>
                </c:pt>
                <c:pt idx="341">
                  <c:v>3.039303699496898E-4</c:v>
                </c:pt>
                <c:pt idx="342">
                  <c:v>3.0817582845443781E-4</c:v>
                </c:pt>
                <c:pt idx="343">
                  <c:v>3.1466889376273623E-4</c:v>
                </c:pt>
                <c:pt idx="344">
                  <c:v>3.2771885950724685E-4</c:v>
                </c:pt>
                <c:pt idx="345">
                  <c:v>3.2979553307566079E-4</c:v>
                </c:pt>
                <c:pt idx="346">
                  <c:v>3.3419468308881761E-4</c:v>
                </c:pt>
                <c:pt idx="347">
                  <c:v>3.3861779629873467E-4</c:v>
                </c:pt>
                <c:pt idx="348">
                  <c:v>3.4306439188913629E-4</c:v>
                </c:pt>
                <c:pt idx="349">
                  <c:v>3.5899027191273452E-4</c:v>
                </c:pt>
                <c:pt idx="350">
                  <c:v>3.6107586638589595E-4</c:v>
                </c:pt>
                <c:pt idx="351">
                  <c:v>3.6563254625576747E-4</c:v>
                </c:pt>
                <c:pt idx="352">
                  <c:v>3.702097543634153E-4</c:v>
                </c:pt>
                <c:pt idx="353">
                  <c:v>3.7480698680703028E-4</c:v>
                </c:pt>
                <c:pt idx="354">
                  <c:v>3.9384696610631295E-4</c:v>
                </c:pt>
                <c:pt idx="355">
                  <c:v>3.9596155057368762E-4</c:v>
                </c:pt>
                <c:pt idx="356">
                  <c:v>3.9807564651361815E-4</c:v>
                </c:pt>
                <c:pt idx="357">
                  <c:v>4.0278225826018144E-4</c:v>
                </c:pt>
                <c:pt idx="358">
                  <c:v>4.0750527465061026E-4</c:v>
                </c:pt>
                <c:pt idx="359">
                  <c:v>4.2440348949640978E-4</c:v>
                </c:pt>
                <c:pt idx="360">
                  <c:v>4.2655073123309961E-4</c:v>
                </c:pt>
                <c:pt idx="361">
                  <c:v>4.313477504167551E-4</c:v>
                </c:pt>
                <c:pt idx="362">
                  <c:v>4.3615794298190735E-4</c:v>
                </c:pt>
                <c:pt idx="363">
                  <c:v>4.4098075883525212E-4</c:v>
                </c:pt>
                <c:pt idx="364">
                  <c:v>4.5017082034536462E-4</c:v>
                </c:pt>
                <c:pt idx="365">
                  <c:v>4.5235189082136712E-4</c:v>
                </c:pt>
                <c:pt idx="366">
                  <c:v>4.6526470328434044E-4</c:v>
                </c:pt>
                <c:pt idx="367">
                  <c:v>4.674734483682505E-4</c:v>
                </c:pt>
                <c:pt idx="368">
                  <c:v>4.72368914934307E-4</c:v>
                </c:pt>
                <c:pt idx="369">
                  <c:v>4.9244548388423378E-4</c:v>
                </c:pt>
                <c:pt idx="370">
                  <c:v>4.9470424137165736E-4</c:v>
                </c:pt>
                <c:pt idx="371">
                  <c:v>4.9696816338735505E-4</c:v>
                </c:pt>
                <c:pt idx="372">
                  <c:v>5.0190828352144571E-4</c:v>
                </c:pt>
                <c:pt idx="373">
                  <c:v>5.0685377400419649E-4</c:v>
                </c:pt>
                <c:pt idx="374">
                  <c:v>5.2697348666554936E-4</c:v>
                </c:pt>
                <c:pt idx="375">
                  <c:v>5.2930317457633436E-4</c:v>
                </c:pt>
                <c:pt idx="376">
                  <c:v>5.3164063428983094E-4</c:v>
                </c:pt>
                <c:pt idx="377">
                  <c:v>5.3660561173114534E-4</c:v>
                </c:pt>
                <c:pt idx="378">
                  <c:v>5.4157168333093147E-4</c:v>
                </c:pt>
                <c:pt idx="379">
                  <c:v>5.6156846948069187E-4</c:v>
                </c:pt>
                <c:pt idx="380">
                  <c:v>5.6397714724187864E-4</c:v>
                </c:pt>
                <c:pt idx="381">
                  <c:v>5.6639648875932407E-4</c:v>
                </c:pt>
                <c:pt idx="382">
                  <c:v>5.7135589962422522E-4</c:v>
                </c:pt>
                <c:pt idx="383">
                  <c:v>5.7631196493787464E-4</c:v>
                </c:pt>
                <c:pt idx="384">
                  <c:v>5.9601736916255221E-4</c:v>
                </c:pt>
                <c:pt idx="385">
                  <c:v>6.0329703129104737E-4</c:v>
                </c:pt>
                <c:pt idx="386">
                  <c:v>6.0816432669863474E-4</c:v>
                </c:pt>
                <c:pt idx="387">
                  <c:v>6.1302208871736132E-4</c:v>
                </c:pt>
                <c:pt idx="388">
                  <c:v>6.2244243720021414E-4</c:v>
                </c:pt>
                <c:pt idx="389">
                  <c:v>6.3234452111581442E-4</c:v>
                </c:pt>
                <c:pt idx="390">
                  <c:v>6.3714462659934259E-4</c:v>
                </c:pt>
                <c:pt idx="391">
                  <c:v>6.419311802553845E-4</c:v>
                </c:pt>
                <c:pt idx="392">
                  <c:v>6.4670350104784307E-4</c:v>
                </c:pt>
                <c:pt idx="393">
                  <c:v>6.5566971262067579E-4</c:v>
                </c:pt>
                <c:pt idx="394">
                  <c:v>6.656367217755774E-4</c:v>
                </c:pt>
                <c:pt idx="395">
                  <c:v>6.7032754964866672E-4</c:v>
                </c:pt>
                <c:pt idx="396">
                  <c:v>6.7499999061758299E-4</c:v>
                </c:pt>
                <c:pt idx="397">
                  <c:v>6.7965447811127097E-4</c:v>
                </c:pt>
                <c:pt idx="398">
                  <c:v>6.880927660091893E-4</c:v>
                </c:pt>
                <c:pt idx="399">
                  <c:v>6.981164391772765E-4</c:v>
                </c:pt>
                <c:pt idx="400">
                  <c:v>7.0269733750229278E-4</c:v>
                </c:pt>
                <c:pt idx="401">
                  <c:v>7.0724567585085489E-4</c:v>
                </c:pt>
                <c:pt idx="402">
                  <c:v>7.1174201133653156E-4</c:v>
                </c:pt>
                <c:pt idx="403">
                  <c:v>7.1965215454062464E-4</c:v>
                </c:pt>
                <c:pt idx="404">
                  <c:v>7.2923054840113232E-4</c:v>
                </c:pt>
                <c:pt idx="405">
                  <c:v>7.3348437103092502E-4</c:v>
                </c:pt>
                <c:pt idx="406">
                  <c:v>7.3769325829311702E-4</c:v>
                </c:pt>
                <c:pt idx="407">
                  <c:v>7.4185842155958062E-4</c:v>
                </c:pt>
                <c:pt idx="408">
                  <c:v>7.4435576649686775E-4</c:v>
                </c:pt>
                <c:pt idx="409">
                  <c:v>7.5651594556802593E-4</c:v>
                </c:pt>
                <c:pt idx="410">
                  <c:v>7.6049029209287501E-4</c:v>
                </c:pt>
                <c:pt idx="411">
                  <c:v>7.6442723786094679E-4</c:v>
                </c:pt>
                <c:pt idx="412">
                  <c:v>7.6832807086261502E-4</c:v>
                </c:pt>
                <c:pt idx="413">
                  <c:v>7.7219408875085359E-4</c:v>
                </c:pt>
                <c:pt idx="414">
                  <c:v>7.8359637320110371E-4</c:v>
                </c:pt>
                <c:pt idx="415">
                  <c:v>7.8733630041298076E-4</c:v>
                </c:pt>
                <c:pt idx="416">
                  <c:v>7.9104804571442609E-4</c:v>
                </c:pt>
                <c:pt idx="417">
                  <c:v>7.9473296473225939E-4</c:v>
                </c:pt>
                <c:pt idx="418">
                  <c:v>8.128032888809301E-4</c:v>
                </c:pt>
                <c:pt idx="419">
                  <c:v>8.163562594580184E-4</c:v>
                </c:pt>
                <c:pt idx="420">
                  <c:v>8.1989216368677205E-4</c:v>
                </c:pt>
                <c:pt idx="421">
                  <c:v>8.2341243449042187E-4</c:v>
                </c:pt>
                <c:pt idx="422">
                  <c:v>8.3389392053435766E-4</c:v>
                </c:pt>
                <c:pt idx="423">
                  <c:v>8.3736618013068996E-4</c:v>
                </c:pt>
                <c:pt idx="424">
                  <c:v>8.4083011585619886E-4</c:v>
                </c:pt>
                <c:pt idx="425">
                  <c:v>8.4428721860883903E-4</c:v>
                </c:pt>
                <c:pt idx="426">
                  <c:v>8.5282446995583333E-4</c:v>
                </c:pt>
                <c:pt idx="427">
                  <c:v>8.6327107275760309E-4</c:v>
                </c:pt>
                <c:pt idx="428">
                  <c:v>8.6673862790149386E-4</c:v>
                </c:pt>
                <c:pt idx="429">
                  <c:v>8.7021087830782432E-4</c:v>
                </c:pt>
                <c:pt idx="430">
                  <c:v>8.7736851619465441E-4</c:v>
                </c:pt>
                <c:pt idx="431">
                  <c:v>8.8417808466974583E-4</c:v>
                </c:pt>
                <c:pt idx="432">
                  <c:v>8.8769733410335502E-4</c:v>
                </c:pt>
                <c:pt idx="433">
                  <c:v>8.912307547906999E-4</c:v>
                </c:pt>
                <c:pt idx="434">
                  <c:v>8.9477995951473118E-4</c:v>
                </c:pt>
                <c:pt idx="435">
                  <c:v>9.0237348173620056E-4</c:v>
                </c:pt>
                <c:pt idx="436">
                  <c:v>9.0916720899259439E-4</c:v>
                </c:pt>
                <c:pt idx="437">
                  <c:v>9.1281986019583442E-4</c:v>
                </c:pt>
                <c:pt idx="438">
                  <c:v>9.164981728607257E-4</c:v>
                </c:pt>
                <c:pt idx="439">
                  <c:v>9.2020382668278134E-4</c:v>
                </c:pt>
                <c:pt idx="440">
                  <c:v>9.2838045381336322E-4</c:v>
                </c:pt>
                <c:pt idx="441">
                  <c:v>9.3533378194447499E-4</c:v>
                </c:pt>
                <c:pt idx="442">
                  <c:v>9.3920167150268025E-4</c:v>
                </c:pt>
                <c:pt idx="443">
                  <c:v>9.4310718111578285E-4</c:v>
                </c:pt>
                <c:pt idx="444">
                  <c:v>9.4705205739359615E-4</c:v>
                </c:pt>
                <c:pt idx="445">
                  <c:v>9.5595298170147286E-4</c:v>
                </c:pt>
                <c:pt idx="446">
                  <c:v>9.6326049594231344E-4</c:v>
                </c:pt>
                <c:pt idx="447">
                  <c:v>9.6742873929539757E-4</c:v>
                </c:pt>
                <c:pt idx="448">
                  <c:v>9.716470297410388E-4</c:v>
                </c:pt>
                <c:pt idx="449">
                  <c:v>9.7591718081551488E-4</c:v>
                </c:pt>
                <c:pt idx="450">
                  <c:v>9.8567707937829855E-4</c:v>
                </c:pt>
                <c:pt idx="451">
                  <c:v>9.9355299681003705E-4</c:v>
                </c:pt>
                <c:pt idx="452">
                  <c:v>9.9810998875730613E-4</c:v>
                </c:pt>
                <c:pt idx="453">
                  <c:v>1.0027299233652243E-3</c:v>
                </c:pt>
                <c:pt idx="454">
                  <c:v>1.0074146811121728E-3</c:v>
                </c:pt>
                <c:pt idx="455">
                  <c:v>1.0181612291977054E-3</c:v>
                </c:pt>
                <c:pt idx="456">
                  <c:v>1.0268398877988361E-3</c:v>
                </c:pt>
                <c:pt idx="457">
                  <c:v>1.0318773031688885E-3</c:v>
                </c:pt>
                <c:pt idx="458">
                  <c:v>1.0369910254093284E-3</c:v>
                </c:pt>
                <c:pt idx="459">
                  <c:v>1.0421830019562814E-3</c:v>
                </c:pt>
                <c:pt idx="460">
                  <c:v>1.0540352736910148E-3</c:v>
                </c:pt>
                <c:pt idx="461">
                  <c:v>1.0637419046715018E-3</c:v>
                </c:pt>
                <c:pt idx="462">
                  <c:v>1.0693307364653803E-3</c:v>
                </c:pt>
                <c:pt idx="463">
                  <c:v>1.0749999993975301E-3</c:v>
                </c:pt>
                <c:pt idx="464">
                  <c:v>1.0807233411962822E-3</c:v>
                </c:pt>
                <c:pt idx="465">
                  <c:v>1.0933419115419642E-3</c:v>
                </c:pt>
                <c:pt idx="466">
                  <c:v>1.1038811263275328E-3</c:v>
                </c:pt>
                <c:pt idx="467">
                  <c:v>1.109733579875403E-3</c:v>
                </c:pt>
                <c:pt idx="468">
                  <c:v>1.1156099827301588E-3</c:v>
                </c:pt>
                <c:pt idx="469">
                  <c:v>1.1215097007347252E-3</c:v>
                </c:pt>
                <c:pt idx="470">
                  <c:v>1.1240414517381498E-3</c:v>
                </c:pt>
                <c:pt idx="471">
                  <c:v>1.1453288939907665E-3</c:v>
                </c:pt>
                <c:pt idx="472">
                  <c:v>1.1513355282642148E-3</c:v>
                </c:pt>
                <c:pt idx="473">
                  <c:v>1.1573615844686829E-3</c:v>
                </c:pt>
                <c:pt idx="474">
                  <c:v>1.1634063990184629E-3</c:v>
                </c:pt>
                <c:pt idx="475">
                  <c:v>1.1760269351580185E-3</c:v>
                </c:pt>
                <c:pt idx="476">
                  <c:v>1.1877598218403068E-3</c:v>
                </c:pt>
                <c:pt idx="477">
                  <c:v>1.1938883272052344E-3</c:v>
                </c:pt>
                <c:pt idx="478">
                  <c:v>1.2000315211205381E-3</c:v>
                </c:pt>
                <c:pt idx="479">
                  <c:v>1.2061887105684007E-3</c:v>
                </c:pt>
                <c:pt idx="480">
                  <c:v>1.2187428656699171E-3</c:v>
                </c:pt>
                <c:pt idx="481">
                  <c:v>1.2309434162345893E-3</c:v>
                </c:pt>
                <c:pt idx="482">
                  <c:v>1.2371600409600209E-3</c:v>
                </c:pt>
                <c:pt idx="483">
                  <c:v>1.2433864148286844E-3</c:v>
                </c:pt>
                <c:pt idx="484">
                  <c:v>1.249621815389785E-3</c:v>
                </c:pt>
                <c:pt idx="485">
                  <c:v>1.2620694603665667E-3</c:v>
                </c:pt>
                <c:pt idx="486">
                  <c:v>1.2746390884177394E-3</c:v>
                </c:pt>
                <c:pt idx="487">
                  <c:v>1.2809086385341976E-3</c:v>
                </c:pt>
                <c:pt idx="488">
                  <c:v>1.2871827923419967E-3</c:v>
                </c:pt>
                <c:pt idx="489">
                  <c:v>1.2934607979564956E-3</c:v>
                </c:pt>
                <c:pt idx="490">
                  <c:v>1.3057656568813034E-3</c:v>
                </c:pt>
                <c:pt idx="491">
                  <c:v>1.318596153582932E-3</c:v>
                </c:pt>
                <c:pt idx="492">
                  <c:v>1.3248819927590561E-3</c:v>
                </c:pt>
                <c:pt idx="493">
                  <c:v>1.3311670841151138E-3</c:v>
                </c:pt>
                <c:pt idx="494">
                  <c:v>1.3374506463274033E-3</c:v>
                </c:pt>
                <c:pt idx="495">
                  <c:v>1.349580510864572E-3</c:v>
                </c:pt>
                <c:pt idx="496">
                  <c:v>1.3625538300660769E-3</c:v>
                </c:pt>
                <c:pt idx="497">
                  <c:v>1.36881787950523E-3</c:v>
                </c:pt>
                <c:pt idx="498">
                  <c:v>1.3750756235386204E-3</c:v>
                </c:pt>
                <c:pt idx="499">
                  <c:v>1.3813262514026177E-3</c:v>
                </c:pt>
                <c:pt idx="500">
                  <c:v>1.3932531952670516E-3</c:v>
                </c:pt>
                <c:pt idx="501">
                  <c:v>1.4062412386906943E-3</c:v>
                </c:pt>
                <c:pt idx="502">
                  <c:v>1.4124439770510247E-3</c:v>
                </c:pt>
                <c:pt idx="503">
                  <c:v>1.4186346463377884E-3</c:v>
                </c:pt>
                <c:pt idx="504">
                  <c:v>1.424812406345689E-3</c:v>
                </c:pt>
                <c:pt idx="505">
                  <c:v>1.4365129997826558E-3</c:v>
                </c:pt>
                <c:pt idx="506">
                  <c:v>1.4493774023039347E-3</c:v>
                </c:pt>
                <c:pt idx="507">
                  <c:v>1.4554778656479831E-3</c:v>
                </c:pt>
                <c:pt idx="508">
                  <c:v>1.4615602901633397E-3</c:v>
                </c:pt>
                <c:pt idx="509">
                  <c:v>1.4676238062047793E-3</c:v>
                </c:pt>
                <c:pt idx="510">
                  <c:v>1.4790793304879691E-3</c:v>
                </c:pt>
                <c:pt idx="511">
                  <c:v>1.5126877501486964E-3</c:v>
                </c:pt>
              </c:numCache>
            </c:numRef>
          </c:yVal>
          <c:smooth val="0"/>
        </c:ser>
        <c:ser>
          <c:idx val="2"/>
          <c:order val="1"/>
          <c:tx>
            <c:v>QL</c:v>
          </c:tx>
          <c:spPr>
            <a:ln w="28575">
              <a:noFill/>
            </a:ln>
          </c:spPr>
          <c:marker>
            <c:symbol val="circle"/>
            <c:size val="2"/>
            <c:spPr>
              <a:solidFill>
                <a:srgbClr val="00B050"/>
              </a:solidFill>
              <a:ln>
                <a:solidFill>
                  <a:srgbClr val="00B050"/>
                </a:solidFill>
              </a:ln>
            </c:spPr>
          </c:marker>
          <c:xVal>
            <c:numRef>
              <c:f>EUR3M!$AW$2:$AW$513</c:f>
              <c:numCache>
                <c:formatCode>ddd\,\ dd\-mmm\-yyyy</c:formatCode>
                <c:ptCount val="512"/>
                <c:pt idx="0">
                  <c:v>42248</c:v>
                </c:pt>
                <c:pt idx="1">
                  <c:v>42249</c:v>
                </c:pt>
                <c:pt idx="2">
                  <c:v>42250</c:v>
                </c:pt>
                <c:pt idx="3">
                  <c:v>42251</c:v>
                </c:pt>
                <c:pt idx="4">
                  <c:v>42254</c:v>
                </c:pt>
                <c:pt idx="5">
                  <c:v>42255</c:v>
                </c:pt>
                <c:pt idx="6">
                  <c:v>42256</c:v>
                </c:pt>
                <c:pt idx="7">
                  <c:v>42257</c:v>
                </c:pt>
                <c:pt idx="8">
                  <c:v>42258</c:v>
                </c:pt>
                <c:pt idx="9">
                  <c:v>42261</c:v>
                </c:pt>
                <c:pt idx="10">
                  <c:v>42262</c:v>
                </c:pt>
                <c:pt idx="11">
                  <c:v>42263</c:v>
                </c:pt>
                <c:pt idx="12">
                  <c:v>42264</c:v>
                </c:pt>
                <c:pt idx="13">
                  <c:v>42265</c:v>
                </c:pt>
                <c:pt idx="14">
                  <c:v>42268</c:v>
                </c:pt>
                <c:pt idx="15">
                  <c:v>42269</c:v>
                </c:pt>
                <c:pt idx="16">
                  <c:v>42270</c:v>
                </c:pt>
                <c:pt idx="17">
                  <c:v>42271</c:v>
                </c:pt>
                <c:pt idx="18">
                  <c:v>42272</c:v>
                </c:pt>
                <c:pt idx="19">
                  <c:v>42275</c:v>
                </c:pt>
                <c:pt idx="20">
                  <c:v>42276</c:v>
                </c:pt>
                <c:pt idx="21">
                  <c:v>42277</c:v>
                </c:pt>
                <c:pt idx="22">
                  <c:v>42278</c:v>
                </c:pt>
                <c:pt idx="23">
                  <c:v>42279</c:v>
                </c:pt>
                <c:pt idx="24">
                  <c:v>42282</c:v>
                </c:pt>
                <c:pt idx="25">
                  <c:v>42283</c:v>
                </c:pt>
                <c:pt idx="26">
                  <c:v>42284</c:v>
                </c:pt>
                <c:pt idx="27">
                  <c:v>42285</c:v>
                </c:pt>
                <c:pt idx="28">
                  <c:v>42286</c:v>
                </c:pt>
                <c:pt idx="29">
                  <c:v>42289</c:v>
                </c:pt>
                <c:pt idx="30">
                  <c:v>42290</c:v>
                </c:pt>
                <c:pt idx="31">
                  <c:v>42291</c:v>
                </c:pt>
                <c:pt idx="32">
                  <c:v>42292</c:v>
                </c:pt>
                <c:pt idx="33">
                  <c:v>42293</c:v>
                </c:pt>
                <c:pt idx="34">
                  <c:v>42296</c:v>
                </c:pt>
                <c:pt idx="35">
                  <c:v>42297</c:v>
                </c:pt>
                <c:pt idx="36">
                  <c:v>42298</c:v>
                </c:pt>
                <c:pt idx="37">
                  <c:v>42299</c:v>
                </c:pt>
                <c:pt idx="38">
                  <c:v>42300</c:v>
                </c:pt>
                <c:pt idx="39">
                  <c:v>42303</c:v>
                </c:pt>
                <c:pt idx="40">
                  <c:v>42304</c:v>
                </c:pt>
                <c:pt idx="41">
                  <c:v>42305</c:v>
                </c:pt>
                <c:pt idx="42">
                  <c:v>42306</c:v>
                </c:pt>
                <c:pt idx="43">
                  <c:v>42307</c:v>
                </c:pt>
                <c:pt idx="44">
                  <c:v>42310</c:v>
                </c:pt>
                <c:pt idx="45">
                  <c:v>42311</c:v>
                </c:pt>
                <c:pt idx="46">
                  <c:v>42312</c:v>
                </c:pt>
                <c:pt idx="47">
                  <c:v>42313</c:v>
                </c:pt>
                <c:pt idx="48">
                  <c:v>42314</c:v>
                </c:pt>
                <c:pt idx="49">
                  <c:v>42317</c:v>
                </c:pt>
                <c:pt idx="50">
                  <c:v>42318</c:v>
                </c:pt>
                <c:pt idx="51">
                  <c:v>42319</c:v>
                </c:pt>
                <c:pt idx="52">
                  <c:v>42320</c:v>
                </c:pt>
                <c:pt idx="53">
                  <c:v>42321</c:v>
                </c:pt>
                <c:pt idx="54">
                  <c:v>42324</c:v>
                </c:pt>
                <c:pt idx="55">
                  <c:v>42325</c:v>
                </c:pt>
                <c:pt idx="56">
                  <c:v>42326</c:v>
                </c:pt>
                <c:pt idx="57">
                  <c:v>42327</c:v>
                </c:pt>
                <c:pt idx="58">
                  <c:v>42328</c:v>
                </c:pt>
                <c:pt idx="59">
                  <c:v>42331</c:v>
                </c:pt>
                <c:pt idx="60">
                  <c:v>42332</c:v>
                </c:pt>
                <c:pt idx="61">
                  <c:v>42333</c:v>
                </c:pt>
                <c:pt idx="62">
                  <c:v>42334</c:v>
                </c:pt>
                <c:pt idx="63">
                  <c:v>42335</c:v>
                </c:pt>
                <c:pt idx="64">
                  <c:v>42338</c:v>
                </c:pt>
                <c:pt idx="65">
                  <c:v>42339</c:v>
                </c:pt>
                <c:pt idx="66">
                  <c:v>42340</c:v>
                </c:pt>
                <c:pt idx="67">
                  <c:v>42341</c:v>
                </c:pt>
                <c:pt idx="68">
                  <c:v>42342</c:v>
                </c:pt>
                <c:pt idx="69">
                  <c:v>42345</c:v>
                </c:pt>
                <c:pt idx="70">
                  <c:v>42346</c:v>
                </c:pt>
                <c:pt idx="71">
                  <c:v>42347</c:v>
                </c:pt>
                <c:pt idx="72">
                  <c:v>42348</c:v>
                </c:pt>
                <c:pt idx="73">
                  <c:v>42349</c:v>
                </c:pt>
                <c:pt idx="74">
                  <c:v>42352</c:v>
                </c:pt>
                <c:pt idx="75">
                  <c:v>42353</c:v>
                </c:pt>
                <c:pt idx="76">
                  <c:v>42354</c:v>
                </c:pt>
                <c:pt idx="77">
                  <c:v>42355</c:v>
                </c:pt>
                <c:pt idx="78">
                  <c:v>42356</c:v>
                </c:pt>
                <c:pt idx="79">
                  <c:v>42359</c:v>
                </c:pt>
                <c:pt idx="80">
                  <c:v>42360</c:v>
                </c:pt>
                <c:pt idx="81">
                  <c:v>42361</c:v>
                </c:pt>
                <c:pt idx="82">
                  <c:v>42362</c:v>
                </c:pt>
                <c:pt idx="83">
                  <c:v>42366</c:v>
                </c:pt>
                <c:pt idx="84">
                  <c:v>42367</c:v>
                </c:pt>
                <c:pt idx="85">
                  <c:v>42368</c:v>
                </c:pt>
                <c:pt idx="86">
                  <c:v>42369</c:v>
                </c:pt>
                <c:pt idx="87">
                  <c:v>42373</c:v>
                </c:pt>
                <c:pt idx="88">
                  <c:v>42374</c:v>
                </c:pt>
                <c:pt idx="89">
                  <c:v>42375</c:v>
                </c:pt>
                <c:pt idx="90">
                  <c:v>42376</c:v>
                </c:pt>
                <c:pt idx="91">
                  <c:v>42377</c:v>
                </c:pt>
                <c:pt idx="92">
                  <c:v>42380</c:v>
                </c:pt>
                <c:pt idx="93">
                  <c:v>42381</c:v>
                </c:pt>
                <c:pt idx="94">
                  <c:v>42382</c:v>
                </c:pt>
                <c:pt idx="95">
                  <c:v>42383</c:v>
                </c:pt>
                <c:pt idx="96">
                  <c:v>42384</c:v>
                </c:pt>
                <c:pt idx="97">
                  <c:v>42387</c:v>
                </c:pt>
                <c:pt idx="98">
                  <c:v>42388</c:v>
                </c:pt>
                <c:pt idx="99">
                  <c:v>42389</c:v>
                </c:pt>
                <c:pt idx="100">
                  <c:v>42390</c:v>
                </c:pt>
                <c:pt idx="101">
                  <c:v>42391</c:v>
                </c:pt>
                <c:pt idx="102">
                  <c:v>42394</c:v>
                </c:pt>
                <c:pt idx="103">
                  <c:v>42395</c:v>
                </c:pt>
                <c:pt idx="104">
                  <c:v>42396</c:v>
                </c:pt>
                <c:pt idx="105">
                  <c:v>42397</c:v>
                </c:pt>
                <c:pt idx="106">
                  <c:v>42398</c:v>
                </c:pt>
                <c:pt idx="107">
                  <c:v>42401</c:v>
                </c:pt>
                <c:pt idx="108">
                  <c:v>42402</c:v>
                </c:pt>
                <c:pt idx="109">
                  <c:v>42403</c:v>
                </c:pt>
                <c:pt idx="110">
                  <c:v>42404</c:v>
                </c:pt>
                <c:pt idx="111">
                  <c:v>42405</c:v>
                </c:pt>
                <c:pt idx="112">
                  <c:v>42408</c:v>
                </c:pt>
                <c:pt idx="113">
                  <c:v>42409</c:v>
                </c:pt>
                <c:pt idx="114">
                  <c:v>42410</c:v>
                </c:pt>
                <c:pt idx="115">
                  <c:v>42411</c:v>
                </c:pt>
                <c:pt idx="116">
                  <c:v>42412</c:v>
                </c:pt>
                <c:pt idx="117">
                  <c:v>42415</c:v>
                </c:pt>
                <c:pt idx="118">
                  <c:v>42416</c:v>
                </c:pt>
                <c:pt idx="119">
                  <c:v>42417</c:v>
                </c:pt>
                <c:pt idx="120">
                  <c:v>42418</c:v>
                </c:pt>
                <c:pt idx="121">
                  <c:v>42419</c:v>
                </c:pt>
                <c:pt idx="122">
                  <c:v>42422</c:v>
                </c:pt>
                <c:pt idx="123">
                  <c:v>42423</c:v>
                </c:pt>
                <c:pt idx="124">
                  <c:v>42424</c:v>
                </c:pt>
                <c:pt idx="125">
                  <c:v>42425</c:v>
                </c:pt>
                <c:pt idx="126">
                  <c:v>42426</c:v>
                </c:pt>
                <c:pt idx="127">
                  <c:v>42429</c:v>
                </c:pt>
                <c:pt idx="128">
                  <c:v>42430</c:v>
                </c:pt>
                <c:pt idx="129">
                  <c:v>42431</c:v>
                </c:pt>
                <c:pt idx="130">
                  <c:v>42432</c:v>
                </c:pt>
                <c:pt idx="131">
                  <c:v>42433</c:v>
                </c:pt>
                <c:pt idx="132">
                  <c:v>42436</c:v>
                </c:pt>
                <c:pt idx="133">
                  <c:v>42437</c:v>
                </c:pt>
                <c:pt idx="134">
                  <c:v>42438</c:v>
                </c:pt>
                <c:pt idx="135">
                  <c:v>42439</c:v>
                </c:pt>
                <c:pt idx="136">
                  <c:v>42440</c:v>
                </c:pt>
                <c:pt idx="137">
                  <c:v>42443</c:v>
                </c:pt>
                <c:pt idx="138">
                  <c:v>42444</c:v>
                </c:pt>
                <c:pt idx="139">
                  <c:v>42445</c:v>
                </c:pt>
                <c:pt idx="140">
                  <c:v>42446</c:v>
                </c:pt>
                <c:pt idx="141">
                  <c:v>42447</c:v>
                </c:pt>
                <c:pt idx="142">
                  <c:v>42450</c:v>
                </c:pt>
                <c:pt idx="143">
                  <c:v>42451</c:v>
                </c:pt>
                <c:pt idx="144">
                  <c:v>42452</c:v>
                </c:pt>
                <c:pt idx="145">
                  <c:v>42453</c:v>
                </c:pt>
                <c:pt idx="146">
                  <c:v>42458</c:v>
                </c:pt>
                <c:pt idx="147">
                  <c:v>42459</c:v>
                </c:pt>
                <c:pt idx="148">
                  <c:v>42460</c:v>
                </c:pt>
                <c:pt idx="149">
                  <c:v>42461</c:v>
                </c:pt>
                <c:pt idx="150">
                  <c:v>42464</c:v>
                </c:pt>
                <c:pt idx="151">
                  <c:v>42465</c:v>
                </c:pt>
                <c:pt idx="152">
                  <c:v>42466</c:v>
                </c:pt>
                <c:pt idx="153">
                  <c:v>42467</c:v>
                </c:pt>
                <c:pt idx="154">
                  <c:v>42468</c:v>
                </c:pt>
                <c:pt idx="155">
                  <c:v>42471</c:v>
                </c:pt>
                <c:pt idx="156">
                  <c:v>42472</c:v>
                </c:pt>
                <c:pt idx="157">
                  <c:v>42473</c:v>
                </c:pt>
                <c:pt idx="158">
                  <c:v>42474</c:v>
                </c:pt>
                <c:pt idx="159">
                  <c:v>42475</c:v>
                </c:pt>
                <c:pt idx="160">
                  <c:v>42478</c:v>
                </c:pt>
                <c:pt idx="161">
                  <c:v>42479</c:v>
                </c:pt>
                <c:pt idx="162">
                  <c:v>42480</c:v>
                </c:pt>
                <c:pt idx="163">
                  <c:v>42481</c:v>
                </c:pt>
                <c:pt idx="164">
                  <c:v>42482</c:v>
                </c:pt>
                <c:pt idx="165">
                  <c:v>42485</c:v>
                </c:pt>
                <c:pt idx="166">
                  <c:v>42486</c:v>
                </c:pt>
                <c:pt idx="167">
                  <c:v>42487</c:v>
                </c:pt>
                <c:pt idx="168">
                  <c:v>42488</c:v>
                </c:pt>
                <c:pt idx="169">
                  <c:v>42489</c:v>
                </c:pt>
                <c:pt idx="170">
                  <c:v>42492</c:v>
                </c:pt>
                <c:pt idx="171">
                  <c:v>42493</c:v>
                </c:pt>
                <c:pt idx="172">
                  <c:v>42494</c:v>
                </c:pt>
                <c:pt idx="173">
                  <c:v>42495</c:v>
                </c:pt>
                <c:pt idx="174">
                  <c:v>42496</c:v>
                </c:pt>
                <c:pt idx="175">
                  <c:v>42499</c:v>
                </c:pt>
                <c:pt idx="176">
                  <c:v>42500</c:v>
                </c:pt>
                <c:pt idx="177">
                  <c:v>42501</c:v>
                </c:pt>
                <c:pt idx="178">
                  <c:v>42502</c:v>
                </c:pt>
                <c:pt idx="179">
                  <c:v>42503</c:v>
                </c:pt>
                <c:pt idx="180">
                  <c:v>42506</c:v>
                </c:pt>
                <c:pt idx="181">
                  <c:v>42507</c:v>
                </c:pt>
                <c:pt idx="182">
                  <c:v>42508</c:v>
                </c:pt>
                <c:pt idx="183">
                  <c:v>42509</c:v>
                </c:pt>
                <c:pt idx="184">
                  <c:v>42510</c:v>
                </c:pt>
                <c:pt idx="185">
                  <c:v>42513</c:v>
                </c:pt>
                <c:pt idx="186">
                  <c:v>42514</c:v>
                </c:pt>
                <c:pt idx="187">
                  <c:v>42515</c:v>
                </c:pt>
                <c:pt idx="188">
                  <c:v>42516</c:v>
                </c:pt>
                <c:pt idx="189">
                  <c:v>42517</c:v>
                </c:pt>
                <c:pt idx="190">
                  <c:v>42520</c:v>
                </c:pt>
                <c:pt idx="191">
                  <c:v>42521</c:v>
                </c:pt>
                <c:pt idx="192">
                  <c:v>42522</c:v>
                </c:pt>
                <c:pt idx="193">
                  <c:v>42523</c:v>
                </c:pt>
                <c:pt idx="194">
                  <c:v>42524</c:v>
                </c:pt>
                <c:pt idx="195">
                  <c:v>42527</c:v>
                </c:pt>
                <c:pt idx="196">
                  <c:v>42528</c:v>
                </c:pt>
                <c:pt idx="197">
                  <c:v>42529</c:v>
                </c:pt>
                <c:pt idx="198">
                  <c:v>42530</c:v>
                </c:pt>
                <c:pt idx="199">
                  <c:v>42531</c:v>
                </c:pt>
                <c:pt idx="200">
                  <c:v>42534</c:v>
                </c:pt>
                <c:pt idx="201">
                  <c:v>42535</c:v>
                </c:pt>
                <c:pt idx="202">
                  <c:v>42536</c:v>
                </c:pt>
                <c:pt idx="203">
                  <c:v>42537</c:v>
                </c:pt>
                <c:pt idx="204">
                  <c:v>42538</c:v>
                </c:pt>
                <c:pt idx="205">
                  <c:v>42541</c:v>
                </c:pt>
                <c:pt idx="206">
                  <c:v>42542</c:v>
                </c:pt>
                <c:pt idx="207">
                  <c:v>42543</c:v>
                </c:pt>
                <c:pt idx="208">
                  <c:v>42544</c:v>
                </c:pt>
                <c:pt idx="209">
                  <c:v>42545</c:v>
                </c:pt>
                <c:pt idx="210">
                  <c:v>42548</c:v>
                </c:pt>
                <c:pt idx="211">
                  <c:v>42549</c:v>
                </c:pt>
                <c:pt idx="212">
                  <c:v>42550</c:v>
                </c:pt>
                <c:pt idx="213">
                  <c:v>42551</c:v>
                </c:pt>
                <c:pt idx="214">
                  <c:v>42552</c:v>
                </c:pt>
                <c:pt idx="215">
                  <c:v>42555</c:v>
                </c:pt>
                <c:pt idx="216">
                  <c:v>42556</c:v>
                </c:pt>
                <c:pt idx="217">
                  <c:v>42557</c:v>
                </c:pt>
                <c:pt idx="218">
                  <c:v>42558</c:v>
                </c:pt>
                <c:pt idx="219">
                  <c:v>42559</c:v>
                </c:pt>
                <c:pt idx="220">
                  <c:v>42562</c:v>
                </c:pt>
                <c:pt idx="221">
                  <c:v>42563</c:v>
                </c:pt>
                <c:pt idx="222">
                  <c:v>42564</c:v>
                </c:pt>
                <c:pt idx="223">
                  <c:v>42565</c:v>
                </c:pt>
                <c:pt idx="224">
                  <c:v>42566</c:v>
                </c:pt>
                <c:pt idx="225">
                  <c:v>42569</c:v>
                </c:pt>
                <c:pt idx="226">
                  <c:v>42570</c:v>
                </c:pt>
                <c:pt idx="227">
                  <c:v>42571</c:v>
                </c:pt>
                <c:pt idx="228">
                  <c:v>42572</c:v>
                </c:pt>
                <c:pt idx="229">
                  <c:v>42573</c:v>
                </c:pt>
                <c:pt idx="230">
                  <c:v>42576</c:v>
                </c:pt>
                <c:pt idx="231">
                  <c:v>42577</c:v>
                </c:pt>
                <c:pt idx="232">
                  <c:v>42578</c:v>
                </c:pt>
                <c:pt idx="233">
                  <c:v>42579</c:v>
                </c:pt>
                <c:pt idx="234">
                  <c:v>42580</c:v>
                </c:pt>
                <c:pt idx="235">
                  <c:v>42583</c:v>
                </c:pt>
                <c:pt idx="236">
                  <c:v>42584</c:v>
                </c:pt>
                <c:pt idx="237">
                  <c:v>42585</c:v>
                </c:pt>
                <c:pt idx="238">
                  <c:v>42586</c:v>
                </c:pt>
                <c:pt idx="239">
                  <c:v>42587</c:v>
                </c:pt>
                <c:pt idx="240">
                  <c:v>42590</c:v>
                </c:pt>
                <c:pt idx="241">
                  <c:v>42591</c:v>
                </c:pt>
                <c:pt idx="242">
                  <c:v>42592</c:v>
                </c:pt>
                <c:pt idx="243">
                  <c:v>42593</c:v>
                </c:pt>
                <c:pt idx="244">
                  <c:v>42594</c:v>
                </c:pt>
                <c:pt idx="245">
                  <c:v>42597</c:v>
                </c:pt>
                <c:pt idx="246">
                  <c:v>42598</c:v>
                </c:pt>
                <c:pt idx="247">
                  <c:v>42599</c:v>
                </c:pt>
                <c:pt idx="248">
                  <c:v>42600</c:v>
                </c:pt>
                <c:pt idx="249">
                  <c:v>42601</c:v>
                </c:pt>
                <c:pt idx="250">
                  <c:v>42604</c:v>
                </c:pt>
                <c:pt idx="251">
                  <c:v>42605</c:v>
                </c:pt>
                <c:pt idx="252">
                  <c:v>42606</c:v>
                </c:pt>
                <c:pt idx="253">
                  <c:v>42607</c:v>
                </c:pt>
                <c:pt idx="254">
                  <c:v>42608</c:v>
                </c:pt>
                <c:pt idx="255">
                  <c:v>42611</c:v>
                </c:pt>
                <c:pt idx="256">
                  <c:v>42612</c:v>
                </c:pt>
                <c:pt idx="257">
                  <c:v>42613</c:v>
                </c:pt>
                <c:pt idx="258">
                  <c:v>42614</c:v>
                </c:pt>
                <c:pt idx="259">
                  <c:v>42615</c:v>
                </c:pt>
                <c:pt idx="260">
                  <c:v>42618</c:v>
                </c:pt>
                <c:pt idx="261">
                  <c:v>42619</c:v>
                </c:pt>
                <c:pt idx="262">
                  <c:v>42620</c:v>
                </c:pt>
                <c:pt idx="263">
                  <c:v>42621</c:v>
                </c:pt>
                <c:pt idx="264">
                  <c:v>42622</c:v>
                </c:pt>
                <c:pt idx="265">
                  <c:v>42625</c:v>
                </c:pt>
                <c:pt idx="266">
                  <c:v>42626</c:v>
                </c:pt>
                <c:pt idx="267">
                  <c:v>42627</c:v>
                </c:pt>
                <c:pt idx="268">
                  <c:v>42628</c:v>
                </c:pt>
                <c:pt idx="269">
                  <c:v>42629</c:v>
                </c:pt>
                <c:pt idx="270">
                  <c:v>42632</c:v>
                </c:pt>
                <c:pt idx="271">
                  <c:v>42633</c:v>
                </c:pt>
                <c:pt idx="272">
                  <c:v>42634</c:v>
                </c:pt>
                <c:pt idx="273">
                  <c:v>42635</c:v>
                </c:pt>
                <c:pt idx="274">
                  <c:v>42636</c:v>
                </c:pt>
                <c:pt idx="275">
                  <c:v>42639</c:v>
                </c:pt>
                <c:pt idx="276">
                  <c:v>42640</c:v>
                </c:pt>
                <c:pt idx="277">
                  <c:v>42641</c:v>
                </c:pt>
                <c:pt idx="278">
                  <c:v>42642</c:v>
                </c:pt>
                <c:pt idx="279">
                  <c:v>42643</c:v>
                </c:pt>
                <c:pt idx="280">
                  <c:v>42646</c:v>
                </c:pt>
                <c:pt idx="281">
                  <c:v>42647</c:v>
                </c:pt>
                <c:pt idx="282">
                  <c:v>42648</c:v>
                </c:pt>
                <c:pt idx="283">
                  <c:v>42649</c:v>
                </c:pt>
                <c:pt idx="284">
                  <c:v>42650</c:v>
                </c:pt>
                <c:pt idx="285">
                  <c:v>42653</c:v>
                </c:pt>
                <c:pt idx="286">
                  <c:v>42654</c:v>
                </c:pt>
                <c:pt idx="287">
                  <c:v>42655</c:v>
                </c:pt>
                <c:pt idx="288">
                  <c:v>42656</c:v>
                </c:pt>
                <c:pt idx="289">
                  <c:v>42657</c:v>
                </c:pt>
                <c:pt idx="290">
                  <c:v>42660</c:v>
                </c:pt>
                <c:pt idx="291">
                  <c:v>42661</c:v>
                </c:pt>
                <c:pt idx="292">
                  <c:v>42662</c:v>
                </c:pt>
                <c:pt idx="293">
                  <c:v>42663</c:v>
                </c:pt>
                <c:pt idx="294">
                  <c:v>42664</c:v>
                </c:pt>
                <c:pt idx="295">
                  <c:v>42667</c:v>
                </c:pt>
                <c:pt idx="296">
                  <c:v>42668</c:v>
                </c:pt>
                <c:pt idx="297">
                  <c:v>42669</c:v>
                </c:pt>
                <c:pt idx="298">
                  <c:v>42670</c:v>
                </c:pt>
                <c:pt idx="299">
                  <c:v>42671</c:v>
                </c:pt>
                <c:pt idx="300">
                  <c:v>42674</c:v>
                </c:pt>
                <c:pt idx="301">
                  <c:v>42675</c:v>
                </c:pt>
                <c:pt idx="302">
                  <c:v>42676</c:v>
                </c:pt>
                <c:pt idx="303">
                  <c:v>42677</c:v>
                </c:pt>
                <c:pt idx="304">
                  <c:v>42678</c:v>
                </c:pt>
                <c:pt idx="305">
                  <c:v>42681</c:v>
                </c:pt>
                <c:pt idx="306">
                  <c:v>42682</c:v>
                </c:pt>
                <c:pt idx="307">
                  <c:v>42683</c:v>
                </c:pt>
                <c:pt idx="308">
                  <c:v>42684</c:v>
                </c:pt>
                <c:pt idx="309">
                  <c:v>42685</c:v>
                </c:pt>
                <c:pt idx="310">
                  <c:v>42688</c:v>
                </c:pt>
                <c:pt idx="311">
                  <c:v>42689</c:v>
                </c:pt>
                <c:pt idx="312">
                  <c:v>42690</c:v>
                </c:pt>
                <c:pt idx="313">
                  <c:v>42691</c:v>
                </c:pt>
                <c:pt idx="314">
                  <c:v>42692</c:v>
                </c:pt>
                <c:pt idx="315">
                  <c:v>42695</c:v>
                </c:pt>
                <c:pt idx="316">
                  <c:v>42696</c:v>
                </c:pt>
                <c:pt idx="317">
                  <c:v>42697</c:v>
                </c:pt>
                <c:pt idx="318">
                  <c:v>42698</c:v>
                </c:pt>
                <c:pt idx="319">
                  <c:v>42699</c:v>
                </c:pt>
                <c:pt idx="320">
                  <c:v>42702</c:v>
                </c:pt>
                <c:pt idx="321">
                  <c:v>42703</c:v>
                </c:pt>
                <c:pt idx="322">
                  <c:v>42704</c:v>
                </c:pt>
                <c:pt idx="323">
                  <c:v>42705</c:v>
                </c:pt>
                <c:pt idx="324">
                  <c:v>42706</c:v>
                </c:pt>
                <c:pt idx="325">
                  <c:v>42709</c:v>
                </c:pt>
                <c:pt idx="326">
                  <c:v>42710</c:v>
                </c:pt>
                <c:pt idx="327">
                  <c:v>42711</c:v>
                </c:pt>
                <c:pt idx="328">
                  <c:v>42712</c:v>
                </c:pt>
                <c:pt idx="329">
                  <c:v>42713</c:v>
                </c:pt>
                <c:pt idx="330">
                  <c:v>42716</c:v>
                </c:pt>
                <c:pt idx="331">
                  <c:v>42717</c:v>
                </c:pt>
                <c:pt idx="332">
                  <c:v>42718</c:v>
                </c:pt>
                <c:pt idx="333">
                  <c:v>42719</c:v>
                </c:pt>
                <c:pt idx="334">
                  <c:v>42720</c:v>
                </c:pt>
                <c:pt idx="335">
                  <c:v>42723</c:v>
                </c:pt>
                <c:pt idx="336">
                  <c:v>42724</c:v>
                </c:pt>
                <c:pt idx="337">
                  <c:v>42725</c:v>
                </c:pt>
                <c:pt idx="338">
                  <c:v>42726</c:v>
                </c:pt>
                <c:pt idx="339">
                  <c:v>42727</c:v>
                </c:pt>
                <c:pt idx="340">
                  <c:v>42731</c:v>
                </c:pt>
                <c:pt idx="341">
                  <c:v>42732</c:v>
                </c:pt>
                <c:pt idx="342">
                  <c:v>42733</c:v>
                </c:pt>
                <c:pt idx="343">
                  <c:v>42734</c:v>
                </c:pt>
                <c:pt idx="344">
                  <c:v>42737</c:v>
                </c:pt>
                <c:pt idx="345">
                  <c:v>42738</c:v>
                </c:pt>
                <c:pt idx="346">
                  <c:v>42739</c:v>
                </c:pt>
                <c:pt idx="347">
                  <c:v>42740</c:v>
                </c:pt>
                <c:pt idx="348">
                  <c:v>42741</c:v>
                </c:pt>
                <c:pt idx="349">
                  <c:v>42744</c:v>
                </c:pt>
                <c:pt idx="350">
                  <c:v>42745</c:v>
                </c:pt>
                <c:pt idx="351">
                  <c:v>42746</c:v>
                </c:pt>
                <c:pt idx="352">
                  <c:v>42747</c:v>
                </c:pt>
                <c:pt idx="353">
                  <c:v>42748</c:v>
                </c:pt>
                <c:pt idx="354">
                  <c:v>42751</c:v>
                </c:pt>
                <c:pt idx="355">
                  <c:v>42752</c:v>
                </c:pt>
                <c:pt idx="356">
                  <c:v>42753</c:v>
                </c:pt>
                <c:pt idx="357">
                  <c:v>42754</c:v>
                </c:pt>
                <c:pt idx="358">
                  <c:v>42755</c:v>
                </c:pt>
                <c:pt idx="359">
                  <c:v>42758</c:v>
                </c:pt>
                <c:pt idx="360">
                  <c:v>42759</c:v>
                </c:pt>
                <c:pt idx="361">
                  <c:v>42760</c:v>
                </c:pt>
                <c:pt idx="362">
                  <c:v>42761</c:v>
                </c:pt>
                <c:pt idx="363">
                  <c:v>42762</c:v>
                </c:pt>
                <c:pt idx="364">
                  <c:v>42765</c:v>
                </c:pt>
                <c:pt idx="365">
                  <c:v>42766</c:v>
                </c:pt>
                <c:pt idx="366">
                  <c:v>42767</c:v>
                </c:pt>
                <c:pt idx="367">
                  <c:v>42768</c:v>
                </c:pt>
                <c:pt idx="368">
                  <c:v>42769</c:v>
                </c:pt>
                <c:pt idx="369">
                  <c:v>42772</c:v>
                </c:pt>
                <c:pt idx="370">
                  <c:v>42773</c:v>
                </c:pt>
                <c:pt idx="371">
                  <c:v>42774</c:v>
                </c:pt>
                <c:pt idx="372">
                  <c:v>42775</c:v>
                </c:pt>
                <c:pt idx="373">
                  <c:v>42776</c:v>
                </c:pt>
                <c:pt idx="374">
                  <c:v>42779</c:v>
                </c:pt>
                <c:pt idx="375">
                  <c:v>42780</c:v>
                </c:pt>
                <c:pt idx="376">
                  <c:v>42781</c:v>
                </c:pt>
                <c:pt idx="377">
                  <c:v>42782</c:v>
                </c:pt>
                <c:pt idx="378">
                  <c:v>42783</c:v>
                </c:pt>
                <c:pt idx="379">
                  <c:v>42786</c:v>
                </c:pt>
                <c:pt idx="380">
                  <c:v>42787</c:v>
                </c:pt>
                <c:pt idx="381">
                  <c:v>42788</c:v>
                </c:pt>
                <c:pt idx="382">
                  <c:v>42789</c:v>
                </c:pt>
                <c:pt idx="383">
                  <c:v>42790</c:v>
                </c:pt>
                <c:pt idx="384">
                  <c:v>42793</c:v>
                </c:pt>
                <c:pt idx="385">
                  <c:v>42794</c:v>
                </c:pt>
                <c:pt idx="386">
                  <c:v>42795</c:v>
                </c:pt>
                <c:pt idx="387">
                  <c:v>42796</c:v>
                </c:pt>
                <c:pt idx="388">
                  <c:v>42797</c:v>
                </c:pt>
                <c:pt idx="389">
                  <c:v>42800</c:v>
                </c:pt>
                <c:pt idx="390">
                  <c:v>42801</c:v>
                </c:pt>
                <c:pt idx="391">
                  <c:v>42802</c:v>
                </c:pt>
                <c:pt idx="392">
                  <c:v>42803</c:v>
                </c:pt>
                <c:pt idx="393">
                  <c:v>42804</c:v>
                </c:pt>
                <c:pt idx="394">
                  <c:v>42807</c:v>
                </c:pt>
                <c:pt idx="395">
                  <c:v>42808</c:v>
                </c:pt>
                <c:pt idx="396">
                  <c:v>42809</c:v>
                </c:pt>
                <c:pt idx="397">
                  <c:v>42810</c:v>
                </c:pt>
                <c:pt idx="398">
                  <c:v>42811</c:v>
                </c:pt>
                <c:pt idx="399">
                  <c:v>42814</c:v>
                </c:pt>
                <c:pt idx="400">
                  <c:v>42815</c:v>
                </c:pt>
                <c:pt idx="401">
                  <c:v>42816</c:v>
                </c:pt>
                <c:pt idx="402">
                  <c:v>42817</c:v>
                </c:pt>
                <c:pt idx="403">
                  <c:v>42818</c:v>
                </c:pt>
                <c:pt idx="404">
                  <c:v>42821</c:v>
                </c:pt>
                <c:pt idx="405">
                  <c:v>42822</c:v>
                </c:pt>
                <c:pt idx="406">
                  <c:v>42823</c:v>
                </c:pt>
                <c:pt idx="407">
                  <c:v>42824</c:v>
                </c:pt>
                <c:pt idx="408">
                  <c:v>42825</c:v>
                </c:pt>
                <c:pt idx="409">
                  <c:v>42828</c:v>
                </c:pt>
                <c:pt idx="410">
                  <c:v>42829</c:v>
                </c:pt>
                <c:pt idx="411">
                  <c:v>42830</c:v>
                </c:pt>
                <c:pt idx="412">
                  <c:v>42831</c:v>
                </c:pt>
                <c:pt idx="413">
                  <c:v>42832</c:v>
                </c:pt>
                <c:pt idx="414">
                  <c:v>42835</c:v>
                </c:pt>
                <c:pt idx="415">
                  <c:v>42836</c:v>
                </c:pt>
                <c:pt idx="416">
                  <c:v>42837</c:v>
                </c:pt>
                <c:pt idx="417">
                  <c:v>42838</c:v>
                </c:pt>
                <c:pt idx="418">
                  <c:v>42843</c:v>
                </c:pt>
                <c:pt idx="419">
                  <c:v>42844</c:v>
                </c:pt>
                <c:pt idx="420">
                  <c:v>42845</c:v>
                </c:pt>
                <c:pt idx="421">
                  <c:v>42846</c:v>
                </c:pt>
                <c:pt idx="422">
                  <c:v>42849</c:v>
                </c:pt>
                <c:pt idx="423">
                  <c:v>42850</c:v>
                </c:pt>
                <c:pt idx="424">
                  <c:v>42851</c:v>
                </c:pt>
                <c:pt idx="425">
                  <c:v>42852</c:v>
                </c:pt>
                <c:pt idx="426">
                  <c:v>42853</c:v>
                </c:pt>
                <c:pt idx="427">
                  <c:v>42857</c:v>
                </c:pt>
                <c:pt idx="428">
                  <c:v>42858</c:v>
                </c:pt>
                <c:pt idx="429">
                  <c:v>42859</c:v>
                </c:pt>
                <c:pt idx="430">
                  <c:v>42860</c:v>
                </c:pt>
                <c:pt idx="431">
                  <c:v>42863</c:v>
                </c:pt>
                <c:pt idx="432">
                  <c:v>42864</c:v>
                </c:pt>
                <c:pt idx="433">
                  <c:v>42865</c:v>
                </c:pt>
                <c:pt idx="434">
                  <c:v>42866</c:v>
                </c:pt>
                <c:pt idx="435">
                  <c:v>42867</c:v>
                </c:pt>
                <c:pt idx="436">
                  <c:v>42870</c:v>
                </c:pt>
                <c:pt idx="437">
                  <c:v>42871</c:v>
                </c:pt>
                <c:pt idx="438">
                  <c:v>42872</c:v>
                </c:pt>
                <c:pt idx="439">
                  <c:v>42873</c:v>
                </c:pt>
                <c:pt idx="440">
                  <c:v>42874</c:v>
                </c:pt>
                <c:pt idx="441">
                  <c:v>42877</c:v>
                </c:pt>
                <c:pt idx="442">
                  <c:v>42878</c:v>
                </c:pt>
                <c:pt idx="443">
                  <c:v>42879</c:v>
                </c:pt>
                <c:pt idx="444">
                  <c:v>42880</c:v>
                </c:pt>
                <c:pt idx="445">
                  <c:v>42881</c:v>
                </c:pt>
                <c:pt idx="446">
                  <c:v>42884</c:v>
                </c:pt>
                <c:pt idx="447">
                  <c:v>42885</c:v>
                </c:pt>
                <c:pt idx="448">
                  <c:v>42886</c:v>
                </c:pt>
                <c:pt idx="449">
                  <c:v>42887</c:v>
                </c:pt>
                <c:pt idx="450">
                  <c:v>42888</c:v>
                </c:pt>
                <c:pt idx="451">
                  <c:v>42891</c:v>
                </c:pt>
                <c:pt idx="452">
                  <c:v>42892</c:v>
                </c:pt>
                <c:pt idx="453">
                  <c:v>42893</c:v>
                </c:pt>
                <c:pt idx="454">
                  <c:v>42894</c:v>
                </c:pt>
                <c:pt idx="455">
                  <c:v>42895</c:v>
                </c:pt>
                <c:pt idx="456">
                  <c:v>42898</c:v>
                </c:pt>
                <c:pt idx="457">
                  <c:v>42899</c:v>
                </c:pt>
                <c:pt idx="458">
                  <c:v>42900</c:v>
                </c:pt>
                <c:pt idx="459">
                  <c:v>42901</c:v>
                </c:pt>
                <c:pt idx="460">
                  <c:v>42902</c:v>
                </c:pt>
                <c:pt idx="461">
                  <c:v>42905</c:v>
                </c:pt>
                <c:pt idx="462">
                  <c:v>42906</c:v>
                </c:pt>
                <c:pt idx="463">
                  <c:v>42907</c:v>
                </c:pt>
                <c:pt idx="464">
                  <c:v>42908</c:v>
                </c:pt>
                <c:pt idx="465">
                  <c:v>42909</c:v>
                </c:pt>
                <c:pt idx="466">
                  <c:v>42912</c:v>
                </c:pt>
                <c:pt idx="467">
                  <c:v>42913</c:v>
                </c:pt>
                <c:pt idx="468">
                  <c:v>42914</c:v>
                </c:pt>
                <c:pt idx="469">
                  <c:v>42915</c:v>
                </c:pt>
                <c:pt idx="470">
                  <c:v>42916</c:v>
                </c:pt>
                <c:pt idx="471">
                  <c:v>42919</c:v>
                </c:pt>
                <c:pt idx="472">
                  <c:v>42920</c:v>
                </c:pt>
                <c:pt idx="473">
                  <c:v>42921</c:v>
                </c:pt>
                <c:pt idx="474">
                  <c:v>42922</c:v>
                </c:pt>
                <c:pt idx="475">
                  <c:v>42923</c:v>
                </c:pt>
                <c:pt idx="476">
                  <c:v>42926</c:v>
                </c:pt>
                <c:pt idx="477">
                  <c:v>42927</c:v>
                </c:pt>
                <c:pt idx="478">
                  <c:v>42928</c:v>
                </c:pt>
                <c:pt idx="479">
                  <c:v>42929</c:v>
                </c:pt>
                <c:pt idx="480">
                  <c:v>42930</c:v>
                </c:pt>
                <c:pt idx="481">
                  <c:v>42933</c:v>
                </c:pt>
                <c:pt idx="482">
                  <c:v>42934</c:v>
                </c:pt>
                <c:pt idx="483">
                  <c:v>42935</c:v>
                </c:pt>
                <c:pt idx="484">
                  <c:v>42936</c:v>
                </c:pt>
                <c:pt idx="485">
                  <c:v>42937</c:v>
                </c:pt>
                <c:pt idx="486">
                  <c:v>42940</c:v>
                </c:pt>
                <c:pt idx="487">
                  <c:v>42941</c:v>
                </c:pt>
                <c:pt idx="488">
                  <c:v>42942</c:v>
                </c:pt>
                <c:pt idx="489">
                  <c:v>42943</c:v>
                </c:pt>
                <c:pt idx="490">
                  <c:v>42944</c:v>
                </c:pt>
                <c:pt idx="491">
                  <c:v>42947</c:v>
                </c:pt>
                <c:pt idx="492">
                  <c:v>42948</c:v>
                </c:pt>
                <c:pt idx="493">
                  <c:v>42949</c:v>
                </c:pt>
                <c:pt idx="494">
                  <c:v>42950</c:v>
                </c:pt>
                <c:pt idx="495">
                  <c:v>42951</c:v>
                </c:pt>
                <c:pt idx="496">
                  <c:v>42954</c:v>
                </c:pt>
                <c:pt idx="497">
                  <c:v>42955</c:v>
                </c:pt>
                <c:pt idx="498">
                  <c:v>42956</c:v>
                </c:pt>
                <c:pt idx="499">
                  <c:v>42957</c:v>
                </c:pt>
                <c:pt idx="500">
                  <c:v>42958</c:v>
                </c:pt>
                <c:pt idx="501">
                  <c:v>42961</c:v>
                </c:pt>
                <c:pt idx="502">
                  <c:v>42962</c:v>
                </c:pt>
                <c:pt idx="503">
                  <c:v>42963</c:v>
                </c:pt>
                <c:pt idx="504">
                  <c:v>42964</c:v>
                </c:pt>
                <c:pt idx="505">
                  <c:v>42965</c:v>
                </c:pt>
                <c:pt idx="506">
                  <c:v>42968</c:v>
                </c:pt>
                <c:pt idx="507">
                  <c:v>42969</c:v>
                </c:pt>
                <c:pt idx="508">
                  <c:v>42970</c:v>
                </c:pt>
                <c:pt idx="509">
                  <c:v>42971</c:v>
                </c:pt>
                <c:pt idx="510">
                  <c:v>42972</c:v>
                </c:pt>
                <c:pt idx="511">
                  <c:v>42979</c:v>
                </c:pt>
              </c:numCache>
            </c:numRef>
          </c:xVal>
          <c:yVal>
            <c:numRef>
              <c:f>EUR3M!$AZ$2:$AZ$513</c:f>
              <c:numCache>
                <c:formatCode>0.0000%</c:formatCode>
                <c:ptCount val="512"/>
                <c:pt idx="0">
                  <c:v>-3.2799999908655593E-4</c:v>
                </c:pt>
                <c:pt idx="1">
                  <c:v>-3.2763126699685908E-4</c:v>
                </c:pt>
                <c:pt idx="2">
                  <c:v>-3.2729630314635614E-4</c:v>
                </c:pt>
                <c:pt idx="3">
                  <c:v>-3.2699287746177817E-4</c:v>
                </c:pt>
                <c:pt idx="4">
                  <c:v>-3.2624952865860721E-4</c:v>
                </c:pt>
                <c:pt idx="5">
                  <c:v>-3.2604995488483648E-4</c:v>
                </c:pt>
                <c:pt idx="6">
                  <c:v>-3.2587076889351702E-4</c:v>
                </c:pt>
                <c:pt idx="7">
                  <c:v>-3.2570974060654867E-4</c:v>
                </c:pt>
                <c:pt idx="8">
                  <c:v>-3.2556463994187827E-4</c:v>
                </c:pt>
                <c:pt idx="9">
                  <c:v>-3.2520260288132789E-4</c:v>
                </c:pt>
                <c:pt idx="10">
                  <c:v>-3.2509891190113019E-4</c:v>
                </c:pt>
                <c:pt idx="11">
                  <c:v>-3.2499999813779629E-4</c:v>
                </c:pt>
                <c:pt idx="12">
                  <c:v>-3.24903673354921E-4</c:v>
                </c:pt>
                <c:pt idx="13">
                  <c:v>-3.2480791671098819E-4</c:v>
                </c:pt>
                <c:pt idx="14">
                  <c:v>-3.245042656304446E-4</c:v>
                </c:pt>
                <c:pt idx="15">
                  <c:v>-3.2439099156515212E-4</c:v>
                </c:pt>
                <c:pt idx="16">
                  <c:v>-3.24268390649359E-4</c:v>
                </c:pt>
                <c:pt idx="17">
                  <c:v>-3.2413448388544003E-4</c:v>
                </c:pt>
                <c:pt idx="18">
                  <c:v>-3.2463080021925562E-4</c:v>
                </c:pt>
                <c:pt idx="19">
                  <c:v>-3.2344621838326646E-4</c:v>
                </c:pt>
                <c:pt idx="20">
                  <c:v>-3.2322609739765166E-4</c:v>
                </c:pt>
                <c:pt idx="21">
                  <c:v>-3.2328459105810683E-4</c:v>
                </c:pt>
                <c:pt idx="22">
                  <c:v>-2.9828416919105836E-4</c:v>
                </c:pt>
                <c:pt idx="23">
                  <c:v>-2.9742444020716626E-4</c:v>
                </c:pt>
                <c:pt idx="24">
                  <c:v>-2.9519458078333314E-4</c:v>
                </c:pt>
                <c:pt idx="25">
                  <c:v>-2.9484123746220914E-4</c:v>
                </c:pt>
                <c:pt idx="26">
                  <c:v>-2.9447629072068673E-4</c:v>
                </c:pt>
                <c:pt idx="27">
                  <c:v>-2.9410289028793899E-4</c:v>
                </c:pt>
                <c:pt idx="28">
                  <c:v>-2.9522910513896458E-4</c:v>
                </c:pt>
                <c:pt idx="29">
                  <c:v>-2.9258774620817373E-4</c:v>
                </c:pt>
                <c:pt idx="30">
                  <c:v>-2.9221932325428985E-4</c:v>
                </c:pt>
                <c:pt idx="31">
                  <c:v>-2.9186134499464595E-4</c:v>
                </c:pt>
                <c:pt idx="32">
                  <c:v>-2.9151696116275943E-4</c:v>
                </c:pt>
                <c:pt idx="33">
                  <c:v>-2.9288163743321156E-4</c:v>
                </c:pt>
                <c:pt idx="34">
                  <c:v>-2.9033836483917933E-4</c:v>
                </c:pt>
                <c:pt idx="35">
                  <c:v>-2.9010919919880213E-4</c:v>
                </c:pt>
                <c:pt idx="36">
                  <c:v>-2.8991252641031234E-4</c:v>
                </c:pt>
                <c:pt idx="37">
                  <c:v>-2.8975149621287508E-4</c:v>
                </c:pt>
                <c:pt idx="38">
                  <c:v>-2.9143940701003884E-4</c:v>
                </c:pt>
                <c:pt idx="39">
                  <c:v>-2.8952679608306792E-4</c:v>
                </c:pt>
                <c:pt idx="40">
                  <c:v>-2.8959122489187776E-4</c:v>
                </c:pt>
                <c:pt idx="41">
                  <c:v>-2.8971019470283701E-4</c:v>
                </c:pt>
                <c:pt idx="42">
                  <c:v>-2.8988685524294661E-4</c:v>
                </c:pt>
                <c:pt idx="43">
                  <c:v>-2.8917815784506592E-4</c:v>
                </c:pt>
                <c:pt idx="44">
                  <c:v>-2.9123339915410295E-4</c:v>
                </c:pt>
                <c:pt idx="45">
                  <c:v>-2.9174452158326652E-4</c:v>
                </c:pt>
                <c:pt idx="46">
                  <c:v>-2.9232480765289709E-4</c:v>
                </c:pt>
                <c:pt idx="47">
                  <c:v>-2.9296998168752881E-4</c:v>
                </c:pt>
                <c:pt idx="48">
                  <c:v>-2.9542262089642552E-4</c:v>
                </c:pt>
                <c:pt idx="49">
                  <c:v>-2.9611404392330655E-4</c:v>
                </c:pt>
                <c:pt idx="50">
                  <c:v>-2.9701952263010329E-4</c:v>
                </c:pt>
                <c:pt idx="51">
                  <c:v>-2.9796423524867163E-4</c:v>
                </c:pt>
                <c:pt idx="52">
                  <c:v>-2.989439061152754E-4</c:v>
                </c:pt>
                <c:pt idx="53">
                  <c:v>-3.0150568655357499E-4</c:v>
                </c:pt>
                <c:pt idx="54">
                  <c:v>-3.0312665879427415E-4</c:v>
                </c:pt>
                <c:pt idx="55">
                  <c:v>-3.0421698599453933E-4</c:v>
                </c:pt>
                <c:pt idx="56">
                  <c:v>-3.0531661751125223E-4</c:v>
                </c:pt>
                <c:pt idx="57">
                  <c:v>-3.0642127770674283E-4</c:v>
                </c:pt>
                <c:pt idx="58">
                  <c:v>-3.0880633753988088E-4</c:v>
                </c:pt>
                <c:pt idx="59">
                  <c:v>-3.1080469264863439E-4</c:v>
                </c:pt>
                <c:pt idx="60">
                  <c:v>-3.1187036181241733E-4</c:v>
                </c:pt>
                <c:pt idx="61">
                  <c:v>-3.1291540591932049E-4</c:v>
                </c:pt>
                <c:pt idx="62">
                  <c:v>-3.139355493603466E-4</c:v>
                </c:pt>
                <c:pt idx="63">
                  <c:v>-3.1588923459215367E-4</c:v>
                </c:pt>
                <c:pt idx="64">
                  <c:v>-3.1723551474573564E-4</c:v>
                </c:pt>
                <c:pt idx="65">
                  <c:v>-3.1809075577845429E-4</c:v>
                </c:pt>
                <c:pt idx="66">
                  <c:v>-3.1889616386680857E-4</c:v>
                </c:pt>
                <c:pt idx="67">
                  <c:v>-3.1965122784254779E-4</c:v>
                </c:pt>
                <c:pt idx="68">
                  <c:v>-3.2035619882479755E-4</c:v>
                </c:pt>
                <c:pt idx="69">
                  <c:v>-3.221730649109485E-4</c:v>
                </c:pt>
                <c:pt idx="70">
                  <c:v>-3.2268017501694364E-4</c:v>
                </c:pt>
                <c:pt idx="71">
                  <c:v>-3.2313844767017566E-4</c:v>
                </c:pt>
                <c:pt idx="72">
                  <c:v>-3.2354813397571529E-4</c:v>
                </c:pt>
                <c:pt idx="73">
                  <c:v>-3.2390948503248438E-4</c:v>
                </c:pt>
                <c:pt idx="74">
                  <c:v>-3.2470603769763073E-4</c:v>
                </c:pt>
                <c:pt idx="75">
                  <c:v>-3.2487655873316432E-4</c:v>
                </c:pt>
                <c:pt idx="76">
                  <c:v>-3.2500000000004292E-4</c:v>
                </c:pt>
                <c:pt idx="77">
                  <c:v>-3.2507670321129794E-4</c:v>
                </c:pt>
                <c:pt idx="78">
                  <c:v>-3.2510737257856353E-4</c:v>
                </c:pt>
                <c:pt idx="79">
                  <c:v>-3.2493112598058819E-4</c:v>
                </c:pt>
                <c:pt idx="80">
                  <c:v>-3.2478560832200596E-4</c:v>
                </c:pt>
                <c:pt idx="81">
                  <c:v>-3.2459803098724223E-4</c:v>
                </c:pt>
                <c:pt idx="82">
                  <c:v>-3.2436918880511518E-4</c:v>
                </c:pt>
                <c:pt idx="83">
                  <c:v>-3.2290466207461561E-4</c:v>
                </c:pt>
                <c:pt idx="84">
                  <c:v>-3.2263382411360837E-4</c:v>
                </c:pt>
                <c:pt idx="85">
                  <c:v>-3.2217408419670321E-4</c:v>
                </c:pt>
                <c:pt idx="86">
                  <c:v>-3.2167864320824843E-4</c:v>
                </c:pt>
                <c:pt idx="87">
                  <c:v>-3.5456171392823265E-4</c:v>
                </c:pt>
                <c:pt idx="88">
                  <c:v>-3.53899695802639E-4</c:v>
                </c:pt>
                <c:pt idx="89">
                  <c:v>-3.5320674580898933E-4</c:v>
                </c:pt>
                <c:pt idx="90">
                  <c:v>-3.5248365876116883E-4</c:v>
                </c:pt>
                <c:pt idx="91">
                  <c:v>-3.5173122947174487E-4</c:v>
                </c:pt>
                <c:pt idx="92">
                  <c:v>-3.4930583628347899E-4</c:v>
                </c:pt>
                <c:pt idx="93">
                  <c:v>-3.484439861581465E-4</c:v>
                </c:pt>
                <c:pt idx="94">
                  <c:v>-3.4755676785668281E-4</c:v>
                </c:pt>
                <c:pt idx="95">
                  <c:v>-3.4664497619341219E-4</c:v>
                </c:pt>
                <c:pt idx="96">
                  <c:v>-3.457094059795844E-4</c:v>
                </c:pt>
                <c:pt idx="97">
                  <c:v>-3.4276797219644754E-4</c:v>
                </c:pt>
                <c:pt idx="98">
                  <c:v>-3.4174523593593151E-4</c:v>
                </c:pt>
                <c:pt idx="99">
                  <c:v>-3.4070269520131087E-4</c:v>
                </c:pt>
                <c:pt idx="100">
                  <c:v>-3.3964114481042354E-4</c:v>
                </c:pt>
                <c:pt idx="101">
                  <c:v>-3.385613795784722E-4</c:v>
                </c:pt>
                <c:pt idx="102">
                  <c:v>-3.3522074301944443E-4</c:v>
                </c:pt>
                <c:pt idx="103">
                  <c:v>-3.3407606660908272E-4</c:v>
                </c:pt>
                <c:pt idx="104">
                  <c:v>-3.3291714945343472E-4</c:v>
                </c:pt>
                <c:pt idx="105">
                  <c:v>-3.3174478637121676E-4</c:v>
                </c:pt>
                <c:pt idx="106">
                  <c:v>-3.3055977218949016E-4</c:v>
                </c:pt>
                <c:pt idx="107">
                  <c:v>-3.2693677125506459E-4</c:v>
                </c:pt>
                <c:pt idx="108">
                  <c:v>-3.2638656955485956E-4</c:v>
                </c:pt>
                <c:pt idx="109">
                  <c:v>-3.2514544696882197E-4</c:v>
                </c:pt>
                <c:pt idx="110">
                  <c:v>-3.2389607130323128E-4</c:v>
                </c:pt>
                <c:pt idx="111">
                  <c:v>-3.2263924621567242E-4</c:v>
                </c:pt>
                <c:pt idx="112">
                  <c:v>-3.1818868116098239E-4</c:v>
                </c:pt>
                <c:pt idx="113">
                  <c:v>-3.1755352489293287E-4</c:v>
                </c:pt>
                <c:pt idx="114">
                  <c:v>-3.1627150763524625E-4</c:v>
                </c:pt>
                <c:pt idx="115">
                  <c:v>-3.1498686293707223E-4</c:v>
                </c:pt>
                <c:pt idx="116">
                  <c:v>-3.1370039446620979E-4</c:v>
                </c:pt>
                <c:pt idx="117">
                  <c:v>-3.0924909915226744E-4</c:v>
                </c:pt>
                <c:pt idx="118">
                  <c:v>-3.085523562234016E-4</c:v>
                </c:pt>
                <c:pt idx="119">
                  <c:v>-3.0726882392695387E-4</c:v>
                </c:pt>
                <c:pt idx="120">
                  <c:v>-3.0598828987926652E-4</c:v>
                </c:pt>
                <c:pt idx="121">
                  <c:v>-3.047115577570203E-4</c:v>
                </c:pt>
                <c:pt idx="122">
                  <c:v>-3.0039065404426708E-4</c:v>
                </c:pt>
                <c:pt idx="123">
                  <c:v>-2.996587220285285E-4</c:v>
                </c:pt>
                <c:pt idx="124">
                  <c:v>-2.9841305467570578E-4</c:v>
                </c:pt>
                <c:pt idx="125">
                  <c:v>-2.9717601131284965E-4</c:v>
                </c:pt>
                <c:pt idx="126">
                  <c:v>-2.9594839562285813E-4</c:v>
                </c:pt>
                <c:pt idx="127">
                  <c:v>-2.9145017285961059E-4</c:v>
                </c:pt>
                <c:pt idx="128">
                  <c:v>-2.9029170839351586E-4</c:v>
                </c:pt>
                <c:pt idx="129">
                  <c:v>-2.8914695207160612E-4</c:v>
                </c:pt>
                <c:pt idx="130">
                  <c:v>-2.8801669011105976E-4</c:v>
                </c:pt>
                <c:pt idx="131">
                  <c:v>-2.8615063768840245E-4</c:v>
                </c:pt>
                <c:pt idx="132">
                  <c:v>-2.8365631016481828E-4</c:v>
                </c:pt>
                <c:pt idx="133">
                  <c:v>-2.8261031323791828E-4</c:v>
                </c:pt>
                <c:pt idx="134">
                  <c:v>-2.8158352797110717E-4</c:v>
                </c:pt>
                <c:pt idx="135">
                  <c:v>-2.8057674058069436E-4</c:v>
                </c:pt>
                <c:pt idx="136">
                  <c:v>-2.7901371805015058E-4</c:v>
                </c:pt>
                <c:pt idx="137">
                  <c:v>-2.7676529419827452E-4</c:v>
                </c:pt>
                <c:pt idx="138">
                  <c:v>-2.758702894996603E-4</c:v>
                </c:pt>
                <c:pt idx="139">
                  <c:v>-2.7500000000006388E-4</c:v>
                </c:pt>
                <c:pt idx="140">
                  <c:v>-2.7415497798987255E-4</c:v>
                </c:pt>
                <c:pt idx="141">
                  <c:v>-2.7293036987856376E-4</c:v>
                </c:pt>
                <c:pt idx="142">
                  <c:v>-2.7101755668755014E-4</c:v>
                </c:pt>
                <c:pt idx="143">
                  <c:v>-2.7029078116821861E-4</c:v>
                </c:pt>
                <c:pt idx="144">
                  <c:v>-2.6958580281687068E-4</c:v>
                </c:pt>
                <c:pt idx="145">
                  <c:v>-2.6890200425388068E-4</c:v>
                </c:pt>
                <c:pt idx="146">
                  <c:v>-2.6577909996871186E-4</c:v>
                </c:pt>
                <c:pt idx="147">
                  <c:v>-2.6520941514548377E-4</c:v>
                </c:pt>
                <c:pt idx="148">
                  <c:v>-2.6476482287607231E-4</c:v>
                </c:pt>
                <c:pt idx="149">
                  <c:v>-2.6422403304425572E-4</c:v>
                </c:pt>
                <c:pt idx="150">
                  <c:v>-2.6269600077343137E-4</c:v>
                </c:pt>
                <c:pt idx="151">
                  <c:v>-2.6221602185572124E-4</c:v>
                </c:pt>
                <c:pt idx="152">
                  <c:v>-2.6174968523980487E-4</c:v>
                </c:pt>
                <c:pt idx="153">
                  <c:v>-2.612963667515632E-4</c:v>
                </c:pt>
                <c:pt idx="154">
                  <c:v>-2.6085544221951258E-4</c:v>
                </c:pt>
                <c:pt idx="155">
                  <c:v>-2.5960079063776372E-4</c:v>
                </c:pt>
                <c:pt idx="156">
                  <c:v>-2.5920320020202434E-4</c:v>
                </c:pt>
                <c:pt idx="157">
                  <c:v>-2.5881488285627323E-4</c:v>
                </c:pt>
                <c:pt idx="158">
                  <c:v>-2.584352144241952E-4</c:v>
                </c:pt>
                <c:pt idx="159">
                  <c:v>-2.580635707360635E-4</c:v>
                </c:pt>
                <c:pt idx="160">
                  <c:v>-2.5699054635726251E-4</c:v>
                </c:pt>
                <c:pt idx="161">
                  <c:v>-2.5664475987693432E-4</c:v>
                </c:pt>
                <c:pt idx="162">
                  <c:v>-2.5630387725941636E-4</c:v>
                </c:pt>
                <c:pt idx="163">
                  <c:v>-2.5596727432839378E-4</c:v>
                </c:pt>
                <c:pt idx="164">
                  <c:v>-2.5563432690842982E-4</c:v>
                </c:pt>
                <c:pt idx="165">
                  <c:v>-2.5465117593944205E-4</c:v>
                </c:pt>
                <c:pt idx="166">
                  <c:v>-2.5432660879002152E-4</c:v>
                </c:pt>
                <c:pt idx="167">
                  <c:v>-2.5400257626437489E-4</c:v>
                </c:pt>
                <c:pt idx="168">
                  <c:v>-2.5367845418662621E-4</c:v>
                </c:pt>
                <c:pt idx="169">
                  <c:v>-2.5335361837738608E-4</c:v>
                </c:pt>
                <c:pt idx="170">
                  <c:v>-2.5217277386464126E-4</c:v>
                </c:pt>
                <c:pt idx="171">
                  <c:v>-2.5182991018197863E-4</c:v>
                </c:pt>
                <c:pt idx="172">
                  <c:v>-2.514829133563577E-4</c:v>
                </c:pt>
                <c:pt idx="173">
                  <c:v>-2.511311659929475E-4</c:v>
                </c:pt>
                <c:pt idx="174">
                  <c:v>-2.5028112459205291E-4</c:v>
                </c:pt>
                <c:pt idx="175">
                  <c:v>-2.4966432326566513E-4</c:v>
                </c:pt>
                <c:pt idx="176">
                  <c:v>-2.4927956228823852E-4</c:v>
                </c:pt>
                <c:pt idx="177">
                  <c:v>-2.4888634640186501E-4</c:v>
                </c:pt>
                <c:pt idx="178">
                  <c:v>-2.4848405820910712E-4</c:v>
                </c:pt>
                <c:pt idx="179">
                  <c:v>-2.4742491036096711E-4</c:v>
                </c:pt>
                <c:pt idx="180">
                  <c:v>-2.4677183444329296E-4</c:v>
                </c:pt>
                <c:pt idx="181">
                  <c:v>-2.4631492376400119E-4</c:v>
                </c:pt>
                <c:pt idx="182">
                  <c:v>-2.4584523639543764E-4</c:v>
                </c:pt>
                <c:pt idx="183">
                  <c:v>-2.4536215493625485E-4</c:v>
                </c:pt>
                <c:pt idx="184">
                  <c:v>-2.4404176387290443E-4</c:v>
                </c:pt>
                <c:pt idx="185">
                  <c:v>-2.432835402159082E-4</c:v>
                </c:pt>
                <c:pt idx="186">
                  <c:v>-2.4272422731078707E-4</c:v>
                </c:pt>
                <c:pt idx="187">
                  <c:v>-2.4214781591347864E-4</c:v>
                </c:pt>
                <c:pt idx="188">
                  <c:v>-2.4155368862133211E-4</c:v>
                </c:pt>
                <c:pt idx="189">
                  <c:v>-2.3992442317218179E-4</c:v>
                </c:pt>
                <c:pt idx="190">
                  <c:v>-2.3898767243266963E-4</c:v>
                </c:pt>
                <c:pt idx="191">
                  <c:v>-2.3829570460745641E-4</c:v>
                </c:pt>
                <c:pt idx="192">
                  <c:v>-2.3758231646020536E-4</c:v>
                </c:pt>
                <c:pt idx="193">
                  <c:v>-2.3684689058088028E-4</c:v>
                </c:pt>
                <c:pt idx="194">
                  <c:v>-2.3486562505517798E-4</c:v>
                </c:pt>
                <c:pt idx="195">
                  <c:v>-2.3367246158773302E-4</c:v>
                </c:pt>
                <c:pt idx="196">
                  <c:v>-2.3281758591878321E-4</c:v>
                </c:pt>
                <c:pt idx="197">
                  <c:v>-2.319369680553704E-4</c:v>
                </c:pt>
                <c:pt idx="198">
                  <c:v>-2.3102999058485183E-4</c:v>
                </c:pt>
                <c:pt idx="199">
                  <c:v>-2.2865810461920552E-4</c:v>
                </c:pt>
                <c:pt idx="200">
                  <c:v>-2.2712613632629831E-4</c:v>
                </c:pt>
                <c:pt idx="201">
                  <c:v>-2.2607809957587085E-4</c:v>
                </c:pt>
                <c:pt idx="202">
                  <c:v>-2.2499999871076736E-4</c:v>
                </c:pt>
                <c:pt idx="203">
                  <c:v>-2.2389127604274445E-4</c:v>
                </c:pt>
                <c:pt idx="204">
                  <c:v>-2.2109843701750959E-4</c:v>
                </c:pt>
                <c:pt idx="205">
                  <c:v>-2.1915097512616711E-4</c:v>
                </c:pt>
                <c:pt idx="206">
                  <c:v>-2.178912363094276E-4</c:v>
                </c:pt>
                <c:pt idx="207">
                  <c:v>-2.1660234880400796E-4</c:v>
                </c:pt>
                <c:pt idx="208">
                  <c:v>-2.1528467098541135E-4</c:v>
                </c:pt>
                <c:pt idx="209">
                  <c:v>-2.1209720289731688E-4</c:v>
                </c:pt>
                <c:pt idx="210">
                  <c:v>-2.0973322404109666E-4</c:v>
                </c:pt>
                <c:pt idx="211">
                  <c:v>-2.0827697025267049E-4</c:v>
                </c:pt>
                <c:pt idx="212">
                  <c:v>-2.0679407639105339E-4</c:v>
                </c:pt>
                <c:pt idx="213">
                  <c:v>-2.052849008278387E-4</c:v>
                </c:pt>
                <c:pt idx="214">
                  <c:v>-2.0175137682275091E-4</c:v>
                </c:pt>
                <c:pt idx="215">
                  <c:v>-1.9899254902432047E-4</c:v>
                </c:pt>
                <c:pt idx="216">
                  <c:v>-1.9735734055091061E-4</c:v>
                </c:pt>
                <c:pt idx="217">
                  <c:v>-1.9569800061675806E-4</c:v>
                </c:pt>
                <c:pt idx="218">
                  <c:v>-1.9401488759345607E-4</c:v>
                </c:pt>
                <c:pt idx="219">
                  <c:v>-1.9018126500603804E-4</c:v>
                </c:pt>
                <c:pt idx="220">
                  <c:v>-1.8705187210361245E-4</c:v>
                </c:pt>
                <c:pt idx="221">
                  <c:v>-1.852552692540781E-4</c:v>
                </c:pt>
                <c:pt idx="222">
                  <c:v>-1.8343704356233137E-4</c:v>
                </c:pt>
                <c:pt idx="223">
                  <c:v>-1.8159755340561314E-4</c:v>
                </c:pt>
                <c:pt idx="224">
                  <c:v>-1.7750717385499296E-4</c:v>
                </c:pt>
                <c:pt idx="225">
                  <c:v>-1.7403411563387611E-4</c:v>
                </c:pt>
                <c:pt idx="226">
                  <c:v>-1.720936787878894E-4</c:v>
                </c:pt>
                <c:pt idx="227">
                  <c:v>-1.7013412773733574E-4</c:v>
                </c:pt>
                <c:pt idx="228">
                  <c:v>-1.6815582085728388E-4</c:v>
                </c:pt>
                <c:pt idx="229">
                  <c:v>-1.6384941034378573E-4</c:v>
                </c:pt>
                <c:pt idx="230">
                  <c:v>-1.6006220263209414E-4</c:v>
                </c:pt>
                <c:pt idx="231">
                  <c:v>-1.5799549229791998E-4</c:v>
                </c:pt>
                <c:pt idx="232">
                  <c:v>-1.5591217641420171E-4</c:v>
                </c:pt>
                <c:pt idx="233">
                  <c:v>-1.5381261336165571E-4</c:v>
                </c:pt>
                <c:pt idx="234">
                  <c:v>-1.4932828233948925E-4</c:v>
                </c:pt>
                <c:pt idx="235">
                  <c:v>-1.4525905711792537E-4</c:v>
                </c:pt>
                <c:pt idx="236">
                  <c:v>-1.4308363396717624E-4</c:v>
                </c:pt>
                <c:pt idx="237">
                  <c:v>-1.4089411394927525E-4</c:v>
                </c:pt>
                <c:pt idx="238">
                  <c:v>-1.3869085545015203E-4</c:v>
                </c:pt>
                <c:pt idx="239">
                  <c:v>-1.3406409889333553E-4</c:v>
                </c:pt>
                <c:pt idx="240">
                  <c:v>-1.2974760438305458E-4</c:v>
                </c:pt>
                <c:pt idx="241">
                  <c:v>-1.2748102928978976E-4</c:v>
                </c:pt>
                <c:pt idx="242">
                  <c:v>-1.2520286604347908E-4</c:v>
                </c:pt>
                <c:pt idx="243">
                  <c:v>-1.2291347303700314E-4</c:v>
                </c:pt>
                <c:pt idx="244">
                  <c:v>-1.1817717048945296E-4</c:v>
                </c:pt>
                <c:pt idx="245">
                  <c:v>-1.1365077123447621E-4</c:v>
                </c:pt>
                <c:pt idx="246">
                  <c:v>-1.1131060530734987E-4</c:v>
                </c:pt>
                <c:pt idx="247">
                  <c:v>-1.0896135997951401E-4</c:v>
                </c:pt>
                <c:pt idx="248">
                  <c:v>-1.0660339364471808E-4</c:v>
                </c:pt>
                <c:pt idx="249">
                  <c:v>-1.0178780926128894E-4</c:v>
                </c:pt>
                <c:pt idx="250">
                  <c:v>-9.7091486201719831E-5</c:v>
                </c:pt>
                <c:pt idx="251">
                  <c:v>-9.4695290809612828E-5</c:v>
                </c:pt>
                <c:pt idx="252">
                  <c:v>-9.2292524805190709E-5</c:v>
                </c:pt>
                <c:pt idx="253">
                  <c:v>-8.9883546589588349E-5</c:v>
                </c:pt>
                <c:pt idx="254">
                  <c:v>-8.5016329171891093E-5</c:v>
                </c:pt>
                <c:pt idx="255">
                  <c:v>-8.0192679694550108E-5</c:v>
                </c:pt>
                <c:pt idx="256">
                  <c:v>-7.7758016485250607E-5</c:v>
                </c:pt>
                <c:pt idx="257">
                  <c:v>-7.6545005193174849E-5</c:v>
                </c:pt>
                <c:pt idx="258">
                  <c:v>-7.4102154107363809E-5</c:v>
                </c:pt>
                <c:pt idx="259">
                  <c:v>-7.1655902933429635E-5</c:v>
                </c:pt>
                <c:pt idx="260">
                  <c:v>-6.4300372359791402E-5</c:v>
                </c:pt>
                <c:pt idx="261">
                  <c:v>-6.1844144321248026E-5</c:v>
                </c:pt>
                <c:pt idx="262">
                  <c:v>-5.9386327941817274E-5</c:v>
                </c:pt>
                <c:pt idx="263">
                  <c:v>-5.6927285576480316E-5</c:v>
                </c:pt>
                <c:pt idx="264">
                  <c:v>-5.4467379579339923E-5</c:v>
                </c:pt>
                <c:pt idx="265">
                  <c:v>-4.7086103338565023E-5</c:v>
                </c:pt>
                <c:pt idx="266">
                  <c:v>-4.4626366362265912E-5</c:v>
                </c:pt>
                <c:pt idx="267">
                  <c:v>-4.2167577536535852E-5</c:v>
                </c:pt>
                <c:pt idx="268">
                  <c:v>-3.9710099218112856E-5</c:v>
                </c:pt>
                <c:pt idx="269">
                  <c:v>-3.7254233374239346E-5</c:v>
                </c:pt>
                <c:pt idx="270">
                  <c:v>-2.9896673080912081E-5</c:v>
                </c:pt>
                <c:pt idx="271">
                  <c:v>-2.7447498738018264E-5</c:v>
                </c:pt>
                <c:pt idx="272">
                  <c:v>-2.4999997278055529E-5</c:v>
                </c:pt>
                <c:pt idx="273">
                  <c:v>-2.2554089190998934E-5</c:v>
                </c:pt>
                <c:pt idx="274">
                  <c:v>-2.0109376907398599E-5</c:v>
                </c:pt>
                <c:pt idx="275">
                  <c:v>-1.1564420904364642E-5</c:v>
                </c:pt>
                <c:pt idx="276">
                  <c:v>-1.0332944124950945E-5</c:v>
                </c:pt>
                <c:pt idx="277">
                  <c:v>-7.8870545848165938E-6</c:v>
                </c:pt>
                <c:pt idx="278">
                  <c:v>-5.4394983295646715E-6</c:v>
                </c:pt>
                <c:pt idx="279">
                  <c:v>-2.9897982683009176E-6</c:v>
                </c:pt>
                <c:pt idx="280">
                  <c:v>3.1830252461610399E-5</c:v>
                </c:pt>
                <c:pt idx="281">
                  <c:v>3.429820820398811E-5</c:v>
                </c:pt>
                <c:pt idx="282">
                  <c:v>3.6771097769281255E-5</c:v>
                </c:pt>
                <c:pt idx="283">
                  <c:v>3.9249393072171088E-5</c:v>
                </c:pt>
                <c:pt idx="284">
                  <c:v>4.3709612008133819E-5</c:v>
                </c:pt>
                <c:pt idx="285">
                  <c:v>4.9226070034995963E-5</c:v>
                </c:pt>
                <c:pt idx="286">
                  <c:v>5.1738472815597511E-5</c:v>
                </c:pt>
                <c:pt idx="287">
                  <c:v>5.4259112857506899E-5</c:v>
                </c:pt>
                <c:pt idx="288">
                  <c:v>5.6788462084962937E-5</c:v>
                </c:pt>
                <c:pt idx="289">
                  <c:v>6.1415441926102924E-5</c:v>
                </c:pt>
                <c:pt idx="290">
                  <c:v>6.7002389399326375E-5</c:v>
                </c:pt>
                <c:pt idx="291">
                  <c:v>6.9582363476312253E-5</c:v>
                </c:pt>
                <c:pt idx="292">
                  <c:v>7.2173878313819273E-5</c:v>
                </c:pt>
                <c:pt idx="293">
                  <c:v>7.4777405849119319E-5</c:v>
                </c:pt>
                <c:pt idx="294">
                  <c:v>7.9627729813251758E-5</c:v>
                </c:pt>
                <c:pt idx="295">
                  <c:v>8.5321081683276616E-5</c:v>
                </c:pt>
                <c:pt idx="296">
                  <c:v>8.7991751758799964E-5</c:v>
                </c:pt>
                <c:pt idx="297">
                  <c:v>9.0677266164436275E-5</c:v>
                </c:pt>
                <c:pt idx="298">
                  <c:v>9.3378096843539481E-5</c:v>
                </c:pt>
                <c:pt idx="299">
                  <c:v>9.8504905498835924E-5</c:v>
                </c:pt>
                <c:pt idx="300">
                  <c:v>1.0434402122947247E-4</c:v>
                </c:pt>
                <c:pt idx="301">
                  <c:v>1.0712851248790942E-4</c:v>
                </c:pt>
                <c:pt idx="302">
                  <c:v>1.0993115171816733E-4</c:v>
                </c:pt>
                <c:pt idx="303">
                  <c:v>1.127524108688134E-4</c:v>
                </c:pt>
                <c:pt idx="304">
                  <c:v>1.182054022357554E-4</c:v>
                </c:pt>
                <c:pt idx="305">
                  <c:v>1.2423308586384036E-4</c:v>
                </c:pt>
                <c:pt idx="306">
                  <c:v>1.2715452401262687E-4</c:v>
                </c:pt>
                <c:pt idx="307">
                  <c:v>1.3009741384792747E-4</c:v>
                </c:pt>
                <c:pt idx="308">
                  <c:v>1.3306222733394898E-4</c:v>
                </c:pt>
                <c:pt idx="309">
                  <c:v>1.3888765700924375E-4</c:v>
                </c:pt>
                <c:pt idx="310">
                  <c:v>1.4515015721100718E-4</c:v>
                </c:pt>
                <c:pt idx="311">
                  <c:v>1.4823166852408261E-4</c:v>
                </c:pt>
                <c:pt idx="312">
                  <c:v>1.5133793533046545E-4</c:v>
                </c:pt>
                <c:pt idx="313">
                  <c:v>1.544694296082645E-4</c:v>
                </c:pt>
                <c:pt idx="314">
                  <c:v>1.6071011089998193E-4</c:v>
                </c:pt>
                <c:pt idx="315">
                  <c:v>1.6725712108355418E-4</c:v>
                </c:pt>
                <c:pt idx="316">
                  <c:v>1.7052183247869064E-4</c:v>
                </c:pt>
                <c:pt idx="317">
                  <c:v>1.7381460326602811E-4</c:v>
                </c:pt>
                <c:pt idx="318">
                  <c:v>1.7713590543931508E-4</c:v>
                </c:pt>
                <c:pt idx="319">
                  <c:v>1.8383120953820311E-4</c:v>
                </c:pt>
                <c:pt idx="320">
                  <c:v>1.9071586795381341E-4</c:v>
                </c:pt>
                <c:pt idx="321">
                  <c:v>1.9246648304994783E-4</c:v>
                </c:pt>
                <c:pt idx="322">
                  <c:v>1.942292513037458E-4</c:v>
                </c:pt>
                <c:pt idx="323">
                  <c:v>1.9772394365524804E-4</c:v>
                </c:pt>
                <c:pt idx="324">
                  <c:v>2.0125073348165046E-4</c:v>
                </c:pt>
                <c:pt idx="325">
                  <c:v>2.1384828248600712E-4</c:v>
                </c:pt>
                <c:pt idx="326">
                  <c:v>2.1568851752995499E-4</c:v>
                </c:pt>
                <c:pt idx="327">
                  <c:v>2.193830322525514E-4</c:v>
                </c:pt>
                <c:pt idx="328">
                  <c:v>2.2311253947648879E-4</c:v>
                </c:pt>
                <c:pt idx="329">
                  <c:v>2.2687752171890452E-4</c:v>
                </c:pt>
                <c:pt idx="330">
                  <c:v>2.4035306803036363E-4</c:v>
                </c:pt>
                <c:pt idx="331">
                  <c:v>2.4230185122942061E-4</c:v>
                </c:pt>
                <c:pt idx="332">
                  <c:v>2.4625144636392093E-4</c:v>
                </c:pt>
                <c:pt idx="333">
                  <c:v>2.5023941165702723E-4</c:v>
                </c:pt>
                <c:pt idx="334">
                  <c:v>2.5426622964719314E-4</c:v>
                </c:pt>
                <c:pt idx="335">
                  <c:v>2.6869304814773116E-4</c:v>
                </c:pt>
                <c:pt idx="336">
                  <c:v>2.7077167933686752E-4</c:v>
                </c:pt>
                <c:pt idx="337">
                  <c:v>2.7499999891933413E-4</c:v>
                </c:pt>
                <c:pt idx="338">
                  <c:v>2.7926984813131384E-4</c:v>
                </c:pt>
                <c:pt idx="339">
                  <c:v>2.8358061784938826E-4</c:v>
                </c:pt>
                <c:pt idx="340">
                  <c:v>3.0121635248026024E-4</c:v>
                </c:pt>
                <c:pt idx="341">
                  <c:v>3.0571931273293274E-4</c:v>
                </c:pt>
                <c:pt idx="342">
                  <c:v>3.1025822867736252E-4</c:v>
                </c:pt>
                <c:pt idx="343">
                  <c:v>3.1713448076235826E-4</c:v>
                </c:pt>
                <c:pt idx="344">
                  <c:v>3.0458853491443572E-4</c:v>
                </c:pt>
                <c:pt idx="345">
                  <c:v>3.0666094773224017E-4</c:v>
                </c:pt>
                <c:pt idx="346">
                  <c:v>3.1139818894487803E-4</c:v>
                </c:pt>
                <c:pt idx="347">
                  <c:v>3.1616559323488502E-4</c:v>
                </c:pt>
                <c:pt idx="348">
                  <c:v>3.2096233311307287E-4</c:v>
                </c:pt>
                <c:pt idx="349">
                  <c:v>3.3821638976241696E-4</c:v>
                </c:pt>
                <c:pt idx="350">
                  <c:v>3.4042609848761174E-4</c:v>
                </c:pt>
                <c:pt idx="351">
                  <c:v>3.4535710376815132E-4</c:v>
                </c:pt>
                <c:pt idx="352">
                  <c:v>3.5031247959871337E-4</c:v>
                </c:pt>
                <c:pt idx="353">
                  <c:v>3.5529139846257607E-4</c:v>
                </c:pt>
                <c:pt idx="354">
                  <c:v>3.7581232053894516E-4</c:v>
                </c:pt>
                <c:pt idx="355">
                  <c:v>3.7815465372081794E-4</c:v>
                </c:pt>
                <c:pt idx="356">
                  <c:v>3.8051017486573357E-4</c:v>
                </c:pt>
                <c:pt idx="357">
                  <c:v>3.85612973828664E-4</c:v>
                </c:pt>
                <c:pt idx="358">
                  <c:v>3.9073352308971465E-4</c:v>
                </c:pt>
                <c:pt idx="359">
                  <c:v>4.089222337746421E-4</c:v>
                </c:pt>
                <c:pt idx="360">
                  <c:v>4.1137667206836426E-4</c:v>
                </c:pt>
                <c:pt idx="361">
                  <c:v>4.165735595007547E-4</c:v>
                </c:pt>
                <c:pt idx="362">
                  <c:v>4.2178323187513911E-4</c:v>
                </c:pt>
                <c:pt idx="363">
                  <c:v>4.2700486161706408E-4</c:v>
                </c:pt>
                <c:pt idx="364">
                  <c:v>4.3730231996098499E-4</c:v>
                </c:pt>
                <c:pt idx="365">
                  <c:v>4.3985256916182988E-4</c:v>
                </c:pt>
                <c:pt idx="366">
                  <c:v>4.5326340547191535E-4</c:v>
                </c:pt>
                <c:pt idx="367">
                  <c:v>4.5584346165256144E-4</c:v>
                </c:pt>
                <c:pt idx="368">
                  <c:v>4.6113192693623164E-4</c:v>
                </c:pt>
                <c:pt idx="369">
                  <c:v>4.8235673227779643E-4</c:v>
                </c:pt>
                <c:pt idx="370">
                  <c:v>4.8499528471523945E-4</c:v>
                </c:pt>
                <c:pt idx="371">
                  <c:v>4.8764397986319444E-4</c:v>
                </c:pt>
                <c:pt idx="372">
                  <c:v>4.929544773323789E-4</c:v>
                </c:pt>
                <c:pt idx="373">
                  <c:v>4.9826571760333842E-4</c:v>
                </c:pt>
                <c:pt idx="374">
                  <c:v>5.193953683305017E-4</c:v>
                </c:pt>
                <c:pt idx="375">
                  <c:v>5.2209544720849266E-4</c:v>
                </c:pt>
                <c:pt idx="376">
                  <c:v>5.2480376808227759E-4</c:v>
                </c:pt>
                <c:pt idx="377">
                  <c:v>5.3010188936958487E-4</c:v>
                </c:pt>
                <c:pt idx="378">
                  <c:v>5.353948948183529E-4</c:v>
                </c:pt>
                <c:pt idx="379">
                  <c:v>5.5627391697614002E-4</c:v>
                </c:pt>
                <c:pt idx="380">
                  <c:v>5.5901100855759722E-4</c:v>
                </c:pt>
                <c:pt idx="381">
                  <c:v>5.6175389059274561E-4</c:v>
                </c:pt>
                <c:pt idx="382">
                  <c:v>5.6699862460343092E-4</c:v>
                </c:pt>
                <c:pt idx="383">
                  <c:v>5.7223238392778799E-4</c:v>
                </c:pt>
                <c:pt idx="384">
                  <c:v>5.9271160619369387E-4</c:v>
                </c:pt>
                <c:pt idx="385">
                  <c:v>6.0026058333623427E-4</c:v>
                </c:pt>
                <c:pt idx="386">
                  <c:v>6.0538357131094107E-4</c:v>
                </c:pt>
                <c:pt idx="387">
                  <c:v>6.1049001671659414E-4</c:v>
                </c:pt>
                <c:pt idx="388">
                  <c:v>6.2025086643960152E-4</c:v>
                </c:pt>
                <c:pt idx="389">
                  <c:v>6.3073417783709041E-4</c:v>
                </c:pt>
                <c:pt idx="390">
                  <c:v>6.3574576425338438E-4</c:v>
                </c:pt>
                <c:pt idx="391">
                  <c:v>6.4073594961657485E-4</c:v>
                </c:pt>
                <c:pt idx="392">
                  <c:v>6.4570392416570769E-4</c:v>
                </c:pt>
                <c:pt idx="393">
                  <c:v>6.5510452179376986E-4</c:v>
                </c:pt>
                <c:pt idx="394">
                  <c:v>6.6533751886269695E-4</c:v>
                </c:pt>
                <c:pt idx="395">
                  <c:v>6.7018229279429593E-4</c:v>
                </c:pt>
                <c:pt idx="396">
                  <c:v>6.749999972679154E-4</c:v>
                </c:pt>
                <c:pt idx="397">
                  <c:v>6.7978991286251093E-4</c:v>
                </c:pt>
                <c:pt idx="398">
                  <c:v>6.8878686128491246E-4</c:v>
                </c:pt>
                <c:pt idx="399">
                  <c:v>6.9866543084244799E-4</c:v>
                </c:pt>
                <c:pt idx="400">
                  <c:v>7.0331193623854446E-4</c:v>
                </c:pt>
                <c:pt idx="401">
                  <c:v>7.0792909174255891E-4</c:v>
                </c:pt>
                <c:pt idx="402">
                  <c:v>7.1251730449576874E-4</c:v>
                </c:pt>
                <c:pt idx="403">
                  <c:v>7.2113034026083486E-4</c:v>
                </c:pt>
                <c:pt idx="404">
                  <c:v>7.3059156994790078E-4</c:v>
                </c:pt>
                <c:pt idx="405">
                  <c:v>7.3504320042953094E-4</c:v>
                </c:pt>
                <c:pt idx="406">
                  <c:v>7.3946914077418688E-4</c:v>
                </c:pt>
                <c:pt idx="407">
                  <c:v>7.4386993309257269E-4</c:v>
                </c:pt>
                <c:pt idx="408">
                  <c:v>7.462817913406561E-4</c:v>
                </c:pt>
                <c:pt idx="409">
                  <c:v>7.592920061397743E-4</c:v>
                </c:pt>
                <c:pt idx="410">
                  <c:v>7.6358226893271383E-4</c:v>
                </c:pt>
                <c:pt idx="411">
                  <c:v>7.6785020746541089E-4</c:v>
                </c:pt>
                <c:pt idx="412">
                  <c:v>7.7209636982251994E-4</c:v>
                </c:pt>
                <c:pt idx="413">
                  <c:v>7.763213040983581E-4</c:v>
                </c:pt>
                <c:pt idx="414">
                  <c:v>7.8887421938493314E-4</c:v>
                </c:pt>
                <c:pt idx="415">
                  <c:v>7.9301972229642824E-4</c:v>
                </c:pt>
                <c:pt idx="416">
                  <c:v>7.9714673762283411E-4</c:v>
                </c:pt>
                <c:pt idx="417">
                  <c:v>8.0125581346988744E-4</c:v>
                </c:pt>
                <c:pt idx="418">
                  <c:v>8.2155128443173805E-4</c:v>
                </c:pt>
                <c:pt idx="419">
                  <c:v>8.2556423378828754E-4</c:v>
                </c:pt>
                <c:pt idx="420">
                  <c:v>8.2956308048469851E-4</c:v>
                </c:pt>
                <c:pt idx="421">
                  <c:v>8.3354837264515425E-4</c:v>
                </c:pt>
                <c:pt idx="422">
                  <c:v>8.4542840322201964E-4</c:v>
                </c:pt>
                <c:pt idx="423">
                  <c:v>8.4936495855603275E-4</c:v>
                </c:pt>
                <c:pt idx="424">
                  <c:v>8.5329070002419902E-4</c:v>
                </c:pt>
                <c:pt idx="425">
                  <c:v>8.5720617576651355E-4</c:v>
                </c:pt>
                <c:pt idx="426">
                  <c:v>8.6675753505239877E-4</c:v>
                </c:pt>
                <c:pt idx="427">
                  <c:v>8.7853632564978716E-4</c:v>
                </c:pt>
                <c:pt idx="428">
                  <c:v>8.824046612920317E-4</c:v>
                </c:pt>
                <c:pt idx="429">
                  <c:v>8.8626682449519469E-4</c:v>
                </c:pt>
                <c:pt idx="430">
                  <c:v>8.9393048757027043E-4</c:v>
                </c:pt>
                <c:pt idx="431">
                  <c:v>9.0166459697833161E-4</c:v>
                </c:pt>
                <c:pt idx="432">
                  <c:v>9.0550403105161203E-4</c:v>
                </c:pt>
                <c:pt idx="433">
                  <c:v>9.0934054592957218E-4</c:v>
                </c:pt>
                <c:pt idx="434">
                  <c:v>9.1317468382544288E-4</c:v>
                </c:pt>
                <c:pt idx="435">
                  <c:v>9.2087730730415452E-4</c:v>
                </c:pt>
                <c:pt idx="436">
                  <c:v>9.2849830995083056E-4</c:v>
                </c:pt>
                <c:pt idx="437">
                  <c:v>9.3232869622942357E-4</c:v>
                </c:pt>
                <c:pt idx="438">
                  <c:v>9.3615995885831327E-4</c:v>
                </c:pt>
                <c:pt idx="439">
                  <c:v>9.3999264006637019E-4</c:v>
                </c:pt>
                <c:pt idx="440">
                  <c:v>9.4778001753135306E-4</c:v>
                </c:pt>
                <c:pt idx="441">
                  <c:v>9.5534839536238624E-4</c:v>
                </c:pt>
                <c:pt idx="442">
                  <c:v>9.5919630298622351E-4</c:v>
                </c:pt>
                <c:pt idx="443">
                  <c:v>9.6304888261197655E-4</c:v>
                </c:pt>
                <c:pt idx="444">
                  <c:v>9.6690667648415549E-4</c:v>
                </c:pt>
                <c:pt idx="445">
                  <c:v>9.7482064665868195E-4</c:v>
                </c:pt>
                <c:pt idx="446">
                  <c:v>9.8240083939510575E-4</c:v>
                </c:pt>
                <c:pt idx="447">
                  <c:v>9.8629283823918308E-4</c:v>
                </c:pt>
                <c:pt idx="448">
                  <c:v>9.9019330484192872E-4</c:v>
                </c:pt>
                <c:pt idx="449">
                  <c:v>9.9410278146262331E-4</c:v>
                </c:pt>
                <c:pt idx="450">
                  <c:v>1.0021812282403288E-3</c:v>
                </c:pt>
                <c:pt idx="451">
                  <c:v>1.0098416333982679E-3</c:v>
                </c:pt>
                <c:pt idx="452">
                  <c:v>1.0138042940839407E-3</c:v>
                </c:pt>
                <c:pt idx="453">
                  <c:v>1.0177792183927738E-3</c:v>
                </c:pt>
                <c:pt idx="454">
                  <c:v>1.021766948600557E-3</c:v>
                </c:pt>
                <c:pt idx="455">
                  <c:v>1.0300438010926549E-3</c:v>
                </c:pt>
                <c:pt idx="456">
                  <c:v>1.0378567740229967E-3</c:v>
                </c:pt>
                <c:pt idx="457">
                  <c:v>1.0419166679457835E-3</c:v>
                </c:pt>
                <c:pt idx="458">
                  <c:v>1.0459926214691762E-3</c:v>
                </c:pt>
                <c:pt idx="459">
                  <c:v>1.0500851768889482E-3</c:v>
                </c:pt>
                <c:pt idx="460">
                  <c:v>1.0585903210337325E-3</c:v>
                </c:pt>
                <c:pt idx="461">
                  <c:v>1.0666264795113612E-3</c:v>
                </c:pt>
                <c:pt idx="462">
                  <c:v>1.070804666048113E-3</c:v>
                </c:pt>
                <c:pt idx="463">
                  <c:v>1.0749999970463674E-3</c:v>
                </c:pt>
                <c:pt idx="464">
                  <c:v>1.0792124616348206E-3</c:v>
                </c:pt>
                <c:pt idx="465">
                  <c:v>1.0879571313551122E-3</c:v>
                </c:pt>
                <c:pt idx="466">
                  <c:v>1.0962324549017482E-3</c:v>
                </c:pt>
                <c:pt idx="467">
                  <c:v>1.1005296593844334E-3</c:v>
                </c:pt>
                <c:pt idx="468">
                  <c:v>1.1048436153064849E-3</c:v>
                </c:pt>
                <c:pt idx="469">
                  <c:v>1.1091742571559587E-3</c:v>
                </c:pt>
                <c:pt idx="470">
                  <c:v>1.1112144608111502E-3</c:v>
                </c:pt>
                <c:pt idx="471">
                  <c:v>1.1266623735648753E-3</c:v>
                </c:pt>
                <c:pt idx="472">
                  <c:v>1.1310754623531903E-3</c:v>
                </c:pt>
                <c:pt idx="473">
                  <c:v>1.1355048439877081E-3</c:v>
                </c:pt>
                <c:pt idx="474">
                  <c:v>1.1399504529573535E-3</c:v>
                </c:pt>
                <c:pt idx="475">
                  <c:v>1.1491507467359975E-3</c:v>
                </c:pt>
                <c:pt idx="476">
                  <c:v>1.1578938518962076E-3</c:v>
                </c:pt>
                <c:pt idx="477">
                  <c:v>1.1624196148267128E-3</c:v>
                </c:pt>
                <c:pt idx="478">
                  <c:v>1.1669612120076508E-3</c:v>
                </c:pt>
                <c:pt idx="479">
                  <c:v>1.1715185779236023E-3</c:v>
                </c:pt>
                <c:pt idx="480">
                  <c:v>1.1809338558694767E-3</c:v>
                </c:pt>
                <c:pt idx="481">
                  <c:v>1.1899044186543554E-3</c:v>
                </c:pt>
                <c:pt idx="482">
                  <c:v>1.1945396455288568E-3</c:v>
                </c:pt>
                <c:pt idx="483">
                  <c:v>1.1991902480519387E-3</c:v>
                </c:pt>
                <c:pt idx="484">
                  <c:v>1.2038561607055753E-3</c:v>
                </c:pt>
                <c:pt idx="485">
                  <c:v>1.2134785091251871E-3</c:v>
                </c:pt>
                <c:pt idx="486">
                  <c:v>1.2226716023320552E-3</c:v>
                </c:pt>
                <c:pt idx="487">
                  <c:v>1.2274130829141282E-3</c:v>
                </c:pt>
                <c:pt idx="488">
                  <c:v>1.232169480533372E-3</c:v>
                </c:pt>
                <c:pt idx="489">
                  <c:v>1.2369407296734984E-3</c:v>
                </c:pt>
                <c:pt idx="490">
                  <c:v>1.2467627135263272E-3</c:v>
                </c:pt>
                <c:pt idx="491">
                  <c:v>1.256172931123152E-3</c:v>
                </c:pt>
                <c:pt idx="492">
                  <c:v>1.2610174551242399E-3</c:v>
                </c:pt>
                <c:pt idx="493">
                  <c:v>1.2658764375467445E-3</c:v>
                </c:pt>
                <c:pt idx="494">
                  <c:v>1.2707498128735088E-3</c:v>
                </c:pt>
                <c:pt idx="495">
                  <c:v>1.2807644757729497E-3</c:v>
                </c:pt>
                <c:pt idx="496">
                  <c:v>1.2903859328678604E-3</c:v>
                </c:pt>
                <c:pt idx="497">
                  <c:v>1.2953302899490122E-3</c:v>
                </c:pt>
                <c:pt idx="498">
                  <c:v>1.3002886468280064E-3</c:v>
                </c:pt>
                <c:pt idx="499">
                  <c:v>1.3052609379842111E-3</c:v>
                </c:pt>
                <c:pt idx="500">
                  <c:v>1.3154618021900886E-3</c:v>
                </c:pt>
                <c:pt idx="501">
                  <c:v>1.3252881350171418E-3</c:v>
                </c:pt>
                <c:pt idx="502">
                  <c:v>1.3303291147811916E-3</c:v>
                </c:pt>
                <c:pt idx="503">
                  <c:v>1.3353836357082149E-3</c:v>
                </c:pt>
                <c:pt idx="504">
                  <c:v>1.3404516322793169E-3</c:v>
                </c:pt>
                <c:pt idx="505">
                  <c:v>1.350832698694593E-3</c:v>
                </c:pt>
                <c:pt idx="506">
                  <c:v>1.3608570645936039E-3</c:v>
                </c:pt>
                <c:pt idx="507">
                  <c:v>1.3659914565773521E-3</c:v>
                </c:pt>
                <c:pt idx="508">
                  <c:v>1.3711389310805159E-3</c:v>
                </c:pt>
                <c:pt idx="509">
                  <c:v>1.3762994225842008E-3</c:v>
                </c:pt>
                <c:pt idx="510">
                  <c:v>1.3868551707543102E-3</c:v>
                </c:pt>
                <c:pt idx="511">
                  <c:v>1.4153181643760128E-3</c:v>
                </c:pt>
              </c:numCache>
            </c:numRef>
          </c:yVal>
          <c:smooth val="0"/>
        </c:ser>
        <c:ser>
          <c:idx val="1"/>
          <c:order val="2"/>
          <c:tx>
            <c:v>Mkt FUT</c:v>
          </c:tx>
          <c:spPr>
            <a:ln w="28575">
              <a:noFill/>
            </a:ln>
          </c:spPr>
          <c:marker>
            <c:symbol val="square"/>
            <c:size val="4"/>
          </c:marker>
          <c:xVal>
            <c:numRef>
              <c:f>EUR3M!$AP$2:$AP$10</c:f>
              <c:numCache>
                <c:formatCode>ddd\,\ dd\-mmm\-yyyy</c:formatCode>
                <c:ptCount val="9"/>
                <c:pt idx="0">
                  <c:v>42263</c:v>
                </c:pt>
                <c:pt idx="1">
                  <c:v>42354</c:v>
                </c:pt>
                <c:pt idx="2">
                  <c:v>42445</c:v>
                </c:pt>
                <c:pt idx="3">
                  <c:v>42536</c:v>
                </c:pt>
                <c:pt idx="4">
                  <c:v>42634</c:v>
                </c:pt>
                <c:pt idx="5">
                  <c:v>42725</c:v>
                </c:pt>
                <c:pt idx="6">
                  <c:v>42809</c:v>
                </c:pt>
                <c:pt idx="7">
                  <c:v>42907</c:v>
                </c:pt>
                <c:pt idx="8">
                  <c:v>42998</c:v>
                </c:pt>
              </c:numCache>
            </c:numRef>
          </c:xVal>
          <c:yVal>
            <c:numRef>
              <c:f>EUR3M!$AQ$2:$AQ$10</c:f>
              <c:numCache>
                <c:formatCode>0.0000%</c:formatCode>
                <c:ptCount val="9"/>
                <c:pt idx="0">
                  <c:v>-3.249999999999087E-4</c:v>
                </c:pt>
                <c:pt idx="1">
                  <c:v>-3.249999999999087E-4</c:v>
                </c:pt>
                <c:pt idx="2">
                  <c:v>-2.7500000000002522E-4</c:v>
                </c:pt>
                <c:pt idx="3">
                  <c:v>-2.2500000000014175E-4</c:v>
                </c:pt>
                <c:pt idx="4">
                  <c:v>-2.4999999999941735E-5</c:v>
                </c:pt>
                <c:pt idx="5">
                  <c:v>2.7500000000002522E-4</c:v>
                </c:pt>
                <c:pt idx="6">
                  <c:v>6.7499999999998117E-4</c:v>
                </c:pt>
                <c:pt idx="7">
                  <c:v>1.0750000000000481E-3</c:v>
                </c:pt>
                <c:pt idx="8">
                  <c:v>1.5249999999999986E-3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94977024"/>
        <c:axId val="794978560"/>
      </c:scatterChart>
      <c:valAx>
        <c:axId val="794977024"/>
        <c:scaling>
          <c:orientation val="minMax"/>
        </c:scaling>
        <c:delete val="0"/>
        <c:axPos val="b"/>
        <c:numFmt formatCode="[$-409]mmm\-yy;@" sourceLinked="0"/>
        <c:majorTickMark val="out"/>
        <c:minorTickMark val="none"/>
        <c:tickLblPos val="low"/>
        <c:txPr>
          <a:bodyPr rot="-2700000"/>
          <a:lstStyle/>
          <a:p>
            <a:pPr>
              <a:defRPr/>
            </a:pPr>
            <a:endParaRPr lang="en-US"/>
          </a:p>
        </c:txPr>
        <c:crossAx val="794978560"/>
        <c:crosses val="autoZero"/>
        <c:crossBetween val="midCat"/>
      </c:valAx>
      <c:valAx>
        <c:axId val="794978560"/>
        <c:scaling>
          <c:orientation val="minMax"/>
          <c:min val="-3.0000000000000009E-3"/>
        </c:scaling>
        <c:delete val="0"/>
        <c:axPos val="l"/>
        <c:majorGridlines/>
        <c:numFmt formatCode="0.00%" sourceLinked="0"/>
        <c:majorTickMark val="out"/>
        <c:minorTickMark val="none"/>
        <c:tickLblPos val="nextTo"/>
        <c:crossAx val="794977024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83981319444444447"/>
          <c:y val="0.47839444444444451"/>
          <c:w val="0.11256180555555556"/>
          <c:h val="0.19137750000000001"/>
        </c:manualLayout>
      </c:layout>
      <c:overlay val="1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Euribor 3M (0Y-60Y)</a:t>
            </a:r>
          </a:p>
        </c:rich>
      </c:tx>
      <c:overlay val="1"/>
    </c:title>
    <c:autoTitleDeleted val="0"/>
    <c:plotArea>
      <c:layout>
        <c:manualLayout>
          <c:layoutTarget val="inner"/>
          <c:xMode val="edge"/>
          <c:yMode val="edge"/>
          <c:x val="7.711875E-2"/>
          <c:y val="3.9167222222222221E-2"/>
          <c:w val="0.89710736111111111"/>
          <c:h val="0.81796472222222227"/>
        </c:manualLayout>
      </c:layout>
      <c:lineChart>
        <c:grouping val="standard"/>
        <c:varyColors val="0"/>
        <c:ser>
          <c:idx val="0"/>
          <c:order val="0"/>
          <c:tx>
            <c:v>Mx</c:v>
          </c:tx>
          <c:spPr>
            <a:ln>
              <a:noFill/>
            </a:ln>
          </c:spPr>
          <c:marker>
            <c:symbol val="square"/>
            <c:size val="2"/>
          </c:marker>
          <c:cat>
            <c:numRef>
              <c:f>EUR3M!$AW$2:$AW$2366</c:f>
              <c:numCache>
                <c:formatCode>ddd\,\ dd\-mmm\-yyyy</c:formatCode>
                <c:ptCount val="2365"/>
                <c:pt idx="0">
                  <c:v>42248</c:v>
                </c:pt>
                <c:pt idx="1">
                  <c:v>42249</c:v>
                </c:pt>
                <c:pt idx="2">
                  <c:v>42250</c:v>
                </c:pt>
                <c:pt idx="3">
                  <c:v>42251</c:v>
                </c:pt>
                <c:pt idx="4">
                  <c:v>42254</c:v>
                </c:pt>
                <c:pt idx="5">
                  <c:v>42255</c:v>
                </c:pt>
                <c:pt idx="6">
                  <c:v>42256</c:v>
                </c:pt>
                <c:pt idx="7">
                  <c:v>42257</c:v>
                </c:pt>
                <c:pt idx="8">
                  <c:v>42258</c:v>
                </c:pt>
                <c:pt idx="9">
                  <c:v>42261</c:v>
                </c:pt>
                <c:pt idx="10">
                  <c:v>42262</c:v>
                </c:pt>
                <c:pt idx="11">
                  <c:v>42263</c:v>
                </c:pt>
                <c:pt idx="12">
                  <c:v>42264</c:v>
                </c:pt>
                <c:pt idx="13">
                  <c:v>42265</c:v>
                </c:pt>
                <c:pt idx="14">
                  <c:v>42268</c:v>
                </c:pt>
                <c:pt idx="15">
                  <c:v>42269</c:v>
                </c:pt>
                <c:pt idx="16">
                  <c:v>42270</c:v>
                </c:pt>
                <c:pt idx="17">
                  <c:v>42271</c:v>
                </c:pt>
                <c:pt idx="18">
                  <c:v>42272</c:v>
                </c:pt>
                <c:pt idx="19">
                  <c:v>42275</c:v>
                </c:pt>
                <c:pt idx="20">
                  <c:v>42276</c:v>
                </c:pt>
                <c:pt idx="21">
                  <c:v>42277</c:v>
                </c:pt>
                <c:pt idx="22">
                  <c:v>42278</c:v>
                </c:pt>
                <c:pt idx="23">
                  <c:v>42279</c:v>
                </c:pt>
                <c:pt idx="24">
                  <c:v>42282</c:v>
                </c:pt>
                <c:pt idx="25">
                  <c:v>42283</c:v>
                </c:pt>
                <c:pt idx="26">
                  <c:v>42284</c:v>
                </c:pt>
                <c:pt idx="27">
                  <c:v>42285</c:v>
                </c:pt>
                <c:pt idx="28">
                  <c:v>42286</c:v>
                </c:pt>
                <c:pt idx="29">
                  <c:v>42289</c:v>
                </c:pt>
                <c:pt idx="30">
                  <c:v>42290</c:v>
                </c:pt>
                <c:pt idx="31">
                  <c:v>42291</c:v>
                </c:pt>
                <c:pt idx="32">
                  <c:v>42292</c:v>
                </c:pt>
                <c:pt idx="33">
                  <c:v>42293</c:v>
                </c:pt>
                <c:pt idx="34">
                  <c:v>42296</c:v>
                </c:pt>
                <c:pt idx="35">
                  <c:v>42297</c:v>
                </c:pt>
                <c:pt idx="36">
                  <c:v>42298</c:v>
                </c:pt>
                <c:pt idx="37">
                  <c:v>42299</c:v>
                </c:pt>
                <c:pt idx="38">
                  <c:v>42300</c:v>
                </c:pt>
                <c:pt idx="39">
                  <c:v>42303</c:v>
                </c:pt>
                <c:pt idx="40">
                  <c:v>42304</c:v>
                </c:pt>
                <c:pt idx="41">
                  <c:v>42305</c:v>
                </c:pt>
                <c:pt idx="42">
                  <c:v>42306</c:v>
                </c:pt>
                <c:pt idx="43">
                  <c:v>42307</c:v>
                </c:pt>
                <c:pt idx="44">
                  <c:v>42310</c:v>
                </c:pt>
                <c:pt idx="45">
                  <c:v>42311</c:v>
                </c:pt>
                <c:pt idx="46">
                  <c:v>42312</c:v>
                </c:pt>
                <c:pt idx="47">
                  <c:v>42313</c:v>
                </c:pt>
                <c:pt idx="48">
                  <c:v>42314</c:v>
                </c:pt>
                <c:pt idx="49">
                  <c:v>42317</c:v>
                </c:pt>
                <c:pt idx="50">
                  <c:v>42318</c:v>
                </c:pt>
                <c:pt idx="51">
                  <c:v>42319</c:v>
                </c:pt>
                <c:pt idx="52">
                  <c:v>42320</c:v>
                </c:pt>
                <c:pt idx="53">
                  <c:v>42321</c:v>
                </c:pt>
                <c:pt idx="54">
                  <c:v>42324</c:v>
                </c:pt>
                <c:pt idx="55">
                  <c:v>42325</c:v>
                </c:pt>
                <c:pt idx="56">
                  <c:v>42326</c:v>
                </c:pt>
                <c:pt idx="57">
                  <c:v>42327</c:v>
                </c:pt>
                <c:pt idx="58">
                  <c:v>42328</c:v>
                </c:pt>
                <c:pt idx="59">
                  <c:v>42331</c:v>
                </c:pt>
                <c:pt idx="60">
                  <c:v>42332</c:v>
                </c:pt>
                <c:pt idx="61">
                  <c:v>42333</c:v>
                </c:pt>
                <c:pt idx="62">
                  <c:v>42334</c:v>
                </c:pt>
                <c:pt idx="63">
                  <c:v>42335</c:v>
                </c:pt>
                <c:pt idx="64">
                  <c:v>42338</c:v>
                </c:pt>
                <c:pt idx="65">
                  <c:v>42339</c:v>
                </c:pt>
                <c:pt idx="66">
                  <c:v>42340</c:v>
                </c:pt>
                <c:pt idx="67">
                  <c:v>42341</c:v>
                </c:pt>
                <c:pt idx="68">
                  <c:v>42342</c:v>
                </c:pt>
                <c:pt idx="69">
                  <c:v>42345</c:v>
                </c:pt>
                <c:pt idx="70">
                  <c:v>42346</c:v>
                </c:pt>
                <c:pt idx="71">
                  <c:v>42347</c:v>
                </c:pt>
                <c:pt idx="72">
                  <c:v>42348</c:v>
                </c:pt>
                <c:pt idx="73">
                  <c:v>42349</c:v>
                </c:pt>
                <c:pt idx="74">
                  <c:v>42352</c:v>
                </c:pt>
                <c:pt idx="75">
                  <c:v>42353</c:v>
                </c:pt>
                <c:pt idx="76">
                  <c:v>42354</c:v>
                </c:pt>
                <c:pt idx="77">
                  <c:v>42355</c:v>
                </c:pt>
                <c:pt idx="78">
                  <c:v>42356</c:v>
                </c:pt>
                <c:pt idx="79">
                  <c:v>42359</c:v>
                </c:pt>
                <c:pt idx="80">
                  <c:v>42360</c:v>
                </c:pt>
                <c:pt idx="81">
                  <c:v>42361</c:v>
                </c:pt>
                <c:pt idx="82">
                  <c:v>42362</c:v>
                </c:pt>
                <c:pt idx="83">
                  <c:v>42366</c:v>
                </c:pt>
                <c:pt idx="84">
                  <c:v>42367</c:v>
                </c:pt>
                <c:pt idx="85">
                  <c:v>42368</c:v>
                </c:pt>
                <c:pt idx="86">
                  <c:v>42369</c:v>
                </c:pt>
                <c:pt idx="87">
                  <c:v>42373</c:v>
                </c:pt>
                <c:pt idx="88">
                  <c:v>42374</c:v>
                </c:pt>
                <c:pt idx="89">
                  <c:v>42375</c:v>
                </c:pt>
                <c:pt idx="90">
                  <c:v>42376</c:v>
                </c:pt>
                <c:pt idx="91">
                  <c:v>42377</c:v>
                </c:pt>
                <c:pt idx="92">
                  <c:v>42380</c:v>
                </c:pt>
                <c:pt idx="93">
                  <c:v>42381</c:v>
                </c:pt>
                <c:pt idx="94">
                  <c:v>42382</c:v>
                </c:pt>
                <c:pt idx="95">
                  <c:v>42383</c:v>
                </c:pt>
                <c:pt idx="96">
                  <c:v>42384</c:v>
                </c:pt>
                <c:pt idx="97">
                  <c:v>42387</c:v>
                </c:pt>
                <c:pt idx="98">
                  <c:v>42388</c:v>
                </c:pt>
                <c:pt idx="99">
                  <c:v>42389</c:v>
                </c:pt>
                <c:pt idx="100">
                  <c:v>42390</c:v>
                </c:pt>
                <c:pt idx="101">
                  <c:v>42391</c:v>
                </c:pt>
                <c:pt idx="102">
                  <c:v>42394</c:v>
                </c:pt>
                <c:pt idx="103">
                  <c:v>42395</c:v>
                </c:pt>
                <c:pt idx="104">
                  <c:v>42396</c:v>
                </c:pt>
                <c:pt idx="105">
                  <c:v>42397</c:v>
                </c:pt>
                <c:pt idx="106">
                  <c:v>42398</c:v>
                </c:pt>
                <c:pt idx="107">
                  <c:v>42401</c:v>
                </c:pt>
                <c:pt idx="108">
                  <c:v>42402</c:v>
                </c:pt>
                <c:pt idx="109">
                  <c:v>42403</c:v>
                </c:pt>
                <c:pt idx="110">
                  <c:v>42404</c:v>
                </c:pt>
                <c:pt idx="111">
                  <c:v>42405</c:v>
                </c:pt>
                <c:pt idx="112">
                  <c:v>42408</c:v>
                </c:pt>
                <c:pt idx="113">
                  <c:v>42409</c:v>
                </c:pt>
                <c:pt idx="114">
                  <c:v>42410</c:v>
                </c:pt>
                <c:pt idx="115">
                  <c:v>42411</c:v>
                </c:pt>
                <c:pt idx="116">
                  <c:v>42412</c:v>
                </c:pt>
                <c:pt idx="117">
                  <c:v>42415</c:v>
                </c:pt>
                <c:pt idx="118">
                  <c:v>42416</c:v>
                </c:pt>
                <c:pt idx="119">
                  <c:v>42417</c:v>
                </c:pt>
                <c:pt idx="120">
                  <c:v>42418</c:v>
                </c:pt>
                <c:pt idx="121">
                  <c:v>42419</c:v>
                </c:pt>
                <c:pt idx="122">
                  <c:v>42422</c:v>
                </c:pt>
                <c:pt idx="123">
                  <c:v>42423</c:v>
                </c:pt>
                <c:pt idx="124">
                  <c:v>42424</c:v>
                </c:pt>
                <c:pt idx="125">
                  <c:v>42425</c:v>
                </c:pt>
                <c:pt idx="126">
                  <c:v>42426</c:v>
                </c:pt>
                <c:pt idx="127">
                  <c:v>42429</c:v>
                </c:pt>
                <c:pt idx="128">
                  <c:v>42430</c:v>
                </c:pt>
                <c:pt idx="129">
                  <c:v>42431</c:v>
                </c:pt>
                <c:pt idx="130">
                  <c:v>42432</c:v>
                </c:pt>
                <c:pt idx="131">
                  <c:v>42433</c:v>
                </c:pt>
                <c:pt idx="132">
                  <c:v>42436</c:v>
                </c:pt>
                <c:pt idx="133">
                  <c:v>42437</c:v>
                </c:pt>
                <c:pt idx="134">
                  <c:v>42438</c:v>
                </c:pt>
                <c:pt idx="135">
                  <c:v>42439</c:v>
                </c:pt>
                <c:pt idx="136">
                  <c:v>42440</c:v>
                </c:pt>
                <c:pt idx="137">
                  <c:v>42443</c:v>
                </c:pt>
                <c:pt idx="138">
                  <c:v>42444</c:v>
                </c:pt>
                <c:pt idx="139">
                  <c:v>42445</c:v>
                </c:pt>
                <c:pt idx="140">
                  <c:v>42446</c:v>
                </c:pt>
                <c:pt idx="141">
                  <c:v>42447</c:v>
                </c:pt>
                <c:pt idx="142">
                  <c:v>42450</c:v>
                </c:pt>
                <c:pt idx="143">
                  <c:v>42451</c:v>
                </c:pt>
                <c:pt idx="144">
                  <c:v>42452</c:v>
                </c:pt>
                <c:pt idx="145">
                  <c:v>42453</c:v>
                </c:pt>
                <c:pt idx="146">
                  <c:v>42458</c:v>
                </c:pt>
                <c:pt idx="147">
                  <c:v>42459</c:v>
                </c:pt>
                <c:pt idx="148">
                  <c:v>42460</c:v>
                </c:pt>
                <c:pt idx="149">
                  <c:v>42461</c:v>
                </c:pt>
                <c:pt idx="150">
                  <c:v>42464</c:v>
                </c:pt>
                <c:pt idx="151">
                  <c:v>42465</c:v>
                </c:pt>
                <c:pt idx="152">
                  <c:v>42466</c:v>
                </c:pt>
                <c:pt idx="153">
                  <c:v>42467</c:v>
                </c:pt>
                <c:pt idx="154">
                  <c:v>42468</c:v>
                </c:pt>
                <c:pt idx="155">
                  <c:v>42471</c:v>
                </c:pt>
                <c:pt idx="156">
                  <c:v>42472</c:v>
                </c:pt>
                <c:pt idx="157">
                  <c:v>42473</c:v>
                </c:pt>
                <c:pt idx="158">
                  <c:v>42474</c:v>
                </c:pt>
                <c:pt idx="159">
                  <c:v>42475</c:v>
                </c:pt>
                <c:pt idx="160">
                  <c:v>42478</c:v>
                </c:pt>
                <c:pt idx="161">
                  <c:v>42479</c:v>
                </c:pt>
                <c:pt idx="162">
                  <c:v>42480</c:v>
                </c:pt>
                <c:pt idx="163">
                  <c:v>42481</c:v>
                </c:pt>
                <c:pt idx="164">
                  <c:v>42482</c:v>
                </c:pt>
                <c:pt idx="165">
                  <c:v>42485</c:v>
                </c:pt>
                <c:pt idx="166">
                  <c:v>42486</c:v>
                </c:pt>
                <c:pt idx="167">
                  <c:v>42487</c:v>
                </c:pt>
                <c:pt idx="168">
                  <c:v>42488</c:v>
                </c:pt>
                <c:pt idx="169">
                  <c:v>42489</c:v>
                </c:pt>
                <c:pt idx="170">
                  <c:v>42492</c:v>
                </c:pt>
                <c:pt idx="171">
                  <c:v>42493</c:v>
                </c:pt>
                <c:pt idx="172">
                  <c:v>42494</c:v>
                </c:pt>
                <c:pt idx="173">
                  <c:v>42495</c:v>
                </c:pt>
                <c:pt idx="174">
                  <c:v>42496</c:v>
                </c:pt>
                <c:pt idx="175">
                  <c:v>42499</c:v>
                </c:pt>
                <c:pt idx="176">
                  <c:v>42500</c:v>
                </c:pt>
                <c:pt idx="177">
                  <c:v>42501</c:v>
                </c:pt>
                <c:pt idx="178">
                  <c:v>42502</c:v>
                </c:pt>
                <c:pt idx="179">
                  <c:v>42503</c:v>
                </c:pt>
                <c:pt idx="180">
                  <c:v>42506</c:v>
                </c:pt>
                <c:pt idx="181">
                  <c:v>42507</c:v>
                </c:pt>
                <c:pt idx="182">
                  <c:v>42508</c:v>
                </c:pt>
                <c:pt idx="183">
                  <c:v>42509</c:v>
                </c:pt>
                <c:pt idx="184">
                  <c:v>42510</c:v>
                </c:pt>
                <c:pt idx="185">
                  <c:v>42513</c:v>
                </c:pt>
                <c:pt idx="186">
                  <c:v>42514</c:v>
                </c:pt>
                <c:pt idx="187">
                  <c:v>42515</c:v>
                </c:pt>
                <c:pt idx="188">
                  <c:v>42516</c:v>
                </c:pt>
                <c:pt idx="189">
                  <c:v>42517</c:v>
                </c:pt>
                <c:pt idx="190">
                  <c:v>42520</c:v>
                </c:pt>
                <c:pt idx="191">
                  <c:v>42521</c:v>
                </c:pt>
                <c:pt idx="192">
                  <c:v>42522</c:v>
                </c:pt>
                <c:pt idx="193">
                  <c:v>42523</c:v>
                </c:pt>
                <c:pt idx="194">
                  <c:v>42524</c:v>
                </c:pt>
                <c:pt idx="195">
                  <c:v>42527</c:v>
                </c:pt>
                <c:pt idx="196">
                  <c:v>42528</c:v>
                </c:pt>
                <c:pt idx="197">
                  <c:v>42529</c:v>
                </c:pt>
                <c:pt idx="198">
                  <c:v>42530</c:v>
                </c:pt>
                <c:pt idx="199">
                  <c:v>42531</c:v>
                </c:pt>
                <c:pt idx="200">
                  <c:v>42534</c:v>
                </c:pt>
                <c:pt idx="201">
                  <c:v>42535</c:v>
                </c:pt>
                <c:pt idx="202">
                  <c:v>42536</c:v>
                </c:pt>
                <c:pt idx="203">
                  <c:v>42537</c:v>
                </c:pt>
                <c:pt idx="204">
                  <c:v>42538</c:v>
                </c:pt>
                <c:pt idx="205">
                  <c:v>42541</c:v>
                </c:pt>
                <c:pt idx="206">
                  <c:v>42542</c:v>
                </c:pt>
                <c:pt idx="207">
                  <c:v>42543</c:v>
                </c:pt>
                <c:pt idx="208">
                  <c:v>42544</c:v>
                </c:pt>
                <c:pt idx="209">
                  <c:v>42545</c:v>
                </c:pt>
                <c:pt idx="210">
                  <c:v>42548</c:v>
                </c:pt>
                <c:pt idx="211">
                  <c:v>42549</c:v>
                </c:pt>
                <c:pt idx="212">
                  <c:v>42550</c:v>
                </c:pt>
                <c:pt idx="213">
                  <c:v>42551</c:v>
                </c:pt>
                <c:pt idx="214">
                  <c:v>42552</c:v>
                </c:pt>
                <c:pt idx="215">
                  <c:v>42555</c:v>
                </c:pt>
                <c:pt idx="216">
                  <c:v>42556</c:v>
                </c:pt>
                <c:pt idx="217">
                  <c:v>42557</c:v>
                </c:pt>
                <c:pt idx="218">
                  <c:v>42558</c:v>
                </c:pt>
                <c:pt idx="219">
                  <c:v>42559</c:v>
                </c:pt>
                <c:pt idx="220">
                  <c:v>42562</c:v>
                </c:pt>
                <c:pt idx="221">
                  <c:v>42563</c:v>
                </c:pt>
                <c:pt idx="222">
                  <c:v>42564</c:v>
                </c:pt>
                <c:pt idx="223">
                  <c:v>42565</c:v>
                </c:pt>
                <c:pt idx="224">
                  <c:v>42566</c:v>
                </c:pt>
                <c:pt idx="225">
                  <c:v>42569</c:v>
                </c:pt>
                <c:pt idx="226">
                  <c:v>42570</c:v>
                </c:pt>
                <c:pt idx="227">
                  <c:v>42571</c:v>
                </c:pt>
                <c:pt idx="228">
                  <c:v>42572</c:v>
                </c:pt>
                <c:pt idx="229">
                  <c:v>42573</c:v>
                </c:pt>
                <c:pt idx="230">
                  <c:v>42576</c:v>
                </c:pt>
                <c:pt idx="231">
                  <c:v>42577</c:v>
                </c:pt>
                <c:pt idx="232">
                  <c:v>42578</c:v>
                </c:pt>
                <c:pt idx="233">
                  <c:v>42579</c:v>
                </c:pt>
                <c:pt idx="234">
                  <c:v>42580</c:v>
                </c:pt>
                <c:pt idx="235">
                  <c:v>42583</c:v>
                </c:pt>
                <c:pt idx="236">
                  <c:v>42584</c:v>
                </c:pt>
                <c:pt idx="237">
                  <c:v>42585</c:v>
                </c:pt>
                <c:pt idx="238">
                  <c:v>42586</c:v>
                </c:pt>
                <c:pt idx="239">
                  <c:v>42587</c:v>
                </c:pt>
                <c:pt idx="240">
                  <c:v>42590</c:v>
                </c:pt>
                <c:pt idx="241">
                  <c:v>42591</c:v>
                </c:pt>
                <c:pt idx="242">
                  <c:v>42592</c:v>
                </c:pt>
                <c:pt idx="243">
                  <c:v>42593</c:v>
                </c:pt>
                <c:pt idx="244">
                  <c:v>42594</c:v>
                </c:pt>
                <c:pt idx="245">
                  <c:v>42597</c:v>
                </c:pt>
                <c:pt idx="246">
                  <c:v>42598</c:v>
                </c:pt>
                <c:pt idx="247">
                  <c:v>42599</c:v>
                </c:pt>
                <c:pt idx="248">
                  <c:v>42600</c:v>
                </c:pt>
                <c:pt idx="249">
                  <c:v>42601</c:v>
                </c:pt>
                <c:pt idx="250">
                  <c:v>42604</c:v>
                </c:pt>
                <c:pt idx="251">
                  <c:v>42605</c:v>
                </c:pt>
                <c:pt idx="252">
                  <c:v>42606</c:v>
                </c:pt>
                <c:pt idx="253">
                  <c:v>42607</c:v>
                </c:pt>
                <c:pt idx="254">
                  <c:v>42608</c:v>
                </c:pt>
                <c:pt idx="255">
                  <c:v>42611</c:v>
                </c:pt>
                <c:pt idx="256">
                  <c:v>42612</c:v>
                </c:pt>
                <c:pt idx="257">
                  <c:v>42613</c:v>
                </c:pt>
                <c:pt idx="258">
                  <c:v>42614</c:v>
                </c:pt>
                <c:pt idx="259">
                  <c:v>42615</c:v>
                </c:pt>
                <c:pt idx="260">
                  <c:v>42618</c:v>
                </c:pt>
                <c:pt idx="261">
                  <c:v>42619</c:v>
                </c:pt>
                <c:pt idx="262">
                  <c:v>42620</c:v>
                </c:pt>
                <c:pt idx="263">
                  <c:v>42621</c:v>
                </c:pt>
                <c:pt idx="264">
                  <c:v>42622</c:v>
                </c:pt>
                <c:pt idx="265">
                  <c:v>42625</c:v>
                </c:pt>
                <c:pt idx="266">
                  <c:v>42626</c:v>
                </c:pt>
                <c:pt idx="267">
                  <c:v>42627</c:v>
                </c:pt>
                <c:pt idx="268">
                  <c:v>42628</c:v>
                </c:pt>
                <c:pt idx="269">
                  <c:v>42629</c:v>
                </c:pt>
                <c:pt idx="270">
                  <c:v>42632</c:v>
                </c:pt>
                <c:pt idx="271">
                  <c:v>42633</c:v>
                </c:pt>
                <c:pt idx="272">
                  <c:v>42634</c:v>
                </c:pt>
                <c:pt idx="273">
                  <c:v>42635</c:v>
                </c:pt>
                <c:pt idx="274">
                  <c:v>42636</c:v>
                </c:pt>
                <c:pt idx="275">
                  <c:v>42639</c:v>
                </c:pt>
                <c:pt idx="276">
                  <c:v>42640</c:v>
                </c:pt>
                <c:pt idx="277">
                  <c:v>42641</c:v>
                </c:pt>
                <c:pt idx="278">
                  <c:v>42642</c:v>
                </c:pt>
                <c:pt idx="279">
                  <c:v>42643</c:v>
                </c:pt>
                <c:pt idx="280">
                  <c:v>42646</c:v>
                </c:pt>
                <c:pt idx="281">
                  <c:v>42647</c:v>
                </c:pt>
                <c:pt idx="282">
                  <c:v>42648</c:v>
                </c:pt>
                <c:pt idx="283">
                  <c:v>42649</c:v>
                </c:pt>
                <c:pt idx="284">
                  <c:v>42650</c:v>
                </c:pt>
                <c:pt idx="285">
                  <c:v>42653</c:v>
                </c:pt>
                <c:pt idx="286">
                  <c:v>42654</c:v>
                </c:pt>
                <c:pt idx="287">
                  <c:v>42655</c:v>
                </c:pt>
                <c:pt idx="288">
                  <c:v>42656</c:v>
                </c:pt>
                <c:pt idx="289">
                  <c:v>42657</c:v>
                </c:pt>
                <c:pt idx="290">
                  <c:v>42660</c:v>
                </c:pt>
                <c:pt idx="291">
                  <c:v>42661</c:v>
                </c:pt>
                <c:pt idx="292">
                  <c:v>42662</c:v>
                </c:pt>
                <c:pt idx="293">
                  <c:v>42663</c:v>
                </c:pt>
                <c:pt idx="294">
                  <c:v>42664</c:v>
                </c:pt>
                <c:pt idx="295">
                  <c:v>42667</c:v>
                </c:pt>
                <c:pt idx="296">
                  <c:v>42668</c:v>
                </c:pt>
                <c:pt idx="297">
                  <c:v>42669</c:v>
                </c:pt>
                <c:pt idx="298">
                  <c:v>42670</c:v>
                </c:pt>
                <c:pt idx="299">
                  <c:v>42671</c:v>
                </c:pt>
                <c:pt idx="300">
                  <c:v>42674</c:v>
                </c:pt>
                <c:pt idx="301">
                  <c:v>42675</c:v>
                </c:pt>
                <c:pt idx="302">
                  <c:v>42676</c:v>
                </c:pt>
                <c:pt idx="303">
                  <c:v>42677</c:v>
                </c:pt>
                <c:pt idx="304">
                  <c:v>42678</c:v>
                </c:pt>
                <c:pt idx="305">
                  <c:v>42681</c:v>
                </c:pt>
                <c:pt idx="306">
                  <c:v>42682</c:v>
                </c:pt>
                <c:pt idx="307">
                  <c:v>42683</c:v>
                </c:pt>
                <c:pt idx="308">
                  <c:v>42684</c:v>
                </c:pt>
                <c:pt idx="309">
                  <c:v>42685</c:v>
                </c:pt>
                <c:pt idx="310">
                  <c:v>42688</c:v>
                </c:pt>
                <c:pt idx="311">
                  <c:v>42689</c:v>
                </c:pt>
                <c:pt idx="312">
                  <c:v>42690</c:v>
                </c:pt>
                <c:pt idx="313">
                  <c:v>42691</c:v>
                </c:pt>
                <c:pt idx="314">
                  <c:v>42692</c:v>
                </c:pt>
                <c:pt idx="315">
                  <c:v>42695</c:v>
                </c:pt>
                <c:pt idx="316">
                  <c:v>42696</c:v>
                </c:pt>
                <c:pt idx="317">
                  <c:v>42697</c:v>
                </c:pt>
                <c:pt idx="318">
                  <c:v>42698</c:v>
                </c:pt>
                <c:pt idx="319">
                  <c:v>42699</c:v>
                </c:pt>
                <c:pt idx="320">
                  <c:v>42702</c:v>
                </c:pt>
                <c:pt idx="321">
                  <c:v>42703</c:v>
                </c:pt>
                <c:pt idx="322">
                  <c:v>42704</c:v>
                </c:pt>
                <c:pt idx="323">
                  <c:v>42705</c:v>
                </c:pt>
                <c:pt idx="324">
                  <c:v>42706</c:v>
                </c:pt>
                <c:pt idx="325">
                  <c:v>42709</c:v>
                </c:pt>
                <c:pt idx="326">
                  <c:v>42710</c:v>
                </c:pt>
                <c:pt idx="327">
                  <c:v>42711</c:v>
                </c:pt>
                <c:pt idx="328">
                  <c:v>42712</c:v>
                </c:pt>
                <c:pt idx="329">
                  <c:v>42713</c:v>
                </c:pt>
                <c:pt idx="330">
                  <c:v>42716</c:v>
                </c:pt>
                <c:pt idx="331">
                  <c:v>42717</c:v>
                </c:pt>
                <c:pt idx="332">
                  <c:v>42718</c:v>
                </c:pt>
                <c:pt idx="333">
                  <c:v>42719</c:v>
                </c:pt>
                <c:pt idx="334">
                  <c:v>42720</c:v>
                </c:pt>
                <c:pt idx="335">
                  <c:v>42723</c:v>
                </c:pt>
                <c:pt idx="336">
                  <c:v>42724</c:v>
                </c:pt>
                <c:pt idx="337">
                  <c:v>42725</c:v>
                </c:pt>
                <c:pt idx="338">
                  <c:v>42726</c:v>
                </c:pt>
                <c:pt idx="339">
                  <c:v>42727</c:v>
                </c:pt>
                <c:pt idx="340">
                  <c:v>42731</c:v>
                </c:pt>
                <c:pt idx="341">
                  <c:v>42732</c:v>
                </c:pt>
                <c:pt idx="342">
                  <c:v>42733</c:v>
                </c:pt>
                <c:pt idx="343">
                  <c:v>42734</c:v>
                </c:pt>
                <c:pt idx="344">
                  <c:v>42737</c:v>
                </c:pt>
                <c:pt idx="345">
                  <c:v>42738</c:v>
                </c:pt>
                <c:pt idx="346">
                  <c:v>42739</c:v>
                </c:pt>
                <c:pt idx="347">
                  <c:v>42740</c:v>
                </c:pt>
                <c:pt idx="348">
                  <c:v>42741</c:v>
                </c:pt>
                <c:pt idx="349">
                  <c:v>42744</c:v>
                </c:pt>
                <c:pt idx="350">
                  <c:v>42745</c:v>
                </c:pt>
                <c:pt idx="351">
                  <c:v>42746</c:v>
                </c:pt>
                <c:pt idx="352">
                  <c:v>42747</c:v>
                </c:pt>
                <c:pt idx="353">
                  <c:v>42748</c:v>
                </c:pt>
                <c:pt idx="354">
                  <c:v>42751</c:v>
                </c:pt>
                <c:pt idx="355">
                  <c:v>42752</c:v>
                </c:pt>
                <c:pt idx="356">
                  <c:v>42753</c:v>
                </c:pt>
                <c:pt idx="357">
                  <c:v>42754</c:v>
                </c:pt>
                <c:pt idx="358">
                  <c:v>42755</c:v>
                </c:pt>
                <c:pt idx="359">
                  <c:v>42758</c:v>
                </c:pt>
                <c:pt idx="360">
                  <c:v>42759</c:v>
                </c:pt>
                <c:pt idx="361">
                  <c:v>42760</c:v>
                </c:pt>
                <c:pt idx="362">
                  <c:v>42761</c:v>
                </c:pt>
                <c:pt idx="363">
                  <c:v>42762</c:v>
                </c:pt>
                <c:pt idx="364">
                  <c:v>42765</c:v>
                </c:pt>
                <c:pt idx="365">
                  <c:v>42766</c:v>
                </c:pt>
                <c:pt idx="366">
                  <c:v>42767</c:v>
                </c:pt>
                <c:pt idx="367">
                  <c:v>42768</c:v>
                </c:pt>
                <c:pt idx="368">
                  <c:v>42769</c:v>
                </c:pt>
                <c:pt idx="369">
                  <c:v>42772</c:v>
                </c:pt>
                <c:pt idx="370">
                  <c:v>42773</c:v>
                </c:pt>
                <c:pt idx="371">
                  <c:v>42774</c:v>
                </c:pt>
                <c:pt idx="372">
                  <c:v>42775</c:v>
                </c:pt>
                <c:pt idx="373">
                  <c:v>42776</c:v>
                </c:pt>
                <c:pt idx="374">
                  <c:v>42779</c:v>
                </c:pt>
                <c:pt idx="375">
                  <c:v>42780</c:v>
                </c:pt>
                <c:pt idx="376">
                  <c:v>42781</c:v>
                </c:pt>
                <c:pt idx="377">
                  <c:v>42782</c:v>
                </c:pt>
                <c:pt idx="378">
                  <c:v>42783</c:v>
                </c:pt>
                <c:pt idx="379">
                  <c:v>42786</c:v>
                </c:pt>
                <c:pt idx="380">
                  <c:v>42787</c:v>
                </c:pt>
                <c:pt idx="381">
                  <c:v>42788</c:v>
                </c:pt>
                <c:pt idx="382">
                  <c:v>42789</c:v>
                </c:pt>
                <c:pt idx="383">
                  <c:v>42790</c:v>
                </c:pt>
                <c:pt idx="384">
                  <c:v>42793</c:v>
                </c:pt>
                <c:pt idx="385">
                  <c:v>42794</c:v>
                </c:pt>
                <c:pt idx="386">
                  <c:v>42795</c:v>
                </c:pt>
                <c:pt idx="387">
                  <c:v>42796</c:v>
                </c:pt>
                <c:pt idx="388">
                  <c:v>42797</c:v>
                </c:pt>
                <c:pt idx="389">
                  <c:v>42800</c:v>
                </c:pt>
                <c:pt idx="390">
                  <c:v>42801</c:v>
                </c:pt>
                <c:pt idx="391">
                  <c:v>42802</c:v>
                </c:pt>
                <c:pt idx="392">
                  <c:v>42803</c:v>
                </c:pt>
                <c:pt idx="393">
                  <c:v>42804</c:v>
                </c:pt>
                <c:pt idx="394">
                  <c:v>42807</c:v>
                </c:pt>
                <c:pt idx="395">
                  <c:v>42808</c:v>
                </c:pt>
                <c:pt idx="396">
                  <c:v>42809</c:v>
                </c:pt>
                <c:pt idx="397">
                  <c:v>42810</c:v>
                </c:pt>
                <c:pt idx="398">
                  <c:v>42811</c:v>
                </c:pt>
                <c:pt idx="399">
                  <c:v>42814</c:v>
                </c:pt>
                <c:pt idx="400">
                  <c:v>42815</c:v>
                </c:pt>
                <c:pt idx="401">
                  <c:v>42816</c:v>
                </c:pt>
                <c:pt idx="402">
                  <c:v>42817</c:v>
                </c:pt>
                <c:pt idx="403">
                  <c:v>42818</c:v>
                </c:pt>
                <c:pt idx="404">
                  <c:v>42821</c:v>
                </c:pt>
                <c:pt idx="405">
                  <c:v>42822</c:v>
                </c:pt>
                <c:pt idx="406">
                  <c:v>42823</c:v>
                </c:pt>
                <c:pt idx="407">
                  <c:v>42824</c:v>
                </c:pt>
                <c:pt idx="408">
                  <c:v>42825</c:v>
                </c:pt>
                <c:pt idx="409">
                  <c:v>42828</c:v>
                </c:pt>
                <c:pt idx="410">
                  <c:v>42829</c:v>
                </c:pt>
                <c:pt idx="411">
                  <c:v>42830</c:v>
                </c:pt>
                <c:pt idx="412">
                  <c:v>42831</c:v>
                </c:pt>
                <c:pt idx="413">
                  <c:v>42832</c:v>
                </c:pt>
                <c:pt idx="414">
                  <c:v>42835</c:v>
                </c:pt>
                <c:pt idx="415">
                  <c:v>42836</c:v>
                </c:pt>
                <c:pt idx="416">
                  <c:v>42837</c:v>
                </c:pt>
                <c:pt idx="417">
                  <c:v>42838</c:v>
                </c:pt>
                <c:pt idx="418">
                  <c:v>42843</c:v>
                </c:pt>
                <c:pt idx="419">
                  <c:v>42844</c:v>
                </c:pt>
                <c:pt idx="420">
                  <c:v>42845</c:v>
                </c:pt>
                <c:pt idx="421">
                  <c:v>42846</c:v>
                </c:pt>
                <c:pt idx="422">
                  <c:v>42849</c:v>
                </c:pt>
                <c:pt idx="423">
                  <c:v>42850</c:v>
                </c:pt>
                <c:pt idx="424">
                  <c:v>42851</c:v>
                </c:pt>
                <c:pt idx="425">
                  <c:v>42852</c:v>
                </c:pt>
                <c:pt idx="426">
                  <c:v>42853</c:v>
                </c:pt>
                <c:pt idx="427">
                  <c:v>42857</c:v>
                </c:pt>
                <c:pt idx="428">
                  <c:v>42858</c:v>
                </c:pt>
                <c:pt idx="429">
                  <c:v>42859</c:v>
                </c:pt>
                <c:pt idx="430">
                  <c:v>42860</c:v>
                </c:pt>
                <c:pt idx="431">
                  <c:v>42863</c:v>
                </c:pt>
                <c:pt idx="432">
                  <c:v>42864</c:v>
                </c:pt>
                <c:pt idx="433">
                  <c:v>42865</c:v>
                </c:pt>
                <c:pt idx="434">
                  <c:v>42866</c:v>
                </c:pt>
                <c:pt idx="435">
                  <c:v>42867</c:v>
                </c:pt>
                <c:pt idx="436">
                  <c:v>42870</c:v>
                </c:pt>
                <c:pt idx="437">
                  <c:v>42871</c:v>
                </c:pt>
                <c:pt idx="438">
                  <c:v>42872</c:v>
                </c:pt>
                <c:pt idx="439">
                  <c:v>42873</c:v>
                </c:pt>
                <c:pt idx="440">
                  <c:v>42874</c:v>
                </c:pt>
                <c:pt idx="441">
                  <c:v>42877</c:v>
                </c:pt>
                <c:pt idx="442">
                  <c:v>42878</c:v>
                </c:pt>
                <c:pt idx="443">
                  <c:v>42879</c:v>
                </c:pt>
                <c:pt idx="444">
                  <c:v>42880</c:v>
                </c:pt>
                <c:pt idx="445">
                  <c:v>42881</c:v>
                </c:pt>
                <c:pt idx="446">
                  <c:v>42884</c:v>
                </c:pt>
                <c:pt idx="447">
                  <c:v>42885</c:v>
                </c:pt>
                <c:pt idx="448">
                  <c:v>42886</c:v>
                </c:pt>
                <c:pt idx="449">
                  <c:v>42887</c:v>
                </c:pt>
                <c:pt idx="450">
                  <c:v>42888</c:v>
                </c:pt>
                <c:pt idx="451">
                  <c:v>42891</c:v>
                </c:pt>
                <c:pt idx="452">
                  <c:v>42892</c:v>
                </c:pt>
                <c:pt idx="453">
                  <c:v>42893</c:v>
                </c:pt>
                <c:pt idx="454">
                  <c:v>42894</c:v>
                </c:pt>
                <c:pt idx="455">
                  <c:v>42895</c:v>
                </c:pt>
                <c:pt idx="456">
                  <c:v>42898</c:v>
                </c:pt>
                <c:pt idx="457">
                  <c:v>42899</c:v>
                </c:pt>
                <c:pt idx="458">
                  <c:v>42900</c:v>
                </c:pt>
                <c:pt idx="459">
                  <c:v>42901</c:v>
                </c:pt>
                <c:pt idx="460">
                  <c:v>42902</c:v>
                </c:pt>
                <c:pt idx="461">
                  <c:v>42905</c:v>
                </c:pt>
                <c:pt idx="462">
                  <c:v>42906</c:v>
                </c:pt>
                <c:pt idx="463">
                  <c:v>42907</c:v>
                </c:pt>
                <c:pt idx="464">
                  <c:v>42908</c:v>
                </c:pt>
                <c:pt idx="465">
                  <c:v>42909</c:v>
                </c:pt>
                <c:pt idx="466">
                  <c:v>42912</c:v>
                </c:pt>
                <c:pt idx="467">
                  <c:v>42913</c:v>
                </c:pt>
                <c:pt idx="468">
                  <c:v>42914</c:v>
                </c:pt>
                <c:pt idx="469">
                  <c:v>42915</c:v>
                </c:pt>
                <c:pt idx="470">
                  <c:v>42916</c:v>
                </c:pt>
                <c:pt idx="471">
                  <c:v>42919</c:v>
                </c:pt>
                <c:pt idx="472">
                  <c:v>42920</c:v>
                </c:pt>
                <c:pt idx="473">
                  <c:v>42921</c:v>
                </c:pt>
                <c:pt idx="474">
                  <c:v>42922</c:v>
                </c:pt>
                <c:pt idx="475">
                  <c:v>42923</c:v>
                </c:pt>
                <c:pt idx="476">
                  <c:v>42926</c:v>
                </c:pt>
                <c:pt idx="477">
                  <c:v>42927</c:v>
                </c:pt>
                <c:pt idx="478">
                  <c:v>42928</c:v>
                </c:pt>
                <c:pt idx="479">
                  <c:v>42929</c:v>
                </c:pt>
                <c:pt idx="480">
                  <c:v>42930</c:v>
                </c:pt>
                <c:pt idx="481">
                  <c:v>42933</c:v>
                </c:pt>
                <c:pt idx="482">
                  <c:v>42934</c:v>
                </c:pt>
                <c:pt idx="483">
                  <c:v>42935</c:v>
                </c:pt>
                <c:pt idx="484">
                  <c:v>42936</c:v>
                </c:pt>
                <c:pt idx="485">
                  <c:v>42937</c:v>
                </c:pt>
                <c:pt idx="486">
                  <c:v>42940</c:v>
                </c:pt>
                <c:pt idx="487">
                  <c:v>42941</c:v>
                </c:pt>
                <c:pt idx="488">
                  <c:v>42942</c:v>
                </c:pt>
                <c:pt idx="489">
                  <c:v>42943</c:v>
                </c:pt>
                <c:pt idx="490">
                  <c:v>42944</c:v>
                </c:pt>
                <c:pt idx="491">
                  <c:v>42947</c:v>
                </c:pt>
                <c:pt idx="492">
                  <c:v>42948</c:v>
                </c:pt>
                <c:pt idx="493">
                  <c:v>42949</c:v>
                </c:pt>
                <c:pt idx="494">
                  <c:v>42950</c:v>
                </c:pt>
                <c:pt idx="495">
                  <c:v>42951</c:v>
                </c:pt>
                <c:pt idx="496">
                  <c:v>42954</c:v>
                </c:pt>
                <c:pt idx="497">
                  <c:v>42955</c:v>
                </c:pt>
                <c:pt idx="498">
                  <c:v>42956</c:v>
                </c:pt>
                <c:pt idx="499">
                  <c:v>42957</c:v>
                </c:pt>
                <c:pt idx="500">
                  <c:v>42958</c:v>
                </c:pt>
                <c:pt idx="501">
                  <c:v>42961</c:v>
                </c:pt>
                <c:pt idx="502">
                  <c:v>42962</c:v>
                </c:pt>
                <c:pt idx="503">
                  <c:v>42963</c:v>
                </c:pt>
                <c:pt idx="504">
                  <c:v>42964</c:v>
                </c:pt>
                <c:pt idx="505">
                  <c:v>42965</c:v>
                </c:pt>
                <c:pt idx="506">
                  <c:v>42968</c:v>
                </c:pt>
                <c:pt idx="507">
                  <c:v>42969</c:v>
                </c:pt>
                <c:pt idx="508">
                  <c:v>42970</c:v>
                </c:pt>
                <c:pt idx="509">
                  <c:v>42971</c:v>
                </c:pt>
                <c:pt idx="510">
                  <c:v>42972</c:v>
                </c:pt>
                <c:pt idx="511">
                  <c:v>42979</c:v>
                </c:pt>
                <c:pt idx="512">
                  <c:v>42986</c:v>
                </c:pt>
                <c:pt idx="513">
                  <c:v>42993</c:v>
                </c:pt>
                <c:pt idx="514">
                  <c:v>43000</c:v>
                </c:pt>
                <c:pt idx="515">
                  <c:v>43007</c:v>
                </c:pt>
                <c:pt idx="516">
                  <c:v>43014</c:v>
                </c:pt>
                <c:pt idx="517">
                  <c:v>43021</c:v>
                </c:pt>
                <c:pt idx="518">
                  <c:v>43028</c:v>
                </c:pt>
                <c:pt idx="519">
                  <c:v>43035</c:v>
                </c:pt>
                <c:pt idx="520">
                  <c:v>43042</c:v>
                </c:pt>
                <c:pt idx="521">
                  <c:v>43049</c:v>
                </c:pt>
                <c:pt idx="522">
                  <c:v>43056</c:v>
                </c:pt>
                <c:pt idx="523">
                  <c:v>43063</c:v>
                </c:pt>
                <c:pt idx="524">
                  <c:v>43070</c:v>
                </c:pt>
                <c:pt idx="525">
                  <c:v>43077</c:v>
                </c:pt>
                <c:pt idx="526">
                  <c:v>43084</c:v>
                </c:pt>
                <c:pt idx="527">
                  <c:v>43091</c:v>
                </c:pt>
                <c:pt idx="528">
                  <c:v>43098</c:v>
                </c:pt>
                <c:pt idx="529">
                  <c:v>43105</c:v>
                </c:pt>
                <c:pt idx="530">
                  <c:v>43112</c:v>
                </c:pt>
                <c:pt idx="531">
                  <c:v>43119</c:v>
                </c:pt>
                <c:pt idx="532">
                  <c:v>43126</c:v>
                </c:pt>
                <c:pt idx="533">
                  <c:v>43133</c:v>
                </c:pt>
                <c:pt idx="534">
                  <c:v>43140</c:v>
                </c:pt>
                <c:pt idx="535">
                  <c:v>43147</c:v>
                </c:pt>
                <c:pt idx="536">
                  <c:v>43154</c:v>
                </c:pt>
                <c:pt idx="537">
                  <c:v>43161</c:v>
                </c:pt>
                <c:pt idx="538">
                  <c:v>43168</c:v>
                </c:pt>
                <c:pt idx="539">
                  <c:v>43175</c:v>
                </c:pt>
                <c:pt idx="540">
                  <c:v>43182</c:v>
                </c:pt>
                <c:pt idx="541">
                  <c:v>43193</c:v>
                </c:pt>
                <c:pt idx="542">
                  <c:v>43200</c:v>
                </c:pt>
                <c:pt idx="543">
                  <c:v>43207</c:v>
                </c:pt>
                <c:pt idx="544">
                  <c:v>43214</c:v>
                </c:pt>
                <c:pt idx="545">
                  <c:v>43222</c:v>
                </c:pt>
                <c:pt idx="546">
                  <c:v>43229</c:v>
                </c:pt>
                <c:pt idx="547">
                  <c:v>43236</c:v>
                </c:pt>
                <c:pt idx="548">
                  <c:v>43243</c:v>
                </c:pt>
                <c:pt idx="549">
                  <c:v>43250</c:v>
                </c:pt>
                <c:pt idx="550">
                  <c:v>43257</c:v>
                </c:pt>
                <c:pt idx="551">
                  <c:v>43264</c:v>
                </c:pt>
                <c:pt idx="552">
                  <c:v>43271</c:v>
                </c:pt>
                <c:pt idx="553">
                  <c:v>43278</c:v>
                </c:pt>
                <c:pt idx="554">
                  <c:v>43285</c:v>
                </c:pt>
                <c:pt idx="555">
                  <c:v>43292</c:v>
                </c:pt>
                <c:pt idx="556">
                  <c:v>43299</c:v>
                </c:pt>
                <c:pt idx="557">
                  <c:v>43306</c:v>
                </c:pt>
                <c:pt idx="558">
                  <c:v>43313</c:v>
                </c:pt>
                <c:pt idx="559">
                  <c:v>43320</c:v>
                </c:pt>
                <c:pt idx="560">
                  <c:v>43327</c:v>
                </c:pt>
                <c:pt idx="561">
                  <c:v>43334</c:v>
                </c:pt>
                <c:pt idx="562">
                  <c:v>43341</c:v>
                </c:pt>
                <c:pt idx="563">
                  <c:v>43348</c:v>
                </c:pt>
                <c:pt idx="564">
                  <c:v>43355</c:v>
                </c:pt>
                <c:pt idx="565">
                  <c:v>43362</c:v>
                </c:pt>
                <c:pt idx="566">
                  <c:v>43369</c:v>
                </c:pt>
                <c:pt idx="567">
                  <c:v>43376</c:v>
                </c:pt>
                <c:pt idx="568">
                  <c:v>43383</c:v>
                </c:pt>
                <c:pt idx="569">
                  <c:v>43390</c:v>
                </c:pt>
                <c:pt idx="570">
                  <c:v>43397</c:v>
                </c:pt>
                <c:pt idx="571">
                  <c:v>43404</c:v>
                </c:pt>
                <c:pt idx="572">
                  <c:v>43411</c:v>
                </c:pt>
                <c:pt idx="573">
                  <c:v>43418</c:v>
                </c:pt>
                <c:pt idx="574">
                  <c:v>43425</c:v>
                </c:pt>
                <c:pt idx="575">
                  <c:v>43432</c:v>
                </c:pt>
                <c:pt idx="576">
                  <c:v>43439</c:v>
                </c:pt>
                <c:pt idx="577">
                  <c:v>43446</c:v>
                </c:pt>
                <c:pt idx="578">
                  <c:v>43453</c:v>
                </c:pt>
                <c:pt idx="579">
                  <c:v>43461</c:v>
                </c:pt>
                <c:pt idx="580">
                  <c:v>43468</c:v>
                </c:pt>
                <c:pt idx="581">
                  <c:v>43475</c:v>
                </c:pt>
                <c:pt idx="582">
                  <c:v>43482</c:v>
                </c:pt>
                <c:pt idx="583">
                  <c:v>43489</c:v>
                </c:pt>
                <c:pt idx="584">
                  <c:v>43496</c:v>
                </c:pt>
                <c:pt idx="585">
                  <c:v>43503</c:v>
                </c:pt>
                <c:pt idx="586">
                  <c:v>43510</c:v>
                </c:pt>
                <c:pt idx="587">
                  <c:v>43517</c:v>
                </c:pt>
                <c:pt idx="588">
                  <c:v>43524</c:v>
                </c:pt>
                <c:pt idx="589">
                  <c:v>43531</c:v>
                </c:pt>
                <c:pt idx="590">
                  <c:v>43538</c:v>
                </c:pt>
                <c:pt idx="591">
                  <c:v>43545</c:v>
                </c:pt>
                <c:pt idx="592">
                  <c:v>43552</c:v>
                </c:pt>
                <c:pt idx="593">
                  <c:v>43559</c:v>
                </c:pt>
                <c:pt idx="594">
                  <c:v>43566</c:v>
                </c:pt>
                <c:pt idx="595">
                  <c:v>43573</c:v>
                </c:pt>
                <c:pt idx="596">
                  <c:v>43580</c:v>
                </c:pt>
                <c:pt idx="597">
                  <c:v>43587</c:v>
                </c:pt>
                <c:pt idx="598">
                  <c:v>43594</c:v>
                </c:pt>
                <c:pt idx="599">
                  <c:v>43601</c:v>
                </c:pt>
                <c:pt idx="600">
                  <c:v>43608</c:v>
                </c:pt>
                <c:pt idx="601">
                  <c:v>43615</c:v>
                </c:pt>
                <c:pt idx="602">
                  <c:v>43622</c:v>
                </c:pt>
                <c:pt idx="603">
                  <c:v>43629</c:v>
                </c:pt>
                <c:pt idx="604">
                  <c:v>43636</c:v>
                </c:pt>
                <c:pt idx="605">
                  <c:v>43643</c:v>
                </c:pt>
                <c:pt idx="606">
                  <c:v>43650</c:v>
                </c:pt>
                <c:pt idx="607">
                  <c:v>43657</c:v>
                </c:pt>
                <c:pt idx="608">
                  <c:v>43664</c:v>
                </c:pt>
                <c:pt idx="609">
                  <c:v>43671</c:v>
                </c:pt>
                <c:pt idx="610">
                  <c:v>43678</c:v>
                </c:pt>
                <c:pt idx="611">
                  <c:v>43685</c:v>
                </c:pt>
                <c:pt idx="612">
                  <c:v>43692</c:v>
                </c:pt>
                <c:pt idx="613">
                  <c:v>43699</c:v>
                </c:pt>
                <c:pt idx="614">
                  <c:v>43706</c:v>
                </c:pt>
                <c:pt idx="615">
                  <c:v>43713</c:v>
                </c:pt>
                <c:pt idx="616">
                  <c:v>43720</c:v>
                </c:pt>
                <c:pt idx="617">
                  <c:v>43727</c:v>
                </c:pt>
                <c:pt idx="618">
                  <c:v>43734</c:v>
                </c:pt>
                <c:pt idx="619">
                  <c:v>43741</c:v>
                </c:pt>
                <c:pt idx="620">
                  <c:v>43748</c:v>
                </c:pt>
                <c:pt idx="621">
                  <c:v>43755</c:v>
                </c:pt>
                <c:pt idx="622">
                  <c:v>43762</c:v>
                </c:pt>
                <c:pt idx="623">
                  <c:v>43769</c:v>
                </c:pt>
                <c:pt idx="624">
                  <c:v>43776</c:v>
                </c:pt>
                <c:pt idx="625">
                  <c:v>43783</c:v>
                </c:pt>
                <c:pt idx="626">
                  <c:v>43790</c:v>
                </c:pt>
                <c:pt idx="627">
                  <c:v>43797</c:v>
                </c:pt>
                <c:pt idx="628">
                  <c:v>43804</c:v>
                </c:pt>
                <c:pt idx="629">
                  <c:v>43811</c:v>
                </c:pt>
                <c:pt idx="630">
                  <c:v>43818</c:v>
                </c:pt>
                <c:pt idx="631">
                  <c:v>43826</c:v>
                </c:pt>
                <c:pt idx="632">
                  <c:v>43833</c:v>
                </c:pt>
                <c:pt idx="633">
                  <c:v>43840</c:v>
                </c:pt>
                <c:pt idx="634">
                  <c:v>43847</c:v>
                </c:pt>
                <c:pt idx="635">
                  <c:v>43854</c:v>
                </c:pt>
                <c:pt idx="636">
                  <c:v>43861</c:v>
                </c:pt>
                <c:pt idx="637">
                  <c:v>43868</c:v>
                </c:pt>
                <c:pt idx="638">
                  <c:v>43875</c:v>
                </c:pt>
                <c:pt idx="639">
                  <c:v>43882</c:v>
                </c:pt>
                <c:pt idx="640">
                  <c:v>43889</c:v>
                </c:pt>
                <c:pt idx="641">
                  <c:v>43896</c:v>
                </c:pt>
                <c:pt idx="642">
                  <c:v>43903</c:v>
                </c:pt>
                <c:pt idx="643">
                  <c:v>43910</c:v>
                </c:pt>
                <c:pt idx="644">
                  <c:v>43917</c:v>
                </c:pt>
                <c:pt idx="645">
                  <c:v>43924</c:v>
                </c:pt>
                <c:pt idx="646">
                  <c:v>43935</c:v>
                </c:pt>
                <c:pt idx="647">
                  <c:v>43942</c:v>
                </c:pt>
                <c:pt idx="648">
                  <c:v>43949</c:v>
                </c:pt>
                <c:pt idx="649">
                  <c:v>43956</c:v>
                </c:pt>
                <c:pt idx="650">
                  <c:v>43963</c:v>
                </c:pt>
                <c:pt idx="651">
                  <c:v>43970</c:v>
                </c:pt>
                <c:pt idx="652">
                  <c:v>43977</c:v>
                </c:pt>
                <c:pt idx="653">
                  <c:v>43984</c:v>
                </c:pt>
                <c:pt idx="654">
                  <c:v>43991</c:v>
                </c:pt>
                <c:pt idx="655">
                  <c:v>43998</c:v>
                </c:pt>
                <c:pt idx="656">
                  <c:v>44005</c:v>
                </c:pt>
                <c:pt idx="657">
                  <c:v>44012</c:v>
                </c:pt>
                <c:pt idx="658">
                  <c:v>44019</c:v>
                </c:pt>
                <c:pt idx="659">
                  <c:v>44026</c:v>
                </c:pt>
                <c:pt idx="660">
                  <c:v>44033</c:v>
                </c:pt>
                <c:pt idx="661">
                  <c:v>44040</c:v>
                </c:pt>
                <c:pt idx="662">
                  <c:v>44047</c:v>
                </c:pt>
                <c:pt idx="663">
                  <c:v>44054</c:v>
                </c:pt>
                <c:pt idx="664">
                  <c:v>44061</c:v>
                </c:pt>
                <c:pt idx="665">
                  <c:v>44068</c:v>
                </c:pt>
                <c:pt idx="666">
                  <c:v>44075</c:v>
                </c:pt>
                <c:pt idx="667">
                  <c:v>44082</c:v>
                </c:pt>
                <c:pt idx="668">
                  <c:v>44089</c:v>
                </c:pt>
                <c:pt idx="669">
                  <c:v>44096</c:v>
                </c:pt>
                <c:pt idx="670">
                  <c:v>44103</c:v>
                </c:pt>
                <c:pt idx="671">
                  <c:v>44110</c:v>
                </c:pt>
                <c:pt idx="672">
                  <c:v>44117</c:v>
                </c:pt>
                <c:pt idx="673">
                  <c:v>44124</c:v>
                </c:pt>
                <c:pt idx="674">
                  <c:v>44131</c:v>
                </c:pt>
                <c:pt idx="675">
                  <c:v>44138</c:v>
                </c:pt>
                <c:pt idx="676">
                  <c:v>44145</c:v>
                </c:pt>
                <c:pt idx="677">
                  <c:v>44152</c:v>
                </c:pt>
                <c:pt idx="678">
                  <c:v>44159</c:v>
                </c:pt>
                <c:pt idx="679">
                  <c:v>44166</c:v>
                </c:pt>
                <c:pt idx="680">
                  <c:v>44173</c:v>
                </c:pt>
                <c:pt idx="681">
                  <c:v>44180</c:v>
                </c:pt>
                <c:pt idx="682">
                  <c:v>44187</c:v>
                </c:pt>
                <c:pt idx="683">
                  <c:v>44194</c:v>
                </c:pt>
                <c:pt idx="684">
                  <c:v>44201</c:v>
                </c:pt>
                <c:pt idx="685">
                  <c:v>44208</c:v>
                </c:pt>
                <c:pt idx="686">
                  <c:v>44215</c:v>
                </c:pt>
                <c:pt idx="687">
                  <c:v>44222</c:v>
                </c:pt>
                <c:pt idx="688">
                  <c:v>44229</c:v>
                </c:pt>
                <c:pt idx="689">
                  <c:v>44236</c:v>
                </c:pt>
                <c:pt idx="690">
                  <c:v>44243</c:v>
                </c:pt>
                <c:pt idx="691">
                  <c:v>44250</c:v>
                </c:pt>
                <c:pt idx="692">
                  <c:v>44257</c:v>
                </c:pt>
                <c:pt idx="693">
                  <c:v>44264</c:v>
                </c:pt>
                <c:pt idx="694">
                  <c:v>44271</c:v>
                </c:pt>
                <c:pt idx="695">
                  <c:v>44278</c:v>
                </c:pt>
                <c:pt idx="696">
                  <c:v>44285</c:v>
                </c:pt>
                <c:pt idx="697">
                  <c:v>44292</c:v>
                </c:pt>
                <c:pt idx="698">
                  <c:v>44299</c:v>
                </c:pt>
                <c:pt idx="699">
                  <c:v>44306</c:v>
                </c:pt>
                <c:pt idx="700">
                  <c:v>44313</c:v>
                </c:pt>
                <c:pt idx="701">
                  <c:v>44320</c:v>
                </c:pt>
                <c:pt idx="702">
                  <c:v>44327</c:v>
                </c:pt>
                <c:pt idx="703">
                  <c:v>44334</c:v>
                </c:pt>
                <c:pt idx="704">
                  <c:v>44341</c:v>
                </c:pt>
                <c:pt idx="705">
                  <c:v>44348</c:v>
                </c:pt>
                <c:pt idx="706">
                  <c:v>44355</c:v>
                </c:pt>
                <c:pt idx="707">
                  <c:v>44362</c:v>
                </c:pt>
                <c:pt idx="708">
                  <c:v>44369</c:v>
                </c:pt>
                <c:pt idx="709">
                  <c:v>44376</c:v>
                </c:pt>
                <c:pt idx="710">
                  <c:v>44383</c:v>
                </c:pt>
                <c:pt idx="711">
                  <c:v>44390</c:v>
                </c:pt>
                <c:pt idx="712">
                  <c:v>44397</c:v>
                </c:pt>
                <c:pt idx="713">
                  <c:v>44404</c:v>
                </c:pt>
                <c:pt idx="714">
                  <c:v>44411</c:v>
                </c:pt>
                <c:pt idx="715">
                  <c:v>44418</c:v>
                </c:pt>
                <c:pt idx="716">
                  <c:v>44425</c:v>
                </c:pt>
                <c:pt idx="717">
                  <c:v>44432</c:v>
                </c:pt>
                <c:pt idx="718">
                  <c:v>44439</c:v>
                </c:pt>
                <c:pt idx="719">
                  <c:v>44446</c:v>
                </c:pt>
                <c:pt idx="720">
                  <c:v>44453</c:v>
                </c:pt>
                <c:pt idx="721">
                  <c:v>44460</c:v>
                </c:pt>
                <c:pt idx="722">
                  <c:v>44467</c:v>
                </c:pt>
                <c:pt idx="723">
                  <c:v>44474</c:v>
                </c:pt>
                <c:pt idx="724">
                  <c:v>44481</c:v>
                </c:pt>
                <c:pt idx="725">
                  <c:v>44488</c:v>
                </c:pt>
                <c:pt idx="726">
                  <c:v>44495</c:v>
                </c:pt>
                <c:pt idx="727">
                  <c:v>44502</c:v>
                </c:pt>
                <c:pt idx="728">
                  <c:v>44509</c:v>
                </c:pt>
                <c:pt idx="729">
                  <c:v>44516</c:v>
                </c:pt>
                <c:pt idx="730">
                  <c:v>44523</c:v>
                </c:pt>
                <c:pt idx="731">
                  <c:v>44530</c:v>
                </c:pt>
                <c:pt idx="732">
                  <c:v>44537</c:v>
                </c:pt>
                <c:pt idx="733">
                  <c:v>44544</c:v>
                </c:pt>
                <c:pt idx="734">
                  <c:v>44551</c:v>
                </c:pt>
                <c:pt idx="735">
                  <c:v>44558</c:v>
                </c:pt>
                <c:pt idx="736">
                  <c:v>44565</c:v>
                </c:pt>
                <c:pt idx="737">
                  <c:v>44572</c:v>
                </c:pt>
                <c:pt idx="738">
                  <c:v>44579</c:v>
                </c:pt>
                <c:pt idx="739">
                  <c:v>44586</c:v>
                </c:pt>
                <c:pt idx="740">
                  <c:v>44593</c:v>
                </c:pt>
                <c:pt idx="741">
                  <c:v>44600</c:v>
                </c:pt>
                <c:pt idx="742">
                  <c:v>44607</c:v>
                </c:pt>
                <c:pt idx="743">
                  <c:v>44614</c:v>
                </c:pt>
                <c:pt idx="744">
                  <c:v>44621</c:v>
                </c:pt>
                <c:pt idx="745">
                  <c:v>44628</c:v>
                </c:pt>
                <c:pt idx="746">
                  <c:v>44635</c:v>
                </c:pt>
                <c:pt idx="747">
                  <c:v>44642</c:v>
                </c:pt>
                <c:pt idx="748">
                  <c:v>44649</c:v>
                </c:pt>
                <c:pt idx="749">
                  <c:v>44656</c:v>
                </c:pt>
                <c:pt idx="750">
                  <c:v>44663</c:v>
                </c:pt>
                <c:pt idx="751">
                  <c:v>44670</c:v>
                </c:pt>
                <c:pt idx="752">
                  <c:v>44677</c:v>
                </c:pt>
                <c:pt idx="753">
                  <c:v>44684</c:v>
                </c:pt>
                <c:pt idx="754">
                  <c:v>44691</c:v>
                </c:pt>
                <c:pt idx="755">
                  <c:v>44698</c:v>
                </c:pt>
                <c:pt idx="756">
                  <c:v>44705</c:v>
                </c:pt>
                <c:pt idx="757">
                  <c:v>44712</c:v>
                </c:pt>
                <c:pt idx="758">
                  <c:v>44719</c:v>
                </c:pt>
                <c:pt idx="759">
                  <c:v>44726</c:v>
                </c:pt>
                <c:pt idx="760">
                  <c:v>44733</c:v>
                </c:pt>
                <c:pt idx="761">
                  <c:v>44740</c:v>
                </c:pt>
                <c:pt idx="762">
                  <c:v>44747</c:v>
                </c:pt>
                <c:pt idx="763">
                  <c:v>44754</c:v>
                </c:pt>
                <c:pt idx="764">
                  <c:v>44761</c:v>
                </c:pt>
                <c:pt idx="765">
                  <c:v>44768</c:v>
                </c:pt>
                <c:pt idx="766">
                  <c:v>44775</c:v>
                </c:pt>
                <c:pt idx="767">
                  <c:v>44782</c:v>
                </c:pt>
                <c:pt idx="768">
                  <c:v>44789</c:v>
                </c:pt>
                <c:pt idx="769">
                  <c:v>44796</c:v>
                </c:pt>
                <c:pt idx="770">
                  <c:v>44803</c:v>
                </c:pt>
                <c:pt idx="771">
                  <c:v>44810</c:v>
                </c:pt>
                <c:pt idx="772">
                  <c:v>44817</c:v>
                </c:pt>
                <c:pt idx="773">
                  <c:v>44824</c:v>
                </c:pt>
                <c:pt idx="774">
                  <c:v>44831</c:v>
                </c:pt>
                <c:pt idx="775">
                  <c:v>44838</c:v>
                </c:pt>
                <c:pt idx="776">
                  <c:v>44845</c:v>
                </c:pt>
                <c:pt idx="777">
                  <c:v>44852</c:v>
                </c:pt>
                <c:pt idx="778">
                  <c:v>44859</c:v>
                </c:pt>
                <c:pt idx="779">
                  <c:v>44866</c:v>
                </c:pt>
                <c:pt idx="780">
                  <c:v>44873</c:v>
                </c:pt>
                <c:pt idx="781">
                  <c:v>44880</c:v>
                </c:pt>
                <c:pt idx="782">
                  <c:v>44887</c:v>
                </c:pt>
                <c:pt idx="783">
                  <c:v>44894</c:v>
                </c:pt>
                <c:pt idx="784">
                  <c:v>44901</c:v>
                </c:pt>
                <c:pt idx="785">
                  <c:v>44908</c:v>
                </c:pt>
                <c:pt idx="786">
                  <c:v>44915</c:v>
                </c:pt>
                <c:pt idx="787">
                  <c:v>44922</c:v>
                </c:pt>
                <c:pt idx="788">
                  <c:v>44929</c:v>
                </c:pt>
                <c:pt idx="789">
                  <c:v>44936</c:v>
                </c:pt>
                <c:pt idx="790">
                  <c:v>44943</c:v>
                </c:pt>
                <c:pt idx="791">
                  <c:v>44950</c:v>
                </c:pt>
                <c:pt idx="792">
                  <c:v>44957</c:v>
                </c:pt>
                <c:pt idx="793">
                  <c:v>44964</c:v>
                </c:pt>
                <c:pt idx="794">
                  <c:v>44971</c:v>
                </c:pt>
                <c:pt idx="795">
                  <c:v>44978</c:v>
                </c:pt>
                <c:pt idx="796">
                  <c:v>44985</c:v>
                </c:pt>
                <c:pt idx="797">
                  <c:v>44992</c:v>
                </c:pt>
                <c:pt idx="798">
                  <c:v>44999</c:v>
                </c:pt>
                <c:pt idx="799">
                  <c:v>45006</c:v>
                </c:pt>
                <c:pt idx="800">
                  <c:v>45013</c:v>
                </c:pt>
                <c:pt idx="801">
                  <c:v>45020</c:v>
                </c:pt>
                <c:pt idx="802">
                  <c:v>45027</c:v>
                </c:pt>
                <c:pt idx="803">
                  <c:v>45034</c:v>
                </c:pt>
                <c:pt idx="804">
                  <c:v>45041</c:v>
                </c:pt>
                <c:pt idx="805">
                  <c:v>45048</c:v>
                </c:pt>
                <c:pt idx="806">
                  <c:v>45055</c:v>
                </c:pt>
                <c:pt idx="807">
                  <c:v>45062</c:v>
                </c:pt>
                <c:pt idx="808">
                  <c:v>45069</c:v>
                </c:pt>
                <c:pt idx="809">
                  <c:v>45076</c:v>
                </c:pt>
                <c:pt idx="810">
                  <c:v>45083</c:v>
                </c:pt>
                <c:pt idx="811">
                  <c:v>45090</c:v>
                </c:pt>
                <c:pt idx="812">
                  <c:v>45097</c:v>
                </c:pt>
                <c:pt idx="813">
                  <c:v>45104</c:v>
                </c:pt>
                <c:pt idx="814">
                  <c:v>45111</c:v>
                </c:pt>
                <c:pt idx="815">
                  <c:v>45118</c:v>
                </c:pt>
                <c:pt idx="816">
                  <c:v>45125</c:v>
                </c:pt>
                <c:pt idx="817">
                  <c:v>45132</c:v>
                </c:pt>
                <c:pt idx="818">
                  <c:v>45139</c:v>
                </c:pt>
                <c:pt idx="819">
                  <c:v>45146</c:v>
                </c:pt>
                <c:pt idx="820">
                  <c:v>45153</c:v>
                </c:pt>
                <c:pt idx="821">
                  <c:v>45160</c:v>
                </c:pt>
                <c:pt idx="822">
                  <c:v>45167</c:v>
                </c:pt>
                <c:pt idx="823">
                  <c:v>45174</c:v>
                </c:pt>
                <c:pt idx="824">
                  <c:v>45181</c:v>
                </c:pt>
                <c:pt idx="825">
                  <c:v>45188</c:v>
                </c:pt>
                <c:pt idx="826">
                  <c:v>45195</c:v>
                </c:pt>
                <c:pt idx="827">
                  <c:v>45202</c:v>
                </c:pt>
                <c:pt idx="828">
                  <c:v>45209</c:v>
                </c:pt>
                <c:pt idx="829">
                  <c:v>45216</c:v>
                </c:pt>
                <c:pt idx="830">
                  <c:v>45223</c:v>
                </c:pt>
                <c:pt idx="831">
                  <c:v>45230</c:v>
                </c:pt>
                <c:pt idx="832">
                  <c:v>45237</c:v>
                </c:pt>
                <c:pt idx="833">
                  <c:v>45244</c:v>
                </c:pt>
                <c:pt idx="834">
                  <c:v>45251</c:v>
                </c:pt>
                <c:pt idx="835">
                  <c:v>45258</c:v>
                </c:pt>
                <c:pt idx="836">
                  <c:v>45265</c:v>
                </c:pt>
                <c:pt idx="837">
                  <c:v>45272</c:v>
                </c:pt>
                <c:pt idx="838">
                  <c:v>45279</c:v>
                </c:pt>
                <c:pt idx="839">
                  <c:v>45287</c:v>
                </c:pt>
                <c:pt idx="840">
                  <c:v>45294</c:v>
                </c:pt>
                <c:pt idx="841">
                  <c:v>45301</c:v>
                </c:pt>
                <c:pt idx="842">
                  <c:v>45308</c:v>
                </c:pt>
                <c:pt idx="843">
                  <c:v>45315</c:v>
                </c:pt>
                <c:pt idx="844">
                  <c:v>45322</c:v>
                </c:pt>
                <c:pt idx="845">
                  <c:v>45329</c:v>
                </c:pt>
                <c:pt idx="846">
                  <c:v>45336</c:v>
                </c:pt>
                <c:pt idx="847">
                  <c:v>45343</c:v>
                </c:pt>
                <c:pt idx="848">
                  <c:v>45350</c:v>
                </c:pt>
                <c:pt idx="849">
                  <c:v>45357</c:v>
                </c:pt>
                <c:pt idx="850">
                  <c:v>45364</c:v>
                </c:pt>
                <c:pt idx="851">
                  <c:v>45371</c:v>
                </c:pt>
                <c:pt idx="852">
                  <c:v>45378</c:v>
                </c:pt>
                <c:pt idx="853">
                  <c:v>45385</c:v>
                </c:pt>
                <c:pt idx="854">
                  <c:v>45392</c:v>
                </c:pt>
                <c:pt idx="855">
                  <c:v>45399</c:v>
                </c:pt>
                <c:pt idx="856">
                  <c:v>45406</c:v>
                </c:pt>
                <c:pt idx="857">
                  <c:v>45414</c:v>
                </c:pt>
                <c:pt idx="858">
                  <c:v>45421</c:v>
                </c:pt>
                <c:pt idx="859">
                  <c:v>45428</c:v>
                </c:pt>
                <c:pt idx="860">
                  <c:v>45435</c:v>
                </c:pt>
                <c:pt idx="861">
                  <c:v>45442</c:v>
                </c:pt>
                <c:pt idx="862">
                  <c:v>45449</c:v>
                </c:pt>
                <c:pt idx="863">
                  <c:v>45456</c:v>
                </c:pt>
                <c:pt idx="864">
                  <c:v>45463</c:v>
                </c:pt>
                <c:pt idx="865">
                  <c:v>45470</c:v>
                </c:pt>
                <c:pt idx="866">
                  <c:v>45477</c:v>
                </c:pt>
                <c:pt idx="867">
                  <c:v>45484</c:v>
                </c:pt>
                <c:pt idx="868">
                  <c:v>45491</c:v>
                </c:pt>
                <c:pt idx="869">
                  <c:v>45498</c:v>
                </c:pt>
                <c:pt idx="870">
                  <c:v>45505</c:v>
                </c:pt>
                <c:pt idx="871">
                  <c:v>45512</c:v>
                </c:pt>
                <c:pt idx="872">
                  <c:v>45519</c:v>
                </c:pt>
                <c:pt idx="873">
                  <c:v>45526</c:v>
                </c:pt>
                <c:pt idx="874">
                  <c:v>45533</c:v>
                </c:pt>
                <c:pt idx="875">
                  <c:v>45540</c:v>
                </c:pt>
                <c:pt idx="876">
                  <c:v>45547</c:v>
                </c:pt>
                <c:pt idx="877">
                  <c:v>45554</c:v>
                </c:pt>
                <c:pt idx="878">
                  <c:v>45561</c:v>
                </c:pt>
                <c:pt idx="879">
                  <c:v>45568</c:v>
                </c:pt>
                <c:pt idx="880">
                  <c:v>45575</c:v>
                </c:pt>
                <c:pt idx="881">
                  <c:v>45582</c:v>
                </c:pt>
                <c:pt idx="882">
                  <c:v>45589</c:v>
                </c:pt>
                <c:pt idx="883">
                  <c:v>45596</c:v>
                </c:pt>
                <c:pt idx="884">
                  <c:v>45603</c:v>
                </c:pt>
                <c:pt idx="885">
                  <c:v>45610</c:v>
                </c:pt>
                <c:pt idx="886">
                  <c:v>45617</c:v>
                </c:pt>
                <c:pt idx="887">
                  <c:v>45624</c:v>
                </c:pt>
                <c:pt idx="888">
                  <c:v>45631</c:v>
                </c:pt>
                <c:pt idx="889">
                  <c:v>45638</c:v>
                </c:pt>
                <c:pt idx="890">
                  <c:v>45645</c:v>
                </c:pt>
                <c:pt idx="891">
                  <c:v>45653</c:v>
                </c:pt>
                <c:pt idx="892">
                  <c:v>45660</c:v>
                </c:pt>
                <c:pt idx="893">
                  <c:v>45667</c:v>
                </c:pt>
                <c:pt idx="894">
                  <c:v>45674</c:v>
                </c:pt>
                <c:pt idx="895">
                  <c:v>45681</c:v>
                </c:pt>
                <c:pt idx="896">
                  <c:v>45688</c:v>
                </c:pt>
                <c:pt idx="897">
                  <c:v>45695</c:v>
                </c:pt>
                <c:pt idx="898">
                  <c:v>45702</c:v>
                </c:pt>
                <c:pt idx="899">
                  <c:v>45709</c:v>
                </c:pt>
                <c:pt idx="900">
                  <c:v>45716</c:v>
                </c:pt>
                <c:pt idx="901">
                  <c:v>45723</c:v>
                </c:pt>
                <c:pt idx="902">
                  <c:v>45730</c:v>
                </c:pt>
                <c:pt idx="903">
                  <c:v>45737</c:v>
                </c:pt>
                <c:pt idx="904">
                  <c:v>45744</c:v>
                </c:pt>
                <c:pt idx="905">
                  <c:v>45751</c:v>
                </c:pt>
                <c:pt idx="906">
                  <c:v>45758</c:v>
                </c:pt>
                <c:pt idx="907">
                  <c:v>45769</c:v>
                </c:pt>
                <c:pt idx="908">
                  <c:v>45776</c:v>
                </c:pt>
                <c:pt idx="909">
                  <c:v>45783</c:v>
                </c:pt>
                <c:pt idx="910">
                  <c:v>45790</c:v>
                </c:pt>
                <c:pt idx="911">
                  <c:v>45797</c:v>
                </c:pt>
                <c:pt idx="912">
                  <c:v>45804</c:v>
                </c:pt>
                <c:pt idx="913">
                  <c:v>45811</c:v>
                </c:pt>
                <c:pt idx="914">
                  <c:v>45818</c:v>
                </c:pt>
                <c:pt idx="915">
                  <c:v>45825</c:v>
                </c:pt>
                <c:pt idx="916">
                  <c:v>45832</c:v>
                </c:pt>
                <c:pt idx="917">
                  <c:v>45839</c:v>
                </c:pt>
                <c:pt idx="918">
                  <c:v>45846</c:v>
                </c:pt>
                <c:pt idx="919">
                  <c:v>45853</c:v>
                </c:pt>
                <c:pt idx="920">
                  <c:v>45860</c:v>
                </c:pt>
                <c:pt idx="921">
                  <c:v>45867</c:v>
                </c:pt>
                <c:pt idx="922">
                  <c:v>45874</c:v>
                </c:pt>
                <c:pt idx="923">
                  <c:v>45881</c:v>
                </c:pt>
                <c:pt idx="924">
                  <c:v>45888</c:v>
                </c:pt>
                <c:pt idx="925">
                  <c:v>45895</c:v>
                </c:pt>
                <c:pt idx="926">
                  <c:v>45902</c:v>
                </c:pt>
                <c:pt idx="927">
                  <c:v>45909</c:v>
                </c:pt>
                <c:pt idx="928">
                  <c:v>45916</c:v>
                </c:pt>
                <c:pt idx="929">
                  <c:v>45923</c:v>
                </c:pt>
                <c:pt idx="930">
                  <c:v>45930</c:v>
                </c:pt>
                <c:pt idx="931">
                  <c:v>45937</c:v>
                </c:pt>
                <c:pt idx="932">
                  <c:v>45944</c:v>
                </c:pt>
                <c:pt idx="933">
                  <c:v>45951</c:v>
                </c:pt>
                <c:pt idx="934">
                  <c:v>45958</c:v>
                </c:pt>
                <c:pt idx="935">
                  <c:v>45965</c:v>
                </c:pt>
                <c:pt idx="936">
                  <c:v>45972</c:v>
                </c:pt>
                <c:pt idx="937">
                  <c:v>45979</c:v>
                </c:pt>
                <c:pt idx="938">
                  <c:v>45986</c:v>
                </c:pt>
                <c:pt idx="939">
                  <c:v>45993</c:v>
                </c:pt>
                <c:pt idx="940">
                  <c:v>46000</c:v>
                </c:pt>
                <c:pt idx="941">
                  <c:v>46007</c:v>
                </c:pt>
                <c:pt idx="942">
                  <c:v>46014</c:v>
                </c:pt>
                <c:pt idx="943">
                  <c:v>46021</c:v>
                </c:pt>
                <c:pt idx="944">
                  <c:v>46028</c:v>
                </c:pt>
                <c:pt idx="945">
                  <c:v>46035</c:v>
                </c:pt>
                <c:pt idx="946">
                  <c:v>46042</c:v>
                </c:pt>
                <c:pt idx="947">
                  <c:v>46049</c:v>
                </c:pt>
                <c:pt idx="948">
                  <c:v>46056</c:v>
                </c:pt>
                <c:pt idx="949">
                  <c:v>46063</c:v>
                </c:pt>
                <c:pt idx="950">
                  <c:v>46070</c:v>
                </c:pt>
                <c:pt idx="951">
                  <c:v>46077</c:v>
                </c:pt>
                <c:pt idx="952">
                  <c:v>46084</c:v>
                </c:pt>
                <c:pt idx="953">
                  <c:v>46091</c:v>
                </c:pt>
                <c:pt idx="954">
                  <c:v>46098</c:v>
                </c:pt>
                <c:pt idx="955">
                  <c:v>46105</c:v>
                </c:pt>
                <c:pt idx="956">
                  <c:v>46112</c:v>
                </c:pt>
                <c:pt idx="957">
                  <c:v>46119</c:v>
                </c:pt>
                <c:pt idx="958">
                  <c:v>46126</c:v>
                </c:pt>
                <c:pt idx="959">
                  <c:v>46133</c:v>
                </c:pt>
                <c:pt idx="960">
                  <c:v>46140</c:v>
                </c:pt>
                <c:pt idx="961">
                  <c:v>46147</c:v>
                </c:pt>
                <c:pt idx="962">
                  <c:v>46154</c:v>
                </c:pt>
                <c:pt idx="963">
                  <c:v>46161</c:v>
                </c:pt>
                <c:pt idx="964">
                  <c:v>46168</c:v>
                </c:pt>
                <c:pt idx="965">
                  <c:v>46175</c:v>
                </c:pt>
                <c:pt idx="966">
                  <c:v>46182</c:v>
                </c:pt>
                <c:pt idx="967">
                  <c:v>46189</c:v>
                </c:pt>
                <c:pt idx="968">
                  <c:v>46196</c:v>
                </c:pt>
                <c:pt idx="969">
                  <c:v>46203</c:v>
                </c:pt>
                <c:pt idx="970">
                  <c:v>46210</c:v>
                </c:pt>
                <c:pt idx="971">
                  <c:v>46217</c:v>
                </c:pt>
                <c:pt idx="972">
                  <c:v>46224</c:v>
                </c:pt>
                <c:pt idx="973">
                  <c:v>46231</c:v>
                </c:pt>
                <c:pt idx="974">
                  <c:v>46238</c:v>
                </c:pt>
                <c:pt idx="975">
                  <c:v>46245</c:v>
                </c:pt>
                <c:pt idx="976">
                  <c:v>46252</c:v>
                </c:pt>
                <c:pt idx="977">
                  <c:v>46259</c:v>
                </c:pt>
                <c:pt idx="978">
                  <c:v>46266</c:v>
                </c:pt>
                <c:pt idx="979">
                  <c:v>46273</c:v>
                </c:pt>
                <c:pt idx="980">
                  <c:v>46280</c:v>
                </c:pt>
                <c:pt idx="981">
                  <c:v>46287</c:v>
                </c:pt>
                <c:pt idx="982">
                  <c:v>46294</c:v>
                </c:pt>
                <c:pt idx="983">
                  <c:v>46301</c:v>
                </c:pt>
                <c:pt idx="984">
                  <c:v>46308</c:v>
                </c:pt>
                <c:pt idx="985">
                  <c:v>46315</c:v>
                </c:pt>
                <c:pt idx="986">
                  <c:v>46322</c:v>
                </c:pt>
                <c:pt idx="987">
                  <c:v>46329</c:v>
                </c:pt>
                <c:pt idx="988">
                  <c:v>46336</c:v>
                </c:pt>
                <c:pt idx="989">
                  <c:v>46343</c:v>
                </c:pt>
                <c:pt idx="990">
                  <c:v>46350</c:v>
                </c:pt>
                <c:pt idx="991">
                  <c:v>46357</c:v>
                </c:pt>
                <c:pt idx="992">
                  <c:v>46364</c:v>
                </c:pt>
                <c:pt idx="993">
                  <c:v>46371</c:v>
                </c:pt>
                <c:pt idx="994">
                  <c:v>46378</c:v>
                </c:pt>
                <c:pt idx="995">
                  <c:v>46385</c:v>
                </c:pt>
                <c:pt idx="996">
                  <c:v>46392</c:v>
                </c:pt>
                <c:pt idx="997">
                  <c:v>46399</c:v>
                </c:pt>
                <c:pt idx="998">
                  <c:v>46406</c:v>
                </c:pt>
                <c:pt idx="999">
                  <c:v>46413</c:v>
                </c:pt>
                <c:pt idx="1000">
                  <c:v>46420</c:v>
                </c:pt>
                <c:pt idx="1001">
                  <c:v>46427</c:v>
                </c:pt>
                <c:pt idx="1002">
                  <c:v>46434</c:v>
                </c:pt>
                <c:pt idx="1003">
                  <c:v>46441</c:v>
                </c:pt>
                <c:pt idx="1004">
                  <c:v>46448</c:v>
                </c:pt>
                <c:pt idx="1005">
                  <c:v>46455</c:v>
                </c:pt>
                <c:pt idx="1006">
                  <c:v>46462</c:v>
                </c:pt>
                <c:pt idx="1007">
                  <c:v>46469</c:v>
                </c:pt>
                <c:pt idx="1008">
                  <c:v>46476</c:v>
                </c:pt>
                <c:pt idx="1009">
                  <c:v>46483</c:v>
                </c:pt>
                <c:pt idx="1010">
                  <c:v>46490</c:v>
                </c:pt>
                <c:pt idx="1011">
                  <c:v>46497</c:v>
                </c:pt>
                <c:pt idx="1012">
                  <c:v>46504</c:v>
                </c:pt>
                <c:pt idx="1013">
                  <c:v>46511</c:v>
                </c:pt>
                <c:pt idx="1014">
                  <c:v>46518</c:v>
                </c:pt>
                <c:pt idx="1015">
                  <c:v>46525</c:v>
                </c:pt>
                <c:pt idx="1016">
                  <c:v>46532</c:v>
                </c:pt>
                <c:pt idx="1017">
                  <c:v>46539</c:v>
                </c:pt>
                <c:pt idx="1018">
                  <c:v>46546</c:v>
                </c:pt>
                <c:pt idx="1019">
                  <c:v>46553</c:v>
                </c:pt>
                <c:pt idx="1020">
                  <c:v>46560</c:v>
                </c:pt>
                <c:pt idx="1021">
                  <c:v>46567</c:v>
                </c:pt>
                <c:pt idx="1022">
                  <c:v>46574</c:v>
                </c:pt>
                <c:pt idx="1023">
                  <c:v>46581</c:v>
                </c:pt>
                <c:pt idx="1024">
                  <c:v>46588</c:v>
                </c:pt>
                <c:pt idx="1025">
                  <c:v>46595</c:v>
                </c:pt>
                <c:pt idx="1026">
                  <c:v>46602</c:v>
                </c:pt>
                <c:pt idx="1027">
                  <c:v>46609</c:v>
                </c:pt>
                <c:pt idx="1028">
                  <c:v>46616</c:v>
                </c:pt>
                <c:pt idx="1029">
                  <c:v>46623</c:v>
                </c:pt>
                <c:pt idx="1030">
                  <c:v>46630</c:v>
                </c:pt>
                <c:pt idx="1031">
                  <c:v>46637</c:v>
                </c:pt>
                <c:pt idx="1032">
                  <c:v>46644</c:v>
                </c:pt>
                <c:pt idx="1033">
                  <c:v>46651</c:v>
                </c:pt>
                <c:pt idx="1034">
                  <c:v>46658</c:v>
                </c:pt>
                <c:pt idx="1035">
                  <c:v>46665</c:v>
                </c:pt>
                <c:pt idx="1036">
                  <c:v>46672</c:v>
                </c:pt>
                <c:pt idx="1037">
                  <c:v>46679</c:v>
                </c:pt>
                <c:pt idx="1038">
                  <c:v>46686</c:v>
                </c:pt>
                <c:pt idx="1039">
                  <c:v>46693</c:v>
                </c:pt>
                <c:pt idx="1040">
                  <c:v>46700</c:v>
                </c:pt>
                <c:pt idx="1041">
                  <c:v>46707</c:v>
                </c:pt>
                <c:pt idx="1042">
                  <c:v>46714</c:v>
                </c:pt>
                <c:pt idx="1043">
                  <c:v>46721</c:v>
                </c:pt>
                <c:pt idx="1044">
                  <c:v>46728</c:v>
                </c:pt>
                <c:pt idx="1045">
                  <c:v>46735</c:v>
                </c:pt>
                <c:pt idx="1046">
                  <c:v>46742</c:v>
                </c:pt>
                <c:pt idx="1047">
                  <c:v>46749</c:v>
                </c:pt>
                <c:pt idx="1048">
                  <c:v>46756</c:v>
                </c:pt>
                <c:pt idx="1049">
                  <c:v>46763</c:v>
                </c:pt>
                <c:pt idx="1050">
                  <c:v>46770</c:v>
                </c:pt>
                <c:pt idx="1051">
                  <c:v>46777</c:v>
                </c:pt>
                <c:pt idx="1052">
                  <c:v>46784</c:v>
                </c:pt>
                <c:pt idx="1053">
                  <c:v>46791</c:v>
                </c:pt>
                <c:pt idx="1054">
                  <c:v>46798</c:v>
                </c:pt>
                <c:pt idx="1055">
                  <c:v>46805</c:v>
                </c:pt>
                <c:pt idx="1056">
                  <c:v>46812</c:v>
                </c:pt>
                <c:pt idx="1057">
                  <c:v>46819</c:v>
                </c:pt>
                <c:pt idx="1058">
                  <c:v>46826</c:v>
                </c:pt>
                <c:pt idx="1059">
                  <c:v>46833</c:v>
                </c:pt>
                <c:pt idx="1060">
                  <c:v>46840</c:v>
                </c:pt>
                <c:pt idx="1061">
                  <c:v>46847</c:v>
                </c:pt>
                <c:pt idx="1062">
                  <c:v>46854</c:v>
                </c:pt>
                <c:pt idx="1063">
                  <c:v>46861</c:v>
                </c:pt>
                <c:pt idx="1064">
                  <c:v>46868</c:v>
                </c:pt>
                <c:pt idx="1065">
                  <c:v>46875</c:v>
                </c:pt>
                <c:pt idx="1066">
                  <c:v>46882</c:v>
                </c:pt>
                <c:pt idx="1067">
                  <c:v>46889</c:v>
                </c:pt>
                <c:pt idx="1068">
                  <c:v>46896</c:v>
                </c:pt>
                <c:pt idx="1069">
                  <c:v>46903</c:v>
                </c:pt>
                <c:pt idx="1070">
                  <c:v>46910</c:v>
                </c:pt>
                <c:pt idx="1071">
                  <c:v>46917</c:v>
                </c:pt>
                <c:pt idx="1072">
                  <c:v>46924</c:v>
                </c:pt>
                <c:pt idx="1073">
                  <c:v>46931</c:v>
                </c:pt>
                <c:pt idx="1074">
                  <c:v>46938</c:v>
                </c:pt>
                <c:pt idx="1075">
                  <c:v>46945</c:v>
                </c:pt>
                <c:pt idx="1076">
                  <c:v>46952</c:v>
                </c:pt>
                <c:pt idx="1077">
                  <c:v>46959</c:v>
                </c:pt>
                <c:pt idx="1078">
                  <c:v>46966</c:v>
                </c:pt>
                <c:pt idx="1079">
                  <c:v>46973</c:v>
                </c:pt>
                <c:pt idx="1080">
                  <c:v>46980</c:v>
                </c:pt>
                <c:pt idx="1081">
                  <c:v>46987</c:v>
                </c:pt>
                <c:pt idx="1082">
                  <c:v>46994</c:v>
                </c:pt>
                <c:pt idx="1083">
                  <c:v>47001</c:v>
                </c:pt>
                <c:pt idx="1084">
                  <c:v>47008</c:v>
                </c:pt>
                <c:pt idx="1085">
                  <c:v>47015</c:v>
                </c:pt>
                <c:pt idx="1086">
                  <c:v>47022</c:v>
                </c:pt>
                <c:pt idx="1087">
                  <c:v>47029</c:v>
                </c:pt>
                <c:pt idx="1088">
                  <c:v>47036</c:v>
                </c:pt>
                <c:pt idx="1089">
                  <c:v>47043</c:v>
                </c:pt>
                <c:pt idx="1090">
                  <c:v>47050</c:v>
                </c:pt>
                <c:pt idx="1091">
                  <c:v>47057</c:v>
                </c:pt>
                <c:pt idx="1092">
                  <c:v>47064</c:v>
                </c:pt>
                <c:pt idx="1093">
                  <c:v>47071</c:v>
                </c:pt>
                <c:pt idx="1094">
                  <c:v>47078</c:v>
                </c:pt>
                <c:pt idx="1095">
                  <c:v>47085</c:v>
                </c:pt>
                <c:pt idx="1096">
                  <c:v>47092</c:v>
                </c:pt>
                <c:pt idx="1097">
                  <c:v>47099</c:v>
                </c:pt>
                <c:pt idx="1098">
                  <c:v>47106</c:v>
                </c:pt>
                <c:pt idx="1099">
                  <c:v>47114</c:v>
                </c:pt>
                <c:pt idx="1100">
                  <c:v>47121</c:v>
                </c:pt>
                <c:pt idx="1101">
                  <c:v>47128</c:v>
                </c:pt>
                <c:pt idx="1102">
                  <c:v>47135</c:v>
                </c:pt>
                <c:pt idx="1103">
                  <c:v>47142</c:v>
                </c:pt>
                <c:pt idx="1104">
                  <c:v>47149</c:v>
                </c:pt>
                <c:pt idx="1105">
                  <c:v>47156</c:v>
                </c:pt>
                <c:pt idx="1106">
                  <c:v>47163</c:v>
                </c:pt>
                <c:pt idx="1107">
                  <c:v>47170</c:v>
                </c:pt>
                <c:pt idx="1108">
                  <c:v>47177</c:v>
                </c:pt>
                <c:pt idx="1109">
                  <c:v>47184</c:v>
                </c:pt>
                <c:pt idx="1110">
                  <c:v>47191</c:v>
                </c:pt>
                <c:pt idx="1111">
                  <c:v>47198</c:v>
                </c:pt>
                <c:pt idx="1112">
                  <c:v>47205</c:v>
                </c:pt>
                <c:pt idx="1113">
                  <c:v>47212</c:v>
                </c:pt>
                <c:pt idx="1114">
                  <c:v>47219</c:v>
                </c:pt>
                <c:pt idx="1115">
                  <c:v>47226</c:v>
                </c:pt>
                <c:pt idx="1116">
                  <c:v>47233</c:v>
                </c:pt>
                <c:pt idx="1117">
                  <c:v>47240</c:v>
                </c:pt>
                <c:pt idx="1118">
                  <c:v>47247</c:v>
                </c:pt>
                <c:pt idx="1119">
                  <c:v>47254</c:v>
                </c:pt>
                <c:pt idx="1120">
                  <c:v>47261</c:v>
                </c:pt>
                <c:pt idx="1121">
                  <c:v>47268</c:v>
                </c:pt>
                <c:pt idx="1122">
                  <c:v>47275</c:v>
                </c:pt>
                <c:pt idx="1123">
                  <c:v>47282</c:v>
                </c:pt>
                <c:pt idx="1124">
                  <c:v>47289</c:v>
                </c:pt>
                <c:pt idx="1125">
                  <c:v>47296</c:v>
                </c:pt>
                <c:pt idx="1126">
                  <c:v>47303</c:v>
                </c:pt>
                <c:pt idx="1127">
                  <c:v>47310</c:v>
                </c:pt>
                <c:pt idx="1128">
                  <c:v>47317</c:v>
                </c:pt>
                <c:pt idx="1129">
                  <c:v>47324</c:v>
                </c:pt>
                <c:pt idx="1130">
                  <c:v>47331</c:v>
                </c:pt>
                <c:pt idx="1131">
                  <c:v>47338</c:v>
                </c:pt>
                <c:pt idx="1132">
                  <c:v>47345</c:v>
                </c:pt>
                <c:pt idx="1133">
                  <c:v>47352</c:v>
                </c:pt>
                <c:pt idx="1134">
                  <c:v>47359</c:v>
                </c:pt>
                <c:pt idx="1135">
                  <c:v>47366</c:v>
                </c:pt>
                <c:pt idx="1136">
                  <c:v>47373</c:v>
                </c:pt>
                <c:pt idx="1137">
                  <c:v>47380</c:v>
                </c:pt>
                <c:pt idx="1138">
                  <c:v>47387</c:v>
                </c:pt>
                <c:pt idx="1139">
                  <c:v>47394</c:v>
                </c:pt>
                <c:pt idx="1140">
                  <c:v>47401</c:v>
                </c:pt>
                <c:pt idx="1141">
                  <c:v>47408</c:v>
                </c:pt>
                <c:pt idx="1142">
                  <c:v>47415</c:v>
                </c:pt>
                <c:pt idx="1143">
                  <c:v>47422</c:v>
                </c:pt>
                <c:pt idx="1144">
                  <c:v>47429</c:v>
                </c:pt>
                <c:pt idx="1145">
                  <c:v>47436</c:v>
                </c:pt>
                <c:pt idx="1146">
                  <c:v>47443</c:v>
                </c:pt>
                <c:pt idx="1147">
                  <c:v>47450</c:v>
                </c:pt>
                <c:pt idx="1148">
                  <c:v>47457</c:v>
                </c:pt>
                <c:pt idx="1149">
                  <c:v>47464</c:v>
                </c:pt>
                <c:pt idx="1150">
                  <c:v>47471</c:v>
                </c:pt>
                <c:pt idx="1151">
                  <c:v>47479</c:v>
                </c:pt>
                <c:pt idx="1152">
                  <c:v>47486</c:v>
                </c:pt>
                <c:pt idx="1153">
                  <c:v>47493</c:v>
                </c:pt>
                <c:pt idx="1154">
                  <c:v>47500</c:v>
                </c:pt>
                <c:pt idx="1155">
                  <c:v>47507</c:v>
                </c:pt>
                <c:pt idx="1156">
                  <c:v>47514</c:v>
                </c:pt>
                <c:pt idx="1157">
                  <c:v>47521</c:v>
                </c:pt>
                <c:pt idx="1158">
                  <c:v>47528</c:v>
                </c:pt>
                <c:pt idx="1159">
                  <c:v>47535</c:v>
                </c:pt>
                <c:pt idx="1160">
                  <c:v>47542</c:v>
                </c:pt>
                <c:pt idx="1161">
                  <c:v>47549</c:v>
                </c:pt>
                <c:pt idx="1162">
                  <c:v>47556</c:v>
                </c:pt>
                <c:pt idx="1163">
                  <c:v>47563</c:v>
                </c:pt>
                <c:pt idx="1164">
                  <c:v>47570</c:v>
                </c:pt>
                <c:pt idx="1165">
                  <c:v>47577</c:v>
                </c:pt>
                <c:pt idx="1166">
                  <c:v>47584</c:v>
                </c:pt>
                <c:pt idx="1167">
                  <c:v>47591</c:v>
                </c:pt>
                <c:pt idx="1168">
                  <c:v>47598</c:v>
                </c:pt>
                <c:pt idx="1169">
                  <c:v>47605</c:v>
                </c:pt>
                <c:pt idx="1170">
                  <c:v>47612</c:v>
                </c:pt>
                <c:pt idx="1171">
                  <c:v>47619</c:v>
                </c:pt>
                <c:pt idx="1172">
                  <c:v>47626</c:v>
                </c:pt>
                <c:pt idx="1173">
                  <c:v>47633</c:v>
                </c:pt>
                <c:pt idx="1174">
                  <c:v>47640</c:v>
                </c:pt>
                <c:pt idx="1175">
                  <c:v>47647</c:v>
                </c:pt>
                <c:pt idx="1176">
                  <c:v>47654</c:v>
                </c:pt>
                <c:pt idx="1177">
                  <c:v>47661</c:v>
                </c:pt>
                <c:pt idx="1178">
                  <c:v>47668</c:v>
                </c:pt>
                <c:pt idx="1179">
                  <c:v>47675</c:v>
                </c:pt>
                <c:pt idx="1180">
                  <c:v>47682</c:v>
                </c:pt>
                <c:pt idx="1181">
                  <c:v>47689</c:v>
                </c:pt>
                <c:pt idx="1182">
                  <c:v>47696</c:v>
                </c:pt>
                <c:pt idx="1183">
                  <c:v>47703</c:v>
                </c:pt>
                <c:pt idx="1184">
                  <c:v>47710</c:v>
                </c:pt>
                <c:pt idx="1185">
                  <c:v>47717</c:v>
                </c:pt>
                <c:pt idx="1186">
                  <c:v>47724</c:v>
                </c:pt>
                <c:pt idx="1187">
                  <c:v>47731</c:v>
                </c:pt>
                <c:pt idx="1188">
                  <c:v>47738</c:v>
                </c:pt>
                <c:pt idx="1189">
                  <c:v>47745</c:v>
                </c:pt>
                <c:pt idx="1190">
                  <c:v>47752</c:v>
                </c:pt>
                <c:pt idx="1191">
                  <c:v>47759</c:v>
                </c:pt>
                <c:pt idx="1192">
                  <c:v>47766</c:v>
                </c:pt>
                <c:pt idx="1193">
                  <c:v>47773</c:v>
                </c:pt>
                <c:pt idx="1194">
                  <c:v>47780</c:v>
                </c:pt>
                <c:pt idx="1195">
                  <c:v>47787</c:v>
                </c:pt>
                <c:pt idx="1196">
                  <c:v>47794</c:v>
                </c:pt>
                <c:pt idx="1197">
                  <c:v>47801</c:v>
                </c:pt>
                <c:pt idx="1198">
                  <c:v>47808</c:v>
                </c:pt>
                <c:pt idx="1199">
                  <c:v>47815</c:v>
                </c:pt>
                <c:pt idx="1200">
                  <c:v>47822</c:v>
                </c:pt>
                <c:pt idx="1201">
                  <c:v>47829</c:v>
                </c:pt>
                <c:pt idx="1202">
                  <c:v>47836</c:v>
                </c:pt>
                <c:pt idx="1203">
                  <c:v>47844</c:v>
                </c:pt>
                <c:pt idx="1204">
                  <c:v>47851</c:v>
                </c:pt>
                <c:pt idx="1205">
                  <c:v>47858</c:v>
                </c:pt>
                <c:pt idx="1206">
                  <c:v>47865</c:v>
                </c:pt>
                <c:pt idx="1207">
                  <c:v>47872</c:v>
                </c:pt>
                <c:pt idx="1208">
                  <c:v>47879</c:v>
                </c:pt>
                <c:pt idx="1209">
                  <c:v>47886</c:v>
                </c:pt>
                <c:pt idx="1210">
                  <c:v>47893</c:v>
                </c:pt>
                <c:pt idx="1211">
                  <c:v>47900</c:v>
                </c:pt>
                <c:pt idx="1212">
                  <c:v>47907</c:v>
                </c:pt>
                <c:pt idx="1213">
                  <c:v>47914</c:v>
                </c:pt>
                <c:pt idx="1214">
                  <c:v>47921</c:v>
                </c:pt>
                <c:pt idx="1215">
                  <c:v>47928</c:v>
                </c:pt>
                <c:pt idx="1216">
                  <c:v>47935</c:v>
                </c:pt>
                <c:pt idx="1217">
                  <c:v>47942</c:v>
                </c:pt>
                <c:pt idx="1218">
                  <c:v>47953</c:v>
                </c:pt>
                <c:pt idx="1219">
                  <c:v>47960</c:v>
                </c:pt>
                <c:pt idx="1220">
                  <c:v>47967</c:v>
                </c:pt>
                <c:pt idx="1221">
                  <c:v>47974</c:v>
                </c:pt>
                <c:pt idx="1222">
                  <c:v>47981</c:v>
                </c:pt>
                <c:pt idx="1223">
                  <c:v>47988</c:v>
                </c:pt>
                <c:pt idx="1224">
                  <c:v>47995</c:v>
                </c:pt>
                <c:pt idx="1225">
                  <c:v>48002</c:v>
                </c:pt>
                <c:pt idx="1226">
                  <c:v>48009</c:v>
                </c:pt>
                <c:pt idx="1227">
                  <c:v>48016</c:v>
                </c:pt>
                <c:pt idx="1228">
                  <c:v>48023</c:v>
                </c:pt>
                <c:pt idx="1229">
                  <c:v>48030</c:v>
                </c:pt>
                <c:pt idx="1230">
                  <c:v>48037</c:v>
                </c:pt>
                <c:pt idx="1231">
                  <c:v>48044</c:v>
                </c:pt>
                <c:pt idx="1232">
                  <c:v>48051</c:v>
                </c:pt>
                <c:pt idx="1233">
                  <c:v>48058</c:v>
                </c:pt>
                <c:pt idx="1234">
                  <c:v>48065</c:v>
                </c:pt>
                <c:pt idx="1235">
                  <c:v>48072</c:v>
                </c:pt>
                <c:pt idx="1236">
                  <c:v>48079</c:v>
                </c:pt>
                <c:pt idx="1237">
                  <c:v>48086</c:v>
                </c:pt>
                <c:pt idx="1238">
                  <c:v>48093</c:v>
                </c:pt>
                <c:pt idx="1239">
                  <c:v>48100</c:v>
                </c:pt>
                <c:pt idx="1240">
                  <c:v>48107</c:v>
                </c:pt>
                <c:pt idx="1241">
                  <c:v>48114</c:v>
                </c:pt>
                <c:pt idx="1242">
                  <c:v>48121</c:v>
                </c:pt>
                <c:pt idx="1243">
                  <c:v>48128</c:v>
                </c:pt>
                <c:pt idx="1244">
                  <c:v>48135</c:v>
                </c:pt>
                <c:pt idx="1245">
                  <c:v>48142</c:v>
                </c:pt>
                <c:pt idx="1246">
                  <c:v>48149</c:v>
                </c:pt>
                <c:pt idx="1247">
                  <c:v>48156</c:v>
                </c:pt>
                <c:pt idx="1248">
                  <c:v>48163</c:v>
                </c:pt>
                <c:pt idx="1249">
                  <c:v>48170</c:v>
                </c:pt>
                <c:pt idx="1250">
                  <c:v>48177</c:v>
                </c:pt>
                <c:pt idx="1251">
                  <c:v>48184</c:v>
                </c:pt>
                <c:pt idx="1252">
                  <c:v>48191</c:v>
                </c:pt>
                <c:pt idx="1253">
                  <c:v>48198</c:v>
                </c:pt>
                <c:pt idx="1254">
                  <c:v>48205</c:v>
                </c:pt>
                <c:pt idx="1255">
                  <c:v>48212</c:v>
                </c:pt>
                <c:pt idx="1256">
                  <c:v>48219</c:v>
                </c:pt>
                <c:pt idx="1257">
                  <c:v>48226</c:v>
                </c:pt>
                <c:pt idx="1258">
                  <c:v>48233</c:v>
                </c:pt>
                <c:pt idx="1259">
                  <c:v>48240</c:v>
                </c:pt>
                <c:pt idx="1260">
                  <c:v>48247</c:v>
                </c:pt>
                <c:pt idx="1261">
                  <c:v>48254</c:v>
                </c:pt>
                <c:pt idx="1262">
                  <c:v>48261</c:v>
                </c:pt>
                <c:pt idx="1263">
                  <c:v>48268</c:v>
                </c:pt>
                <c:pt idx="1264">
                  <c:v>48275</c:v>
                </c:pt>
                <c:pt idx="1265">
                  <c:v>48282</c:v>
                </c:pt>
                <c:pt idx="1266">
                  <c:v>48289</c:v>
                </c:pt>
                <c:pt idx="1267">
                  <c:v>48296</c:v>
                </c:pt>
                <c:pt idx="1268">
                  <c:v>48303</c:v>
                </c:pt>
                <c:pt idx="1269">
                  <c:v>48310</c:v>
                </c:pt>
                <c:pt idx="1270">
                  <c:v>48317</c:v>
                </c:pt>
                <c:pt idx="1271">
                  <c:v>48324</c:v>
                </c:pt>
                <c:pt idx="1272">
                  <c:v>48331</c:v>
                </c:pt>
                <c:pt idx="1273">
                  <c:v>48338</c:v>
                </c:pt>
                <c:pt idx="1274">
                  <c:v>48345</c:v>
                </c:pt>
                <c:pt idx="1275">
                  <c:v>48352</c:v>
                </c:pt>
                <c:pt idx="1276">
                  <c:v>48359</c:v>
                </c:pt>
                <c:pt idx="1277">
                  <c:v>48366</c:v>
                </c:pt>
                <c:pt idx="1278">
                  <c:v>48373</c:v>
                </c:pt>
                <c:pt idx="1279">
                  <c:v>48380</c:v>
                </c:pt>
                <c:pt idx="1280">
                  <c:v>48387</c:v>
                </c:pt>
                <c:pt idx="1281">
                  <c:v>48394</c:v>
                </c:pt>
                <c:pt idx="1282">
                  <c:v>48401</c:v>
                </c:pt>
                <c:pt idx="1283">
                  <c:v>48408</c:v>
                </c:pt>
                <c:pt idx="1284">
                  <c:v>48415</c:v>
                </c:pt>
                <c:pt idx="1285">
                  <c:v>48422</c:v>
                </c:pt>
                <c:pt idx="1286">
                  <c:v>48429</c:v>
                </c:pt>
                <c:pt idx="1287">
                  <c:v>48436</c:v>
                </c:pt>
                <c:pt idx="1288">
                  <c:v>48443</c:v>
                </c:pt>
                <c:pt idx="1289">
                  <c:v>48450</c:v>
                </c:pt>
                <c:pt idx="1290">
                  <c:v>48457</c:v>
                </c:pt>
                <c:pt idx="1291">
                  <c:v>48464</c:v>
                </c:pt>
                <c:pt idx="1292">
                  <c:v>48471</c:v>
                </c:pt>
                <c:pt idx="1293">
                  <c:v>48478</c:v>
                </c:pt>
                <c:pt idx="1294">
                  <c:v>48485</c:v>
                </c:pt>
                <c:pt idx="1295">
                  <c:v>48492</c:v>
                </c:pt>
                <c:pt idx="1296">
                  <c:v>48499</c:v>
                </c:pt>
                <c:pt idx="1297">
                  <c:v>48506</c:v>
                </c:pt>
                <c:pt idx="1298">
                  <c:v>48513</c:v>
                </c:pt>
                <c:pt idx="1299">
                  <c:v>48520</c:v>
                </c:pt>
                <c:pt idx="1300">
                  <c:v>48527</c:v>
                </c:pt>
                <c:pt idx="1301">
                  <c:v>48534</c:v>
                </c:pt>
                <c:pt idx="1302">
                  <c:v>48541</c:v>
                </c:pt>
                <c:pt idx="1303">
                  <c:v>48548</c:v>
                </c:pt>
                <c:pt idx="1304">
                  <c:v>48555</c:v>
                </c:pt>
                <c:pt idx="1305">
                  <c:v>48562</c:v>
                </c:pt>
                <c:pt idx="1306">
                  <c:v>48569</c:v>
                </c:pt>
                <c:pt idx="1307">
                  <c:v>48576</c:v>
                </c:pt>
                <c:pt idx="1308">
                  <c:v>48583</c:v>
                </c:pt>
                <c:pt idx="1309">
                  <c:v>48590</c:v>
                </c:pt>
                <c:pt idx="1310">
                  <c:v>48597</c:v>
                </c:pt>
                <c:pt idx="1311">
                  <c:v>48604</c:v>
                </c:pt>
                <c:pt idx="1312">
                  <c:v>48611</c:v>
                </c:pt>
                <c:pt idx="1313">
                  <c:v>48618</c:v>
                </c:pt>
                <c:pt idx="1314">
                  <c:v>48625</c:v>
                </c:pt>
                <c:pt idx="1315">
                  <c:v>48632</c:v>
                </c:pt>
                <c:pt idx="1316">
                  <c:v>48639</c:v>
                </c:pt>
                <c:pt idx="1317">
                  <c:v>48646</c:v>
                </c:pt>
                <c:pt idx="1318">
                  <c:v>48653</c:v>
                </c:pt>
                <c:pt idx="1319">
                  <c:v>48660</c:v>
                </c:pt>
                <c:pt idx="1320">
                  <c:v>48667</c:v>
                </c:pt>
                <c:pt idx="1321">
                  <c:v>48674</c:v>
                </c:pt>
                <c:pt idx="1322">
                  <c:v>48681</c:v>
                </c:pt>
                <c:pt idx="1323">
                  <c:v>48688</c:v>
                </c:pt>
                <c:pt idx="1324">
                  <c:v>48695</c:v>
                </c:pt>
                <c:pt idx="1325">
                  <c:v>48702</c:v>
                </c:pt>
                <c:pt idx="1326">
                  <c:v>48709</c:v>
                </c:pt>
                <c:pt idx="1327">
                  <c:v>48716</c:v>
                </c:pt>
                <c:pt idx="1328">
                  <c:v>48723</c:v>
                </c:pt>
                <c:pt idx="1329">
                  <c:v>48730</c:v>
                </c:pt>
                <c:pt idx="1330">
                  <c:v>48737</c:v>
                </c:pt>
                <c:pt idx="1331">
                  <c:v>48744</c:v>
                </c:pt>
                <c:pt idx="1332">
                  <c:v>48751</c:v>
                </c:pt>
                <c:pt idx="1333">
                  <c:v>48758</c:v>
                </c:pt>
                <c:pt idx="1334">
                  <c:v>48765</c:v>
                </c:pt>
                <c:pt idx="1335">
                  <c:v>48772</c:v>
                </c:pt>
                <c:pt idx="1336">
                  <c:v>48779</c:v>
                </c:pt>
                <c:pt idx="1337">
                  <c:v>48786</c:v>
                </c:pt>
                <c:pt idx="1338">
                  <c:v>48793</c:v>
                </c:pt>
                <c:pt idx="1339">
                  <c:v>48800</c:v>
                </c:pt>
                <c:pt idx="1340">
                  <c:v>48807</c:v>
                </c:pt>
                <c:pt idx="1341">
                  <c:v>48814</c:v>
                </c:pt>
                <c:pt idx="1342">
                  <c:v>48821</c:v>
                </c:pt>
                <c:pt idx="1343">
                  <c:v>48828</c:v>
                </c:pt>
                <c:pt idx="1344">
                  <c:v>48835</c:v>
                </c:pt>
                <c:pt idx="1345">
                  <c:v>48842</c:v>
                </c:pt>
                <c:pt idx="1346">
                  <c:v>48849</c:v>
                </c:pt>
                <c:pt idx="1347">
                  <c:v>48856</c:v>
                </c:pt>
                <c:pt idx="1348">
                  <c:v>48863</c:v>
                </c:pt>
                <c:pt idx="1349">
                  <c:v>48870</c:v>
                </c:pt>
                <c:pt idx="1350">
                  <c:v>48877</c:v>
                </c:pt>
                <c:pt idx="1351">
                  <c:v>48884</c:v>
                </c:pt>
                <c:pt idx="1352">
                  <c:v>48891</c:v>
                </c:pt>
                <c:pt idx="1353">
                  <c:v>48898</c:v>
                </c:pt>
                <c:pt idx="1354">
                  <c:v>48905</c:v>
                </c:pt>
                <c:pt idx="1355">
                  <c:v>48912</c:v>
                </c:pt>
                <c:pt idx="1356">
                  <c:v>48919</c:v>
                </c:pt>
                <c:pt idx="1357">
                  <c:v>48926</c:v>
                </c:pt>
                <c:pt idx="1358">
                  <c:v>48933</c:v>
                </c:pt>
                <c:pt idx="1359">
                  <c:v>48940</c:v>
                </c:pt>
                <c:pt idx="1360">
                  <c:v>48947</c:v>
                </c:pt>
                <c:pt idx="1361">
                  <c:v>48954</c:v>
                </c:pt>
                <c:pt idx="1362">
                  <c:v>48961</c:v>
                </c:pt>
                <c:pt idx="1363">
                  <c:v>48968</c:v>
                </c:pt>
                <c:pt idx="1364">
                  <c:v>48975</c:v>
                </c:pt>
                <c:pt idx="1365">
                  <c:v>48982</c:v>
                </c:pt>
                <c:pt idx="1366">
                  <c:v>48989</c:v>
                </c:pt>
                <c:pt idx="1367">
                  <c:v>48996</c:v>
                </c:pt>
                <c:pt idx="1368">
                  <c:v>49003</c:v>
                </c:pt>
                <c:pt idx="1369">
                  <c:v>49010</c:v>
                </c:pt>
                <c:pt idx="1370">
                  <c:v>49017</c:v>
                </c:pt>
                <c:pt idx="1371">
                  <c:v>49024</c:v>
                </c:pt>
                <c:pt idx="1372">
                  <c:v>49031</c:v>
                </c:pt>
                <c:pt idx="1373">
                  <c:v>49038</c:v>
                </c:pt>
                <c:pt idx="1374">
                  <c:v>49045</c:v>
                </c:pt>
                <c:pt idx="1375">
                  <c:v>49052</c:v>
                </c:pt>
                <c:pt idx="1376">
                  <c:v>49059</c:v>
                </c:pt>
                <c:pt idx="1377">
                  <c:v>49066</c:v>
                </c:pt>
                <c:pt idx="1378">
                  <c:v>49073</c:v>
                </c:pt>
                <c:pt idx="1379">
                  <c:v>49080</c:v>
                </c:pt>
                <c:pt idx="1380">
                  <c:v>49087</c:v>
                </c:pt>
                <c:pt idx="1381">
                  <c:v>49094</c:v>
                </c:pt>
                <c:pt idx="1382">
                  <c:v>49101</c:v>
                </c:pt>
                <c:pt idx="1383">
                  <c:v>49108</c:v>
                </c:pt>
                <c:pt idx="1384">
                  <c:v>49115</c:v>
                </c:pt>
                <c:pt idx="1385">
                  <c:v>49122</c:v>
                </c:pt>
                <c:pt idx="1386">
                  <c:v>49129</c:v>
                </c:pt>
                <c:pt idx="1387">
                  <c:v>49136</c:v>
                </c:pt>
                <c:pt idx="1388">
                  <c:v>49143</c:v>
                </c:pt>
                <c:pt idx="1389">
                  <c:v>49150</c:v>
                </c:pt>
                <c:pt idx="1390">
                  <c:v>49157</c:v>
                </c:pt>
                <c:pt idx="1391">
                  <c:v>49164</c:v>
                </c:pt>
                <c:pt idx="1392">
                  <c:v>49171</c:v>
                </c:pt>
                <c:pt idx="1393">
                  <c:v>49178</c:v>
                </c:pt>
                <c:pt idx="1394">
                  <c:v>49185</c:v>
                </c:pt>
                <c:pt idx="1395">
                  <c:v>49192</c:v>
                </c:pt>
                <c:pt idx="1396">
                  <c:v>49199</c:v>
                </c:pt>
                <c:pt idx="1397">
                  <c:v>49206</c:v>
                </c:pt>
                <c:pt idx="1398">
                  <c:v>49213</c:v>
                </c:pt>
                <c:pt idx="1399">
                  <c:v>49220</c:v>
                </c:pt>
                <c:pt idx="1400">
                  <c:v>49227</c:v>
                </c:pt>
                <c:pt idx="1401">
                  <c:v>49234</c:v>
                </c:pt>
                <c:pt idx="1402">
                  <c:v>49241</c:v>
                </c:pt>
                <c:pt idx="1403">
                  <c:v>49248</c:v>
                </c:pt>
                <c:pt idx="1404">
                  <c:v>49255</c:v>
                </c:pt>
                <c:pt idx="1405">
                  <c:v>49262</c:v>
                </c:pt>
                <c:pt idx="1406">
                  <c:v>49269</c:v>
                </c:pt>
                <c:pt idx="1407">
                  <c:v>49276</c:v>
                </c:pt>
                <c:pt idx="1408">
                  <c:v>49283</c:v>
                </c:pt>
                <c:pt idx="1409">
                  <c:v>49290</c:v>
                </c:pt>
                <c:pt idx="1410">
                  <c:v>49297</c:v>
                </c:pt>
                <c:pt idx="1411">
                  <c:v>49305</c:v>
                </c:pt>
                <c:pt idx="1412">
                  <c:v>49312</c:v>
                </c:pt>
                <c:pt idx="1413">
                  <c:v>49319</c:v>
                </c:pt>
                <c:pt idx="1414">
                  <c:v>49326</c:v>
                </c:pt>
                <c:pt idx="1415">
                  <c:v>49333</c:v>
                </c:pt>
                <c:pt idx="1416">
                  <c:v>49340</c:v>
                </c:pt>
                <c:pt idx="1417">
                  <c:v>49347</c:v>
                </c:pt>
                <c:pt idx="1418">
                  <c:v>49354</c:v>
                </c:pt>
                <c:pt idx="1419">
                  <c:v>49361</c:v>
                </c:pt>
                <c:pt idx="1420">
                  <c:v>49368</c:v>
                </c:pt>
                <c:pt idx="1421">
                  <c:v>49375</c:v>
                </c:pt>
                <c:pt idx="1422">
                  <c:v>49382</c:v>
                </c:pt>
                <c:pt idx="1423">
                  <c:v>49389</c:v>
                </c:pt>
                <c:pt idx="1424">
                  <c:v>49396</c:v>
                </c:pt>
                <c:pt idx="1425">
                  <c:v>49403</c:v>
                </c:pt>
                <c:pt idx="1426">
                  <c:v>49410</c:v>
                </c:pt>
                <c:pt idx="1427">
                  <c:v>49417</c:v>
                </c:pt>
                <c:pt idx="1428">
                  <c:v>49424</c:v>
                </c:pt>
                <c:pt idx="1429">
                  <c:v>49431</c:v>
                </c:pt>
                <c:pt idx="1430">
                  <c:v>49438</c:v>
                </c:pt>
                <c:pt idx="1431">
                  <c:v>49445</c:v>
                </c:pt>
                <c:pt idx="1432">
                  <c:v>49452</c:v>
                </c:pt>
                <c:pt idx="1433">
                  <c:v>49459</c:v>
                </c:pt>
                <c:pt idx="1434">
                  <c:v>49466</c:v>
                </c:pt>
                <c:pt idx="1435">
                  <c:v>49473</c:v>
                </c:pt>
                <c:pt idx="1436">
                  <c:v>49480</c:v>
                </c:pt>
                <c:pt idx="1437">
                  <c:v>49487</c:v>
                </c:pt>
                <c:pt idx="1438">
                  <c:v>49494</c:v>
                </c:pt>
                <c:pt idx="1439">
                  <c:v>49501</c:v>
                </c:pt>
                <c:pt idx="1440">
                  <c:v>49508</c:v>
                </c:pt>
                <c:pt idx="1441">
                  <c:v>49515</c:v>
                </c:pt>
                <c:pt idx="1442">
                  <c:v>49522</c:v>
                </c:pt>
                <c:pt idx="1443">
                  <c:v>49529</c:v>
                </c:pt>
                <c:pt idx="1444">
                  <c:v>49536</c:v>
                </c:pt>
                <c:pt idx="1445">
                  <c:v>49543</c:v>
                </c:pt>
                <c:pt idx="1446">
                  <c:v>49550</c:v>
                </c:pt>
                <c:pt idx="1447">
                  <c:v>49557</c:v>
                </c:pt>
                <c:pt idx="1448">
                  <c:v>49564</c:v>
                </c:pt>
                <c:pt idx="1449">
                  <c:v>49571</c:v>
                </c:pt>
                <c:pt idx="1450">
                  <c:v>49578</c:v>
                </c:pt>
                <c:pt idx="1451">
                  <c:v>49585</c:v>
                </c:pt>
                <c:pt idx="1452">
                  <c:v>49592</c:v>
                </c:pt>
                <c:pt idx="1453">
                  <c:v>49599</c:v>
                </c:pt>
                <c:pt idx="1454">
                  <c:v>49606</c:v>
                </c:pt>
                <c:pt idx="1455">
                  <c:v>49613</c:v>
                </c:pt>
                <c:pt idx="1456">
                  <c:v>49620</c:v>
                </c:pt>
                <c:pt idx="1457">
                  <c:v>49627</c:v>
                </c:pt>
                <c:pt idx="1458">
                  <c:v>49634</c:v>
                </c:pt>
                <c:pt idx="1459">
                  <c:v>49641</c:v>
                </c:pt>
                <c:pt idx="1460">
                  <c:v>49648</c:v>
                </c:pt>
                <c:pt idx="1461">
                  <c:v>49655</c:v>
                </c:pt>
                <c:pt idx="1462">
                  <c:v>49662</c:v>
                </c:pt>
                <c:pt idx="1463">
                  <c:v>49670</c:v>
                </c:pt>
                <c:pt idx="1464">
                  <c:v>49677</c:v>
                </c:pt>
                <c:pt idx="1465">
                  <c:v>49684</c:v>
                </c:pt>
                <c:pt idx="1466">
                  <c:v>49691</c:v>
                </c:pt>
                <c:pt idx="1467">
                  <c:v>49698</c:v>
                </c:pt>
                <c:pt idx="1468">
                  <c:v>49705</c:v>
                </c:pt>
                <c:pt idx="1469">
                  <c:v>49712</c:v>
                </c:pt>
                <c:pt idx="1470">
                  <c:v>49719</c:v>
                </c:pt>
                <c:pt idx="1471">
                  <c:v>49726</c:v>
                </c:pt>
                <c:pt idx="1472">
                  <c:v>49733</c:v>
                </c:pt>
                <c:pt idx="1473">
                  <c:v>49740</c:v>
                </c:pt>
                <c:pt idx="1474">
                  <c:v>49747</c:v>
                </c:pt>
                <c:pt idx="1475">
                  <c:v>49754</c:v>
                </c:pt>
                <c:pt idx="1476">
                  <c:v>49761</c:v>
                </c:pt>
                <c:pt idx="1477">
                  <c:v>49768</c:v>
                </c:pt>
                <c:pt idx="1478">
                  <c:v>49775</c:v>
                </c:pt>
                <c:pt idx="1479">
                  <c:v>49782</c:v>
                </c:pt>
                <c:pt idx="1480">
                  <c:v>49789</c:v>
                </c:pt>
                <c:pt idx="1481">
                  <c:v>49797</c:v>
                </c:pt>
                <c:pt idx="1482">
                  <c:v>49804</c:v>
                </c:pt>
                <c:pt idx="1483">
                  <c:v>49811</c:v>
                </c:pt>
                <c:pt idx="1484">
                  <c:v>49818</c:v>
                </c:pt>
                <c:pt idx="1485">
                  <c:v>49825</c:v>
                </c:pt>
                <c:pt idx="1486">
                  <c:v>49832</c:v>
                </c:pt>
                <c:pt idx="1487">
                  <c:v>49839</c:v>
                </c:pt>
                <c:pt idx="1488">
                  <c:v>49846</c:v>
                </c:pt>
                <c:pt idx="1489">
                  <c:v>49853</c:v>
                </c:pt>
                <c:pt idx="1490">
                  <c:v>49860</c:v>
                </c:pt>
                <c:pt idx="1491">
                  <c:v>49867</c:v>
                </c:pt>
                <c:pt idx="1492">
                  <c:v>49874</c:v>
                </c:pt>
                <c:pt idx="1493">
                  <c:v>49881</c:v>
                </c:pt>
                <c:pt idx="1494">
                  <c:v>49888</c:v>
                </c:pt>
                <c:pt idx="1495">
                  <c:v>49895</c:v>
                </c:pt>
                <c:pt idx="1496">
                  <c:v>49902</c:v>
                </c:pt>
                <c:pt idx="1497">
                  <c:v>49909</c:v>
                </c:pt>
                <c:pt idx="1498">
                  <c:v>49916</c:v>
                </c:pt>
                <c:pt idx="1499">
                  <c:v>49923</c:v>
                </c:pt>
                <c:pt idx="1500">
                  <c:v>49930</c:v>
                </c:pt>
                <c:pt idx="1501">
                  <c:v>49937</c:v>
                </c:pt>
                <c:pt idx="1502">
                  <c:v>49944</c:v>
                </c:pt>
                <c:pt idx="1503">
                  <c:v>49951</c:v>
                </c:pt>
                <c:pt idx="1504">
                  <c:v>49958</c:v>
                </c:pt>
                <c:pt idx="1505">
                  <c:v>49965</c:v>
                </c:pt>
                <c:pt idx="1506">
                  <c:v>49972</c:v>
                </c:pt>
                <c:pt idx="1507">
                  <c:v>49979</c:v>
                </c:pt>
                <c:pt idx="1508">
                  <c:v>49986</c:v>
                </c:pt>
                <c:pt idx="1509">
                  <c:v>49993</c:v>
                </c:pt>
                <c:pt idx="1510">
                  <c:v>50000</c:v>
                </c:pt>
                <c:pt idx="1511">
                  <c:v>50007</c:v>
                </c:pt>
                <c:pt idx="1512">
                  <c:v>50014</c:v>
                </c:pt>
                <c:pt idx="1513">
                  <c:v>50021</c:v>
                </c:pt>
                <c:pt idx="1514">
                  <c:v>50028</c:v>
                </c:pt>
                <c:pt idx="1515">
                  <c:v>50038</c:v>
                </c:pt>
                <c:pt idx="1516">
                  <c:v>50045</c:v>
                </c:pt>
                <c:pt idx="1517">
                  <c:v>50052</c:v>
                </c:pt>
                <c:pt idx="1518">
                  <c:v>50059</c:v>
                </c:pt>
                <c:pt idx="1519">
                  <c:v>50066</c:v>
                </c:pt>
                <c:pt idx="1520">
                  <c:v>50073</c:v>
                </c:pt>
                <c:pt idx="1521">
                  <c:v>50080</c:v>
                </c:pt>
                <c:pt idx="1522">
                  <c:v>50087</c:v>
                </c:pt>
                <c:pt idx="1523">
                  <c:v>50094</c:v>
                </c:pt>
                <c:pt idx="1524">
                  <c:v>50101</c:v>
                </c:pt>
                <c:pt idx="1525">
                  <c:v>50108</c:v>
                </c:pt>
                <c:pt idx="1526">
                  <c:v>50115</c:v>
                </c:pt>
                <c:pt idx="1527">
                  <c:v>50122</c:v>
                </c:pt>
                <c:pt idx="1528">
                  <c:v>50129</c:v>
                </c:pt>
                <c:pt idx="1529">
                  <c:v>50137</c:v>
                </c:pt>
                <c:pt idx="1530">
                  <c:v>50144</c:v>
                </c:pt>
                <c:pt idx="1531">
                  <c:v>50151</c:v>
                </c:pt>
                <c:pt idx="1532">
                  <c:v>50158</c:v>
                </c:pt>
                <c:pt idx="1533">
                  <c:v>50165</c:v>
                </c:pt>
                <c:pt idx="1534">
                  <c:v>50172</c:v>
                </c:pt>
                <c:pt idx="1535">
                  <c:v>50179</c:v>
                </c:pt>
                <c:pt idx="1536">
                  <c:v>50186</c:v>
                </c:pt>
                <c:pt idx="1537">
                  <c:v>50193</c:v>
                </c:pt>
                <c:pt idx="1538">
                  <c:v>50200</c:v>
                </c:pt>
                <c:pt idx="1539">
                  <c:v>50207</c:v>
                </c:pt>
                <c:pt idx="1540">
                  <c:v>50214</c:v>
                </c:pt>
                <c:pt idx="1541">
                  <c:v>50221</c:v>
                </c:pt>
                <c:pt idx="1542">
                  <c:v>50228</c:v>
                </c:pt>
                <c:pt idx="1543">
                  <c:v>50235</c:v>
                </c:pt>
                <c:pt idx="1544">
                  <c:v>50242</c:v>
                </c:pt>
                <c:pt idx="1545">
                  <c:v>50249</c:v>
                </c:pt>
                <c:pt idx="1546">
                  <c:v>50256</c:v>
                </c:pt>
                <c:pt idx="1547">
                  <c:v>50263</c:v>
                </c:pt>
                <c:pt idx="1548">
                  <c:v>50270</c:v>
                </c:pt>
                <c:pt idx="1549">
                  <c:v>50277</c:v>
                </c:pt>
                <c:pt idx="1550">
                  <c:v>50284</c:v>
                </c:pt>
                <c:pt idx="1551">
                  <c:v>50291</c:v>
                </c:pt>
                <c:pt idx="1552">
                  <c:v>50298</c:v>
                </c:pt>
                <c:pt idx="1553">
                  <c:v>50305</c:v>
                </c:pt>
                <c:pt idx="1554">
                  <c:v>50312</c:v>
                </c:pt>
                <c:pt idx="1555">
                  <c:v>50319</c:v>
                </c:pt>
                <c:pt idx="1556">
                  <c:v>50326</c:v>
                </c:pt>
                <c:pt idx="1557">
                  <c:v>50333</c:v>
                </c:pt>
                <c:pt idx="1558">
                  <c:v>50340</c:v>
                </c:pt>
                <c:pt idx="1559">
                  <c:v>50347</c:v>
                </c:pt>
                <c:pt idx="1560">
                  <c:v>50354</c:v>
                </c:pt>
                <c:pt idx="1561">
                  <c:v>50361</c:v>
                </c:pt>
                <c:pt idx="1562">
                  <c:v>50368</c:v>
                </c:pt>
                <c:pt idx="1563">
                  <c:v>50375</c:v>
                </c:pt>
                <c:pt idx="1564">
                  <c:v>50382</c:v>
                </c:pt>
                <c:pt idx="1565">
                  <c:v>50389</c:v>
                </c:pt>
                <c:pt idx="1566">
                  <c:v>50396</c:v>
                </c:pt>
                <c:pt idx="1567">
                  <c:v>50403</c:v>
                </c:pt>
                <c:pt idx="1568">
                  <c:v>50410</c:v>
                </c:pt>
                <c:pt idx="1569">
                  <c:v>50417</c:v>
                </c:pt>
                <c:pt idx="1570">
                  <c:v>50424</c:v>
                </c:pt>
                <c:pt idx="1571">
                  <c:v>50431</c:v>
                </c:pt>
                <c:pt idx="1572">
                  <c:v>50438</c:v>
                </c:pt>
                <c:pt idx="1573">
                  <c:v>50445</c:v>
                </c:pt>
                <c:pt idx="1574">
                  <c:v>50452</c:v>
                </c:pt>
                <c:pt idx="1575">
                  <c:v>50459</c:v>
                </c:pt>
                <c:pt idx="1576">
                  <c:v>50466</c:v>
                </c:pt>
                <c:pt idx="1577">
                  <c:v>50473</c:v>
                </c:pt>
                <c:pt idx="1578">
                  <c:v>50480</c:v>
                </c:pt>
                <c:pt idx="1579">
                  <c:v>50487</c:v>
                </c:pt>
                <c:pt idx="1580">
                  <c:v>50494</c:v>
                </c:pt>
                <c:pt idx="1581">
                  <c:v>50501</c:v>
                </c:pt>
                <c:pt idx="1582">
                  <c:v>50508</c:v>
                </c:pt>
                <c:pt idx="1583">
                  <c:v>50515</c:v>
                </c:pt>
                <c:pt idx="1584">
                  <c:v>50522</c:v>
                </c:pt>
                <c:pt idx="1585">
                  <c:v>50529</c:v>
                </c:pt>
                <c:pt idx="1586">
                  <c:v>50536</c:v>
                </c:pt>
                <c:pt idx="1587">
                  <c:v>50543</c:v>
                </c:pt>
                <c:pt idx="1588">
                  <c:v>50550</c:v>
                </c:pt>
                <c:pt idx="1589">
                  <c:v>50557</c:v>
                </c:pt>
                <c:pt idx="1590">
                  <c:v>50564</c:v>
                </c:pt>
                <c:pt idx="1591">
                  <c:v>50571</c:v>
                </c:pt>
                <c:pt idx="1592">
                  <c:v>50578</c:v>
                </c:pt>
                <c:pt idx="1593">
                  <c:v>50585</c:v>
                </c:pt>
                <c:pt idx="1594">
                  <c:v>50592</c:v>
                </c:pt>
                <c:pt idx="1595">
                  <c:v>50599</c:v>
                </c:pt>
                <c:pt idx="1596">
                  <c:v>50606</c:v>
                </c:pt>
                <c:pt idx="1597">
                  <c:v>50613</c:v>
                </c:pt>
                <c:pt idx="1598">
                  <c:v>50620</c:v>
                </c:pt>
                <c:pt idx="1599">
                  <c:v>50627</c:v>
                </c:pt>
                <c:pt idx="1600">
                  <c:v>50634</c:v>
                </c:pt>
                <c:pt idx="1601">
                  <c:v>50641</c:v>
                </c:pt>
                <c:pt idx="1602">
                  <c:v>50648</c:v>
                </c:pt>
                <c:pt idx="1603">
                  <c:v>50655</c:v>
                </c:pt>
                <c:pt idx="1604">
                  <c:v>50662</c:v>
                </c:pt>
                <c:pt idx="1605">
                  <c:v>50669</c:v>
                </c:pt>
                <c:pt idx="1606">
                  <c:v>50676</c:v>
                </c:pt>
                <c:pt idx="1607">
                  <c:v>50683</c:v>
                </c:pt>
                <c:pt idx="1608">
                  <c:v>50690</c:v>
                </c:pt>
                <c:pt idx="1609">
                  <c:v>50697</c:v>
                </c:pt>
                <c:pt idx="1610">
                  <c:v>50704</c:v>
                </c:pt>
                <c:pt idx="1611">
                  <c:v>50711</c:v>
                </c:pt>
                <c:pt idx="1612">
                  <c:v>50718</c:v>
                </c:pt>
                <c:pt idx="1613">
                  <c:v>50725</c:v>
                </c:pt>
                <c:pt idx="1614">
                  <c:v>50732</c:v>
                </c:pt>
                <c:pt idx="1615">
                  <c:v>50739</c:v>
                </c:pt>
                <c:pt idx="1616">
                  <c:v>50746</c:v>
                </c:pt>
                <c:pt idx="1617">
                  <c:v>50753</c:v>
                </c:pt>
                <c:pt idx="1618">
                  <c:v>50760</c:v>
                </c:pt>
                <c:pt idx="1619">
                  <c:v>50767</c:v>
                </c:pt>
                <c:pt idx="1620">
                  <c:v>50774</c:v>
                </c:pt>
                <c:pt idx="1621">
                  <c:v>50781</c:v>
                </c:pt>
                <c:pt idx="1622">
                  <c:v>50788</c:v>
                </c:pt>
                <c:pt idx="1623">
                  <c:v>50795</c:v>
                </c:pt>
                <c:pt idx="1624">
                  <c:v>50802</c:v>
                </c:pt>
                <c:pt idx="1625">
                  <c:v>50809</c:v>
                </c:pt>
                <c:pt idx="1626">
                  <c:v>50816</c:v>
                </c:pt>
                <c:pt idx="1627">
                  <c:v>50823</c:v>
                </c:pt>
                <c:pt idx="1628">
                  <c:v>50830</c:v>
                </c:pt>
                <c:pt idx="1629">
                  <c:v>50837</c:v>
                </c:pt>
                <c:pt idx="1630">
                  <c:v>50844</c:v>
                </c:pt>
                <c:pt idx="1631">
                  <c:v>50851</c:v>
                </c:pt>
                <c:pt idx="1632">
                  <c:v>50858</c:v>
                </c:pt>
                <c:pt idx="1633">
                  <c:v>50865</c:v>
                </c:pt>
                <c:pt idx="1634">
                  <c:v>50872</c:v>
                </c:pt>
                <c:pt idx="1635">
                  <c:v>50879</c:v>
                </c:pt>
                <c:pt idx="1636">
                  <c:v>50886</c:v>
                </c:pt>
                <c:pt idx="1637">
                  <c:v>50893</c:v>
                </c:pt>
                <c:pt idx="1638">
                  <c:v>50900</c:v>
                </c:pt>
                <c:pt idx="1639">
                  <c:v>50907</c:v>
                </c:pt>
                <c:pt idx="1640">
                  <c:v>50914</c:v>
                </c:pt>
                <c:pt idx="1641">
                  <c:v>50921</c:v>
                </c:pt>
                <c:pt idx="1642">
                  <c:v>50928</c:v>
                </c:pt>
                <c:pt idx="1643">
                  <c:v>50935</c:v>
                </c:pt>
                <c:pt idx="1644">
                  <c:v>50942</c:v>
                </c:pt>
                <c:pt idx="1645">
                  <c:v>50949</c:v>
                </c:pt>
                <c:pt idx="1646">
                  <c:v>50956</c:v>
                </c:pt>
                <c:pt idx="1647">
                  <c:v>50963</c:v>
                </c:pt>
                <c:pt idx="1648">
                  <c:v>50970</c:v>
                </c:pt>
                <c:pt idx="1649">
                  <c:v>50977</c:v>
                </c:pt>
                <c:pt idx="1650">
                  <c:v>50984</c:v>
                </c:pt>
                <c:pt idx="1651">
                  <c:v>50991</c:v>
                </c:pt>
                <c:pt idx="1652">
                  <c:v>50998</c:v>
                </c:pt>
                <c:pt idx="1653">
                  <c:v>51005</c:v>
                </c:pt>
                <c:pt idx="1654">
                  <c:v>51012</c:v>
                </c:pt>
                <c:pt idx="1655">
                  <c:v>51019</c:v>
                </c:pt>
                <c:pt idx="1656">
                  <c:v>51026</c:v>
                </c:pt>
                <c:pt idx="1657">
                  <c:v>51033</c:v>
                </c:pt>
                <c:pt idx="1658">
                  <c:v>51040</c:v>
                </c:pt>
                <c:pt idx="1659">
                  <c:v>51047</c:v>
                </c:pt>
                <c:pt idx="1660">
                  <c:v>51054</c:v>
                </c:pt>
                <c:pt idx="1661">
                  <c:v>51061</c:v>
                </c:pt>
                <c:pt idx="1662">
                  <c:v>51068</c:v>
                </c:pt>
                <c:pt idx="1663">
                  <c:v>51075</c:v>
                </c:pt>
                <c:pt idx="1664">
                  <c:v>51082</c:v>
                </c:pt>
                <c:pt idx="1665">
                  <c:v>51089</c:v>
                </c:pt>
                <c:pt idx="1666">
                  <c:v>51096</c:v>
                </c:pt>
                <c:pt idx="1667">
                  <c:v>51103</c:v>
                </c:pt>
                <c:pt idx="1668">
                  <c:v>51110</c:v>
                </c:pt>
                <c:pt idx="1669">
                  <c:v>51117</c:v>
                </c:pt>
                <c:pt idx="1670">
                  <c:v>51124</c:v>
                </c:pt>
                <c:pt idx="1671">
                  <c:v>51131</c:v>
                </c:pt>
                <c:pt idx="1672">
                  <c:v>51138</c:v>
                </c:pt>
                <c:pt idx="1673">
                  <c:v>51145</c:v>
                </c:pt>
                <c:pt idx="1674">
                  <c:v>51152</c:v>
                </c:pt>
                <c:pt idx="1675">
                  <c:v>51159</c:v>
                </c:pt>
                <c:pt idx="1676">
                  <c:v>51166</c:v>
                </c:pt>
                <c:pt idx="1677">
                  <c:v>51173</c:v>
                </c:pt>
                <c:pt idx="1678">
                  <c:v>51180</c:v>
                </c:pt>
                <c:pt idx="1679">
                  <c:v>51187</c:v>
                </c:pt>
                <c:pt idx="1680">
                  <c:v>51194</c:v>
                </c:pt>
                <c:pt idx="1681">
                  <c:v>51201</c:v>
                </c:pt>
                <c:pt idx="1682">
                  <c:v>51208</c:v>
                </c:pt>
                <c:pt idx="1683">
                  <c:v>51215</c:v>
                </c:pt>
                <c:pt idx="1684">
                  <c:v>51222</c:v>
                </c:pt>
                <c:pt idx="1685">
                  <c:v>51229</c:v>
                </c:pt>
                <c:pt idx="1686">
                  <c:v>51236</c:v>
                </c:pt>
                <c:pt idx="1687">
                  <c:v>51243</c:v>
                </c:pt>
                <c:pt idx="1688">
                  <c:v>51250</c:v>
                </c:pt>
                <c:pt idx="1689">
                  <c:v>51258</c:v>
                </c:pt>
                <c:pt idx="1690">
                  <c:v>51265</c:v>
                </c:pt>
                <c:pt idx="1691">
                  <c:v>51272</c:v>
                </c:pt>
                <c:pt idx="1692">
                  <c:v>51279</c:v>
                </c:pt>
                <c:pt idx="1693">
                  <c:v>51286</c:v>
                </c:pt>
                <c:pt idx="1694">
                  <c:v>51293</c:v>
                </c:pt>
                <c:pt idx="1695">
                  <c:v>51300</c:v>
                </c:pt>
                <c:pt idx="1696">
                  <c:v>51307</c:v>
                </c:pt>
                <c:pt idx="1697">
                  <c:v>51314</c:v>
                </c:pt>
                <c:pt idx="1698">
                  <c:v>51321</c:v>
                </c:pt>
                <c:pt idx="1699">
                  <c:v>51328</c:v>
                </c:pt>
                <c:pt idx="1700">
                  <c:v>51335</c:v>
                </c:pt>
                <c:pt idx="1701">
                  <c:v>51342</c:v>
                </c:pt>
                <c:pt idx="1702">
                  <c:v>51349</c:v>
                </c:pt>
                <c:pt idx="1703">
                  <c:v>51356</c:v>
                </c:pt>
                <c:pt idx="1704">
                  <c:v>51363</c:v>
                </c:pt>
                <c:pt idx="1705">
                  <c:v>51370</c:v>
                </c:pt>
                <c:pt idx="1706">
                  <c:v>51377</c:v>
                </c:pt>
                <c:pt idx="1707">
                  <c:v>51384</c:v>
                </c:pt>
                <c:pt idx="1708">
                  <c:v>51391</c:v>
                </c:pt>
                <c:pt idx="1709">
                  <c:v>51398</c:v>
                </c:pt>
                <c:pt idx="1710">
                  <c:v>51405</c:v>
                </c:pt>
                <c:pt idx="1711">
                  <c:v>51412</c:v>
                </c:pt>
                <c:pt idx="1712">
                  <c:v>51419</c:v>
                </c:pt>
                <c:pt idx="1713">
                  <c:v>51426</c:v>
                </c:pt>
                <c:pt idx="1714">
                  <c:v>51433</c:v>
                </c:pt>
                <c:pt idx="1715">
                  <c:v>51440</c:v>
                </c:pt>
                <c:pt idx="1716">
                  <c:v>51447</c:v>
                </c:pt>
                <c:pt idx="1717">
                  <c:v>51454</c:v>
                </c:pt>
                <c:pt idx="1718">
                  <c:v>51461</c:v>
                </c:pt>
                <c:pt idx="1719">
                  <c:v>51468</c:v>
                </c:pt>
                <c:pt idx="1720">
                  <c:v>51475</c:v>
                </c:pt>
                <c:pt idx="1721">
                  <c:v>51482</c:v>
                </c:pt>
                <c:pt idx="1722">
                  <c:v>51489</c:v>
                </c:pt>
                <c:pt idx="1723">
                  <c:v>51497</c:v>
                </c:pt>
                <c:pt idx="1724">
                  <c:v>51504</c:v>
                </c:pt>
                <c:pt idx="1725">
                  <c:v>51511</c:v>
                </c:pt>
                <c:pt idx="1726">
                  <c:v>51518</c:v>
                </c:pt>
                <c:pt idx="1727">
                  <c:v>51525</c:v>
                </c:pt>
                <c:pt idx="1728">
                  <c:v>51532</c:v>
                </c:pt>
                <c:pt idx="1729">
                  <c:v>51539</c:v>
                </c:pt>
                <c:pt idx="1730">
                  <c:v>51546</c:v>
                </c:pt>
                <c:pt idx="1731">
                  <c:v>51553</c:v>
                </c:pt>
                <c:pt idx="1732">
                  <c:v>51560</c:v>
                </c:pt>
                <c:pt idx="1733">
                  <c:v>51567</c:v>
                </c:pt>
                <c:pt idx="1734">
                  <c:v>51574</c:v>
                </c:pt>
                <c:pt idx="1735">
                  <c:v>51581</c:v>
                </c:pt>
                <c:pt idx="1736">
                  <c:v>51588</c:v>
                </c:pt>
                <c:pt idx="1737">
                  <c:v>51595</c:v>
                </c:pt>
                <c:pt idx="1738">
                  <c:v>51602</c:v>
                </c:pt>
                <c:pt idx="1739">
                  <c:v>51609</c:v>
                </c:pt>
                <c:pt idx="1740">
                  <c:v>51616</c:v>
                </c:pt>
                <c:pt idx="1741">
                  <c:v>51623</c:v>
                </c:pt>
                <c:pt idx="1742">
                  <c:v>51630</c:v>
                </c:pt>
                <c:pt idx="1743">
                  <c:v>51637</c:v>
                </c:pt>
                <c:pt idx="1744">
                  <c:v>51644</c:v>
                </c:pt>
                <c:pt idx="1745">
                  <c:v>51651</c:v>
                </c:pt>
                <c:pt idx="1746">
                  <c:v>51658</c:v>
                </c:pt>
                <c:pt idx="1747">
                  <c:v>51665</c:v>
                </c:pt>
                <c:pt idx="1748">
                  <c:v>51672</c:v>
                </c:pt>
                <c:pt idx="1749">
                  <c:v>51679</c:v>
                </c:pt>
                <c:pt idx="1750">
                  <c:v>51686</c:v>
                </c:pt>
                <c:pt idx="1751">
                  <c:v>51693</c:v>
                </c:pt>
                <c:pt idx="1752">
                  <c:v>51700</c:v>
                </c:pt>
                <c:pt idx="1753">
                  <c:v>51707</c:v>
                </c:pt>
                <c:pt idx="1754">
                  <c:v>51714</c:v>
                </c:pt>
                <c:pt idx="1755">
                  <c:v>51721</c:v>
                </c:pt>
                <c:pt idx="1756">
                  <c:v>51728</c:v>
                </c:pt>
                <c:pt idx="1757">
                  <c:v>51735</c:v>
                </c:pt>
                <c:pt idx="1758">
                  <c:v>51742</c:v>
                </c:pt>
                <c:pt idx="1759">
                  <c:v>51749</c:v>
                </c:pt>
                <c:pt idx="1760">
                  <c:v>51756</c:v>
                </c:pt>
                <c:pt idx="1761">
                  <c:v>51763</c:v>
                </c:pt>
                <c:pt idx="1762">
                  <c:v>51770</c:v>
                </c:pt>
                <c:pt idx="1763">
                  <c:v>51777</c:v>
                </c:pt>
                <c:pt idx="1764">
                  <c:v>51784</c:v>
                </c:pt>
                <c:pt idx="1765">
                  <c:v>51791</c:v>
                </c:pt>
                <c:pt idx="1766">
                  <c:v>51798</c:v>
                </c:pt>
                <c:pt idx="1767">
                  <c:v>51805</c:v>
                </c:pt>
                <c:pt idx="1768">
                  <c:v>51812</c:v>
                </c:pt>
                <c:pt idx="1769">
                  <c:v>51819</c:v>
                </c:pt>
                <c:pt idx="1770">
                  <c:v>51826</c:v>
                </c:pt>
                <c:pt idx="1771">
                  <c:v>51833</c:v>
                </c:pt>
                <c:pt idx="1772">
                  <c:v>51840</c:v>
                </c:pt>
                <c:pt idx="1773">
                  <c:v>51847</c:v>
                </c:pt>
                <c:pt idx="1774">
                  <c:v>51854</c:v>
                </c:pt>
                <c:pt idx="1775">
                  <c:v>51862</c:v>
                </c:pt>
                <c:pt idx="1776">
                  <c:v>51869</c:v>
                </c:pt>
                <c:pt idx="1777">
                  <c:v>51876</c:v>
                </c:pt>
                <c:pt idx="1778">
                  <c:v>51883</c:v>
                </c:pt>
                <c:pt idx="1779">
                  <c:v>51890</c:v>
                </c:pt>
                <c:pt idx="1780">
                  <c:v>51897</c:v>
                </c:pt>
                <c:pt idx="1781">
                  <c:v>51904</c:v>
                </c:pt>
                <c:pt idx="1782">
                  <c:v>51911</c:v>
                </c:pt>
                <c:pt idx="1783">
                  <c:v>51918</c:v>
                </c:pt>
                <c:pt idx="1784">
                  <c:v>51925</c:v>
                </c:pt>
                <c:pt idx="1785">
                  <c:v>51932</c:v>
                </c:pt>
                <c:pt idx="1786">
                  <c:v>51939</c:v>
                </c:pt>
                <c:pt idx="1787">
                  <c:v>51946</c:v>
                </c:pt>
                <c:pt idx="1788">
                  <c:v>51953</c:v>
                </c:pt>
                <c:pt idx="1789">
                  <c:v>51964</c:v>
                </c:pt>
                <c:pt idx="1790">
                  <c:v>51971</c:v>
                </c:pt>
                <c:pt idx="1791">
                  <c:v>51978</c:v>
                </c:pt>
                <c:pt idx="1792">
                  <c:v>51985</c:v>
                </c:pt>
                <c:pt idx="1793">
                  <c:v>51992</c:v>
                </c:pt>
                <c:pt idx="1794">
                  <c:v>51999</c:v>
                </c:pt>
                <c:pt idx="1795">
                  <c:v>52006</c:v>
                </c:pt>
                <c:pt idx="1796">
                  <c:v>52013</c:v>
                </c:pt>
                <c:pt idx="1797">
                  <c:v>52020</c:v>
                </c:pt>
                <c:pt idx="1798">
                  <c:v>52027</c:v>
                </c:pt>
                <c:pt idx="1799">
                  <c:v>52034</c:v>
                </c:pt>
                <c:pt idx="1800">
                  <c:v>52041</c:v>
                </c:pt>
                <c:pt idx="1801">
                  <c:v>52048</c:v>
                </c:pt>
                <c:pt idx="1802">
                  <c:v>52055</c:v>
                </c:pt>
                <c:pt idx="1803">
                  <c:v>52062</c:v>
                </c:pt>
                <c:pt idx="1804">
                  <c:v>52069</c:v>
                </c:pt>
                <c:pt idx="1805">
                  <c:v>52076</c:v>
                </c:pt>
                <c:pt idx="1806">
                  <c:v>52083</c:v>
                </c:pt>
                <c:pt idx="1807">
                  <c:v>52090</c:v>
                </c:pt>
                <c:pt idx="1808">
                  <c:v>52097</c:v>
                </c:pt>
                <c:pt idx="1809">
                  <c:v>52104</c:v>
                </c:pt>
                <c:pt idx="1810">
                  <c:v>52111</c:v>
                </c:pt>
                <c:pt idx="1811">
                  <c:v>52118</c:v>
                </c:pt>
                <c:pt idx="1812">
                  <c:v>52125</c:v>
                </c:pt>
                <c:pt idx="1813">
                  <c:v>52132</c:v>
                </c:pt>
                <c:pt idx="1814">
                  <c:v>52139</c:v>
                </c:pt>
                <c:pt idx="1815">
                  <c:v>52146</c:v>
                </c:pt>
                <c:pt idx="1816">
                  <c:v>52153</c:v>
                </c:pt>
                <c:pt idx="1817">
                  <c:v>52160</c:v>
                </c:pt>
                <c:pt idx="1818">
                  <c:v>52167</c:v>
                </c:pt>
                <c:pt idx="1819">
                  <c:v>52174</c:v>
                </c:pt>
                <c:pt idx="1820">
                  <c:v>52181</c:v>
                </c:pt>
                <c:pt idx="1821">
                  <c:v>52188</c:v>
                </c:pt>
                <c:pt idx="1822">
                  <c:v>52195</c:v>
                </c:pt>
                <c:pt idx="1823">
                  <c:v>52202</c:v>
                </c:pt>
                <c:pt idx="1824">
                  <c:v>52209</c:v>
                </c:pt>
                <c:pt idx="1825">
                  <c:v>52216</c:v>
                </c:pt>
                <c:pt idx="1826">
                  <c:v>52223</c:v>
                </c:pt>
                <c:pt idx="1827">
                  <c:v>52230</c:v>
                </c:pt>
                <c:pt idx="1828">
                  <c:v>52237</c:v>
                </c:pt>
                <c:pt idx="1829">
                  <c:v>52244</c:v>
                </c:pt>
                <c:pt idx="1830">
                  <c:v>52251</c:v>
                </c:pt>
                <c:pt idx="1831">
                  <c:v>52258</c:v>
                </c:pt>
                <c:pt idx="1832">
                  <c:v>52265</c:v>
                </c:pt>
                <c:pt idx="1833">
                  <c:v>52272</c:v>
                </c:pt>
                <c:pt idx="1834">
                  <c:v>52279</c:v>
                </c:pt>
                <c:pt idx="1835">
                  <c:v>52286</c:v>
                </c:pt>
                <c:pt idx="1836">
                  <c:v>52293</c:v>
                </c:pt>
                <c:pt idx="1837">
                  <c:v>52300</c:v>
                </c:pt>
                <c:pt idx="1838">
                  <c:v>52307</c:v>
                </c:pt>
                <c:pt idx="1839">
                  <c:v>52314</c:v>
                </c:pt>
                <c:pt idx="1840">
                  <c:v>52321</c:v>
                </c:pt>
                <c:pt idx="1841">
                  <c:v>52328</c:v>
                </c:pt>
                <c:pt idx="1842">
                  <c:v>52335</c:v>
                </c:pt>
                <c:pt idx="1843">
                  <c:v>52342</c:v>
                </c:pt>
                <c:pt idx="1844">
                  <c:v>52349</c:v>
                </c:pt>
                <c:pt idx="1845">
                  <c:v>52356</c:v>
                </c:pt>
                <c:pt idx="1846">
                  <c:v>52363</c:v>
                </c:pt>
                <c:pt idx="1847">
                  <c:v>52370</c:v>
                </c:pt>
                <c:pt idx="1848">
                  <c:v>52377</c:v>
                </c:pt>
                <c:pt idx="1849">
                  <c:v>52384</c:v>
                </c:pt>
                <c:pt idx="1850">
                  <c:v>52391</c:v>
                </c:pt>
                <c:pt idx="1851">
                  <c:v>52398</c:v>
                </c:pt>
                <c:pt idx="1852">
                  <c:v>52405</c:v>
                </c:pt>
                <c:pt idx="1853">
                  <c:v>52412</c:v>
                </c:pt>
                <c:pt idx="1854">
                  <c:v>52419</c:v>
                </c:pt>
                <c:pt idx="1855">
                  <c:v>52426</c:v>
                </c:pt>
                <c:pt idx="1856">
                  <c:v>52433</c:v>
                </c:pt>
                <c:pt idx="1857">
                  <c:v>52440</c:v>
                </c:pt>
                <c:pt idx="1858">
                  <c:v>52447</c:v>
                </c:pt>
                <c:pt idx="1859">
                  <c:v>52454</c:v>
                </c:pt>
                <c:pt idx="1860">
                  <c:v>52461</c:v>
                </c:pt>
                <c:pt idx="1861">
                  <c:v>52468</c:v>
                </c:pt>
                <c:pt idx="1862">
                  <c:v>52475</c:v>
                </c:pt>
                <c:pt idx="1863">
                  <c:v>52482</c:v>
                </c:pt>
                <c:pt idx="1864">
                  <c:v>52489</c:v>
                </c:pt>
                <c:pt idx="1865">
                  <c:v>52496</c:v>
                </c:pt>
                <c:pt idx="1866">
                  <c:v>52503</c:v>
                </c:pt>
                <c:pt idx="1867">
                  <c:v>52510</c:v>
                </c:pt>
                <c:pt idx="1868">
                  <c:v>52517</c:v>
                </c:pt>
                <c:pt idx="1869">
                  <c:v>52524</c:v>
                </c:pt>
                <c:pt idx="1870">
                  <c:v>52531</c:v>
                </c:pt>
                <c:pt idx="1871">
                  <c:v>52538</c:v>
                </c:pt>
                <c:pt idx="1872">
                  <c:v>52545</c:v>
                </c:pt>
                <c:pt idx="1873">
                  <c:v>52552</c:v>
                </c:pt>
                <c:pt idx="1874">
                  <c:v>52559</c:v>
                </c:pt>
                <c:pt idx="1875">
                  <c:v>52566</c:v>
                </c:pt>
                <c:pt idx="1876">
                  <c:v>52573</c:v>
                </c:pt>
                <c:pt idx="1877">
                  <c:v>52580</c:v>
                </c:pt>
                <c:pt idx="1878">
                  <c:v>52587</c:v>
                </c:pt>
                <c:pt idx="1879">
                  <c:v>52594</c:v>
                </c:pt>
                <c:pt idx="1880">
                  <c:v>52601</c:v>
                </c:pt>
                <c:pt idx="1881">
                  <c:v>52608</c:v>
                </c:pt>
                <c:pt idx="1882">
                  <c:v>52615</c:v>
                </c:pt>
                <c:pt idx="1883">
                  <c:v>52622</c:v>
                </c:pt>
                <c:pt idx="1884">
                  <c:v>52629</c:v>
                </c:pt>
                <c:pt idx="1885">
                  <c:v>52636</c:v>
                </c:pt>
                <c:pt idx="1886">
                  <c:v>52643</c:v>
                </c:pt>
                <c:pt idx="1887">
                  <c:v>52650</c:v>
                </c:pt>
                <c:pt idx="1888">
                  <c:v>52657</c:v>
                </c:pt>
                <c:pt idx="1889">
                  <c:v>52664</c:v>
                </c:pt>
                <c:pt idx="1890">
                  <c:v>52671</c:v>
                </c:pt>
                <c:pt idx="1891">
                  <c:v>52678</c:v>
                </c:pt>
                <c:pt idx="1892">
                  <c:v>52685</c:v>
                </c:pt>
                <c:pt idx="1893">
                  <c:v>52692</c:v>
                </c:pt>
                <c:pt idx="1894">
                  <c:v>52699</c:v>
                </c:pt>
                <c:pt idx="1895">
                  <c:v>52706</c:v>
                </c:pt>
                <c:pt idx="1896">
                  <c:v>52713</c:v>
                </c:pt>
                <c:pt idx="1897">
                  <c:v>52720</c:v>
                </c:pt>
                <c:pt idx="1898">
                  <c:v>52727</c:v>
                </c:pt>
                <c:pt idx="1899">
                  <c:v>52734</c:v>
                </c:pt>
                <c:pt idx="1900">
                  <c:v>52741</c:v>
                </c:pt>
                <c:pt idx="1901">
                  <c:v>52748</c:v>
                </c:pt>
                <c:pt idx="1902">
                  <c:v>52755</c:v>
                </c:pt>
                <c:pt idx="1903">
                  <c:v>52762</c:v>
                </c:pt>
                <c:pt idx="1904">
                  <c:v>52769</c:v>
                </c:pt>
                <c:pt idx="1905">
                  <c:v>52776</c:v>
                </c:pt>
                <c:pt idx="1906">
                  <c:v>52783</c:v>
                </c:pt>
                <c:pt idx="1907">
                  <c:v>52790</c:v>
                </c:pt>
                <c:pt idx="1908">
                  <c:v>52797</c:v>
                </c:pt>
                <c:pt idx="1909">
                  <c:v>52804</c:v>
                </c:pt>
                <c:pt idx="1910">
                  <c:v>52811</c:v>
                </c:pt>
                <c:pt idx="1911">
                  <c:v>52818</c:v>
                </c:pt>
                <c:pt idx="1912">
                  <c:v>52825</c:v>
                </c:pt>
                <c:pt idx="1913">
                  <c:v>52832</c:v>
                </c:pt>
                <c:pt idx="1914">
                  <c:v>52839</c:v>
                </c:pt>
                <c:pt idx="1915">
                  <c:v>52846</c:v>
                </c:pt>
                <c:pt idx="1916">
                  <c:v>52853</c:v>
                </c:pt>
                <c:pt idx="1917">
                  <c:v>52860</c:v>
                </c:pt>
                <c:pt idx="1918">
                  <c:v>52867</c:v>
                </c:pt>
                <c:pt idx="1919">
                  <c:v>52874</c:v>
                </c:pt>
                <c:pt idx="1920">
                  <c:v>52881</c:v>
                </c:pt>
                <c:pt idx="1921">
                  <c:v>52888</c:v>
                </c:pt>
                <c:pt idx="1922">
                  <c:v>52895</c:v>
                </c:pt>
                <c:pt idx="1923">
                  <c:v>52902</c:v>
                </c:pt>
                <c:pt idx="1924">
                  <c:v>52909</c:v>
                </c:pt>
                <c:pt idx="1925">
                  <c:v>52916</c:v>
                </c:pt>
                <c:pt idx="1926">
                  <c:v>52923</c:v>
                </c:pt>
                <c:pt idx="1927">
                  <c:v>52930</c:v>
                </c:pt>
                <c:pt idx="1928">
                  <c:v>52937</c:v>
                </c:pt>
                <c:pt idx="1929">
                  <c:v>52944</c:v>
                </c:pt>
                <c:pt idx="1930">
                  <c:v>52951</c:v>
                </c:pt>
                <c:pt idx="1931">
                  <c:v>52958</c:v>
                </c:pt>
                <c:pt idx="1932">
                  <c:v>52965</c:v>
                </c:pt>
                <c:pt idx="1933">
                  <c:v>52972</c:v>
                </c:pt>
                <c:pt idx="1934">
                  <c:v>52979</c:v>
                </c:pt>
                <c:pt idx="1935">
                  <c:v>52986</c:v>
                </c:pt>
                <c:pt idx="1936">
                  <c:v>52993</c:v>
                </c:pt>
                <c:pt idx="1937">
                  <c:v>53000</c:v>
                </c:pt>
                <c:pt idx="1938">
                  <c:v>53007</c:v>
                </c:pt>
                <c:pt idx="1939">
                  <c:v>53014</c:v>
                </c:pt>
                <c:pt idx="1940">
                  <c:v>53021</c:v>
                </c:pt>
                <c:pt idx="1941">
                  <c:v>53028</c:v>
                </c:pt>
                <c:pt idx="1942">
                  <c:v>53035</c:v>
                </c:pt>
                <c:pt idx="1943">
                  <c:v>53042</c:v>
                </c:pt>
                <c:pt idx="1944">
                  <c:v>53049</c:v>
                </c:pt>
                <c:pt idx="1945">
                  <c:v>53056</c:v>
                </c:pt>
                <c:pt idx="1946">
                  <c:v>53063</c:v>
                </c:pt>
                <c:pt idx="1947">
                  <c:v>53070</c:v>
                </c:pt>
                <c:pt idx="1948">
                  <c:v>53077</c:v>
                </c:pt>
                <c:pt idx="1949">
                  <c:v>53084</c:v>
                </c:pt>
                <c:pt idx="1950">
                  <c:v>53091</c:v>
                </c:pt>
                <c:pt idx="1951">
                  <c:v>53098</c:v>
                </c:pt>
                <c:pt idx="1952">
                  <c:v>53105</c:v>
                </c:pt>
                <c:pt idx="1953">
                  <c:v>53112</c:v>
                </c:pt>
                <c:pt idx="1954">
                  <c:v>53119</c:v>
                </c:pt>
                <c:pt idx="1955">
                  <c:v>53126</c:v>
                </c:pt>
                <c:pt idx="1956">
                  <c:v>53133</c:v>
                </c:pt>
                <c:pt idx="1957">
                  <c:v>53140</c:v>
                </c:pt>
                <c:pt idx="1958">
                  <c:v>53147</c:v>
                </c:pt>
                <c:pt idx="1959">
                  <c:v>53154</c:v>
                </c:pt>
                <c:pt idx="1960">
                  <c:v>53161</c:v>
                </c:pt>
                <c:pt idx="1961">
                  <c:v>53168</c:v>
                </c:pt>
                <c:pt idx="1962">
                  <c:v>53175</c:v>
                </c:pt>
                <c:pt idx="1963">
                  <c:v>53182</c:v>
                </c:pt>
                <c:pt idx="1964">
                  <c:v>53189</c:v>
                </c:pt>
                <c:pt idx="1965">
                  <c:v>53196</c:v>
                </c:pt>
                <c:pt idx="1966">
                  <c:v>53203</c:v>
                </c:pt>
                <c:pt idx="1967">
                  <c:v>53210</c:v>
                </c:pt>
                <c:pt idx="1968">
                  <c:v>53217</c:v>
                </c:pt>
                <c:pt idx="1969">
                  <c:v>53224</c:v>
                </c:pt>
                <c:pt idx="1970">
                  <c:v>53231</c:v>
                </c:pt>
                <c:pt idx="1971">
                  <c:v>53238</c:v>
                </c:pt>
                <c:pt idx="1972">
                  <c:v>53245</c:v>
                </c:pt>
                <c:pt idx="1973">
                  <c:v>53252</c:v>
                </c:pt>
                <c:pt idx="1974">
                  <c:v>53259</c:v>
                </c:pt>
                <c:pt idx="1975">
                  <c:v>53266</c:v>
                </c:pt>
                <c:pt idx="1976">
                  <c:v>53273</c:v>
                </c:pt>
                <c:pt idx="1977">
                  <c:v>53280</c:v>
                </c:pt>
                <c:pt idx="1978">
                  <c:v>53287</c:v>
                </c:pt>
                <c:pt idx="1979">
                  <c:v>53294</c:v>
                </c:pt>
                <c:pt idx="1980">
                  <c:v>53301</c:v>
                </c:pt>
                <c:pt idx="1981">
                  <c:v>53308</c:v>
                </c:pt>
                <c:pt idx="1982">
                  <c:v>53315</c:v>
                </c:pt>
                <c:pt idx="1983">
                  <c:v>53323</c:v>
                </c:pt>
                <c:pt idx="1984">
                  <c:v>53330</c:v>
                </c:pt>
                <c:pt idx="1985">
                  <c:v>53337</c:v>
                </c:pt>
                <c:pt idx="1986">
                  <c:v>53344</c:v>
                </c:pt>
                <c:pt idx="1987">
                  <c:v>53351</c:v>
                </c:pt>
                <c:pt idx="1988">
                  <c:v>53358</c:v>
                </c:pt>
                <c:pt idx="1989">
                  <c:v>53365</c:v>
                </c:pt>
                <c:pt idx="1990">
                  <c:v>53372</c:v>
                </c:pt>
                <c:pt idx="1991">
                  <c:v>53379</c:v>
                </c:pt>
                <c:pt idx="1992">
                  <c:v>53386</c:v>
                </c:pt>
                <c:pt idx="1993">
                  <c:v>53393</c:v>
                </c:pt>
                <c:pt idx="1994">
                  <c:v>53400</c:v>
                </c:pt>
                <c:pt idx="1995">
                  <c:v>53407</c:v>
                </c:pt>
                <c:pt idx="1996">
                  <c:v>53414</c:v>
                </c:pt>
                <c:pt idx="1997">
                  <c:v>53421</c:v>
                </c:pt>
                <c:pt idx="1998">
                  <c:v>53428</c:v>
                </c:pt>
                <c:pt idx="1999">
                  <c:v>53435</c:v>
                </c:pt>
                <c:pt idx="2000">
                  <c:v>53442</c:v>
                </c:pt>
                <c:pt idx="2001">
                  <c:v>53449</c:v>
                </c:pt>
                <c:pt idx="2002">
                  <c:v>53456</c:v>
                </c:pt>
                <c:pt idx="2003">
                  <c:v>53463</c:v>
                </c:pt>
                <c:pt idx="2004">
                  <c:v>53470</c:v>
                </c:pt>
                <c:pt idx="2005">
                  <c:v>53477</c:v>
                </c:pt>
                <c:pt idx="2006">
                  <c:v>53484</c:v>
                </c:pt>
                <c:pt idx="2007">
                  <c:v>53491</c:v>
                </c:pt>
                <c:pt idx="2008">
                  <c:v>53498</c:v>
                </c:pt>
                <c:pt idx="2009">
                  <c:v>53505</c:v>
                </c:pt>
                <c:pt idx="2010">
                  <c:v>53512</c:v>
                </c:pt>
                <c:pt idx="2011">
                  <c:v>53519</c:v>
                </c:pt>
                <c:pt idx="2012">
                  <c:v>53526</c:v>
                </c:pt>
                <c:pt idx="2013">
                  <c:v>53533</c:v>
                </c:pt>
                <c:pt idx="2014">
                  <c:v>53540</c:v>
                </c:pt>
                <c:pt idx="2015">
                  <c:v>53547</c:v>
                </c:pt>
                <c:pt idx="2016">
                  <c:v>53554</c:v>
                </c:pt>
                <c:pt idx="2017">
                  <c:v>53561</c:v>
                </c:pt>
                <c:pt idx="2018">
                  <c:v>53568</c:v>
                </c:pt>
                <c:pt idx="2019">
                  <c:v>53575</c:v>
                </c:pt>
                <c:pt idx="2020">
                  <c:v>53582</c:v>
                </c:pt>
                <c:pt idx="2021">
                  <c:v>53589</c:v>
                </c:pt>
                <c:pt idx="2022">
                  <c:v>53596</c:v>
                </c:pt>
                <c:pt idx="2023">
                  <c:v>53603</c:v>
                </c:pt>
                <c:pt idx="2024">
                  <c:v>53610</c:v>
                </c:pt>
                <c:pt idx="2025">
                  <c:v>53617</c:v>
                </c:pt>
                <c:pt idx="2026">
                  <c:v>53624</c:v>
                </c:pt>
                <c:pt idx="2027">
                  <c:v>53631</c:v>
                </c:pt>
                <c:pt idx="2028">
                  <c:v>53638</c:v>
                </c:pt>
                <c:pt idx="2029">
                  <c:v>53645</c:v>
                </c:pt>
                <c:pt idx="2030">
                  <c:v>53652</c:v>
                </c:pt>
                <c:pt idx="2031">
                  <c:v>53659</c:v>
                </c:pt>
                <c:pt idx="2032">
                  <c:v>53666</c:v>
                </c:pt>
                <c:pt idx="2033">
                  <c:v>53673</c:v>
                </c:pt>
                <c:pt idx="2034">
                  <c:v>53680</c:v>
                </c:pt>
                <c:pt idx="2035">
                  <c:v>53688</c:v>
                </c:pt>
                <c:pt idx="2036">
                  <c:v>53695</c:v>
                </c:pt>
                <c:pt idx="2037">
                  <c:v>53702</c:v>
                </c:pt>
                <c:pt idx="2038">
                  <c:v>53709</c:v>
                </c:pt>
                <c:pt idx="2039">
                  <c:v>53716</c:v>
                </c:pt>
                <c:pt idx="2040">
                  <c:v>53723</c:v>
                </c:pt>
                <c:pt idx="2041">
                  <c:v>53730</c:v>
                </c:pt>
                <c:pt idx="2042">
                  <c:v>53737</c:v>
                </c:pt>
                <c:pt idx="2043">
                  <c:v>53744</c:v>
                </c:pt>
                <c:pt idx="2044">
                  <c:v>53751</c:v>
                </c:pt>
                <c:pt idx="2045">
                  <c:v>53758</c:v>
                </c:pt>
                <c:pt idx="2046">
                  <c:v>53765</c:v>
                </c:pt>
                <c:pt idx="2047">
                  <c:v>53772</c:v>
                </c:pt>
                <c:pt idx="2048">
                  <c:v>53779</c:v>
                </c:pt>
                <c:pt idx="2049">
                  <c:v>53786</c:v>
                </c:pt>
                <c:pt idx="2050">
                  <c:v>53793</c:v>
                </c:pt>
                <c:pt idx="2051">
                  <c:v>53800</c:v>
                </c:pt>
                <c:pt idx="2052">
                  <c:v>53807</c:v>
                </c:pt>
                <c:pt idx="2053">
                  <c:v>53814</c:v>
                </c:pt>
                <c:pt idx="2054">
                  <c:v>53821</c:v>
                </c:pt>
                <c:pt idx="2055">
                  <c:v>53828</c:v>
                </c:pt>
                <c:pt idx="2056">
                  <c:v>53835</c:v>
                </c:pt>
                <c:pt idx="2057">
                  <c:v>53842</c:v>
                </c:pt>
                <c:pt idx="2058">
                  <c:v>53849</c:v>
                </c:pt>
                <c:pt idx="2059">
                  <c:v>53856</c:v>
                </c:pt>
                <c:pt idx="2060">
                  <c:v>53863</c:v>
                </c:pt>
                <c:pt idx="2061">
                  <c:v>53870</c:v>
                </c:pt>
                <c:pt idx="2062">
                  <c:v>53877</c:v>
                </c:pt>
                <c:pt idx="2063">
                  <c:v>53884</c:v>
                </c:pt>
                <c:pt idx="2064">
                  <c:v>53891</c:v>
                </c:pt>
                <c:pt idx="2065">
                  <c:v>53898</c:v>
                </c:pt>
                <c:pt idx="2066">
                  <c:v>53905</c:v>
                </c:pt>
                <c:pt idx="2067">
                  <c:v>53912</c:v>
                </c:pt>
                <c:pt idx="2068">
                  <c:v>53919</c:v>
                </c:pt>
                <c:pt idx="2069">
                  <c:v>53926</c:v>
                </c:pt>
                <c:pt idx="2070">
                  <c:v>53933</c:v>
                </c:pt>
                <c:pt idx="2071">
                  <c:v>53940</c:v>
                </c:pt>
                <c:pt idx="2072">
                  <c:v>53947</c:v>
                </c:pt>
                <c:pt idx="2073">
                  <c:v>53954</c:v>
                </c:pt>
                <c:pt idx="2074">
                  <c:v>53961</c:v>
                </c:pt>
                <c:pt idx="2075">
                  <c:v>53968</c:v>
                </c:pt>
                <c:pt idx="2076">
                  <c:v>53975</c:v>
                </c:pt>
                <c:pt idx="2077">
                  <c:v>53982</c:v>
                </c:pt>
                <c:pt idx="2078">
                  <c:v>53989</c:v>
                </c:pt>
                <c:pt idx="2079">
                  <c:v>53996</c:v>
                </c:pt>
                <c:pt idx="2080">
                  <c:v>54003</c:v>
                </c:pt>
                <c:pt idx="2081">
                  <c:v>54010</c:v>
                </c:pt>
                <c:pt idx="2082">
                  <c:v>54017</c:v>
                </c:pt>
                <c:pt idx="2083">
                  <c:v>54024</c:v>
                </c:pt>
                <c:pt idx="2084">
                  <c:v>54031</c:v>
                </c:pt>
                <c:pt idx="2085">
                  <c:v>54038</c:v>
                </c:pt>
                <c:pt idx="2086">
                  <c:v>54045</c:v>
                </c:pt>
                <c:pt idx="2087">
                  <c:v>54053</c:v>
                </c:pt>
                <c:pt idx="2088">
                  <c:v>54060</c:v>
                </c:pt>
                <c:pt idx="2089">
                  <c:v>54067</c:v>
                </c:pt>
                <c:pt idx="2090">
                  <c:v>54074</c:v>
                </c:pt>
                <c:pt idx="2091">
                  <c:v>54081</c:v>
                </c:pt>
                <c:pt idx="2092">
                  <c:v>54088</c:v>
                </c:pt>
                <c:pt idx="2093">
                  <c:v>54095</c:v>
                </c:pt>
                <c:pt idx="2094">
                  <c:v>54102</c:v>
                </c:pt>
                <c:pt idx="2095">
                  <c:v>54109</c:v>
                </c:pt>
                <c:pt idx="2096">
                  <c:v>54116</c:v>
                </c:pt>
                <c:pt idx="2097">
                  <c:v>54123</c:v>
                </c:pt>
                <c:pt idx="2098">
                  <c:v>54130</c:v>
                </c:pt>
                <c:pt idx="2099">
                  <c:v>54137</c:v>
                </c:pt>
                <c:pt idx="2100">
                  <c:v>54144</c:v>
                </c:pt>
                <c:pt idx="2101">
                  <c:v>54155</c:v>
                </c:pt>
                <c:pt idx="2102">
                  <c:v>54162</c:v>
                </c:pt>
                <c:pt idx="2103">
                  <c:v>54169</c:v>
                </c:pt>
                <c:pt idx="2104">
                  <c:v>54176</c:v>
                </c:pt>
                <c:pt idx="2105">
                  <c:v>54183</c:v>
                </c:pt>
                <c:pt idx="2106">
                  <c:v>54190</c:v>
                </c:pt>
                <c:pt idx="2107">
                  <c:v>54197</c:v>
                </c:pt>
                <c:pt idx="2108">
                  <c:v>54204</c:v>
                </c:pt>
                <c:pt idx="2109">
                  <c:v>54211</c:v>
                </c:pt>
                <c:pt idx="2110">
                  <c:v>54218</c:v>
                </c:pt>
                <c:pt idx="2111">
                  <c:v>54225</c:v>
                </c:pt>
                <c:pt idx="2112">
                  <c:v>54232</c:v>
                </c:pt>
                <c:pt idx="2113">
                  <c:v>54239</c:v>
                </c:pt>
                <c:pt idx="2114">
                  <c:v>54246</c:v>
                </c:pt>
                <c:pt idx="2115">
                  <c:v>54253</c:v>
                </c:pt>
                <c:pt idx="2116">
                  <c:v>54260</c:v>
                </c:pt>
                <c:pt idx="2117">
                  <c:v>54267</c:v>
                </c:pt>
                <c:pt idx="2118">
                  <c:v>54274</c:v>
                </c:pt>
                <c:pt idx="2119">
                  <c:v>54281</c:v>
                </c:pt>
                <c:pt idx="2120">
                  <c:v>54288</c:v>
                </c:pt>
                <c:pt idx="2121">
                  <c:v>54295</c:v>
                </c:pt>
                <c:pt idx="2122">
                  <c:v>54302</c:v>
                </c:pt>
                <c:pt idx="2123">
                  <c:v>54309</c:v>
                </c:pt>
                <c:pt idx="2124">
                  <c:v>54316</c:v>
                </c:pt>
                <c:pt idx="2125">
                  <c:v>54323</c:v>
                </c:pt>
                <c:pt idx="2126">
                  <c:v>54330</c:v>
                </c:pt>
                <c:pt idx="2127">
                  <c:v>54337</c:v>
                </c:pt>
                <c:pt idx="2128">
                  <c:v>54344</c:v>
                </c:pt>
                <c:pt idx="2129">
                  <c:v>54351</c:v>
                </c:pt>
                <c:pt idx="2130">
                  <c:v>54358</c:v>
                </c:pt>
                <c:pt idx="2131">
                  <c:v>54365</c:v>
                </c:pt>
                <c:pt idx="2132">
                  <c:v>54372</c:v>
                </c:pt>
                <c:pt idx="2133">
                  <c:v>54379</c:v>
                </c:pt>
                <c:pt idx="2134">
                  <c:v>54386</c:v>
                </c:pt>
                <c:pt idx="2135">
                  <c:v>54393</c:v>
                </c:pt>
                <c:pt idx="2136">
                  <c:v>54400</c:v>
                </c:pt>
                <c:pt idx="2137">
                  <c:v>54407</c:v>
                </c:pt>
                <c:pt idx="2138">
                  <c:v>54414</c:v>
                </c:pt>
                <c:pt idx="2139">
                  <c:v>54421</c:v>
                </c:pt>
                <c:pt idx="2140">
                  <c:v>54428</c:v>
                </c:pt>
                <c:pt idx="2141">
                  <c:v>54435</c:v>
                </c:pt>
                <c:pt idx="2142">
                  <c:v>54442</c:v>
                </c:pt>
                <c:pt idx="2143">
                  <c:v>54449</c:v>
                </c:pt>
                <c:pt idx="2144">
                  <c:v>54456</c:v>
                </c:pt>
                <c:pt idx="2145">
                  <c:v>54463</c:v>
                </c:pt>
                <c:pt idx="2146">
                  <c:v>54470</c:v>
                </c:pt>
                <c:pt idx="2147">
                  <c:v>54477</c:v>
                </c:pt>
                <c:pt idx="2148">
                  <c:v>54484</c:v>
                </c:pt>
                <c:pt idx="2149">
                  <c:v>54491</c:v>
                </c:pt>
                <c:pt idx="2150">
                  <c:v>54498</c:v>
                </c:pt>
                <c:pt idx="2151">
                  <c:v>54505</c:v>
                </c:pt>
                <c:pt idx="2152">
                  <c:v>54512</c:v>
                </c:pt>
                <c:pt idx="2153">
                  <c:v>54519</c:v>
                </c:pt>
                <c:pt idx="2154">
                  <c:v>54526</c:v>
                </c:pt>
                <c:pt idx="2155">
                  <c:v>54533</c:v>
                </c:pt>
                <c:pt idx="2156">
                  <c:v>54540</c:v>
                </c:pt>
                <c:pt idx="2157">
                  <c:v>54547</c:v>
                </c:pt>
                <c:pt idx="2158">
                  <c:v>54554</c:v>
                </c:pt>
                <c:pt idx="2159">
                  <c:v>54561</c:v>
                </c:pt>
                <c:pt idx="2160">
                  <c:v>54568</c:v>
                </c:pt>
                <c:pt idx="2161">
                  <c:v>54575</c:v>
                </c:pt>
                <c:pt idx="2162">
                  <c:v>54582</c:v>
                </c:pt>
                <c:pt idx="2163">
                  <c:v>54589</c:v>
                </c:pt>
                <c:pt idx="2164">
                  <c:v>54596</c:v>
                </c:pt>
                <c:pt idx="2165">
                  <c:v>54603</c:v>
                </c:pt>
                <c:pt idx="2166">
                  <c:v>54610</c:v>
                </c:pt>
                <c:pt idx="2167">
                  <c:v>54617</c:v>
                </c:pt>
                <c:pt idx="2168">
                  <c:v>54624</c:v>
                </c:pt>
                <c:pt idx="2169">
                  <c:v>54631</c:v>
                </c:pt>
                <c:pt idx="2170">
                  <c:v>54638</c:v>
                </c:pt>
                <c:pt idx="2171">
                  <c:v>54645</c:v>
                </c:pt>
                <c:pt idx="2172">
                  <c:v>54652</c:v>
                </c:pt>
                <c:pt idx="2173">
                  <c:v>54659</c:v>
                </c:pt>
                <c:pt idx="2174">
                  <c:v>54666</c:v>
                </c:pt>
                <c:pt idx="2175">
                  <c:v>54673</c:v>
                </c:pt>
                <c:pt idx="2176">
                  <c:v>54680</c:v>
                </c:pt>
                <c:pt idx="2177">
                  <c:v>54687</c:v>
                </c:pt>
                <c:pt idx="2178">
                  <c:v>54694</c:v>
                </c:pt>
                <c:pt idx="2179">
                  <c:v>54701</c:v>
                </c:pt>
                <c:pt idx="2180">
                  <c:v>54708</c:v>
                </c:pt>
                <c:pt idx="2181">
                  <c:v>54715</c:v>
                </c:pt>
                <c:pt idx="2182">
                  <c:v>54722</c:v>
                </c:pt>
                <c:pt idx="2183">
                  <c:v>54729</c:v>
                </c:pt>
                <c:pt idx="2184">
                  <c:v>54736</c:v>
                </c:pt>
                <c:pt idx="2185">
                  <c:v>54743</c:v>
                </c:pt>
                <c:pt idx="2186">
                  <c:v>54750</c:v>
                </c:pt>
                <c:pt idx="2187">
                  <c:v>54757</c:v>
                </c:pt>
                <c:pt idx="2188">
                  <c:v>54764</c:v>
                </c:pt>
                <c:pt idx="2189">
                  <c:v>54771</c:v>
                </c:pt>
                <c:pt idx="2190">
                  <c:v>54778</c:v>
                </c:pt>
                <c:pt idx="2191">
                  <c:v>54785</c:v>
                </c:pt>
                <c:pt idx="2192">
                  <c:v>54792</c:v>
                </c:pt>
                <c:pt idx="2193">
                  <c:v>54799</c:v>
                </c:pt>
                <c:pt idx="2194">
                  <c:v>54806</c:v>
                </c:pt>
                <c:pt idx="2195">
                  <c:v>54813</c:v>
                </c:pt>
                <c:pt idx="2196">
                  <c:v>54820</c:v>
                </c:pt>
                <c:pt idx="2197">
                  <c:v>54827</c:v>
                </c:pt>
                <c:pt idx="2198">
                  <c:v>54834</c:v>
                </c:pt>
                <c:pt idx="2199">
                  <c:v>54841</c:v>
                </c:pt>
                <c:pt idx="2200">
                  <c:v>54848</c:v>
                </c:pt>
                <c:pt idx="2201">
                  <c:v>54855</c:v>
                </c:pt>
                <c:pt idx="2202">
                  <c:v>54862</c:v>
                </c:pt>
                <c:pt idx="2203">
                  <c:v>54869</c:v>
                </c:pt>
                <c:pt idx="2204">
                  <c:v>54876</c:v>
                </c:pt>
                <c:pt idx="2205">
                  <c:v>54883</c:v>
                </c:pt>
                <c:pt idx="2206">
                  <c:v>54890</c:v>
                </c:pt>
                <c:pt idx="2207">
                  <c:v>54897</c:v>
                </c:pt>
                <c:pt idx="2208">
                  <c:v>54904</c:v>
                </c:pt>
                <c:pt idx="2209">
                  <c:v>54911</c:v>
                </c:pt>
                <c:pt idx="2210">
                  <c:v>54918</c:v>
                </c:pt>
                <c:pt idx="2211">
                  <c:v>54925</c:v>
                </c:pt>
                <c:pt idx="2212">
                  <c:v>54932</c:v>
                </c:pt>
                <c:pt idx="2213">
                  <c:v>54939</c:v>
                </c:pt>
                <c:pt idx="2214">
                  <c:v>54946</c:v>
                </c:pt>
                <c:pt idx="2215">
                  <c:v>54953</c:v>
                </c:pt>
                <c:pt idx="2216">
                  <c:v>54960</c:v>
                </c:pt>
                <c:pt idx="2217">
                  <c:v>54967</c:v>
                </c:pt>
                <c:pt idx="2218">
                  <c:v>54974</c:v>
                </c:pt>
                <c:pt idx="2219">
                  <c:v>54981</c:v>
                </c:pt>
                <c:pt idx="2220">
                  <c:v>54988</c:v>
                </c:pt>
                <c:pt idx="2221">
                  <c:v>54995</c:v>
                </c:pt>
                <c:pt idx="2222">
                  <c:v>55002</c:v>
                </c:pt>
                <c:pt idx="2223">
                  <c:v>55009</c:v>
                </c:pt>
                <c:pt idx="2224">
                  <c:v>55016</c:v>
                </c:pt>
                <c:pt idx="2225">
                  <c:v>55023</c:v>
                </c:pt>
                <c:pt idx="2226">
                  <c:v>55030</c:v>
                </c:pt>
                <c:pt idx="2227">
                  <c:v>55037</c:v>
                </c:pt>
                <c:pt idx="2228">
                  <c:v>55044</c:v>
                </c:pt>
                <c:pt idx="2229">
                  <c:v>55051</c:v>
                </c:pt>
                <c:pt idx="2230">
                  <c:v>55058</c:v>
                </c:pt>
                <c:pt idx="2231">
                  <c:v>55065</c:v>
                </c:pt>
                <c:pt idx="2232">
                  <c:v>55072</c:v>
                </c:pt>
                <c:pt idx="2233">
                  <c:v>55079</c:v>
                </c:pt>
                <c:pt idx="2234">
                  <c:v>55086</c:v>
                </c:pt>
                <c:pt idx="2235">
                  <c:v>55093</c:v>
                </c:pt>
                <c:pt idx="2236">
                  <c:v>55100</c:v>
                </c:pt>
                <c:pt idx="2237">
                  <c:v>55107</c:v>
                </c:pt>
                <c:pt idx="2238">
                  <c:v>55114</c:v>
                </c:pt>
                <c:pt idx="2239">
                  <c:v>55121</c:v>
                </c:pt>
                <c:pt idx="2240">
                  <c:v>55128</c:v>
                </c:pt>
                <c:pt idx="2241">
                  <c:v>55135</c:v>
                </c:pt>
                <c:pt idx="2242">
                  <c:v>55142</c:v>
                </c:pt>
                <c:pt idx="2243">
                  <c:v>55149</c:v>
                </c:pt>
                <c:pt idx="2244">
                  <c:v>55156</c:v>
                </c:pt>
                <c:pt idx="2245">
                  <c:v>55163</c:v>
                </c:pt>
                <c:pt idx="2246">
                  <c:v>55170</c:v>
                </c:pt>
                <c:pt idx="2247">
                  <c:v>55177</c:v>
                </c:pt>
                <c:pt idx="2248">
                  <c:v>55184</c:v>
                </c:pt>
                <c:pt idx="2249">
                  <c:v>55191</c:v>
                </c:pt>
                <c:pt idx="2250">
                  <c:v>55198</c:v>
                </c:pt>
                <c:pt idx="2251">
                  <c:v>55205</c:v>
                </c:pt>
                <c:pt idx="2252">
                  <c:v>55212</c:v>
                </c:pt>
                <c:pt idx="2253">
                  <c:v>55219</c:v>
                </c:pt>
                <c:pt idx="2254">
                  <c:v>55226</c:v>
                </c:pt>
                <c:pt idx="2255">
                  <c:v>55233</c:v>
                </c:pt>
                <c:pt idx="2256">
                  <c:v>55240</c:v>
                </c:pt>
                <c:pt idx="2257">
                  <c:v>55247</c:v>
                </c:pt>
                <c:pt idx="2258">
                  <c:v>55254</c:v>
                </c:pt>
                <c:pt idx="2259">
                  <c:v>55261</c:v>
                </c:pt>
                <c:pt idx="2260">
                  <c:v>55268</c:v>
                </c:pt>
                <c:pt idx="2261">
                  <c:v>55275</c:v>
                </c:pt>
                <c:pt idx="2262">
                  <c:v>55282</c:v>
                </c:pt>
                <c:pt idx="2263">
                  <c:v>55289</c:v>
                </c:pt>
                <c:pt idx="2264">
                  <c:v>55296</c:v>
                </c:pt>
                <c:pt idx="2265">
                  <c:v>55303</c:v>
                </c:pt>
                <c:pt idx="2266">
                  <c:v>55310</c:v>
                </c:pt>
                <c:pt idx="2267">
                  <c:v>55317</c:v>
                </c:pt>
                <c:pt idx="2268">
                  <c:v>55324</c:v>
                </c:pt>
                <c:pt idx="2269">
                  <c:v>55331</c:v>
                </c:pt>
                <c:pt idx="2270">
                  <c:v>55338</c:v>
                </c:pt>
                <c:pt idx="2271">
                  <c:v>55345</c:v>
                </c:pt>
                <c:pt idx="2272">
                  <c:v>55352</c:v>
                </c:pt>
                <c:pt idx="2273">
                  <c:v>55359</c:v>
                </c:pt>
                <c:pt idx="2274">
                  <c:v>55366</c:v>
                </c:pt>
                <c:pt idx="2275">
                  <c:v>55373</c:v>
                </c:pt>
                <c:pt idx="2276">
                  <c:v>55380</c:v>
                </c:pt>
                <c:pt idx="2277">
                  <c:v>55387</c:v>
                </c:pt>
                <c:pt idx="2278">
                  <c:v>55394</c:v>
                </c:pt>
                <c:pt idx="2279">
                  <c:v>55401</c:v>
                </c:pt>
                <c:pt idx="2280">
                  <c:v>55408</c:v>
                </c:pt>
                <c:pt idx="2281">
                  <c:v>55415</c:v>
                </c:pt>
                <c:pt idx="2282">
                  <c:v>55422</c:v>
                </c:pt>
                <c:pt idx="2283">
                  <c:v>55429</c:v>
                </c:pt>
                <c:pt idx="2284">
                  <c:v>55436</c:v>
                </c:pt>
                <c:pt idx="2285">
                  <c:v>55443</c:v>
                </c:pt>
                <c:pt idx="2286">
                  <c:v>55450</c:v>
                </c:pt>
                <c:pt idx="2287">
                  <c:v>55457</c:v>
                </c:pt>
                <c:pt idx="2288">
                  <c:v>55464</c:v>
                </c:pt>
                <c:pt idx="2289">
                  <c:v>55471</c:v>
                </c:pt>
                <c:pt idx="2290">
                  <c:v>55478</c:v>
                </c:pt>
                <c:pt idx="2291">
                  <c:v>55485</c:v>
                </c:pt>
                <c:pt idx="2292">
                  <c:v>55492</c:v>
                </c:pt>
                <c:pt idx="2293">
                  <c:v>55499</c:v>
                </c:pt>
                <c:pt idx="2294">
                  <c:v>55506</c:v>
                </c:pt>
                <c:pt idx="2295">
                  <c:v>55514</c:v>
                </c:pt>
                <c:pt idx="2296">
                  <c:v>55521</c:v>
                </c:pt>
                <c:pt idx="2297">
                  <c:v>55528</c:v>
                </c:pt>
                <c:pt idx="2298">
                  <c:v>55535</c:v>
                </c:pt>
                <c:pt idx="2299">
                  <c:v>55542</c:v>
                </c:pt>
                <c:pt idx="2300">
                  <c:v>55549</c:v>
                </c:pt>
                <c:pt idx="2301">
                  <c:v>55556</c:v>
                </c:pt>
                <c:pt idx="2302">
                  <c:v>55563</c:v>
                </c:pt>
                <c:pt idx="2303">
                  <c:v>55570</c:v>
                </c:pt>
                <c:pt idx="2304">
                  <c:v>55577</c:v>
                </c:pt>
                <c:pt idx="2305">
                  <c:v>55584</c:v>
                </c:pt>
                <c:pt idx="2306">
                  <c:v>55591</c:v>
                </c:pt>
                <c:pt idx="2307">
                  <c:v>55598</c:v>
                </c:pt>
                <c:pt idx="2308">
                  <c:v>55605</c:v>
                </c:pt>
                <c:pt idx="2309">
                  <c:v>55612</c:v>
                </c:pt>
                <c:pt idx="2310">
                  <c:v>55619</c:v>
                </c:pt>
                <c:pt idx="2311">
                  <c:v>55626</c:v>
                </c:pt>
                <c:pt idx="2312">
                  <c:v>55633</c:v>
                </c:pt>
                <c:pt idx="2313">
                  <c:v>55641</c:v>
                </c:pt>
                <c:pt idx="2314">
                  <c:v>55648</c:v>
                </c:pt>
                <c:pt idx="2315">
                  <c:v>55655</c:v>
                </c:pt>
                <c:pt idx="2316">
                  <c:v>55662</c:v>
                </c:pt>
                <c:pt idx="2317">
                  <c:v>55669</c:v>
                </c:pt>
                <c:pt idx="2318">
                  <c:v>55676</c:v>
                </c:pt>
                <c:pt idx="2319">
                  <c:v>55683</c:v>
                </c:pt>
                <c:pt idx="2320">
                  <c:v>55690</c:v>
                </c:pt>
                <c:pt idx="2321">
                  <c:v>55697</c:v>
                </c:pt>
                <c:pt idx="2322">
                  <c:v>55704</c:v>
                </c:pt>
                <c:pt idx="2323">
                  <c:v>55711</c:v>
                </c:pt>
                <c:pt idx="2324">
                  <c:v>55718</c:v>
                </c:pt>
                <c:pt idx="2325">
                  <c:v>55725</c:v>
                </c:pt>
                <c:pt idx="2326">
                  <c:v>55732</c:v>
                </c:pt>
                <c:pt idx="2327">
                  <c:v>55739</c:v>
                </c:pt>
                <c:pt idx="2328">
                  <c:v>55746</c:v>
                </c:pt>
                <c:pt idx="2329">
                  <c:v>55753</c:v>
                </c:pt>
                <c:pt idx="2330">
                  <c:v>55760</c:v>
                </c:pt>
                <c:pt idx="2331">
                  <c:v>55767</c:v>
                </c:pt>
                <c:pt idx="2332">
                  <c:v>55774</c:v>
                </c:pt>
                <c:pt idx="2333">
                  <c:v>55781</c:v>
                </c:pt>
                <c:pt idx="2334">
                  <c:v>55788</c:v>
                </c:pt>
                <c:pt idx="2335">
                  <c:v>55795</c:v>
                </c:pt>
                <c:pt idx="2336">
                  <c:v>55802</c:v>
                </c:pt>
                <c:pt idx="2337">
                  <c:v>55809</c:v>
                </c:pt>
                <c:pt idx="2338">
                  <c:v>55816</c:v>
                </c:pt>
                <c:pt idx="2339">
                  <c:v>55823</c:v>
                </c:pt>
                <c:pt idx="2340">
                  <c:v>55830</c:v>
                </c:pt>
                <c:pt idx="2341">
                  <c:v>55837</c:v>
                </c:pt>
                <c:pt idx="2342">
                  <c:v>55844</c:v>
                </c:pt>
                <c:pt idx="2343">
                  <c:v>55851</c:v>
                </c:pt>
                <c:pt idx="2344">
                  <c:v>55858</c:v>
                </c:pt>
                <c:pt idx="2345">
                  <c:v>55865</c:v>
                </c:pt>
                <c:pt idx="2346">
                  <c:v>55872</c:v>
                </c:pt>
                <c:pt idx="2347">
                  <c:v>55880</c:v>
                </c:pt>
                <c:pt idx="2348">
                  <c:v>55887</c:v>
                </c:pt>
                <c:pt idx="2349">
                  <c:v>55894</c:v>
                </c:pt>
                <c:pt idx="2350">
                  <c:v>55901</c:v>
                </c:pt>
                <c:pt idx="2351">
                  <c:v>55908</c:v>
                </c:pt>
                <c:pt idx="2352">
                  <c:v>55915</c:v>
                </c:pt>
                <c:pt idx="2353">
                  <c:v>55922</c:v>
                </c:pt>
                <c:pt idx="2354">
                  <c:v>55929</c:v>
                </c:pt>
                <c:pt idx="2355">
                  <c:v>55936</c:v>
                </c:pt>
                <c:pt idx="2356">
                  <c:v>55943</c:v>
                </c:pt>
                <c:pt idx="2357">
                  <c:v>55950</c:v>
                </c:pt>
                <c:pt idx="2358">
                  <c:v>55957</c:v>
                </c:pt>
                <c:pt idx="2359">
                  <c:v>55964</c:v>
                </c:pt>
                <c:pt idx="2360">
                  <c:v>55971</c:v>
                </c:pt>
                <c:pt idx="2361">
                  <c:v>55982</c:v>
                </c:pt>
                <c:pt idx="2362">
                  <c:v>55989</c:v>
                </c:pt>
                <c:pt idx="2363">
                  <c:v>55996</c:v>
                </c:pt>
                <c:pt idx="2364">
                  <c:v>56003</c:v>
                </c:pt>
              </c:numCache>
            </c:numRef>
          </c:cat>
          <c:val>
            <c:numRef>
              <c:f>EUR3M!$AY$2:$AY$2366</c:f>
              <c:numCache>
                <c:formatCode>0.0000%</c:formatCode>
                <c:ptCount val="2365"/>
                <c:pt idx="0">
                  <c:v>-3.2400000018214565E-4</c:v>
                </c:pt>
                <c:pt idx="1">
                  <c:v>-3.2374451382919295E-4</c:v>
                </c:pt>
                <c:pt idx="2">
                  <c:v>-3.2361017290048191E-4</c:v>
                </c:pt>
                <c:pt idx="3">
                  <c:v>-3.2358319608277915E-4</c:v>
                </c:pt>
                <c:pt idx="4">
                  <c:v>-3.2399737524671176E-4</c:v>
                </c:pt>
                <c:pt idx="5">
                  <c:v>-3.2424702587523333E-4</c:v>
                </c:pt>
                <c:pt idx="6">
                  <c:v>-3.2452387220614824E-4</c:v>
                </c:pt>
                <c:pt idx="7">
                  <c:v>-3.2480962822543485E-4</c:v>
                </c:pt>
                <c:pt idx="8">
                  <c:v>-3.2508525710471574E-4</c:v>
                </c:pt>
                <c:pt idx="9">
                  <c:v>-3.256497507411657E-4</c:v>
                </c:pt>
                <c:pt idx="10">
                  <c:v>-3.2567948693445364E-4</c:v>
                </c:pt>
                <c:pt idx="11">
                  <c:v>-3.2559264999988756E-4</c:v>
                </c:pt>
                <c:pt idx="12">
                  <c:v>-3.2544041493928603E-4</c:v>
                </c:pt>
                <c:pt idx="13">
                  <c:v>-3.2528950562566925E-4</c:v>
                </c:pt>
                <c:pt idx="14">
                  <c:v>-3.2484442195772573E-4</c:v>
                </c:pt>
                <c:pt idx="15">
                  <c:v>-3.2469850333416797E-4</c:v>
                </c:pt>
                <c:pt idx="16">
                  <c:v>-3.2475695457976988E-4</c:v>
                </c:pt>
                <c:pt idx="17">
                  <c:v>-3.2519298460899549E-4</c:v>
                </c:pt>
                <c:pt idx="18">
                  <c:v>-3.264096219483194E-4</c:v>
                </c:pt>
                <c:pt idx="19">
                  <c:v>-3.2928978680362472E-4</c:v>
                </c:pt>
                <c:pt idx="20">
                  <c:v>-3.3039365704279713E-4</c:v>
                </c:pt>
                <c:pt idx="21">
                  <c:v>-3.3136790855302779E-4</c:v>
                </c:pt>
                <c:pt idx="22">
                  <c:v>-3.3212753015274119E-4</c:v>
                </c:pt>
                <c:pt idx="23">
                  <c:v>-3.322494567398075E-4</c:v>
                </c:pt>
                <c:pt idx="24">
                  <c:v>-3.3273948707465576E-4</c:v>
                </c:pt>
                <c:pt idx="25">
                  <c:v>-3.3297219636953322E-4</c:v>
                </c:pt>
                <c:pt idx="26">
                  <c:v>-3.3320742326792762E-4</c:v>
                </c:pt>
                <c:pt idx="27">
                  <c:v>-3.3344488262097789E-4</c:v>
                </c:pt>
                <c:pt idx="28">
                  <c:v>-3.3384814288837673E-4</c:v>
                </c:pt>
                <c:pt idx="29">
                  <c:v>-3.3441123191330324E-4</c:v>
                </c:pt>
                <c:pt idx="30">
                  <c:v>-3.3465546662228205E-4</c:v>
                </c:pt>
                <c:pt idx="31">
                  <c:v>-3.3490015708452205E-4</c:v>
                </c:pt>
                <c:pt idx="32">
                  <c:v>-3.3514499621609974E-4</c:v>
                </c:pt>
                <c:pt idx="33">
                  <c:v>-3.3552162283958658E-4</c:v>
                </c:pt>
                <c:pt idx="34">
                  <c:v>-3.3611958807505432E-4</c:v>
                </c:pt>
                <c:pt idx="35">
                  <c:v>-3.3636045461350804E-4</c:v>
                </c:pt>
                <c:pt idx="36">
                  <c:v>-3.3659956151213657E-4</c:v>
                </c:pt>
                <c:pt idx="37">
                  <c:v>-3.3683657975065067E-4</c:v>
                </c:pt>
                <c:pt idx="38">
                  <c:v>-3.3716757912787324E-4</c:v>
                </c:pt>
                <c:pt idx="39">
                  <c:v>-3.3775707604809669E-4</c:v>
                </c:pt>
                <c:pt idx="40">
                  <c:v>-3.3797860602593685E-4</c:v>
                </c:pt>
                <c:pt idx="41">
                  <c:v>-3.3819600742542819E-4</c:v>
                </c:pt>
                <c:pt idx="42">
                  <c:v>-3.3840892929252239E-4</c:v>
                </c:pt>
                <c:pt idx="43">
                  <c:v>-3.3858570762047071E-4</c:v>
                </c:pt>
                <c:pt idx="44">
                  <c:v>-3.3920869267803962E-4</c:v>
                </c:pt>
                <c:pt idx="45">
                  <c:v>-3.393967463298207E-4</c:v>
                </c:pt>
                <c:pt idx="46">
                  <c:v>-3.3958416909321678E-4</c:v>
                </c:pt>
                <c:pt idx="47">
                  <c:v>-3.3977091008241051E-4</c:v>
                </c:pt>
                <c:pt idx="48">
                  <c:v>-3.399788153865487E-4</c:v>
                </c:pt>
                <c:pt idx="49">
                  <c:v>-3.4051002388735263E-4</c:v>
                </c:pt>
                <c:pt idx="50">
                  <c:v>-3.4069257804218895E-4</c:v>
                </c:pt>
                <c:pt idx="51">
                  <c:v>-3.4087413631321502E-4</c:v>
                </c:pt>
                <c:pt idx="52">
                  <c:v>-3.4105464488348004E-4</c:v>
                </c:pt>
                <c:pt idx="53">
                  <c:v>-3.4121487685207066E-4</c:v>
                </c:pt>
                <c:pt idx="54">
                  <c:v>-3.4176509122740839E-4</c:v>
                </c:pt>
                <c:pt idx="55">
                  <c:v>-3.4193952943606875E-4</c:v>
                </c:pt>
                <c:pt idx="56">
                  <c:v>-3.4211258627362458E-4</c:v>
                </c:pt>
                <c:pt idx="57">
                  <c:v>-3.4228420499763913E-4</c:v>
                </c:pt>
                <c:pt idx="58">
                  <c:v>-3.4239002479995851E-4</c:v>
                </c:pt>
                <c:pt idx="59">
                  <c:v>-3.4295514928429016E-4</c:v>
                </c:pt>
                <c:pt idx="60">
                  <c:v>-3.4311871167748485E-4</c:v>
                </c:pt>
                <c:pt idx="61">
                  <c:v>-3.432804867225839E-4</c:v>
                </c:pt>
                <c:pt idx="62">
                  <c:v>-3.4344041475340234E-4</c:v>
                </c:pt>
                <c:pt idx="63">
                  <c:v>-3.4348507045538771E-4</c:v>
                </c:pt>
                <c:pt idx="64">
                  <c:v>-3.441271869749788E-4</c:v>
                </c:pt>
                <c:pt idx="65">
                  <c:v>-3.4428077552960048E-4</c:v>
                </c:pt>
                <c:pt idx="66">
                  <c:v>-3.4436721829726963E-4</c:v>
                </c:pt>
                <c:pt idx="67">
                  <c:v>-3.4433029457341097E-4</c:v>
                </c:pt>
                <c:pt idx="68">
                  <c:v>-3.4418372265660954E-4</c:v>
                </c:pt>
                <c:pt idx="69">
                  <c:v>-3.4323455600715605E-4</c:v>
                </c:pt>
                <c:pt idx="70">
                  <c:v>-3.4280158137167064E-4</c:v>
                </c:pt>
                <c:pt idx="71">
                  <c:v>-3.4233880537348896E-4</c:v>
                </c:pt>
                <c:pt idx="72">
                  <c:v>-3.4186444846940266E-4</c:v>
                </c:pt>
                <c:pt idx="73">
                  <c:v>-3.4139748148476201E-4</c:v>
                </c:pt>
                <c:pt idx="74">
                  <c:v>-3.40241883827197E-4</c:v>
                </c:pt>
                <c:pt idx="75">
                  <c:v>-3.4000919213710484E-4</c:v>
                </c:pt>
                <c:pt idx="76">
                  <c:v>-3.398899999996263E-4</c:v>
                </c:pt>
                <c:pt idx="77">
                  <c:v>-3.3982891233063706E-4</c:v>
                </c:pt>
                <c:pt idx="78">
                  <c:v>-3.3975501617111595E-4</c:v>
                </c:pt>
                <c:pt idx="79">
                  <c:v>-3.3945660630682454E-4</c:v>
                </c:pt>
                <c:pt idx="80">
                  <c:v>-3.3933162311511642E-4</c:v>
                </c:pt>
                <c:pt idx="81">
                  <c:v>-3.3919392227186099E-4</c:v>
                </c:pt>
                <c:pt idx="82">
                  <c:v>-3.3904353237132815E-4</c:v>
                </c:pt>
                <c:pt idx="83">
                  <c:v>-3.3812936592180837E-4</c:v>
                </c:pt>
                <c:pt idx="84">
                  <c:v>-3.3810249103328739E-4</c:v>
                </c:pt>
                <c:pt idx="85">
                  <c:v>-3.3787676185771621E-4</c:v>
                </c:pt>
                <c:pt idx="86">
                  <c:v>-3.3763864108494611E-4</c:v>
                </c:pt>
                <c:pt idx="87">
                  <c:v>-3.3656342203620488E-4</c:v>
                </c:pt>
                <c:pt idx="88">
                  <c:v>-3.3626425870166026E-4</c:v>
                </c:pt>
                <c:pt idx="89">
                  <c:v>-3.3595309426766079E-4</c:v>
                </c:pt>
                <c:pt idx="90">
                  <c:v>-3.3563000598054766E-4</c:v>
                </c:pt>
                <c:pt idx="91">
                  <c:v>-3.3529507456212367E-4</c:v>
                </c:pt>
                <c:pt idx="92">
                  <c:v>-3.3422008086762318E-4</c:v>
                </c:pt>
                <c:pt idx="93">
                  <c:v>-3.3383865364726537E-4</c:v>
                </c:pt>
                <c:pt idx="94">
                  <c:v>-3.3344583903434019E-4</c:v>
                </c:pt>
                <c:pt idx="95">
                  <c:v>-3.3304173860166373E-4</c:v>
                </c:pt>
                <c:pt idx="96">
                  <c:v>-3.3262645739663531E-4</c:v>
                </c:pt>
                <c:pt idx="97">
                  <c:v>-3.3131463177004728E-4</c:v>
                </c:pt>
                <c:pt idx="98">
                  <c:v>-3.3085574747113616E-4</c:v>
                </c:pt>
                <c:pt idx="99">
                  <c:v>-3.303862597745047E-4</c:v>
                </c:pt>
                <c:pt idx="100">
                  <c:v>-3.2990629457900473E-4</c:v>
                </c:pt>
                <c:pt idx="101">
                  <c:v>-3.294159812611458E-4</c:v>
                </c:pt>
                <c:pt idx="102">
                  <c:v>-3.2788429845901566E-4</c:v>
                </c:pt>
                <c:pt idx="103">
                  <c:v>-3.2735395591462985E-4</c:v>
                </c:pt>
                <c:pt idx="104">
                  <c:v>-3.2681396425533033E-4</c:v>
                </c:pt>
                <c:pt idx="105">
                  <c:v>-3.2626447371039675E-4</c:v>
                </c:pt>
                <c:pt idx="106">
                  <c:v>-3.2570563798193499E-4</c:v>
                </c:pt>
                <c:pt idx="107">
                  <c:v>-3.2397464886022481E-4</c:v>
                </c:pt>
                <c:pt idx="108">
                  <c:v>-3.2378173631819607E-4</c:v>
                </c:pt>
                <c:pt idx="109">
                  <c:v>-3.2318110542606249E-4</c:v>
                </c:pt>
                <c:pt idx="110">
                  <c:v>-3.2257190652895673E-4</c:v>
                </c:pt>
                <c:pt idx="111">
                  <c:v>-3.2195431655024365E-4</c:v>
                </c:pt>
                <c:pt idx="112">
                  <c:v>-3.1963959520659444E-4</c:v>
                </c:pt>
                <c:pt idx="113">
                  <c:v>-3.1940370724869993E-4</c:v>
                </c:pt>
                <c:pt idx="114">
                  <c:v>-3.1874693868694237E-4</c:v>
                </c:pt>
                <c:pt idx="115">
                  <c:v>-3.1808291437140923E-4</c:v>
                </c:pt>
                <c:pt idx="116">
                  <c:v>-3.1741183582623123E-4</c:v>
                </c:pt>
                <c:pt idx="117">
                  <c:v>-3.1494139413577188E-4</c:v>
                </c:pt>
                <c:pt idx="118">
                  <c:v>-3.1466113273470597E-4</c:v>
                </c:pt>
                <c:pt idx="119">
                  <c:v>-3.1395792883559537E-4</c:v>
                </c:pt>
                <c:pt idx="120">
                  <c:v>-3.1324895362638827E-4</c:v>
                </c:pt>
                <c:pt idx="121">
                  <c:v>-3.1253443322620811E-4</c:v>
                </c:pt>
                <c:pt idx="122">
                  <c:v>-3.0995064679817754E-4</c:v>
                </c:pt>
                <c:pt idx="123">
                  <c:v>-3.0962554508873197E-4</c:v>
                </c:pt>
                <c:pt idx="124">
                  <c:v>-3.0888681351637359E-4</c:v>
                </c:pt>
                <c:pt idx="125">
                  <c:v>-3.0814396726475124E-4</c:v>
                </c:pt>
                <c:pt idx="126">
                  <c:v>-3.0739725705331011E-4</c:v>
                </c:pt>
                <c:pt idx="127">
                  <c:v>-3.0435993825717527E-4</c:v>
                </c:pt>
                <c:pt idx="128">
                  <c:v>-3.0360779238941299E-4</c:v>
                </c:pt>
                <c:pt idx="129">
                  <c:v>-3.02853555573801E-4</c:v>
                </c:pt>
                <c:pt idx="130">
                  <c:v>-3.0209749974368483E-4</c:v>
                </c:pt>
                <c:pt idx="131">
                  <c:v>-3.0061351775303584E-4</c:v>
                </c:pt>
                <c:pt idx="132">
                  <c:v>-2.9906064525971358E-4</c:v>
                </c:pt>
                <c:pt idx="133">
                  <c:v>-2.9829969367622944E-4</c:v>
                </c:pt>
                <c:pt idx="134">
                  <c:v>-2.9753862687100017E-4</c:v>
                </c:pt>
                <c:pt idx="135">
                  <c:v>-2.9677774084159995E-4</c:v>
                </c:pt>
                <c:pt idx="136">
                  <c:v>-2.9536897977126679E-4</c:v>
                </c:pt>
                <c:pt idx="137">
                  <c:v>-2.9374204476100192E-4</c:v>
                </c:pt>
                <c:pt idx="138">
                  <c:v>-2.9298662290202219E-4</c:v>
                </c:pt>
                <c:pt idx="139">
                  <c:v>-2.9223323000047925E-4</c:v>
                </c:pt>
                <c:pt idx="140">
                  <c:v>-2.9148115686714412E-4</c:v>
                </c:pt>
                <c:pt idx="141">
                  <c:v>-2.9011896754376019E-4</c:v>
                </c:pt>
                <c:pt idx="142">
                  <c:v>-2.8847614123081819E-4</c:v>
                </c:pt>
                <c:pt idx="143">
                  <c:v>-2.8772547449031137E-4</c:v>
                </c:pt>
                <c:pt idx="144">
                  <c:v>-2.8697493962605357E-4</c:v>
                </c:pt>
                <c:pt idx="145">
                  <c:v>-2.8622448005374233E-4</c:v>
                </c:pt>
                <c:pt idx="146">
                  <c:v>-2.824711278399286E-4</c:v>
                </c:pt>
                <c:pt idx="147">
                  <c:v>-2.8171976909166632E-4</c:v>
                </c:pt>
                <c:pt idx="148">
                  <c:v>-2.81309258619663E-4</c:v>
                </c:pt>
                <c:pt idx="149">
                  <c:v>-2.8056071552007045E-4</c:v>
                </c:pt>
                <c:pt idx="150">
                  <c:v>-2.783116741475924E-4</c:v>
                </c:pt>
                <c:pt idx="151">
                  <c:v>-2.7756055755185841E-4</c:v>
                </c:pt>
                <c:pt idx="152">
                  <c:v>-2.7680856615391576E-4</c:v>
                </c:pt>
                <c:pt idx="153">
                  <c:v>-2.7605560150548191E-4</c:v>
                </c:pt>
                <c:pt idx="154">
                  <c:v>-2.7530156222172223E-4</c:v>
                </c:pt>
                <c:pt idx="155">
                  <c:v>-2.7303193864121838E-4</c:v>
                </c:pt>
                <c:pt idx="156">
                  <c:v>-2.7227252820997592E-4</c:v>
                </c:pt>
                <c:pt idx="157">
                  <c:v>-2.7151149215074957E-4</c:v>
                </c:pt>
                <c:pt idx="158">
                  <c:v>-2.707487114519256E-4</c:v>
                </c:pt>
                <c:pt idx="159">
                  <c:v>-2.6998406416358132E-4</c:v>
                </c:pt>
                <c:pt idx="160">
                  <c:v>-2.6767765919371461E-4</c:v>
                </c:pt>
                <c:pt idx="161">
                  <c:v>-2.6690426729242451E-4</c:v>
                </c:pt>
                <c:pt idx="162">
                  <c:v>-2.6612835498351553E-4</c:v>
                </c:pt>
                <c:pt idx="163">
                  <c:v>-2.6534978269160343E-4</c:v>
                </c:pt>
                <c:pt idx="164">
                  <c:v>-2.6456840790079904E-4</c:v>
                </c:pt>
                <c:pt idx="165">
                  <c:v>-2.6220599932654106E-4</c:v>
                </c:pt>
                <c:pt idx="166">
                  <c:v>-2.6141193063837482E-4</c:v>
                </c:pt>
                <c:pt idx="167">
                  <c:v>-2.6061430281041259E-4</c:v>
                </c:pt>
                <c:pt idx="168">
                  <c:v>-2.598129557004251E-4</c:v>
                </c:pt>
                <c:pt idx="169">
                  <c:v>-2.590077262283135E-4</c:v>
                </c:pt>
                <c:pt idx="170">
                  <c:v>-2.5608687394912161E-4</c:v>
                </c:pt>
                <c:pt idx="171">
                  <c:v>-2.5525966992601606E-4</c:v>
                </c:pt>
                <c:pt idx="172">
                  <c:v>-2.5442771939190027E-4</c:v>
                </c:pt>
                <c:pt idx="173">
                  <c:v>-2.5359084371748882E-4</c:v>
                </c:pt>
                <c:pt idx="174">
                  <c:v>-2.5174132456362808E-4</c:v>
                </c:pt>
                <c:pt idx="175">
                  <c:v>-2.5019041532123673E-4</c:v>
                </c:pt>
                <c:pt idx="176">
                  <c:v>-2.4932613279395115E-4</c:v>
                </c:pt>
                <c:pt idx="177">
                  <c:v>-2.4845579232295374E-4</c:v>
                </c:pt>
                <c:pt idx="178">
                  <c:v>-2.4757919493697015E-4</c:v>
                </c:pt>
                <c:pt idx="179">
                  <c:v>-2.4562323506648021E-4</c:v>
                </c:pt>
                <c:pt idx="180">
                  <c:v>-2.4400615510296623E-4</c:v>
                </c:pt>
                <c:pt idx="181">
                  <c:v>-2.4309518685734598E-4</c:v>
                </c:pt>
                <c:pt idx="182">
                  <c:v>-2.4217670684052066E-4</c:v>
                </c:pt>
                <c:pt idx="183">
                  <c:v>-2.4125049573835822E-4</c:v>
                </c:pt>
                <c:pt idx="184">
                  <c:v>-2.3917975280000742E-4</c:v>
                </c:pt>
                <c:pt idx="185">
                  <c:v>-2.3746385248418528E-4</c:v>
                </c:pt>
                <c:pt idx="186">
                  <c:v>-2.3649559453210796E-4</c:v>
                </c:pt>
                <c:pt idx="187">
                  <c:v>-2.3551822858393419E-4</c:v>
                </c:pt>
                <c:pt idx="188">
                  <c:v>-2.3453151498180517E-4</c:v>
                </c:pt>
                <c:pt idx="189">
                  <c:v>-2.3233830544031465E-4</c:v>
                </c:pt>
                <c:pt idx="190">
                  <c:v>-2.3048628918138735E-4</c:v>
                </c:pt>
                <c:pt idx="191">
                  <c:v>-2.2944914074251663E-4</c:v>
                </c:pt>
                <c:pt idx="192">
                  <c:v>-2.2840114568048104E-4</c:v>
                </c:pt>
                <c:pt idx="193">
                  <c:v>-2.2734204399456399E-4</c:v>
                </c:pt>
                <c:pt idx="194">
                  <c:v>-2.2501949155899096E-4</c:v>
                </c:pt>
                <c:pt idx="195">
                  <c:v>-2.2298926929953391E-4</c:v>
                </c:pt>
                <c:pt idx="196">
                  <c:v>-2.2187063277872882E-4</c:v>
                </c:pt>
                <c:pt idx="197">
                  <c:v>-2.2073926860377571E-4</c:v>
                </c:pt>
                <c:pt idx="198">
                  <c:v>-2.1959489643196903E-4</c:v>
                </c:pt>
                <c:pt idx="199">
                  <c:v>-2.1713708047471753E-4</c:v>
                </c:pt>
                <c:pt idx="200">
                  <c:v>-2.1488161916957563E-4</c:v>
                </c:pt>
                <c:pt idx="201">
                  <c:v>-2.1366790013169334E-4</c:v>
                </c:pt>
                <c:pt idx="202">
                  <c:v>-2.1243943000085524E-4</c:v>
                </c:pt>
                <c:pt idx="203">
                  <c:v>-2.1119089425562969E-4</c:v>
                </c:pt>
                <c:pt idx="204">
                  <c:v>-2.0852459501289545E-4</c:v>
                </c:pt>
                <c:pt idx="205">
                  <c:v>-2.0602472625745304E-4</c:v>
                </c:pt>
                <c:pt idx="206">
                  <c:v>-2.0469531422221459E-4</c:v>
                </c:pt>
                <c:pt idx="207">
                  <c:v>-2.0335079948093386E-4</c:v>
                </c:pt>
                <c:pt idx="208">
                  <c:v>-2.0199120629159773E-4</c:v>
                </c:pt>
                <c:pt idx="209">
                  <c:v>-1.9905597627446078E-4</c:v>
                </c:pt>
                <c:pt idx="210">
                  <c:v>-1.9640256626649396E-4</c:v>
                </c:pt>
                <c:pt idx="211">
                  <c:v>-1.949679767653884E-4</c:v>
                </c:pt>
                <c:pt idx="212">
                  <c:v>-1.9351847360050064E-4</c:v>
                </c:pt>
                <c:pt idx="213">
                  <c:v>-1.9205408744381737E-4</c:v>
                </c:pt>
                <c:pt idx="214">
                  <c:v>-1.8886369044679441E-4</c:v>
                </c:pt>
                <c:pt idx="215">
                  <c:v>-1.8604835837801714E-4</c:v>
                </c:pt>
                <c:pt idx="216">
                  <c:v>-1.8451004939173713E-4</c:v>
                </c:pt>
                <c:pt idx="217">
                  <c:v>-1.8295706067802351E-4</c:v>
                </c:pt>
                <c:pt idx="218">
                  <c:v>-1.813894293215594E-4</c:v>
                </c:pt>
                <c:pt idx="219">
                  <c:v>-1.7795841753231065E-4</c:v>
                </c:pt>
                <c:pt idx="220">
                  <c:v>-1.7497325123620432E-4</c:v>
                </c:pt>
                <c:pt idx="221">
                  <c:v>-1.7333299500449617E-4</c:v>
                </c:pt>
                <c:pt idx="222">
                  <c:v>-1.7167833787796354E-4</c:v>
                </c:pt>
                <c:pt idx="223">
                  <c:v>-1.7000932335485493E-4</c:v>
                </c:pt>
                <c:pt idx="224">
                  <c:v>-1.6635299055841625E-4</c:v>
                </c:pt>
                <c:pt idx="225">
                  <c:v>-1.6319059332902265E-4</c:v>
                </c:pt>
                <c:pt idx="226">
                  <c:v>-1.6145047636328475E-4</c:v>
                </c:pt>
                <c:pt idx="227">
                  <c:v>-1.5969628223115777E-4</c:v>
                </c:pt>
                <c:pt idx="228">
                  <c:v>-1.5792806084358665E-4</c:v>
                </c:pt>
                <c:pt idx="229">
                  <c:v>-1.5406239563873781E-4</c:v>
                </c:pt>
                <c:pt idx="230">
                  <c:v>-1.5071593305382436E-4</c:v>
                </c:pt>
                <c:pt idx="231">
                  <c:v>-1.4887835614101728E-4</c:v>
                </c:pt>
                <c:pt idx="232">
                  <c:v>-1.4702707068651709E-4</c:v>
                </c:pt>
                <c:pt idx="233">
                  <c:v>-1.4516213301570295E-4</c:v>
                </c:pt>
                <c:pt idx="234">
                  <c:v>-1.4110377202754647E-4</c:v>
                </c:pt>
                <c:pt idx="235">
                  <c:v>-1.3756701876947901E-4</c:v>
                </c:pt>
                <c:pt idx="236">
                  <c:v>-1.356346969812485E-4</c:v>
                </c:pt>
                <c:pt idx="237">
                  <c:v>-1.33689080175757E-4</c:v>
                </c:pt>
                <c:pt idx="238">
                  <c:v>-1.3173023109325221E-4</c:v>
                </c:pt>
                <c:pt idx="239">
                  <c:v>-1.2749641218693823E-4</c:v>
                </c:pt>
                <c:pt idx="240">
                  <c:v>-1.2376379886588305E-4</c:v>
                </c:pt>
                <c:pt idx="241">
                  <c:v>-1.2173976157159318E-4</c:v>
                </c:pt>
                <c:pt idx="242">
                  <c:v>-1.1970288768334161E-4</c:v>
                </c:pt>
                <c:pt idx="243">
                  <c:v>-1.1765324635885138E-4</c:v>
                </c:pt>
                <c:pt idx="244">
                  <c:v>-1.1326176185741564E-4</c:v>
                </c:pt>
                <c:pt idx="245">
                  <c:v>-1.0932842183390389E-4</c:v>
                </c:pt>
                <c:pt idx="246">
                  <c:v>-1.072160127080224E-4</c:v>
                </c:pt>
                <c:pt idx="247">
                  <c:v>-1.0509127031469012E-4</c:v>
                </c:pt>
                <c:pt idx="248">
                  <c:v>-1.0295427022389209E-4</c:v>
                </c:pt>
                <c:pt idx="249">
                  <c:v>-9.8423420131871326E-5</c:v>
                </c:pt>
                <c:pt idx="250">
                  <c:v>-9.428523634270941E-5</c:v>
                </c:pt>
                <c:pt idx="251">
                  <c:v>-9.2088113376537464E-5</c:v>
                </c:pt>
                <c:pt idx="252">
                  <c:v>-8.9879205373071655E-5</c:v>
                </c:pt>
                <c:pt idx="253">
                  <c:v>-8.7658594315427919E-5</c:v>
                </c:pt>
                <c:pt idx="254">
                  <c:v>-8.3007139530846878E-5</c:v>
                </c:pt>
                <c:pt idx="255">
                  <c:v>-7.8660791313621843E-5</c:v>
                </c:pt>
                <c:pt idx="256">
                  <c:v>-7.63829268283271E-5</c:v>
                </c:pt>
                <c:pt idx="257">
                  <c:v>-7.5312460769288569E-5</c:v>
                </c:pt>
                <c:pt idx="258">
                  <c:v>-7.3013697333860049E-5</c:v>
                </c:pt>
                <c:pt idx="259">
                  <c:v>-7.0703761899720767E-5</c:v>
                </c:pt>
                <c:pt idx="260">
                  <c:v>-6.3707830061486727E-5</c:v>
                </c:pt>
                <c:pt idx="261">
                  <c:v>-6.1354117721730444E-5</c:v>
                </c:pt>
                <c:pt idx="262">
                  <c:v>-5.8989693562410933E-5</c:v>
                </c:pt>
                <c:pt idx="263">
                  <c:v>-5.6614652398672944E-5</c:v>
                </c:pt>
                <c:pt idx="264">
                  <c:v>-5.4229089971074812E-5</c:v>
                </c:pt>
                <c:pt idx="265">
                  <c:v>-4.7010246434510119E-5</c:v>
                </c:pt>
                <c:pt idx="266">
                  <c:v>-4.4583574908369137E-5</c:v>
                </c:pt>
                <c:pt idx="267">
                  <c:v>-4.214687472959455E-5</c:v>
                </c:pt>
                <c:pt idx="268">
                  <c:v>-3.9700247198692799E-5</c:v>
                </c:pt>
                <c:pt idx="269">
                  <c:v>-3.7248863700303077E-5</c:v>
                </c:pt>
                <c:pt idx="270">
                  <c:v>-2.9897555788006315E-5</c:v>
                </c:pt>
                <c:pt idx="271">
                  <c:v>-2.7448383213807575E-5</c:v>
                </c:pt>
                <c:pt idx="272">
                  <c:v>-2.5000000273461647E-5</c:v>
                </c:pt>
                <c:pt idx="273">
                  <c:v>-2.2541039594430765E-5</c:v>
                </c:pt>
                <c:pt idx="274">
                  <c:v>-2.0060119648906787E-5</c:v>
                </c:pt>
                <c:pt idx="275">
                  <c:v>-1.1154221103281754E-5</c:v>
                </c:pt>
                <c:pt idx="276">
                  <c:v>-9.9183484291543631E-6</c:v>
                </c:pt>
                <c:pt idx="277">
                  <c:v>-7.3287670310473207E-6</c:v>
                </c:pt>
                <c:pt idx="278">
                  <c:v>-4.7176874872590546E-6</c:v>
                </c:pt>
                <c:pt idx="279">
                  <c:v>-2.0851902367417659E-6</c:v>
                </c:pt>
                <c:pt idx="280">
                  <c:v>7.4059320493593734E-6</c:v>
                </c:pt>
                <c:pt idx="281">
                  <c:v>1.014124275512251E-5</c:v>
                </c:pt>
                <c:pt idx="282">
                  <c:v>1.2897263065351749E-5</c:v>
                </c:pt>
                <c:pt idx="283">
                  <c:v>1.5673905291929451E-5</c:v>
                </c:pt>
                <c:pt idx="284">
                  <c:v>2.158380828023112E-5</c:v>
                </c:pt>
                <c:pt idx="285">
                  <c:v>2.698490417379665E-5</c:v>
                </c:pt>
                <c:pt idx="286">
                  <c:v>2.9863305224350167E-5</c:v>
                </c:pt>
                <c:pt idx="287">
                  <c:v>3.2761780792603993E-5</c:v>
                </c:pt>
                <c:pt idx="288">
                  <c:v>3.5680236099590857E-5</c:v>
                </c:pt>
                <c:pt idx="289">
                  <c:v>4.1945331022998108E-5</c:v>
                </c:pt>
                <c:pt idx="290">
                  <c:v>4.7551923660421849E-5</c:v>
                </c:pt>
                <c:pt idx="291">
                  <c:v>5.0568820502332372E-5</c:v>
                </c:pt>
                <c:pt idx="292">
                  <c:v>5.3605107124459117E-5</c:v>
                </c:pt>
                <c:pt idx="293">
                  <c:v>5.6660681652640782E-5</c:v>
                </c:pt>
                <c:pt idx="294">
                  <c:v>6.3247373118376933E-5</c:v>
                </c:pt>
                <c:pt idx="295">
                  <c:v>6.9073785911033525E-5</c:v>
                </c:pt>
                <c:pt idx="296">
                  <c:v>7.2224236410642234E-5</c:v>
                </c:pt>
                <c:pt idx="297">
                  <c:v>7.5393342295313772E-5</c:v>
                </c:pt>
                <c:pt idx="298">
                  <c:v>7.8580994600037187E-5</c:v>
                </c:pt>
                <c:pt idx="299">
                  <c:v>8.54547040219284E-5</c:v>
                </c:pt>
                <c:pt idx="300">
                  <c:v>9.1514853190260268E-5</c:v>
                </c:pt>
                <c:pt idx="301">
                  <c:v>9.4793567608485602E-5</c:v>
                </c:pt>
                <c:pt idx="302">
                  <c:v>9.8090153360688844E-5</c:v>
                </c:pt>
                <c:pt idx="303">
                  <c:v>1.0140449438232071E-4</c:v>
                </c:pt>
                <c:pt idx="304">
                  <c:v>1.0852971166699979E-4</c:v>
                </c:pt>
                <c:pt idx="305">
                  <c:v>1.1483705447263945E-4</c:v>
                </c:pt>
                <c:pt idx="306">
                  <c:v>1.1823839544846865E-4</c:v>
                </c:pt>
                <c:pt idx="307">
                  <c:v>1.2165677404170169E-4</c:v>
                </c:pt>
                <c:pt idx="308">
                  <c:v>1.2509206709346421E-4</c:v>
                </c:pt>
                <c:pt idx="309">
                  <c:v>1.3243240230655361E-4</c:v>
                </c:pt>
                <c:pt idx="310">
                  <c:v>1.3899988528622072E-4</c:v>
                </c:pt>
                <c:pt idx="311">
                  <c:v>1.4251786780977474E-4</c:v>
                </c:pt>
                <c:pt idx="312">
                  <c:v>1.4605200456606289E-4</c:v>
                </c:pt>
                <c:pt idx="313">
                  <c:v>1.4960216530449222E-4</c:v>
                </c:pt>
                <c:pt idx="314">
                  <c:v>1.57120400352445E-4</c:v>
                </c:pt>
                <c:pt idx="315">
                  <c:v>1.6396040755356259E-4</c:v>
                </c:pt>
                <c:pt idx="316">
                  <c:v>1.6758869894089904E-4</c:v>
                </c:pt>
                <c:pt idx="317">
                  <c:v>1.7123221150907298E-4</c:v>
                </c:pt>
                <c:pt idx="318">
                  <c:v>1.7489080791316635E-4</c:v>
                </c:pt>
                <c:pt idx="319">
                  <c:v>1.8254894821725045E-4</c:v>
                </c:pt>
                <c:pt idx="320">
                  <c:v>1.8967324942317185E-4</c:v>
                </c:pt>
                <c:pt idx="321">
                  <c:v>1.9140662685153913E-4</c:v>
                </c:pt>
                <c:pt idx="322">
                  <c:v>1.9315148166221263E-4</c:v>
                </c:pt>
                <c:pt idx="323">
                  <c:v>1.969122831555481E-4</c:v>
                </c:pt>
                <c:pt idx="324">
                  <c:v>2.0068771069237101E-4</c:v>
                </c:pt>
                <c:pt idx="325">
                  <c:v>2.1409726350466661E-4</c:v>
                </c:pt>
                <c:pt idx="326">
                  <c:v>2.1593275476572416E-4</c:v>
                </c:pt>
                <c:pt idx="327">
                  <c:v>2.1977910856829652E-4</c:v>
                </c:pt>
                <c:pt idx="328">
                  <c:v>2.2363919957957279E-4</c:v>
                </c:pt>
                <c:pt idx="329">
                  <c:v>2.2751287603028914E-4</c:v>
                </c:pt>
                <c:pt idx="330">
                  <c:v>2.4119033587662668E-4</c:v>
                </c:pt>
                <c:pt idx="331">
                  <c:v>2.4314036463124467E-4</c:v>
                </c:pt>
                <c:pt idx="332">
                  <c:v>2.4707965550962996E-4</c:v>
                </c:pt>
                <c:pt idx="333">
                  <c:v>2.5103159946482378E-4</c:v>
                </c:pt>
                <c:pt idx="334">
                  <c:v>2.5499603747469735E-4</c:v>
                </c:pt>
                <c:pt idx="335">
                  <c:v>2.6890168862142024E-4</c:v>
                </c:pt>
                <c:pt idx="336">
                  <c:v>2.7097551334431813E-4</c:v>
                </c:pt>
                <c:pt idx="337">
                  <c:v>2.7500000002422809E-4</c:v>
                </c:pt>
                <c:pt idx="338">
                  <c:v>2.7904537536560525E-4</c:v>
                </c:pt>
                <c:pt idx="339">
                  <c:v>2.8312066431102068E-4</c:v>
                </c:pt>
                <c:pt idx="340">
                  <c:v>2.997121479673126E-4</c:v>
                </c:pt>
                <c:pt idx="341">
                  <c:v>3.039303699496898E-4</c:v>
                </c:pt>
                <c:pt idx="342">
                  <c:v>3.0817582845443781E-4</c:v>
                </c:pt>
                <c:pt idx="343">
                  <c:v>3.1466889376273623E-4</c:v>
                </c:pt>
                <c:pt idx="344">
                  <c:v>3.2771885950724685E-4</c:v>
                </c:pt>
                <c:pt idx="345">
                  <c:v>3.2979553307566079E-4</c:v>
                </c:pt>
                <c:pt idx="346">
                  <c:v>3.3419468308881761E-4</c:v>
                </c:pt>
                <c:pt idx="347">
                  <c:v>3.3861779629873467E-4</c:v>
                </c:pt>
                <c:pt idx="348">
                  <c:v>3.4306439188913629E-4</c:v>
                </c:pt>
                <c:pt idx="349">
                  <c:v>3.5899027191273452E-4</c:v>
                </c:pt>
                <c:pt idx="350">
                  <c:v>3.6107586638589595E-4</c:v>
                </c:pt>
                <c:pt idx="351">
                  <c:v>3.6563254625576747E-4</c:v>
                </c:pt>
                <c:pt idx="352">
                  <c:v>3.702097543634153E-4</c:v>
                </c:pt>
                <c:pt idx="353">
                  <c:v>3.7480698680703028E-4</c:v>
                </c:pt>
                <c:pt idx="354">
                  <c:v>3.9384696610631295E-4</c:v>
                </c:pt>
                <c:pt idx="355">
                  <c:v>3.9596155057368762E-4</c:v>
                </c:pt>
                <c:pt idx="356">
                  <c:v>3.9807564651361815E-4</c:v>
                </c:pt>
                <c:pt idx="357">
                  <c:v>4.0278225826018144E-4</c:v>
                </c:pt>
                <c:pt idx="358">
                  <c:v>4.0750527465061026E-4</c:v>
                </c:pt>
                <c:pt idx="359">
                  <c:v>4.2440348949640978E-4</c:v>
                </c:pt>
                <c:pt idx="360">
                  <c:v>4.2655073123309961E-4</c:v>
                </c:pt>
                <c:pt idx="361">
                  <c:v>4.313477504167551E-4</c:v>
                </c:pt>
                <c:pt idx="362">
                  <c:v>4.3615794298190735E-4</c:v>
                </c:pt>
                <c:pt idx="363">
                  <c:v>4.4098075883525212E-4</c:v>
                </c:pt>
                <c:pt idx="364">
                  <c:v>4.5017082034536462E-4</c:v>
                </c:pt>
                <c:pt idx="365">
                  <c:v>4.5235189082136712E-4</c:v>
                </c:pt>
                <c:pt idx="366">
                  <c:v>4.6526470328434044E-4</c:v>
                </c:pt>
                <c:pt idx="367">
                  <c:v>4.674734483682505E-4</c:v>
                </c:pt>
                <c:pt idx="368">
                  <c:v>4.72368914934307E-4</c:v>
                </c:pt>
                <c:pt idx="369">
                  <c:v>4.9244548388423378E-4</c:v>
                </c:pt>
                <c:pt idx="370">
                  <c:v>4.9470424137165736E-4</c:v>
                </c:pt>
                <c:pt idx="371">
                  <c:v>4.9696816338735505E-4</c:v>
                </c:pt>
                <c:pt idx="372">
                  <c:v>5.0190828352144571E-4</c:v>
                </c:pt>
                <c:pt idx="373">
                  <c:v>5.0685377400419649E-4</c:v>
                </c:pt>
                <c:pt idx="374">
                  <c:v>5.2697348666554936E-4</c:v>
                </c:pt>
                <c:pt idx="375">
                  <c:v>5.2930317457633436E-4</c:v>
                </c:pt>
                <c:pt idx="376">
                  <c:v>5.3164063428983094E-4</c:v>
                </c:pt>
                <c:pt idx="377">
                  <c:v>5.3660561173114534E-4</c:v>
                </c:pt>
                <c:pt idx="378">
                  <c:v>5.4157168333093147E-4</c:v>
                </c:pt>
                <c:pt idx="379">
                  <c:v>5.6156846948069187E-4</c:v>
                </c:pt>
                <c:pt idx="380">
                  <c:v>5.6397714724187864E-4</c:v>
                </c:pt>
                <c:pt idx="381">
                  <c:v>5.6639648875932407E-4</c:v>
                </c:pt>
                <c:pt idx="382">
                  <c:v>5.7135589962422522E-4</c:v>
                </c:pt>
                <c:pt idx="383">
                  <c:v>5.7631196493787464E-4</c:v>
                </c:pt>
                <c:pt idx="384">
                  <c:v>5.9601736916255221E-4</c:v>
                </c:pt>
                <c:pt idx="385">
                  <c:v>6.0329703129104737E-4</c:v>
                </c:pt>
                <c:pt idx="386">
                  <c:v>6.0816432669863474E-4</c:v>
                </c:pt>
                <c:pt idx="387">
                  <c:v>6.1302208871736132E-4</c:v>
                </c:pt>
                <c:pt idx="388">
                  <c:v>6.2244243720021414E-4</c:v>
                </c:pt>
                <c:pt idx="389">
                  <c:v>6.3234452111581442E-4</c:v>
                </c:pt>
                <c:pt idx="390">
                  <c:v>6.3714462659934259E-4</c:v>
                </c:pt>
                <c:pt idx="391">
                  <c:v>6.419311802553845E-4</c:v>
                </c:pt>
                <c:pt idx="392">
                  <c:v>6.4670350104784307E-4</c:v>
                </c:pt>
                <c:pt idx="393">
                  <c:v>6.5566971262067579E-4</c:v>
                </c:pt>
                <c:pt idx="394">
                  <c:v>6.656367217755774E-4</c:v>
                </c:pt>
                <c:pt idx="395">
                  <c:v>6.7032754964866672E-4</c:v>
                </c:pt>
                <c:pt idx="396">
                  <c:v>6.7499999061758299E-4</c:v>
                </c:pt>
                <c:pt idx="397">
                  <c:v>6.7965447811127097E-4</c:v>
                </c:pt>
                <c:pt idx="398">
                  <c:v>6.880927660091893E-4</c:v>
                </c:pt>
                <c:pt idx="399">
                  <c:v>6.981164391772765E-4</c:v>
                </c:pt>
                <c:pt idx="400">
                  <c:v>7.0269733750229278E-4</c:v>
                </c:pt>
                <c:pt idx="401">
                  <c:v>7.0724567585085489E-4</c:v>
                </c:pt>
                <c:pt idx="402">
                  <c:v>7.1174201133653156E-4</c:v>
                </c:pt>
                <c:pt idx="403">
                  <c:v>7.1965215454062464E-4</c:v>
                </c:pt>
                <c:pt idx="404">
                  <c:v>7.2923054840113232E-4</c:v>
                </c:pt>
                <c:pt idx="405">
                  <c:v>7.3348437103092502E-4</c:v>
                </c:pt>
                <c:pt idx="406">
                  <c:v>7.3769325829311702E-4</c:v>
                </c:pt>
                <c:pt idx="407">
                  <c:v>7.4185842155958062E-4</c:v>
                </c:pt>
                <c:pt idx="408">
                  <c:v>7.4435576649686775E-4</c:v>
                </c:pt>
                <c:pt idx="409">
                  <c:v>7.5651594556802593E-4</c:v>
                </c:pt>
                <c:pt idx="410">
                  <c:v>7.6049029209287501E-4</c:v>
                </c:pt>
                <c:pt idx="411">
                  <c:v>7.6442723786094679E-4</c:v>
                </c:pt>
                <c:pt idx="412">
                  <c:v>7.6832807086261502E-4</c:v>
                </c:pt>
                <c:pt idx="413">
                  <c:v>7.7219408875085359E-4</c:v>
                </c:pt>
                <c:pt idx="414">
                  <c:v>7.8359637320110371E-4</c:v>
                </c:pt>
                <c:pt idx="415">
                  <c:v>7.8733630041298076E-4</c:v>
                </c:pt>
                <c:pt idx="416">
                  <c:v>7.9104804571442609E-4</c:v>
                </c:pt>
                <c:pt idx="417">
                  <c:v>7.9473296473225939E-4</c:v>
                </c:pt>
                <c:pt idx="418">
                  <c:v>8.128032888809301E-4</c:v>
                </c:pt>
                <c:pt idx="419">
                  <c:v>8.163562594580184E-4</c:v>
                </c:pt>
                <c:pt idx="420">
                  <c:v>8.1989216368677205E-4</c:v>
                </c:pt>
                <c:pt idx="421">
                  <c:v>8.2341243449042187E-4</c:v>
                </c:pt>
                <c:pt idx="422">
                  <c:v>8.3389392053435766E-4</c:v>
                </c:pt>
                <c:pt idx="423">
                  <c:v>8.3736618013068996E-4</c:v>
                </c:pt>
                <c:pt idx="424">
                  <c:v>8.4083011585619886E-4</c:v>
                </c:pt>
                <c:pt idx="425">
                  <c:v>8.4428721860883903E-4</c:v>
                </c:pt>
                <c:pt idx="426">
                  <c:v>8.5282446995583333E-4</c:v>
                </c:pt>
                <c:pt idx="427">
                  <c:v>8.6327107275760309E-4</c:v>
                </c:pt>
                <c:pt idx="428">
                  <c:v>8.6673862790149386E-4</c:v>
                </c:pt>
                <c:pt idx="429">
                  <c:v>8.7021087830782432E-4</c:v>
                </c:pt>
                <c:pt idx="430">
                  <c:v>8.7736851619465441E-4</c:v>
                </c:pt>
                <c:pt idx="431">
                  <c:v>8.8417808466974583E-4</c:v>
                </c:pt>
                <c:pt idx="432">
                  <c:v>8.8769733410335502E-4</c:v>
                </c:pt>
                <c:pt idx="433">
                  <c:v>8.912307547906999E-4</c:v>
                </c:pt>
                <c:pt idx="434">
                  <c:v>8.9477995951473118E-4</c:v>
                </c:pt>
                <c:pt idx="435">
                  <c:v>9.0237348173620056E-4</c:v>
                </c:pt>
                <c:pt idx="436">
                  <c:v>9.0916720899259439E-4</c:v>
                </c:pt>
                <c:pt idx="437">
                  <c:v>9.1281986019583442E-4</c:v>
                </c:pt>
                <c:pt idx="438">
                  <c:v>9.164981728607257E-4</c:v>
                </c:pt>
                <c:pt idx="439">
                  <c:v>9.2020382668278134E-4</c:v>
                </c:pt>
                <c:pt idx="440">
                  <c:v>9.2838045381336322E-4</c:v>
                </c:pt>
                <c:pt idx="441">
                  <c:v>9.3533378194447499E-4</c:v>
                </c:pt>
                <c:pt idx="442">
                  <c:v>9.3920167150268025E-4</c:v>
                </c:pt>
                <c:pt idx="443">
                  <c:v>9.4310718111578285E-4</c:v>
                </c:pt>
                <c:pt idx="444">
                  <c:v>9.4705205739359615E-4</c:v>
                </c:pt>
                <c:pt idx="445">
                  <c:v>9.5595298170147286E-4</c:v>
                </c:pt>
                <c:pt idx="446">
                  <c:v>9.6326049594231344E-4</c:v>
                </c:pt>
                <c:pt idx="447">
                  <c:v>9.6742873929539757E-4</c:v>
                </c:pt>
                <c:pt idx="448">
                  <c:v>9.716470297410388E-4</c:v>
                </c:pt>
                <c:pt idx="449">
                  <c:v>9.7591718081551488E-4</c:v>
                </c:pt>
                <c:pt idx="450">
                  <c:v>9.8567707937829855E-4</c:v>
                </c:pt>
                <c:pt idx="451">
                  <c:v>9.9355299681003705E-4</c:v>
                </c:pt>
                <c:pt idx="452">
                  <c:v>9.9810998875730613E-4</c:v>
                </c:pt>
                <c:pt idx="453">
                  <c:v>1.0027299233652243E-3</c:v>
                </c:pt>
                <c:pt idx="454">
                  <c:v>1.0074146811121728E-3</c:v>
                </c:pt>
                <c:pt idx="455">
                  <c:v>1.0181612291977054E-3</c:v>
                </c:pt>
                <c:pt idx="456">
                  <c:v>1.0268398877988361E-3</c:v>
                </c:pt>
                <c:pt idx="457">
                  <c:v>1.0318773031688885E-3</c:v>
                </c:pt>
                <c:pt idx="458">
                  <c:v>1.0369910254093284E-3</c:v>
                </c:pt>
                <c:pt idx="459">
                  <c:v>1.0421830019562814E-3</c:v>
                </c:pt>
                <c:pt idx="460">
                  <c:v>1.0540352736910148E-3</c:v>
                </c:pt>
                <c:pt idx="461">
                  <c:v>1.0637419046715018E-3</c:v>
                </c:pt>
                <c:pt idx="462">
                  <c:v>1.0693307364653803E-3</c:v>
                </c:pt>
                <c:pt idx="463">
                  <c:v>1.0749999993975301E-3</c:v>
                </c:pt>
                <c:pt idx="464">
                  <c:v>1.0807233411962822E-3</c:v>
                </c:pt>
                <c:pt idx="465">
                  <c:v>1.0933419115419642E-3</c:v>
                </c:pt>
                <c:pt idx="466">
                  <c:v>1.1038811263275328E-3</c:v>
                </c:pt>
                <c:pt idx="467">
                  <c:v>1.109733579875403E-3</c:v>
                </c:pt>
                <c:pt idx="468">
                  <c:v>1.1156099827301588E-3</c:v>
                </c:pt>
                <c:pt idx="469">
                  <c:v>1.1215097007347252E-3</c:v>
                </c:pt>
                <c:pt idx="470">
                  <c:v>1.1240414517381498E-3</c:v>
                </c:pt>
                <c:pt idx="471">
                  <c:v>1.1453288939907665E-3</c:v>
                </c:pt>
                <c:pt idx="472">
                  <c:v>1.1513355282642148E-3</c:v>
                </c:pt>
                <c:pt idx="473">
                  <c:v>1.1573615844686829E-3</c:v>
                </c:pt>
                <c:pt idx="474">
                  <c:v>1.1634063990184629E-3</c:v>
                </c:pt>
                <c:pt idx="475">
                  <c:v>1.1760269351580185E-3</c:v>
                </c:pt>
                <c:pt idx="476">
                  <c:v>1.1877598218403068E-3</c:v>
                </c:pt>
                <c:pt idx="477">
                  <c:v>1.1938883272052344E-3</c:v>
                </c:pt>
                <c:pt idx="478">
                  <c:v>1.2000315211205381E-3</c:v>
                </c:pt>
                <c:pt idx="479">
                  <c:v>1.2061887105684007E-3</c:v>
                </c:pt>
                <c:pt idx="480">
                  <c:v>1.2187428656699171E-3</c:v>
                </c:pt>
                <c:pt idx="481">
                  <c:v>1.2309434162345893E-3</c:v>
                </c:pt>
                <c:pt idx="482">
                  <c:v>1.2371600409600209E-3</c:v>
                </c:pt>
                <c:pt idx="483">
                  <c:v>1.2433864148286844E-3</c:v>
                </c:pt>
                <c:pt idx="484">
                  <c:v>1.249621815389785E-3</c:v>
                </c:pt>
                <c:pt idx="485">
                  <c:v>1.2620694603665667E-3</c:v>
                </c:pt>
                <c:pt idx="486">
                  <c:v>1.2746390884177394E-3</c:v>
                </c:pt>
                <c:pt idx="487">
                  <c:v>1.2809086385341976E-3</c:v>
                </c:pt>
                <c:pt idx="488">
                  <c:v>1.2871827923419967E-3</c:v>
                </c:pt>
                <c:pt idx="489">
                  <c:v>1.2934607979564956E-3</c:v>
                </c:pt>
                <c:pt idx="490">
                  <c:v>1.3057656568813034E-3</c:v>
                </c:pt>
                <c:pt idx="491">
                  <c:v>1.318596153582932E-3</c:v>
                </c:pt>
                <c:pt idx="492">
                  <c:v>1.3248819927590561E-3</c:v>
                </c:pt>
                <c:pt idx="493">
                  <c:v>1.3311670841151138E-3</c:v>
                </c:pt>
                <c:pt idx="494">
                  <c:v>1.3374506463274033E-3</c:v>
                </c:pt>
                <c:pt idx="495">
                  <c:v>1.349580510864572E-3</c:v>
                </c:pt>
                <c:pt idx="496">
                  <c:v>1.3625538300660769E-3</c:v>
                </c:pt>
                <c:pt idx="497">
                  <c:v>1.36881787950523E-3</c:v>
                </c:pt>
                <c:pt idx="498">
                  <c:v>1.3750756235386204E-3</c:v>
                </c:pt>
                <c:pt idx="499">
                  <c:v>1.3813262514026177E-3</c:v>
                </c:pt>
                <c:pt idx="500">
                  <c:v>1.3932531952670516E-3</c:v>
                </c:pt>
                <c:pt idx="501">
                  <c:v>1.4062412386906943E-3</c:v>
                </c:pt>
                <c:pt idx="502">
                  <c:v>1.4124439770510247E-3</c:v>
                </c:pt>
                <c:pt idx="503">
                  <c:v>1.4186346463377884E-3</c:v>
                </c:pt>
                <c:pt idx="504">
                  <c:v>1.424812406345689E-3</c:v>
                </c:pt>
                <c:pt idx="505">
                  <c:v>1.4365129997826558E-3</c:v>
                </c:pt>
                <c:pt idx="506">
                  <c:v>1.4493774023039347E-3</c:v>
                </c:pt>
                <c:pt idx="507">
                  <c:v>1.4554778656479831E-3</c:v>
                </c:pt>
                <c:pt idx="508">
                  <c:v>1.4615602901633397E-3</c:v>
                </c:pt>
                <c:pt idx="509">
                  <c:v>1.4676238062047793E-3</c:v>
                </c:pt>
                <c:pt idx="510">
                  <c:v>1.4790793304879691E-3</c:v>
                </c:pt>
                <c:pt idx="511">
                  <c:v>1.5126877501486964E-3</c:v>
                </c:pt>
                <c:pt idx="512">
                  <c:v>1.5530772914619229E-3</c:v>
                </c:pt>
                <c:pt idx="513">
                  <c:v>1.591807661933114E-3</c:v>
                </c:pt>
                <c:pt idx="514">
                  <c:v>1.6285751454322222E-3</c:v>
                </c:pt>
                <c:pt idx="515">
                  <c:v>1.6647647714551751E-3</c:v>
                </c:pt>
                <c:pt idx="516">
                  <c:v>1.7093697782359254E-3</c:v>
                </c:pt>
                <c:pt idx="517">
                  <c:v>1.7463530707069611E-3</c:v>
                </c:pt>
                <c:pt idx="518">
                  <c:v>1.7836982095062162E-3</c:v>
                </c:pt>
                <c:pt idx="519">
                  <c:v>1.8214078054006131E-3</c:v>
                </c:pt>
                <c:pt idx="520">
                  <c:v>1.8594844693671183E-3</c:v>
                </c:pt>
                <c:pt idx="521">
                  <c:v>1.8979308125884908E-3</c:v>
                </c:pt>
                <c:pt idx="522">
                  <c:v>1.9367494464600863E-3</c:v>
                </c:pt>
                <c:pt idx="523">
                  <c:v>1.9759429825898559E-3</c:v>
                </c:pt>
                <c:pt idx="524">
                  <c:v>2.0039098605186823E-3</c:v>
                </c:pt>
                <c:pt idx="525">
                  <c:v>2.0437496372878172E-3</c:v>
                </c:pt>
                <c:pt idx="526">
                  <c:v>2.0839713795348658E-3</c:v>
                </c:pt>
                <c:pt idx="527">
                  <c:v>2.1245776991092313E-3</c:v>
                </c:pt>
                <c:pt idx="528">
                  <c:v>2.1655712080752565E-3</c:v>
                </c:pt>
                <c:pt idx="529">
                  <c:v>2.2069545187157757E-3</c:v>
                </c:pt>
                <c:pt idx="530">
                  <c:v>2.2487302435356682E-3</c:v>
                </c:pt>
                <c:pt idx="531">
                  <c:v>2.2909009952618575E-3</c:v>
                </c:pt>
                <c:pt idx="532">
                  <c:v>2.3334693868495293E-3</c:v>
                </c:pt>
                <c:pt idx="533">
                  <c:v>2.3732864703146193E-3</c:v>
                </c:pt>
                <c:pt idx="534">
                  <c:v>2.4166284338060832E-3</c:v>
                </c:pt>
                <c:pt idx="535">
                  <c:v>2.460375682705478E-3</c:v>
                </c:pt>
                <c:pt idx="536">
                  <c:v>2.5045308307144179E-3</c:v>
                </c:pt>
                <c:pt idx="537">
                  <c:v>2.5654802559342636E-3</c:v>
                </c:pt>
                <c:pt idx="538">
                  <c:v>2.6106108719241147E-3</c:v>
                </c:pt>
                <c:pt idx="539">
                  <c:v>2.6561582070480589E-3</c:v>
                </c:pt>
                <c:pt idx="540">
                  <c:v>2.7021248769457163E-3</c:v>
                </c:pt>
                <c:pt idx="541">
                  <c:v>2.7649512304385527E-3</c:v>
                </c:pt>
                <c:pt idx="542">
                  <c:v>2.8119143621174493E-3</c:v>
                </c:pt>
                <c:pt idx="543">
                  <c:v>2.8593055829604632E-3</c:v>
                </c:pt>
                <c:pt idx="544">
                  <c:v>2.907127509195708E-3</c:v>
                </c:pt>
                <c:pt idx="545">
                  <c:v>2.9658598409120847E-3</c:v>
                </c:pt>
                <c:pt idx="546">
                  <c:v>3.0146455942326868E-3</c:v>
                </c:pt>
                <c:pt idx="547">
                  <c:v>3.063870474431627E-3</c:v>
                </c:pt>
                <c:pt idx="548">
                  <c:v>3.1135370990794135E-3</c:v>
                </c:pt>
                <c:pt idx="549">
                  <c:v>3.163648086030675E-3</c:v>
                </c:pt>
                <c:pt idx="550">
                  <c:v>3.2143466494059746E-3</c:v>
                </c:pt>
                <c:pt idx="551">
                  <c:v>3.2667603549956141E-3</c:v>
                </c:pt>
                <c:pt idx="552">
                  <c:v>3.3210979131581557E-3</c:v>
                </c:pt>
                <c:pt idx="553">
                  <c:v>3.3773137800301349E-3</c:v>
                </c:pt>
                <c:pt idx="554">
                  <c:v>3.4353605250364333E-3</c:v>
                </c:pt>
                <c:pt idx="555">
                  <c:v>3.4951888305262174E-3</c:v>
                </c:pt>
                <c:pt idx="556">
                  <c:v>3.5567474914088852E-3</c:v>
                </c:pt>
                <c:pt idx="557">
                  <c:v>3.6199834147795811E-3</c:v>
                </c:pt>
                <c:pt idx="558">
                  <c:v>3.6848416195377634E-3</c:v>
                </c:pt>
                <c:pt idx="559">
                  <c:v>3.7512652360049007E-3</c:v>
                </c:pt>
                <c:pt idx="560">
                  <c:v>3.819195505538693E-3</c:v>
                </c:pt>
                <c:pt idx="561">
                  <c:v>3.8885717801386064E-3</c:v>
                </c:pt>
                <c:pt idx="562">
                  <c:v>3.9593315220566166E-3</c:v>
                </c:pt>
                <c:pt idx="563">
                  <c:v>4.0262040246967735E-3</c:v>
                </c:pt>
                <c:pt idx="564">
                  <c:v>4.098365990225109E-3</c:v>
                </c:pt>
                <c:pt idx="565">
                  <c:v>4.1702353426838461E-3</c:v>
                </c:pt>
                <c:pt idx="566">
                  <c:v>4.246860412152078E-3</c:v>
                </c:pt>
                <c:pt idx="567">
                  <c:v>4.3180503496605431E-3</c:v>
                </c:pt>
                <c:pt idx="568">
                  <c:v>4.3888794392444239E-3</c:v>
                </c:pt>
                <c:pt idx="569">
                  <c:v>4.459325458239142E-3</c:v>
                </c:pt>
                <c:pt idx="570">
                  <c:v>4.5293661824960894E-3</c:v>
                </c:pt>
                <c:pt idx="571">
                  <c:v>4.5989793863956607E-3</c:v>
                </c:pt>
                <c:pt idx="572">
                  <c:v>4.6681428428776628E-3</c:v>
                </c:pt>
                <c:pt idx="573">
                  <c:v>4.7368343234630381E-3</c:v>
                </c:pt>
                <c:pt idx="574">
                  <c:v>4.8050315982816694E-3</c:v>
                </c:pt>
                <c:pt idx="575">
                  <c:v>4.8727124360975725E-3</c:v>
                </c:pt>
                <c:pt idx="576">
                  <c:v>4.9304021747884619E-3</c:v>
                </c:pt>
                <c:pt idx="577">
                  <c:v>4.9970699688701714E-3</c:v>
                </c:pt>
                <c:pt idx="578">
                  <c:v>5.0631577927253701E-3</c:v>
                </c:pt>
                <c:pt idx="579">
                  <c:v>5.1379480436253289E-3</c:v>
                </c:pt>
                <c:pt idx="580">
                  <c:v>5.2027181998210992E-3</c:v>
                </c:pt>
                <c:pt idx="581">
                  <c:v>5.2668385005603113E-3</c:v>
                </c:pt>
                <c:pt idx="582">
                  <c:v>5.3302867072764215E-3</c:v>
                </c:pt>
                <c:pt idx="583">
                  <c:v>5.3930405803273018E-3</c:v>
                </c:pt>
                <c:pt idx="584">
                  <c:v>5.450741993922037E-3</c:v>
                </c:pt>
                <c:pt idx="585">
                  <c:v>5.5120964353029649E-3</c:v>
                </c:pt>
                <c:pt idx="586">
                  <c:v>5.5726914081984892E-3</c:v>
                </c:pt>
                <c:pt idx="587">
                  <c:v>5.6325046698427784E-3</c:v>
                </c:pt>
                <c:pt idx="588">
                  <c:v>5.703803508680166E-3</c:v>
                </c:pt>
                <c:pt idx="589">
                  <c:v>5.7617991874908446E-3</c:v>
                </c:pt>
                <c:pt idx="590">
                  <c:v>5.8189416412309262E-3</c:v>
                </c:pt>
                <c:pt idx="591">
                  <c:v>5.8752086214842597E-3</c:v>
                </c:pt>
                <c:pt idx="592">
                  <c:v>5.9305778791361192E-3</c:v>
                </c:pt>
                <c:pt idx="593">
                  <c:v>5.9812657399690109E-3</c:v>
                </c:pt>
                <c:pt idx="594">
                  <c:v>6.0348434070288687E-3</c:v>
                </c:pt>
                <c:pt idx="595">
                  <c:v>6.0874581981927873E-3</c:v>
                </c:pt>
                <c:pt idx="596">
                  <c:v>6.139087862897177E-3</c:v>
                </c:pt>
                <c:pt idx="597">
                  <c:v>6.1931795668849748E-3</c:v>
                </c:pt>
                <c:pt idx="598">
                  <c:v>6.2426952248857519E-3</c:v>
                </c:pt>
                <c:pt idx="599">
                  <c:v>6.2911574013010839E-3</c:v>
                </c:pt>
                <c:pt idx="600">
                  <c:v>6.3385438433444007E-3</c:v>
                </c:pt>
                <c:pt idx="601">
                  <c:v>6.3848322980266858E-3</c:v>
                </c:pt>
                <c:pt idx="602">
                  <c:v>6.430374514766227E-3</c:v>
                </c:pt>
                <c:pt idx="603">
                  <c:v>6.4768902117943224E-3</c:v>
                </c:pt>
                <c:pt idx="604">
                  <c:v>6.5246518912153309E-3</c:v>
                </c:pt>
                <c:pt idx="605">
                  <c:v>6.5737253324529002E-3</c:v>
                </c:pt>
                <c:pt idx="606">
                  <c:v>6.6241773378011614E-3</c:v>
                </c:pt>
                <c:pt idx="607">
                  <c:v>6.6760757327166695E-3</c:v>
                </c:pt>
                <c:pt idx="608">
                  <c:v>6.7294893661329356E-3</c:v>
                </c:pt>
                <c:pt idx="609">
                  <c:v>6.7844881107801697E-3</c:v>
                </c:pt>
                <c:pt idx="610">
                  <c:v>6.8411428635371755E-3</c:v>
                </c:pt>
                <c:pt idx="611">
                  <c:v>6.8995255457936647E-3</c:v>
                </c:pt>
                <c:pt idx="612">
                  <c:v>6.9597091038343037E-3</c:v>
                </c:pt>
                <c:pt idx="613">
                  <c:v>7.0217675092444712E-3</c:v>
                </c:pt>
                <c:pt idx="614">
                  <c:v>7.0857757593290535E-3</c:v>
                </c:pt>
                <c:pt idx="615">
                  <c:v>7.1468402875988907E-3</c:v>
                </c:pt>
                <c:pt idx="616">
                  <c:v>7.2128394721612419E-3</c:v>
                </c:pt>
                <c:pt idx="617">
                  <c:v>7.2786215419411758E-3</c:v>
                </c:pt>
                <c:pt idx="618">
                  <c:v>7.3488895085085581E-3</c:v>
                </c:pt>
                <c:pt idx="619">
                  <c:v>7.414193668043325E-3</c:v>
                </c:pt>
                <c:pt idx="620">
                  <c:v>7.4792535535284097E-3</c:v>
                </c:pt>
                <c:pt idx="621">
                  <c:v>7.5440603188104347E-3</c:v>
                </c:pt>
                <c:pt idx="622">
                  <c:v>7.6086051172008029E-3</c:v>
                </c:pt>
                <c:pt idx="623">
                  <c:v>7.6728791014800349E-3</c:v>
                </c:pt>
                <c:pt idx="624">
                  <c:v>7.7368734239038539E-3</c:v>
                </c:pt>
                <c:pt idx="625">
                  <c:v>7.8005792362110058E-3</c:v>
                </c:pt>
                <c:pt idx="626">
                  <c:v>7.8639876896276044E-3</c:v>
                </c:pt>
                <c:pt idx="627">
                  <c:v>7.9270899348749466E-3</c:v>
                </c:pt>
                <c:pt idx="628">
                  <c:v>7.9853649164977024E-3</c:v>
                </c:pt>
                <c:pt idx="629">
                  <c:v>8.0478516109669853E-3</c:v>
                </c:pt>
                <c:pt idx="630">
                  <c:v>8.1100061753704E-3</c:v>
                </c:pt>
                <c:pt idx="631">
                  <c:v>8.1806219195367982E-3</c:v>
                </c:pt>
                <c:pt idx="632">
                  <c:v>8.2420349722688076E-3</c:v>
                </c:pt>
                <c:pt idx="633">
                  <c:v>8.320613289046307E-3</c:v>
                </c:pt>
                <c:pt idx="634">
                  <c:v>8.3637723799907578E-3</c:v>
                </c:pt>
                <c:pt idx="635">
                  <c:v>8.424079030026713E-3</c:v>
                </c:pt>
                <c:pt idx="636">
                  <c:v>8.479693262954946E-3</c:v>
                </c:pt>
                <c:pt idx="637">
                  <c:v>8.5392465345854873E-3</c:v>
                </c:pt>
                <c:pt idx="638">
                  <c:v>8.5983962243929568E-3</c:v>
                </c:pt>
                <c:pt idx="639">
                  <c:v>8.6571334784490972E-3</c:v>
                </c:pt>
                <c:pt idx="640">
                  <c:v>8.7196376043658253E-3</c:v>
                </c:pt>
                <c:pt idx="641">
                  <c:v>8.7899458709199026E-3</c:v>
                </c:pt>
                <c:pt idx="642">
                  <c:v>8.8472657106924146E-3</c:v>
                </c:pt>
                <c:pt idx="643">
                  <c:v>8.9041351567485626E-3</c:v>
                </c:pt>
                <c:pt idx="644">
                  <c:v>8.9605453514605225E-3</c:v>
                </c:pt>
                <c:pt idx="645">
                  <c:v>9.0044267002240708E-3</c:v>
                </c:pt>
                <c:pt idx="646">
                  <c:v>9.0915312477865395E-3</c:v>
                </c:pt>
                <c:pt idx="647">
                  <c:v>9.1463348971862202E-3</c:v>
                </c:pt>
                <c:pt idx="648">
                  <c:v>9.2006407105058498E-3</c:v>
                </c:pt>
                <c:pt idx="649">
                  <c:v>9.2583015193786512E-3</c:v>
                </c:pt>
                <c:pt idx="650">
                  <c:v>9.311547917248638E-3</c:v>
                </c:pt>
                <c:pt idx="651">
                  <c:v>9.3642692654331543E-3</c:v>
                </c:pt>
                <c:pt idx="652">
                  <c:v>9.4164567045685252E-3</c:v>
                </c:pt>
                <c:pt idx="653">
                  <c:v>9.4681140832892051E-3</c:v>
                </c:pt>
                <c:pt idx="654">
                  <c:v>9.5200148277270295E-3</c:v>
                </c:pt>
                <c:pt idx="655">
                  <c:v>9.5726362324050317E-3</c:v>
                </c:pt>
                <c:pt idx="656">
                  <c:v>9.6260023403186342E-3</c:v>
                </c:pt>
                <c:pt idx="657">
                  <c:v>9.6801374735730351E-3</c:v>
                </c:pt>
                <c:pt idx="658">
                  <c:v>9.7350662334405591E-3</c:v>
                </c:pt>
                <c:pt idx="659">
                  <c:v>9.7908135004397216E-3</c:v>
                </c:pt>
                <c:pt idx="660">
                  <c:v>9.8474044343934419E-3</c:v>
                </c:pt>
                <c:pt idx="661">
                  <c:v>9.9048644745124582E-3</c:v>
                </c:pt>
                <c:pt idx="662">
                  <c:v>9.9632193394665735E-3</c:v>
                </c:pt>
                <c:pt idx="663">
                  <c:v>1.0022495027461114E-2</c:v>
                </c:pt>
                <c:pt idx="664">
                  <c:v>1.0082717816320348E-2</c:v>
                </c:pt>
                <c:pt idx="665">
                  <c:v>1.0143914263569146E-2</c:v>
                </c:pt>
                <c:pt idx="666">
                  <c:v>1.0201521009274636E-2</c:v>
                </c:pt>
                <c:pt idx="667">
                  <c:v>1.0264132762118124E-2</c:v>
                </c:pt>
                <c:pt idx="668">
                  <c:v>1.0326523167226745E-2</c:v>
                </c:pt>
                <c:pt idx="669">
                  <c:v>1.0388687020186018E-2</c:v>
                </c:pt>
                <c:pt idx="670">
                  <c:v>1.045061911629949E-2</c:v>
                </c:pt>
                <c:pt idx="671">
                  <c:v>1.0516827427528068E-2</c:v>
                </c:pt>
                <c:pt idx="672">
                  <c:v>1.0578263886577736E-2</c:v>
                </c:pt>
                <c:pt idx="673">
                  <c:v>1.0639452604275621E-2</c:v>
                </c:pt>
                <c:pt idx="674">
                  <c:v>1.0700388374505319E-2</c:v>
                </c:pt>
                <c:pt idx="675">
                  <c:v>1.0761065990874988E-2</c:v>
                </c:pt>
                <c:pt idx="676">
                  <c:v>1.0821480246721703E-2</c:v>
                </c:pt>
                <c:pt idx="677">
                  <c:v>1.0881625935114056E-2</c:v>
                </c:pt>
                <c:pt idx="678">
                  <c:v>1.0941497848857369E-2</c:v>
                </c:pt>
                <c:pt idx="679">
                  <c:v>1.0992347451470152E-2</c:v>
                </c:pt>
                <c:pt idx="680">
                  <c:v>1.1051695090809943E-2</c:v>
                </c:pt>
                <c:pt idx="681">
                  <c:v>1.1110754074699969E-2</c:v>
                </c:pt>
                <c:pt idx="682">
                  <c:v>1.1169519195566302E-2</c:v>
                </c:pt>
                <c:pt idx="683">
                  <c:v>1.1227985245597871E-2</c:v>
                </c:pt>
                <c:pt idx="684">
                  <c:v>1.1290418704676952E-2</c:v>
                </c:pt>
                <c:pt idx="685">
                  <c:v>1.1343999300713392E-2</c:v>
                </c:pt>
                <c:pt idx="686">
                  <c:v>1.1401536889003694E-2</c:v>
                </c:pt>
                <c:pt idx="687">
                  <c:v>1.1458754572875485E-2</c:v>
                </c:pt>
                <c:pt idx="688">
                  <c:v>1.1515647143369279E-2</c:v>
                </c:pt>
                <c:pt idx="689">
                  <c:v>1.1572209391312427E-2</c:v>
                </c:pt>
                <c:pt idx="690">
                  <c:v>1.162843610731823E-2</c:v>
                </c:pt>
                <c:pt idx="691">
                  <c:v>1.1684322081792153E-2</c:v>
                </c:pt>
                <c:pt idx="692">
                  <c:v>1.1748041677709231E-2</c:v>
                </c:pt>
                <c:pt idx="693">
                  <c:v>1.1803181940382459E-2</c:v>
                </c:pt>
                <c:pt idx="694">
                  <c:v>1.1857965080524141E-2</c:v>
                </c:pt>
                <c:pt idx="695">
                  <c:v>1.1912385887055749E-2</c:v>
                </c:pt>
                <c:pt idx="696">
                  <c:v>1.1966439148711955E-2</c:v>
                </c:pt>
                <c:pt idx="697">
                  <c:v>1.2016156338825468E-2</c:v>
                </c:pt>
                <c:pt idx="698">
                  <c:v>1.2069485074871501E-2</c:v>
                </c:pt>
                <c:pt idx="699">
                  <c:v>1.2122431008446495E-2</c:v>
                </c:pt>
                <c:pt idx="700">
                  <c:v>1.2174988927936449E-2</c:v>
                </c:pt>
                <c:pt idx="701">
                  <c:v>1.2231009876938434E-2</c:v>
                </c:pt>
                <c:pt idx="702">
                  <c:v>1.2282748422795604E-2</c:v>
                </c:pt>
                <c:pt idx="703">
                  <c:v>1.2334082940043076E-2</c:v>
                </c:pt>
                <c:pt idx="704">
                  <c:v>1.2385008216084407E-2</c:v>
                </c:pt>
                <c:pt idx="705">
                  <c:v>1.2435519038178924E-2</c:v>
                </c:pt>
                <c:pt idx="706">
                  <c:v>1.2486189732061422E-2</c:v>
                </c:pt>
                <c:pt idx="707">
                  <c:v>1.2537598995604134E-2</c:v>
                </c:pt>
                <c:pt idx="708">
                  <c:v>1.2589748131169623E-2</c:v>
                </c:pt>
                <c:pt idx="709">
                  <c:v>1.2642638383784583E-2</c:v>
                </c:pt>
                <c:pt idx="710">
                  <c:v>1.2696270941135481E-2</c:v>
                </c:pt>
                <c:pt idx="711">
                  <c:v>1.2750646933572047E-2</c:v>
                </c:pt>
                <c:pt idx="712">
                  <c:v>1.2805767434100312E-2</c:v>
                </c:pt>
                <c:pt idx="713">
                  <c:v>1.2861633458380005E-2</c:v>
                </c:pt>
                <c:pt idx="714">
                  <c:v>1.2918245964729768E-2</c:v>
                </c:pt>
                <c:pt idx="715">
                  <c:v>1.2975605854114992E-2</c:v>
                </c:pt>
                <c:pt idx="716">
                  <c:v>1.3033713970153894E-2</c:v>
                </c:pt>
                <c:pt idx="717">
                  <c:v>1.3092571099108833E-2</c:v>
                </c:pt>
                <c:pt idx="718">
                  <c:v>1.314770422649887E-2</c:v>
                </c:pt>
                <c:pt idx="719">
                  <c:v>1.3207663548903553E-2</c:v>
                </c:pt>
                <c:pt idx="720">
                  <c:v>1.3267223527854987E-2</c:v>
                </c:pt>
                <c:pt idx="721">
                  <c:v>1.3326366253826999E-2</c:v>
                </c:pt>
                <c:pt idx="722">
                  <c:v>1.3385085750216642E-2</c:v>
                </c:pt>
                <c:pt idx="723">
                  <c:v>1.3447706009759116E-2</c:v>
                </c:pt>
                <c:pt idx="724">
                  <c:v>1.350553103583698E-2</c:v>
                </c:pt>
                <c:pt idx="725">
                  <c:v>1.3562914466913408E-2</c:v>
                </c:pt>
                <c:pt idx="726">
                  <c:v>1.361985032510152E-2</c:v>
                </c:pt>
                <c:pt idx="727">
                  <c:v>1.3676332632317201E-2</c:v>
                </c:pt>
                <c:pt idx="728">
                  <c:v>1.3732355410293004E-2</c:v>
                </c:pt>
                <c:pt idx="729">
                  <c:v>1.3787912680580758E-2</c:v>
                </c:pt>
                <c:pt idx="730">
                  <c:v>1.3842998464555912E-2</c:v>
                </c:pt>
                <c:pt idx="731">
                  <c:v>1.3889449386242703E-2</c:v>
                </c:pt>
                <c:pt idx="732">
                  <c:v>1.3943641354392966E-2</c:v>
                </c:pt>
                <c:pt idx="733">
                  <c:v>1.3997344775263265E-2</c:v>
                </c:pt>
                <c:pt idx="734">
                  <c:v>1.4050553670532651E-2</c:v>
                </c:pt>
                <c:pt idx="735">
                  <c:v>1.4103262061746058E-2</c:v>
                </c:pt>
                <c:pt idx="736">
                  <c:v>1.4155463970319637E-2</c:v>
                </c:pt>
                <c:pt idx="737">
                  <c:v>1.420715341755141E-2</c:v>
                </c:pt>
                <c:pt idx="738">
                  <c:v>1.4262160791410811E-2</c:v>
                </c:pt>
                <c:pt idx="739">
                  <c:v>1.430897101262385E-2</c:v>
                </c:pt>
                <c:pt idx="740">
                  <c:v>1.4359087202528542E-2</c:v>
                </c:pt>
                <c:pt idx="741">
                  <c:v>1.4408667015236354E-2</c:v>
                </c:pt>
                <c:pt idx="742">
                  <c:v>1.4457704471560362E-2</c:v>
                </c:pt>
                <c:pt idx="743">
                  <c:v>1.4506193592240813E-2</c:v>
                </c:pt>
                <c:pt idx="744">
                  <c:v>1.4561345000000924E-2</c:v>
                </c:pt>
                <c:pt idx="745">
                  <c:v>1.4608640959547094E-2</c:v>
                </c:pt>
                <c:pt idx="746">
                  <c:v>1.4655369757380018E-2</c:v>
                </c:pt>
                <c:pt idx="747">
                  <c:v>1.4701525413100909E-2</c:v>
                </c:pt>
                <c:pt idx="748">
                  <c:v>1.47471019462771E-2</c:v>
                </c:pt>
                <c:pt idx="749">
                  <c:v>1.4788687843254942E-2</c:v>
                </c:pt>
                <c:pt idx="750">
                  <c:v>1.4833129712065905E-2</c:v>
                </c:pt>
                <c:pt idx="751">
                  <c:v>1.4876974963267927E-2</c:v>
                </c:pt>
                <c:pt idx="752">
                  <c:v>1.4920217616855941E-2</c:v>
                </c:pt>
                <c:pt idx="753">
                  <c:v>1.496608845783181E-2</c:v>
                </c:pt>
                <c:pt idx="754">
                  <c:v>1.5008064666059395E-2</c:v>
                </c:pt>
                <c:pt idx="755">
                  <c:v>1.5049419888602365E-2</c:v>
                </c:pt>
                <c:pt idx="756">
                  <c:v>1.5090148145102775E-2</c:v>
                </c:pt>
                <c:pt idx="757">
                  <c:v>1.5130243455257415E-2</c:v>
                </c:pt>
                <c:pt idx="758">
                  <c:v>1.5170139815595434E-2</c:v>
                </c:pt>
                <c:pt idx="759">
                  <c:v>1.5210591363693566E-2</c:v>
                </c:pt>
                <c:pt idx="760">
                  <c:v>1.5251629772056428E-2</c:v>
                </c:pt>
                <c:pt idx="761">
                  <c:v>1.5293274748232661E-2</c:v>
                </c:pt>
                <c:pt idx="762">
                  <c:v>1.533554617031882E-2</c:v>
                </c:pt>
                <c:pt idx="763">
                  <c:v>1.5378464087004573E-2</c:v>
                </c:pt>
                <c:pt idx="764">
                  <c:v>1.5422048717607445E-2</c:v>
                </c:pt>
                <c:pt idx="765">
                  <c:v>1.5466320452122345E-2</c:v>
                </c:pt>
                <c:pt idx="766">
                  <c:v>1.5511299851261536E-2</c:v>
                </c:pt>
                <c:pt idx="767">
                  <c:v>1.5557007646502422E-2</c:v>
                </c:pt>
                <c:pt idx="768">
                  <c:v>1.5603464740136207E-2</c:v>
                </c:pt>
                <c:pt idx="769">
                  <c:v>1.5650692205314808E-2</c:v>
                </c:pt>
                <c:pt idx="770">
                  <c:v>1.5698711286102125E-2</c:v>
                </c:pt>
                <c:pt idx="771">
                  <c:v>1.5743495298082871E-2</c:v>
                </c:pt>
                <c:pt idx="772">
                  <c:v>1.5791721791352055E-2</c:v>
                </c:pt>
                <c:pt idx="773">
                  <c:v>1.5839570648671475E-2</c:v>
                </c:pt>
                <c:pt idx="774">
                  <c:v>1.5887038121835867E-2</c:v>
                </c:pt>
                <c:pt idx="775">
                  <c:v>1.5937760319893395E-2</c:v>
                </c:pt>
                <c:pt idx="776">
                  <c:v>1.5984427342149492E-2</c:v>
                </c:pt>
                <c:pt idx="777">
                  <c:v>1.6030701456043222E-2</c:v>
                </c:pt>
                <c:pt idx="778">
                  <c:v>1.6076578912790691E-2</c:v>
                </c:pt>
                <c:pt idx="779">
                  <c:v>1.6122055963555006E-2</c:v>
                </c:pt>
                <c:pt idx="780">
                  <c:v>1.616712885944541E-2</c:v>
                </c:pt>
                <c:pt idx="781">
                  <c:v>1.6211793851525082E-2</c:v>
                </c:pt>
                <c:pt idx="782">
                  <c:v>1.625604719081377E-2</c:v>
                </c:pt>
                <c:pt idx="783">
                  <c:v>1.6296464607934803E-2</c:v>
                </c:pt>
                <c:pt idx="784">
                  <c:v>1.6336517561269304E-2</c:v>
                </c:pt>
                <c:pt idx="785">
                  <c:v>1.6379571344460331E-2</c:v>
                </c:pt>
                <c:pt idx="786">
                  <c:v>1.6422199042722241E-2</c:v>
                </c:pt>
                <c:pt idx="787">
                  <c:v>1.6464396907560186E-2</c:v>
                </c:pt>
                <c:pt idx="788">
                  <c:v>1.6506161190464219E-2</c:v>
                </c:pt>
                <c:pt idx="789">
                  <c:v>1.6550735160100867E-2</c:v>
                </c:pt>
                <c:pt idx="790">
                  <c:v>1.6588374016342833E-2</c:v>
                </c:pt>
                <c:pt idx="791">
                  <c:v>1.6628815062230018E-2</c:v>
                </c:pt>
                <c:pt idx="792">
                  <c:v>1.6659324829530111E-2</c:v>
                </c:pt>
                <c:pt idx="793">
                  <c:v>1.6708347677151458E-2</c:v>
                </c:pt>
                <c:pt idx="794">
                  <c:v>1.6747431749089436E-2</c:v>
                </c:pt>
                <c:pt idx="795">
                  <c:v>1.6786055999296501E-2</c:v>
                </c:pt>
                <c:pt idx="796">
                  <c:v>1.6830270899163533E-2</c:v>
                </c:pt>
                <c:pt idx="797">
                  <c:v>1.686789955155665E-2</c:v>
                </c:pt>
                <c:pt idx="798">
                  <c:v>1.690505656484026E-2</c:v>
                </c:pt>
                <c:pt idx="799">
                  <c:v>1.6941738189919415E-2</c:v>
                </c:pt>
                <c:pt idx="800">
                  <c:v>1.6977940677732183E-2</c:v>
                </c:pt>
                <c:pt idx="801">
                  <c:v>1.7010799377309586E-2</c:v>
                </c:pt>
                <c:pt idx="802">
                  <c:v>1.7046066144939757E-2</c:v>
                </c:pt>
                <c:pt idx="803">
                  <c:v>1.7080842815898112E-2</c:v>
                </c:pt>
                <c:pt idx="804">
                  <c:v>1.7115125641611328E-2</c:v>
                </c:pt>
                <c:pt idx="805">
                  <c:v>1.7151634843423517E-2</c:v>
                </c:pt>
                <c:pt idx="806">
                  <c:v>1.7184883779695556E-2</c:v>
                </c:pt>
                <c:pt idx="807">
                  <c:v>1.721762733654841E-2</c:v>
                </c:pt>
                <c:pt idx="808">
                  <c:v>1.724986176534329E-2</c:v>
                </c:pt>
                <c:pt idx="809">
                  <c:v>1.7281583317514393E-2</c:v>
                </c:pt>
                <c:pt idx="810">
                  <c:v>1.7313061858858385E-2</c:v>
                </c:pt>
                <c:pt idx="811">
                  <c:v>1.734505386160794E-2</c:v>
                </c:pt>
                <c:pt idx="812">
                  <c:v>1.7377609531588647E-2</c:v>
                </c:pt>
                <c:pt idx="813">
                  <c:v>1.7410735461392199E-2</c:v>
                </c:pt>
                <c:pt idx="814">
                  <c:v>1.7444438268698036E-2</c:v>
                </c:pt>
                <c:pt idx="815">
                  <c:v>1.7478724596284665E-2</c:v>
                </c:pt>
                <c:pt idx="816">
                  <c:v>1.7513601112039194E-2</c:v>
                </c:pt>
                <c:pt idx="817">
                  <c:v>1.7549074508970385E-2</c:v>
                </c:pt>
                <c:pt idx="818">
                  <c:v>1.7585151505216452E-2</c:v>
                </c:pt>
                <c:pt idx="819">
                  <c:v>1.7621838844058112E-2</c:v>
                </c:pt>
                <c:pt idx="820">
                  <c:v>1.7659143293933352E-2</c:v>
                </c:pt>
                <c:pt idx="821">
                  <c:v>1.7697071648443505E-2</c:v>
                </c:pt>
                <c:pt idx="822">
                  <c:v>1.7735630726368891E-2</c:v>
                </c:pt>
                <c:pt idx="823">
                  <c:v>1.7771501525780178E-2</c:v>
                </c:pt>
                <c:pt idx="824">
                  <c:v>1.7810219146329812E-2</c:v>
                </c:pt>
                <c:pt idx="825">
                  <c:v>1.7848501908064991E-2</c:v>
                </c:pt>
                <c:pt idx="826">
                  <c:v>1.788940767634439E-2</c:v>
                </c:pt>
                <c:pt idx="827">
                  <c:v>1.7926780085549966E-2</c:v>
                </c:pt>
                <c:pt idx="828">
                  <c:v>1.7963707096787469E-2</c:v>
                </c:pt>
                <c:pt idx="829">
                  <c:v>1.8000185284398885E-2</c:v>
                </c:pt>
                <c:pt idx="830">
                  <c:v>1.8036211222753992E-2</c:v>
                </c:pt>
                <c:pt idx="831">
                  <c:v>1.8071781486252124E-2</c:v>
                </c:pt>
                <c:pt idx="832">
                  <c:v>1.8106892649326491E-2</c:v>
                </c:pt>
                <c:pt idx="833">
                  <c:v>1.8141541286448536E-2</c:v>
                </c:pt>
                <c:pt idx="834">
                  <c:v>1.8175723972132279E-2</c:v>
                </c:pt>
                <c:pt idx="835">
                  <c:v>1.8209437280936047E-2</c:v>
                </c:pt>
                <c:pt idx="836">
                  <c:v>1.8239931954443501E-2</c:v>
                </c:pt>
                <c:pt idx="837">
                  <c:v>1.8272729235569156E-2</c:v>
                </c:pt>
                <c:pt idx="838">
                  <c:v>1.8305047129819119E-2</c:v>
                </c:pt>
                <c:pt idx="839">
                  <c:v>1.8341390468290555E-2</c:v>
                </c:pt>
                <c:pt idx="840">
                  <c:v>1.8372669572152306E-2</c:v>
                </c:pt>
                <c:pt idx="841">
                  <c:v>1.840345852534148E-2</c:v>
                </c:pt>
                <c:pt idx="842">
                  <c:v>1.8433753903161067E-2</c:v>
                </c:pt>
                <c:pt idx="843">
                  <c:v>1.8463552280994871E-2</c:v>
                </c:pt>
                <c:pt idx="844">
                  <c:v>1.8490377604395647E-2</c:v>
                </c:pt>
                <c:pt idx="845">
                  <c:v>1.851920685893127E-2</c:v>
                </c:pt>
                <c:pt idx="846">
                  <c:v>1.8547529108500882E-2</c:v>
                </c:pt>
                <c:pt idx="847">
                  <c:v>1.8575340929134931E-2</c:v>
                </c:pt>
                <c:pt idx="848">
                  <c:v>1.8602638896962453E-2</c:v>
                </c:pt>
                <c:pt idx="849">
                  <c:v>1.8634004557056456E-2</c:v>
                </c:pt>
                <c:pt idx="850">
                  <c:v>1.8660191531554005E-2</c:v>
                </c:pt>
                <c:pt idx="851">
                  <c:v>1.8685853842664905E-2</c:v>
                </c:pt>
                <c:pt idx="852">
                  <c:v>1.871098806639937E-2</c:v>
                </c:pt>
                <c:pt idx="853">
                  <c:v>1.8733447709420585E-2</c:v>
                </c:pt>
                <c:pt idx="854">
                  <c:v>1.8757553089589894E-2</c:v>
                </c:pt>
                <c:pt idx="855">
                  <c:v>1.8781120382107407E-2</c:v>
                </c:pt>
                <c:pt idx="856">
                  <c:v>1.8804146163781722E-2</c:v>
                </c:pt>
                <c:pt idx="857">
                  <c:v>1.8831779399185022E-2</c:v>
                </c:pt>
                <c:pt idx="858">
                  <c:v>1.8853594547201744E-2</c:v>
                </c:pt>
                <c:pt idx="859">
                  <c:v>1.8874857154659936E-2</c:v>
                </c:pt>
                <c:pt idx="860">
                  <c:v>1.8895563798719334E-2</c:v>
                </c:pt>
                <c:pt idx="861">
                  <c:v>1.8915711056701274E-2</c:v>
                </c:pt>
                <c:pt idx="862">
                  <c:v>1.8935459069580149E-2</c:v>
                </c:pt>
                <c:pt idx="863">
                  <c:v>1.8955558490034236E-2</c:v>
                </c:pt>
                <c:pt idx="864">
                  <c:v>1.8976116370420081E-2</c:v>
                </c:pt>
                <c:pt idx="865">
                  <c:v>1.8997148445691892E-2</c:v>
                </c:pt>
                <c:pt idx="866">
                  <c:v>1.901867055812325E-2</c:v>
                </c:pt>
                <c:pt idx="867">
                  <c:v>1.9040698657327958E-2</c:v>
                </c:pt>
                <c:pt idx="868">
                  <c:v>1.9063248800286977E-2</c:v>
                </c:pt>
                <c:pt idx="869">
                  <c:v>1.9086337151365807E-2</c:v>
                </c:pt>
                <c:pt idx="870">
                  <c:v>1.9109979982344025E-2</c:v>
                </c:pt>
                <c:pt idx="871">
                  <c:v>1.9134193672443085E-2</c:v>
                </c:pt>
                <c:pt idx="872">
                  <c:v>1.915899470834544E-2</c:v>
                </c:pt>
                <c:pt idx="873">
                  <c:v>1.9184399684228432E-2</c:v>
                </c:pt>
                <c:pt idx="874">
                  <c:v>1.9210425301791213E-2</c:v>
                </c:pt>
                <c:pt idx="875">
                  <c:v>1.9234640318105119E-2</c:v>
                </c:pt>
                <c:pt idx="876">
                  <c:v>1.9261045912681948E-2</c:v>
                </c:pt>
                <c:pt idx="877">
                  <c:v>1.9287097588666764E-2</c:v>
                </c:pt>
                <c:pt idx="878">
                  <c:v>1.9315076612077497E-2</c:v>
                </c:pt>
                <c:pt idx="879">
                  <c:v>1.9340389796729349E-2</c:v>
                </c:pt>
                <c:pt idx="880">
                  <c:v>1.9365342849879192E-2</c:v>
                </c:pt>
                <c:pt idx="881">
                  <c:v>1.9389933754342347E-2</c:v>
                </c:pt>
                <c:pt idx="882">
                  <c:v>1.9414160492987997E-2</c:v>
                </c:pt>
                <c:pt idx="883">
                  <c:v>1.9438021048731387E-2</c:v>
                </c:pt>
                <c:pt idx="884">
                  <c:v>1.9461513404545099E-2</c:v>
                </c:pt>
                <c:pt idx="885">
                  <c:v>1.9484635543455593E-2</c:v>
                </c:pt>
                <c:pt idx="886">
                  <c:v>1.9507385448545796E-2</c:v>
                </c:pt>
                <c:pt idx="887">
                  <c:v>1.9529761102955987E-2</c:v>
                </c:pt>
                <c:pt idx="888">
                  <c:v>1.9547698132894809E-2</c:v>
                </c:pt>
                <c:pt idx="889">
                  <c:v>1.9569371673203939E-2</c:v>
                </c:pt>
                <c:pt idx="890">
                  <c:v>1.9590665239378247E-2</c:v>
                </c:pt>
                <c:pt idx="891">
                  <c:v>1.9614532882673785E-2</c:v>
                </c:pt>
                <c:pt idx="892">
                  <c:v>1.9635005429198493E-2</c:v>
                </c:pt>
                <c:pt idx="893">
                  <c:v>1.9655091664996682E-2</c:v>
                </c:pt>
                <c:pt idx="894">
                  <c:v>1.9674789574025908E-2</c:v>
                </c:pt>
                <c:pt idx="895">
                  <c:v>1.9694097140313893E-2</c:v>
                </c:pt>
                <c:pt idx="896">
                  <c:v>1.9711195573940448E-2</c:v>
                </c:pt>
                <c:pt idx="897">
                  <c:v>1.9729743936228339E-2</c:v>
                </c:pt>
                <c:pt idx="898">
                  <c:v>1.9747896073024268E-2</c:v>
                </c:pt>
                <c:pt idx="899">
                  <c:v>1.9765649968832143E-2</c:v>
                </c:pt>
                <c:pt idx="900">
                  <c:v>1.9786412311136418E-2</c:v>
                </c:pt>
                <c:pt idx="901">
                  <c:v>1.9808315842818211E-2</c:v>
                </c:pt>
                <c:pt idx="902">
                  <c:v>1.9824720984500766E-2</c:v>
                </c:pt>
                <c:pt idx="903">
                  <c:v>1.9840718996216984E-2</c:v>
                </c:pt>
                <c:pt idx="904">
                  <c:v>1.9856307862104496E-2</c:v>
                </c:pt>
                <c:pt idx="905">
                  <c:v>1.9866820845186435E-2</c:v>
                </c:pt>
                <c:pt idx="906">
                  <c:v>1.988167257584755E-2</c:v>
                </c:pt>
                <c:pt idx="907">
                  <c:v>1.9904172382797868E-2</c:v>
                </c:pt>
                <c:pt idx="908">
                  <c:v>1.9917953685938298E-2</c:v>
                </c:pt>
                <c:pt idx="909">
                  <c:v>1.9932738581437164E-2</c:v>
                </c:pt>
                <c:pt idx="910">
                  <c:v>1.9945648307091737E-2</c:v>
                </c:pt>
                <c:pt idx="911">
                  <c:v>1.9958133961122407E-2</c:v>
                </c:pt>
                <c:pt idx="912">
                  <c:v>1.9970193528869428E-2</c:v>
                </c:pt>
                <c:pt idx="913">
                  <c:v>1.9981856019816314E-2</c:v>
                </c:pt>
                <c:pt idx="914">
                  <c:v>1.9993658643956944E-2</c:v>
                </c:pt>
                <c:pt idx="915">
                  <c:v>2.0005806804532695E-2</c:v>
                </c:pt>
                <c:pt idx="916">
                  <c:v>2.0018313333736257E-2</c:v>
                </c:pt>
                <c:pt idx="917">
                  <c:v>2.0031191143251536E-2</c:v>
                </c:pt>
                <c:pt idx="918">
                  <c:v>2.0044453224262303E-2</c:v>
                </c:pt>
                <c:pt idx="919">
                  <c:v>2.0058112647469612E-2</c:v>
                </c:pt>
                <c:pt idx="920">
                  <c:v>2.0072182563104793E-2</c:v>
                </c:pt>
                <c:pt idx="921">
                  <c:v>2.0086676200943385E-2</c:v>
                </c:pt>
                <c:pt idx="922">
                  <c:v>2.0101606870322499E-2</c:v>
                </c:pt>
                <c:pt idx="923">
                  <c:v>2.0116987960152117E-2</c:v>
                </c:pt>
                <c:pt idx="924">
                  <c:v>2.0132832938941154E-2</c:v>
                </c:pt>
                <c:pt idx="925">
                  <c:v>2.0149155354803546E-2</c:v>
                </c:pt>
                <c:pt idx="926">
                  <c:v>2.0164225435601372E-2</c:v>
                </c:pt>
                <c:pt idx="927">
                  <c:v>2.0181069811674678E-2</c:v>
                </c:pt>
                <c:pt idx="928">
                  <c:v>2.0197657238210293E-2</c:v>
                </c:pt>
                <c:pt idx="929">
                  <c:v>2.0213986742657827E-2</c:v>
                </c:pt>
                <c:pt idx="930">
                  <c:v>2.0231722377323489E-2</c:v>
                </c:pt>
                <c:pt idx="931">
                  <c:v>2.0247515255506089E-2</c:v>
                </c:pt>
                <c:pt idx="932">
                  <c:v>2.0263047210733274E-2</c:v>
                </c:pt>
                <c:pt idx="933">
                  <c:v>2.0278317270509043E-2</c:v>
                </c:pt>
                <c:pt idx="934">
                  <c:v>2.0293324462372159E-2</c:v>
                </c:pt>
                <c:pt idx="935">
                  <c:v>2.0308067813902219E-2</c:v>
                </c:pt>
                <c:pt idx="936">
                  <c:v>2.0322546352712696E-2</c:v>
                </c:pt>
                <c:pt idx="937">
                  <c:v>2.033675910645965E-2</c:v>
                </c:pt>
                <c:pt idx="938">
                  <c:v>2.0350705102838238E-2</c:v>
                </c:pt>
                <c:pt idx="939">
                  <c:v>2.0361379179813177E-2</c:v>
                </c:pt>
                <c:pt idx="940">
                  <c:v>2.0374825972738542E-2</c:v>
                </c:pt>
                <c:pt idx="941">
                  <c:v>2.0388003259951049E-2</c:v>
                </c:pt>
                <c:pt idx="942">
                  <c:v>2.0400910069476197E-2</c:v>
                </c:pt>
                <c:pt idx="943">
                  <c:v>2.0413545429377677E-2</c:v>
                </c:pt>
                <c:pt idx="944">
                  <c:v>2.0427317433189485E-2</c:v>
                </c:pt>
                <c:pt idx="945">
                  <c:v>2.0437997912784667E-2</c:v>
                </c:pt>
                <c:pt idx="946">
                  <c:v>2.0449813092636049E-2</c:v>
                </c:pt>
                <c:pt idx="947">
                  <c:v>2.0461352935558175E-2</c:v>
                </c:pt>
                <c:pt idx="948">
                  <c:v>2.0472616469834115E-2</c:v>
                </c:pt>
                <c:pt idx="949">
                  <c:v>2.0483602723796679E-2</c:v>
                </c:pt>
                <c:pt idx="950">
                  <c:v>2.0494310725821308E-2</c:v>
                </c:pt>
                <c:pt idx="951">
                  <c:v>2.0504739504334957E-2</c:v>
                </c:pt>
                <c:pt idx="952">
                  <c:v>2.0517395137800251E-2</c:v>
                </c:pt>
                <c:pt idx="953">
                  <c:v>2.0527223126083446E-2</c:v>
                </c:pt>
                <c:pt idx="954">
                  <c:v>2.053676880606382E-2</c:v>
                </c:pt>
                <c:pt idx="955">
                  <c:v>2.0546031206212428E-2</c:v>
                </c:pt>
                <c:pt idx="956">
                  <c:v>2.0553836134736471E-2</c:v>
                </c:pt>
                <c:pt idx="957">
                  <c:v>2.0562549120788684E-2</c:v>
                </c:pt>
                <c:pt idx="958">
                  <c:v>2.0570975998218385E-2</c:v>
                </c:pt>
                <c:pt idx="959">
                  <c:v>2.0579115795784031E-2</c:v>
                </c:pt>
                <c:pt idx="960">
                  <c:v>2.0586967542295023E-2</c:v>
                </c:pt>
                <c:pt idx="961">
                  <c:v>2.0595602331777662E-2</c:v>
                </c:pt>
                <c:pt idx="962">
                  <c:v>2.0602854574802903E-2</c:v>
                </c:pt>
                <c:pt idx="963">
                  <c:v>2.0609815767710229E-2</c:v>
                </c:pt>
                <c:pt idx="964">
                  <c:v>2.0616484939463338E-2</c:v>
                </c:pt>
                <c:pt idx="965">
                  <c:v>2.0622867278009695E-2</c:v>
                </c:pt>
                <c:pt idx="966">
                  <c:v>2.0629338712441506E-2</c:v>
                </c:pt>
                <c:pt idx="967">
                  <c:v>2.0636124860048836E-2</c:v>
                </c:pt>
                <c:pt idx="968">
                  <c:v>2.0643230310780976E-2</c:v>
                </c:pt>
                <c:pt idx="969">
                  <c:v>2.0650659671267786E-2</c:v>
                </c:pt>
                <c:pt idx="970">
                  <c:v>2.065841756481622E-2</c:v>
                </c:pt>
                <c:pt idx="971">
                  <c:v>2.0666508631421627E-2</c:v>
                </c:pt>
                <c:pt idx="972">
                  <c:v>2.0674937527765995E-2</c:v>
                </c:pt>
                <c:pt idx="973">
                  <c:v>2.068370892722754E-2</c:v>
                </c:pt>
                <c:pt idx="974">
                  <c:v>2.0692827519879799E-2</c:v>
                </c:pt>
                <c:pt idx="975">
                  <c:v>2.0702298012500359E-2</c:v>
                </c:pt>
                <c:pt idx="976">
                  <c:v>2.0712125128571686E-2</c:v>
                </c:pt>
                <c:pt idx="977">
                  <c:v>2.0722313608287239E-2</c:v>
                </c:pt>
                <c:pt idx="978">
                  <c:v>2.0731540780929352E-2</c:v>
                </c:pt>
                <c:pt idx="979">
                  <c:v>2.0742179821456156E-2</c:v>
                </c:pt>
                <c:pt idx="980">
                  <c:v>2.075258574012883E-2</c:v>
                </c:pt>
                <c:pt idx="981">
                  <c:v>2.0762757783382251E-2</c:v>
                </c:pt>
                <c:pt idx="982">
                  <c:v>2.0772695197683804E-2</c:v>
                </c:pt>
                <c:pt idx="983">
                  <c:v>2.0783643320668878E-2</c:v>
                </c:pt>
                <c:pt idx="984">
                  <c:v>2.0793092748059874E-2</c:v>
                </c:pt>
                <c:pt idx="985">
                  <c:v>2.0802305218885198E-2</c:v>
                </c:pt>
                <c:pt idx="986">
                  <c:v>2.0811279979692766E-2</c:v>
                </c:pt>
                <c:pt idx="987">
                  <c:v>2.0820016277066113E-2</c:v>
                </c:pt>
                <c:pt idx="988">
                  <c:v>2.0828513357626151E-2</c:v>
                </c:pt>
                <c:pt idx="989">
                  <c:v>2.0836770468028527E-2</c:v>
                </c:pt>
                <c:pt idx="990">
                  <c:v>2.0844786854968003E-2</c:v>
                </c:pt>
                <c:pt idx="991">
                  <c:v>2.0850335268851161E-2</c:v>
                </c:pt>
                <c:pt idx="992">
                  <c:v>2.0857901957918479E-2</c:v>
                </c:pt>
                <c:pt idx="993">
                  <c:v>2.0865225799192366E-2</c:v>
                </c:pt>
                <c:pt idx="994">
                  <c:v>2.0872306039631638E-2</c:v>
                </c:pt>
                <c:pt idx="995">
                  <c:v>2.0880187555597885E-2</c:v>
                </c:pt>
                <c:pt idx="996">
                  <c:v>2.0885732706045879E-2</c:v>
                </c:pt>
                <c:pt idx="997">
                  <c:v>2.089207762613654E-2</c:v>
                </c:pt>
                <c:pt idx="998">
                  <c:v>2.0898175933627527E-2</c:v>
                </c:pt>
                <c:pt idx="999">
                  <c:v>2.0904026875678383E-2</c:v>
                </c:pt>
                <c:pt idx="1000">
                  <c:v>2.0909629699487731E-2</c:v>
                </c:pt>
                <c:pt idx="1001">
                  <c:v>2.0914983652300378E-2</c:v>
                </c:pt>
                <c:pt idx="1002">
                  <c:v>2.0920087981399327E-2</c:v>
                </c:pt>
                <c:pt idx="1003">
                  <c:v>2.0924941934111096E-2</c:v>
                </c:pt>
                <c:pt idx="1004">
                  <c:v>2.0931318550797599E-2</c:v>
                </c:pt>
                <c:pt idx="1005">
                  <c:v>2.0935633716081828E-2</c:v>
                </c:pt>
                <c:pt idx="1006">
                  <c:v>2.0939696110499208E-2</c:v>
                </c:pt>
                <c:pt idx="1007">
                  <c:v>2.0943504981453497E-2</c:v>
                </c:pt>
                <c:pt idx="1008">
                  <c:v>2.0947059576392757E-2</c:v>
                </c:pt>
                <c:pt idx="1009">
                  <c:v>2.0949563227800051E-2</c:v>
                </c:pt>
                <c:pt idx="1010">
                  <c:v>2.0952625247556922E-2</c:v>
                </c:pt>
                <c:pt idx="1011">
                  <c:v>2.0955430802534706E-2</c:v>
                </c:pt>
                <c:pt idx="1012">
                  <c:v>2.095797914041652E-2</c:v>
                </c:pt>
                <c:pt idx="1013">
                  <c:v>2.0960992074912862E-2</c:v>
                </c:pt>
                <c:pt idx="1014">
                  <c:v>2.0963005212856167E-2</c:v>
                </c:pt>
                <c:pt idx="1015">
                  <c:v>2.0964758808261572E-2</c:v>
                </c:pt>
                <c:pt idx="1016">
                  <c:v>2.0966252108968141E-2</c:v>
                </c:pt>
                <c:pt idx="1017">
                  <c:v>2.0967484362860108E-2</c:v>
                </c:pt>
                <c:pt idx="1018">
                  <c:v>2.0968742109255836E-2</c:v>
                </c:pt>
                <c:pt idx="1019">
                  <c:v>2.0970315532316375E-2</c:v>
                </c:pt>
                <c:pt idx="1020">
                  <c:v>2.0972209360273438E-2</c:v>
                </c:pt>
                <c:pt idx="1021">
                  <c:v>2.0974428338752661E-2</c:v>
                </c:pt>
                <c:pt idx="1022">
                  <c:v>2.0976977230782276E-2</c:v>
                </c:pt>
                <c:pt idx="1023">
                  <c:v>2.0979860816792248E-2</c:v>
                </c:pt>
                <c:pt idx="1024">
                  <c:v>2.098308389461688E-2</c:v>
                </c:pt>
                <c:pt idx="1025">
                  <c:v>2.0986651279510455E-2</c:v>
                </c:pt>
                <c:pt idx="1026">
                  <c:v>2.0990567804134202E-2</c:v>
                </c:pt>
                <c:pt idx="1027">
                  <c:v>2.0994838318575404E-2</c:v>
                </c:pt>
                <c:pt idx="1028">
                  <c:v>2.099946769034481E-2</c:v>
                </c:pt>
                <c:pt idx="1029">
                  <c:v>2.1004460804380957E-2</c:v>
                </c:pt>
                <c:pt idx="1030">
                  <c:v>2.100883894263067E-2</c:v>
                </c:pt>
                <c:pt idx="1031">
                  <c:v>2.1014377173404871E-2</c:v>
                </c:pt>
                <c:pt idx="1032">
                  <c:v>2.1019722406548012E-2</c:v>
                </c:pt>
                <c:pt idx="1033">
                  <c:v>2.1024868211161195E-2</c:v>
                </c:pt>
                <c:pt idx="1034">
                  <c:v>2.1029814062163789E-2</c:v>
                </c:pt>
                <c:pt idx="1035">
                  <c:v>2.1035472879878128E-2</c:v>
                </c:pt>
                <c:pt idx="1036">
                  <c:v>2.1040003053420509E-2</c:v>
                </c:pt>
                <c:pt idx="1037">
                  <c:v>2.104433164907981E-2</c:v>
                </c:pt>
                <c:pt idx="1038">
                  <c:v>2.1048458141851641E-2</c:v>
                </c:pt>
                <c:pt idx="1039">
                  <c:v>2.1052382006756812E-2</c:v>
                </c:pt>
                <c:pt idx="1040">
                  <c:v>2.105610271884915E-2</c:v>
                </c:pt>
                <c:pt idx="1041">
                  <c:v>2.1059619753208549E-2</c:v>
                </c:pt>
                <c:pt idx="1042">
                  <c:v>2.1062932584948783E-2</c:v>
                </c:pt>
                <c:pt idx="1043">
                  <c:v>2.1065242184018007E-2</c:v>
                </c:pt>
                <c:pt idx="1044">
                  <c:v>2.106815962559512E-2</c:v>
                </c:pt>
                <c:pt idx="1045">
                  <c:v>2.1070871339536865E-2</c:v>
                </c:pt>
                <c:pt idx="1046">
                  <c:v>2.1073376801107824E-2</c:v>
                </c:pt>
                <c:pt idx="1047">
                  <c:v>2.1075675485604201E-2</c:v>
                </c:pt>
                <c:pt idx="1048">
                  <c:v>2.1077766868354698E-2</c:v>
                </c:pt>
                <c:pt idx="1049">
                  <c:v>2.1079650424718762E-2</c:v>
                </c:pt>
                <c:pt idx="1050">
                  <c:v>2.1081325630084836E-2</c:v>
                </c:pt>
                <c:pt idx="1051">
                  <c:v>2.1082791959875613E-2</c:v>
                </c:pt>
                <c:pt idx="1052">
                  <c:v>2.1084048889546288E-2</c:v>
                </c:pt>
                <c:pt idx="1053">
                  <c:v>2.1084444100490707E-2</c:v>
                </c:pt>
                <c:pt idx="1054">
                  <c:v>2.1085295736839704E-2</c:v>
                </c:pt>
                <c:pt idx="1055">
                  <c:v>2.1085936449404485E-2</c:v>
                </c:pt>
                <c:pt idx="1056">
                  <c:v>2.1087577089530195E-2</c:v>
                </c:pt>
                <c:pt idx="1057">
                  <c:v>2.1087763916358117E-2</c:v>
                </c:pt>
                <c:pt idx="1058">
                  <c:v>2.1087738146610042E-2</c:v>
                </c:pt>
                <c:pt idx="1059">
                  <c:v>2.1087499255944532E-2</c:v>
                </c:pt>
                <c:pt idx="1060">
                  <c:v>2.108704672005577E-2</c:v>
                </c:pt>
                <c:pt idx="1061">
                  <c:v>2.1085851717345422E-2</c:v>
                </c:pt>
                <c:pt idx="1062">
                  <c:v>2.1084985803050429E-2</c:v>
                </c:pt>
                <c:pt idx="1063">
                  <c:v>2.1083904720828883E-2</c:v>
                </c:pt>
                <c:pt idx="1064">
                  <c:v>2.108260794654181E-2</c:v>
                </c:pt>
                <c:pt idx="1065">
                  <c:v>2.1081561013978553E-2</c:v>
                </c:pt>
                <c:pt idx="1066">
                  <c:v>2.1079815598283098E-2</c:v>
                </c:pt>
                <c:pt idx="1067">
                  <c:v>2.1077852868210716E-2</c:v>
                </c:pt>
                <c:pt idx="1068">
                  <c:v>2.1075672299744053E-2</c:v>
                </c:pt>
                <c:pt idx="1069">
                  <c:v>2.1073273368901385E-2</c:v>
                </c:pt>
                <c:pt idx="1070">
                  <c:v>2.107078633764219E-2</c:v>
                </c:pt>
                <c:pt idx="1071">
                  <c:v>2.1068574006245851E-2</c:v>
                </c:pt>
                <c:pt idx="1072">
                  <c:v>2.1066661528669546E-2</c:v>
                </c:pt>
                <c:pt idx="1073">
                  <c:v>2.1065053213468528E-2</c:v>
                </c:pt>
                <c:pt idx="1074">
                  <c:v>2.1063753384226027E-2</c:v>
                </c:pt>
                <c:pt idx="1075">
                  <c:v>2.1062766379555859E-2</c:v>
                </c:pt>
                <c:pt idx="1076">
                  <c:v>2.1062096553106768E-2</c:v>
                </c:pt>
                <c:pt idx="1077">
                  <c:v>2.1061748273566779E-2</c:v>
                </c:pt>
                <c:pt idx="1078">
                  <c:v>2.106172592466405E-2</c:v>
                </c:pt>
                <c:pt idx="1079">
                  <c:v>2.1062033905172972E-2</c:v>
                </c:pt>
                <c:pt idx="1080">
                  <c:v>2.1062676628916765E-2</c:v>
                </c:pt>
                <c:pt idx="1081">
                  <c:v>2.1063658524770951E-2</c:v>
                </c:pt>
                <c:pt idx="1082">
                  <c:v>2.1064984036669454E-2</c:v>
                </c:pt>
                <c:pt idx="1083">
                  <c:v>2.1065872295833919E-2</c:v>
                </c:pt>
                <c:pt idx="1084">
                  <c:v>2.1067358925179261E-2</c:v>
                </c:pt>
                <c:pt idx="1085">
                  <c:v>2.1068683525048169E-2</c:v>
                </c:pt>
                <c:pt idx="1086">
                  <c:v>2.107051274854907E-2</c:v>
                </c:pt>
                <c:pt idx="1087">
                  <c:v>2.1071500679853659E-2</c:v>
                </c:pt>
                <c:pt idx="1088">
                  <c:v>2.1072325565411779E-2</c:v>
                </c:pt>
                <c:pt idx="1089">
                  <c:v>2.1072987077460397E-2</c:v>
                </c:pt>
                <c:pt idx="1090">
                  <c:v>2.1073484888259934E-2</c:v>
                </c:pt>
                <c:pt idx="1091">
                  <c:v>2.1073818670088198E-2</c:v>
                </c:pt>
                <c:pt idx="1092">
                  <c:v>2.1073988095244713E-2</c:v>
                </c:pt>
                <c:pt idx="1093">
                  <c:v>2.1073992836049851E-2</c:v>
                </c:pt>
                <c:pt idx="1094">
                  <c:v>2.1073832564843981E-2</c:v>
                </c:pt>
                <c:pt idx="1095">
                  <c:v>2.1073506953988311E-2</c:v>
                </c:pt>
                <c:pt idx="1096">
                  <c:v>2.1071916086310871E-2</c:v>
                </c:pt>
                <c:pt idx="1097">
                  <c:v>2.1071282722293638E-2</c:v>
                </c:pt>
                <c:pt idx="1098">
                  <c:v>2.1070483102040072E-2</c:v>
                </c:pt>
                <c:pt idx="1099">
                  <c:v>2.1069365251111805E-2</c:v>
                </c:pt>
                <c:pt idx="1100">
                  <c:v>2.1068208264641619E-2</c:v>
                </c:pt>
                <c:pt idx="1101">
                  <c:v>2.1066883992651775E-2</c:v>
                </c:pt>
                <c:pt idx="1102">
                  <c:v>2.1065392107686876E-2</c:v>
                </c:pt>
                <c:pt idx="1103">
                  <c:v>2.1063732282316394E-2</c:v>
                </c:pt>
                <c:pt idx="1104">
                  <c:v>2.1061450977774347E-2</c:v>
                </c:pt>
                <c:pt idx="1105">
                  <c:v>2.1059466508396307E-2</c:v>
                </c:pt>
                <c:pt idx="1106">
                  <c:v>2.105731314966543E-2</c:v>
                </c:pt>
                <c:pt idx="1107">
                  <c:v>2.1054990574248943E-2</c:v>
                </c:pt>
                <c:pt idx="1108">
                  <c:v>2.1053707370927398E-2</c:v>
                </c:pt>
                <c:pt idx="1109">
                  <c:v>2.105100831325004E-2</c:v>
                </c:pt>
                <c:pt idx="1110">
                  <c:v>2.1048138957172953E-2</c:v>
                </c:pt>
                <c:pt idx="1111">
                  <c:v>2.1045098975414456E-2</c:v>
                </c:pt>
                <c:pt idx="1112">
                  <c:v>2.1041888040711113E-2</c:v>
                </c:pt>
                <c:pt idx="1113">
                  <c:v>2.1038166147346372E-2</c:v>
                </c:pt>
                <c:pt idx="1114">
                  <c:v>2.1034624850943876E-2</c:v>
                </c:pt>
                <c:pt idx="1115">
                  <c:v>2.1030911653306159E-2</c:v>
                </c:pt>
                <c:pt idx="1116">
                  <c:v>2.1027026227278648E-2</c:v>
                </c:pt>
                <c:pt idx="1117">
                  <c:v>2.102325762055756E-2</c:v>
                </c:pt>
                <c:pt idx="1118">
                  <c:v>2.1019014097033682E-2</c:v>
                </c:pt>
                <c:pt idx="1119">
                  <c:v>2.1014597330402118E-2</c:v>
                </c:pt>
                <c:pt idx="1120">
                  <c:v>2.1010006993593195E-2</c:v>
                </c:pt>
                <c:pt idx="1121">
                  <c:v>2.1005242759560696E-2</c:v>
                </c:pt>
                <c:pt idx="1122">
                  <c:v>2.1000345623989725E-2</c:v>
                </c:pt>
                <c:pt idx="1123">
                  <c:v>2.0995651179790267E-2</c:v>
                </c:pt>
                <c:pt idx="1124">
                  <c:v>2.0991234639753966E-2</c:v>
                </c:pt>
                <c:pt idx="1125">
                  <c:v>2.0987097875497605E-2</c:v>
                </c:pt>
                <c:pt idx="1126">
                  <c:v>2.098324276060768E-2</c:v>
                </c:pt>
                <c:pt idx="1127">
                  <c:v>2.0979671170645635E-2</c:v>
                </c:pt>
                <c:pt idx="1128">
                  <c:v>2.0976384983145257E-2</c:v>
                </c:pt>
                <c:pt idx="1129">
                  <c:v>2.0973386077617003E-2</c:v>
                </c:pt>
                <c:pt idx="1130">
                  <c:v>2.0970676335548014E-2</c:v>
                </c:pt>
                <c:pt idx="1131">
                  <c:v>2.0968257640404712E-2</c:v>
                </c:pt>
                <c:pt idx="1132">
                  <c:v>2.0966131877631078E-2</c:v>
                </c:pt>
                <c:pt idx="1133">
                  <c:v>2.0964300934654716E-2</c:v>
                </c:pt>
                <c:pt idx="1134">
                  <c:v>2.0962766700883383E-2</c:v>
                </c:pt>
                <c:pt idx="1135">
                  <c:v>2.0961013195906885E-2</c:v>
                </c:pt>
                <c:pt idx="1136">
                  <c:v>2.0959734827870401E-2</c:v>
                </c:pt>
                <c:pt idx="1137">
                  <c:v>2.0958306413997062E-2</c:v>
                </c:pt>
                <c:pt idx="1138">
                  <c:v>2.095719458341682E-2</c:v>
                </c:pt>
                <c:pt idx="1139">
                  <c:v>2.0955454250801409E-2</c:v>
                </c:pt>
                <c:pt idx="1140">
                  <c:v>2.0953562935355413E-2</c:v>
                </c:pt>
                <c:pt idx="1141">
                  <c:v>2.0951520334884909E-2</c:v>
                </c:pt>
                <c:pt idx="1142">
                  <c:v>2.094932614720901E-2</c:v>
                </c:pt>
                <c:pt idx="1143">
                  <c:v>2.0946980070168545E-2</c:v>
                </c:pt>
                <c:pt idx="1144">
                  <c:v>2.0944481801620857E-2</c:v>
                </c:pt>
                <c:pt idx="1145">
                  <c:v>2.0941831039445011E-2</c:v>
                </c:pt>
                <c:pt idx="1146">
                  <c:v>2.0939027481533101E-2</c:v>
                </c:pt>
                <c:pt idx="1147">
                  <c:v>2.0936070825801553E-2</c:v>
                </c:pt>
                <c:pt idx="1148">
                  <c:v>2.0932246991260506E-2</c:v>
                </c:pt>
                <c:pt idx="1149">
                  <c:v>2.0929005679122703E-2</c:v>
                </c:pt>
                <c:pt idx="1150">
                  <c:v>2.0925610423954133E-2</c:v>
                </c:pt>
                <c:pt idx="1151">
                  <c:v>2.0921541243275499E-2</c:v>
                </c:pt>
                <c:pt idx="1152">
                  <c:v>2.0917815093315362E-2</c:v>
                </c:pt>
                <c:pt idx="1153">
                  <c:v>2.0913934051286276E-2</c:v>
                </c:pt>
                <c:pt idx="1154">
                  <c:v>2.0909897815260869E-2</c:v>
                </c:pt>
                <c:pt idx="1155">
                  <c:v>2.0905706083332198E-2</c:v>
                </c:pt>
                <c:pt idx="1156">
                  <c:v>2.0901092308869822E-2</c:v>
                </c:pt>
                <c:pt idx="1157">
                  <c:v>2.0896600145587568E-2</c:v>
                </c:pt>
                <c:pt idx="1158">
                  <c:v>2.0891951611346885E-2</c:v>
                </c:pt>
                <c:pt idx="1159">
                  <c:v>2.088714640432808E-2</c:v>
                </c:pt>
                <c:pt idx="1160">
                  <c:v>2.0882841519378085E-2</c:v>
                </c:pt>
                <c:pt idx="1161">
                  <c:v>2.0877687286180446E-2</c:v>
                </c:pt>
                <c:pt idx="1162">
                  <c:v>2.0872375383073509E-2</c:v>
                </c:pt>
                <c:pt idx="1163">
                  <c:v>2.0866905508289957E-2</c:v>
                </c:pt>
                <c:pt idx="1164">
                  <c:v>2.086127736007987E-2</c:v>
                </c:pt>
                <c:pt idx="1165">
                  <c:v>2.085533091768333E-2</c:v>
                </c:pt>
                <c:pt idx="1166">
                  <c:v>2.0849397065648544E-2</c:v>
                </c:pt>
                <c:pt idx="1167">
                  <c:v>2.0843304065710107E-2</c:v>
                </c:pt>
                <c:pt idx="1168">
                  <c:v>2.0837051616209547E-2</c:v>
                </c:pt>
                <c:pt idx="1169">
                  <c:v>2.0830751957921719E-2</c:v>
                </c:pt>
                <c:pt idx="1170">
                  <c:v>2.0824167833620299E-2</c:v>
                </c:pt>
                <c:pt idx="1171">
                  <c:v>2.0817423324244962E-2</c:v>
                </c:pt>
                <c:pt idx="1172">
                  <c:v>2.0810518128217815E-2</c:v>
                </c:pt>
                <c:pt idx="1173">
                  <c:v>2.0803451943980946E-2</c:v>
                </c:pt>
                <c:pt idx="1174">
                  <c:v>2.0796314135715633E-2</c:v>
                </c:pt>
                <c:pt idx="1175">
                  <c:v>2.078951235753234E-2</c:v>
                </c:pt>
                <c:pt idx="1176">
                  <c:v>2.0783094036259619E-2</c:v>
                </c:pt>
                <c:pt idx="1177">
                  <c:v>2.077705605227986E-2</c:v>
                </c:pt>
                <c:pt idx="1178">
                  <c:v>2.0771395261226559E-2</c:v>
                </c:pt>
                <c:pt idx="1179">
                  <c:v>2.0766108493971282E-2</c:v>
                </c:pt>
                <c:pt idx="1180">
                  <c:v>2.0761192556623655E-2</c:v>
                </c:pt>
                <c:pt idx="1181">
                  <c:v>2.0756644230533111E-2</c:v>
                </c:pt>
                <c:pt idx="1182">
                  <c:v>2.0752460272279342E-2</c:v>
                </c:pt>
                <c:pt idx="1183">
                  <c:v>2.0748637413674886E-2</c:v>
                </c:pt>
                <c:pt idx="1184">
                  <c:v>2.0745172361759056E-2</c:v>
                </c:pt>
                <c:pt idx="1185">
                  <c:v>2.074206179879446E-2</c:v>
                </c:pt>
                <c:pt idx="1186">
                  <c:v>2.0739302382267878E-2</c:v>
                </c:pt>
                <c:pt idx="1187">
                  <c:v>2.0736452072856345E-2</c:v>
                </c:pt>
                <c:pt idx="1188">
                  <c:v>2.0733890526071549E-2</c:v>
                </c:pt>
                <c:pt idx="1189">
                  <c:v>2.0731124261762941E-2</c:v>
                </c:pt>
                <c:pt idx="1190">
                  <c:v>2.0728496161368903E-2</c:v>
                </c:pt>
                <c:pt idx="1191">
                  <c:v>2.0725303557218289E-2</c:v>
                </c:pt>
                <c:pt idx="1192">
                  <c:v>2.0721904291907317E-2</c:v>
                </c:pt>
                <c:pt idx="1193">
                  <c:v>2.0718297736516463E-2</c:v>
                </c:pt>
                <c:pt idx="1194">
                  <c:v>2.0714483262160951E-2</c:v>
                </c:pt>
                <c:pt idx="1195">
                  <c:v>2.0710460239992512E-2</c:v>
                </c:pt>
                <c:pt idx="1196">
                  <c:v>2.0706228041196748E-2</c:v>
                </c:pt>
                <c:pt idx="1197">
                  <c:v>2.0701786036997495E-2</c:v>
                </c:pt>
                <c:pt idx="1198">
                  <c:v>2.0697133598652485E-2</c:v>
                </c:pt>
                <c:pt idx="1199">
                  <c:v>2.0692270097459404E-2</c:v>
                </c:pt>
                <c:pt idx="1200">
                  <c:v>2.068681187400756E-2</c:v>
                </c:pt>
                <c:pt idx="1201">
                  <c:v>2.0681555528325291E-2</c:v>
                </c:pt>
                <c:pt idx="1202">
                  <c:v>2.0676086347929612E-2</c:v>
                </c:pt>
                <c:pt idx="1203">
                  <c:v>2.0669574435869364E-2</c:v>
                </c:pt>
                <c:pt idx="1204">
                  <c:v>2.0663647064736779E-2</c:v>
                </c:pt>
                <c:pt idx="1205">
                  <c:v>2.0657504883710764E-2</c:v>
                </c:pt>
                <c:pt idx="1206">
                  <c:v>2.0651147264403313E-2</c:v>
                </c:pt>
                <c:pt idx="1207">
                  <c:v>2.0644573578465497E-2</c:v>
                </c:pt>
                <c:pt idx="1208">
                  <c:v>2.0637717941478655E-2</c:v>
                </c:pt>
                <c:pt idx="1209">
                  <c:v>2.0630726276782467E-2</c:v>
                </c:pt>
                <c:pt idx="1210">
                  <c:v>2.062351671782724E-2</c:v>
                </c:pt>
                <c:pt idx="1211">
                  <c:v>2.0616088636443097E-2</c:v>
                </c:pt>
                <c:pt idx="1212">
                  <c:v>2.060844136105423E-2</c:v>
                </c:pt>
                <c:pt idx="1213">
                  <c:v>2.0600481220368828E-2</c:v>
                </c:pt>
                <c:pt idx="1214">
                  <c:v>2.0592312114602516E-2</c:v>
                </c:pt>
                <c:pt idx="1215">
                  <c:v>2.0583921687676511E-2</c:v>
                </c:pt>
                <c:pt idx="1216">
                  <c:v>2.0575309311535749E-2</c:v>
                </c:pt>
                <c:pt idx="1217">
                  <c:v>2.0566732102416573E-2</c:v>
                </c:pt>
                <c:pt idx="1218">
                  <c:v>2.0552475604333407E-2</c:v>
                </c:pt>
                <c:pt idx="1219">
                  <c:v>2.0543115415656517E-2</c:v>
                </c:pt>
                <c:pt idx="1220">
                  <c:v>2.0533530579357803E-2</c:v>
                </c:pt>
                <c:pt idx="1221">
                  <c:v>2.0523559936198976E-2</c:v>
                </c:pt>
                <c:pt idx="1222">
                  <c:v>2.0513507092146992E-2</c:v>
                </c:pt>
                <c:pt idx="1223">
                  <c:v>2.0503227659894634E-2</c:v>
                </c:pt>
                <c:pt idx="1224">
                  <c:v>2.0492721011799612E-2</c:v>
                </c:pt>
                <c:pt idx="1225">
                  <c:v>2.048201571927499E-2</c:v>
                </c:pt>
                <c:pt idx="1226">
                  <c:v>2.0471615125182072E-2</c:v>
                </c:pt>
                <c:pt idx="1227">
                  <c:v>2.0461702047491179E-2</c:v>
                </c:pt>
                <c:pt idx="1228">
                  <c:v>2.0452276892302692E-2</c:v>
                </c:pt>
                <c:pt idx="1229">
                  <c:v>2.0443340058620914E-2</c:v>
                </c:pt>
                <c:pt idx="1230">
                  <c:v>2.0434891938356698E-2</c:v>
                </c:pt>
                <c:pt idx="1231">
                  <c:v>2.0426932916323959E-2</c:v>
                </c:pt>
                <c:pt idx="1232">
                  <c:v>2.0419463370244036E-2</c:v>
                </c:pt>
                <c:pt idx="1233">
                  <c:v>2.0412483670743931E-2</c:v>
                </c:pt>
                <c:pt idx="1234">
                  <c:v>2.04059941813572E-2</c:v>
                </c:pt>
                <c:pt idx="1235">
                  <c:v>2.0399995258523932E-2</c:v>
                </c:pt>
                <c:pt idx="1236">
                  <c:v>2.0394487251594248E-2</c:v>
                </c:pt>
                <c:pt idx="1237">
                  <c:v>2.0389470502825666E-2</c:v>
                </c:pt>
                <c:pt idx="1238">
                  <c:v>2.0384709052099728E-2</c:v>
                </c:pt>
                <c:pt idx="1239">
                  <c:v>2.0380232102074961E-2</c:v>
                </c:pt>
                <c:pt idx="1240">
                  <c:v>2.0375531006209844E-2</c:v>
                </c:pt>
                <c:pt idx="1241">
                  <c:v>2.0370605040348697E-2</c:v>
                </c:pt>
                <c:pt idx="1242">
                  <c:v>2.0365616678887827E-2</c:v>
                </c:pt>
                <c:pt idx="1243">
                  <c:v>2.0360222190344137E-2</c:v>
                </c:pt>
                <c:pt idx="1244">
                  <c:v>2.0354600595148702E-2</c:v>
                </c:pt>
                <c:pt idx="1245">
                  <c:v>2.0348751169285022E-2</c:v>
                </c:pt>
                <c:pt idx="1246">
                  <c:v>2.0342673188783515E-2</c:v>
                </c:pt>
                <c:pt idx="1247">
                  <c:v>2.0336365929718051E-2</c:v>
                </c:pt>
                <c:pt idx="1248">
                  <c:v>2.0329828668205065E-2</c:v>
                </c:pt>
                <c:pt idx="1249">
                  <c:v>2.0323060680409649E-2</c:v>
                </c:pt>
                <c:pt idx="1250">
                  <c:v>2.0316061242541216E-2</c:v>
                </c:pt>
                <c:pt idx="1251">
                  <c:v>2.0308818247839099E-2</c:v>
                </c:pt>
                <c:pt idx="1252">
                  <c:v>2.0301370929904892E-2</c:v>
                </c:pt>
                <c:pt idx="1253">
                  <c:v>2.0293690055467318E-2</c:v>
                </c:pt>
                <c:pt idx="1254">
                  <c:v>2.0285774900941664E-2</c:v>
                </c:pt>
                <c:pt idx="1255">
                  <c:v>2.0277624742792419E-2</c:v>
                </c:pt>
                <c:pt idx="1256">
                  <c:v>2.0269238857533251E-2</c:v>
                </c:pt>
                <c:pt idx="1257">
                  <c:v>2.0260616521723517E-2</c:v>
                </c:pt>
                <c:pt idx="1258">
                  <c:v>2.0251757011973518E-2</c:v>
                </c:pt>
                <c:pt idx="1259">
                  <c:v>2.0242659604937468E-2</c:v>
                </c:pt>
                <c:pt idx="1260">
                  <c:v>2.0233467542600359E-2</c:v>
                </c:pt>
                <c:pt idx="1261">
                  <c:v>2.0223909938335005E-2</c:v>
                </c:pt>
                <c:pt idx="1262">
                  <c:v>2.021411233189685E-2</c:v>
                </c:pt>
                <c:pt idx="1263">
                  <c:v>2.0204074000160333E-2</c:v>
                </c:pt>
                <c:pt idx="1264">
                  <c:v>2.0193361643608725E-2</c:v>
                </c:pt>
                <c:pt idx="1265">
                  <c:v>2.0182803631964636E-2</c:v>
                </c:pt>
                <c:pt idx="1266">
                  <c:v>2.0172002596128474E-2</c:v>
                </c:pt>
                <c:pt idx="1267">
                  <c:v>2.016095781315071E-2</c:v>
                </c:pt>
                <c:pt idx="1268">
                  <c:v>2.0149668560134823E-2</c:v>
                </c:pt>
                <c:pt idx="1269">
                  <c:v>2.0138442084349541E-2</c:v>
                </c:pt>
                <c:pt idx="1270">
                  <c:v>2.0126680080972997E-2</c:v>
                </c:pt>
                <c:pt idx="1271">
                  <c:v>2.0114671504165765E-2</c:v>
                </c:pt>
                <c:pt idx="1272">
                  <c:v>2.0102415631261972E-2</c:v>
                </c:pt>
                <c:pt idx="1273">
                  <c:v>2.008952994682299E-2</c:v>
                </c:pt>
                <c:pt idx="1274">
                  <c:v>2.0076758695758472E-2</c:v>
                </c:pt>
                <c:pt idx="1275">
                  <c:v>2.0063737915900676E-2</c:v>
                </c:pt>
                <c:pt idx="1276">
                  <c:v>2.0050466884797065E-2</c:v>
                </c:pt>
                <c:pt idx="1277">
                  <c:v>2.0036944880048108E-2</c:v>
                </c:pt>
                <c:pt idx="1278">
                  <c:v>2.0023569008710614E-2</c:v>
                </c:pt>
                <c:pt idx="1279">
                  <c:v>2.0010737825712766E-2</c:v>
                </c:pt>
                <c:pt idx="1280">
                  <c:v>1.9998452778956368E-2</c:v>
                </c:pt>
                <c:pt idx="1281">
                  <c:v>1.9986715314264877E-2</c:v>
                </c:pt>
                <c:pt idx="1282">
                  <c:v>1.9975526875390368E-2</c:v>
                </c:pt>
                <c:pt idx="1283">
                  <c:v>1.9964888904011796E-2</c:v>
                </c:pt>
                <c:pt idx="1284">
                  <c:v>1.9954802839743671E-2</c:v>
                </c:pt>
                <c:pt idx="1285">
                  <c:v>1.994527012012912E-2</c:v>
                </c:pt>
                <c:pt idx="1286">
                  <c:v>1.993629218064771E-2</c:v>
                </c:pt>
                <c:pt idx="1287">
                  <c:v>1.9927870454718034E-2</c:v>
                </c:pt>
                <c:pt idx="1288">
                  <c:v>1.9920006373692529E-2</c:v>
                </c:pt>
                <c:pt idx="1289">
                  <c:v>1.9912701366873082E-2</c:v>
                </c:pt>
                <c:pt idx="1290">
                  <c:v>1.9905896716182519E-2</c:v>
                </c:pt>
                <c:pt idx="1291">
                  <c:v>1.9899438930663E-2</c:v>
                </c:pt>
                <c:pt idx="1292">
                  <c:v>1.9892755986927892E-2</c:v>
                </c:pt>
                <c:pt idx="1293">
                  <c:v>1.9885838932356573E-2</c:v>
                </c:pt>
                <c:pt idx="1294">
                  <c:v>1.9878687013290812E-2</c:v>
                </c:pt>
                <c:pt idx="1295">
                  <c:v>1.9871273457120815E-2</c:v>
                </c:pt>
                <c:pt idx="1296">
                  <c:v>1.9863632097738174E-2</c:v>
                </c:pt>
                <c:pt idx="1297">
                  <c:v>1.9855753546469401E-2</c:v>
                </c:pt>
                <c:pt idx="1298">
                  <c:v>1.9847637049827661E-2</c:v>
                </c:pt>
                <c:pt idx="1299">
                  <c:v>1.983928185437216E-2</c:v>
                </c:pt>
                <c:pt idx="1300">
                  <c:v>1.9830687206715113E-2</c:v>
                </c:pt>
                <c:pt idx="1301">
                  <c:v>1.9821852353516523E-2</c:v>
                </c:pt>
                <c:pt idx="1302">
                  <c:v>1.9812776541487654E-2</c:v>
                </c:pt>
                <c:pt idx="1303">
                  <c:v>1.9803792278383803E-2</c:v>
                </c:pt>
                <c:pt idx="1304">
                  <c:v>1.9794268251582814E-2</c:v>
                </c:pt>
                <c:pt idx="1305">
                  <c:v>1.9784501140129862E-2</c:v>
                </c:pt>
                <c:pt idx="1306">
                  <c:v>1.9774490190979321E-2</c:v>
                </c:pt>
                <c:pt idx="1307">
                  <c:v>1.976423465113708E-2</c:v>
                </c:pt>
                <c:pt idx="1308">
                  <c:v>1.9753733767662318E-2</c:v>
                </c:pt>
                <c:pt idx="1309">
                  <c:v>1.974298678766484E-2</c:v>
                </c:pt>
                <c:pt idx="1310">
                  <c:v>1.9731699940603403E-2</c:v>
                </c:pt>
                <c:pt idx="1311">
                  <c:v>1.9720751526818958E-2</c:v>
                </c:pt>
                <c:pt idx="1312">
                  <c:v>1.9709261740458395E-2</c:v>
                </c:pt>
                <c:pt idx="1313">
                  <c:v>1.9697522846559679E-2</c:v>
                </c:pt>
                <c:pt idx="1314">
                  <c:v>1.9685534092501733E-2</c:v>
                </c:pt>
                <c:pt idx="1315">
                  <c:v>1.967329472572299E-2</c:v>
                </c:pt>
                <c:pt idx="1316">
                  <c:v>1.9659992779050454E-2</c:v>
                </c:pt>
                <c:pt idx="1317">
                  <c:v>1.9647212225858173E-2</c:v>
                </c:pt>
                <c:pt idx="1318">
                  <c:v>1.9634178668497839E-2</c:v>
                </c:pt>
                <c:pt idx="1319">
                  <c:v>1.9620891354613888E-2</c:v>
                </c:pt>
                <c:pt idx="1320">
                  <c:v>1.9607349531909832E-2</c:v>
                </c:pt>
                <c:pt idx="1321">
                  <c:v>1.9594053910217849E-2</c:v>
                </c:pt>
                <c:pt idx="1322">
                  <c:v>1.9580020003853806E-2</c:v>
                </c:pt>
                <c:pt idx="1323">
                  <c:v>1.9565729399235024E-2</c:v>
                </c:pt>
                <c:pt idx="1324">
                  <c:v>1.9551181344313408E-2</c:v>
                </c:pt>
                <c:pt idx="1325">
                  <c:v>1.9535796459969276E-2</c:v>
                </c:pt>
                <c:pt idx="1326">
                  <c:v>1.952071178952261E-2</c:v>
                </c:pt>
                <c:pt idx="1327">
                  <c:v>1.9505367345888636E-2</c:v>
                </c:pt>
                <c:pt idx="1328">
                  <c:v>1.948976237726004E-2</c:v>
                </c:pt>
                <c:pt idx="1329">
                  <c:v>1.9473896131900759E-2</c:v>
                </c:pt>
                <c:pt idx="1330">
                  <c:v>1.945809911452135E-2</c:v>
                </c:pt>
                <c:pt idx="1331">
                  <c:v>1.9442932545280851E-2</c:v>
                </c:pt>
                <c:pt idx="1332">
                  <c:v>1.9428406041863303E-2</c:v>
                </c:pt>
                <c:pt idx="1333">
                  <c:v>1.9414520017517273E-2</c:v>
                </c:pt>
                <c:pt idx="1334">
                  <c:v>1.9401274878616828E-2</c:v>
                </c:pt>
                <c:pt idx="1335">
                  <c:v>1.9388671024660659E-2</c:v>
                </c:pt>
                <c:pt idx="1336">
                  <c:v>1.9376708848270356E-2</c:v>
                </c:pt>
                <c:pt idx="1337">
                  <c:v>1.9365388735193001E-2</c:v>
                </c:pt>
                <c:pt idx="1338">
                  <c:v>1.9354711064304662E-2</c:v>
                </c:pt>
                <c:pt idx="1339">
                  <c:v>1.934467620760429E-2</c:v>
                </c:pt>
                <c:pt idx="1340">
                  <c:v>1.9335284530222416E-2</c:v>
                </c:pt>
                <c:pt idx="1341">
                  <c:v>1.9326536390415074E-2</c:v>
                </c:pt>
                <c:pt idx="1342">
                  <c:v>1.9318432139568145E-2</c:v>
                </c:pt>
                <c:pt idx="1343">
                  <c:v>1.9310820292473389E-2</c:v>
                </c:pt>
                <c:pt idx="1344">
                  <c:v>1.930292837663607E-2</c:v>
                </c:pt>
                <c:pt idx="1345">
                  <c:v>1.9294778032177835E-2</c:v>
                </c:pt>
                <c:pt idx="1346">
                  <c:v>1.9286368411515577E-2</c:v>
                </c:pt>
                <c:pt idx="1347">
                  <c:v>1.9277544090130591E-2</c:v>
                </c:pt>
                <c:pt idx="1348">
                  <c:v>1.9268594091303319E-2</c:v>
                </c:pt>
                <c:pt idx="1349">
                  <c:v>1.9259382199590405E-2</c:v>
                </c:pt>
                <c:pt idx="1350">
                  <c:v>1.9249907567625329E-2</c:v>
                </c:pt>
                <c:pt idx="1351">
                  <c:v>1.9240169348097171E-2</c:v>
                </c:pt>
                <c:pt idx="1352">
                  <c:v>1.9230166693756705E-2</c:v>
                </c:pt>
                <c:pt idx="1353">
                  <c:v>1.921989875742074E-2</c:v>
                </c:pt>
                <c:pt idx="1354">
                  <c:v>1.9209364691965162E-2</c:v>
                </c:pt>
                <c:pt idx="1355">
                  <c:v>1.9198874574136021E-2</c:v>
                </c:pt>
                <c:pt idx="1356">
                  <c:v>1.918815447189548E-2</c:v>
                </c:pt>
                <c:pt idx="1357">
                  <c:v>1.9176856834043576E-2</c:v>
                </c:pt>
                <c:pt idx="1358">
                  <c:v>1.9165289828091403E-2</c:v>
                </c:pt>
                <c:pt idx="1359">
                  <c:v>1.915345260726653E-2</c:v>
                </c:pt>
                <c:pt idx="1360">
                  <c:v>1.9141344324857812E-2</c:v>
                </c:pt>
                <c:pt idx="1361">
                  <c:v>1.9128534781961429E-2</c:v>
                </c:pt>
                <c:pt idx="1362">
                  <c:v>1.9116311188779989E-2</c:v>
                </c:pt>
                <c:pt idx="1363">
                  <c:v>1.9103384642018106E-2</c:v>
                </c:pt>
                <c:pt idx="1364">
                  <c:v>1.9091643358312111E-2</c:v>
                </c:pt>
                <c:pt idx="1365">
                  <c:v>1.9076707358820499E-2</c:v>
                </c:pt>
                <c:pt idx="1366">
                  <c:v>1.9062954929695231E-2</c:v>
                </c:pt>
                <c:pt idx="1367">
                  <c:v>1.9048925513870607E-2</c:v>
                </c:pt>
                <c:pt idx="1368">
                  <c:v>1.9033469982424951E-2</c:v>
                </c:pt>
                <c:pt idx="1369">
                  <c:v>1.9018842369590044E-2</c:v>
                </c:pt>
                <c:pt idx="1370">
                  <c:v>1.9003935082626933E-2</c:v>
                </c:pt>
                <c:pt idx="1371">
                  <c:v>1.8988747275560151E-2</c:v>
                </c:pt>
                <c:pt idx="1372">
                  <c:v>1.8973278102493309E-2</c:v>
                </c:pt>
                <c:pt idx="1373">
                  <c:v>1.8958206842613033E-2</c:v>
                </c:pt>
                <c:pt idx="1374">
                  <c:v>1.8942193619478725E-2</c:v>
                </c:pt>
                <c:pt idx="1375">
                  <c:v>1.892589656766518E-2</c:v>
                </c:pt>
                <c:pt idx="1376">
                  <c:v>1.8909314841570123E-2</c:v>
                </c:pt>
                <c:pt idx="1377">
                  <c:v>1.8891682145837606E-2</c:v>
                </c:pt>
                <c:pt idx="1378">
                  <c:v>1.8874507017035826E-2</c:v>
                </c:pt>
                <c:pt idx="1379">
                  <c:v>1.8857044603032329E-2</c:v>
                </c:pt>
                <c:pt idx="1380">
                  <c:v>1.8839294058531113E-2</c:v>
                </c:pt>
                <c:pt idx="1381">
                  <c:v>1.8821254538318708E-2</c:v>
                </c:pt>
                <c:pt idx="1382">
                  <c:v>1.8803185866333137E-2</c:v>
                </c:pt>
                <c:pt idx="1383">
                  <c:v>1.8785808149269539E-2</c:v>
                </c:pt>
                <c:pt idx="1384">
                  <c:v>1.8769165280506411E-2</c:v>
                </c:pt>
                <c:pt idx="1385">
                  <c:v>1.8753259488538534E-2</c:v>
                </c:pt>
                <c:pt idx="1386">
                  <c:v>1.8738093002227351E-2</c:v>
                </c:pt>
                <c:pt idx="1387">
                  <c:v>1.8723668050803572E-2</c:v>
                </c:pt>
                <c:pt idx="1388">
                  <c:v>1.8709986863874137E-2</c:v>
                </c:pt>
                <c:pt idx="1389">
                  <c:v>1.8697051671424804E-2</c:v>
                </c:pt>
                <c:pt idx="1390">
                  <c:v>1.8684864703824508E-2</c:v>
                </c:pt>
                <c:pt idx="1391">
                  <c:v>1.8673428191829693E-2</c:v>
                </c:pt>
                <c:pt idx="1392">
                  <c:v>1.8662744366586936E-2</c:v>
                </c:pt>
                <c:pt idx="1393">
                  <c:v>1.8652815459641616E-2</c:v>
                </c:pt>
                <c:pt idx="1394">
                  <c:v>1.8643643702936197E-2</c:v>
                </c:pt>
                <c:pt idx="1395">
                  <c:v>1.8635238349441682E-2</c:v>
                </c:pt>
                <c:pt idx="1396">
                  <c:v>1.8626510984236656E-2</c:v>
                </c:pt>
                <c:pt idx="1397">
                  <c:v>1.8617521655090105E-2</c:v>
                </c:pt>
                <c:pt idx="1398">
                  <c:v>1.8608037673690309E-2</c:v>
                </c:pt>
                <c:pt idx="1399">
                  <c:v>1.8598502385738045E-2</c:v>
                </c:pt>
                <c:pt idx="1400">
                  <c:v>1.8588702517941657E-2</c:v>
                </c:pt>
                <c:pt idx="1401">
                  <c:v>1.8578637223069301E-2</c:v>
                </c:pt>
                <c:pt idx="1402">
                  <c:v>1.8568305653948205E-2</c:v>
                </c:pt>
                <c:pt idx="1403">
                  <c:v>1.855770696347251E-2</c:v>
                </c:pt>
                <c:pt idx="1404">
                  <c:v>1.8546840304597172E-2</c:v>
                </c:pt>
                <c:pt idx="1405">
                  <c:v>1.8535704830342312E-2</c:v>
                </c:pt>
                <c:pt idx="1406">
                  <c:v>1.8524299693793218E-2</c:v>
                </c:pt>
                <c:pt idx="1407">
                  <c:v>1.8512624048099474E-2</c:v>
                </c:pt>
                <c:pt idx="1408">
                  <c:v>1.850153521183362E-2</c:v>
                </c:pt>
                <c:pt idx="1409">
                  <c:v>1.8489356456653283E-2</c:v>
                </c:pt>
                <c:pt idx="1410">
                  <c:v>1.8476904800242444E-2</c:v>
                </c:pt>
                <c:pt idx="1411">
                  <c:v>1.846233908503514E-2</c:v>
                </c:pt>
                <c:pt idx="1412">
                  <c:v>1.8449299789688567E-2</c:v>
                </c:pt>
                <c:pt idx="1413">
                  <c:v>1.8435984932708926E-2</c:v>
                </c:pt>
                <c:pt idx="1414">
                  <c:v>1.842239366774745E-2</c:v>
                </c:pt>
                <c:pt idx="1415">
                  <c:v>1.8408525148518429E-2</c:v>
                </c:pt>
                <c:pt idx="1416">
                  <c:v>1.8394971437204363E-2</c:v>
                </c:pt>
                <c:pt idx="1417">
                  <c:v>1.8380566686877885E-2</c:v>
                </c:pt>
                <c:pt idx="1418">
                  <c:v>1.836588221794358E-2</c:v>
                </c:pt>
                <c:pt idx="1419">
                  <c:v>1.8350917184400423E-2</c:v>
                </c:pt>
                <c:pt idx="1420">
                  <c:v>1.8333634769272356E-2</c:v>
                </c:pt>
                <c:pt idx="1421">
                  <c:v>1.8318042708307392E-2</c:v>
                </c:pt>
                <c:pt idx="1422">
                  <c:v>1.8302167322849869E-2</c:v>
                </c:pt>
                <c:pt idx="1423">
                  <c:v>1.8286007767180635E-2</c:v>
                </c:pt>
                <c:pt idx="1424">
                  <c:v>1.8269563195663086E-2</c:v>
                </c:pt>
                <c:pt idx="1425">
                  <c:v>1.8253619840725502E-2</c:v>
                </c:pt>
                <c:pt idx="1426">
                  <c:v>1.8236624199334563E-2</c:v>
                </c:pt>
                <c:pt idx="1427">
                  <c:v>1.8219341079729202E-2</c:v>
                </c:pt>
                <c:pt idx="1428">
                  <c:v>1.8201769636574189E-2</c:v>
                </c:pt>
                <c:pt idx="1429">
                  <c:v>1.8183035508287926E-2</c:v>
                </c:pt>
                <c:pt idx="1430">
                  <c:v>1.8164863087534518E-2</c:v>
                </c:pt>
                <c:pt idx="1431">
                  <c:v>1.8146399733617459E-2</c:v>
                </c:pt>
                <c:pt idx="1432">
                  <c:v>1.8127644601520523E-2</c:v>
                </c:pt>
                <c:pt idx="1433">
                  <c:v>1.8108596846311761E-2</c:v>
                </c:pt>
                <c:pt idx="1434">
                  <c:v>1.8089349107016314E-2</c:v>
                </c:pt>
                <c:pt idx="1435">
                  <c:v>1.8070661074800681E-2</c:v>
                </c:pt>
                <c:pt idx="1436">
                  <c:v>1.8052704438090081E-2</c:v>
                </c:pt>
                <c:pt idx="1437">
                  <c:v>1.8035485070592112E-2</c:v>
                </c:pt>
                <c:pt idx="1438">
                  <c:v>1.8019008860816466E-2</c:v>
                </c:pt>
                <c:pt idx="1439">
                  <c:v>1.8003281712087052E-2</c:v>
                </c:pt>
                <c:pt idx="1440">
                  <c:v>1.7988309542550714E-2</c:v>
                </c:pt>
                <c:pt idx="1441">
                  <c:v>1.7974098285188513E-2</c:v>
                </c:pt>
                <c:pt idx="1442">
                  <c:v>1.7960653887833983E-2</c:v>
                </c:pt>
                <c:pt idx="1443">
                  <c:v>1.7947982313168773E-2</c:v>
                </c:pt>
                <c:pt idx="1444">
                  <c:v>1.7936089538752201E-2</c:v>
                </c:pt>
                <c:pt idx="1445">
                  <c:v>1.7924981557019513E-2</c:v>
                </c:pt>
                <c:pt idx="1446">
                  <c:v>1.7914664375300992E-2</c:v>
                </c:pt>
                <c:pt idx="1447">
                  <c:v>1.7905363117437623E-2</c:v>
                </c:pt>
                <c:pt idx="1448">
                  <c:v>1.7895860275728488E-2</c:v>
                </c:pt>
                <c:pt idx="1449">
                  <c:v>1.7886140847892737E-2</c:v>
                </c:pt>
                <c:pt idx="1450">
                  <c:v>1.7875895299897939E-2</c:v>
                </c:pt>
                <c:pt idx="1451">
                  <c:v>1.7865724533414135E-2</c:v>
                </c:pt>
                <c:pt idx="1452">
                  <c:v>1.785533515258371E-2</c:v>
                </c:pt>
                <c:pt idx="1453">
                  <c:v>1.7844726500560775E-2</c:v>
                </c:pt>
                <c:pt idx="1454">
                  <c:v>1.7833897920539417E-2</c:v>
                </c:pt>
                <c:pt idx="1455">
                  <c:v>1.7822848755758038E-2</c:v>
                </c:pt>
                <c:pt idx="1456">
                  <c:v>1.7811578349500218E-2</c:v>
                </c:pt>
                <c:pt idx="1457">
                  <c:v>1.780008604509558E-2</c:v>
                </c:pt>
                <c:pt idx="1458">
                  <c:v>1.7788371185916335E-2</c:v>
                </c:pt>
                <c:pt idx="1459">
                  <c:v>1.7776433115380734E-2</c:v>
                </c:pt>
                <c:pt idx="1460">
                  <c:v>1.776474459575984E-2</c:v>
                </c:pt>
                <c:pt idx="1461">
                  <c:v>1.7752374903390541E-2</c:v>
                </c:pt>
                <c:pt idx="1462">
                  <c:v>1.7739780087731565E-2</c:v>
                </c:pt>
                <c:pt idx="1463">
                  <c:v>1.7725109509506797E-2</c:v>
                </c:pt>
                <c:pt idx="1464">
                  <c:v>1.7712030076564373E-2</c:v>
                </c:pt>
                <c:pt idx="1465">
                  <c:v>1.7698723457552433E-2</c:v>
                </c:pt>
                <c:pt idx="1466">
                  <c:v>1.7685188996227563E-2</c:v>
                </c:pt>
                <c:pt idx="1467">
                  <c:v>1.7671426036399939E-2</c:v>
                </c:pt>
                <c:pt idx="1468">
                  <c:v>1.7658043907376353E-2</c:v>
                </c:pt>
                <c:pt idx="1469">
                  <c:v>1.7643839215139678E-2</c:v>
                </c:pt>
                <c:pt idx="1470">
                  <c:v>1.7629404113667313E-2</c:v>
                </c:pt>
                <c:pt idx="1471">
                  <c:v>1.7614737946967551E-2</c:v>
                </c:pt>
                <c:pt idx="1472">
                  <c:v>1.7599840059091321E-2</c:v>
                </c:pt>
                <c:pt idx="1473">
                  <c:v>1.7583314646108156E-2</c:v>
                </c:pt>
                <c:pt idx="1474">
                  <c:v>1.7567916300661603E-2</c:v>
                </c:pt>
                <c:pt idx="1475">
                  <c:v>1.7552284151389184E-2</c:v>
                </c:pt>
                <c:pt idx="1476">
                  <c:v>1.7536417542551093E-2</c:v>
                </c:pt>
                <c:pt idx="1477">
                  <c:v>1.7521084693105326E-2</c:v>
                </c:pt>
                <c:pt idx="1478">
                  <c:v>1.7504764955139043E-2</c:v>
                </c:pt>
                <c:pt idx="1479">
                  <c:v>1.7488208848243935E-2</c:v>
                </c:pt>
                <c:pt idx="1480">
                  <c:v>1.7471415716887231E-2</c:v>
                </c:pt>
                <c:pt idx="1481">
                  <c:v>1.7449398811028145E-2</c:v>
                </c:pt>
                <c:pt idx="1482">
                  <c:v>1.74320415587076E-2</c:v>
                </c:pt>
                <c:pt idx="1483">
                  <c:v>1.74144450494698E-2</c:v>
                </c:pt>
                <c:pt idx="1484">
                  <c:v>1.7396608628028703E-2</c:v>
                </c:pt>
                <c:pt idx="1485">
                  <c:v>1.7381282372265449E-2</c:v>
                </c:pt>
                <c:pt idx="1486">
                  <c:v>1.7360677162985377E-2</c:v>
                </c:pt>
                <c:pt idx="1487">
                  <c:v>1.7343511886753475E-2</c:v>
                </c:pt>
                <c:pt idx="1488">
                  <c:v>1.7327040573998045E-2</c:v>
                </c:pt>
                <c:pt idx="1489">
                  <c:v>1.7311267999070214E-2</c:v>
                </c:pt>
                <c:pt idx="1490">
                  <c:v>1.7296198947142235E-2</c:v>
                </c:pt>
                <c:pt idx="1491">
                  <c:v>1.7281838214208357E-2</c:v>
                </c:pt>
                <c:pt idx="1492">
                  <c:v>1.7268190607100102E-2</c:v>
                </c:pt>
                <c:pt idx="1493">
                  <c:v>1.7255260943494794E-2</c:v>
                </c:pt>
                <c:pt idx="1494">
                  <c:v>1.7243054051920646E-2</c:v>
                </c:pt>
                <c:pt idx="1495">
                  <c:v>1.7231574771767826E-2</c:v>
                </c:pt>
                <c:pt idx="1496">
                  <c:v>1.7220827953296949E-2</c:v>
                </c:pt>
                <c:pt idx="1497">
                  <c:v>1.72108184576493E-2</c:v>
                </c:pt>
                <c:pt idx="1498">
                  <c:v>1.7202222858626201E-2</c:v>
                </c:pt>
                <c:pt idx="1499">
                  <c:v>1.7193587830915312E-2</c:v>
                </c:pt>
                <c:pt idx="1500">
                  <c:v>1.7184863914006001E-2</c:v>
                </c:pt>
                <c:pt idx="1501">
                  <c:v>1.7175962868807512E-2</c:v>
                </c:pt>
                <c:pt idx="1502">
                  <c:v>1.7166057359017436E-2</c:v>
                </c:pt>
                <c:pt idx="1503">
                  <c:v>1.7156760694447354E-2</c:v>
                </c:pt>
                <c:pt idx="1504">
                  <c:v>1.7147285218236032E-2</c:v>
                </c:pt>
                <c:pt idx="1505">
                  <c:v>1.7137630414407273E-2</c:v>
                </c:pt>
                <c:pt idx="1506">
                  <c:v>1.7127795767019744E-2</c:v>
                </c:pt>
                <c:pt idx="1507">
                  <c:v>1.7118808007569861E-2</c:v>
                </c:pt>
                <c:pt idx="1508">
                  <c:v>1.7107584877944219E-2</c:v>
                </c:pt>
                <c:pt idx="1509">
                  <c:v>1.7097207604524076E-2</c:v>
                </c:pt>
                <c:pt idx="1510">
                  <c:v>1.7086648424078317E-2</c:v>
                </c:pt>
                <c:pt idx="1511">
                  <c:v>1.7077096847480017E-2</c:v>
                </c:pt>
                <c:pt idx="1512">
                  <c:v>1.7066621046537556E-2</c:v>
                </c:pt>
                <c:pt idx="1513">
                  <c:v>1.7055567933014437E-2</c:v>
                </c:pt>
                <c:pt idx="1514">
                  <c:v>1.7044331030215965E-2</c:v>
                </c:pt>
                <c:pt idx="1515">
                  <c:v>1.7027503558200836E-2</c:v>
                </c:pt>
                <c:pt idx="1516">
                  <c:v>1.7015334169443067E-2</c:v>
                </c:pt>
                <c:pt idx="1517">
                  <c:v>1.700391942928731E-2</c:v>
                </c:pt>
                <c:pt idx="1518">
                  <c:v>1.699184844592104E-2</c:v>
                </c:pt>
                <c:pt idx="1519">
                  <c:v>1.6979590829265728E-2</c:v>
                </c:pt>
                <c:pt idx="1520">
                  <c:v>1.696714606384887E-2</c:v>
                </c:pt>
                <c:pt idx="1521">
                  <c:v>1.6954513634233108E-2</c:v>
                </c:pt>
                <c:pt idx="1522">
                  <c:v>1.6941693025011823E-2</c:v>
                </c:pt>
                <c:pt idx="1523">
                  <c:v>1.692868372081353E-2</c:v>
                </c:pt>
                <c:pt idx="1524">
                  <c:v>1.6914902468060815E-2</c:v>
                </c:pt>
                <c:pt idx="1525">
                  <c:v>1.6901499947888005E-2</c:v>
                </c:pt>
                <c:pt idx="1526">
                  <c:v>1.6887907141610932E-2</c:v>
                </c:pt>
                <c:pt idx="1527">
                  <c:v>1.6874123533993913E-2</c:v>
                </c:pt>
                <c:pt idx="1528">
                  <c:v>1.6860148609836024E-2</c:v>
                </c:pt>
                <c:pt idx="1529">
                  <c:v>1.684459900201174E-2</c:v>
                </c:pt>
                <c:pt idx="1530">
                  <c:v>1.6830226891691429E-2</c:v>
                </c:pt>
                <c:pt idx="1531">
                  <c:v>1.6815661891065193E-2</c:v>
                </c:pt>
                <c:pt idx="1532">
                  <c:v>1.6800903485076023E-2</c:v>
                </c:pt>
                <c:pt idx="1533">
                  <c:v>1.6785236177167612E-2</c:v>
                </c:pt>
                <c:pt idx="1534">
                  <c:v>1.6770074722053628E-2</c:v>
                </c:pt>
                <c:pt idx="1535">
                  <c:v>1.6754718271427733E-2</c:v>
                </c:pt>
                <c:pt idx="1536">
                  <c:v>1.6739166310384412E-2</c:v>
                </c:pt>
                <c:pt idx="1537">
                  <c:v>1.6723426549998931E-2</c:v>
                </c:pt>
                <c:pt idx="1538">
                  <c:v>1.6708001666573609E-2</c:v>
                </c:pt>
                <c:pt idx="1539">
                  <c:v>1.6693192962438486E-2</c:v>
                </c:pt>
                <c:pt idx="1540">
                  <c:v>1.6679006412405512E-2</c:v>
                </c:pt>
                <c:pt idx="1541">
                  <c:v>1.6665448006715163E-2</c:v>
                </c:pt>
                <c:pt idx="1542">
                  <c:v>1.66525237510434E-2</c:v>
                </c:pt>
                <c:pt idx="1543">
                  <c:v>1.6640239666512954E-2</c:v>
                </c:pt>
                <c:pt idx="1544">
                  <c:v>1.6628601789700277E-2</c:v>
                </c:pt>
                <c:pt idx="1545">
                  <c:v>1.6617616172647717E-2</c:v>
                </c:pt>
                <c:pt idx="1546">
                  <c:v>1.6607288882874802E-2</c:v>
                </c:pt>
                <c:pt idx="1547">
                  <c:v>1.6597626003382594E-2</c:v>
                </c:pt>
                <c:pt idx="1548">
                  <c:v>1.6588633632666713E-2</c:v>
                </c:pt>
                <c:pt idx="1549">
                  <c:v>1.6580317884729506E-2</c:v>
                </c:pt>
                <c:pt idx="1550">
                  <c:v>1.6572842520227136E-2</c:v>
                </c:pt>
                <c:pt idx="1551">
                  <c:v>1.6565503188654757E-2</c:v>
                </c:pt>
                <c:pt idx="1552">
                  <c:v>1.6558046660743595E-2</c:v>
                </c:pt>
                <c:pt idx="1553">
                  <c:v>1.6550472620025909E-2</c:v>
                </c:pt>
                <c:pt idx="1554">
                  <c:v>1.6542780750051545E-2</c:v>
                </c:pt>
                <c:pt idx="1555">
                  <c:v>1.6534769087518147E-2</c:v>
                </c:pt>
                <c:pt idx="1556">
                  <c:v>1.6526831723017697E-2</c:v>
                </c:pt>
                <c:pt idx="1557">
                  <c:v>1.6518775552111668E-2</c:v>
                </c:pt>
                <c:pt idx="1558">
                  <c:v>1.6510600258391413E-2</c:v>
                </c:pt>
                <c:pt idx="1559">
                  <c:v>1.6502305525464809E-2</c:v>
                </c:pt>
                <c:pt idx="1560">
                  <c:v>1.649389103695189E-2</c:v>
                </c:pt>
                <c:pt idx="1561">
                  <c:v>1.6485356476487457E-2</c:v>
                </c:pt>
                <c:pt idx="1562">
                  <c:v>1.6476701527716742E-2</c:v>
                </c:pt>
                <c:pt idx="1563">
                  <c:v>1.6468472038324578E-2</c:v>
                </c:pt>
                <c:pt idx="1564">
                  <c:v>1.6459593580549381E-2</c:v>
                </c:pt>
                <c:pt idx="1565">
                  <c:v>1.6450593841306649E-2</c:v>
                </c:pt>
                <c:pt idx="1566">
                  <c:v>1.644147250430894E-2</c:v>
                </c:pt>
                <c:pt idx="1567">
                  <c:v>1.6432229253279473E-2</c:v>
                </c:pt>
                <c:pt idx="1568">
                  <c:v>1.6422863771962781E-2</c:v>
                </c:pt>
                <c:pt idx="1569">
                  <c:v>1.6413375744110503E-2</c:v>
                </c:pt>
                <c:pt idx="1570">
                  <c:v>1.6403764853490266E-2</c:v>
                </c:pt>
                <c:pt idx="1571">
                  <c:v>1.6393684504587485E-2</c:v>
                </c:pt>
                <c:pt idx="1572">
                  <c:v>1.6384173219097242E-2</c:v>
                </c:pt>
                <c:pt idx="1573">
                  <c:v>1.6374191842932539E-2</c:v>
                </c:pt>
                <c:pt idx="1574">
                  <c:v>1.636408633921782E-2</c:v>
                </c:pt>
                <c:pt idx="1575">
                  <c:v>1.6353856391795318E-2</c:v>
                </c:pt>
                <c:pt idx="1576">
                  <c:v>1.634271434914111E-2</c:v>
                </c:pt>
                <c:pt idx="1577">
                  <c:v>1.6332215623157748E-2</c:v>
                </c:pt>
                <c:pt idx="1578">
                  <c:v>1.632159144917979E-2</c:v>
                </c:pt>
                <c:pt idx="1579">
                  <c:v>1.63108415111053E-2</c:v>
                </c:pt>
                <c:pt idx="1580">
                  <c:v>1.6299965492843651E-2</c:v>
                </c:pt>
                <c:pt idx="1581">
                  <c:v>1.628940484776845E-2</c:v>
                </c:pt>
                <c:pt idx="1582">
                  <c:v>1.6278285333533357E-2</c:v>
                </c:pt>
                <c:pt idx="1583">
                  <c:v>1.6267038818899491E-2</c:v>
                </c:pt>
                <c:pt idx="1584">
                  <c:v>1.6255664987843609E-2</c:v>
                </c:pt>
                <c:pt idx="1585">
                  <c:v>1.6243683136762752E-2</c:v>
                </c:pt>
                <c:pt idx="1586">
                  <c:v>1.6232044000417594E-2</c:v>
                </c:pt>
                <c:pt idx="1587">
                  <c:v>1.6220276571711358E-2</c:v>
                </c:pt>
                <c:pt idx="1588">
                  <c:v>1.6208380534685474E-2</c:v>
                </c:pt>
                <c:pt idx="1589">
                  <c:v>1.6196355573395282E-2</c:v>
                </c:pt>
                <c:pt idx="1590">
                  <c:v>1.6184462147943834E-2</c:v>
                </c:pt>
                <c:pt idx="1591">
                  <c:v>1.6172967067063625E-2</c:v>
                </c:pt>
                <c:pt idx="1592">
                  <c:v>1.6161879558299477E-2</c:v>
                </c:pt>
                <c:pt idx="1593">
                  <c:v>1.6151208876587331E-2</c:v>
                </c:pt>
                <c:pt idx="1594">
                  <c:v>1.6140964304257745E-2</c:v>
                </c:pt>
                <c:pt idx="1595">
                  <c:v>1.6131155151049788E-2</c:v>
                </c:pt>
                <c:pt idx="1596">
                  <c:v>1.6121790754121464E-2</c:v>
                </c:pt>
                <c:pt idx="1597">
                  <c:v>1.6112880478057527E-2</c:v>
                </c:pt>
                <c:pt idx="1598">
                  <c:v>1.6104433714878189E-2</c:v>
                </c:pt>
                <c:pt idx="1599">
                  <c:v>1.6096459884054736E-2</c:v>
                </c:pt>
                <c:pt idx="1600">
                  <c:v>1.6088968432514759E-2</c:v>
                </c:pt>
                <c:pt idx="1601">
                  <c:v>1.6081968834660385E-2</c:v>
                </c:pt>
                <c:pt idx="1602">
                  <c:v>1.6075553893869464E-2</c:v>
                </c:pt>
                <c:pt idx="1603">
                  <c:v>1.6069375764836046E-2</c:v>
                </c:pt>
                <c:pt idx="1604">
                  <c:v>1.606319689210214E-2</c:v>
                </c:pt>
                <c:pt idx="1605">
                  <c:v>1.6057011975603188E-2</c:v>
                </c:pt>
                <c:pt idx="1606">
                  <c:v>1.6050821057945107E-2</c:v>
                </c:pt>
                <c:pt idx="1607">
                  <c:v>1.6044537444003779E-2</c:v>
                </c:pt>
                <c:pt idx="1608">
                  <c:v>1.6038333961684643E-2</c:v>
                </c:pt>
                <c:pt idx="1609">
                  <c:v>1.6032124608913553E-2</c:v>
                </c:pt>
                <c:pt idx="1610">
                  <c:v>1.602590942829904E-2</c:v>
                </c:pt>
                <c:pt idx="1611">
                  <c:v>1.601968846244789E-2</c:v>
                </c:pt>
                <c:pt idx="1612">
                  <c:v>1.6013461753967756E-2</c:v>
                </c:pt>
                <c:pt idx="1613">
                  <c:v>1.6007229345465428E-2</c:v>
                </c:pt>
                <c:pt idx="1614">
                  <c:v>1.6000991279548567E-2</c:v>
                </c:pt>
                <c:pt idx="1615">
                  <c:v>1.5994931888733355E-2</c:v>
                </c:pt>
                <c:pt idx="1616">
                  <c:v>1.5988683970046935E-2</c:v>
                </c:pt>
                <c:pt idx="1617">
                  <c:v>1.598243051595194E-2</c:v>
                </c:pt>
                <c:pt idx="1618">
                  <c:v>1.5976171569048958E-2</c:v>
                </c:pt>
                <c:pt idx="1619">
                  <c:v>1.5969907171940356E-2</c:v>
                </c:pt>
                <c:pt idx="1620">
                  <c:v>1.5963637367227612E-2</c:v>
                </c:pt>
                <c:pt idx="1621">
                  <c:v>1.5957266125757083E-2</c:v>
                </c:pt>
                <c:pt idx="1622">
                  <c:v>1.5951081705388503E-2</c:v>
                </c:pt>
                <c:pt idx="1623">
                  <c:v>1.5944795933463318E-2</c:v>
                </c:pt>
                <c:pt idx="1624">
                  <c:v>1.5938504924335462E-2</c:v>
                </c:pt>
                <c:pt idx="1625">
                  <c:v>1.5932208720602858E-2</c:v>
                </c:pt>
                <c:pt idx="1626">
                  <c:v>1.5925907364866987E-2</c:v>
                </c:pt>
                <c:pt idx="1627">
                  <c:v>1.5919600899725772E-2</c:v>
                </c:pt>
                <c:pt idx="1628">
                  <c:v>1.5913088187280822E-2</c:v>
                </c:pt>
                <c:pt idx="1629">
                  <c:v>1.5906770372774486E-2</c:v>
                </c:pt>
                <c:pt idx="1630">
                  <c:v>1.5900447582526595E-2</c:v>
                </c:pt>
                <c:pt idx="1631">
                  <c:v>1.5894119859140458E-2</c:v>
                </c:pt>
                <c:pt idx="1632">
                  <c:v>1.5887787245217649E-2</c:v>
                </c:pt>
                <c:pt idx="1633">
                  <c:v>1.5881553520852385E-2</c:v>
                </c:pt>
                <c:pt idx="1634">
                  <c:v>1.5875211868016118E-2</c:v>
                </c:pt>
                <c:pt idx="1635">
                  <c:v>1.5868865449503642E-2</c:v>
                </c:pt>
                <c:pt idx="1636">
                  <c:v>1.5862514307914733E-2</c:v>
                </c:pt>
                <c:pt idx="1637">
                  <c:v>1.5856052308616458E-2</c:v>
                </c:pt>
                <c:pt idx="1638">
                  <c:v>1.5849691246107554E-2</c:v>
                </c:pt>
                <c:pt idx="1639">
                  <c:v>1.5843325591271263E-2</c:v>
                </c:pt>
                <c:pt idx="1640">
                  <c:v>1.5836955386705681E-2</c:v>
                </c:pt>
                <c:pt idx="1641">
                  <c:v>1.5830580675014121E-2</c:v>
                </c:pt>
                <c:pt idx="1642">
                  <c:v>1.5824223485801685E-2</c:v>
                </c:pt>
                <c:pt idx="1643">
                  <c:v>1.5817925959754089E-2</c:v>
                </c:pt>
                <c:pt idx="1644">
                  <c:v>1.5811697163417113E-2</c:v>
                </c:pt>
                <c:pt idx="1645">
                  <c:v>1.5805545607550677E-2</c:v>
                </c:pt>
                <c:pt idx="1646">
                  <c:v>1.5799479829283179E-2</c:v>
                </c:pt>
                <c:pt idx="1647">
                  <c:v>1.5793508392101929E-2</c:v>
                </c:pt>
                <c:pt idx="1648">
                  <c:v>1.5787639885862709E-2</c:v>
                </c:pt>
                <c:pt idx="1649">
                  <c:v>1.5781882926787168E-2</c:v>
                </c:pt>
                <c:pt idx="1650">
                  <c:v>1.5776246157467168E-2</c:v>
                </c:pt>
                <c:pt idx="1651">
                  <c:v>1.5770738246865645E-2</c:v>
                </c:pt>
                <c:pt idx="1652">
                  <c:v>1.57653678903227E-2</c:v>
                </c:pt>
                <c:pt idx="1653">
                  <c:v>1.5760143809553855E-2</c:v>
                </c:pt>
                <c:pt idx="1654">
                  <c:v>1.5755074752653538E-2</c:v>
                </c:pt>
                <c:pt idx="1655">
                  <c:v>1.5750140943021837E-2</c:v>
                </c:pt>
                <c:pt idx="1656">
                  <c:v>1.5745324308665418E-2</c:v>
                </c:pt>
                <c:pt idx="1657">
                  <c:v>1.5740617167925811E-2</c:v>
                </c:pt>
                <c:pt idx="1658">
                  <c:v>1.5736019910085466E-2</c:v>
                </c:pt>
                <c:pt idx="1659">
                  <c:v>1.573157714021773E-2</c:v>
                </c:pt>
                <c:pt idx="1660">
                  <c:v>1.5727208605482906E-2</c:v>
                </c:pt>
                <c:pt idx="1661">
                  <c:v>1.5722951154249609E-2</c:v>
                </c:pt>
                <c:pt idx="1662">
                  <c:v>1.5718805175843804E-2</c:v>
                </c:pt>
                <c:pt idx="1663">
                  <c:v>1.5714771059602745E-2</c:v>
                </c:pt>
                <c:pt idx="1664">
                  <c:v>1.571084919487151E-2</c:v>
                </c:pt>
                <c:pt idx="1665">
                  <c:v>1.5707039970998659E-2</c:v>
                </c:pt>
                <c:pt idx="1666">
                  <c:v>1.5703343777346643E-2</c:v>
                </c:pt>
                <c:pt idx="1667">
                  <c:v>1.5699761003282259E-2</c:v>
                </c:pt>
                <c:pt idx="1668">
                  <c:v>1.5696176539155882E-2</c:v>
                </c:pt>
                <c:pt idx="1669">
                  <c:v>1.5692813688163047E-2</c:v>
                </c:pt>
                <c:pt idx="1670">
                  <c:v>1.5689565392084336E-2</c:v>
                </c:pt>
                <c:pt idx="1671">
                  <c:v>1.5686432040308493E-2</c:v>
                </c:pt>
                <c:pt idx="1672">
                  <c:v>1.5683414022231286E-2</c:v>
                </c:pt>
                <c:pt idx="1673">
                  <c:v>1.5680511727259899E-2</c:v>
                </c:pt>
                <c:pt idx="1674">
                  <c:v>1.5677725544806797E-2</c:v>
                </c:pt>
                <c:pt idx="1675">
                  <c:v>1.5675055864295854E-2</c:v>
                </c:pt>
                <c:pt idx="1676">
                  <c:v>1.567232278457098E-2</c:v>
                </c:pt>
                <c:pt idx="1677">
                  <c:v>1.5669878932350834E-2</c:v>
                </c:pt>
                <c:pt idx="1678">
                  <c:v>1.5667552717453681E-2</c:v>
                </c:pt>
                <c:pt idx="1679">
                  <c:v>1.5665344529326219E-2</c:v>
                </c:pt>
                <c:pt idx="1680">
                  <c:v>1.5663254757422251E-2</c:v>
                </c:pt>
                <c:pt idx="1681">
                  <c:v>1.5661729289959295E-2</c:v>
                </c:pt>
                <c:pt idx="1682">
                  <c:v>1.5659894539865701E-2</c:v>
                </c:pt>
                <c:pt idx="1683">
                  <c:v>1.5658179440467546E-2</c:v>
                </c:pt>
                <c:pt idx="1684">
                  <c:v>1.565658438129237E-2</c:v>
                </c:pt>
                <c:pt idx="1685">
                  <c:v>1.5654852345911421E-2</c:v>
                </c:pt>
                <c:pt idx="1686">
                  <c:v>1.5653489891426366E-2</c:v>
                </c:pt>
                <c:pt idx="1687">
                  <c:v>1.56522486127149E-2</c:v>
                </c:pt>
                <c:pt idx="1688">
                  <c:v>1.5651128899329153E-2</c:v>
                </c:pt>
                <c:pt idx="1689">
                  <c:v>1.5650292015982701E-2</c:v>
                </c:pt>
                <c:pt idx="1690">
                  <c:v>1.5649442893095913E-2</c:v>
                </c:pt>
                <c:pt idx="1691">
                  <c:v>1.5648716593067966E-2</c:v>
                </c:pt>
                <c:pt idx="1692">
                  <c:v>1.5648113505515027E-2</c:v>
                </c:pt>
                <c:pt idx="1693">
                  <c:v>1.5647634020060208E-2</c:v>
                </c:pt>
                <c:pt idx="1694">
                  <c:v>1.5647258323729641E-2</c:v>
                </c:pt>
                <c:pt idx="1695">
                  <c:v>1.5646821256810464E-2</c:v>
                </c:pt>
                <c:pt idx="1696">
                  <c:v>1.5646282605783202E-2</c:v>
                </c:pt>
                <c:pt idx="1697">
                  <c:v>1.5645637790259619E-2</c:v>
                </c:pt>
                <c:pt idx="1698">
                  <c:v>1.5644882216252778E-2</c:v>
                </c:pt>
                <c:pt idx="1699">
                  <c:v>1.5644011276177934E-2</c:v>
                </c:pt>
                <c:pt idx="1700">
                  <c:v>1.5643020348854262E-2</c:v>
                </c:pt>
                <c:pt idx="1701">
                  <c:v>1.564190479950919E-2</c:v>
                </c:pt>
                <c:pt idx="1702">
                  <c:v>1.564065997977581E-2</c:v>
                </c:pt>
                <c:pt idx="1703">
                  <c:v>1.5639281227692869E-2</c:v>
                </c:pt>
                <c:pt idx="1704">
                  <c:v>1.5637763867713466E-2</c:v>
                </c:pt>
                <c:pt idx="1705">
                  <c:v>1.5636103210700695E-2</c:v>
                </c:pt>
                <c:pt idx="1706">
                  <c:v>1.5634294553929388E-2</c:v>
                </c:pt>
                <c:pt idx="1707">
                  <c:v>1.5632134695133731E-2</c:v>
                </c:pt>
                <c:pt idx="1708">
                  <c:v>1.5630185425849725E-2</c:v>
                </c:pt>
                <c:pt idx="1709">
                  <c:v>1.5628299594366662E-2</c:v>
                </c:pt>
                <c:pt idx="1710">
                  <c:v>1.5626698338510096E-2</c:v>
                </c:pt>
                <c:pt idx="1711">
                  <c:v>1.5624944541024598E-2</c:v>
                </c:pt>
                <c:pt idx="1712">
                  <c:v>1.562325483131158E-2</c:v>
                </c:pt>
                <c:pt idx="1713">
                  <c:v>1.5621629420096393E-2</c:v>
                </c:pt>
                <c:pt idx="1714">
                  <c:v>1.5620068518107861E-2</c:v>
                </c:pt>
                <c:pt idx="1715">
                  <c:v>1.5618572336076549E-2</c:v>
                </c:pt>
                <c:pt idx="1716">
                  <c:v>1.5617141084739102E-2</c:v>
                </c:pt>
                <c:pt idx="1717">
                  <c:v>1.5615774974828691E-2</c:v>
                </c:pt>
                <c:pt idx="1718">
                  <c:v>1.5614474217088042E-2</c:v>
                </c:pt>
                <c:pt idx="1719">
                  <c:v>1.5613239022259882E-2</c:v>
                </c:pt>
                <c:pt idx="1720">
                  <c:v>1.5611536071346244E-2</c:v>
                </c:pt>
                <c:pt idx="1721">
                  <c:v>1.5610423226423364E-2</c:v>
                </c:pt>
                <c:pt idx="1722">
                  <c:v>1.5609376540817621E-2</c:v>
                </c:pt>
                <c:pt idx="1723">
                  <c:v>1.5608261610442042E-2</c:v>
                </c:pt>
                <c:pt idx="1724">
                  <c:v>1.5607357404435973E-2</c:v>
                </c:pt>
                <c:pt idx="1725">
                  <c:v>1.5606520020076786E-2</c:v>
                </c:pt>
                <c:pt idx="1726">
                  <c:v>1.5605749668112345E-2</c:v>
                </c:pt>
                <c:pt idx="1727">
                  <c:v>1.5605046559294067E-2</c:v>
                </c:pt>
                <c:pt idx="1728">
                  <c:v>1.5604106021023219E-2</c:v>
                </c:pt>
                <c:pt idx="1729">
                  <c:v>1.5603533183279238E-2</c:v>
                </c:pt>
                <c:pt idx="1730">
                  <c:v>1.5603028202962799E-2</c:v>
                </c:pt>
                <c:pt idx="1731">
                  <c:v>1.5602591290826666E-2</c:v>
                </c:pt>
                <c:pt idx="1732">
                  <c:v>1.5603197239391173E-2</c:v>
                </c:pt>
                <c:pt idx="1733">
                  <c:v>1.5602911859971947E-2</c:v>
                </c:pt>
                <c:pt idx="1734">
                  <c:v>1.5602695235104339E-2</c:v>
                </c:pt>
                <c:pt idx="1735">
                  <c:v>1.5602547575584944E-2</c:v>
                </c:pt>
                <c:pt idx="1736">
                  <c:v>1.56024690922121E-2</c:v>
                </c:pt>
                <c:pt idx="1737">
                  <c:v>1.5602109859309104E-2</c:v>
                </c:pt>
                <c:pt idx="1738">
                  <c:v>1.5602165347180105E-2</c:v>
                </c:pt>
                <c:pt idx="1739">
                  <c:v>1.5602290625543613E-2</c:v>
                </c:pt>
                <c:pt idx="1740">
                  <c:v>1.5602485905203309E-2</c:v>
                </c:pt>
                <c:pt idx="1741">
                  <c:v>1.5603121695806741E-2</c:v>
                </c:pt>
                <c:pt idx="1742">
                  <c:v>1.560346269631631E-2</c:v>
                </c:pt>
                <c:pt idx="1743">
                  <c:v>1.5603874348674598E-2</c:v>
                </c:pt>
                <c:pt idx="1744">
                  <c:v>1.560435686371122E-2</c:v>
                </c:pt>
                <c:pt idx="1745">
                  <c:v>1.5604910452258397E-2</c:v>
                </c:pt>
                <c:pt idx="1746">
                  <c:v>1.5605510545284971E-2</c:v>
                </c:pt>
                <c:pt idx="1747">
                  <c:v>1.5606043380476593E-2</c:v>
                </c:pt>
                <c:pt idx="1748">
                  <c:v>1.5606493071795558E-2</c:v>
                </c:pt>
                <c:pt idx="1749">
                  <c:v>1.5606857598349717E-2</c:v>
                </c:pt>
                <c:pt idx="1750">
                  <c:v>1.5607134933700055E-2</c:v>
                </c:pt>
                <c:pt idx="1751">
                  <c:v>1.560732304584939E-2</c:v>
                </c:pt>
                <c:pt idx="1752">
                  <c:v>1.5607419897248464E-2</c:v>
                </c:pt>
                <c:pt idx="1753">
                  <c:v>1.5607423444797675E-2</c:v>
                </c:pt>
                <c:pt idx="1754">
                  <c:v>1.5607331639841864E-2</c:v>
                </c:pt>
                <c:pt idx="1755">
                  <c:v>1.5607142428177267E-2</c:v>
                </c:pt>
                <c:pt idx="1756">
                  <c:v>1.5606853750049778E-2</c:v>
                </c:pt>
                <c:pt idx="1757">
                  <c:v>1.560646354015234E-2</c:v>
                </c:pt>
                <c:pt idx="1758">
                  <c:v>1.5605969727628425E-2</c:v>
                </c:pt>
                <c:pt idx="1759">
                  <c:v>1.5605081563943562E-2</c:v>
                </c:pt>
                <c:pt idx="1760">
                  <c:v>1.5604512721503157E-2</c:v>
                </c:pt>
                <c:pt idx="1761">
                  <c:v>1.5603988550155951E-2</c:v>
                </c:pt>
                <c:pt idx="1762">
                  <c:v>1.5603821373611132E-2</c:v>
                </c:pt>
                <c:pt idx="1763">
                  <c:v>1.5603390176159474E-2</c:v>
                </c:pt>
                <c:pt idx="1764">
                  <c:v>1.5603004074782517E-2</c:v>
                </c:pt>
                <c:pt idx="1765">
                  <c:v>1.5602663207219645E-2</c:v>
                </c:pt>
                <c:pt idx="1766">
                  <c:v>1.5602367711213721E-2</c:v>
                </c:pt>
                <c:pt idx="1767">
                  <c:v>1.5602117724505865E-2</c:v>
                </c:pt>
                <c:pt idx="1768">
                  <c:v>1.5601913384842413E-2</c:v>
                </c:pt>
                <c:pt idx="1769">
                  <c:v>1.5601754829968836E-2</c:v>
                </c:pt>
                <c:pt idx="1770">
                  <c:v>1.5601642197631466E-2</c:v>
                </c:pt>
                <c:pt idx="1771">
                  <c:v>1.5601575625582722E-2</c:v>
                </c:pt>
                <c:pt idx="1772">
                  <c:v>1.5600865775257766E-2</c:v>
                </c:pt>
                <c:pt idx="1773">
                  <c:v>1.5600885064897874E-2</c:v>
                </c:pt>
                <c:pt idx="1774">
                  <c:v>1.5600950804383729E-2</c:v>
                </c:pt>
                <c:pt idx="1775">
                  <c:v>1.5601082989285864E-2</c:v>
                </c:pt>
                <c:pt idx="1776">
                  <c:v>1.560124872799129E-2</c:v>
                </c:pt>
                <c:pt idx="1777">
                  <c:v>1.5601461349455725E-2</c:v>
                </c:pt>
                <c:pt idx="1778">
                  <c:v>1.5601720991431201E-2</c:v>
                </c:pt>
                <c:pt idx="1779">
                  <c:v>1.5602027791666195E-2</c:v>
                </c:pt>
                <c:pt idx="1780">
                  <c:v>1.560201014733289E-2</c:v>
                </c:pt>
                <c:pt idx="1781">
                  <c:v>1.5602408246464977E-2</c:v>
                </c:pt>
                <c:pt idx="1782">
                  <c:v>1.5602853905220718E-2</c:v>
                </c:pt>
                <c:pt idx="1783">
                  <c:v>1.5603347261352396E-2</c:v>
                </c:pt>
                <c:pt idx="1784">
                  <c:v>1.5604659866982255E-2</c:v>
                </c:pt>
                <c:pt idx="1785">
                  <c:v>1.5606426134034412E-2</c:v>
                </c:pt>
                <c:pt idx="1786">
                  <c:v>1.5607080873362699E-2</c:v>
                </c:pt>
                <c:pt idx="1787">
                  <c:v>1.5607783920743011E-2</c:v>
                </c:pt>
                <c:pt idx="1788">
                  <c:v>1.5608535413969806E-2</c:v>
                </c:pt>
                <c:pt idx="1789">
                  <c:v>1.5608596186961676E-2</c:v>
                </c:pt>
                <c:pt idx="1790">
                  <c:v>1.5609462241707835E-2</c:v>
                </c:pt>
                <c:pt idx="1791">
                  <c:v>1.5610377198545163E-2</c:v>
                </c:pt>
                <c:pt idx="1792">
                  <c:v>1.5611341195253555E-2</c:v>
                </c:pt>
                <c:pt idx="1793">
                  <c:v>1.5612774399761147E-2</c:v>
                </c:pt>
                <c:pt idx="1794">
                  <c:v>1.5613840484949969E-2</c:v>
                </c:pt>
                <c:pt idx="1795">
                  <c:v>1.5614956035352458E-2</c:v>
                </c:pt>
                <c:pt idx="1796">
                  <c:v>1.561612118876534E-2</c:v>
                </c:pt>
                <c:pt idx="1797">
                  <c:v>1.5617330988061734E-2</c:v>
                </c:pt>
                <c:pt idx="1798">
                  <c:v>1.5618497563677841E-2</c:v>
                </c:pt>
                <c:pt idx="1799">
                  <c:v>1.5619588811743664E-2</c:v>
                </c:pt>
                <c:pt idx="1800">
                  <c:v>1.5620604434208055E-2</c:v>
                </c:pt>
                <c:pt idx="1801">
                  <c:v>1.5621544132549802E-2</c:v>
                </c:pt>
                <c:pt idx="1802">
                  <c:v>1.562240760776548E-2</c:v>
                </c:pt>
                <c:pt idx="1803">
                  <c:v>1.5623194560378988E-2</c:v>
                </c:pt>
                <c:pt idx="1804">
                  <c:v>1.5623904690436355E-2</c:v>
                </c:pt>
                <c:pt idx="1805">
                  <c:v>1.5624537697508331E-2</c:v>
                </c:pt>
                <c:pt idx="1806">
                  <c:v>1.5625093280690401E-2</c:v>
                </c:pt>
                <c:pt idx="1807">
                  <c:v>1.5625571138601031E-2</c:v>
                </c:pt>
                <c:pt idx="1808">
                  <c:v>1.562597096938256E-2</c:v>
                </c:pt>
                <c:pt idx="1809">
                  <c:v>1.5626292470702907E-2</c:v>
                </c:pt>
                <c:pt idx="1810">
                  <c:v>1.5626175087152996E-2</c:v>
                </c:pt>
                <c:pt idx="1811">
                  <c:v>1.5626416032684654E-2</c:v>
                </c:pt>
                <c:pt idx="1812">
                  <c:v>1.5626703009447886E-2</c:v>
                </c:pt>
                <c:pt idx="1813">
                  <c:v>1.5627036148887437E-2</c:v>
                </c:pt>
                <c:pt idx="1814">
                  <c:v>1.5627790435383031E-2</c:v>
                </c:pt>
                <c:pt idx="1815">
                  <c:v>1.5628219654711808E-2</c:v>
                </c:pt>
                <c:pt idx="1816">
                  <c:v>1.56286954424723E-2</c:v>
                </c:pt>
                <c:pt idx="1817">
                  <c:v>1.5629217930122837E-2</c:v>
                </c:pt>
                <c:pt idx="1818">
                  <c:v>1.5629787249124345E-2</c:v>
                </c:pt>
                <c:pt idx="1819">
                  <c:v>1.5630403530939491E-2</c:v>
                </c:pt>
                <c:pt idx="1820">
                  <c:v>1.5631066907030939E-2</c:v>
                </c:pt>
                <c:pt idx="1821">
                  <c:v>1.5631777508863968E-2</c:v>
                </c:pt>
                <c:pt idx="1822">
                  <c:v>1.5632535467908191E-2</c:v>
                </c:pt>
                <c:pt idx="1823">
                  <c:v>1.5632530246277199E-2</c:v>
                </c:pt>
                <c:pt idx="1824">
                  <c:v>1.5633376389188491E-2</c:v>
                </c:pt>
                <c:pt idx="1825">
                  <c:v>1.5634270260797223E-2</c:v>
                </c:pt>
                <c:pt idx="1826">
                  <c:v>1.5635211992568898E-2</c:v>
                </c:pt>
                <c:pt idx="1827">
                  <c:v>1.5636620795814116E-2</c:v>
                </c:pt>
                <c:pt idx="1828">
                  <c:v>1.5637239562455996E-2</c:v>
                </c:pt>
                <c:pt idx="1829">
                  <c:v>1.5638325663505981E-2</c:v>
                </c:pt>
                <c:pt idx="1830">
                  <c:v>1.5639460150585371E-2</c:v>
                </c:pt>
                <c:pt idx="1831">
                  <c:v>1.5640643155166778E-2</c:v>
                </c:pt>
                <c:pt idx="1832">
                  <c:v>1.5641874808722811E-2</c:v>
                </c:pt>
                <c:pt idx="1833">
                  <c:v>1.5643155242729634E-2</c:v>
                </c:pt>
                <c:pt idx="1834">
                  <c:v>1.5644484588664298E-2</c:v>
                </c:pt>
                <c:pt idx="1835">
                  <c:v>1.5645862978007408E-2</c:v>
                </c:pt>
                <c:pt idx="1836">
                  <c:v>1.5648193027734271E-2</c:v>
                </c:pt>
                <c:pt idx="1837">
                  <c:v>1.5649677122287608E-2</c:v>
                </c:pt>
                <c:pt idx="1838">
                  <c:v>1.5651210677788456E-2</c:v>
                </c:pt>
                <c:pt idx="1839">
                  <c:v>1.565279382573424E-2</c:v>
                </c:pt>
                <c:pt idx="1840">
                  <c:v>1.5653960756322451E-2</c:v>
                </c:pt>
                <c:pt idx="1841">
                  <c:v>1.5655639824876097E-2</c:v>
                </c:pt>
                <c:pt idx="1842">
                  <c:v>1.56573688688206E-2</c:v>
                </c:pt>
                <c:pt idx="1843">
                  <c:v>1.5659148019656049E-2</c:v>
                </c:pt>
                <c:pt idx="1844">
                  <c:v>1.5660977408886917E-2</c:v>
                </c:pt>
                <c:pt idx="1845">
                  <c:v>1.5663341519078198E-2</c:v>
                </c:pt>
                <c:pt idx="1846">
                  <c:v>1.5665275496338275E-2</c:v>
                </c:pt>
                <c:pt idx="1847">
                  <c:v>1.5667260118125186E-2</c:v>
                </c:pt>
                <c:pt idx="1848">
                  <c:v>1.5669295515958075E-2</c:v>
                </c:pt>
                <c:pt idx="1849">
                  <c:v>1.5671380837682936E-2</c:v>
                </c:pt>
                <c:pt idx="1850">
                  <c:v>1.5673455935538223E-2</c:v>
                </c:pt>
                <c:pt idx="1851">
                  <c:v>1.5675484418698798E-2</c:v>
                </c:pt>
                <c:pt idx="1852">
                  <c:v>1.5677465151194208E-2</c:v>
                </c:pt>
                <c:pt idx="1853">
                  <c:v>1.5679396994136348E-2</c:v>
                </c:pt>
                <c:pt idx="1854">
                  <c:v>1.5681278805722034E-2</c:v>
                </c:pt>
                <c:pt idx="1855">
                  <c:v>1.5683109441232173E-2</c:v>
                </c:pt>
                <c:pt idx="1856">
                  <c:v>1.5684887753033467E-2</c:v>
                </c:pt>
                <c:pt idx="1857">
                  <c:v>1.5686612590576694E-2</c:v>
                </c:pt>
                <c:pt idx="1858">
                  <c:v>1.5688282800398443E-2</c:v>
                </c:pt>
                <c:pt idx="1859">
                  <c:v>1.5689897226119378E-2</c:v>
                </c:pt>
                <c:pt idx="1860">
                  <c:v>1.5691454708445966E-2</c:v>
                </c:pt>
                <c:pt idx="1861">
                  <c:v>1.5692954085170484E-2</c:v>
                </c:pt>
                <c:pt idx="1862">
                  <c:v>1.5693946340187087E-2</c:v>
                </c:pt>
                <c:pt idx="1863">
                  <c:v>1.5695371744271963E-2</c:v>
                </c:pt>
                <c:pt idx="1864">
                  <c:v>1.5696833135424228E-2</c:v>
                </c:pt>
                <c:pt idx="1865">
                  <c:v>1.5698330606811559E-2</c:v>
                </c:pt>
                <c:pt idx="1866">
                  <c:v>1.56998642516025E-2</c:v>
                </c:pt>
                <c:pt idx="1867">
                  <c:v>1.5701895316477137E-2</c:v>
                </c:pt>
                <c:pt idx="1868">
                  <c:v>1.5703504272807041E-2</c:v>
                </c:pt>
                <c:pt idx="1869">
                  <c:v>1.5705149690300603E-2</c:v>
                </c:pt>
                <c:pt idx="1870">
                  <c:v>1.5706831662137193E-2</c:v>
                </c:pt>
                <c:pt idx="1871">
                  <c:v>1.5708550281493587E-2</c:v>
                </c:pt>
                <c:pt idx="1872">
                  <c:v>1.5710305641550897E-2</c:v>
                </c:pt>
                <c:pt idx="1873">
                  <c:v>1.5712097835490237E-2</c:v>
                </c:pt>
                <c:pt idx="1874">
                  <c:v>1.5713926956492725E-2</c:v>
                </c:pt>
                <c:pt idx="1875">
                  <c:v>1.5715310231198511E-2</c:v>
                </c:pt>
                <c:pt idx="1876">
                  <c:v>1.5717210734528607E-2</c:v>
                </c:pt>
                <c:pt idx="1877">
                  <c:v>1.5719148436190149E-2</c:v>
                </c:pt>
                <c:pt idx="1878">
                  <c:v>1.5721123429363111E-2</c:v>
                </c:pt>
                <c:pt idx="1879">
                  <c:v>1.572313580723185E-2</c:v>
                </c:pt>
                <c:pt idx="1880">
                  <c:v>1.5725185662982484E-2</c:v>
                </c:pt>
                <c:pt idx="1881">
                  <c:v>1.5727273089801135E-2</c:v>
                </c:pt>
                <c:pt idx="1882">
                  <c:v>1.5729398180873919E-2</c:v>
                </c:pt>
                <c:pt idx="1883">
                  <c:v>1.573156102938959E-2</c:v>
                </c:pt>
                <c:pt idx="1884">
                  <c:v>1.573325408559878E-2</c:v>
                </c:pt>
                <c:pt idx="1885">
                  <c:v>1.5735489903341282E-2</c:v>
                </c:pt>
                <c:pt idx="1886">
                  <c:v>1.573776374977065E-2</c:v>
                </c:pt>
                <c:pt idx="1887">
                  <c:v>1.5740075718075452E-2</c:v>
                </c:pt>
                <c:pt idx="1888">
                  <c:v>1.5743464177196822E-2</c:v>
                </c:pt>
                <c:pt idx="1889">
                  <c:v>1.5745858386865604E-2</c:v>
                </c:pt>
                <c:pt idx="1890">
                  <c:v>1.5748291014683915E-2</c:v>
                </c:pt>
                <c:pt idx="1891">
                  <c:v>1.5750762153857203E-2</c:v>
                </c:pt>
                <c:pt idx="1892">
                  <c:v>1.5753271897589172E-2</c:v>
                </c:pt>
                <c:pt idx="1893">
                  <c:v>1.5755286676343478E-2</c:v>
                </c:pt>
                <c:pt idx="1894">
                  <c:v>1.5757871007554925E-2</c:v>
                </c:pt>
                <c:pt idx="1895">
                  <c:v>1.5760494214574441E-2</c:v>
                </c:pt>
                <c:pt idx="1896">
                  <c:v>1.5763156390610104E-2</c:v>
                </c:pt>
                <c:pt idx="1897">
                  <c:v>1.5766402946924867E-2</c:v>
                </c:pt>
                <c:pt idx="1898">
                  <c:v>1.5769146275404031E-2</c:v>
                </c:pt>
                <c:pt idx="1899">
                  <c:v>1.5771928860918209E-2</c:v>
                </c:pt>
                <c:pt idx="1900">
                  <c:v>1.5774750796686748E-2</c:v>
                </c:pt>
                <c:pt idx="1901">
                  <c:v>1.5777612175925517E-2</c:v>
                </c:pt>
                <c:pt idx="1902">
                  <c:v>1.5780506129099137E-2</c:v>
                </c:pt>
                <c:pt idx="1903">
                  <c:v>1.5783419601598913E-2</c:v>
                </c:pt>
                <c:pt idx="1904">
                  <c:v>1.5786350148849E-2</c:v>
                </c:pt>
                <c:pt idx="1905">
                  <c:v>1.5789295505601406E-2</c:v>
                </c:pt>
                <c:pt idx="1906">
                  <c:v>1.5792253400499983E-2</c:v>
                </c:pt>
                <c:pt idx="1907">
                  <c:v>1.5795221556082172E-2</c:v>
                </c:pt>
                <c:pt idx="1908">
                  <c:v>1.5798197688778978E-2</c:v>
                </c:pt>
                <c:pt idx="1909">
                  <c:v>1.5801179508913264E-2</c:v>
                </c:pt>
                <c:pt idx="1910">
                  <c:v>1.5804164720702334E-2</c:v>
                </c:pt>
                <c:pt idx="1911">
                  <c:v>1.5807151022256199E-2</c:v>
                </c:pt>
                <c:pt idx="1912">
                  <c:v>1.5810136105576727E-2</c:v>
                </c:pt>
                <c:pt idx="1913">
                  <c:v>1.5813117656557619E-2</c:v>
                </c:pt>
                <c:pt idx="1914">
                  <c:v>1.5816093354990495E-2</c:v>
                </c:pt>
                <c:pt idx="1915">
                  <c:v>1.5818504564185862E-2</c:v>
                </c:pt>
                <c:pt idx="1916">
                  <c:v>1.5821484794613136E-2</c:v>
                </c:pt>
                <c:pt idx="1917">
                  <c:v>1.5824474486023619E-2</c:v>
                </c:pt>
                <c:pt idx="1918">
                  <c:v>1.5827473651401205E-2</c:v>
                </c:pt>
                <c:pt idx="1919">
                  <c:v>1.583104666152611E-2</c:v>
                </c:pt>
                <c:pt idx="1920">
                  <c:v>1.5834065627362559E-2</c:v>
                </c:pt>
                <c:pt idx="1921">
                  <c:v>1.5837094107481416E-2</c:v>
                </c:pt>
                <c:pt idx="1922">
                  <c:v>1.5840132114866207E-2</c:v>
                </c:pt>
                <c:pt idx="1923">
                  <c:v>1.5843179662497851E-2</c:v>
                </c:pt>
                <c:pt idx="1924">
                  <c:v>1.5846236763363348E-2</c:v>
                </c:pt>
                <c:pt idx="1925">
                  <c:v>1.5849303430443624E-2</c:v>
                </c:pt>
                <c:pt idx="1926">
                  <c:v>1.5852379676722206E-2</c:v>
                </c:pt>
                <c:pt idx="1927">
                  <c:v>1.5854894610312184E-2</c:v>
                </c:pt>
                <c:pt idx="1928">
                  <c:v>1.5857417595458223E-2</c:v>
                </c:pt>
                <c:pt idx="1929">
                  <c:v>1.5860521005508055E-2</c:v>
                </c:pt>
                <c:pt idx="1930">
                  <c:v>1.5863634043937758E-2</c:v>
                </c:pt>
                <c:pt idx="1931">
                  <c:v>1.5866756723728059E-2</c:v>
                </c:pt>
                <c:pt idx="1932">
                  <c:v>1.586988905786324E-2</c:v>
                </c:pt>
                <c:pt idx="1933">
                  <c:v>1.5873606835949301E-2</c:v>
                </c:pt>
                <c:pt idx="1934">
                  <c:v>1.5876182741098255E-2</c:v>
                </c:pt>
                <c:pt idx="1935">
                  <c:v>1.5879344116162208E-2</c:v>
                </c:pt>
                <c:pt idx="1936">
                  <c:v>1.588078094165785E-2</c:v>
                </c:pt>
                <c:pt idx="1937">
                  <c:v>1.5885695998103522E-2</c:v>
                </c:pt>
                <c:pt idx="1938">
                  <c:v>1.5888886530945001E-2</c:v>
                </c:pt>
                <c:pt idx="1939">
                  <c:v>1.589208680901244E-2</c:v>
                </c:pt>
                <c:pt idx="1940">
                  <c:v>1.5896460211595766E-2</c:v>
                </c:pt>
                <c:pt idx="1941">
                  <c:v>1.5899681703965156E-2</c:v>
                </c:pt>
                <c:pt idx="1942">
                  <c:v>1.5902912983285791E-2</c:v>
                </c:pt>
                <c:pt idx="1943">
                  <c:v>1.5906154062542942E-2</c:v>
                </c:pt>
                <c:pt idx="1944">
                  <c:v>1.5909404954723611E-2</c:v>
                </c:pt>
                <c:pt idx="1945">
                  <c:v>1.5912079714404212E-2</c:v>
                </c:pt>
                <c:pt idx="1946">
                  <c:v>1.5915349421909402E-2</c:v>
                </c:pt>
                <c:pt idx="1947">
                  <c:v>1.5918628979904245E-2</c:v>
                </c:pt>
                <c:pt idx="1948">
                  <c:v>1.5921918401372644E-2</c:v>
                </c:pt>
                <c:pt idx="1949">
                  <c:v>1.5925807063969198E-2</c:v>
                </c:pt>
                <c:pt idx="1950">
                  <c:v>1.5929117106389355E-2</c:v>
                </c:pt>
                <c:pt idx="1951">
                  <c:v>1.5932437052635098E-2</c:v>
                </c:pt>
                <c:pt idx="1952">
                  <c:v>1.593576691569256E-2</c:v>
                </c:pt>
                <c:pt idx="1953">
                  <c:v>1.5939106708547007E-2</c:v>
                </c:pt>
                <c:pt idx="1954">
                  <c:v>1.5942490217023011E-2</c:v>
                </c:pt>
                <c:pt idx="1955">
                  <c:v>1.5946007970068392E-2</c:v>
                </c:pt>
                <c:pt idx="1956">
                  <c:v>1.5949659943721439E-2</c:v>
                </c:pt>
                <c:pt idx="1957">
                  <c:v>1.5953440620835424E-2</c:v>
                </c:pt>
                <c:pt idx="1958">
                  <c:v>1.5957344469555362E-2</c:v>
                </c:pt>
                <c:pt idx="1959">
                  <c:v>1.5961365943310234E-2</c:v>
                </c:pt>
                <c:pt idx="1960">
                  <c:v>1.596549948081382E-2</c:v>
                </c:pt>
                <c:pt idx="1961">
                  <c:v>1.5969739506067327E-2</c:v>
                </c:pt>
                <c:pt idx="1962">
                  <c:v>1.5974080428350697E-2</c:v>
                </c:pt>
                <c:pt idx="1963">
                  <c:v>1.5978516642225205E-2</c:v>
                </c:pt>
                <c:pt idx="1964">
                  <c:v>1.5983042527527389E-2</c:v>
                </c:pt>
                <c:pt idx="1965">
                  <c:v>1.5987652449376857E-2</c:v>
                </c:pt>
                <c:pt idx="1966">
                  <c:v>1.5992340758164136E-2</c:v>
                </c:pt>
                <c:pt idx="1967">
                  <c:v>1.599639778661293E-2</c:v>
                </c:pt>
                <c:pt idx="1968">
                  <c:v>1.6001090361270572E-2</c:v>
                </c:pt>
                <c:pt idx="1969">
                  <c:v>1.6005719258755668E-2</c:v>
                </c:pt>
                <c:pt idx="1970">
                  <c:v>1.6010953509280154E-2</c:v>
                </c:pt>
                <c:pt idx="1971">
                  <c:v>1.601545010141097E-2</c:v>
                </c:pt>
                <c:pt idx="1972">
                  <c:v>1.6019882459201332E-2</c:v>
                </c:pt>
                <c:pt idx="1973">
                  <c:v>1.6024250402149536E-2</c:v>
                </c:pt>
                <c:pt idx="1974">
                  <c:v>1.6028553749759099E-2</c:v>
                </c:pt>
                <c:pt idx="1975">
                  <c:v>1.6032792321535268E-2</c:v>
                </c:pt>
                <c:pt idx="1976">
                  <c:v>1.6036965936986773E-2</c:v>
                </c:pt>
                <c:pt idx="1977">
                  <c:v>1.604107441562494E-2</c:v>
                </c:pt>
                <c:pt idx="1978">
                  <c:v>1.6045117576959367E-2</c:v>
                </c:pt>
                <c:pt idx="1979">
                  <c:v>1.6049095240508342E-2</c:v>
                </c:pt>
                <c:pt idx="1980">
                  <c:v>1.605175799175651E-2</c:v>
                </c:pt>
                <c:pt idx="1981">
                  <c:v>1.6055613250384404E-2</c:v>
                </c:pt>
                <c:pt idx="1982">
                  <c:v>1.6059402501365838E-2</c:v>
                </c:pt>
                <c:pt idx="1983">
                  <c:v>1.6063652016735652E-2</c:v>
                </c:pt>
                <c:pt idx="1984">
                  <c:v>1.6067299215106523E-2</c:v>
                </c:pt>
                <c:pt idx="1985">
                  <c:v>1.6070879838694374E-2</c:v>
                </c:pt>
                <c:pt idx="1986">
                  <c:v>1.6074393707052437E-2</c:v>
                </c:pt>
                <c:pt idx="1987">
                  <c:v>1.607784063974016E-2</c:v>
                </c:pt>
                <c:pt idx="1988">
                  <c:v>1.6080632833600794E-2</c:v>
                </c:pt>
                <c:pt idx="1989">
                  <c:v>1.6083950046052484E-2</c:v>
                </c:pt>
                <c:pt idx="1990">
                  <c:v>1.6087199797382542E-2</c:v>
                </c:pt>
                <c:pt idx="1991">
                  <c:v>1.6090381907170798E-2</c:v>
                </c:pt>
                <c:pt idx="1992">
                  <c:v>1.6095201156220599E-2</c:v>
                </c:pt>
                <c:pt idx="1993">
                  <c:v>1.6098233168848525E-2</c:v>
                </c:pt>
                <c:pt idx="1994">
                  <c:v>1.6101196950962165E-2</c:v>
                </c:pt>
                <c:pt idx="1995">
                  <c:v>1.6104092322124123E-2</c:v>
                </c:pt>
                <c:pt idx="1996">
                  <c:v>1.6106919101894383E-2</c:v>
                </c:pt>
                <c:pt idx="1997">
                  <c:v>1.6109133182326096E-2</c:v>
                </c:pt>
                <c:pt idx="1998">
                  <c:v>1.6111827076910425E-2</c:v>
                </c:pt>
                <c:pt idx="1999">
                  <c:v>1.6114451854767464E-2</c:v>
                </c:pt>
                <c:pt idx="2000">
                  <c:v>1.6117007335481538E-2</c:v>
                </c:pt>
                <c:pt idx="2001">
                  <c:v>1.6120017814815663E-2</c:v>
                </c:pt>
                <c:pt idx="2002">
                  <c:v>1.6122429257241406E-2</c:v>
                </c:pt>
                <c:pt idx="2003">
                  <c:v>1.6124770845305721E-2</c:v>
                </c:pt>
                <c:pt idx="2004">
                  <c:v>1.6127042398597274E-2</c:v>
                </c:pt>
                <c:pt idx="2005">
                  <c:v>1.6129243736707332E-2</c:v>
                </c:pt>
                <c:pt idx="2006">
                  <c:v>1.6131395031860656E-2</c:v>
                </c:pt>
                <c:pt idx="2007">
                  <c:v>1.6133661214064288E-2</c:v>
                </c:pt>
                <c:pt idx="2008">
                  <c:v>1.6136078362744628E-2</c:v>
                </c:pt>
                <c:pt idx="2009">
                  <c:v>1.6138646378573311E-2</c:v>
                </c:pt>
                <c:pt idx="2010">
                  <c:v>1.6141365161426075E-2</c:v>
                </c:pt>
                <c:pt idx="2011">
                  <c:v>1.6144234610387991E-2</c:v>
                </c:pt>
                <c:pt idx="2012">
                  <c:v>1.6147254623743036E-2</c:v>
                </c:pt>
                <c:pt idx="2013">
                  <c:v>1.6150425098981902E-2</c:v>
                </c:pt>
                <c:pt idx="2014">
                  <c:v>1.6153745932801139E-2</c:v>
                </c:pt>
                <c:pt idx="2015">
                  <c:v>1.6157217021100536E-2</c:v>
                </c:pt>
                <c:pt idx="2016">
                  <c:v>1.6160838258980532E-2</c:v>
                </c:pt>
                <c:pt idx="2017">
                  <c:v>1.6164609540752616E-2</c:v>
                </c:pt>
                <c:pt idx="2018">
                  <c:v>1.6168530759927198E-2</c:v>
                </c:pt>
                <c:pt idx="2019">
                  <c:v>1.6171949403618789E-2</c:v>
                </c:pt>
                <c:pt idx="2020">
                  <c:v>1.6176001016185992E-2</c:v>
                </c:pt>
                <c:pt idx="2021">
                  <c:v>1.6179980544805597E-2</c:v>
                </c:pt>
                <c:pt idx="2022">
                  <c:v>1.618451613538965E-2</c:v>
                </c:pt>
                <c:pt idx="2023">
                  <c:v>1.618834588121186E-2</c:v>
                </c:pt>
                <c:pt idx="2024">
                  <c:v>1.6192102952686662E-2</c:v>
                </c:pt>
                <c:pt idx="2025">
                  <c:v>1.6195787158634806E-2</c:v>
                </c:pt>
                <c:pt idx="2026">
                  <c:v>1.6199398307881391E-2</c:v>
                </c:pt>
                <c:pt idx="2027">
                  <c:v>1.6202936209254993E-2</c:v>
                </c:pt>
                <c:pt idx="2028">
                  <c:v>1.6206400671585922E-2</c:v>
                </c:pt>
                <c:pt idx="2029">
                  <c:v>1.62097915037097E-2</c:v>
                </c:pt>
                <c:pt idx="2030">
                  <c:v>1.6213108514464464E-2</c:v>
                </c:pt>
                <c:pt idx="2031">
                  <c:v>1.6216351512692684E-2</c:v>
                </c:pt>
                <c:pt idx="2032">
                  <c:v>1.6218365501722509E-2</c:v>
                </c:pt>
                <c:pt idx="2033">
                  <c:v>1.6221470320877174E-2</c:v>
                </c:pt>
                <c:pt idx="2034">
                  <c:v>1.6224500588011281E-2</c:v>
                </c:pt>
                <c:pt idx="2035">
                  <c:v>1.6227872217089434E-2</c:v>
                </c:pt>
                <c:pt idx="2036">
                  <c:v>1.6230742086320582E-2</c:v>
                </c:pt>
                <c:pt idx="2037">
                  <c:v>1.6233536802870319E-2</c:v>
                </c:pt>
                <c:pt idx="2038">
                  <c:v>1.6236256175626629E-2</c:v>
                </c:pt>
                <c:pt idx="2039">
                  <c:v>1.6238900013481938E-2</c:v>
                </c:pt>
                <c:pt idx="2040">
                  <c:v>1.6240932897265106E-2</c:v>
                </c:pt>
                <c:pt idx="2041">
                  <c:v>1.6243430437610427E-2</c:v>
                </c:pt>
                <c:pt idx="2042">
                  <c:v>1.6245851886810679E-2</c:v>
                </c:pt>
                <c:pt idx="2043">
                  <c:v>1.6248197053783657E-2</c:v>
                </c:pt>
                <c:pt idx="2044">
                  <c:v>1.6252005472372971E-2</c:v>
                </c:pt>
                <c:pt idx="2045">
                  <c:v>1.6254181254594321E-2</c:v>
                </c:pt>
                <c:pt idx="2046">
                  <c:v>1.6256280130065137E-2</c:v>
                </c:pt>
                <c:pt idx="2047">
                  <c:v>1.6258301907686106E-2</c:v>
                </c:pt>
                <c:pt idx="2048">
                  <c:v>1.6260246396364877E-2</c:v>
                </c:pt>
                <c:pt idx="2049">
                  <c:v>1.6261627923570336E-2</c:v>
                </c:pt>
                <c:pt idx="2050">
                  <c:v>1.6263422764188445E-2</c:v>
                </c:pt>
                <c:pt idx="2051">
                  <c:v>1.6265139759763611E-2</c:v>
                </c:pt>
                <c:pt idx="2052">
                  <c:v>1.6266778719226702E-2</c:v>
                </c:pt>
                <c:pt idx="2053">
                  <c:v>1.6268802817706766E-2</c:v>
                </c:pt>
                <c:pt idx="2054">
                  <c:v>1.6270279560035187E-2</c:v>
                </c:pt>
                <c:pt idx="2055">
                  <c:v>1.6271677675897402E-2</c:v>
                </c:pt>
                <c:pt idx="2056">
                  <c:v>1.6272996974232328E-2</c:v>
                </c:pt>
                <c:pt idx="2057">
                  <c:v>1.6274237263987575E-2</c:v>
                </c:pt>
                <c:pt idx="2058">
                  <c:v>1.6275431705931188E-2</c:v>
                </c:pt>
                <c:pt idx="2059">
                  <c:v>1.6276732670122345E-2</c:v>
                </c:pt>
                <c:pt idx="2060">
                  <c:v>1.6278159653413875E-2</c:v>
                </c:pt>
                <c:pt idx="2061">
                  <c:v>1.6279713422923454E-2</c:v>
                </c:pt>
                <c:pt idx="2062">
                  <c:v>1.6281394747188482E-2</c:v>
                </c:pt>
                <c:pt idx="2063">
                  <c:v>1.6283204396179141E-2</c:v>
                </c:pt>
                <c:pt idx="2064">
                  <c:v>1.6285143141280125E-2</c:v>
                </c:pt>
                <c:pt idx="2065">
                  <c:v>1.6287211755302809E-2</c:v>
                </c:pt>
                <c:pt idx="2066">
                  <c:v>1.6289411012482657E-2</c:v>
                </c:pt>
                <c:pt idx="2067">
                  <c:v>1.6291741688479203E-2</c:v>
                </c:pt>
                <c:pt idx="2068">
                  <c:v>1.6294204560376061E-2</c:v>
                </c:pt>
                <c:pt idx="2069">
                  <c:v>1.6296800406681796E-2</c:v>
                </c:pt>
                <c:pt idx="2070">
                  <c:v>1.6299530007327308E-2</c:v>
                </c:pt>
                <c:pt idx="2071">
                  <c:v>1.6301814230037466E-2</c:v>
                </c:pt>
                <c:pt idx="2072">
                  <c:v>1.6304628559691184E-2</c:v>
                </c:pt>
                <c:pt idx="2073">
                  <c:v>1.6307373541665653E-2</c:v>
                </c:pt>
                <c:pt idx="2074">
                  <c:v>1.6310595571662576E-2</c:v>
                </c:pt>
                <c:pt idx="2075">
                  <c:v>1.6313196446611031E-2</c:v>
                </c:pt>
                <c:pt idx="2076">
                  <c:v>1.6315727440652336E-2</c:v>
                </c:pt>
                <c:pt idx="2077">
                  <c:v>1.631818838120281E-2</c:v>
                </c:pt>
                <c:pt idx="2078">
                  <c:v>1.6320579095677024E-2</c:v>
                </c:pt>
                <c:pt idx="2079">
                  <c:v>1.6322899411493896E-2</c:v>
                </c:pt>
                <c:pt idx="2080">
                  <c:v>1.6325149156074963E-2</c:v>
                </c:pt>
                <c:pt idx="2081">
                  <c:v>1.6327328156846083E-2</c:v>
                </c:pt>
                <c:pt idx="2082">
                  <c:v>1.6329436241237481E-2</c:v>
                </c:pt>
                <c:pt idx="2083">
                  <c:v>1.633147323667937E-2</c:v>
                </c:pt>
                <c:pt idx="2084">
                  <c:v>1.6332942038551977E-2</c:v>
                </c:pt>
                <c:pt idx="2085">
                  <c:v>1.6334841387405999E-2</c:v>
                </c:pt>
                <c:pt idx="2086">
                  <c:v>1.6336669145187607E-2</c:v>
                </c:pt>
                <c:pt idx="2087">
                  <c:v>1.6338670127346473E-2</c:v>
                </c:pt>
                <c:pt idx="2088">
                  <c:v>1.6342244704160416E-2</c:v>
                </c:pt>
                <c:pt idx="2089">
                  <c:v>1.6341945528657528E-2</c:v>
                </c:pt>
                <c:pt idx="2090">
                  <c:v>1.6343474856766075E-2</c:v>
                </c:pt>
                <c:pt idx="2091">
                  <c:v>1.6344931706466295E-2</c:v>
                </c:pt>
                <c:pt idx="2092">
                  <c:v>1.6345860059066908E-2</c:v>
                </c:pt>
                <c:pt idx="2093">
                  <c:v>1.6347176608662473E-2</c:v>
                </c:pt>
                <c:pt idx="2094">
                  <c:v>1.634842017791005E-2</c:v>
                </c:pt>
                <c:pt idx="2095">
                  <c:v>1.6349590594304964E-2</c:v>
                </c:pt>
                <c:pt idx="2096">
                  <c:v>1.6351122740599119E-2</c:v>
                </c:pt>
                <c:pt idx="2097">
                  <c:v>1.6353427620179564E-2</c:v>
                </c:pt>
                <c:pt idx="2098">
                  <c:v>1.6354356523142623E-2</c:v>
                </c:pt>
                <c:pt idx="2099">
                  <c:v>1.6355211520589934E-2</c:v>
                </c:pt>
                <c:pt idx="2100">
                  <c:v>1.6355992440003322E-2</c:v>
                </c:pt>
                <c:pt idx="2101">
                  <c:v>1.6355855456391132E-2</c:v>
                </c:pt>
                <c:pt idx="2102">
                  <c:v>1.6356461079744797E-2</c:v>
                </c:pt>
                <c:pt idx="2103">
                  <c:v>1.6356992056074954E-2</c:v>
                </c:pt>
                <c:pt idx="2104">
                  <c:v>1.6357448212904184E-2</c:v>
                </c:pt>
                <c:pt idx="2105">
                  <c:v>1.6358213163177631E-2</c:v>
                </c:pt>
                <c:pt idx="2106">
                  <c:v>1.6358513774900101E-2</c:v>
                </c:pt>
                <c:pt idx="2107">
                  <c:v>1.6358739033981055E-2</c:v>
                </c:pt>
                <c:pt idx="2108">
                  <c:v>1.6358888767954102E-2</c:v>
                </c:pt>
                <c:pt idx="2109">
                  <c:v>1.6358964822127495E-2</c:v>
                </c:pt>
                <c:pt idx="2110">
                  <c:v>1.6359090170104711E-2</c:v>
                </c:pt>
                <c:pt idx="2111">
                  <c:v>1.6359337528746107E-2</c:v>
                </c:pt>
                <c:pt idx="2112">
                  <c:v>1.6359707009778832E-2</c:v>
                </c:pt>
                <c:pt idx="2113">
                  <c:v>1.6360198724803182E-2</c:v>
                </c:pt>
                <c:pt idx="2114">
                  <c:v>1.6360812785290859E-2</c:v>
                </c:pt>
                <c:pt idx="2115">
                  <c:v>1.63615493025841E-2</c:v>
                </c:pt>
                <c:pt idx="2116">
                  <c:v>1.6362408387900897E-2</c:v>
                </c:pt>
                <c:pt idx="2117">
                  <c:v>1.6363390152325435E-2</c:v>
                </c:pt>
                <c:pt idx="2118">
                  <c:v>1.6364494706819391E-2</c:v>
                </c:pt>
                <c:pt idx="2119">
                  <c:v>1.6365722162214109E-2</c:v>
                </c:pt>
                <c:pt idx="2120">
                  <c:v>1.6367072629212338E-2</c:v>
                </c:pt>
                <c:pt idx="2121">
                  <c:v>1.6368546218390845E-2</c:v>
                </c:pt>
                <c:pt idx="2122">
                  <c:v>1.6369664293253674E-2</c:v>
                </c:pt>
                <c:pt idx="2123">
                  <c:v>1.6371290818549662E-2</c:v>
                </c:pt>
                <c:pt idx="2124">
                  <c:v>1.6372842799468827E-2</c:v>
                </c:pt>
                <c:pt idx="2125">
                  <c:v>1.6374320061642515E-2</c:v>
                </c:pt>
                <c:pt idx="2126">
                  <c:v>1.6375722430702951E-2</c:v>
                </c:pt>
                <c:pt idx="2127">
                  <c:v>1.6377501958985179E-2</c:v>
                </c:pt>
                <c:pt idx="2128">
                  <c:v>1.6378748667132331E-2</c:v>
                </c:pt>
                <c:pt idx="2129">
                  <c:v>1.6379919943224099E-2</c:v>
                </c:pt>
                <c:pt idx="2130">
                  <c:v>1.6381015612899959E-2</c:v>
                </c:pt>
                <c:pt idx="2131">
                  <c:v>1.6382035501809805E-2</c:v>
                </c:pt>
                <c:pt idx="2132">
                  <c:v>1.6382979435602674E-2</c:v>
                </c:pt>
                <c:pt idx="2133">
                  <c:v>1.6383847239934548E-2</c:v>
                </c:pt>
                <c:pt idx="2134">
                  <c:v>1.6384638740465751E-2</c:v>
                </c:pt>
                <c:pt idx="2135">
                  <c:v>1.6384535314597493E-2</c:v>
                </c:pt>
                <c:pt idx="2136">
                  <c:v>1.6385184640508754E-2</c:v>
                </c:pt>
                <c:pt idx="2137">
                  <c:v>1.6385757171502036E-2</c:v>
                </c:pt>
                <c:pt idx="2138">
                  <c:v>1.6386252733268769E-2</c:v>
                </c:pt>
                <c:pt idx="2139">
                  <c:v>1.6386671151506604E-2</c:v>
                </c:pt>
                <c:pt idx="2140">
                  <c:v>1.6387012251914967E-2</c:v>
                </c:pt>
                <c:pt idx="2141">
                  <c:v>1.6387275860202166E-2</c:v>
                </c:pt>
                <c:pt idx="2142">
                  <c:v>1.6387832606446918E-2</c:v>
                </c:pt>
                <c:pt idx="2143">
                  <c:v>1.6387569903256072E-2</c:v>
                </c:pt>
                <c:pt idx="2144">
                  <c:v>1.6387599989458046E-2</c:v>
                </c:pt>
                <c:pt idx="2145">
                  <c:v>1.638755188640495E-2</c:v>
                </c:pt>
                <c:pt idx="2146">
                  <c:v>1.6387425419827295E-2</c:v>
                </c:pt>
                <c:pt idx="2147">
                  <c:v>1.6387220415457371E-2</c:v>
                </c:pt>
                <c:pt idx="2148">
                  <c:v>1.6387610228497034E-2</c:v>
                </c:pt>
                <c:pt idx="2149">
                  <c:v>1.6387236254148157E-2</c:v>
                </c:pt>
                <c:pt idx="2150">
                  <c:v>1.6386783187157274E-2</c:v>
                </c:pt>
                <c:pt idx="2151">
                  <c:v>1.6386250853262049E-2</c:v>
                </c:pt>
                <c:pt idx="2152">
                  <c:v>1.6385639078203611E-2</c:v>
                </c:pt>
                <c:pt idx="2153">
                  <c:v>1.6384639783025883E-2</c:v>
                </c:pt>
                <c:pt idx="2154">
                  <c:v>1.6383874369812632E-2</c:v>
                </c:pt>
                <c:pt idx="2155">
                  <c:v>1.6383029008765534E-2</c:v>
                </c:pt>
                <c:pt idx="2156">
                  <c:v>1.6382103525658241E-2</c:v>
                </c:pt>
                <c:pt idx="2157">
                  <c:v>1.6381382486793831E-2</c:v>
                </c:pt>
                <c:pt idx="2158">
                  <c:v>1.6380290405623117E-2</c:v>
                </c:pt>
                <c:pt idx="2159">
                  <c:v>1.6379117663623956E-2</c:v>
                </c:pt>
                <c:pt idx="2160">
                  <c:v>1.6377864086576571E-2</c:v>
                </c:pt>
                <c:pt idx="2161">
                  <c:v>1.6376529500273362E-2</c:v>
                </c:pt>
                <c:pt idx="2162">
                  <c:v>1.6375230925609042E-2</c:v>
                </c:pt>
                <c:pt idx="2163">
                  <c:v>1.637408488235657E-2</c:v>
                </c:pt>
                <c:pt idx="2164">
                  <c:v>1.6373090442696386E-2</c:v>
                </c:pt>
                <c:pt idx="2165">
                  <c:v>1.6372246676241421E-2</c:v>
                </c:pt>
                <c:pt idx="2166">
                  <c:v>1.637155265003622E-2</c:v>
                </c:pt>
                <c:pt idx="2167">
                  <c:v>1.6371007428565638E-2</c:v>
                </c:pt>
                <c:pt idx="2168">
                  <c:v>1.6370610073741812E-2</c:v>
                </c:pt>
                <c:pt idx="2169">
                  <c:v>1.6370359644911094E-2</c:v>
                </c:pt>
                <c:pt idx="2170">
                  <c:v>1.6370255198850599E-2</c:v>
                </c:pt>
                <c:pt idx="2171">
                  <c:v>1.6370295789773396E-2</c:v>
                </c:pt>
                <c:pt idx="2172">
                  <c:v>1.6370480469322442E-2</c:v>
                </c:pt>
                <c:pt idx="2173">
                  <c:v>1.6370808286568832E-2</c:v>
                </c:pt>
                <c:pt idx="2174">
                  <c:v>1.6370879881130188E-2</c:v>
                </c:pt>
                <c:pt idx="2175">
                  <c:v>1.6371411663911511E-2</c:v>
                </c:pt>
                <c:pt idx="2176">
                  <c:v>1.637185215966655E-2</c:v>
                </c:pt>
                <c:pt idx="2177">
                  <c:v>1.6372198739259707E-2</c:v>
                </c:pt>
                <c:pt idx="2178">
                  <c:v>1.6372451194424171E-2</c:v>
                </c:pt>
                <c:pt idx="2179">
                  <c:v>1.6372974083685266E-2</c:v>
                </c:pt>
                <c:pt idx="2180">
                  <c:v>1.6373030874474725E-2</c:v>
                </c:pt>
                <c:pt idx="2181">
                  <c:v>1.6372992896882353E-2</c:v>
                </c:pt>
                <c:pt idx="2182">
                  <c:v>1.6372859942655592E-2</c:v>
                </c:pt>
                <c:pt idx="2183">
                  <c:v>1.6372631803545382E-2</c:v>
                </c:pt>
                <c:pt idx="2184">
                  <c:v>1.6372308271313942E-2</c:v>
                </c:pt>
                <c:pt idx="2185">
                  <c:v>1.6371889137729578E-2</c:v>
                </c:pt>
                <c:pt idx="2186">
                  <c:v>1.637137419456321E-2</c:v>
                </c:pt>
                <c:pt idx="2187">
                  <c:v>1.6370142772990093E-2</c:v>
                </c:pt>
                <c:pt idx="2188">
                  <c:v>1.6369449472716013E-2</c:v>
                </c:pt>
                <c:pt idx="2189">
                  <c:v>1.6368659776714978E-2</c:v>
                </c:pt>
                <c:pt idx="2190">
                  <c:v>1.6367773476809511E-2</c:v>
                </c:pt>
                <c:pt idx="2191">
                  <c:v>1.6366790364823025E-2</c:v>
                </c:pt>
                <c:pt idx="2192">
                  <c:v>1.6365710232589592E-2</c:v>
                </c:pt>
                <c:pt idx="2193">
                  <c:v>1.6364801486177104E-2</c:v>
                </c:pt>
                <c:pt idx="2194">
                  <c:v>1.63632580747608E-2</c:v>
                </c:pt>
                <c:pt idx="2195">
                  <c:v>1.6361885632867335E-2</c:v>
                </c:pt>
                <c:pt idx="2196">
                  <c:v>1.6360415338136924E-2</c:v>
                </c:pt>
                <c:pt idx="2197">
                  <c:v>1.6358846982440944E-2</c:v>
                </c:pt>
                <c:pt idx="2198">
                  <c:v>1.6357180357656986E-2</c:v>
                </c:pt>
                <c:pt idx="2199">
                  <c:v>1.6355415255668859E-2</c:v>
                </c:pt>
                <c:pt idx="2200">
                  <c:v>1.6353988395185665E-2</c:v>
                </c:pt>
                <c:pt idx="2201">
                  <c:v>1.6352011326192795E-2</c:v>
                </c:pt>
                <c:pt idx="2202">
                  <c:v>1.6349935117008219E-2</c:v>
                </c:pt>
                <c:pt idx="2203">
                  <c:v>1.6347759559536656E-2</c:v>
                </c:pt>
                <c:pt idx="2204">
                  <c:v>1.6345484445688035E-2</c:v>
                </c:pt>
                <c:pt idx="2205">
                  <c:v>1.6342927613428839E-2</c:v>
                </c:pt>
                <c:pt idx="2206">
                  <c:v>1.6340460054563907E-2</c:v>
                </c:pt>
                <c:pt idx="2207">
                  <c:v>1.6337892334480755E-2</c:v>
                </c:pt>
                <c:pt idx="2208">
                  <c:v>1.6335224245129544E-2</c:v>
                </c:pt>
                <c:pt idx="2209">
                  <c:v>1.6332608248202398E-2</c:v>
                </c:pt>
                <c:pt idx="2210">
                  <c:v>1.63297314266562E-2</c:v>
                </c:pt>
                <c:pt idx="2211">
                  <c:v>1.6326753592330118E-2</c:v>
                </c:pt>
                <c:pt idx="2212">
                  <c:v>1.6323674537202734E-2</c:v>
                </c:pt>
                <c:pt idx="2213">
                  <c:v>1.6320494053256092E-2</c:v>
                </c:pt>
                <c:pt idx="2214">
                  <c:v>1.6317336787357802E-2</c:v>
                </c:pt>
                <c:pt idx="2215">
                  <c:v>1.6314412784669999E-2</c:v>
                </c:pt>
                <c:pt idx="2216">
                  <c:v>1.6311723036120024E-2</c:v>
                </c:pt>
                <c:pt idx="2217">
                  <c:v>1.6309265050584047E-2</c:v>
                </c:pt>
                <c:pt idx="2218">
                  <c:v>1.6307036330786635E-2</c:v>
                </c:pt>
                <c:pt idx="2219">
                  <c:v>1.6305034373313796E-2</c:v>
                </c:pt>
                <c:pt idx="2220">
                  <c:v>1.6303256668599924E-2</c:v>
                </c:pt>
                <c:pt idx="2221">
                  <c:v>1.6301700700930434E-2</c:v>
                </c:pt>
                <c:pt idx="2222">
                  <c:v>1.6300363948443471E-2</c:v>
                </c:pt>
                <c:pt idx="2223">
                  <c:v>1.6299243883119503E-2</c:v>
                </c:pt>
                <c:pt idx="2224">
                  <c:v>1.6298337970792609E-2</c:v>
                </c:pt>
                <c:pt idx="2225">
                  <c:v>1.6297643671136581E-2</c:v>
                </c:pt>
                <c:pt idx="2226">
                  <c:v>1.6297158437675343E-2</c:v>
                </c:pt>
                <c:pt idx="2227">
                  <c:v>1.6296475210815134E-2</c:v>
                </c:pt>
                <c:pt idx="2228">
                  <c:v>1.6295998430131627E-2</c:v>
                </c:pt>
                <c:pt idx="2229">
                  <c:v>1.6295386434133134E-2</c:v>
                </c:pt>
                <c:pt idx="2230">
                  <c:v>1.6294638933259629E-2</c:v>
                </c:pt>
                <c:pt idx="2231">
                  <c:v>1.6294034389522132E-2</c:v>
                </c:pt>
                <c:pt idx="2232">
                  <c:v>1.6293005187369931E-2</c:v>
                </c:pt>
                <c:pt idx="2233">
                  <c:v>1.6291839584911903E-2</c:v>
                </c:pt>
                <c:pt idx="2234">
                  <c:v>1.6290537292638751E-2</c:v>
                </c:pt>
                <c:pt idx="2235">
                  <c:v>1.6289098021049015E-2</c:v>
                </c:pt>
                <c:pt idx="2236">
                  <c:v>1.6287521480657739E-2</c:v>
                </c:pt>
                <c:pt idx="2237">
                  <c:v>1.6285807381999074E-2</c:v>
                </c:pt>
                <c:pt idx="2238">
                  <c:v>1.6283955435615869E-2</c:v>
                </c:pt>
                <c:pt idx="2239">
                  <c:v>1.6281765935758256E-2</c:v>
                </c:pt>
                <c:pt idx="2240">
                  <c:v>1.6279457130233155E-2</c:v>
                </c:pt>
                <c:pt idx="2241">
                  <c:v>1.6277210030833267E-2</c:v>
                </c:pt>
                <c:pt idx="2242">
                  <c:v>1.6274823979895103E-2</c:v>
                </c:pt>
                <c:pt idx="2243">
                  <c:v>1.6272298688056352E-2</c:v>
                </c:pt>
                <c:pt idx="2244">
                  <c:v>1.6269783789958737E-2</c:v>
                </c:pt>
                <c:pt idx="2245">
                  <c:v>1.6266829224325541E-2</c:v>
                </c:pt>
                <c:pt idx="2246">
                  <c:v>1.6263884473787016E-2</c:v>
                </c:pt>
                <c:pt idx="2247">
                  <c:v>1.6260799325064745E-2</c:v>
                </c:pt>
                <c:pt idx="2248">
                  <c:v>1.6257240374777077E-2</c:v>
                </c:pt>
                <c:pt idx="2249">
                  <c:v>1.6254206675952787E-2</c:v>
                </c:pt>
                <c:pt idx="2250">
                  <c:v>1.6250698597045421E-2</c:v>
                </c:pt>
                <c:pt idx="2251">
                  <c:v>1.6247048962917177E-2</c:v>
                </c:pt>
                <c:pt idx="2252">
                  <c:v>1.6243392117375032E-2</c:v>
                </c:pt>
                <c:pt idx="2253">
                  <c:v>1.6239437731104426E-2</c:v>
                </c:pt>
                <c:pt idx="2254">
                  <c:v>1.6235340867957436E-2</c:v>
                </c:pt>
                <c:pt idx="2255">
                  <c:v>1.6231101238749733E-2</c:v>
                </c:pt>
                <c:pt idx="2256">
                  <c:v>1.6226718554313495E-2</c:v>
                </c:pt>
                <c:pt idx="2257">
                  <c:v>1.6222177916358615E-2</c:v>
                </c:pt>
                <c:pt idx="2258">
                  <c:v>1.6217518777690777E-2</c:v>
                </c:pt>
                <c:pt idx="2259">
                  <c:v>1.6212715743448798E-2</c:v>
                </c:pt>
                <c:pt idx="2260">
                  <c:v>1.6207768524538219E-2</c:v>
                </c:pt>
                <c:pt idx="2261">
                  <c:v>1.6202649184008815E-2</c:v>
                </c:pt>
                <c:pt idx="2262">
                  <c:v>1.6197402096626835E-2</c:v>
                </c:pt>
                <c:pt idx="2263">
                  <c:v>1.6192009930320328E-2</c:v>
                </c:pt>
                <c:pt idx="2264">
                  <c:v>1.6186472396058759E-2</c:v>
                </c:pt>
                <c:pt idx="2265">
                  <c:v>1.6180789204829831E-2</c:v>
                </c:pt>
                <c:pt idx="2266">
                  <c:v>1.6175114449388628E-2</c:v>
                </c:pt>
                <c:pt idx="2267">
                  <c:v>1.6169870662334485E-2</c:v>
                </c:pt>
                <c:pt idx="2268">
                  <c:v>1.6165075656373502E-2</c:v>
                </c:pt>
                <c:pt idx="2269">
                  <c:v>1.6160722436279536E-2</c:v>
                </c:pt>
                <c:pt idx="2270">
                  <c:v>1.6156803990744532E-2</c:v>
                </c:pt>
                <c:pt idx="2271">
                  <c:v>1.6153313292372438E-2</c:v>
                </c:pt>
                <c:pt idx="2272">
                  <c:v>1.6150243297670508E-2</c:v>
                </c:pt>
                <c:pt idx="2273">
                  <c:v>1.6147586947040611E-2</c:v>
                </c:pt>
                <c:pt idx="2274">
                  <c:v>1.614533716477665E-2</c:v>
                </c:pt>
                <c:pt idx="2275">
                  <c:v>1.6143486859051488E-2</c:v>
                </c:pt>
                <c:pt idx="2276">
                  <c:v>1.6142028921913517E-2</c:v>
                </c:pt>
                <c:pt idx="2277">
                  <c:v>1.6140956229277061E-2</c:v>
                </c:pt>
                <c:pt idx="2278">
                  <c:v>1.614026164091719E-2</c:v>
                </c:pt>
                <c:pt idx="2279">
                  <c:v>1.6139549175612309E-2</c:v>
                </c:pt>
                <c:pt idx="2280">
                  <c:v>1.613896052534268E-2</c:v>
                </c:pt>
                <c:pt idx="2281">
                  <c:v>1.613813224883508E-2</c:v>
                </c:pt>
                <c:pt idx="2282">
                  <c:v>1.6137302057746477E-2</c:v>
                </c:pt>
                <c:pt idx="2283">
                  <c:v>1.6135975674314695E-2</c:v>
                </c:pt>
                <c:pt idx="2284">
                  <c:v>1.6134408108506231E-2</c:v>
                </c:pt>
                <c:pt idx="2285">
                  <c:v>1.6132598857252201E-2</c:v>
                </c:pt>
                <c:pt idx="2286">
                  <c:v>1.6130547417528021E-2</c:v>
                </c:pt>
                <c:pt idx="2287">
                  <c:v>1.6128253286357769E-2</c:v>
                </c:pt>
                <c:pt idx="2288">
                  <c:v>1.612571596080984E-2</c:v>
                </c:pt>
                <c:pt idx="2289">
                  <c:v>1.6122934937997803E-2</c:v>
                </c:pt>
                <c:pt idx="2290">
                  <c:v>1.6119909715083019E-2</c:v>
                </c:pt>
                <c:pt idx="2291">
                  <c:v>1.6116639789276372E-2</c:v>
                </c:pt>
                <c:pt idx="2292">
                  <c:v>1.6113061996273676E-2</c:v>
                </c:pt>
                <c:pt idx="2293">
                  <c:v>1.6109318969228442E-2</c:v>
                </c:pt>
                <c:pt idx="2294">
                  <c:v>1.6105329778052371E-2</c:v>
                </c:pt>
                <c:pt idx="2295">
                  <c:v>1.6100468632236818E-2</c:v>
                </c:pt>
                <c:pt idx="2296">
                  <c:v>1.609595025416161E-2</c:v>
                </c:pt>
                <c:pt idx="2297">
                  <c:v>1.609118413254907E-2</c:v>
                </c:pt>
                <c:pt idx="2298">
                  <c:v>1.6086169764965057E-2</c:v>
                </c:pt>
                <c:pt idx="2299">
                  <c:v>1.6080906649018477E-2</c:v>
                </c:pt>
                <c:pt idx="2300">
                  <c:v>1.6075476291653956E-2</c:v>
                </c:pt>
                <c:pt idx="2301">
                  <c:v>1.606973236152065E-2</c:v>
                </c:pt>
                <c:pt idx="2302">
                  <c:v>1.6063738223079049E-2</c:v>
                </c:pt>
                <c:pt idx="2303">
                  <c:v>1.6057493374146858E-2</c:v>
                </c:pt>
                <c:pt idx="2304">
                  <c:v>1.6050997312589743E-2</c:v>
                </c:pt>
                <c:pt idx="2305">
                  <c:v>1.6043900920283093E-2</c:v>
                </c:pt>
                <c:pt idx="2306">
                  <c:v>1.6036864073927046E-2</c:v>
                </c:pt>
                <c:pt idx="2307">
                  <c:v>1.602957441495494E-2</c:v>
                </c:pt>
                <c:pt idx="2308">
                  <c:v>1.6022031441432629E-2</c:v>
                </c:pt>
                <c:pt idx="2309">
                  <c:v>1.6014483839895642E-2</c:v>
                </c:pt>
                <c:pt idx="2310">
                  <c:v>1.6006451348674025E-2</c:v>
                </c:pt>
                <c:pt idx="2311">
                  <c:v>1.5998164084368022E-2</c:v>
                </c:pt>
                <c:pt idx="2312">
                  <c:v>1.5989621545256766E-2</c:v>
                </c:pt>
                <c:pt idx="2313">
                  <c:v>1.597921879679795E-2</c:v>
                </c:pt>
                <c:pt idx="2314">
                  <c:v>1.5970108739485081E-2</c:v>
                </c:pt>
                <c:pt idx="2315">
                  <c:v>1.5960741783916498E-2</c:v>
                </c:pt>
                <c:pt idx="2316">
                  <c:v>1.5951117428596839E-2</c:v>
                </c:pt>
                <c:pt idx="2317">
                  <c:v>1.5941235172084602E-2</c:v>
                </c:pt>
                <c:pt idx="2318">
                  <c:v>1.5931283995889362E-2</c:v>
                </c:pt>
                <c:pt idx="2319">
                  <c:v>1.5922123846489493E-2</c:v>
                </c:pt>
                <c:pt idx="2320">
                  <c:v>1.5913851212349166E-2</c:v>
                </c:pt>
                <c:pt idx="2321">
                  <c:v>1.5906455672113302E-2</c:v>
                </c:pt>
                <c:pt idx="2322">
                  <c:v>1.5899926780927356E-2</c:v>
                </c:pt>
                <c:pt idx="2323">
                  <c:v>1.5894254070407773E-2</c:v>
                </c:pt>
                <c:pt idx="2324">
                  <c:v>1.588942704862549E-2</c:v>
                </c:pt>
                <c:pt idx="2325">
                  <c:v>1.5885435200082471E-2</c:v>
                </c:pt>
                <c:pt idx="2326">
                  <c:v>1.5882267985685632E-2</c:v>
                </c:pt>
                <c:pt idx="2327">
                  <c:v>1.5879914842726883E-2</c:v>
                </c:pt>
                <c:pt idx="2328">
                  <c:v>1.5878365184863984E-2</c:v>
                </c:pt>
                <c:pt idx="2329">
                  <c:v>1.5877608402094488E-2</c:v>
                </c:pt>
                <c:pt idx="2330">
                  <c:v>1.5877633860735769E-2</c:v>
                </c:pt>
                <c:pt idx="2331">
                  <c:v>1.587798667699563E-2</c:v>
                </c:pt>
                <c:pt idx="2332">
                  <c:v>1.5878498386733948E-2</c:v>
                </c:pt>
                <c:pt idx="2333">
                  <c:v>1.5878612038729895E-2</c:v>
                </c:pt>
                <c:pt idx="2334">
                  <c:v>1.58785786481128E-2</c:v>
                </c:pt>
                <c:pt idx="2335">
                  <c:v>1.5877864981145538E-2</c:v>
                </c:pt>
                <c:pt idx="2336">
                  <c:v>1.5876750717496363E-2</c:v>
                </c:pt>
                <c:pt idx="2337">
                  <c:v>1.5875235036487835E-2</c:v>
                </c:pt>
                <c:pt idx="2338">
                  <c:v>1.5873317117565029E-2</c:v>
                </c:pt>
                <c:pt idx="2339">
                  <c:v>1.587099614029552E-2</c:v>
                </c:pt>
                <c:pt idx="2340">
                  <c:v>1.5868271284379835E-2</c:v>
                </c:pt>
                <c:pt idx="2341">
                  <c:v>1.5865141729638394E-2</c:v>
                </c:pt>
                <c:pt idx="2342">
                  <c:v>1.586160665602282E-2</c:v>
                </c:pt>
                <c:pt idx="2343">
                  <c:v>1.585766524361246E-2</c:v>
                </c:pt>
                <c:pt idx="2344">
                  <c:v>1.5853391861605282E-2</c:v>
                </c:pt>
                <c:pt idx="2345">
                  <c:v>1.5848694311990208E-2</c:v>
                </c:pt>
                <c:pt idx="2346">
                  <c:v>1.5843588117425256E-2</c:v>
                </c:pt>
                <c:pt idx="2347">
                  <c:v>1.5837251033829602E-2</c:v>
                </c:pt>
                <c:pt idx="2348">
                  <c:v>1.5831266412544842E-2</c:v>
                </c:pt>
                <c:pt idx="2349">
                  <c:v>1.5824870571552907E-2</c:v>
                </c:pt>
                <c:pt idx="2350">
                  <c:v>1.581806269188224E-2</c:v>
                </c:pt>
                <c:pt idx="2351">
                  <c:v>1.5810841954693622E-2</c:v>
                </c:pt>
                <c:pt idx="2352">
                  <c:v>1.5803483247556677E-2</c:v>
                </c:pt>
                <c:pt idx="2353">
                  <c:v>1.5795464449340681E-2</c:v>
                </c:pt>
                <c:pt idx="2354">
                  <c:v>1.5787030414339501E-2</c:v>
                </c:pt>
                <c:pt idx="2355">
                  <c:v>1.5778180324248617E-2</c:v>
                </c:pt>
                <c:pt idx="2356">
                  <c:v>1.5768117236295991E-2</c:v>
                </c:pt>
                <c:pt idx="2357">
                  <c:v>1.5757064363464277E-2</c:v>
                </c:pt>
                <c:pt idx="2358">
                  <c:v>1.574680865712904E-2</c:v>
                </c:pt>
                <c:pt idx="2359">
                  <c:v>1.573613324178073E-2</c:v>
                </c:pt>
                <c:pt idx="2360">
                  <c:v>1.57250372998512E-2</c:v>
                </c:pt>
                <c:pt idx="2361">
                  <c:v>1.5708476982184853E-2</c:v>
                </c:pt>
                <c:pt idx="2362">
                  <c:v>1.5696388530728311E-2</c:v>
                </c:pt>
                <c:pt idx="2363">
                  <c:v>1.5683876863068588E-2</c:v>
                </c:pt>
                <c:pt idx="2364">
                  <c:v>1.5670941162260931E-2</c:v>
                </c:pt>
              </c:numCache>
            </c:numRef>
          </c:val>
          <c:smooth val="0"/>
        </c:ser>
        <c:ser>
          <c:idx val="1"/>
          <c:order val="1"/>
          <c:tx>
            <c:v>QL</c:v>
          </c:tx>
          <c:spPr>
            <a:ln w="28575">
              <a:noFill/>
            </a:ln>
          </c:spPr>
          <c:marker>
            <c:symbol val="circle"/>
            <c:size val="2"/>
            <c:spPr>
              <a:solidFill>
                <a:srgbClr val="00B050"/>
              </a:solidFill>
              <a:ln>
                <a:noFill/>
              </a:ln>
            </c:spPr>
          </c:marker>
          <c:val>
            <c:numRef>
              <c:f>EUR3M!$AZ$2:$AZ$2366</c:f>
              <c:numCache>
                <c:formatCode>0.0000%</c:formatCode>
                <c:ptCount val="2365"/>
                <c:pt idx="0">
                  <c:v>-3.2799999908655593E-4</c:v>
                </c:pt>
                <c:pt idx="1">
                  <c:v>-3.2763126699685908E-4</c:v>
                </c:pt>
                <c:pt idx="2">
                  <c:v>-3.2729630314635614E-4</c:v>
                </c:pt>
                <c:pt idx="3">
                  <c:v>-3.2699287746177817E-4</c:v>
                </c:pt>
                <c:pt idx="4">
                  <c:v>-3.2624952865860721E-4</c:v>
                </c:pt>
                <c:pt idx="5">
                  <c:v>-3.2604995488483648E-4</c:v>
                </c:pt>
                <c:pt idx="6">
                  <c:v>-3.2587076889351702E-4</c:v>
                </c:pt>
                <c:pt idx="7">
                  <c:v>-3.2570974060654867E-4</c:v>
                </c:pt>
                <c:pt idx="8">
                  <c:v>-3.2556463994187827E-4</c:v>
                </c:pt>
                <c:pt idx="9">
                  <c:v>-3.2520260288132789E-4</c:v>
                </c:pt>
                <c:pt idx="10">
                  <c:v>-3.2509891190113019E-4</c:v>
                </c:pt>
                <c:pt idx="11">
                  <c:v>-3.2499999813779629E-4</c:v>
                </c:pt>
                <c:pt idx="12">
                  <c:v>-3.24903673354921E-4</c:v>
                </c:pt>
                <c:pt idx="13">
                  <c:v>-3.2480791671098819E-4</c:v>
                </c:pt>
                <c:pt idx="14">
                  <c:v>-3.245042656304446E-4</c:v>
                </c:pt>
                <c:pt idx="15">
                  <c:v>-3.2439099156515212E-4</c:v>
                </c:pt>
                <c:pt idx="16">
                  <c:v>-3.24268390649359E-4</c:v>
                </c:pt>
                <c:pt idx="17">
                  <c:v>-3.2413448388544003E-4</c:v>
                </c:pt>
                <c:pt idx="18">
                  <c:v>-3.2463080021925562E-4</c:v>
                </c:pt>
                <c:pt idx="19">
                  <c:v>-3.2344621838326646E-4</c:v>
                </c:pt>
                <c:pt idx="20">
                  <c:v>-3.2322609739765166E-4</c:v>
                </c:pt>
                <c:pt idx="21">
                  <c:v>-3.2328459105810683E-4</c:v>
                </c:pt>
                <c:pt idx="22">
                  <c:v>-2.9828416919105836E-4</c:v>
                </c:pt>
                <c:pt idx="23">
                  <c:v>-2.9742444020716626E-4</c:v>
                </c:pt>
                <c:pt idx="24">
                  <c:v>-2.9519458078333314E-4</c:v>
                </c:pt>
                <c:pt idx="25">
                  <c:v>-2.9484123746220914E-4</c:v>
                </c:pt>
                <c:pt idx="26">
                  <c:v>-2.9447629072068673E-4</c:v>
                </c:pt>
                <c:pt idx="27">
                  <c:v>-2.9410289028793899E-4</c:v>
                </c:pt>
                <c:pt idx="28">
                  <c:v>-2.9522910513896458E-4</c:v>
                </c:pt>
                <c:pt idx="29">
                  <c:v>-2.9258774620817373E-4</c:v>
                </c:pt>
                <c:pt idx="30">
                  <c:v>-2.9221932325428985E-4</c:v>
                </c:pt>
                <c:pt idx="31">
                  <c:v>-2.9186134499464595E-4</c:v>
                </c:pt>
                <c:pt idx="32">
                  <c:v>-2.9151696116275943E-4</c:v>
                </c:pt>
                <c:pt idx="33">
                  <c:v>-2.9288163743321156E-4</c:v>
                </c:pt>
                <c:pt idx="34">
                  <c:v>-2.9033836483917933E-4</c:v>
                </c:pt>
                <c:pt idx="35">
                  <c:v>-2.9010919919880213E-4</c:v>
                </c:pt>
                <c:pt idx="36">
                  <c:v>-2.8991252641031234E-4</c:v>
                </c:pt>
                <c:pt idx="37">
                  <c:v>-2.8975149621287508E-4</c:v>
                </c:pt>
                <c:pt idx="38">
                  <c:v>-2.9143940701003884E-4</c:v>
                </c:pt>
                <c:pt idx="39">
                  <c:v>-2.8952679608306792E-4</c:v>
                </c:pt>
                <c:pt idx="40">
                  <c:v>-2.8959122489187776E-4</c:v>
                </c:pt>
                <c:pt idx="41">
                  <c:v>-2.8971019470283701E-4</c:v>
                </c:pt>
                <c:pt idx="42">
                  <c:v>-2.8988685524294661E-4</c:v>
                </c:pt>
                <c:pt idx="43">
                  <c:v>-2.8917815784506592E-4</c:v>
                </c:pt>
                <c:pt idx="44">
                  <c:v>-2.9123339915410295E-4</c:v>
                </c:pt>
                <c:pt idx="45">
                  <c:v>-2.9174452158326652E-4</c:v>
                </c:pt>
                <c:pt idx="46">
                  <c:v>-2.9232480765289709E-4</c:v>
                </c:pt>
                <c:pt idx="47">
                  <c:v>-2.9296998168752881E-4</c:v>
                </c:pt>
                <c:pt idx="48">
                  <c:v>-2.9542262089642552E-4</c:v>
                </c:pt>
                <c:pt idx="49">
                  <c:v>-2.9611404392330655E-4</c:v>
                </c:pt>
                <c:pt idx="50">
                  <c:v>-2.9701952263010329E-4</c:v>
                </c:pt>
                <c:pt idx="51">
                  <c:v>-2.9796423524867163E-4</c:v>
                </c:pt>
                <c:pt idx="52">
                  <c:v>-2.989439061152754E-4</c:v>
                </c:pt>
                <c:pt idx="53">
                  <c:v>-3.0150568655357499E-4</c:v>
                </c:pt>
                <c:pt idx="54">
                  <c:v>-3.0312665879427415E-4</c:v>
                </c:pt>
                <c:pt idx="55">
                  <c:v>-3.0421698599453933E-4</c:v>
                </c:pt>
                <c:pt idx="56">
                  <c:v>-3.0531661751125223E-4</c:v>
                </c:pt>
                <c:pt idx="57">
                  <c:v>-3.0642127770674283E-4</c:v>
                </c:pt>
                <c:pt idx="58">
                  <c:v>-3.0880633753988088E-4</c:v>
                </c:pt>
                <c:pt idx="59">
                  <c:v>-3.1080469264863439E-4</c:v>
                </c:pt>
                <c:pt idx="60">
                  <c:v>-3.1187036181241733E-4</c:v>
                </c:pt>
                <c:pt idx="61">
                  <c:v>-3.1291540591932049E-4</c:v>
                </c:pt>
                <c:pt idx="62">
                  <c:v>-3.139355493603466E-4</c:v>
                </c:pt>
                <c:pt idx="63">
                  <c:v>-3.1588923459215367E-4</c:v>
                </c:pt>
                <c:pt idx="64">
                  <c:v>-3.1723551474573564E-4</c:v>
                </c:pt>
                <c:pt idx="65">
                  <c:v>-3.1809075577845429E-4</c:v>
                </c:pt>
                <c:pt idx="66">
                  <c:v>-3.1889616386680857E-4</c:v>
                </c:pt>
                <c:pt idx="67">
                  <c:v>-3.1965122784254779E-4</c:v>
                </c:pt>
                <c:pt idx="68">
                  <c:v>-3.2035619882479755E-4</c:v>
                </c:pt>
                <c:pt idx="69">
                  <c:v>-3.221730649109485E-4</c:v>
                </c:pt>
                <c:pt idx="70">
                  <c:v>-3.2268017501694364E-4</c:v>
                </c:pt>
                <c:pt idx="71">
                  <c:v>-3.2313844767017566E-4</c:v>
                </c:pt>
                <c:pt idx="72">
                  <c:v>-3.2354813397571529E-4</c:v>
                </c:pt>
                <c:pt idx="73">
                  <c:v>-3.2390948503248438E-4</c:v>
                </c:pt>
                <c:pt idx="74">
                  <c:v>-3.2470603769763073E-4</c:v>
                </c:pt>
                <c:pt idx="75">
                  <c:v>-3.2487655873316432E-4</c:v>
                </c:pt>
                <c:pt idx="76">
                  <c:v>-3.2500000000004292E-4</c:v>
                </c:pt>
                <c:pt idx="77">
                  <c:v>-3.2507670321129794E-4</c:v>
                </c:pt>
                <c:pt idx="78">
                  <c:v>-3.2510737257856353E-4</c:v>
                </c:pt>
                <c:pt idx="79">
                  <c:v>-3.2493112598058819E-4</c:v>
                </c:pt>
                <c:pt idx="80">
                  <c:v>-3.2478560832200596E-4</c:v>
                </c:pt>
                <c:pt idx="81">
                  <c:v>-3.2459803098724223E-4</c:v>
                </c:pt>
                <c:pt idx="82">
                  <c:v>-3.2436918880511518E-4</c:v>
                </c:pt>
                <c:pt idx="83">
                  <c:v>-3.2290466207461561E-4</c:v>
                </c:pt>
                <c:pt idx="84">
                  <c:v>-3.2263382411360837E-4</c:v>
                </c:pt>
                <c:pt idx="85">
                  <c:v>-3.2217408419670321E-4</c:v>
                </c:pt>
                <c:pt idx="86">
                  <c:v>-3.2167864320824843E-4</c:v>
                </c:pt>
                <c:pt idx="87">
                  <c:v>-3.5456171392823265E-4</c:v>
                </c:pt>
                <c:pt idx="88">
                  <c:v>-3.53899695802639E-4</c:v>
                </c:pt>
                <c:pt idx="89">
                  <c:v>-3.5320674580898933E-4</c:v>
                </c:pt>
                <c:pt idx="90">
                  <c:v>-3.5248365876116883E-4</c:v>
                </c:pt>
                <c:pt idx="91">
                  <c:v>-3.5173122947174487E-4</c:v>
                </c:pt>
                <c:pt idx="92">
                  <c:v>-3.4930583628347899E-4</c:v>
                </c:pt>
                <c:pt idx="93">
                  <c:v>-3.484439861581465E-4</c:v>
                </c:pt>
                <c:pt idx="94">
                  <c:v>-3.4755676785668281E-4</c:v>
                </c:pt>
                <c:pt idx="95">
                  <c:v>-3.4664497619341219E-4</c:v>
                </c:pt>
                <c:pt idx="96">
                  <c:v>-3.457094059795844E-4</c:v>
                </c:pt>
                <c:pt idx="97">
                  <c:v>-3.4276797219644754E-4</c:v>
                </c:pt>
                <c:pt idx="98">
                  <c:v>-3.4174523593593151E-4</c:v>
                </c:pt>
                <c:pt idx="99">
                  <c:v>-3.4070269520131087E-4</c:v>
                </c:pt>
                <c:pt idx="100">
                  <c:v>-3.3964114481042354E-4</c:v>
                </c:pt>
                <c:pt idx="101">
                  <c:v>-3.385613795784722E-4</c:v>
                </c:pt>
                <c:pt idx="102">
                  <c:v>-3.3522074301944443E-4</c:v>
                </c:pt>
                <c:pt idx="103">
                  <c:v>-3.3407606660908272E-4</c:v>
                </c:pt>
                <c:pt idx="104">
                  <c:v>-3.3291714945343472E-4</c:v>
                </c:pt>
                <c:pt idx="105">
                  <c:v>-3.3174478637121676E-4</c:v>
                </c:pt>
                <c:pt idx="106">
                  <c:v>-3.3055977218949016E-4</c:v>
                </c:pt>
                <c:pt idx="107">
                  <c:v>-3.2693677125506459E-4</c:v>
                </c:pt>
                <c:pt idx="108">
                  <c:v>-3.2638656955485956E-4</c:v>
                </c:pt>
                <c:pt idx="109">
                  <c:v>-3.2514544696882197E-4</c:v>
                </c:pt>
                <c:pt idx="110">
                  <c:v>-3.2389607130323128E-4</c:v>
                </c:pt>
                <c:pt idx="111">
                  <c:v>-3.2263924621567242E-4</c:v>
                </c:pt>
                <c:pt idx="112">
                  <c:v>-3.1818868116098239E-4</c:v>
                </c:pt>
                <c:pt idx="113">
                  <c:v>-3.1755352489293287E-4</c:v>
                </c:pt>
                <c:pt idx="114">
                  <c:v>-3.1627150763524625E-4</c:v>
                </c:pt>
                <c:pt idx="115">
                  <c:v>-3.1498686293707223E-4</c:v>
                </c:pt>
                <c:pt idx="116">
                  <c:v>-3.1370039446620979E-4</c:v>
                </c:pt>
                <c:pt idx="117">
                  <c:v>-3.0924909915226744E-4</c:v>
                </c:pt>
                <c:pt idx="118">
                  <c:v>-3.085523562234016E-4</c:v>
                </c:pt>
                <c:pt idx="119">
                  <c:v>-3.0726882392695387E-4</c:v>
                </c:pt>
                <c:pt idx="120">
                  <c:v>-3.0598828987926652E-4</c:v>
                </c:pt>
                <c:pt idx="121">
                  <c:v>-3.047115577570203E-4</c:v>
                </c:pt>
                <c:pt idx="122">
                  <c:v>-3.0039065404426708E-4</c:v>
                </c:pt>
                <c:pt idx="123">
                  <c:v>-2.996587220285285E-4</c:v>
                </c:pt>
                <c:pt idx="124">
                  <c:v>-2.9841305467570578E-4</c:v>
                </c:pt>
                <c:pt idx="125">
                  <c:v>-2.9717601131284965E-4</c:v>
                </c:pt>
                <c:pt idx="126">
                  <c:v>-2.9594839562285813E-4</c:v>
                </c:pt>
                <c:pt idx="127">
                  <c:v>-2.9145017285961059E-4</c:v>
                </c:pt>
                <c:pt idx="128">
                  <c:v>-2.9029170839351586E-4</c:v>
                </c:pt>
                <c:pt idx="129">
                  <c:v>-2.8914695207160612E-4</c:v>
                </c:pt>
                <c:pt idx="130">
                  <c:v>-2.8801669011105976E-4</c:v>
                </c:pt>
                <c:pt idx="131">
                  <c:v>-2.8615063768840245E-4</c:v>
                </c:pt>
                <c:pt idx="132">
                  <c:v>-2.8365631016481828E-4</c:v>
                </c:pt>
                <c:pt idx="133">
                  <c:v>-2.8261031323791828E-4</c:v>
                </c:pt>
                <c:pt idx="134">
                  <c:v>-2.8158352797110717E-4</c:v>
                </c:pt>
                <c:pt idx="135">
                  <c:v>-2.8057674058069436E-4</c:v>
                </c:pt>
                <c:pt idx="136">
                  <c:v>-2.7901371805015058E-4</c:v>
                </c:pt>
                <c:pt idx="137">
                  <c:v>-2.7676529419827452E-4</c:v>
                </c:pt>
                <c:pt idx="138">
                  <c:v>-2.758702894996603E-4</c:v>
                </c:pt>
                <c:pt idx="139">
                  <c:v>-2.7500000000006388E-4</c:v>
                </c:pt>
                <c:pt idx="140">
                  <c:v>-2.7415497798987255E-4</c:v>
                </c:pt>
                <c:pt idx="141">
                  <c:v>-2.7293036987856376E-4</c:v>
                </c:pt>
                <c:pt idx="142">
                  <c:v>-2.7101755668755014E-4</c:v>
                </c:pt>
                <c:pt idx="143">
                  <c:v>-2.7029078116821861E-4</c:v>
                </c:pt>
                <c:pt idx="144">
                  <c:v>-2.6958580281687068E-4</c:v>
                </c:pt>
                <c:pt idx="145">
                  <c:v>-2.6890200425388068E-4</c:v>
                </c:pt>
                <c:pt idx="146">
                  <c:v>-2.6577909996871186E-4</c:v>
                </c:pt>
                <c:pt idx="147">
                  <c:v>-2.6520941514548377E-4</c:v>
                </c:pt>
                <c:pt idx="148">
                  <c:v>-2.6476482287607231E-4</c:v>
                </c:pt>
                <c:pt idx="149">
                  <c:v>-2.6422403304425572E-4</c:v>
                </c:pt>
                <c:pt idx="150">
                  <c:v>-2.6269600077343137E-4</c:v>
                </c:pt>
                <c:pt idx="151">
                  <c:v>-2.6221602185572124E-4</c:v>
                </c:pt>
                <c:pt idx="152">
                  <c:v>-2.6174968523980487E-4</c:v>
                </c:pt>
                <c:pt idx="153">
                  <c:v>-2.612963667515632E-4</c:v>
                </c:pt>
                <c:pt idx="154">
                  <c:v>-2.6085544221951258E-4</c:v>
                </c:pt>
                <c:pt idx="155">
                  <c:v>-2.5960079063776372E-4</c:v>
                </c:pt>
                <c:pt idx="156">
                  <c:v>-2.5920320020202434E-4</c:v>
                </c:pt>
                <c:pt idx="157">
                  <c:v>-2.5881488285627323E-4</c:v>
                </c:pt>
                <c:pt idx="158">
                  <c:v>-2.584352144241952E-4</c:v>
                </c:pt>
                <c:pt idx="159">
                  <c:v>-2.580635707360635E-4</c:v>
                </c:pt>
                <c:pt idx="160">
                  <c:v>-2.5699054635726251E-4</c:v>
                </c:pt>
                <c:pt idx="161">
                  <c:v>-2.5664475987693432E-4</c:v>
                </c:pt>
                <c:pt idx="162">
                  <c:v>-2.5630387725941636E-4</c:v>
                </c:pt>
                <c:pt idx="163">
                  <c:v>-2.5596727432839378E-4</c:v>
                </c:pt>
                <c:pt idx="164">
                  <c:v>-2.5563432690842982E-4</c:v>
                </c:pt>
                <c:pt idx="165">
                  <c:v>-2.5465117593944205E-4</c:v>
                </c:pt>
                <c:pt idx="166">
                  <c:v>-2.5432660879002152E-4</c:v>
                </c:pt>
                <c:pt idx="167">
                  <c:v>-2.5400257626437489E-4</c:v>
                </c:pt>
                <c:pt idx="168">
                  <c:v>-2.5367845418662621E-4</c:v>
                </c:pt>
                <c:pt idx="169">
                  <c:v>-2.5335361837738608E-4</c:v>
                </c:pt>
                <c:pt idx="170">
                  <c:v>-2.5217277386464126E-4</c:v>
                </c:pt>
                <c:pt idx="171">
                  <c:v>-2.5182991018197863E-4</c:v>
                </c:pt>
                <c:pt idx="172">
                  <c:v>-2.514829133563577E-4</c:v>
                </c:pt>
                <c:pt idx="173">
                  <c:v>-2.511311659929475E-4</c:v>
                </c:pt>
                <c:pt idx="174">
                  <c:v>-2.5028112459205291E-4</c:v>
                </c:pt>
                <c:pt idx="175">
                  <c:v>-2.4966432326566513E-4</c:v>
                </c:pt>
                <c:pt idx="176">
                  <c:v>-2.4927956228823852E-4</c:v>
                </c:pt>
                <c:pt idx="177">
                  <c:v>-2.4888634640186501E-4</c:v>
                </c:pt>
                <c:pt idx="178">
                  <c:v>-2.4848405820910712E-4</c:v>
                </c:pt>
                <c:pt idx="179">
                  <c:v>-2.4742491036096711E-4</c:v>
                </c:pt>
                <c:pt idx="180">
                  <c:v>-2.4677183444329296E-4</c:v>
                </c:pt>
                <c:pt idx="181">
                  <c:v>-2.4631492376400119E-4</c:v>
                </c:pt>
                <c:pt idx="182">
                  <c:v>-2.4584523639543764E-4</c:v>
                </c:pt>
                <c:pt idx="183">
                  <c:v>-2.4536215493625485E-4</c:v>
                </c:pt>
                <c:pt idx="184">
                  <c:v>-2.4404176387290443E-4</c:v>
                </c:pt>
                <c:pt idx="185">
                  <c:v>-2.432835402159082E-4</c:v>
                </c:pt>
                <c:pt idx="186">
                  <c:v>-2.4272422731078707E-4</c:v>
                </c:pt>
                <c:pt idx="187">
                  <c:v>-2.4214781591347864E-4</c:v>
                </c:pt>
                <c:pt idx="188">
                  <c:v>-2.4155368862133211E-4</c:v>
                </c:pt>
                <c:pt idx="189">
                  <c:v>-2.3992442317218179E-4</c:v>
                </c:pt>
                <c:pt idx="190">
                  <c:v>-2.3898767243266963E-4</c:v>
                </c:pt>
                <c:pt idx="191">
                  <c:v>-2.3829570460745641E-4</c:v>
                </c:pt>
                <c:pt idx="192">
                  <c:v>-2.3758231646020536E-4</c:v>
                </c:pt>
                <c:pt idx="193">
                  <c:v>-2.3684689058088028E-4</c:v>
                </c:pt>
                <c:pt idx="194">
                  <c:v>-2.3486562505517798E-4</c:v>
                </c:pt>
                <c:pt idx="195">
                  <c:v>-2.3367246158773302E-4</c:v>
                </c:pt>
                <c:pt idx="196">
                  <c:v>-2.3281758591878321E-4</c:v>
                </c:pt>
                <c:pt idx="197">
                  <c:v>-2.319369680553704E-4</c:v>
                </c:pt>
                <c:pt idx="198">
                  <c:v>-2.3102999058485183E-4</c:v>
                </c:pt>
                <c:pt idx="199">
                  <c:v>-2.2865810461920552E-4</c:v>
                </c:pt>
                <c:pt idx="200">
                  <c:v>-2.2712613632629831E-4</c:v>
                </c:pt>
                <c:pt idx="201">
                  <c:v>-2.2607809957587085E-4</c:v>
                </c:pt>
                <c:pt idx="202">
                  <c:v>-2.2499999871076736E-4</c:v>
                </c:pt>
                <c:pt idx="203">
                  <c:v>-2.2389127604274445E-4</c:v>
                </c:pt>
                <c:pt idx="204">
                  <c:v>-2.2109843701750959E-4</c:v>
                </c:pt>
                <c:pt idx="205">
                  <c:v>-2.1915097512616711E-4</c:v>
                </c:pt>
                <c:pt idx="206">
                  <c:v>-2.178912363094276E-4</c:v>
                </c:pt>
                <c:pt idx="207">
                  <c:v>-2.1660234880400796E-4</c:v>
                </c:pt>
                <c:pt idx="208">
                  <c:v>-2.1528467098541135E-4</c:v>
                </c:pt>
                <c:pt idx="209">
                  <c:v>-2.1209720289731688E-4</c:v>
                </c:pt>
                <c:pt idx="210">
                  <c:v>-2.0973322404109666E-4</c:v>
                </c:pt>
                <c:pt idx="211">
                  <c:v>-2.0827697025267049E-4</c:v>
                </c:pt>
                <c:pt idx="212">
                  <c:v>-2.0679407639105339E-4</c:v>
                </c:pt>
                <c:pt idx="213">
                  <c:v>-2.052849008278387E-4</c:v>
                </c:pt>
                <c:pt idx="214">
                  <c:v>-2.0175137682275091E-4</c:v>
                </c:pt>
                <c:pt idx="215">
                  <c:v>-1.9899254902432047E-4</c:v>
                </c:pt>
                <c:pt idx="216">
                  <c:v>-1.9735734055091061E-4</c:v>
                </c:pt>
                <c:pt idx="217">
                  <c:v>-1.9569800061675806E-4</c:v>
                </c:pt>
                <c:pt idx="218">
                  <c:v>-1.9401488759345607E-4</c:v>
                </c:pt>
                <c:pt idx="219">
                  <c:v>-1.9018126500603804E-4</c:v>
                </c:pt>
                <c:pt idx="220">
                  <c:v>-1.8705187210361245E-4</c:v>
                </c:pt>
                <c:pt idx="221">
                  <c:v>-1.852552692540781E-4</c:v>
                </c:pt>
                <c:pt idx="222">
                  <c:v>-1.8343704356233137E-4</c:v>
                </c:pt>
                <c:pt idx="223">
                  <c:v>-1.8159755340561314E-4</c:v>
                </c:pt>
                <c:pt idx="224">
                  <c:v>-1.7750717385499296E-4</c:v>
                </c:pt>
                <c:pt idx="225">
                  <c:v>-1.7403411563387611E-4</c:v>
                </c:pt>
                <c:pt idx="226">
                  <c:v>-1.720936787878894E-4</c:v>
                </c:pt>
                <c:pt idx="227">
                  <c:v>-1.7013412773733574E-4</c:v>
                </c:pt>
                <c:pt idx="228">
                  <c:v>-1.6815582085728388E-4</c:v>
                </c:pt>
                <c:pt idx="229">
                  <c:v>-1.6384941034378573E-4</c:v>
                </c:pt>
                <c:pt idx="230">
                  <c:v>-1.6006220263209414E-4</c:v>
                </c:pt>
                <c:pt idx="231">
                  <c:v>-1.5799549229791998E-4</c:v>
                </c:pt>
                <c:pt idx="232">
                  <c:v>-1.5591217641420171E-4</c:v>
                </c:pt>
                <c:pt idx="233">
                  <c:v>-1.5381261336165571E-4</c:v>
                </c:pt>
                <c:pt idx="234">
                  <c:v>-1.4932828233948925E-4</c:v>
                </c:pt>
                <c:pt idx="235">
                  <c:v>-1.4525905711792537E-4</c:v>
                </c:pt>
                <c:pt idx="236">
                  <c:v>-1.4308363396717624E-4</c:v>
                </c:pt>
                <c:pt idx="237">
                  <c:v>-1.4089411394927525E-4</c:v>
                </c:pt>
                <c:pt idx="238">
                  <c:v>-1.3869085545015203E-4</c:v>
                </c:pt>
                <c:pt idx="239">
                  <c:v>-1.3406409889333553E-4</c:v>
                </c:pt>
                <c:pt idx="240">
                  <c:v>-1.2974760438305458E-4</c:v>
                </c:pt>
                <c:pt idx="241">
                  <c:v>-1.2748102928978976E-4</c:v>
                </c:pt>
                <c:pt idx="242">
                  <c:v>-1.2520286604347908E-4</c:v>
                </c:pt>
                <c:pt idx="243">
                  <c:v>-1.2291347303700314E-4</c:v>
                </c:pt>
                <c:pt idx="244">
                  <c:v>-1.1817717048945296E-4</c:v>
                </c:pt>
                <c:pt idx="245">
                  <c:v>-1.1365077123447621E-4</c:v>
                </c:pt>
                <c:pt idx="246">
                  <c:v>-1.1131060530734987E-4</c:v>
                </c:pt>
                <c:pt idx="247">
                  <c:v>-1.0896135997951401E-4</c:v>
                </c:pt>
                <c:pt idx="248">
                  <c:v>-1.0660339364471808E-4</c:v>
                </c:pt>
                <c:pt idx="249">
                  <c:v>-1.0178780926128894E-4</c:v>
                </c:pt>
                <c:pt idx="250">
                  <c:v>-9.7091486201719831E-5</c:v>
                </c:pt>
                <c:pt idx="251">
                  <c:v>-9.4695290809612828E-5</c:v>
                </c:pt>
                <c:pt idx="252">
                  <c:v>-9.2292524805190709E-5</c:v>
                </c:pt>
                <c:pt idx="253">
                  <c:v>-8.9883546589588349E-5</c:v>
                </c:pt>
                <c:pt idx="254">
                  <c:v>-8.5016329171891093E-5</c:v>
                </c:pt>
                <c:pt idx="255">
                  <c:v>-8.0192679694550108E-5</c:v>
                </c:pt>
                <c:pt idx="256">
                  <c:v>-7.7758016485250607E-5</c:v>
                </c:pt>
                <c:pt idx="257">
                  <c:v>-7.6545005193174849E-5</c:v>
                </c:pt>
                <c:pt idx="258">
                  <c:v>-7.4102154107363809E-5</c:v>
                </c:pt>
                <c:pt idx="259">
                  <c:v>-7.1655902933429635E-5</c:v>
                </c:pt>
                <c:pt idx="260">
                  <c:v>-6.4300372359791402E-5</c:v>
                </c:pt>
                <c:pt idx="261">
                  <c:v>-6.1844144321248026E-5</c:v>
                </c:pt>
                <c:pt idx="262">
                  <c:v>-5.9386327941817274E-5</c:v>
                </c:pt>
                <c:pt idx="263">
                  <c:v>-5.6927285576480316E-5</c:v>
                </c:pt>
                <c:pt idx="264">
                  <c:v>-5.4467379579339923E-5</c:v>
                </c:pt>
                <c:pt idx="265">
                  <c:v>-4.7086103338565023E-5</c:v>
                </c:pt>
                <c:pt idx="266">
                  <c:v>-4.4626366362265912E-5</c:v>
                </c:pt>
                <c:pt idx="267">
                  <c:v>-4.2167577536535852E-5</c:v>
                </c:pt>
                <c:pt idx="268">
                  <c:v>-3.9710099218112856E-5</c:v>
                </c:pt>
                <c:pt idx="269">
                  <c:v>-3.7254233374239346E-5</c:v>
                </c:pt>
                <c:pt idx="270">
                  <c:v>-2.9896673080912081E-5</c:v>
                </c:pt>
                <c:pt idx="271">
                  <c:v>-2.7447498738018264E-5</c:v>
                </c:pt>
                <c:pt idx="272">
                  <c:v>-2.4999997278055529E-5</c:v>
                </c:pt>
                <c:pt idx="273">
                  <c:v>-2.2554089190998934E-5</c:v>
                </c:pt>
                <c:pt idx="274">
                  <c:v>-2.0109376907398599E-5</c:v>
                </c:pt>
                <c:pt idx="275">
                  <c:v>-1.1564420904364642E-5</c:v>
                </c:pt>
                <c:pt idx="276">
                  <c:v>-1.0332944124950945E-5</c:v>
                </c:pt>
                <c:pt idx="277">
                  <c:v>-7.8870545848165938E-6</c:v>
                </c:pt>
                <c:pt idx="278">
                  <c:v>-5.4394983295646715E-6</c:v>
                </c:pt>
                <c:pt idx="279">
                  <c:v>-2.9897982683009176E-6</c:v>
                </c:pt>
                <c:pt idx="280">
                  <c:v>3.1830252461610399E-5</c:v>
                </c:pt>
                <c:pt idx="281">
                  <c:v>3.429820820398811E-5</c:v>
                </c:pt>
                <c:pt idx="282">
                  <c:v>3.6771097769281255E-5</c:v>
                </c:pt>
                <c:pt idx="283">
                  <c:v>3.9249393072171088E-5</c:v>
                </c:pt>
                <c:pt idx="284">
                  <c:v>4.3709612008133819E-5</c:v>
                </c:pt>
                <c:pt idx="285">
                  <c:v>4.9226070034995963E-5</c:v>
                </c:pt>
                <c:pt idx="286">
                  <c:v>5.1738472815597511E-5</c:v>
                </c:pt>
                <c:pt idx="287">
                  <c:v>5.4259112857506899E-5</c:v>
                </c:pt>
                <c:pt idx="288">
                  <c:v>5.6788462084962937E-5</c:v>
                </c:pt>
                <c:pt idx="289">
                  <c:v>6.1415441926102924E-5</c:v>
                </c:pt>
                <c:pt idx="290">
                  <c:v>6.7002389399326375E-5</c:v>
                </c:pt>
                <c:pt idx="291">
                  <c:v>6.9582363476312253E-5</c:v>
                </c:pt>
                <c:pt idx="292">
                  <c:v>7.2173878313819273E-5</c:v>
                </c:pt>
                <c:pt idx="293">
                  <c:v>7.4777405849119319E-5</c:v>
                </c:pt>
                <c:pt idx="294">
                  <c:v>7.9627729813251758E-5</c:v>
                </c:pt>
                <c:pt idx="295">
                  <c:v>8.5321081683276616E-5</c:v>
                </c:pt>
                <c:pt idx="296">
                  <c:v>8.7991751758799964E-5</c:v>
                </c:pt>
                <c:pt idx="297">
                  <c:v>9.0677266164436275E-5</c:v>
                </c:pt>
                <c:pt idx="298">
                  <c:v>9.3378096843539481E-5</c:v>
                </c:pt>
                <c:pt idx="299">
                  <c:v>9.8504905498835924E-5</c:v>
                </c:pt>
                <c:pt idx="300">
                  <c:v>1.0434402122947247E-4</c:v>
                </c:pt>
                <c:pt idx="301">
                  <c:v>1.0712851248790942E-4</c:v>
                </c:pt>
                <c:pt idx="302">
                  <c:v>1.0993115171816733E-4</c:v>
                </c:pt>
                <c:pt idx="303">
                  <c:v>1.127524108688134E-4</c:v>
                </c:pt>
                <c:pt idx="304">
                  <c:v>1.182054022357554E-4</c:v>
                </c:pt>
                <c:pt idx="305">
                  <c:v>1.2423308586384036E-4</c:v>
                </c:pt>
                <c:pt idx="306">
                  <c:v>1.2715452401262687E-4</c:v>
                </c:pt>
                <c:pt idx="307">
                  <c:v>1.3009741384792747E-4</c:v>
                </c:pt>
                <c:pt idx="308">
                  <c:v>1.3306222733394898E-4</c:v>
                </c:pt>
                <c:pt idx="309">
                  <c:v>1.3888765700924375E-4</c:v>
                </c:pt>
                <c:pt idx="310">
                  <c:v>1.4515015721100718E-4</c:v>
                </c:pt>
                <c:pt idx="311">
                  <c:v>1.4823166852408261E-4</c:v>
                </c:pt>
                <c:pt idx="312">
                  <c:v>1.5133793533046545E-4</c:v>
                </c:pt>
                <c:pt idx="313">
                  <c:v>1.544694296082645E-4</c:v>
                </c:pt>
                <c:pt idx="314">
                  <c:v>1.6071011089998193E-4</c:v>
                </c:pt>
                <c:pt idx="315">
                  <c:v>1.6725712108355418E-4</c:v>
                </c:pt>
                <c:pt idx="316">
                  <c:v>1.7052183247869064E-4</c:v>
                </c:pt>
                <c:pt idx="317">
                  <c:v>1.7381460326602811E-4</c:v>
                </c:pt>
                <c:pt idx="318">
                  <c:v>1.7713590543931508E-4</c:v>
                </c:pt>
                <c:pt idx="319">
                  <c:v>1.8383120953820311E-4</c:v>
                </c:pt>
                <c:pt idx="320">
                  <c:v>1.9071586795381341E-4</c:v>
                </c:pt>
                <c:pt idx="321">
                  <c:v>1.9246648304994783E-4</c:v>
                </c:pt>
                <c:pt idx="322">
                  <c:v>1.942292513037458E-4</c:v>
                </c:pt>
                <c:pt idx="323">
                  <c:v>1.9772394365524804E-4</c:v>
                </c:pt>
                <c:pt idx="324">
                  <c:v>2.0125073348165046E-4</c:v>
                </c:pt>
                <c:pt idx="325">
                  <c:v>2.1384828248600712E-4</c:v>
                </c:pt>
                <c:pt idx="326">
                  <c:v>2.1568851752995499E-4</c:v>
                </c:pt>
                <c:pt idx="327">
                  <c:v>2.193830322525514E-4</c:v>
                </c:pt>
                <c:pt idx="328">
                  <c:v>2.2311253947648879E-4</c:v>
                </c:pt>
                <c:pt idx="329">
                  <c:v>2.2687752171890452E-4</c:v>
                </c:pt>
                <c:pt idx="330">
                  <c:v>2.4035306803036363E-4</c:v>
                </c:pt>
                <c:pt idx="331">
                  <c:v>2.4230185122942061E-4</c:v>
                </c:pt>
                <c:pt idx="332">
                  <c:v>2.4625144636392093E-4</c:v>
                </c:pt>
                <c:pt idx="333">
                  <c:v>2.5023941165702723E-4</c:v>
                </c:pt>
                <c:pt idx="334">
                  <c:v>2.5426622964719314E-4</c:v>
                </c:pt>
                <c:pt idx="335">
                  <c:v>2.6869304814773116E-4</c:v>
                </c:pt>
                <c:pt idx="336">
                  <c:v>2.7077167933686752E-4</c:v>
                </c:pt>
                <c:pt idx="337">
                  <c:v>2.7499999891933413E-4</c:v>
                </c:pt>
                <c:pt idx="338">
                  <c:v>2.7926984813131384E-4</c:v>
                </c:pt>
                <c:pt idx="339">
                  <c:v>2.8358061784938826E-4</c:v>
                </c:pt>
                <c:pt idx="340">
                  <c:v>3.0121635248026024E-4</c:v>
                </c:pt>
                <c:pt idx="341">
                  <c:v>3.0571931273293274E-4</c:v>
                </c:pt>
                <c:pt idx="342">
                  <c:v>3.1025822867736252E-4</c:v>
                </c:pt>
                <c:pt idx="343">
                  <c:v>3.1713448076235826E-4</c:v>
                </c:pt>
                <c:pt idx="344">
                  <c:v>3.0458853491443572E-4</c:v>
                </c:pt>
                <c:pt idx="345">
                  <c:v>3.0666094773224017E-4</c:v>
                </c:pt>
                <c:pt idx="346">
                  <c:v>3.1139818894487803E-4</c:v>
                </c:pt>
                <c:pt idx="347">
                  <c:v>3.1616559323488502E-4</c:v>
                </c:pt>
                <c:pt idx="348">
                  <c:v>3.2096233311307287E-4</c:v>
                </c:pt>
                <c:pt idx="349">
                  <c:v>3.3821638976241696E-4</c:v>
                </c:pt>
                <c:pt idx="350">
                  <c:v>3.4042609848761174E-4</c:v>
                </c:pt>
                <c:pt idx="351">
                  <c:v>3.4535710376815132E-4</c:v>
                </c:pt>
                <c:pt idx="352">
                  <c:v>3.5031247959871337E-4</c:v>
                </c:pt>
                <c:pt idx="353">
                  <c:v>3.5529139846257607E-4</c:v>
                </c:pt>
                <c:pt idx="354">
                  <c:v>3.7581232053894516E-4</c:v>
                </c:pt>
                <c:pt idx="355">
                  <c:v>3.7815465372081794E-4</c:v>
                </c:pt>
                <c:pt idx="356">
                  <c:v>3.8051017486573357E-4</c:v>
                </c:pt>
                <c:pt idx="357">
                  <c:v>3.85612973828664E-4</c:v>
                </c:pt>
                <c:pt idx="358">
                  <c:v>3.9073352308971465E-4</c:v>
                </c:pt>
                <c:pt idx="359">
                  <c:v>4.089222337746421E-4</c:v>
                </c:pt>
                <c:pt idx="360">
                  <c:v>4.1137667206836426E-4</c:v>
                </c:pt>
                <c:pt idx="361">
                  <c:v>4.165735595007547E-4</c:v>
                </c:pt>
                <c:pt idx="362">
                  <c:v>4.2178323187513911E-4</c:v>
                </c:pt>
                <c:pt idx="363">
                  <c:v>4.2700486161706408E-4</c:v>
                </c:pt>
                <c:pt idx="364">
                  <c:v>4.3730231996098499E-4</c:v>
                </c:pt>
                <c:pt idx="365">
                  <c:v>4.3985256916182988E-4</c:v>
                </c:pt>
                <c:pt idx="366">
                  <c:v>4.5326340547191535E-4</c:v>
                </c:pt>
                <c:pt idx="367">
                  <c:v>4.5584346165256144E-4</c:v>
                </c:pt>
                <c:pt idx="368">
                  <c:v>4.6113192693623164E-4</c:v>
                </c:pt>
                <c:pt idx="369">
                  <c:v>4.8235673227779643E-4</c:v>
                </c:pt>
                <c:pt idx="370">
                  <c:v>4.8499528471523945E-4</c:v>
                </c:pt>
                <c:pt idx="371">
                  <c:v>4.8764397986319444E-4</c:v>
                </c:pt>
                <c:pt idx="372">
                  <c:v>4.929544773323789E-4</c:v>
                </c:pt>
                <c:pt idx="373">
                  <c:v>4.9826571760333842E-4</c:v>
                </c:pt>
                <c:pt idx="374">
                  <c:v>5.193953683305017E-4</c:v>
                </c:pt>
                <c:pt idx="375">
                  <c:v>5.2209544720849266E-4</c:v>
                </c:pt>
                <c:pt idx="376">
                  <c:v>5.2480376808227759E-4</c:v>
                </c:pt>
                <c:pt idx="377">
                  <c:v>5.3010188936958487E-4</c:v>
                </c:pt>
                <c:pt idx="378">
                  <c:v>5.353948948183529E-4</c:v>
                </c:pt>
                <c:pt idx="379">
                  <c:v>5.5627391697614002E-4</c:v>
                </c:pt>
                <c:pt idx="380">
                  <c:v>5.5901100855759722E-4</c:v>
                </c:pt>
                <c:pt idx="381">
                  <c:v>5.6175389059274561E-4</c:v>
                </c:pt>
                <c:pt idx="382">
                  <c:v>5.6699862460343092E-4</c:v>
                </c:pt>
                <c:pt idx="383">
                  <c:v>5.7223238392778799E-4</c:v>
                </c:pt>
                <c:pt idx="384">
                  <c:v>5.9271160619369387E-4</c:v>
                </c:pt>
                <c:pt idx="385">
                  <c:v>6.0026058333623427E-4</c:v>
                </c:pt>
                <c:pt idx="386">
                  <c:v>6.0538357131094107E-4</c:v>
                </c:pt>
                <c:pt idx="387">
                  <c:v>6.1049001671659414E-4</c:v>
                </c:pt>
                <c:pt idx="388">
                  <c:v>6.2025086643960152E-4</c:v>
                </c:pt>
                <c:pt idx="389">
                  <c:v>6.3073417783709041E-4</c:v>
                </c:pt>
                <c:pt idx="390">
                  <c:v>6.3574576425338438E-4</c:v>
                </c:pt>
                <c:pt idx="391">
                  <c:v>6.4073594961657485E-4</c:v>
                </c:pt>
                <c:pt idx="392">
                  <c:v>6.4570392416570769E-4</c:v>
                </c:pt>
                <c:pt idx="393">
                  <c:v>6.5510452179376986E-4</c:v>
                </c:pt>
                <c:pt idx="394">
                  <c:v>6.6533751886269695E-4</c:v>
                </c:pt>
                <c:pt idx="395">
                  <c:v>6.7018229279429593E-4</c:v>
                </c:pt>
                <c:pt idx="396">
                  <c:v>6.749999972679154E-4</c:v>
                </c:pt>
                <c:pt idx="397">
                  <c:v>6.7978991286251093E-4</c:v>
                </c:pt>
                <c:pt idx="398">
                  <c:v>6.8878686128491246E-4</c:v>
                </c:pt>
                <c:pt idx="399">
                  <c:v>6.9866543084244799E-4</c:v>
                </c:pt>
                <c:pt idx="400">
                  <c:v>7.0331193623854446E-4</c:v>
                </c:pt>
                <c:pt idx="401">
                  <c:v>7.0792909174255891E-4</c:v>
                </c:pt>
                <c:pt idx="402">
                  <c:v>7.1251730449576874E-4</c:v>
                </c:pt>
                <c:pt idx="403">
                  <c:v>7.2113034026083486E-4</c:v>
                </c:pt>
                <c:pt idx="404">
                  <c:v>7.3059156994790078E-4</c:v>
                </c:pt>
                <c:pt idx="405">
                  <c:v>7.3504320042953094E-4</c:v>
                </c:pt>
                <c:pt idx="406">
                  <c:v>7.3946914077418688E-4</c:v>
                </c:pt>
                <c:pt idx="407">
                  <c:v>7.4386993309257269E-4</c:v>
                </c:pt>
                <c:pt idx="408">
                  <c:v>7.462817913406561E-4</c:v>
                </c:pt>
                <c:pt idx="409">
                  <c:v>7.592920061397743E-4</c:v>
                </c:pt>
                <c:pt idx="410">
                  <c:v>7.6358226893271383E-4</c:v>
                </c:pt>
                <c:pt idx="411">
                  <c:v>7.6785020746541089E-4</c:v>
                </c:pt>
                <c:pt idx="412">
                  <c:v>7.7209636982251994E-4</c:v>
                </c:pt>
                <c:pt idx="413">
                  <c:v>7.763213040983581E-4</c:v>
                </c:pt>
                <c:pt idx="414">
                  <c:v>7.8887421938493314E-4</c:v>
                </c:pt>
                <c:pt idx="415">
                  <c:v>7.9301972229642824E-4</c:v>
                </c:pt>
                <c:pt idx="416">
                  <c:v>7.9714673762283411E-4</c:v>
                </c:pt>
                <c:pt idx="417">
                  <c:v>8.0125581346988744E-4</c:v>
                </c:pt>
                <c:pt idx="418">
                  <c:v>8.2155128443173805E-4</c:v>
                </c:pt>
                <c:pt idx="419">
                  <c:v>8.2556423378828754E-4</c:v>
                </c:pt>
                <c:pt idx="420">
                  <c:v>8.2956308048469851E-4</c:v>
                </c:pt>
                <c:pt idx="421">
                  <c:v>8.3354837264515425E-4</c:v>
                </c:pt>
                <c:pt idx="422">
                  <c:v>8.4542840322201964E-4</c:v>
                </c:pt>
                <c:pt idx="423">
                  <c:v>8.4936495855603275E-4</c:v>
                </c:pt>
                <c:pt idx="424">
                  <c:v>8.5329070002419902E-4</c:v>
                </c:pt>
                <c:pt idx="425">
                  <c:v>8.5720617576651355E-4</c:v>
                </c:pt>
                <c:pt idx="426">
                  <c:v>8.6675753505239877E-4</c:v>
                </c:pt>
                <c:pt idx="427">
                  <c:v>8.7853632564978716E-4</c:v>
                </c:pt>
                <c:pt idx="428">
                  <c:v>8.824046612920317E-4</c:v>
                </c:pt>
                <c:pt idx="429">
                  <c:v>8.8626682449519469E-4</c:v>
                </c:pt>
                <c:pt idx="430">
                  <c:v>8.9393048757027043E-4</c:v>
                </c:pt>
                <c:pt idx="431">
                  <c:v>9.0166459697833161E-4</c:v>
                </c:pt>
                <c:pt idx="432">
                  <c:v>9.0550403105161203E-4</c:v>
                </c:pt>
                <c:pt idx="433">
                  <c:v>9.0934054592957218E-4</c:v>
                </c:pt>
                <c:pt idx="434">
                  <c:v>9.1317468382544288E-4</c:v>
                </c:pt>
                <c:pt idx="435">
                  <c:v>9.2087730730415452E-4</c:v>
                </c:pt>
                <c:pt idx="436">
                  <c:v>9.2849830995083056E-4</c:v>
                </c:pt>
                <c:pt idx="437">
                  <c:v>9.3232869622942357E-4</c:v>
                </c:pt>
                <c:pt idx="438">
                  <c:v>9.3615995885831327E-4</c:v>
                </c:pt>
                <c:pt idx="439">
                  <c:v>9.3999264006637019E-4</c:v>
                </c:pt>
                <c:pt idx="440">
                  <c:v>9.4778001753135306E-4</c:v>
                </c:pt>
                <c:pt idx="441">
                  <c:v>9.5534839536238624E-4</c:v>
                </c:pt>
                <c:pt idx="442">
                  <c:v>9.5919630298622351E-4</c:v>
                </c:pt>
                <c:pt idx="443">
                  <c:v>9.6304888261197655E-4</c:v>
                </c:pt>
                <c:pt idx="444">
                  <c:v>9.6690667648415549E-4</c:v>
                </c:pt>
                <c:pt idx="445">
                  <c:v>9.7482064665868195E-4</c:v>
                </c:pt>
                <c:pt idx="446">
                  <c:v>9.8240083939510575E-4</c:v>
                </c:pt>
                <c:pt idx="447">
                  <c:v>9.8629283823918308E-4</c:v>
                </c:pt>
                <c:pt idx="448">
                  <c:v>9.9019330484192872E-4</c:v>
                </c:pt>
                <c:pt idx="449">
                  <c:v>9.9410278146262331E-4</c:v>
                </c:pt>
                <c:pt idx="450">
                  <c:v>1.0021812282403288E-3</c:v>
                </c:pt>
                <c:pt idx="451">
                  <c:v>1.0098416333982679E-3</c:v>
                </c:pt>
                <c:pt idx="452">
                  <c:v>1.0138042940839407E-3</c:v>
                </c:pt>
                <c:pt idx="453">
                  <c:v>1.0177792183927738E-3</c:v>
                </c:pt>
                <c:pt idx="454">
                  <c:v>1.021766948600557E-3</c:v>
                </c:pt>
                <c:pt idx="455">
                  <c:v>1.0300438010926549E-3</c:v>
                </c:pt>
                <c:pt idx="456">
                  <c:v>1.0378567740229967E-3</c:v>
                </c:pt>
                <c:pt idx="457">
                  <c:v>1.0419166679457835E-3</c:v>
                </c:pt>
                <c:pt idx="458">
                  <c:v>1.0459926214691762E-3</c:v>
                </c:pt>
                <c:pt idx="459">
                  <c:v>1.0500851768889482E-3</c:v>
                </c:pt>
                <c:pt idx="460">
                  <c:v>1.0585903210337325E-3</c:v>
                </c:pt>
                <c:pt idx="461">
                  <c:v>1.0666264795113612E-3</c:v>
                </c:pt>
                <c:pt idx="462">
                  <c:v>1.070804666048113E-3</c:v>
                </c:pt>
                <c:pt idx="463">
                  <c:v>1.0749999970463674E-3</c:v>
                </c:pt>
                <c:pt idx="464">
                  <c:v>1.0792124616348206E-3</c:v>
                </c:pt>
                <c:pt idx="465">
                  <c:v>1.0879571313551122E-3</c:v>
                </c:pt>
                <c:pt idx="466">
                  <c:v>1.0962324549017482E-3</c:v>
                </c:pt>
                <c:pt idx="467">
                  <c:v>1.1005296593844334E-3</c:v>
                </c:pt>
                <c:pt idx="468">
                  <c:v>1.1048436153064849E-3</c:v>
                </c:pt>
                <c:pt idx="469">
                  <c:v>1.1091742571559587E-3</c:v>
                </c:pt>
                <c:pt idx="470">
                  <c:v>1.1112144608111502E-3</c:v>
                </c:pt>
                <c:pt idx="471">
                  <c:v>1.1266623735648753E-3</c:v>
                </c:pt>
                <c:pt idx="472">
                  <c:v>1.1310754623531903E-3</c:v>
                </c:pt>
                <c:pt idx="473">
                  <c:v>1.1355048439877081E-3</c:v>
                </c:pt>
                <c:pt idx="474">
                  <c:v>1.1399504529573535E-3</c:v>
                </c:pt>
                <c:pt idx="475">
                  <c:v>1.1491507467359975E-3</c:v>
                </c:pt>
                <c:pt idx="476">
                  <c:v>1.1578938518962076E-3</c:v>
                </c:pt>
                <c:pt idx="477">
                  <c:v>1.1624196148267128E-3</c:v>
                </c:pt>
                <c:pt idx="478">
                  <c:v>1.1669612120076508E-3</c:v>
                </c:pt>
                <c:pt idx="479">
                  <c:v>1.1715185779236023E-3</c:v>
                </c:pt>
                <c:pt idx="480">
                  <c:v>1.1809338558694767E-3</c:v>
                </c:pt>
                <c:pt idx="481">
                  <c:v>1.1899044186543554E-3</c:v>
                </c:pt>
                <c:pt idx="482">
                  <c:v>1.1945396455288568E-3</c:v>
                </c:pt>
                <c:pt idx="483">
                  <c:v>1.1991902480519387E-3</c:v>
                </c:pt>
                <c:pt idx="484">
                  <c:v>1.2038561607055753E-3</c:v>
                </c:pt>
                <c:pt idx="485">
                  <c:v>1.2134785091251871E-3</c:v>
                </c:pt>
                <c:pt idx="486">
                  <c:v>1.2226716023320552E-3</c:v>
                </c:pt>
                <c:pt idx="487">
                  <c:v>1.2274130829141282E-3</c:v>
                </c:pt>
                <c:pt idx="488">
                  <c:v>1.232169480533372E-3</c:v>
                </c:pt>
                <c:pt idx="489">
                  <c:v>1.2369407296734984E-3</c:v>
                </c:pt>
                <c:pt idx="490">
                  <c:v>1.2467627135263272E-3</c:v>
                </c:pt>
                <c:pt idx="491">
                  <c:v>1.256172931123152E-3</c:v>
                </c:pt>
                <c:pt idx="492">
                  <c:v>1.2610174551242399E-3</c:v>
                </c:pt>
                <c:pt idx="493">
                  <c:v>1.2658764375467445E-3</c:v>
                </c:pt>
                <c:pt idx="494">
                  <c:v>1.2707498128735088E-3</c:v>
                </c:pt>
                <c:pt idx="495">
                  <c:v>1.2807644757729497E-3</c:v>
                </c:pt>
                <c:pt idx="496">
                  <c:v>1.2903859328678604E-3</c:v>
                </c:pt>
                <c:pt idx="497">
                  <c:v>1.2953302899490122E-3</c:v>
                </c:pt>
                <c:pt idx="498">
                  <c:v>1.3002886468280064E-3</c:v>
                </c:pt>
                <c:pt idx="499">
                  <c:v>1.3052609379842111E-3</c:v>
                </c:pt>
                <c:pt idx="500">
                  <c:v>1.3154618021900886E-3</c:v>
                </c:pt>
                <c:pt idx="501">
                  <c:v>1.3252881350171418E-3</c:v>
                </c:pt>
                <c:pt idx="502">
                  <c:v>1.3303291147811916E-3</c:v>
                </c:pt>
                <c:pt idx="503">
                  <c:v>1.3353836357082149E-3</c:v>
                </c:pt>
                <c:pt idx="504">
                  <c:v>1.3404516322793169E-3</c:v>
                </c:pt>
                <c:pt idx="505">
                  <c:v>1.350832698694593E-3</c:v>
                </c:pt>
                <c:pt idx="506">
                  <c:v>1.3608570645936039E-3</c:v>
                </c:pt>
                <c:pt idx="507">
                  <c:v>1.3659914565773521E-3</c:v>
                </c:pt>
                <c:pt idx="508">
                  <c:v>1.3711389310805159E-3</c:v>
                </c:pt>
                <c:pt idx="509">
                  <c:v>1.3762994225842008E-3</c:v>
                </c:pt>
                <c:pt idx="510">
                  <c:v>1.3868551707543102E-3</c:v>
                </c:pt>
                <c:pt idx="511">
                  <c:v>1.4153181643760128E-3</c:v>
                </c:pt>
                <c:pt idx="512">
                  <c:v>1.4524585886575528E-3</c:v>
                </c:pt>
                <c:pt idx="513">
                  <c:v>1.490185927234718E-3</c:v>
                </c:pt>
                <c:pt idx="514">
                  <c:v>1.5284774684920634E-3</c:v>
                </c:pt>
                <c:pt idx="515">
                  <c:v>1.5673161132776039E-3</c:v>
                </c:pt>
                <c:pt idx="516">
                  <c:v>1.6154774323887653E-3</c:v>
                </c:pt>
                <c:pt idx="517">
                  <c:v>1.6555228416658767E-3</c:v>
                </c:pt>
                <c:pt idx="518">
                  <c:v>1.6961130412622278E-3</c:v>
                </c:pt>
                <c:pt idx="519">
                  <c:v>1.7372480484822747E-3</c:v>
                </c:pt>
                <c:pt idx="520">
                  <c:v>1.7789278808651784E-3</c:v>
                </c:pt>
                <c:pt idx="521">
                  <c:v>1.8211525561814053E-3</c:v>
                </c:pt>
                <c:pt idx="522">
                  <c:v>1.8639220924318754E-3</c:v>
                </c:pt>
                <c:pt idx="523">
                  <c:v>1.9072365078539148E-3</c:v>
                </c:pt>
                <c:pt idx="524">
                  <c:v>1.9381474031519019E-3</c:v>
                </c:pt>
                <c:pt idx="525">
                  <c:v>1.9823949727904022E-3</c:v>
                </c:pt>
                <c:pt idx="526">
                  <c:v>2.0271874382071786E-3</c:v>
                </c:pt>
                <c:pt idx="527">
                  <c:v>2.0725248176862721E-3</c:v>
                </c:pt>
                <c:pt idx="528">
                  <c:v>2.1184071297364326E-3</c:v>
                </c:pt>
                <c:pt idx="529">
                  <c:v>2.1648343930866787E-3</c:v>
                </c:pt>
                <c:pt idx="530">
                  <c:v>2.211806626692514E-3</c:v>
                </c:pt>
                <c:pt idx="531">
                  <c:v>2.2593238497270463E-3</c:v>
                </c:pt>
                <c:pt idx="532">
                  <c:v>2.3073860815907565E-3</c:v>
                </c:pt>
                <c:pt idx="533">
                  <c:v>2.3524127636269953E-3</c:v>
                </c:pt>
                <c:pt idx="534">
                  <c:v>2.4015258143481322E-3</c:v>
                </c:pt>
                <c:pt idx="535">
                  <c:v>2.4511839215716736E-3</c:v>
                </c:pt>
                <c:pt idx="536">
                  <c:v>2.5013871053445047E-3</c:v>
                </c:pt>
                <c:pt idx="537">
                  <c:v>2.5708614017500137E-3</c:v>
                </c:pt>
                <c:pt idx="538">
                  <c:v>2.6223513510636298E-3</c:v>
                </c:pt>
                <c:pt idx="539">
                  <c:v>2.6743865029335389E-3</c:v>
                </c:pt>
                <c:pt idx="540">
                  <c:v>2.7269668795505005E-3</c:v>
                </c:pt>
                <c:pt idx="541">
                  <c:v>2.7989084658085121E-3</c:v>
                </c:pt>
                <c:pt idx="542">
                  <c:v>2.8527728325653192E-3</c:v>
                </c:pt>
                <c:pt idx="543">
                  <c:v>2.9071824628575486E-3</c:v>
                </c:pt>
                <c:pt idx="544">
                  <c:v>2.9621373791507461E-3</c:v>
                </c:pt>
                <c:pt idx="545">
                  <c:v>3.0296989411069206E-3</c:v>
                </c:pt>
                <c:pt idx="546">
                  <c:v>3.0858618355090114E-3</c:v>
                </c:pt>
                <c:pt idx="547">
                  <c:v>3.1425701031594032E-3</c:v>
                </c:pt>
                <c:pt idx="548">
                  <c:v>3.1998237677269888E-3</c:v>
                </c:pt>
                <c:pt idx="549">
                  <c:v>3.2576228531065675E-3</c:v>
                </c:pt>
                <c:pt idx="550">
                  <c:v>3.3159667586751098E-3</c:v>
                </c:pt>
                <c:pt idx="551">
                  <c:v>3.3748342438459345E-3</c:v>
                </c:pt>
                <c:pt idx="552">
                  <c:v>3.4341791919615928E-3</c:v>
                </c:pt>
                <c:pt idx="553">
                  <c:v>3.4939540028052726E-3</c:v>
                </c:pt>
                <c:pt idx="554">
                  <c:v>3.5541110734058443E-3</c:v>
                </c:pt>
                <c:pt idx="555">
                  <c:v>3.6146027979874645E-3</c:v>
                </c:pt>
                <c:pt idx="556">
                  <c:v>3.6753815679252642E-3</c:v>
                </c:pt>
                <c:pt idx="557">
                  <c:v>3.7363997717105957E-3</c:v>
                </c:pt>
                <c:pt idx="558">
                  <c:v>3.7976097949162747E-3</c:v>
                </c:pt>
                <c:pt idx="559">
                  <c:v>3.858964020173123E-3</c:v>
                </c:pt>
                <c:pt idx="560">
                  <c:v>3.9204148271465089E-3</c:v>
                </c:pt>
                <c:pt idx="561">
                  <c:v>3.9819145925224439E-3</c:v>
                </c:pt>
                <c:pt idx="562">
                  <c:v>4.0434156900015028E-3</c:v>
                </c:pt>
                <c:pt idx="563">
                  <c:v>4.1004727947449617E-3</c:v>
                </c:pt>
                <c:pt idx="564">
                  <c:v>4.1618553857892928E-3</c:v>
                </c:pt>
                <c:pt idx="565">
                  <c:v>4.2231576430061214E-3</c:v>
                </c:pt>
                <c:pt idx="566">
                  <c:v>4.2887623705368666E-3</c:v>
                </c:pt>
                <c:pt idx="567">
                  <c:v>4.3498989429345009E-3</c:v>
                </c:pt>
                <c:pt idx="568">
                  <c:v>4.4109551793586098E-3</c:v>
                </c:pt>
                <c:pt idx="569">
                  <c:v>4.4719310760235253E-3</c:v>
                </c:pt>
                <c:pt idx="570">
                  <c:v>4.5328266291479241E-3</c:v>
                </c:pt>
                <c:pt idx="571">
                  <c:v>4.5936418349556973E-3</c:v>
                </c:pt>
                <c:pt idx="572">
                  <c:v>4.6543766896759483E-3</c:v>
                </c:pt>
                <c:pt idx="573">
                  <c:v>4.7150311895421239E-3</c:v>
                </c:pt>
                <c:pt idx="574">
                  <c:v>4.7756053307928857E-3</c:v>
                </c:pt>
                <c:pt idx="575">
                  <c:v>4.8360991096712382E-3</c:v>
                </c:pt>
                <c:pt idx="576">
                  <c:v>4.8878457821208698E-3</c:v>
                </c:pt>
                <c:pt idx="577">
                  <c:v>4.9481886593163438E-3</c:v>
                </c:pt>
                <c:pt idx="578">
                  <c:v>5.0084511454651093E-3</c:v>
                </c:pt>
                <c:pt idx="579">
                  <c:v>5.0772241154994902E-3</c:v>
                </c:pt>
                <c:pt idx="580">
                  <c:v>5.1373143228143903E-3</c:v>
                </c:pt>
                <c:pt idx="581">
                  <c:v>5.1973241276055404E-3</c:v>
                </c:pt>
                <c:pt idx="582">
                  <c:v>5.2572535262349618E-3</c:v>
                </c:pt>
                <c:pt idx="583">
                  <c:v>5.3171025150646756E-3</c:v>
                </c:pt>
                <c:pt idx="584">
                  <c:v>5.3725768771051537E-3</c:v>
                </c:pt>
                <c:pt idx="585">
                  <c:v>5.4322698846227856E-3</c:v>
                </c:pt>
                <c:pt idx="586">
                  <c:v>5.4918824630612907E-3</c:v>
                </c:pt>
                <c:pt idx="587">
                  <c:v>5.5514146088424081E-3</c:v>
                </c:pt>
                <c:pt idx="588">
                  <c:v>5.6236896702413141E-3</c:v>
                </c:pt>
                <c:pt idx="589">
                  <c:v>5.6830464961852584E-3</c:v>
                </c:pt>
                <c:pt idx="590">
                  <c:v>5.7423229034792031E-3</c:v>
                </c:pt>
                <c:pt idx="591">
                  <c:v>5.8015188884469569E-3</c:v>
                </c:pt>
                <c:pt idx="592">
                  <c:v>5.8606344474166766E-3</c:v>
                </c:pt>
                <c:pt idx="593">
                  <c:v>5.9154195274337936E-3</c:v>
                </c:pt>
                <c:pt idx="594">
                  <c:v>5.974378996051021E-3</c:v>
                </c:pt>
                <c:pt idx="595">
                  <c:v>6.0332580196523246E-3</c:v>
                </c:pt>
                <c:pt idx="596">
                  <c:v>6.092056594623892E-3</c:v>
                </c:pt>
                <c:pt idx="597">
                  <c:v>6.1550057241389969E-3</c:v>
                </c:pt>
                <c:pt idx="598">
                  <c:v>6.2136386502967388E-3</c:v>
                </c:pt>
                <c:pt idx="599">
                  <c:v>6.2721911248925476E-3</c:v>
                </c:pt>
                <c:pt idx="600">
                  <c:v>6.3306631442971517E-3</c:v>
                </c:pt>
                <c:pt idx="601">
                  <c:v>6.3890547048821482E-3</c:v>
                </c:pt>
                <c:pt idx="602">
                  <c:v>6.447366014601193E-3</c:v>
                </c:pt>
                <c:pt idx="603">
                  <c:v>6.5056008352790493E-3</c:v>
                </c:pt>
                <c:pt idx="604">
                  <c:v>6.5637658778840216E-3</c:v>
                </c:pt>
                <c:pt idx="605">
                  <c:v>6.6218679430500764E-3</c:v>
                </c:pt>
                <c:pt idx="606">
                  <c:v>6.6799138318178169E-3</c:v>
                </c:pt>
                <c:pt idx="607">
                  <c:v>6.7379103456336039E-3</c:v>
                </c:pt>
                <c:pt idx="608">
                  <c:v>6.7958642863486934E-3</c:v>
                </c:pt>
                <c:pt idx="609">
                  <c:v>6.8537824562174979E-3</c:v>
                </c:pt>
                <c:pt idx="610">
                  <c:v>6.9116716578975857E-3</c:v>
                </c:pt>
                <c:pt idx="611">
                  <c:v>6.9695386944505482E-3</c:v>
                </c:pt>
                <c:pt idx="612">
                  <c:v>7.0273903693393956E-3</c:v>
                </c:pt>
                <c:pt idx="613">
                  <c:v>7.0852334864268196E-3</c:v>
                </c:pt>
                <c:pt idx="614">
                  <c:v>7.1430748499830103E-3</c:v>
                </c:pt>
                <c:pt idx="615">
                  <c:v>7.1967158641274729E-3</c:v>
                </c:pt>
                <c:pt idx="616">
                  <c:v>7.254569119024514E-3</c:v>
                </c:pt>
                <c:pt idx="617">
                  <c:v>7.3124313046282786E-3</c:v>
                </c:pt>
                <c:pt idx="618">
                  <c:v>7.3745131572244349E-3</c:v>
                </c:pt>
                <c:pt idx="619">
                  <c:v>7.4323950325423964E-3</c:v>
                </c:pt>
                <c:pt idx="620">
                  <c:v>7.4902858491654465E-3</c:v>
                </c:pt>
                <c:pt idx="621">
                  <c:v>7.5481856074645906E-3</c:v>
                </c:pt>
                <c:pt idx="622">
                  <c:v>7.6060943078117074E-3</c:v>
                </c:pt>
                <c:pt idx="623">
                  <c:v>7.6640119505769341E-3</c:v>
                </c:pt>
                <c:pt idx="624">
                  <c:v>7.7219385361312785E-3</c:v>
                </c:pt>
                <c:pt idx="625">
                  <c:v>7.7798740648457486E-3</c:v>
                </c:pt>
                <c:pt idx="626">
                  <c:v>7.8378185370922195E-3</c:v>
                </c:pt>
                <c:pt idx="627">
                  <c:v>7.8957719532417019E-3</c:v>
                </c:pt>
                <c:pt idx="628">
                  <c:v>7.9495048776630599E-3</c:v>
                </c:pt>
                <c:pt idx="629">
                  <c:v>8.0074742603329935E-3</c:v>
                </c:pt>
                <c:pt idx="630">
                  <c:v>8.0654525784759467E-3</c:v>
                </c:pt>
                <c:pt idx="631">
                  <c:v>8.1317244553659167E-3</c:v>
                </c:pt>
                <c:pt idx="632">
                  <c:v>8.1897219221915112E-3</c:v>
                </c:pt>
                <c:pt idx="633">
                  <c:v>8.2646875276197965E-3</c:v>
                </c:pt>
                <c:pt idx="634">
                  <c:v>8.3057436660960559E-3</c:v>
                </c:pt>
                <c:pt idx="635">
                  <c:v>8.3637679439102445E-3</c:v>
                </c:pt>
                <c:pt idx="636">
                  <c:v>8.4175560465800103E-3</c:v>
                </c:pt>
                <c:pt idx="637">
                  <c:v>8.4755962013991493E-3</c:v>
                </c:pt>
                <c:pt idx="638">
                  <c:v>8.5336452851096922E-3</c:v>
                </c:pt>
                <c:pt idx="639">
                  <c:v>8.5917032980749042E-3</c:v>
                </c:pt>
                <c:pt idx="640">
                  <c:v>8.6540234063068114E-3</c:v>
                </c:pt>
                <c:pt idx="641">
                  <c:v>8.7248684953132559E-3</c:v>
                </c:pt>
                <c:pt idx="642">
                  <c:v>8.7829614936272143E-3</c:v>
                </c:pt>
                <c:pt idx="643">
                  <c:v>8.8410634610440776E-3</c:v>
                </c:pt>
                <c:pt idx="644">
                  <c:v>8.8991743979431222E-3</c:v>
                </c:pt>
                <c:pt idx="645">
                  <c:v>8.944502357960368E-3</c:v>
                </c:pt>
                <c:pt idx="646">
                  <c:v>9.0358419074684504E-3</c:v>
                </c:pt>
                <c:pt idx="647">
                  <c:v>9.0939785720893125E-3</c:v>
                </c:pt>
                <c:pt idx="648">
                  <c:v>9.1521241790691165E-3</c:v>
                </c:pt>
                <c:pt idx="649">
                  <c:v>9.2145520605759965E-3</c:v>
                </c:pt>
                <c:pt idx="650">
                  <c:v>9.2727176839242469E-3</c:v>
                </c:pt>
                <c:pt idx="651">
                  <c:v>9.3308922603698927E-3</c:v>
                </c:pt>
                <c:pt idx="652">
                  <c:v>9.3890757902848065E-3</c:v>
                </c:pt>
                <c:pt idx="653">
                  <c:v>9.4472682720016313E-3</c:v>
                </c:pt>
                <c:pt idx="654">
                  <c:v>9.5054686679225293E-3</c:v>
                </c:pt>
                <c:pt idx="655">
                  <c:v>9.5636732220424313E-3</c:v>
                </c:pt>
                <c:pt idx="656">
                  <c:v>9.6218777376418409E-3</c:v>
                </c:pt>
                <c:pt idx="657">
                  <c:v>9.6800780177571134E-3</c:v>
                </c:pt>
                <c:pt idx="658">
                  <c:v>9.7382698651734979E-3</c:v>
                </c:pt>
                <c:pt idx="659">
                  <c:v>9.7964490824242745E-3</c:v>
                </c:pt>
                <c:pt idx="660">
                  <c:v>9.8546114718003064E-3</c:v>
                </c:pt>
                <c:pt idx="661">
                  <c:v>9.9127528353352683E-3</c:v>
                </c:pt>
                <c:pt idx="662">
                  <c:v>9.9708689748230321E-3</c:v>
                </c:pt>
                <c:pt idx="663">
                  <c:v>1.0028955691803756E-2</c:v>
                </c:pt>
                <c:pt idx="664">
                  <c:v>1.0087008787570842E-2</c:v>
                </c:pt>
                <c:pt idx="665">
                  <c:v>1.014502406317006E-2</c:v>
                </c:pt>
                <c:pt idx="666">
                  <c:v>1.0198720839567981E-2</c:v>
                </c:pt>
                <c:pt idx="667">
                  <c:v>1.0256650234406845E-2</c:v>
                </c:pt>
                <c:pt idx="668">
                  <c:v>1.0314533400549235E-2</c:v>
                </c:pt>
                <c:pt idx="669">
                  <c:v>1.0372370335946677E-2</c:v>
                </c:pt>
                <c:pt idx="670">
                  <c:v>1.043016103855246E-2</c:v>
                </c:pt>
                <c:pt idx="671">
                  <c:v>1.049217377503988E-2</c:v>
                </c:pt>
                <c:pt idx="672">
                  <c:v>1.0549870387007963E-2</c:v>
                </c:pt>
                <c:pt idx="673">
                  <c:v>1.0607520767767619E-2</c:v>
                </c:pt>
                <c:pt idx="674">
                  <c:v>1.0665124915257019E-2</c:v>
                </c:pt>
                <c:pt idx="675">
                  <c:v>1.0722682827416074E-2</c:v>
                </c:pt>
                <c:pt idx="676">
                  <c:v>1.078019450218382E-2</c:v>
                </c:pt>
                <c:pt idx="677">
                  <c:v>1.0837659937501907E-2</c:v>
                </c:pt>
                <c:pt idx="678">
                  <c:v>1.0895079131315455E-2</c:v>
                </c:pt>
                <c:pt idx="679">
                  <c:v>1.0943940952920173E-2</c:v>
                </c:pt>
                <c:pt idx="680">
                  <c:v>1.100127077433033E-2</c:v>
                </c:pt>
                <c:pt idx="681">
                  <c:v>1.1058554332996628E-2</c:v>
                </c:pt>
                <c:pt idx="682">
                  <c:v>1.1115791626914451E-2</c:v>
                </c:pt>
                <c:pt idx="683">
                  <c:v>1.1172982654079178E-2</c:v>
                </c:pt>
                <c:pt idx="684">
                  <c:v>1.1234375289396107E-2</c:v>
                </c:pt>
                <c:pt idx="685">
                  <c:v>1.1287225900142417E-2</c:v>
                </c:pt>
                <c:pt idx="686">
                  <c:v>1.1344278115041462E-2</c:v>
                </c:pt>
                <c:pt idx="687">
                  <c:v>1.1401284055187588E-2</c:v>
                </c:pt>
                <c:pt idx="688">
                  <c:v>1.1458243718585059E-2</c:v>
                </c:pt>
                <c:pt idx="689">
                  <c:v>1.1515157103240803E-2</c:v>
                </c:pt>
                <c:pt idx="690">
                  <c:v>1.157202420715997E-2</c:v>
                </c:pt>
                <c:pt idx="691">
                  <c:v>1.1628845028353041E-2</c:v>
                </c:pt>
                <c:pt idx="692">
                  <c:v>1.1694091339057928E-2</c:v>
                </c:pt>
                <c:pt idx="693">
                  <c:v>1.1750816664657287E-2</c:v>
                </c:pt>
                <c:pt idx="694">
                  <c:v>1.1807495716073028E-2</c:v>
                </c:pt>
                <c:pt idx="695">
                  <c:v>1.1864128491278082E-2</c:v>
                </c:pt>
                <c:pt idx="696">
                  <c:v>1.1920714988244503E-2</c:v>
                </c:pt>
                <c:pt idx="697">
                  <c:v>1.1973026578068362E-2</c:v>
                </c:pt>
                <c:pt idx="698">
                  <c:v>1.2029521937975985E-2</c:v>
                </c:pt>
                <c:pt idx="699">
                  <c:v>1.2085971006432933E-2</c:v>
                </c:pt>
                <c:pt idx="700">
                  <c:v>1.2142373781439054E-2</c:v>
                </c:pt>
                <c:pt idx="701">
                  <c:v>1.2202953228685066E-2</c:v>
                </c:pt>
                <c:pt idx="702">
                  <c:v>1.2259262013753661E-2</c:v>
                </c:pt>
                <c:pt idx="703">
                  <c:v>1.2315524506441891E-2</c:v>
                </c:pt>
                <c:pt idx="704">
                  <c:v>1.2371740704735719E-2</c:v>
                </c:pt>
                <c:pt idx="705">
                  <c:v>1.2427910606624574E-2</c:v>
                </c:pt>
                <c:pt idx="706">
                  <c:v>1.2484031994284274E-2</c:v>
                </c:pt>
                <c:pt idx="707">
                  <c:v>1.2540093786390264E-2</c:v>
                </c:pt>
                <c:pt idx="708">
                  <c:v>1.2596082685109276E-2</c:v>
                </c:pt>
                <c:pt idx="709">
                  <c:v>1.2651985391854728E-2</c:v>
                </c:pt>
                <c:pt idx="710">
                  <c:v>1.2707788607287603E-2</c:v>
                </c:pt>
                <c:pt idx="711">
                  <c:v>1.276347903131991E-2</c:v>
                </c:pt>
                <c:pt idx="712">
                  <c:v>1.2819043363117302E-2</c:v>
                </c:pt>
                <c:pt idx="713">
                  <c:v>1.2874468301104286E-2</c:v>
                </c:pt>
                <c:pt idx="714">
                  <c:v>1.2929740542971175E-2</c:v>
                </c:pt>
                <c:pt idx="715">
                  <c:v>1.2984846785671477E-2</c:v>
                </c:pt>
                <c:pt idx="716">
                  <c:v>1.3039773725434934E-2</c:v>
                </c:pt>
                <c:pt idx="717">
                  <c:v>1.3094508057772729E-2</c:v>
                </c:pt>
                <c:pt idx="718">
                  <c:v>1.3144943490491596E-2</c:v>
                </c:pt>
                <c:pt idx="719">
                  <c:v>1.3199267897726203E-2</c:v>
                </c:pt>
                <c:pt idx="720">
                  <c:v>1.3253371184835524E-2</c:v>
                </c:pt>
                <c:pt idx="721">
                  <c:v>1.3307253336225877E-2</c:v>
                </c:pt>
                <c:pt idx="722">
                  <c:v>1.336091434286976E-2</c:v>
                </c:pt>
                <c:pt idx="723">
                  <c:v>1.3418378123208511E-2</c:v>
                </c:pt>
                <c:pt idx="724">
                  <c:v>1.3471582998903234E-2</c:v>
                </c:pt>
                <c:pt idx="725">
                  <c:v>1.352456670190649E-2</c:v>
                </c:pt>
                <c:pt idx="726">
                  <c:v>1.3577329223243719E-2</c:v>
                </c:pt>
                <c:pt idx="727">
                  <c:v>1.36298705539812E-2</c:v>
                </c:pt>
                <c:pt idx="728">
                  <c:v>1.3682190685219964E-2</c:v>
                </c:pt>
                <c:pt idx="729">
                  <c:v>1.3734289608099271E-2</c:v>
                </c:pt>
                <c:pt idx="730">
                  <c:v>1.3786167313796614E-2</c:v>
                </c:pt>
                <c:pt idx="731">
                  <c:v>1.3829995823430252E-2</c:v>
                </c:pt>
                <c:pt idx="732">
                  <c:v>1.3881458720108597E-2</c:v>
                </c:pt>
                <c:pt idx="733">
                  <c:v>1.3932700377027984E-2</c:v>
                </c:pt>
                <c:pt idx="734">
                  <c:v>1.3983720785700093E-2</c:v>
                </c:pt>
                <c:pt idx="735">
                  <c:v>1.403451993767213E-2</c:v>
                </c:pt>
                <c:pt idx="736">
                  <c:v>1.4085097824525938E-2</c:v>
                </c:pt>
                <c:pt idx="737">
                  <c:v>1.4135454437882444E-2</c:v>
                </c:pt>
                <c:pt idx="738">
                  <c:v>1.4189407542274905E-2</c:v>
                </c:pt>
                <c:pt idx="739">
                  <c:v>1.4235503810763106E-2</c:v>
                </c:pt>
                <c:pt idx="740">
                  <c:v>1.4285196553711188E-2</c:v>
                </c:pt>
                <c:pt idx="741">
                  <c:v>1.4334667990007155E-2</c:v>
                </c:pt>
                <c:pt idx="742">
                  <c:v>1.4383918111452232E-2</c:v>
                </c:pt>
                <c:pt idx="743">
                  <c:v>1.4432946909887612E-2</c:v>
                </c:pt>
                <c:pt idx="744">
                  <c:v>1.4489222537349267E-2</c:v>
                </c:pt>
                <c:pt idx="745">
                  <c:v>1.4537780951943764E-2</c:v>
                </c:pt>
                <c:pt idx="746">
                  <c:v>1.4586118013268635E-2</c:v>
                </c:pt>
                <c:pt idx="747">
                  <c:v>1.4634233713138252E-2</c:v>
                </c:pt>
                <c:pt idx="748">
                  <c:v>1.4682128043400876E-2</c:v>
                </c:pt>
                <c:pt idx="749">
                  <c:v>1.4726136842496136E-2</c:v>
                </c:pt>
                <c:pt idx="750">
                  <c:v>1.4773602282031001E-2</c:v>
                </c:pt>
                <c:pt idx="751">
                  <c:v>1.4820846331167984E-2</c:v>
                </c:pt>
                <c:pt idx="752">
                  <c:v>1.4867868981991659E-2</c:v>
                </c:pt>
                <c:pt idx="753">
                  <c:v>1.4918278867995167E-2</c:v>
                </c:pt>
                <c:pt idx="754">
                  <c:v>1.4964844811568448E-2</c:v>
                </c:pt>
                <c:pt idx="755">
                  <c:v>1.5011189329533445E-2</c:v>
                </c:pt>
                <c:pt idx="756">
                  <c:v>1.5057312414041653E-2</c:v>
                </c:pt>
                <c:pt idx="757">
                  <c:v>1.5103214057277587E-2</c:v>
                </c:pt>
                <c:pt idx="758">
                  <c:v>1.514889469936918E-2</c:v>
                </c:pt>
                <c:pt idx="759">
                  <c:v>1.5194357544670604E-2</c:v>
                </c:pt>
                <c:pt idx="760">
                  <c:v>1.5239606851143669E-2</c:v>
                </c:pt>
                <c:pt idx="761">
                  <c:v>1.5284646879057904E-2</c:v>
                </c:pt>
                <c:pt idx="762">
                  <c:v>1.5329481888910481E-2</c:v>
                </c:pt>
                <c:pt idx="763">
                  <c:v>1.5374116141427953E-2</c:v>
                </c:pt>
                <c:pt idx="764">
                  <c:v>1.5418553897559308E-2</c:v>
                </c:pt>
                <c:pt idx="765">
                  <c:v>1.5462799418480304E-2</c:v>
                </c:pt>
                <c:pt idx="766">
                  <c:v>1.5506856965583049E-2</c:v>
                </c:pt>
                <c:pt idx="767">
                  <c:v>1.5550730800482953E-2</c:v>
                </c:pt>
                <c:pt idx="768">
                  <c:v>1.5594425185010034E-2</c:v>
                </c:pt>
                <c:pt idx="769">
                  <c:v>1.5637944381208923E-2</c:v>
                </c:pt>
                <c:pt idx="770">
                  <c:v>1.5681292651337126E-2</c:v>
                </c:pt>
                <c:pt idx="771">
                  <c:v>1.5721078105931069E-2</c:v>
                </c:pt>
                <c:pt idx="772">
                  <c:v>1.5764103927488952E-2</c:v>
                </c:pt>
                <c:pt idx="773">
                  <c:v>1.5806964296484413E-2</c:v>
                </c:pt>
                <c:pt idx="774">
                  <c:v>1.5849659207552956E-2</c:v>
                </c:pt>
                <c:pt idx="775">
                  <c:v>1.5895544770744816E-2</c:v>
                </c:pt>
                <c:pt idx="776">
                  <c:v>1.5937898799042415E-2</c:v>
                </c:pt>
                <c:pt idx="777">
                  <c:v>1.5980087350692843E-2</c:v>
                </c:pt>
                <c:pt idx="778">
                  <c:v>1.602211042035516E-2</c:v>
                </c:pt>
                <c:pt idx="779">
                  <c:v>1.606396800271101E-2</c:v>
                </c:pt>
                <c:pt idx="780">
                  <c:v>1.6105660092462021E-2</c:v>
                </c:pt>
                <c:pt idx="781">
                  <c:v>1.6147186684328942E-2</c:v>
                </c:pt>
                <c:pt idx="782">
                  <c:v>1.6188547773056842E-2</c:v>
                </c:pt>
                <c:pt idx="783">
                  <c:v>1.6226466925227997E-2</c:v>
                </c:pt>
                <c:pt idx="784">
                  <c:v>1.6264239658538848E-2</c:v>
                </c:pt>
                <c:pt idx="785">
                  <c:v>1.6305124161411833E-2</c:v>
                </c:pt>
                <c:pt idx="786">
                  <c:v>1.6345843146813976E-2</c:v>
                </c:pt>
                <c:pt idx="787">
                  <c:v>1.6386396609703091E-2</c:v>
                </c:pt>
                <c:pt idx="788">
                  <c:v>1.6426784545057416E-2</c:v>
                </c:pt>
                <c:pt idx="789">
                  <c:v>1.6470224336477116E-2</c:v>
                </c:pt>
                <c:pt idx="790">
                  <c:v>1.6507063813171463E-2</c:v>
                </c:pt>
                <c:pt idx="791">
                  <c:v>1.6546955135990693E-2</c:v>
                </c:pt>
                <c:pt idx="792">
                  <c:v>1.6577113580826731E-2</c:v>
                </c:pt>
                <c:pt idx="793">
                  <c:v>1.6626241134450659E-2</c:v>
                </c:pt>
                <c:pt idx="794">
                  <c:v>1.6665635800271694E-2</c:v>
                </c:pt>
                <c:pt idx="795">
                  <c:v>1.6704864903975825E-2</c:v>
                </c:pt>
                <c:pt idx="796">
                  <c:v>1.6750222291607986E-2</c:v>
                </c:pt>
                <c:pt idx="797">
                  <c:v>1.6789100216661204E-2</c:v>
                </c:pt>
                <c:pt idx="798">
                  <c:v>1.6827812557311712E-2</c:v>
                </c:pt>
                <c:pt idx="799">
                  <c:v>1.6866359308659078E-2</c:v>
                </c:pt>
                <c:pt idx="800">
                  <c:v>1.6904740465822861E-2</c:v>
                </c:pt>
                <c:pt idx="801">
                  <c:v>1.6939859668155602E-2</c:v>
                </c:pt>
                <c:pt idx="802">
                  <c:v>1.6977919662515249E-2</c:v>
                </c:pt>
                <c:pt idx="803">
                  <c:v>1.7015814052324163E-2</c:v>
                </c:pt>
                <c:pt idx="804">
                  <c:v>1.7053542832835372E-2</c:v>
                </c:pt>
                <c:pt idx="805">
                  <c:v>1.7094162169563491E-2</c:v>
                </c:pt>
                <c:pt idx="806">
                  <c:v>1.7131549660319857E-2</c:v>
                </c:pt>
                <c:pt idx="807">
                  <c:v>1.7168771523319498E-2</c:v>
                </c:pt>
                <c:pt idx="808">
                  <c:v>1.7205827753848792E-2</c:v>
                </c:pt>
                <c:pt idx="809">
                  <c:v>1.7242718347215837E-2</c:v>
                </c:pt>
                <c:pt idx="810">
                  <c:v>1.7279442969996912E-2</c:v>
                </c:pt>
                <c:pt idx="811">
                  <c:v>1.7315998059057883E-2</c:v>
                </c:pt>
                <c:pt idx="812">
                  <c:v>1.7352378217987602E-2</c:v>
                </c:pt>
                <c:pt idx="813">
                  <c:v>1.7388578029157116E-2</c:v>
                </c:pt>
                <c:pt idx="814">
                  <c:v>1.7424592074760225E-2</c:v>
                </c:pt>
                <c:pt idx="815">
                  <c:v>1.7460414936818686E-2</c:v>
                </c:pt>
                <c:pt idx="816">
                  <c:v>1.7496041197186566E-2</c:v>
                </c:pt>
                <c:pt idx="817">
                  <c:v>1.7531465437546769E-2</c:v>
                </c:pt>
                <c:pt idx="818">
                  <c:v>1.756668223942319E-2</c:v>
                </c:pt>
                <c:pt idx="819">
                  <c:v>1.7601686184171163E-2</c:v>
                </c:pt>
                <c:pt idx="820">
                  <c:v>1.7636471852993107E-2</c:v>
                </c:pt>
                <c:pt idx="821">
                  <c:v>1.7671033826932438E-2</c:v>
                </c:pt>
                <c:pt idx="822">
                  <c:v>1.7705366686881378E-2</c:v>
                </c:pt>
                <c:pt idx="823">
                  <c:v>1.7736638045051902E-2</c:v>
                </c:pt>
                <c:pt idx="824">
                  <c:v>1.7770515003858442E-2</c:v>
                </c:pt>
                <c:pt idx="825">
                  <c:v>1.7804155106149043E-2</c:v>
                </c:pt>
                <c:pt idx="826">
                  <c:v>1.7840339699614797E-2</c:v>
                </c:pt>
                <c:pt idx="827">
                  <c:v>1.7873490791737532E-2</c:v>
                </c:pt>
                <c:pt idx="828">
                  <c:v>1.7906405000273604E-2</c:v>
                </c:pt>
                <c:pt idx="829">
                  <c:v>1.7939082319269523E-2</c:v>
                </c:pt>
                <c:pt idx="830">
                  <c:v>1.7971522742810015E-2</c:v>
                </c:pt>
                <c:pt idx="831">
                  <c:v>1.8003726265029336E-2</c:v>
                </c:pt>
                <c:pt idx="832">
                  <c:v>1.8035692880097369E-2</c:v>
                </c:pt>
                <c:pt idx="833">
                  <c:v>1.8067422582233525E-2</c:v>
                </c:pt>
                <c:pt idx="834">
                  <c:v>1.8098915365694565E-2</c:v>
                </c:pt>
                <c:pt idx="835">
                  <c:v>1.8130171224784178E-2</c:v>
                </c:pt>
                <c:pt idx="836">
                  <c:v>1.815856200981069E-2</c:v>
                </c:pt>
                <c:pt idx="837">
                  <c:v>1.8189359376451778E-2</c:v>
                </c:pt>
                <c:pt idx="838">
                  <c:v>1.8219919811619745E-2</c:v>
                </c:pt>
                <c:pt idx="839">
                  <c:v>1.8254555896053699E-2</c:v>
                </c:pt>
                <c:pt idx="840">
                  <c:v>1.8284608602557276E-2</c:v>
                </c:pt>
                <c:pt idx="841">
                  <c:v>1.8314424360540267E-2</c:v>
                </c:pt>
                <c:pt idx="842">
                  <c:v>1.8344003164666285E-2</c:v>
                </c:pt>
                <c:pt idx="843">
                  <c:v>1.8373345009641103E-2</c:v>
                </c:pt>
                <c:pt idx="844">
                  <c:v>1.8399945825590791E-2</c:v>
                </c:pt>
                <c:pt idx="845">
                  <c:v>1.8428829189327978E-2</c:v>
                </c:pt>
                <c:pt idx="846">
                  <c:v>1.8457475588467886E-2</c:v>
                </c:pt>
                <c:pt idx="847">
                  <c:v>1.8485885017939907E-2</c:v>
                </c:pt>
                <c:pt idx="848">
                  <c:v>1.8514057472713397E-2</c:v>
                </c:pt>
                <c:pt idx="849">
                  <c:v>1.8546844948724862E-2</c:v>
                </c:pt>
                <c:pt idx="850">
                  <c:v>1.8574512429369656E-2</c:v>
                </c:pt>
                <c:pt idx="851">
                  <c:v>1.860194289958925E-2</c:v>
                </c:pt>
                <c:pt idx="852">
                  <c:v>1.8629136354417184E-2</c:v>
                </c:pt>
                <c:pt idx="853">
                  <c:v>1.8653729571762933E-2</c:v>
                </c:pt>
                <c:pt idx="854">
                  <c:v>1.8680464528809365E-2</c:v>
                </c:pt>
                <c:pt idx="855">
                  <c:v>1.8706962466484636E-2</c:v>
                </c:pt>
                <c:pt idx="856">
                  <c:v>1.8733223380047924E-2</c:v>
                </c:pt>
                <c:pt idx="857">
                  <c:v>1.8765244348666332E-2</c:v>
                </c:pt>
                <c:pt idx="858">
                  <c:v>1.8790981745470552E-2</c:v>
                </c:pt>
                <c:pt idx="859">
                  <c:v>1.8816482092676556E-2</c:v>
                </c:pt>
                <c:pt idx="860">
                  <c:v>1.8841745385670648E-2</c:v>
                </c:pt>
                <c:pt idx="861">
                  <c:v>1.8866771619881702E-2</c:v>
                </c:pt>
                <c:pt idx="862">
                  <c:v>1.8891560949192712E-2</c:v>
                </c:pt>
                <c:pt idx="863">
                  <c:v>1.8916116188366881E-2</c:v>
                </c:pt>
                <c:pt idx="864">
                  <c:v>1.8940442360169892E-2</c:v>
                </c:pt>
                <c:pt idx="865">
                  <c:v>1.8964544554359055E-2</c:v>
                </c:pt>
                <c:pt idx="866">
                  <c:v>1.8988427860861114E-2</c:v>
                </c:pt>
                <c:pt idx="867">
                  <c:v>1.9012097369760072E-2</c:v>
                </c:pt>
                <c:pt idx="868">
                  <c:v>1.9035558171298941E-2</c:v>
                </c:pt>
                <c:pt idx="869">
                  <c:v>1.9058815355875388E-2</c:v>
                </c:pt>
                <c:pt idx="870">
                  <c:v>1.9081874014041742E-2</c:v>
                </c:pt>
                <c:pt idx="871">
                  <c:v>1.9104739236498035E-2</c:v>
                </c:pt>
                <c:pt idx="872">
                  <c:v>1.9127416114092015E-2</c:v>
                </c:pt>
                <c:pt idx="873">
                  <c:v>1.9149909737820003E-2</c:v>
                </c:pt>
                <c:pt idx="874">
                  <c:v>1.9172225198817332E-2</c:v>
                </c:pt>
                <c:pt idx="875">
                  <c:v>1.9192307306681776E-2</c:v>
                </c:pt>
                <c:pt idx="876">
                  <c:v>1.9214290292581083E-2</c:v>
                </c:pt>
                <c:pt idx="877">
                  <c:v>1.923610312023246E-2</c:v>
                </c:pt>
                <c:pt idx="878">
                  <c:v>1.9259773023001431E-2</c:v>
                </c:pt>
                <c:pt idx="879">
                  <c:v>1.9281234516929528E-2</c:v>
                </c:pt>
                <c:pt idx="880">
                  <c:v>1.9302525836244092E-2</c:v>
                </c:pt>
                <c:pt idx="881">
                  <c:v>1.9323646978179513E-2</c:v>
                </c:pt>
                <c:pt idx="882">
                  <c:v>1.9344597939992766E-2</c:v>
                </c:pt>
                <c:pt idx="883">
                  <c:v>1.9365378718963419E-2</c:v>
                </c:pt>
                <c:pt idx="884">
                  <c:v>1.9385989312390151E-2</c:v>
                </c:pt>
                <c:pt idx="885">
                  <c:v>1.9406429717597717E-2</c:v>
                </c:pt>
                <c:pt idx="886">
                  <c:v>1.9426699931930844E-2</c:v>
                </c:pt>
                <c:pt idx="887">
                  <c:v>1.9446799952755986E-2</c:v>
                </c:pt>
                <c:pt idx="888">
                  <c:v>1.9462895221987075E-2</c:v>
                </c:pt>
                <c:pt idx="889">
                  <c:v>1.9482677027549578E-2</c:v>
                </c:pt>
                <c:pt idx="890">
                  <c:v>1.9502288648432398E-2</c:v>
                </c:pt>
                <c:pt idx="891">
                  <c:v>1.9524493536843046E-2</c:v>
                </c:pt>
                <c:pt idx="892">
                  <c:v>1.9543740467907078E-2</c:v>
                </c:pt>
                <c:pt idx="893">
                  <c:v>1.9562817206532301E-2</c:v>
                </c:pt>
                <c:pt idx="894">
                  <c:v>1.9581723750295765E-2</c:v>
                </c:pt>
                <c:pt idx="895">
                  <c:v>1.9600460096793171E-2</c:v>
                </c:pt>
                <c:pt idx="896">
                  <c:v>1.9617198014244139E-2</c:v>
                </c:pt>
                <c:pt idx="897">
                  <c:v>1.9635605115459084E-2</c:v>
                </c:pt>
                <c:pt idx="898">
                  <c:v>1.965384202082919E-2</c:v>
                </c:pt>
                <c:pt idx="899">
                  <c:v>1.9671908728063264E-2</c:v>
                </c:pt>
                <c:pt idx="900">
                  <c:v>1.9693371338005687E-2</c:v>
                </c:pt>
                <c:pt idx="901">
                  <c:v>1.971638331168497E-2</c:v>
                </c:pt>
                <c:pt idx="902">
                  <c:v>1.9733883403781266E-2</c:v>
                </c:pt>
                <c:pt idx="903">
                  <c:v>1.9751213245663635E-2</c:v>
                </c:pt>
                <c:pt idx="904">
                  <c:v>1.976837283503349E-2</c:v>
                </c:pt>
                <c:pt idx="905">
                  <c:v>1.978018870482743E-2</c:v>
                </c:pt>
                <c:pt idx="906">
                  <c:v>1.9797041494143585E-2</c:v>
                </c:pt>
                <c:pt idx="907">
                  <c:v>1.9823180507569416E-2</c:v>
                </c:pt>
                <c:pt idx="908">
                  <c:v>1.9839595550255419E-2</c:v>
                </c:pt>
                <c:pt idx="909">
                  <c:v>1.9857514415236723E-2</c:v>
                </c:pt>
                <c:pt idx="910">
                  <c:v>1.9873577702563094E-2</c:v>
                </c:pt>
                <c:pt idx="911">
                  <c:v>1.988947073833661E-2</c:v>
                </c:pt>
                <c:pt idx="912">
                  <c:v>1.9905193520489358E-2</c:v>
                </c:pt>
                <c:pt idx="913">
                  <c:v>1.9920746064727907E-2</c:v>
                </c:pt>
                <c:pt idx="914">
                  <c:v>1.9936129933003692E-2</c:v>
                </c:pt>
                <c:pt idx="915">
                  <c:v>1.9951349411517678E-2</c:v>
                </c:pt>
                <c:pt idx="916">
                  <c:v>1.9966409063861101E-2</c:v>
                </c:pt>
                <c:pt idx="917">
                  <c:v>1.9981313453715573E-2</c:v>
                </c:pt>
                <c:pt idx="918">
                  <c:v>1.9996067144848716E-2</c:v>
                </c:pt>
                <c:pt idx="919">
                  <c:v>2.001067470111852E-2</c:v>
                </c:pt>
                <c:pt idx="920">
                  <c:v>2.0025140686461166E-2</c:v>
                </c:pt>
                <c:pt idx="921">
                  <c:v>2.0039469664899733E-2</c:v>
                </c:pt>
                <c:pt idx="922">
                  <c:v>2.0053666200538962E-2</c:v>
                </c:pt>
                <c:pt idx="923">
                  <c:v>2.0067734857561796E-2</c:v>
                </c:pt>
                <c:pt idx="924">
                  <c:v>2.0081680200227648E-2</c:v>
                </c:pt>
                <c:pt idx="925">
                  <c:v>2.0095506792875854E-2</c:v>
                </c:pt>
                <c:pt idx="926">
                  <c:v>2.0107699982310139E-2</c:v>
                </c:pt>
                <c:pt idx="927">
                  <c:v>2.0121308752881237E-2</c:v>
                </c:pt>
                <c:pt idx="928">
                  <c:v>2.0134807254666584E-2</c:v>
                </c:pt>
                <c:pt idx="929">
                  <c:v>2.0148195486545319E-2</c:v>
                </c:pt>
                <c:pt idx="930">
                  <c:v>2.0162964155220585E-2</c:v>
                </c:pt>
                <c:pt idx="931">
                  <c:v>2.0176124702694993E-2</c:v>
                </c:pt>
                <c:pt idx="932">
                  <c:v>2.0189174971179114E-2</c:v>
                </c:pt>
                <c:pt idx="933">
                  <c:v>2.0202114959575565E-2</c:v>
                </c:pt>
                <c:pt idx="934">
                  <c:v>2.0214944666794785E-2</c:v>
                </c:pt>
                <c:pt idx="935">
                  <c:v>2.0227664091756761E-2</c:v>
                </c:pt>
                <c:pt idx="936">
                  <c:v>2.0240273233392791E-2</c:v>
                </c:pt>
                <c:pt idx="937">
                  <c:v>2.0252772090641108E-2</c:v>
                </c:pt>
                <c:pt idx="938">
                  <c:v>2.0265160662449516E-2</c:v>
                </c:pt>
                <c:pt idx="939">
                  <c:v>2.0274585859148431E-2</c:v>
                </c:pt>
                <c:pt idx="940">
                  <c:v>2.0286768243285458E-2</c:v>
                </c:pt>
                <c:pt idx="941">
                  <c:v>2.0298840350614356E-2</c:v>
                </c:pt>
                <c:pt idx="942">
                  <c:v>2.0310802180140364E-2</c:v>
                </c:pt>
                <c:pt idx="943">
                  <c:v>2.0322653730879381E-2</c:v>
                </c:pt>
                <c:pt idx="944">
                  <c:v>2.0335785839950153E-2</c:v>
                </c:pt>
                <c:pt idx="945">
                  <c:v>2.0346025992103556E-2</c:v>
                </c:pt>
                <c:pt idx="946">
                  <c:v>2.0357546700664919E-2</c:v>
                </c:pt>
                <c:pt idx="947">
                  <c:v>2.0368957126592591E-2</c:v>
                </c:pt>
                <c:pt idx="948">
                  <c:v>2.0380257268945989E-2</c:v>
                </c:pt>
                <c:pt idx="949">
                  <c:v>2.0391447126796081E-2</c:v>
                </c:pt>
                <c:pt idx="950">
                  <c:v>2.0402526699220935E-2</c:v>
                </c:pt>
                <c:pt idx="951">
                  <c:v>2.0413495985310171E-2</c:v>
                </c:pt>
                <c:pt idx="952">
                  <c:v>2.0427020129833415E-2</c:v>
                </c:pt>
                <c:pt idx="953">
                  <c:v>2.0437754300169485E-2</c:v>
                </c:pt>
                <c:pt idx="954">
                  <c:v>2.0448378169502443E-2</c:v>
                </c:pt>
                <c:pt idx="955">
                  <c:v>2.0458891736937348E-2</c:v>
                </c:pt>
                <c:pt idx="956">
                  <c:v>2.04679918687296E-2</c:v>
                </c:pt>
                <c:pt idx="957">
                  <c:v>2.0478292124352974E-2</c:v>
                </c:pt>
                <c:pt idx="958">
                  <c:v>2.0488482081482497E-2</c:v>
                </c:pt>
                <c:pt idx="959">
                  <c:v>2.0498561739268732E-2</c:v>
                </c:pt>
                <c:pt idx="960">
                  <c:v>2.0508531096875428E-2</c:v>
                </c:pt>
                <c:pt idx="961">
                  <c:v>2.051965675282073E-2</c:v>
                </c:pt>
                <c:pt idx="962">
                  <c:v>2.0529398182726939E-2</c:v>
                </c:pt>
                <c:pt idx="963">
                  <c:v>2.0539029303918807E-2</c:v>
                </c:pt>
                <c:pt idx="964">
                  <c:v>2.0548550115585686E-2</c:v>
                </c:pt>
                <c:pt idx="965">
                  <c:v>2.055796061692821E-2</c:v>
                </c:pt>
                <c:pt idx="966">
                  <c:v>2.0567260807152234E-2</c:v>
                </c:pt>
                <c:pt idx="967">
                  <c:v>2.0576450685476644E-2</c:v>
                </c:pt>
                <c:pt idx="968">
                  <c:v>2.0585530251127276E-2</c:v>
                </c:pt>
                <c:pt idx="969">
                  <c:v>2.0594499503341263E-2</c:v>
                </c:pt>
                <c:pt idx="970">
                  <c:v>2.0603358441362685E-2</c:v>
                </c:pt>
                <c:pt idx="971">
                  <c:v>2.0612107064447788E-2</c:v>
                </c:pt>
                <c:pt idx="972">
                  <c:v>2.062074537185804E-2</c:v>
                </c:pt>
                <c:pt idx="973">
                  <c:v>2.0629273362868794E-2</c:v>
                </c:pt>
                <c:pt idx="974">
                  <c:v>2.0637691036761503E-2</c:v>
                </c:pt>
                <c:pt idx="975">
                  <c:v>2.06459983928289E-2</c:v>
                </c:pt>
                <c:pt idx="976">
                  <c:v>2.065419543037068E-2</c:v>
                </c:pt>
                <c:pt idx="977">
                  <c:v>2.0662282148696955E-2</c:v>
                </c:pt>
                <c:pt idx="978">
                  <c:v>2.0669117301464292E-2</c:v>
                </c:pt>
                <c:pt idx="979">
                  <c:v>2.0676990808451777E-2</c:v>
                </c:pt>
                <c:pt idx="980">
                  <c:v>2.0684754000410064E-2</c:v>
                </c:pt>
                <c:pt idx="981">
                  <c:v>2.069240687669088E-2</c:v>
                </c:pt>
                <c:pt idx="982">
                  <c:v>2.069994943665825E-2</c:v>
                </c:pt>
                <c:pt idx="983">
                  <c:v>2.0708485717692064E-2</c:v>
                </c:pt>
                <c:pt idx="984">
                  <c:v>2.071580018298291E-2</c:v>
                </c:pt>
                <c:pt idx="985">
                  <c:v>2.072300432387544E-2</c:v>
                </c:pt>
                <c:pt idx="986">
                  <c:v>2.0730098139762322E-2</c:v>
                </c:pt>
                <c:pt idx="987">
                  <c:v>2.0737081630048372E-2</c:v>
                </c:pt>
                <c:pt idx="988">
                  <c:v>2.0743954794144499E-2</c:v>
                </c:pt>
                <c:pt idx="989">
                  <c:v>2.0750717631473771E-2</c:v>
                </c:pt>
                <c:pt idx="990">
                  <c:v>2.0757370141467082E-2</c:v>
                </c:pt>
                <c:pt idx="991">
                  <c:v>2.0761823283614866E-2</c:v>
                </c:pt>
                <c:pt idx="992">
                  <c:v>2.0768270156721336E-2</c:v>
                </c:pt>
                <c:pt idx="993">
                  <c:v>2.077460671338649E-2</c:v>
                </c:pt>
                <c:pt idx="994">
                  <c:v>2.078083295308808E-2</c:v>
                </c:pt>
                <c:pt idx="995">
                  <c:v>2.0787963658551307E-2</c:v>
                </c:pt>
                <c:pt idx="996">
                  <c:v>2.0792954479557757E-2</c:v>
                </c:pt>
                <c:pt idx="997">
                  <c:v>2.0798849765329308E-2</c:v>
                </c:pt>
                <c:pt idx="998">
                  <c:v>2.0804634732141558E-2</c:v>
                </c:pt>
                <c:pt idx="999">
                  <c:v>2.0810309379518444E-2</c:v>
                </c:pt>
                <c:pt idx="1000">
                  <c:v>2.0815873706993671E-2</c:v>
                </c:pt>
                <c:pt idx="1001">
                  <c:v>2.0821327714108051E-2</c:v>
                </c:pt>
                <c:pt idx="1002">
                  <c:v>2.0826671400412167E-2</c:v>
                </c:pt>
                <c:pt idx="1003">
                  <c:v>2.0831904765467257E-2</c:v>
                </c:pt>
                <c:pt idx="1004">
                  <c:v>2.0838920614455518E-2</c:v>
                </c:pt>
                <c:pt idx="1005">
                  <c:v>2.0843918152425929E-2</c:v>
                </c:pt>
                <c:pt idx="1006">
                  <c:v>2.0848805355217954E-2</c:v>
                </c:pt>
                <c:pt idx="1007">
                  <c:v>2.0853582222420616E-2</c:v>
                </c:pt>
                <c:pt idx="1008">
                  <c:v>2.0858248753630761E-2</c:v>
                </c:pt>
                <c:pt idx="1009">
                  <c:v>2.086189691328726E-2</c:v>
                </c:pt>
                <c:pt idx="1010">
                  <c:v>2.0866350395139566E-2</c:v>
                </c:pt>
                <c:pt idx="1011">
                  <c:v>2.0870693546201215E-2</c:v>
                </c:pt>
                <c:pt idx="1012">
                  <c:v>2.0874926366108541E-2</c:v>
                </c:pt>
                <c:pt idx="1013">
                  <c:v>2.0879926356382739E-2</c:v>
                </c:pt>
                <c:pt idx="1014">
                  <c:v>2.0883930863719775E-2</c:v>
                </c:pt>
                <c:pt idx="1015">
                  <c:v>2.088782503251068E-2</c:v>
                </c:pt>
                <c:pt idx="1016">
                  <c:v>2.0891608862427899E-2</c:v>
                </c:pt>
                <c:pt idx="1017">
                  <c:v>2.0895282353154292E-2</c:v>
                </c:pt>
                <c:pt idx="1018">
                  <c:v>2.0898846221397416E-2</c:v>
                </c:pt>
                <c:pt idx="1019">
                  <c:v>2.0902304051953216E-2</c:v>
                </c:pt>
                <c:pt idx="1020">
                  <c:v>2.0905660146659705E-2</c:v>
                </c:pt>
                <c:pt idx="1021">
                  <c:v>2.0908918807375755E-2</c:v>
                </c:pt>
                <c:pt idx="1022">
                  <c:v>2.0912084335981952E-2</c:v>
                </c:pt>
                <c:pt idx="1023">
                  <c:v>2.0915161034380611E-2</c:v>
                </c:pt>
                <c:pt idx="1024">
                  <c:v>2.0918153204492293E-2</c:v>
                </c:pt>
                <c:pt idx="1025">
                  <c:v>2.0921065148259279E-2</c:v>
                </c:pt>
                <c:pt idx="1026">
                  <c:v>2.0923901167639484E-2</c:v>
                </c:pt>
                <c:pt idx="1027">
                  <c:v>2.0926665564605606E-2</c:v>
                </c:pt>
                <c:pt idx="1028">
                  <c:v>2.0929362641152919E-2</c:v>
                </c:pt>
                <c:pt idx="1029">
                  <c:v>2.0931996699283664E-2</c:v>
                </c:pt>
                <c:pt idx="1030">
                  <c:v>2.0933790735754434E-2</c:v>
                </c:pt>
                <c:pt idx="1031">
                  <c:v>2.0936314908064725E-2</c:v>
                </c:pt>
                <c:pt idx="1032">
                  <c:v>2.0938785281501088E-2</c:v>
                </c:pt>
                <c:pt idx="1033">
                  <c:v>2.0941201858079492E-2</c:v>
                </c:pt>
                <c:pt idx="1034">
                  <c:v>2.0943564637700682E-2</c:v>
                </c:pt>
                <c:pt idx="1035">
                  <c:v>2.0946636412176915E-2</c:v>
                </c:pt>
                <c:pt idx="1036">
                  <c:v>2.0948887885590708E-2</c:v>
                </c:pt>
                <c:pt idx="1037">
                  <c:v>2.0951085558650766E-2</c:v>
                </c:pt>
                <c:pt idx="1038">
                  <c:v>2.0953229431268459E-2</c:v>
                </c:pt>
                <c:pt idx="1039">
                  <c:v>2.0955319503353428E-2</c:v>
                </c:pt>
                <c:pt idx="1040">
                  <c:v>2.0957355774820521E-2</c:v>
                </c:pt>
                <c:pt idx="1041">
                  <c:v>2.0959338245588068E-2</c:v>
                </c:pt>
                <c:pt idx="1042">
                  <c:v>2.0961266915573526E-2</c:v>
                </c:pt>
                <c:pt idx="1043">
                  <c:v>2.0962408776093681E-2</c:v>
                </c:pt>
                <c:pt idx="1044">
                  <c:v>2.0964233581225299E-2</c:v>
                </c:pt>
                <c:pt idx="1045">
                  <c:v>2.0966004588465058E-2</c:v>
                </c:pt>
                <c:pt idx="1046">
                  <c:v>2.0967721797740053E-2</c:v>
                </c:pt>
                <c:pt idx="1047">
                  <c:v>2.0969385208981769E-2</c:v>
                </c:pt>
                <c:pt idx="1048">
                  <c:v>2.0970994822121686E-2</c:v>
                </c:pt>
                <c:pt idx="1049">
                  <c:v>2.0972550637095681E-2</c:v>
                </c:pt>
                <c:pt idx="1050">
                  <c:v>2.0974052653839632E-2</c:v>
                </c:pt>
                <c:pt idx="1051">
                  <c:v>2.0975500872293801E-2</c:v>
                </c:pt>
                <c:pt idx="1052">
                  <c:v>2.0976895292396703E-2</c:v>
                </c:pt>
                <c:pt idx="1053">
                  <c:v>2.0977540083088719E-2</c:v>
                </c:pt>
                <c:pt idx="1054">
                  <c:v>2.0978830674065918E-2</c:v>
                </c:pt>
                <c:pt idx="1055">
                  <c:v>2.0980067469657193E-2</c:v>
                </c:pt>
                <c:pt idx="1056">
                  <c:v>2.098261917291663E-2</c:v>
                </c:pt>
                <c:pt idx="1057">
                  <c:v>2.0983740822906039E-2</c:v>
                </c:pt>
                <c:pt idx="1058">
                  <c:v>2.0984808671113291E-2</c:v>
                </c:pt>
                <c:pt idx="1059">
                  <c:v>2.0985822717492331E-2</c:v>
                </c:pt>
                <c:pt idx="1060">
                  <c:v>2.0986782962003191E-2</c:v>
                </c:pt>
                <c:pt idx="1061">
                  <c:v>2.0987024138992446E-2</c:v>
                </c:pt>
                <c:pt idx="1062">
                  <c:v>2.0987880572849903E-2</c:v>
                </c:pt>
                <c:pt idx="1063">
                  <c:v>2.0988683207855397E-2</c:v>
                </c:pt>
                <c:pt idx="1064">
                  <c:v>2.0989432043976419E-2</c:v>
                </c:pt>
                <c:pt idx="1065">
                  <c:v>2.0990777155220235E-2</c:v>
                </c:pt>
                <c:pt idx="1066">
                  <c:v>2.0991414587766981E-2</c:v>
                </c:pt>
                <c:pt idx="1067">
                  <c:v>2.0991998218214427E-2</c:v>
                </c:pt>
                <c:pt idx="1068">
                  <c:v>2.0992528046540858E-2</c:v>
                </c:pt>
                <c:pt idx="1069">
                  <c:v>2.0993004072723677E-2</c:v>
                </c:pt>
                <c:pt idx="1070">
                  <c:v>2.0993426296742036E-2</c:v>
                </c:pt>
                <c:pt idx="1071">
                  <c:v>2.0993794718579421E-2</c:v>
                </c:pt>
                <c:pt idx="1072">
                  <c:v>2.0994109338221063E-2</c:v>
                </c:pt>
                <c:pt idx="1073">
                  <c:v>2.0994370155653932E-2</c:v>
                </c:pt>
                <c:pt idx="1074">
                  <c:v>2.0994577170866731E-2</c:v>
                </c:pt>
                <c:pt idx="1075">
                  <c:v>2.0994730383851638E-2</c:v>
                </c:pt>
                <c:pt idx="1076">
                  <c:v>2.0994829794602574E-2</c:v>
                </c:pt>
                <c:pt idx="1077">
                  <c:v>2.0994875403115194E-2</c:v>
                </c:pt>
                <c:pt idx="1078">
                  <c:v>2.0994867209386887E-2</c:v>
                </c:pt>
                <c:pt idx="1079">
                  <c:v>2.0994805213419399E-2</c:v>
                </c:pt>
                <c:pt idx="1080">
                  <c:v>2.0994689415212722E-2</c:v>
                </c:pt>
                <c:pt idx="1081">
                  <c:v>2.0994519814774681E-2</c:v>
                </c:pt>
                <c:pt idx="1082">
                  <c:v>2.0994296412110487E-2</c:v>
                </c:pt>
                <c:pt idx="1083">
                  <c:v>2.0993438114891416E-2</c:v>
                </c:pt>
                <c:pt idx="1084">
                  <c:v>2.0993110969846296E-2</c:v>
                </c:pt>
                <c:pt idx="1085">
                  <c:v>2.0992730025736633E-2</c:v>
                </c:pt>
                <c:pt idx="1086">
                  <c:v>2.0992864779412878E-2</c:v>
                </c:pt>
                <c:pt idx="1087">
                  <c:v>2.0992372365801253E-2</c:v>
                </c:pt>
                <c:pt idx="1088">
                  <c:v>2.0991826150052972E-2</c:v>
                </c:pt>
                <c:pt idx="1089">
                  <c:v>2.099122613218888E-2</c:v>
                </c:pt>
                <c:pt idx="1090">
                  <c:v>2.0990572312233315E-2</c:v>
                </c:pt>
                <c:pt idx="1091">
                  <c:v>2.0989864690215809E-2</c:v>
                </c:pt>
                <c:pt idx="1092">
                  <c:v>2.0989103266162434E-2</c:v>
                </c:pt>
                <c:pt idx="1093">
                  <c:v>2.098828804010534E-2</c:v>
                </c:pt>
                <c:pt idx="1094">
                  <c:v>2.0987419012077541E-2</c:v>
                </c:pt>
                <c:pt idx="1095">
                  <c:v>2.0986496182117266E-2</c:v>
                </c:pt>
                <c:pt idx="1096">
                  <c:v>2.0984457914748234E-2</c:v>
                </c:pt>
                <c:pt idx="1097">
                  <c:v>2.098343528591684E-2</c:v>
                </c:pt>
                <c:pt idx="1098">
                  <c:v>2.0982358861514783E-2</c:v>
                </c:pt>
                <c:pt idx="1099">
                  <c:v>2.0981062790124128E-2</c:v>
                </c:pt>
                <c:pt idx="1100">
                  <c:v>2.0979871089646274E-2</c:v>
                </c:pt>
                <c:pt idx="1101">
                  <c:v>2.0978625593738087E-2</c:v>
                </c:pt>
                <c:pt idx="1102">
                  <c:v>2.0977326302451971E-2</c:v>
                </c:pt>
                <c:pt idx="1103">
                  <c:v>2.0975973215839439E-2</c:v>
                </c:pt>
                <c:pt idx="1104">
                  <c:v>2.0974066851166394E-2</c:v>
                </c:pt>
                <c:pt idx="1105">
                  <c:v>2.0972610101229538E-2</c:v>
                </c:pt>
                <c:pt idx="1106">
                  <c:v>2.0971099559251295E-2</c:v>
                </c:pt>
                <c:pt idx="1107">
                  <c:v>2.096953522529095E-2</c:v>
                </c:pt>
                <c:pt idx="1108">
                  <c:v>2.0969367294767022E-2</c:v>
                </c:pt>
                <c:pt idx="1109">
                  <c:v>2.0967683556824039E-2</c:v>
                </c:pt>
                <c:pt idx="1110">
                  <c:v>2.0965946017755765E-2</c:v>
                </c:pt>
                <c:pt idx="1111">
                  <c:v>2.096415467763257E-2</c:v>
                </c:pt>
                <c:pt idx="1112">
                  <c:v>2.0962309536530922E-2</c:v>
                </c:pt>
                <c:pt idx="1113">
                  <c:v>2.095994728680085E-2</c:v>
                </c:pt>
                <c:pt idx="1114">
                  <c:v>2.0957998500038117E-2</c:v>
                </c:pt>
                <c:pt idx="1115">
                  <c:v>2.0955995915637394E-2</c:v>
                </c:pt>
                <c:pt idx="1116">
                  <c:v>2.0953939533676857E-2</c:v>
                </c:pt>
                <c:pt idx="1117">
                  <c:v>2.0952276819048047E-2</c:v>
                </c:pt>
                <c:pt idx="1118">
                  <c:v>2.0950108873733476E-2</c:v>
                </c:pt>
                <c:pt idx="1119">
                  <c:v>2.0947887128015638E-2</c:v>
                </c:pt>
                <c:pt idx="1120">
                  <c:v>2.0945611581984904E-2</c:v>
                </c:pt>
                <c:pt idx="1121">
                  <c:v>2.0943282235735106E-2</c:v>
                </c:pt>
                <c:pt idx="1122">
                  <c:v>2.0940899089361819E-2</c:v>
                </c:pt>
                <c:pt idx="1123">
                  <c:v>2.0938462142961491E-2</c:v>
                </c:pt>
                <c:pt idx="1124">
                  <c:v>2.0935971396636652E-2</c:v>
                </c:pt>
                <c:pt idx="1125">
                  <c:v>2.0933426850488081E-2</c:v>
                </c:pt>
                <c:pt idx="1126">
                  <c:v>2.0930828504620049E-2</c:v>
                </c:pt>
                <c:pt idx="1127">
                  <c:v>2.092817635913943E-2</c:v>
                </c:pt>
                <c:pt idx="1128">
                  <c:v>2.0925470414154823E-2</c:v>
                </c:pt>
                <c:pt idx="1129">
                  <c:v>2.0922710669778324E-2</c:v>
                </c:pt>
                <c:pt idx="1130">
                  <c:v>2.0919897126121138E-2</c:v>
                </c:pt>
                <c:pt idx="1131">
                  <c:v>2.09170297832997E-2</c:v>
                </c:pt>
                <c:pt idx="1132">
                  <c:v>2.0914108641432172E-2</c:v>
                </c:pt>
                <c:pt idx="1133">
                  <c:v>2.0911133700638462E-2</c:v>
                </c:pt>
                <c:pt idx="1134">
                  <c:v>2.0908104961039342E-2</c:v>
                </c:pt>
                <c:pt idx="1135">
                  <c:v>2.0904646864509335E-2</c:v>
                </c:pt>
                <c:pt idx="1136">
                  <c:v>2.0901514551820551E-2</c:v>
                </c:pt>
                <c:pt idx="1137">
                  <c:v>2.0898328443785565E-2</c:v>
                </c:pt>
                <c:pt idx="1138">
                  <c:v>2.0895452017117171E-2</c:v>
                </c:pt>
                <c:pt idx="1139">
                  <c:v>2.0892154285404248E-2</c:v>
                </c:pt>
                <c:pt idx="1140">
                  <c:v>2.0888802755664425E-2</c:v>
                </c:pt>
                <c:pt idx="1141">
                  <c:v>2.0885397428036717E-2</c:v>
                </c:pt>
                <c:pt idx="1142">
                  <c:v>2.0881938302659275E-2</c:v>
                </c:pt>
                <c:pt idx="1143">
                  <c:v>2.0878425379676335E-2</c:v>
                </c:pt>
                <c:pt idx="1144">
                  <c:v>2.0874858659230389E-2</c:v>
                </c:pt>
                <c:pt idx="1145">
                  <c:v>2.0871238141468275E-2</c:v>
                </c:pt>
                <c:pt idx="1146">
                  <c:v>2.0867563826537698E-2</c:v>
                </c:pt>
                <c:pt idx="1147">
                  <c:v>2.0863835714590717E-2</c:v>
                </c:pt>
                <c:pt idx="1148">
                  <c:v>2.0859407421226273E-2</c:v>
                </c:pt>
                <c:pt idx="1149">
                  <c:v>2.0855579843318317E-2</c:v>
                </c:pt>
                <c:pt idx="1150">
                  <c:v>2.0851698474969815E-2</c:v>
                </c:pt>
                <c:pt idx="1151">
                  <c:v>2.0847196759785191E-2</c:v>
                </c:pt>
                <c:pt idx="1152">
                  <c:v>2.0843200126735795E-2</c:v>
                </c:pt>
                <c:pt idx="1153">
                  <c:v>2.0839149703743232E-2</c:v>
                </c:pt>
                <c:pt idx="1154">
                  <c:v>2.0835045490970927E-2</c:v>
                </c:pt>
                <c:pt idx="1155">
                  <c:v>2.0830887488582306E-2</c:v>
                </c:pt>
                <c:pt idx="1156">
                  <c:v>2.0826385116180648E-2</c:v>
                </c:pt>
                <c:pt idx="1157">
                  <c:v>2.0822123623021396E-2</c:v>
                </c:pt>
                <c:pt idx="1158">
                  <c:v>2.0817808343794413E-2</c:v>
                </c:pt>
                <c:pt idx="1159">
                  <c:v>2.0813439278669445E-2</c:v>
                </c:pt>
                <c:pt idx="1160">
                  <c:v>2.0809837917865424E-2</c:v>
                </c:pt>
                <c:pt idx="1161">
                  <c:v>2.0805348979805897E-2</c:v>
                </c:pt>
                <c:pt idx="1162">
                  <c:v>2.0800806247280965E-2</c:v>
                </c:pt>
                <c:pt idx="1163">
                  <c:v>2.0796209720479176E-2</c:v>
                </c:pt>
                <c:pt idx="1164">
                  <c:v>2.0791559399588204E-2</c:v>
                </c:pt>
                <c:pt idx="1165">
                  <c:v>2.0786602370587198E-2</c:v>
                </c:pt>
                <c:pt idx="1166">
                  <c:v>2.0781848578227E-2</c:v>
                </c:pt>
                <c:pt idx="1167">
                  <c:v>2.0777040995375622E-2</c:v>
                </c:pt>
                <c:pt idx="1168">
                  <c:v>2.0772179622227192E-2</c:v>
                </c:pt>
                <c:pt idx="1169">
                  <c:v>2.0767500890538894E-2</c:v>
                </c:pt>
                <c:pt idx="1170">
                  <c:v>2.0762527809193035E-2</c:v>
                </c:pt>
                <c:pt idx="1171">
                  <c:v>2.0757500935139499E-2</c:v>
                </c:pt>
                <c:pt idx="1172">
                  <c:v>2.0752420268585071E-2</c:v>
                </c:pt>
                <c:pt idx="1173">
                  <c:v>2.0747285809737417E-2</c:v>
                </c:pt>
                <c:pt idx="1174">
                  <c:v>2.0742097595518306E-2</c:v>
                </c:pt>
                <c:pt idx="1175">
                  <c:v>2.0736856279479729E-2</c:v>
                </c:pt>
                <c:pt idx="1176">
                  <c:v>2.0731563026831358E-2</c:v>
                </c:pt>
                <c:pt idx="1177">
                  <c:v>2.072621901826352E-2</c:v>
                </c:pt>
                <c:pt idx="1178">
                  <c:v>2.0720825434465674E-2</c:v>
                </c:pt>
                <c:pt idx="1179">
                  <c:v>2.0715383456120326E-2</c:v>
                </c:pt>
                <c:pt idx="1180">
                  <c:v>2.0709894263905643E-2</c:v>
                </c:pt>
                <c:pt idx="1181">
                  <c:v>2.0704359038494578E-2</c:v>
                </c:pt>
                <c:pt idx="1182">
                  <c:v>2.0698778960554862E-2</c:v>
                </c:pt>
                <c:pt idx="1183">
                  <c:v>2.0693155210750762E-2</c:v>
                </c:pt>
                <c:pt idx="1184">
                  <c:v>2.0687488969742193E-2</c:v>
                </c:pt>
                <c:pt idx="1185">
                  <c:v>2.0681781418177777E-2</c:v>
                </c:pt>
                <c:pt idx="1186">
                  <c:v>2.0676033736707879E-2</c:v>
                </c:pt>
                <c:pt idx="1187">
                  <c:v>2.0670075265537192E-2</c:v>
                </c:pt>
                <c:pt idx="1188">
                  <c:v>2.0664253375310141E-2</c:v>
                </c:pt>
                <c:pt idx="1189">
                  <c:v>2.0658393212794893E-2</c:v>
                </c:pt>
                <c:pt idx="1190">
                  <c:v>2.0652657395110657E-2</c:v>
                </c:pt>
                <c:pt idx="1191">
                  <c:v>2.0646717615030695E-2</c:v>
                </c:pt>
                <c:pt idx="1192">
                  <c:v>2.0640739561095342E-2</c:v>
                </c:pt>
                <c:pt idx="1193">
                  <c:v>2.0634723233480114E-2</c:v>
                </c:pt>
                <c:pt idx="1194">
                  <c:v>2.0628668632357912E-2</c:v>
                </c:pt>
                <c:pt idx="1195">
                  <c:v>2.0622575757908594E-2</c:v>
                </c:pt>
                <c:pt idx="1196">
                  <c:v>2.061644461030767E-2</c:v>
                </c:pt>
                <c:pt idx="1197">
                  <c:v>2.0610275189734129E-2</c:v>
                </c:pt>
                <c:pt idx="1198">
                  <c:v>2.0604067496369567E-2</c:v>
                </c:pt>
                <c:pt idx="1199">
                  <c:v>2.0597821530393835E-2</c:v>
                </c:pt>
                <c:pt idx="1200">
                  <c:v>2.0591273424628298E-2</c:v>
                </c:pt>
                <c:pt idx="1201">
                  <c:v>2.0584957102052215E-2</c:v>
                </c:pt>
                <c:pt idx="1202">
                  <c:v>2.0578602511533539E-2</c:v>
                </c:pt>
                <c:pt idx="1203">
                  <c:v>2.0571293263895285E-2</c:v>
                </c:pt>
                <c:pt idx="1204">
                  <c:v>2.0564856671253295E-2</c:v>
                </c:pt>
                <c:pt idx="1205">
                  <c:v>2.0558381811242477E-2</c:v>
                </c:pt>
                <c:pt idx="1206">
                  <c:v>2.0551868684046681E-2</c:v>
                </c:pt>
                <c:pt idx="1207">
                  <c:v>2.0545317289853315E-2</c:v>
                </c:pt>
                <c:pt idx="1208">
                  <c:v>2.0538620510383458E-2</c:v>
                </c:pt>
                <c:pt idx="1209">
                  <c:v>2.05319956930218E-2</c:v>
                </c:pt>
                <c:pt idx="1210">
                  <c:v>2.0525332611266246E-2</c:v>
                </c:pt>
                <c:pt idx="1211">
                  <c:v>2.0518631265307199E-2</c:v>
                </c:pt>
                <c:pt idx="1212">
                  <c:v>2.0512080691878407E-2</c:v>
                </c:pt>
                <c:pt idx="1213">
                  <c:v>2.0505568573852183E-2</c:v>
                </c:pt>
                <c:pt idx="1214">
                  <c:v>2.0498736831044122E-2</c:v>
                </c:pt>
                <c:pt idx="1215">
                  <c:v>2.0491866814647503E-2</c:v>
                </c:pt>
                <c:pt idx="1216">
                  <c:v>2.0484958524866426E-2</c:v>
                </c:pt>
                <c:pt idx="1217">
                  <c:v>2.0477777462145619E-2</c:v>
                </c:pt>
                <c:pt idx="1218">
                  <c:v>2.0466798863737222E-2</c:v>
                </c:pt>
                <c:pt idx="1219">
                  <c:v>2.0459763282985387E-2</c:v>
                </c:pt>
                <c:pt idx="1220">
                  <c:v>2.0452689435850081E-2</c:v>
                </c:pt>
                <c:pt idx="1221">
                  <c:v>2.044564146327385E-2</c:v>
                </c:pt>
                <c:pt idx="1222">
                  <c:v>2.0438487945589553E-2</c:v>
                </c:pt>
                <c:pt idx="1223">
                  <c:v>2.0431296160127614E-2</c:v>
                </c:pt>
                <c:pt idx="1224">
                  <c:v>2.0424066107098297E-2</c:v>
                </c:pt>
                <c:pt idx="1225">
                  <c:v>2.0416797786714479E-2</c:v>
                </c:pt>
                <c:pt idx="1226">
                  <c:v>2.0409491199186423E-2</c:v>
                </c:pt>
                <c:pt idx="1227">
                  <c:v>2.0402146344728745E-2</c:v>
                </c:pt>
                <c:pt idx="1228">
                  <c:v>2.0394763223555181E-2</c:v>
                </c:pt>
                <c:pt idx="1229">
                  <c:v>2.0387341835881218E-2</c:v>
                </c:pt>
                <c:pt idx="1230">
                  <c:v>2.0379882181923197E-2</c:v>
                </c:pt>
                <c:pt idx="1231">
                  <c:v>2.0372384261899208E-2</c:v>
                </c:pt>
                <c:pt idx="1232">
                  <c:v>2.0364848076028206E-2</c:v>
                </c:pt>
                <c:pt idx="1233">
                  <c:v>2.0357273624530887E-2</c:v>
                </c:pt>
                <c:pt idx="1234">
                  <c:v>2.0349660907626202E-2</c:v>
                </c:pt>
                <c:pt idx="1235">
                  <c:v>2.0342009925539188E-2</c:v>
                </c:pt>
                <c:pt idx="1236">
                  <c:v>2.0334320678491412E-2</c:v>
                </c:pt>
                <c:pt idx="1237">
                  <c:v>2.0326593166708776E-2</c:v>
                </c:pt>
                <c:pt idx="1238">
                  <c:v>2.0318816874149302E-2</c:v>
                </c:pt>
                <c:pt idx="1239">
                  <c:v>2.0311016005806804E-2</c:v>
                </c:pt>
                <c:pt idx="1240">
                  <c:v>2.0303176875376302E-2</c:v>
                </c:pt>
                <c:pt idx="1241">
                  <c:v>2.0295299483085307E-2</c:v>
                </c:pt>
                <c:pt idx="1242">
                  <c:v>2.0287381644687248E-2</c:v>
                </c:pt>
                <c:pt idx="1243">
                  <c:v>2.0279424549265554E-2</c:v>
                </c:pt>
                <c:pt idx="1244">
                  <c:v>2.027142919071033E-2</c:v>
                </c:pt>
                <c:pt idx="1245">
                  <c:v>2.0263395569254432E-2</c:v>
                </c:pt>
                <c:pt idx="1246">
                  <c:v>2.0255323685133324E-2</c:v>
                </c:pt>
                <c:pt idx="1247">
                  <c:v>2.024721353858247E-2</c:v>
                </c:pt>
                <c:pt idx="1248">
                  <c:v>2.0239065129839071E-2</c:v>
                </c:pt>
                <c:pt idx="1249">
                  <c:v>2.0230878459140331E-2</c:v>
                </c:pt>
                <c:pt idx="1250">
                  <c:v>2.0222653526726052E-2</c:v>
                </c:pt>
                <c:pt idx="1251">
                  <c:v>2.0214421208375737E-2</c:v>
                </c:pt>
                <c:pt idx="1252">
                  <c:v>2.0206122950862507E-2</c:v>
                </c:pt>
                <c:pt idx="1253">
                  <c:v>2.019778643429182E-2</c:v>
                </c:pt>
                <c:pt idx="1254">
                  <c:v>2.0189411658900844E-2</c:v>
                </c:pt>
                <c:pt idx="1255">
                  <c:v>2.018099862493378E-2</c:v>
                </c:pt>
                <c:pt idx="1256">
                  <c:v>2.0172547332633073E-2</c:v>
                </c:pt>
                <c:pt idx="1257">
                  <c:v>2.0164057782242922E-2</c:v>
                </c:pt>
                <c:pt idx="1258">
                  <c:v>2.0155529974009285E-2</c:v>
                </c:pt>
                <c:pt idx="1259">
                  <c:v>2.0146963908176361E-2</c:v>
                </c:pt>
                <c:pt idx="1260">
                  <c:v>2.0138418999666285E-2</c:v>
                </c:pt>
                <c:pt idx="1261">
                  <c:v>2.0129779633992761E-2</c:v>
                </c:pt>
                <c:pt idx="1262">
                  <c:v>2.0121102013376024E-2</c:v>
                </c:pt>
                <c:pt idx="1263">
                  <c:v>2.0112386138062099E-2</c:v>
                </c:pt>
                <c:pt idx="1264">
                  <c:v>2.0103487129209351E-2</c:v>
                </c:pt>
                <c:pt idx="1265">
                  <c:v>2.0094688300489813E-2</c:v>
                </c:pt>
                <c:pt idx="1266">
                  <c:v>2.0085851214028082E-2</c:v>
                </c:pt>
                <c:pt idx="1267">
                  <c:v>2.0076975870086559E-2</c:v>
                </c:pt>
                <c:pt idx="1268">
                  <c:v>2.0068062268918954E-2</c:v>
                </c:pt>
                <c:pt idx="1269">
                  <c:v>2.0059199136904342E-2</c:v>
                </c:pt>
                <c:pt idx="1270">
                  <c:v>2.0050212254057655E-2</c:v>
                </c:pt>
                <c:pt idx="1271">
                  <c:v>2.0041187116654525E-2</c:v>
                </c:pt>
                <c:pt idx="1272">
                  <c:v>2.0032123724952323E-2</c:v>
                </c:pt>
                <c:pt idx="1273">
                  <c:v>2.0022920413878858E-2</c:v>
                </c:pt>
                <c:pt idx="1274">
                  <c:v>2.0013777274874689E-2</c:v>
                </c:pt>
                <c:pt idx="1275">
                  <c:v>2.0004595880492523E-2</c:v>
                </c:pt>
                <c:pt idx="1276">
                  <c:v>1.9995376230998237E-2</c:v>
                </c:pt>
                <c:pt idx="1277">
                  <c:v>1.9986118326662916E-2</c:v>
                </c:pt>
                <c:pt idx="1278">
                  <c:v>1.9976822167756779E-2</c:v>
                </c:pt>
                <c:pt idx="1279">
                  <c:v>1.9967487754549176E-2</c:v>
                </c:pt>
                <c:pt idx="1280">
                  <c:v>1.9958115087315542E-2</c:v>
                </c:pt>
                <c:pt idx="1281">
                  <c:v>1.994870416632696E-2</c:v>
                </c:pt>
                <c:pt idx="1282">
                  <c:v>1.9939254991859733E-2</c:v>
                </c:pt>
                <c:pt idx="1283">
                  <c:v>1.992976756418929E-2</c:v>
                </c:pt>
                <c:pt idx="1284">
                  <c:v>1.9920241883591937E-2</c:v>
                </c:pt>
                <c:pt idx="1285">
                  <c:v>1.9910677950348312E-2</c:v>
                </c:pt>
                <c:pt idx="1286">
                  <c:v>1.9901075764732986E-2</c:v>
                </c:pt>
                <c:pt idx="1287">
                  <c:v>1.9891435327029205E-2</c:v>
                </c:pt>
                <c:pt idx="1288">
                  <c:v>1.9881756637519354E-2</c:v>
                </c:pt>
                <c:pt idx="1289">
                  <c:v>1.9872039696483209E-2</c:v>
                </c:pt>
                <c:pt idx="1290">
                  <c:v>1.9862441493278506E-2</c:v>
                </c:pt>
                <c:pt idx="1291">
                  <c:v>1.9852651320921306E-2</c:v>
                </c:pt>
                <c:pt idx="1292">
                  <c:v>1.9842822899709473E-2</c:v>
                </c:pt>
                <c:pt idx="1293">
                  <c:v>1.9832956229929373E-2</c:v>
                </c:pt>
                <c:pt idx="1294">
                  <c:v>1.9823051311863852E-2</c:v>
                </c:pt>
                <c:pt idx="1295">
                  <c:v>1.9812934784205715E-2</c:v>
                </c:pt>
                <c:pt idx="1296">
                  <c:v>1.9802950090499968E-2</c:v>
                </c:pt>
                <c:pt idx="1297">
                  <c:v>1.9792927147568695E-2</c:v>
                </c:pt>
                <c:pt idx="1298">
                  <c:v>1.9782865955706441E-2</c:v>
                </c:pt>
                <c:pt idx="1299">
                  <c:v>1.9772766515205153E-2</c:v>
                </c:pt>
                <c:pt idx="1300">
                  <c:v>1.9762628826361109E-2</c:v>
                </c:pt>
                <c:pt idx="1301">
                  <c:v>1.9752452889467989E-2</c:v>
                </c:pt>
                <c:pt idx="1302">
                  <c:v>1.9742238704824683E-2</c:v>
                </c:pt>
                <c:pt idx="1303">
                  <c:v>1.9732385253944607E-2</c:v>
                </c:pt>
                <c:pt idx="1304">
                  <c:v>1.9722101162909844E-2</c:v>
                </c:pt>
                <c:pt idx="1305">
                  <c:v>1.9711778828572335E-2</c:v>
                </c:pt>
                <c:pt idx="1306">
                  <c:v>1.9701418251226954E-2</c:v>
                </c:pt>
                <c:pt idx="1307">
                  <c:v>1.9691019431169465E-2</c:v>
                </c:pt>
                <c:pt idx="1308">
                  <c:v>1.9680582368697408E-2</c:v>
                </c:pt>
                <c:pt idx="1309">
                  <c:v>1.9670107064107434E-2</c:v>
                </c:pt>
                <c:pt idx="1310">
                  <c:v>1.9659371092870307E-2</c:v>
                </c:pt>
                <c:pt idx="1311">
                  <c:v>1.9649041729774552E-2</c:v>
                </c:pt>
                <c:pt idx="1312">
                  <c:v>1.9638451700632942E-2</c:v>
                </c:pt>
                <c:pt idx="1313">
                  <c:v>1.9627823430576008E-2</c:v>
                </c:pt>
                <c:pt idx="1314">
                  <c:v>1.9617156919909284E-2</c:v>
                </c:pt>
                <c:pt idx="1315">
                  <c:v>1.9606452168937416E-2</c:v>
                </c:pt>
                <c:pt idx="1316">
                  <c:v>1.9595224275001741E-2</c:v>
                </c:pt>
                <c:pt idx="1317">
                  <c:v>1.9584436410501775E-2</c:v>
                </c:pt>
                <c:pt idx="1318">
                  <c:v>1.9573610303156394E-2</c:v>
                </c:pt>
                <c:pt idx="1319">
                  <c:v>1.9562745953279267E-2</c:v>
                </c:pt>
                <c:pt idx="1320">
                  <c:v>1.9551843361190133E-2</c:v>
                </c:pt>
                <c:pt idx="1321">
                  <c:v>1.95411617437646E-2</c:v>
                </c:pt>
                <c:pt idx="1322">
                  <c:v>1.9530185993875866E-2</c:v>
                </c:pt>
                <c:pt idx="1323">
                  <c:v>1.9519172004443731E-2</c:v>
                </c:pt>
                <c:pt idx="1324">
                  <c:v>1.9508119775787064E-2</c:v>
                </c:pt>
                <c:pt idx="1325">
                  <c:v>1.9496756778719794E-2</c:v>
                </c:pt>
                <c:pt idx="1326">
                  <c:v>1.9485624740071514E-2</c:v>
                </c:pt>
                <c:pt idx="1327">
                  <c:v>1.9474454461462475E-2</c:v>
                </c:pt>
                <c:pt idx="1328">
                  <c:v>1.9463245943215888E-2</c:v>
                </c:pt>
                <c:pt idx="1329">
                  <c:v>1.9451999185661064E-2</c:v>
                </c:pt>
                <c:pt idx="1330">
                  <c:v>1.944071418912556E-2</c:v>
                </c:pt>
                <c:pt idx="1331">
                  <c:v>1.9429390953938679E-2</c:v>
                </c:pt>
                <c:pt idx="1332">
                  <c:v>1.9418029480431462E-2</c:v>
                </c:pt>
                <c:pt idx="1333">
                  <c:v>1.9406629768933214E-2</c:v>
                </c:pt>
                <c:pt idx="1334">
                  <c:v>1.939519181978018E-2</c:v>
                </c:pt>
                <c:pt idx="1335">
                  <c:v>1.9383715633303406E-2</c:v>
                </c:pt>
                <c:pt idx="1336">
                  <c:v>1.9372201209840012E-2</c:v>
                </c:pt>
                <c:pt idx="1337">
                  <c:v>1.9360648549723643E-2</c:v>
                </c:pt>
                <c:pt idx="1338">
                  <c:v>1.9349057653294026E-2</c:v>
                </c:pt>
                <c:pt idx="1339">
                  <c:v>1.9337428520886549E-2</c:v>
                </c:pt>
                <c:pt idx="1340">
                  <c:v>1.9325761152844415E-2</c:v>
                </c:pt>
                <c:pt idx="1341">
                  <c:v>1.931405554950474E-2</c:v>
                </c:pt>
                <c:pt idx="1342">
                  <c:v>1.9302311711211606E-2</c:v>
                </c:pt>
                <c:pt idx="1343">
                  <c:v>1.929086240956663E-2</c:v>
                </c:pt>
                <c:pt idx="1344">
                  <c:v>1.9279045464888466E-2</c:v>
                </c:pt>
                <c:pt idx="1345">
                  <c:v>1.9267190287917371E-2</c:v>
                </c:pt>
                <c:pt idx="1346">
                  <c:v>1.9255296878995038E-2</c:v>
                </c:pt>
                <c:pt idx="1347">
                  <c:v>1.9243019007461303E-2</c:v>
                </c:pt>
                <c:pt idx="1348">
                  <c:v>1.9231045766677248E-2</c:v>
                </c:pt>
                <c:pt idx="1349">
                  <c:v>1.9219034293362143E-2</c:v>
                </c:pt>
                <c:pt idx="1350">
                  <c:v>1.9206984587866138E-2</c:v>
                </c:pt>
                <c:pt idx="1351">
                  <c:v>1.9194896650540253E-2</c:v>
                </c:pt>
                <c:pt idx="1352">
                  <c:v>1.9182770481738127E-2</c:v>
                </c:pt>
                <c:pt idx="1353">
                  <c:v>1.9170606081812511E-2</c:v>
                </c:pt>
                <c:pt idx="1354">
                  <c:v>1.9158403451119653E-2</c:v>
                </c:pt>
                <c:pt idx="1355">
                  <c:v>1.9146535817968283E-2</c:v>
                </c:pt>
                <c:pt idx="1356">
                  <c:v>1.913463638244739E-2</c:v>
                </c:pt>
                <c:pt idx="1357">
                  <c:v>1.9122325828104358E-2</c:v>
                </c:pt>
                <c:pt idx="1358">
                  <c:v>1.9109977047583548E-2</c:v>
                </c:pt>
                <c:pt idx="1359">
                  <c:v>1.9097590041240231E-2</c:v>
                </c:pt>
                <c:pt idx="1360">
                  <c:v>1.9085164809425237E-2</c:v>
                </c:pt>
                <c:pt idx="1361">
                  <c:v>1.9072308147275219E-2</c:v>
                </c:pt>
                <c:pt idx="1362">
                  <c:v>1.9060199670802191E-2</c:v>
                </c:pt>
                <c:pt idx="1363">
                  <c:v>1.9047659764707348E-2</c:v>
                </c:pt>
                <c:pt idx="1364">
                  <c:v>1.9036289755510021E-2</c:v>
                </c:pt>
                <c:pt idx="1365">
                  <c:v>1.9022465280742473E-2</c:v>
                </c:pt>
                <c:pt idx="1366">
                  <c:v>1.9009810703590979E-2</c:v>
                </c:pt>
                <c:pt idx="1367">
                  <c:v>1.8997117903473359E-2</c:v>
                </c:pt>
                <c:pt idx="1368">
                  <c:v>1.8983552592287921E-2</c:v>
                </c:pt>
                <c:pt idx="1369">
                  <c:v>1.8970776543443837E-2</c:v>
                </c:pt>
                <c:pt idx="1370">
                  <c:v>1.8957962269663495E-2</c:v>
                </c:pt>
                <c:pt idx="1371">
                  <c:v>1.8945109771321376E-2</c:v>
                </c:pt>
                <c:pt idx="1372">
                  <c:v>1.8932219048792831E-2</c:v>
                </c:pt>
                <c:pt idx="1373">
                  <c:v>1.8919724441823552E-2</c:v>
                </c:pt>
                <c:pt idx="1374">
                  <c:v>1.8906760681734403E-2</c:v>
                </c:pt>
                <c:pt idx="1375">
                  <c:v>1.8893758700101522E-2</c:v>
                </c:pt>
                <c:pt idx="1376">
                  <c:v>1.8880718497298235E-2</c:v>
                </c:pt>
                <c:pt idx="1377">
                  <c:v>1.8867192086562307E-2</c:v>
                </c:pt>
                <c:pt idx="1378">
                  <c:v>1.8854072026855819E-2</c:v>
                </c:pt>
                <c:pt idx="1379">
                  <c:v>1.884091374561991E-2</c:v>
                </c:pt>
                <c:pt idx="1380">
                  <c:v>1.8827717243237754E-2</c:v>
                </c:pt>
                <c:pt idx="1381">
                  <c:v>1.8814482520096869E-2</c:v>
                </c:pt>
                <c:pt idx="1382">
                  <c:v>1.8801209576580422E-2</c:v>
                </c:pt>
                <c:pt idx="1383">
                  <c:v>1.8787898413079405E-2</c:v>
                </c:pt>
                <c:pt idx="1384">
                  <c:v>1.8774549029977858E-2</c:v>
                </c:pt>
                <c:pt idx="1385">
                  <c:v>1.8761161427669388E-2</c:v>
                </c:pt>
                <c:pt idx="1386">
                  <c:v>1.8747735606543237E-2</c:v>
                </c:pt>
                <c:pt idx="1387">
                  <c:v>1.8734271566990403E-2</c:v>
                </c:pt>
                <c:pt idx="1388">
                  <c:v>1.8720769309404483E-2</c:v>
                </c:pt>
                <c:pt idx="1389">
                  <c:v>1.8707228834179943E-2</c:v>
                </c:pt>
                <c:pt idx="1390">
                  <c:v>1.8693650141711253E-2</c:v>
                </c:pt>
                <c:pt idx="1391">
                  <c:v>1.8680033232395487E-2</c:v>
                </c:pt>
                <c:pt idx="1392">
                  <c:v>1.8666378106629713E-2</c:v>
                </c:pt>
                <c:pt idx="1393">
                  <c:v>1.8652684764811876E-2</c:v>
                </c:pt>
                <c:pt idx="1394">
                  <c:v>1.8638953207342528E-2</c:v>
                </c:pt>
                <c:pt idx="1395">
                  <c:v>1.8625693129099199E-2</c:v>
                </c:pt>
                <c:pt idx="1396">
                  <c:v>1.8611888583424718E-2</c:v>
                </c:pt>
                <c:pt idx="1397">
                  <c:v>1.8598045824719259E-2</c:v>
                </c:pt>
                <c:pt idx="1398">
                  <c:v>1.8583644828974021E-2</c:v>
                </c:pt>
                <c:pt idx="1399">
                  <c:v>1.8569722199278806E-2</c:v>
                </c:pt>
                <c:pt idx="1400">
                  <c:v>1.8555761356351012E-2</c:v>
                </c:pt>
                <c:pt idx="1401">
                  <c:v>1.8541762300600746E-2</c:v>
                </c:pt>
                <c:pt idx="1402">
                  <c:v>1.8527725032435511E-2</c:v>
                </c:pt>
                <c:pt idx="1403">
                  <c:v>1.851364955226454E-2</c:v>
                </c:pt>
                <c:pt idx="1404">
                  <c:v>1.8499535860500547E-2</c:v>
                </c:pt>
                <c:pt idx="1405">
                  <c:v>1.8485383957552774E-2</c:v>
                </c:pt>
                <c:pt idx="1406">
                  <c:v>1.8471193843835672E-2</c:v>
                </c:pt>
                <c:pt idx="1407">
                  <c:v>1.8456965519761948E-2</c:v>
                </c:pt>
                <c:pt idx="1408">
                  <c:v>1.8443807733173223E-2</c:v>
                </c:pt>
                <c:pt idx="1409">
                  <c:v>1.8429509909248409E-2</c:v>
                </c:pt>
                <c:pt idx="1410">
                  <c:v>1.8415173878927327E-2</c:v>
                </c:pt>
                <c:pt idx="1411">
                  <c:v>1.8398743061457168E-2</c:v>
                </c:pt>
                <c:pt idx="1412">
                  <c:v>1.8384325161663995E-2</c:v>
                </c:pt>
                <c:pt idx="1413">
                  <c:v>1.8369869056764188E-2</c:v>
                </c:pt>
                <c:pt idx="1414">
                  <c:v>1.8355374747171638E-2</c:v>
                </c:pt>
                <c:pt idx="1415">
                  <c:v>1.8340842233296684E-2</c:v>
                </c:pt>
                <c:pt idx="1416">
                  <c:v>1.8326853575100183E-2</c:v>
                </c:pt>
                <c:pt idx="1417">
                  <c:v>1.8312248124271194E-2</c:v>
                </c:pt>
                <c:pt idx="1418">
                  <c:v>1.8297604471728054E-2</c:v>
                </c:pt>
                <c:pt idx="1419">
                  <c:v>1.8282922617883016E-2</c:v>
                </c:pt>
                <c:pt idx="1420">
                  <c:v>1.8266413661825007E-2</c:v>
                </c:pt>
                <c:pt idx="1421">
                  <c:v>1.8251644979140384E-2</c:v>
                </c:pt>
                <c:pt idx="1422">
                  <c:v>1.8236838092506195E-2</c:v>
                </c:pt>
                <c:pt idx="1423">
                  <c:v>1.8221993002356E-2</c:v>
                </c:pt>
                <c:pt idx="1424">
                  <c:v>1.820710970912337E-2</c:v>
                </c:pt>
                <c:pt idx="1425">
                  <c:v>1.8192802258452372E-2</c:v>
                </c:pt>
                <c:pt idx="1426">
                  <c:v>1.817784604284748E-2</c:v>
                </c:pt>
                <c:pt idx="1427">
                  <c:v>1.8162851626737853E-2</c:v>
                </c:pt>
                <c:pt idx="1428">
                  <c:v>1.8147819010560062E-2</c:v>
                </c:pt>
                <c:pt idx="1429">
                  <c:v>1.8132120211950615E-2</c:v>
                </c:pt>
                <c:pt idx="1430">
                  <c:v>1.8117007709377783E-2</c:v>
                </c:pt>
                <c:pt idx="1431">
                  <c:v>1.8101857006786147E-2</c:v>
                </c:pt>
                <c:pt idx="1432">
                  <c:v>1.8086668104616229E-2</c:v>
                </c:pt>
                <c:pt idx="1433">
                  <c:v>1.807144100331376E-2</c:v>
                </c:pt>
                <c:pt idx="1434">
                  <c:v>1.8056175792366284E-2</c:v>
                </c:pt>
                <c:pt idx="1435">
                  <c:v>1.8040875503096823E-2</c:v>
                </c:pt>
                <c:pt idx="1436">
                  <c:v>1.8025546712131572E-2</c:v>
                </c:pt>
                <c:pt idx="1437">
                  <c:v>1.8010196207062765E-2</c:v>
                </c:pt>
                <c:pt idx="1438">
                  <c:v>1.7994830775382709E-2</c:v>
                </c:pt>
                <c:pt idx="1439">
                  <c:v>1.7979457204475968E-2</c:v>
                </c:pt>
                <c:pt idx="1440">
                  <c:v>1.7964082281618499E-2</c:v>
                </c:pt>
                <c:pt idx="1441">
                  <c:v>1.7948712793982E-2</c:v>
                </c:pt>
                <c:pt idx="1442">
                  <c:v>1.7933355528634773E-2</c:v>
                </c:pt>
                <c:pt idx="1443">
                  <c:v>1.7918017272533893E-2</c:v>
                </c:pt>
                <c:pt idx="1444">
                  <c:v>1.7902704812534788E-2</c:v>
                </c:pt>
                <c:pt idx="1445">
                  <c:v>1.7887424935383409E-2</c:v>
                </c:pt>
                <c:pt idx="1446">
                  <c:v>1.7872184427725781E-2</c:v>
                </c:pt>
                <c:pt idx="1447">
                  <c:v>1.7857623521103518E-2</c:v>
                </c:pt>
                <c:pt idx="1448">
                  <c:v>1.7842476840508034E-2</c:v>
                </c:pt>
                <c:pt idx="1449">
                  <c:v>1.782738115955047E-2</c:v>
                </c:pt>
                <c:pt idx="1450">
                  <c:v>1.7811711696670913E-2</c:v>
                </c:pt>
                <c:pt idx="1451">
                  <c:v>1.779672091625565E-2</c:v>
                </c:pt>
                <c:pt idx="1452">
                  <c:v>1.7781781136834249E-2</c:v>
                </c:pt>
                <c:pt idx="1453">
                  <c:v>1.7766892357825439E-2</c:v>
                </c:pt>
                <c:pt idx="1454">
                  <c:v>1.7752054578650547E-2</c:v>
                </c:pt>
                <c:pt idx="1455">
                  <c:v>1.7737267798732647E-2</c:v>
                </c:pt>
                <c:pt idx="1456">
                  <c:v>1.772253201749481E-2</c:v>
                </c:pt>
                <c:pt idx="1457">
                  <c:v>1.7707847234365318E-2</c:v>
                </c:pt>
                <c:pt idx="1458">
                  <c:v>1.7693213448774191E-2</c:v>
                </c:pt>
                <c:pt idx="1459">
                  <c:v>1.7678630660149713E-2</c:v>
                </c:pt>
                <c:pt idx="1460">
                  <c:v>1.7664694480329576E-2</c:v>
                </c:pt>
                <c:pt idx="1461">
                  <c:v>1.7650210750272517E-2</c:v>
                </c:pt>
                <c:pt idx="1462">
                  <c:v>1.7635778012454459E-2</c:v>
                </c:pt>
                <c:pt idx="1463">
                  <c:v>1.761934589371272E-2</c:v>
                </c:pt>
                <c:pt idx="1464">
                  <c:v>1.7605022423112356E-2</c:v>
                </c:pt>
                <c:pt idx="1465">
                  <c:v>1.7590749943012601E-2</c:v>
                </c:pt>
                <c:pt idx="1466">
                  <c:v>1.7576528452867085E-2</c:v>
                </c:pt>
                <c:pt idx="1467">
                  <c:v>1.7562357952124158E-2</c:v>
                </c:pt>
                <c:pt idx="1468">
                  <c:v>1.7548810339810927E-2</c:v>
                </c:pt>
                <c:pt idx="1469">
                  <c:v>1.7534738858450361E-2</c:v>
                </c:pt>
                <c:pt idx="1470">
                  <c:v>1.7520718361880405E-2</c:v>
                </c:pt>
                <c:pt idx="1471">
                  <c:v>1.750674884956549E-2</c:v>
                </c:pt>
                <c:pt idx="1472">
                  <c:v>1.7492830320978925E-2</c:v>
                </c:pt>
                <c:pt idx="1473">
                  <c:v>1.7477848879428243E-2</c:v>
                </c:pt>
                <c:pt idx="1474">
                  <c:v>1.7464038262425194E-2</c:v>
                </c:pt>
                <c:pt idx="1475">
                  <c:v>1.7450278633475921E-2</c:v>
                </c:pt>
                <c:pt idx="1476">
                  <c:v>1.7436569992045205E-2</c:v>
                </c:pt>
                <c:pt idx="1477">
                  <c:v>1.7423457243029544E-2</c:v>
                </c:pt>
                <c:pt idx="1478">
                  <c:v>1.7409847590195395E-2</c:v>
                </c:pt>
                <c:pt idx="1479">
                  <c:v>1.7396288920354015E-2</c:v>
                </c:pt>
                <c:pt idx="1480">
                  <c:v>1.7382781232985384E-2</c:v>
                </c:pt>
                <c:pt idx="1481">
                  <c:v>1.7365809547140496E-2</c:v>
                </c:pt>
                <c:pt idx="1482">
                  <c:v>1.7352420098214732E-2</c:v>
                </c:pt>
                <c:pt idx="1483">
                  <c:v>1.7339081638858979E-2</c:v>
                </c:pt>
                <c:pt idx="1484">
                  <c:v>1.7325794168547706E-2</c:v>
                </c:pt>
                <c:pt idx="1485">
                  <c:v>1.731411842200558E-2</c:v>
                </c:pt>
                <c:pt idx="1486">
                  <c:v>1.7299372192940279E-2</c:v>
                </c:pt>
                <c:pt idx="1487">
                  <c:v>1.7286237686595603E-2</c:v>
                </c:pt>
                <c:pt idx="1488">
                  <c:v>1.7273154167193255E-2</c:v>
                </c:pt>
                <c:pt idx="1489">
                  <c:v>1.72601216342128E-2</c:v>
                </c:pt>
                <c:pt idx="1490">
                  <c:v>1.7247140087138908E-2</c:v>
                </c:pt>
                <c:pt idx="1491">
                  <c:v>1.7234209525451138E-2</c:v>
                </c:pt>
                <c:pt idx="1492">
                  <c:v>1.7221329948640968E-2</c:v>
                </c:pt>
                <c:pt idx="1493">
                  <c:v>1.7208501356193059E-2</c:v>
                </c:pt>
                <c:pt idx="1494">
                  <c:v>1.7195723747598035E-2</c:v>
                </c:pt>
                <c:pt idx="1495">
                  <c:v>1.7182997122349067E-2</c:v>
                </c:pt>
                <c:pt idx="1496">
                  <c:v>1.7170321479940177E-2</c:v>
                </c:pt>
                <c:pt idx="1497">
                  <c:v>1.7157696819867937E-2</c:v>
                </c:pt>
                <c:pt idx="1498">
                  <c:v>1.7146565856871587E-2</c:v>
                </c:pt>
                <c:pt idx="1499">
                  <c:v>1.7134034021773156E-2</c:v>
                </c:pt>
                <c:pt idx="1500">
                  <c:v>1.7121553159057085E-2</c:v>
                </c:pt>
                <c:pt idx="1501">
                  <c:v>1.7109123268244635E-2</c:v>
                </c:pt>
                <c:pt idx="1502">
                  <c:v>1.7095338237063249E-2</c:v>
                </c:pt>
                <c:pt idx="1503">
                  <c:v>1.7083019460545239E-2</c:v>
                </c:pt>
                <c:pt idx="1504">
                  <c:v>1.7070751662894314E-2</c:v>
                </c:pt>
                <c:pt idx="1505">
                  <c:v>1.7058534843622353E-2</c:v>
                </c:pt>
                <c:pt idx="1506">
                  <c:v>1.7046369002246341E-2</c:v>
                </c:pt>
                <c:pt idx="1507">
                  <c:v>1.7035614306684221E-2</c:v>
                </c:pt>
                <c:pt idx="1508">
                  <c:v>1.7022190251245833E-2</c:v>
                </c:pt>
                <c:pt idx="1509">
                  <c:v>1.7010177340658704E-2</c:v>
                </c:pt>
                <c:pt idx="1510">
                  <c:v>1.6998215406045656E-2</c:v>
                </c:pt>
                <c:pt idx="1511">
                  <c:v>1.69876277105405E-2</c:v>
                </c:pt>
                <c:pt idx="1512">
                  <c:v>1.6976197045793562E-2</c:v>
                </c:pt>
                <c:pt idx="1513">
                  <c:v>1.6964375696757017E-2</c:v>
                </c:pt>
                <c:pt idx="1514">
                  <c:v>1.695260531081022E-2</c:v>
                </c:pt>
                <c:pt idx="1515">
                  <c:v>1.6935450898209563E-2</c:v>
                </c:pt>
                <c:pt idx="1516">
                  <c:v>1.6923382767300169E-2</c:v>
                </c:pt>
                <c:pt idx="1517">
                  <c:v>1.6912214809358742E-2</c:v>
                </c:pt>
                <c:pt idx="1518">
                  <c:v>1.6900673210931871E-2</c:v>
                </c:pt>
                <c:pt idx="1519">
                  <c:v>1.6889182575909926E-2</c:v>
                </c:pt>
                <c:pt idx="1520">
                  <c:v>1.687774290385282E-2</c:v>
                </c:pt>
                <c:pt idx="1521">
                  <c:v>1.6866354194319585E-2</c:v>
                </c:pt>
                <c:pt idx="1522">
                  <c:v>1.6855016446872768E-2</c:v>
                </c:pt>
                <c:pt idx="1523">
                  <c:v>1.6843729661076674E-2</c:v>
                </c:pt>
                <c:pt idx="1524">
                  <c:v>1.6832094082864069E-2</c:v>
                </c:pt>
                <c:pt idx="1525">
                  <c:v>1.6820912337578722E-2</c:v>
                </c:pt>
                <c:pt idx="1526">
                  <c:v>1.6809781555335856E-2</c:v>
                </c:pt>
                <c:pt idx="1527">
                  <c:v>1.6798701735702779E-2</c:v>
                </c:pt>
                <c:pt idx="1528">
                  <c:v>1.6787672878250261E-2</c:v>
                </c:pt>
                <c:pt idx="1529">
                  <c:v>1.6775514558817078E-2</c:v>
                </c:pt>
                <c:pt idx="1530">
                  <c:v>1.6764591772296542E-2</c:v>
                </c:pt>
                <c:pt idx="1531">
                  <c:v>1.6753719943947313E-2</c:v>
                </c:pt>
                <c:pt idx="1532">
                  <c:v>1.6742899073352146E-2</c:v>
                </c:pt>
                <c:pt idx="1533">
                  <c:v>1.6731758018292457E-2</c:v>
                </c:pt>
                <c:pt idx="1534">
                  <c:v>1.6721042204891491E-2</c:v>
                </c:pt>
                <c:pt idx="1535">
                  <c:v>1.6710377350650025E-2</c:v>
                </c:pt>
                <c:pt idx="1536">
                  <c:v>1.6699763455153609E-2</c:v>
                </c:pt>
                <c:pt idx="1537">
                  <c:v>1.6689200517989531E-2</c:v>
                </c:pt>
                <c:pt idx="1538">
                  <c:v>1.6678688538745941E-2</c:v>
                </c:pt>
                <c:pt idx="1539">
                  <c:v>1.6668227517015348E-2</c:v>
                </c:pt>
                <c:pt idx="1540">
                  <c:v>1.6657817452389374E-2</c:v>
                </c:pt>
                <c:pt idx="1541">
                  <c:v>1.6647458344464867E-2</c:v>
                </c:pt>
                <c:pt idx="1542">
                  <c:v>1.6637150192837805E-2</c:v>
                </c:pt>
                <c:pt idx="1543">
                  <c:v>1.6626892997107633E-2</c:v>
                </c:pt>
                <c:pt idx="1544">
                  <c:v>1.6616686756875547E-2</c:v>
                </c:pt>
                <c:pt idx="1545">
                  <c:v>1.6606531471743596E-2</c:v>
                </c:pt>
                <c:pt idx="1546">
                  <c:v>1.6596427141320796E-2</c:v>
                </c:pt>
                <c:pt idx="1547">
                  <c:v>1.65863737652092E-2</c:v>
                </c:pt>
                <c:pt idx="1548">
                  <c:v>1.6576371343021291E-2</c:v>
                </c:pt>
                <c:pt idx="1549">
                  <c:v>1.6566419874366082E-2</c:v>
                </c:pt>
                <c:pt idx="1550">
                  <c:v>1.6556836713479454E-2</c:v>
                </c:pt>
                <c:pt idx="1551">
                  <c:v>1.6546983963353353E-2</c:v>
                </c:pt>
                <c:pt idx="1552">
                  <c:v>1.6537182163027235E-2</c:v>
                </c:pt>
                <c:pt idx="1553">
                  <c:v>1.6527431312126896E-2</c:v>
                </c:pt>
                <c:pt idx="1554">
                  <c:v>1.6517731410276369E-2</c:v>
                </c:pt>
                <c:pt idx="1555">
                  <c:v>1.6507781065109115E-2</c:v>
                </c:pt>
                <c:pt idx="1556">
                  <c:v>1.6498186260463534E-2</c:v>
                </c:pt>
                <c:pt idx="1557">
                  <c:v>1.6488642406313085E-2</c:v>
                </c:pt>
                <c:pt idx="1558">
                  <c:v>1.6479149502284147E-2</c:v>
                </c:pt>
                <c:pt idx="1559">
                  <c:v>1.6469707548006581E-2</c:v>
                </c:pt>
                <c:pt idx="1560">
                  <c:v>1.6460316543115465E-2</c:v>
                </c:pt>
                <c:pt idx="1561">
                  <c:v>1.6450976487245875E-2</c:v>
                </c:pt>
                <c:pt idx="1562">
                  <c:v>1.644168738003288E-2</c:v>
                </c:pt>
                <c:pt idx="1563">
                  <c:v>1.6433000957389865E-2</c:v>
                </c:pt>
                <c:pt idx="1564">
                  <c:v>1.6423807305605997E-2</c:v>
                </c:pt>
                <c:pt idx="1565">
                  <c:v>1.641466459634966E-2</c:v>
                </c:pt>
                <c:pt idx="1566">
                  <c:v>1.6405572829270021E-2</c:v>
                </c:pt>
                <c:pt idx="1567">
                  <c:v>1.6396532004025133E-2</c:v>
                </c:pt>
                <c:pt idx="1568">
                  <c:v>1.6387542120268606E-2</c:v>
                </c:pt>
                <c:pt idx="1569">
                  <c:v>1.6378603177658491E-2</c:v>
                </c:pt>
                <c:pt idx="1570">
                  <c:v>1.6369715175854616E-2</c:v>
                </c:pt>
                <c:pt idx="1571">
                  <c:v>1.6360627929442609E-2</c:v>
                </c:pt>
                <c:pt idx="1572">
                  <c:v>1.6352091993319107E-2</c:v>
                </c:pt>
                <c:pt idx="1573">
                  <c:v>1.634335681191601E-2</c:v>
                </c:pt>
                <c:pt idx="1574">
                  <c:v>1.6334672569978892E-2</c:v>
                </c:pt>
                <c:pt idx="1575">
                  <c:v>1.632603926717735E-2</c:v>
                </c:pt>
                <c:pt idx="1576">
                  <c:v>1.6316989289402173E-2</c:v>
                </c:pt>
                <c:pt idx="1577">
                  <c:v>1.6308464369812797E-2</c:v>
                </c:pt>
                <c:pt idx="1578">
                  <c:v>1.62999903933401E-2</c:v>
                </c:pt>
                <c:pt idx="1579">
                  <c:v>1.6291567359654782E-2</c:v>
                </c:pt>
                <c:pt idx="1580">
                  <c:v>1.6283195268426674E-2</c:v>
                </c:pt>
                <c:pt idx="1581">
                  <c:v>1.6275091484262146E-2</c:v>
                </c:pt>
                <c:pt idx="1582">
                  <c:v>1.6266818011481429E-2</c:v>
                </c:pt>
                <c:pt idx="1583">
                  <c:v>1.6258595477726893E-2</c:v>
                </c:pt>
                <c:pt idx="1584">
                  <c:v>1.6250423882681431E-2</c:v>
                </c:pt>
                <c:pt idx="1585">
                  <c:v>1.624209893784288E-2</c:v>
                </c:pt>
                <c:pt idx="1586">
                  <c:v>1.6234032494600821E-2</c:v>
                </c:pt>
                <c:pt idx="1587">
                  <c:v>1.6226016991577767E-2</c:v>
                </c:pt>
                <c:pt idx="1588">
                  <c:v>1.6218052428467866E-2</c:v>
                </c:pt>
                <c:pt idx="1589">
                  <c:v>1.6210138804955723E-2</c:v>
                </c:pt>
                <c:pt idx="1590">
                  <c:v>1.6202276120737234E-2</c:v>
                </c:pt>
                <c:pt idx="1591">
                  <c:v>1.619446437550395E-2</c:v>
                </c:pt>
                <c:pt idx="1592">
                  <c:v>1.6186703568955237E-2</c:v>
                </c:pt>
                <c:pt idx="1593">
                  <c:v>1.6178993700786126E-2</c:v>
                </c:pt>
                <c:pt idx="1594">
                  <c:v>1.6171334770699465E-2</c:v>
                </c:pt>
                <c:pt idx="1595">
                  <c:v>1.616372677839549E-2</c:v>
                </c:pt>
                <c:pt idx="1596">
                  <c:v>1.6156169723579656E-2</c:v>
                </c:pt>
                <c:pt idx="1597">
                  <c:v>1.6148663605958284E-2</c:v>
                </c:pt>
                <c:pt idx="1598">
                  <c:v>1.6141208425237696E-2</c:v>
                </c:pt>
                <c:pt idx="1599">
                  <c:v>1.61338041811303E-2</c:v>
                </c:pt>
                <c:pt idx="1600">
                  <c:v>1.6126450873346753E-2</c:v>
                </c:pt>
                <c:pt idx="1601">
                  <c:v>1.6119148501600337E-2</c:v>
                </c:pt>
                <c:pt idx="1602">
                  <c:v>1.6112045342357457E-2</c:v>
                </c:pt>
                <c:pt idx="1603">
                  <c:v>1.6104841525306883E-2</c:v>
                </c:pt>
                <c:pt idx="1604">
                  <c:v>1.609768864105187E-2</c:v>
                </c:pt>
                <c:pt idx="1605">
                  <c:v>1.6090586689317479E-2</c:v>
                </c:pt>
                <c:pt idx="1606">
                  <c:v>1.6083535669830517E-2</c:v>
                </c:pt>
                <c:pt idx="1607">
                  <c:v>1.6076403912168871E-2</c:v>
                </c:pt>
                <c:pt idx="1608">
                  <c:v>1.6069458084852085E-2</c:v>
                </c:pt>
                <c:pt idx="1609">
                  <c:v>1.6062563191356811E-2</c:v>
                </c:pt>
                <c:pt idx="1610">
                  <c:v>1.6055719231414561E-2</c:v>
                </c:pt>
                <c:pt idx="1611">
                  <c:v>1.604892620476207E-2</c:v>
                </c:pt>
                <c:pt idx="1612">
                  <c:v>1.6042184111132597E-2</c:v>
                </c:pt>
                <c:pt idx="1613">
                  <c:v>1.603549295026635E-2</c:v>
                </c:pt>
                <c:pt idx="1614">
                  <c:v>1.6028852721900057E-2</c:v>
                </c:pt>
                <c:pt idx="1615">
                  <c:v>1.6022473693205974E-2</c:v>
                </c:pt>
                <c:pt idx="1616">
                  <c:v>1.6015928634457666E-2</c:v>
                </c:pt>
                <c:pt idx="1617">
                  <c:v>1.6009434502721298E-2</c:v>
                </c:pt>
                <c:pt idx="1618">
                  <c:v>1.600299129774907E-2</c:v>
                </c:pt>
                <c:pt idx="1619">
                  <c:v>1.5996599019294955E-2</c:v>
                </c:pt>
                <c:pt idx="1620">
                  <c:v>1.5990257667116481E-2</c:v>
                </c:pt>
                <c:pt idx="1621">
                  <c:v>1.5983882067474933E-2</c:v>
                </c:pt>
                <c:pt idx="1622">
                  <c:v>1.5977727740625447E-2</c:v>
                </c:pt>
                <c:pt idx="1623">
                  <c:v>1.5971539165835935E-2</c:v>
                </c:pt>
                <c:pt idx="1624">
                  <c:v>1.5965401516368161E-2</c:v>
                </c:pt>
                <c:pt idx="1625">
                  <c:v>1.5959314791990309E-2</c:v>
                </c:pt>
                <c:pt idx="1626">
                  <c:v>1.5953278992469677E-2</c:v>
                </c:pt>
                <c:pt idx="1627">
                  <c:v>1.5947294117578004E-2</c:v>
                </c:pt>
                <c:pt idx="1628">
                  <c:v>1.5941237296450503E-2</c:v>
                </c:pt>
                <c:pt idx="1629">
                  <c:v>1.5935361025732658E-2</c:v>
                </c:pt>
                <c:pt idx="1630">
                  <c:v>1.5929535683623097E-2</c:v>
                </c:pt>
                <c:pt idx="1631">
                  <c:v>1.592376126989592E-2</c:v>
                </c:pt>
                <c:pt idx="1632">
                  <c:v>1.5918037784323481E-2</c:v>
                </c:pt>
                <c:pt idx="1633">
                  <c:v>1.5912409588827375E-2</c:v>
                </c:pt>
                <c:pt idx="1634">
                  <c:v>1.5906784569324879E-2</c:v>
                </c:pt>
                <c:pt idx="1635">
                  <c:v>1.5901210475001187E-2</c:v>
                </c:pt>
                <c:pt idx="1636">
                  <c:v>1.5895687305641955E-2</c:v>
                </c:pt>
                <c:pt idx="1637">
                  <c:v>1.58901842711076E-2</c:v>
                </c:pt>
                <c:pt idx="1638">
                  <c:v>1.5884766349875075E-2</c:v>
                </c:pt>
                <c:pt idx="1639">
                  <c:v>1.5879399355283718E-2</c:v>
                </c:pt>
                <c:pt idx="1640">
                  <c:v>1.5874083287124127E-2</c:v>
                </c:pt>
                <c:pt idx="1641">
                  <c:v>1.5868818145190384E-2</c:v>
                </c:pt>
                <c:pt idx="1642">
                  <c:v>1.586360392927743E-2</c:v>
                </c:pt>
                <c:pt idx="1643">
                  <c:v>1.5858440639181952E-2</c:v>
                </c:pt>
                <c:pt idx="1644">
                  <c:v>1.5853328274704977E-2</c:v>
                </c:pt>
                <c:pt idx="1645">
                  <c:v>1.5848266835644061E-2</c:v>
                </c:pt>
                <c:pt idx="1646">
                  <c:v>1.5843256321807185E-2</c:v>
                </c:pt>
                <c:pt idx="1647">
                  <c:v>1.5838296732996242E-2</c:v>
                </c:pt>
                <c:pt idx="1648">
                  <c:v>1.5833388069019214E-2</c:v>
                </c:pt>
                <c:pt idx="1649">
                  <c:v>1.5828530329685821E-2</c:v>
                </c:pt>
                <c:pt idx="1650">
                  <c:v>1.5823723514806647E-2</c:v>
                </c:pt>
                <c:pt idx="1651">
                  <c:v>1.581896762419488E-2</c:v>
                </c:pt>
                <c:pt idx="1652">
                  <c:v>1.5814262657664589E-2</c:v>
                </c:pt>
                <c:pt idx="1653">
                  <c:v>1.5809608615035046E-2</c:v>
                </c:pt>
                <c:pt idx="1654">
                  <c:v>1.5805005496122921E-2</c:v>
                </c:pt>
                <c:pt idx="1655">
                  <c:v>1.5800422560170446E-2</c:v>
                </c:pt>
                <c:pt idx="1656">
                  <c:v>1.5795917848087534E-2</c:v>
                </c:pt>
                <c:pt idx="1657">
                  <c:v>1.5791464056919575E-2</c:v>
                </c:pt>
                <c:pt idx="1658">
                  <c:v>1.5787061186493527E-2</c:v>
                </c:pt>
                <c:pt idx="1659">
                  <c:v>1.5782753751150222E-2</c:v>
                </c:pt>
                <c:pt idx="1660">
                  <c:v>1.5778456170861193E-2</c:v>
                </c:pt>
                <c:pt idx="1661">
                  <c:v>1.5774209513078379E-2</c:v>
                </c:pt>
                <c:pt idx="1662">
                  <c:v>1.5770013777639296E-2</c:v>
                </c:pt>
                <c:pt idx="1663">
                  <c:v>1.576586896437886E-2</c:v>
                </c:pt>
                <c:pt idx="1664">
                  <c:v>1.5761775073136332E-2</c:v>
                </c:pt>
                <c:pt idx="1665">
                  <c:v>1.5757732103751837E-2</c:v>
                </c:pt>
                <c:pt idx="1666">
                  <c:v>1.5753740056069849E-2</c:v>
                </c:pt>
                <c:pt idx="1667">
                  <c:v>1.5749798929933105E-2</c:v>
                </c:pt>
                <c:pt idx="1668">
                  <c:v>1.5745833086839293E-2</c:v>
                </c:pt>
                <c:pt idx="1669">
                  <c:v>1.5741990333844366E-2</c:v>
                </c:pt>
                <c:pt idx="1670">
                  <c:v>1.5738198499690447E-2</c:v>
                </c:pt>
                <c:pt idx="1671">
                  <c:v>1.5734457584230845E-2</c:v>
                </c:pt>
                <c:pt idx="1672">
                  <c:v>1.5730767587323252E-2</c:v>
                </c:pt>
                <c:pt idx="1673">
                  <c:v>1.5727128508823615E-2</c:v>
                </c:pt>
                <c:pt idx="1674">
                  <c:v>1.5723540348593138E-2</c:v>
                </c:pt>
                <c:pt idx="1675">
                  <c:v>1.5720003106493911E-2</c:v>
                </c:pt>
                <c:pt idx="1676">
                  <c:v>1.5716413660589623E-2</c:v>
                </c:pt>
                <c:pt idx="1677">
                  <c:v>1.5712974767190246E-2</c:v>
                </c:pt>
                <c:pt idx="1678">
                  <c:v>1.5709586789279584E-2</c:v>
                </c:pt>
                <c:pt idx="1679">
                  <c:v>1.5706249726727961E-2</c:v>
                </c:pt>
                <c:pt idx="1680">
                  <c:v>1.5702963579407481E-2</c:v>
                </c:pt>
                <c:pt idx="1681">
                  <c:v>1.5699969844185091E-2</c:v>
                </c:pt>
                <c:pt idx="1682">
                  <c:v>1.5696792523965122E-2</c:v>
                </c:pt>
                <c:pt idx="1683">
                  <c:v>1.5693666123075642E-2</c:v>
                </c:pt>
                <c:pt idx="1684">
                  <c:v>1.569059064139762E-2</c:v>
                </c:pt>
                <c:pt idx="1685">
                  <c:v>1.568743115374575E-2</c:v>
                </c:pt>
                <c:pt idx="1686">
                  <c:v>1.5684454002539747E-2</c:v>
                </c:pt>
                <c:pt idx="1687">
                  <c:v>1.5681527767960265E-2</c:v>
                </c:pt>
                <c:pt idx="1688">
                  <c:v>1.5678652449897499E-2</c:v>
                </c:pt>
                <c:pt idx="1689">
                  <c:v>1.5675578189757542E-2</c:v>
                </c:pt>
                <c:pt idx="1690">
                  <c:v>1.5672815494967213E-2</c:v>
                </c:pt>
                <c:pt idx="1691">
                  <c:v>1.5670103718575946E-2</c:v>
                </c:pt>
                <c:pt idx="1692">
                  <c:v>1.566744286047948E-2</c:v>
                </c:pt>
                <c:pt idx="1693">
                  <c:v>1.5664832920574412E-2</c:v>
                </c:pt>
                <c:pt idx="1694">
                  <c:v>1.5662273877044289E-2</c:v>
                </c:pt>
                <c:pt idx="1695">
                  <c:v>1.5659764990669116E-2</c:v>
                </c:pt>
                <c:pt idx="1696">
                  <c:v>1.5657304657651798E-2</c:v>
                </c:pt>
                <c:pt idx="1697">
                  <c:v>1.5654891222724239E-2</c:v>
                </c:pt>
                <c:pt idx="1698">
                  <c:v>1.565252303062703E-2</c:v>
                </c:pt>
                <c:pt idx="1699">
                  <c:v>1.5650198426105981E-2</c:v>
                </c:pt>
                <c:pt idx="1700">
                  <c:v>1.5647915753912108E-2</c:v>
                </c:pt>
                <c:pt idx="1701">
                  <c:v>1.5645673358801643E-2</c:v>
                </c:pt>
                <c:pt idx="1702">
                  <c:v>1.564346958553342E-2</c:v>
                </c:pt>
                <c:pt idx="1703">
                  <c:v>1.5641302778876712E-2</c:v>
                </c:pt>
                <c:pt idx="1704">
                  <c:v>1.5639171283599911E-2</c:v>
                </c:pt>
                <c:pt idx="1705">
                  <c:v>1.5637073444479233E-2</c:v>
                </c:pt>
                <c:pt idx="1706">
                  <c:v>1.5635007606295236E-2</c:v>
                </c:pt>
                <c:pt idx="1707">
                  <c:v>1.5632773019419469E-2</c:v>
                </c:pt>
                <c:pt idx="1708">
                  <c:v>1.563076480126506E-2</c:v>
                </c:pt>
                <c:pt idx="1709">
                  <c:v>1.5628785745208443E-2</c:v>
                </c:pt>
                <c:pt idx="1710">
                  <c:v>1.5627040944064457E-2</c:v>
                </c:pt>
                <c:pt idx="1711">
                  <c:v>1.5625122211948658E-2</c:v>
                </c:pt>
                <c:pt idx="1712">
                  <c:v>1.5623232643070771E-2</c:v>
                </c:pt>
                <c:pt idx="1713">
                  <c:v>1.562137223738822E-2</c:v>
                </c:pt>
                <c:pt idx="1714">
                  <c:v>1.5619540994859299E-2</c:v>
                </c:pt>
                <c:pt idx="1715">
                  <c:v>1.5617738915442304E-2</c:v>
                </c:pt>
                <c:pt idx="1716">
                  <c:v>1.5615965999099006E-2</c:v>
                </c:pt>
                <c:pt idx="1717">
                  <c:v>1.5614222245788564E-2</c:v>
                </c:pt>
                <c:pt idx="1718">
                  <c:v>1.561250765547275E-2</c:v>
                </c:pt>
                <c:pt idx="1719">
                  <c:v>1.5610822228114203E-2</c:v>
                </c:pt>
                <c:pt idx="1720">
                  <c:v>1.5608715864471101E-2</c:v>
                </c:pt>
                <c:pt idx="1721">
                  <c:v>1.5607084737959021E-2</c:v>
                </c:pt>
                <c:pt idx="1722">
                  <c:v>1.5605482771759327E-2</c:v>
                </c:pt>
                <c:pt idx="1723">
                  <c:v>1.5603687659706544E-2</c:v>
                </c:pt>
                <c:pt idx="1724">
                  <c:v>1.5602148179775455E-2</c:v>
                </c:pt>
                <c:pt idx="1725">
                  <c:v>1.5600637860050171E-2</c:v>
                </c:pt>
                <c:pt idx="1726">
                  <c:v>1.5599156700495165E-2</c:v>
                </c:pt>
                <c:pt idx="1727">
                  <c:v>1.5597704701082016E-2</c:v>
                </c:pt>
                <c:pt idx="1728">
                  <c:v>1.5596040687741085E-2</c:v>
                </c:pt>
                <c:pt idx="1729">
                  <c:v>1.5594644985999937E-2</c:v>
                </c:pt>
                <c:pt idx="1730">
                  <c:v>1.5593278443042941E-2</c:v>
                </c:pt>
                <c:pt idx="1731">
                  <c:v>1.559194105883956E-2</c:v>
                </c:pt>
                <c:pt idx="1732">
                  <c:v>1.559138124987478E-2</c:v>
                </c:pt>
                <c:pt idx="1733">
                  <c:v>1.5590108266326641E-2</c:v>
                </c:pt>
                <c:pt idx="1734">
                  <c:v>1.558886444523617E-2</c:v>
                </c:pt>
                <c:pt idx="1735">
                  <c:v>1.5587649786574691E-2</c:v>
                </c:pt>
                <c:pt idx="1736">
                  <c:v>1.558646429031701E-2</c:v>
                </c:pt>
                <c:pt idx="1737">
                  <c:v>1.5585048131510609E-2</c:v>
                </c:pt>
                <c:pt idx="1738">
                  <c:v>1.558391892574611E-2</c:v>
                </c:pt>
                <c:pt idx="1739">
                  <c:v>1.5582818881043748E-2</c:v>
                </c:pt>
                <c:pt idx="1740">
                  <c:v>1.5581747997381561E-2</c:v>
                </c:pt>
                <c:pt idx="1741">
                  <c:v>1.5580974244165406E-2</c:v>
                </c:pt>
                <c:pt idx="1742">
                  <c:v>1.55799637217918E-2</c:v>
                </c:pt>
                <c:pt idx="1743">
                  <c:v>1.5578982361649955E-2</c:v>
                </c:pt>
                <c:pt idx="1744">
                  <c:v>1.5578030163718148E-2</c:v>
                </c:pt>
                <c:pt idx="1745">
                  <c:v>1.5577107127974657E-2</c:v>
                </c:pt>
                <c:pt idx="1746">
                  <c:v>1.5576213254399498E-2</c:v>
                </c:pt>
                <c:pt idx="1747">
                  <c:v>1.557534854297182E-2</c:v>
                </c:pt>
                <c:pt idx="1748">
                  <c:v>1.5574512993672504E-2</c:v>
                </c:pt>
                <c:pt idx="1749">
                  <c:v>1.5573706606484177E-2</c:v>
                </c:pt>
                <c:pt idx="1750">
                  <c:v>1.5572929381389459E-2</c:v>
                </c:pt>
                <c:pt idx="1751">
                  <c:v>1.5572181318367496E-2</c:v>
                </c:pt>
                <c:pt idx="1752">
                  <c:v>1.5571462417405259E-2</c:v>
                </c:pt>
                <c:pt idx="1753">
                  <c:v>1.5570772678484498E-2</c:v>
                </c:pt>
                <c:pt idx="1754">
                  <c:v>1.5570112101590443E-2</c:v>
                </c:pt>
                <c:pt idx="1755">
                  <c:v>1.5569480686709193E-2</c:v>
                </c:pt>
                <c:pt idx="1756">
                  <c:v>1.5568878433825978E-2</c:v>
                </c:pt>
                <c:pt idx="1757">
                  <c:v>1.5568305342928631E-2</c:v>
                </c:pt>
                <c:pt idx="1758">
                  <c:v>1.5567761414002384E-2</c:v>
                </c:pt>
                <c:pt idx="1759">
                  <c:v>1.5566941777817754E-2</c:v>
                </c:pt>
                <c:pt idx="1760">
                  <c:v>1.5566454110850727E-2</c:v>
                </c:pt>
                <c:pt idx="1761">
                  <c:v>1.5565995604561966E-2</c:v>
                </c:pt>
                <c:pt idx="1762">
                  <c:v>1.5565877317783344E-2</c:v>
                </c:pt>
                <c:pt idx="1763">
                  <c:v>1.5565479198548372E-2</c:v>
                </c:pt>
                <c:pt idx="1764">
                  <c:v>1.5565110241222811E-2</c:v>
                </c:pt>
                <c:pt idx="1765">
                  <c:v>1.5564770445797101E-2</c:v>
                </c:pt>
                <c:pt idx="1766">
                  <c:v>1.5564459812265161E-2</c:v>
                </c:pt>
                <c:pt idx="1767">
                  <c:v>1.5564178340620039E-2</c:v>
                </c:pt>
                <c:pt idx="1768">
                  <c:v>1.5563926030853915E-2</c:v>
                </c:pt>
                <c:pt idx="1769">
                  <c:v>1.5563702882962447E-2</c:v>
                </c:pt>
                <c:pt idx="1770">
                  <c:v>1.5563508896941287E-2</c:v>
                </c:pt>
                <c:pt idx="1771">
                  <c:v>1.5563344072785224E-2</c:v>
                </c:pt>
                <c:pt idx="1772">
                  <c:v>1.5562545072766554E-2</c:v>
                </c:pt>
                <c:pt idx="1773">
                  <c:v>1.5562434415898885E-2</c:v>
                </c:pt>
                <c:pt idx="1774">
                  <c:v>1.5562352918371936E-2</c:v>
                </c:pt>
                <c:pt idx="1775">
                  <c:v>1.5562295483654509E-2</c:v>
                </c:pt>
                <c:pt idx="1776">
                  <c:v>1.5562276470422631E-2</c:v>
                </c:pt>
                <c:pt idx="1777">
                  <c:v>1.5562286616527032E-2</c:v>
                </c:pt>
                <c:pt idx="1778">
                  <c:v>1.5562325921969489E-2</c:v>
                </c:pt>
                <c:pt idx="1779">
                  <c:v>1.5562394386748224E-2</c:v>
                </c:pt>
                <c:pt idx="1780">
                  <c:v>1.5562143696478662E-2</c:v>
                </c:pt>
                <c:pt idx="1781">
                  <c:v>1.5562268391746705E-2</c:v>
                </c:pt>
                <c:pt idx="1782">
                  <c:v>1.5562422245101929E-2</c:v>
                </c:pt>
                <c:pt idx="1783">
                  <c:v>1.5562605256546132E-2</c:v>
                </c:pt>
                <c:pt idx="1784">
                  <c:v>1.5563530985310423E-2</c:v>
                </c:pt>
                <c:pt idx="1785">
                  <c:v>1.556485469366517E-2</c:v>
                </c:pt>
                <c:pt idx="1786">
                  <c:v>1.5565135653620898E-2</c:v>
                </c:pt>
                <c:pt idx="1787">
                  <c:v>1.5565445777981132E-2</c:v>
                </c:pt>
                <c:pt idx="1788">
                  <c:v>1.5565785066751827E-2</c:v>
                </c:pt>
                <c:pt idx="1789">
                  <c:v>1.5565270202162718E-2</c:v>
                </c:pt>
                <c:pt idx="1790">
                  <c:v>1.5565678182825598E-2</c:v>
                </c:pt>
                <c:pt idx="1791">
                  <c:v>1.5566115324150054E-2</c:v>
                </c:pt>
                <c:pt idx="1792">
                  <c:v>1.556658162614751E-2</c:v>
                </c:pt>
                <c:pt idx="1793">
                  <c:v>1.556745427345808E-2</c:v>
                </c:pt>
                <c:pt idx="1794">
                  <c:v>1.5567981002468924E-2</c:v>
                </c:pt>
                <c:pt idx="1795">
                  <c:v>1.5568536893445652E-2</c:v>
                </c:pt>
                <c:pt idx="1796">
                  <c:v>1.5569121946398692E-2</c:v>
                </c:pt>
                <c:pt idx="1797">
                  <c:v>1.5569736161342815E-2</c:v>
                </c:pt>
                <c:pt idx="1798">
                  <c:v>1.5570379538290186E-2</c:v>
                </c:pt>
                <c:pt idx="1799">
                  <c:v>1.5571052077256443E-2</c:v>
                </c:pt>
                <c:pt idx="1800">
                  <c:v>1.5571753778255487E-2</c:v>
                </c:pt>
                <c:pt idx="1801">
                  <c:v>1.5572484641302961E-2</c:v>
                </c:pt>
                <c:pt idx="1802">
                  <c:v>1.5573244666415371E-2</c:v>
                </c:pt>
                <c:pt idx="1803">
                  <c:v>1.5574033853610964E-2</c:v>
                </c:pt>
                <c:pt idx="1804">
                  <c:v>1.5574852202906249E-2</c:v>
                </c:pt>
                <c:pt idx="1805">
                  <c:v>1.5575699714317735E-2</c:v>
                </c:pt>
                <c:pt idx="1806">
                  <c:v>1.5576576387867141E-2</c:v>
                </c:pt>
                <c:pt idx="1807">
                  <c:v>1.5577482223571849E-2</c:v>
                </c:pt>
                <c:pt idx="1808">
                  <c:v>1.5578417221452706E-2</c:v>
                </c:pt>
                <c:pt idx="1809">
                  <c:v>1.5579381381531438E-2</c:v>
                </c:pt>
                <c:pt idx="1810">
                  <c:v>1.557996155178791E-2</c:v>
                </c:pt>
                <c:pt idx="1811">
                  <c:v>1.5580981909232161E-2</c:v>
                </c:pt>
                <c:pt idx="1812">
                  <c:v>1.5582031427676181E-2</c:v>
                </c:pt>
                <c:pt idx="1813">
                  <c:v>1.5583110107142807E-2</c:v>
                </c:pt>
                <c:pt idx="1814">
                  <c:v>1.5584639615656077E-2</c:v>
                </c:pt>
                <c:pt idx="1815">
                  <c:v>1.5585778749391243E-2</c:v>
                </c:pt>
                <c:pt idx="1816">
                  <c:v>1.558694704548676E-2</c:v>
                </c:pt>
                <c:pt idx="1817">
                  <c:v>1.5588144503970437E-2</c:v>
                </c:pt>
                <c:pt idx="1818">
                  <c:v>1.5589371124867465E-2</c:v>
                </c:pt>
                <c:pt idx="1819">
                  <c:v>1.5590626908205651E-2</c:v>
                </c:pt>
                <c:pt idx="1820">
                  <c:v>1.5591911854013667E-2</c:v>
                </c:pt>
                <c:pt idx="1821">
                  <c:v>1.5593225962318449E-2</c:v>
                </c:pt>
                <c:pt idx="1822">
                  <c:v>1.5594569233150406E-2</c:v>
                </c:pt>
                <c:pt idx="1823">
                  <c:v>1.5595060077662204E-2</c:v>
                </c:pt>
                <c:pt idx="1824">
                  <c:v>1.5596457386712892E-2</c:v>
                </c:pt>
                <c:pt idx="1825">
                  <c:v>1.5597883855844152E-2</c:v>
                </c:pt>
                <c:pt idx="1826">
                  <c:v>1.559933948508796E-2</c:v>
                </c:pt>
                <c:pt idx="1827">
                  <c:v>1.5601273541487956E-2</c:v>
                </c:pt>
                <c:pt idx="1828">
                  <c:v>1.5602338224039336E-2</c:v>
                </c:pt>
                <c:pt idx="1829">
                  <c:v>1.5603881333813518E-2</c:v>
                </c:pt>
                <c:pt idx="1830">
                  <c:v>1.5605453603829034E-2</c:v>
                </c:pt>
                <c:pt idx="1831">
                  <c:v>1.5607055034123185E-2</c:v>
                </c:pt>
                <c:pt idx="1832">
                  <c:v>1.5608685624727947E-2</c:v>
                </c:pt>
                <c:pt idx="1833">
                  <c:v>1.5610345375681511E-2</c:v>
                </c:pt>
                <c:pt idx="1834">
                  <c:v>1.5612034287018517E-2</c:v>
                </c:pt>
                <c:pt idx="1835">
                  <c:v>1.5613752358776267E-2</c:v>
                </c:pt>
                <c:pt idx="1836">
                  <c:v>1.5616437108061281E-2</c:v>
                </c:pt>
                <c:pt idx="1837">
                  <c:v>1.5618217820750757E-2</c:v>
                </c:pt>
                <c:pt idx="1838">
                  <c:v>1.5620027696524357E-2</c:v>
                </c:pt>
                <c:pt idx="1839">
                  <c:v>1.5621866735420306E-2</c:v>
                </c:pt>
                <c:pt idx="1840">
                  <c:v>1.5623257421250708E-2</c:v>
                </c:pt>
                <c:pt idx="1841">
                  <c:v>1.5625152621334609E-2</c:v>
                </c:pt>
                <c:pt idx="1842">
                  <c:v>1.5627076983393322E-2</c:v>
                </c:pt>
                <c:pt idx="1843">
                  <c:v>1.5629030507465499E-2</c:v>
                </c:pt>
                <c:pt idx="1844">
                  <c:v>1.5631013193595063E-2</c:v>
                </c:pt>
                <c:pt idx="1845">
                  <c:v>1.563351339673915E-2</c:v>
                </c:pt>
                <c:pt idx="1846">
                  <c:v>1.563555657868539E-2</c:v>
                </c:pt>
                <c:pt idx="1847">
                  <c:v>1.5637628924101532E-2</c:v>
                </c:pt>
                <c:pt idx="1848">
                  <c:v>1.5639730433031882E-2</c:v>
                </c:pt>
                <c:pt idx="1849">
                  <c:v>1.5641861105527712E-2</c:v>
                </c:pt>
                <c:pt idx="1850">
                  <c:v>1.5644020941632458E-2</c:v>
                </c:pt>
                <c:pt idx="1851">
                  <c:v>1.5646209941393912E-2</c:v>
                </c:pt>
                <c:pt idx="1852">
                  <c:v>1.5648428104863339E-2</c:v>
                </c:pt>
                <c:pt idx="1853">
                  <c:v>1.5650675432088521E-2</c:v>
                </c:pt>
                <c:pt idx="1854">
                  <c:v>1.5652951923121595E-2</c:v>
                </c:pt>
                <c:pt idx="1855">
                  <c:v>1.5655257578008609E-2</c:v>
                </c:pt>
                <c:pt idx="1856">
                  <c:v>1.5657592396806908E-2</c:v>
                </c:pt>
                <c:pt idx="1857">
                  <c:v>1.5659956379564282E-2</c:v>
                </c:pt>
                <c:pt idx="1858">
                  <c:v>1.56623495263346E-2</c:v>
                </c:pt>
                <c:pt idx="1859">
                  <c:v>1.5664771837170861E-2</c:v>
                </c:pt>
                <c:pt idx="1860">
                  <c:v>1.5667223312127807E-2</c:v>
                </c:pt>
                <c:pt idx="1861">
                  <c:v>1.5669703951260175E-2</c:v>
                </c:pt>
                <c:pt idx="1862">
                  <c:v>1.5671688308682145E-2</c:v>
                </c:pt>
                <c:pt idx="1863">
                  <c:v>1.567422508293654E-2</c:v>
                </c:pt>
                <c:pt idx="1864">
                  <c:v>1.5676791020244447E-2</c:v>
                </c:pt>
                <c:pt idx="1865">
                  <c:v>1.5679386120661203E-2</c:v>
                </c:pt>
                <c:pt idx="1866">
                  <c:v>1.5682010384244785E-2</c:v>
                </c:pt>
                <c:pt idx="1867">
                  <c:v>1.5685200236860104E-2</c:v>
                </c:pt>
                <c:pt idx="1868">
                  <c:v>1.5687885026799169E-2</c:v>
                </c:pt>
                <c:pt idx="1869">
                  <c:v>1.5690598981372417E-2</c:v>
                </c:pt>
                <c:pt idx="1870">
                  <c:v>1.5693342100640672E-2</c:v>
                </c:pt>
                <c:pt idx="1871">
                  <c:v>1.5696114384665623E-2</c:v>
                </c:pt>
                <c:pt idx="1872">
                  <c:v>1.5698915833509831E-2</c:v>
                </c:pt>
                <c:pt idx="1873">
                  <c:v>1.5701746447233246E-2</c:v>
                </c:pt>
                <c:pt idx="1874">
                  <c:v>1.5704606225901033E-2</c:v>
                </c:pt>
                <c:pt idx="1875">
                  <c:v>1.5706941108755538E-2</c:v>
                </c:pt>
                <c:pt idx="1876">
                  <c:v>1.5709857007293545E-2</c:v>
                </c:pt>
                <c:pt idx="1877">
                  <c:v>1.5712802069668616E-2</c:v>
                </c:pt>
                <c:pt idx="1878">
                  <c:v>1.5715776295946626E-2</c:v>
                </c:pt>
                <c:pt idx="1879">
                  <c:v>1.5718779686192581E-2</c:v>
                </c:pt>
                <c:pt idx="1880">
                  <c:v>1.5721812240474118E-2</c:v>
                </c:pt>
                <c:pt idx="1881">
                  <c:v>1.5724873958856238E-2</c:v>
                </c:pt>
                <c:pt idx="1882">
                  <c:v>1.5727964841407462E-2</c:v>
                </c:pt>
                <c:pt idx="1883">
                  <c:v>1.5731084888194545E-2</c:v>
                </c:pt>
                <c:pt idx="1884">
                  <c:v>1.5733660328258736E-2</c:v>
                </c:pt>
                <c:pt idx="1885">
                  <c:v>1.5736836481995198E-2</c:v>
                </c:pt>
                <c:pt idx="1886">
                  <c:v>1.574004179887023E-2</c:v>
                </c:pt>
                <c:pt idx="1887">
                  <c:v>1.5743276278954887E-2</c:v>
                </c:pt>
                <c:pt idx="1888">
                  <c:v>1.5747705483171944E-2</c:v>
                </c:pt>
                <c:pt idx="1889">
                  <c:v>1.5751002743998925E-2</c:v>
                </c:pt>
                <c:pt idx="1890">
                  <c:v>1.5754329170866794E-2</c:v>
                </c:pt>
                <c:pt idx="1891">
                  <c:v>1.5757684763849405E-2</c:v>
                </c:pt>
                <c:pt idx="1892">
                  <c:v>1.5761069523023214E-2</c:v>
                </c:pt>
                <c:pt idx="1893">
                  <c:v>1.5763889404537462E-2</c:v>
                </c:pt>
                <c:pt idx="1894">
                  <c:v>1.576733026260714E-2</c:v>
                </c:pt>
                <c:pt idx="1895">
                  <c:v>1.5770800285782312E-2</c:v>
                </c:pt>
                <c:pt idx="1896">
                  <c:v>1.5774299474137648E-2</c:v>
                </c:pt>
                <c:pt idx="1897">
                  <c:v>1.5778430814383407E-2</c:v>
                </c:pt>
                <c:pt idx="1898">
                  <c:v>1.5781990572297934E-2</c:v>
                </c:pt>
                <c:pt idx="1899">
                  <c:v>1.5785579496941492E-2</c:v>
                </c:pt>
                <c:pt idx="1900">
                  <c:v>1.5789197588395757E-2</c:v>
                </c:pt>
                <c:pt idx="1901">
                  <c:v>1.5792844846742402E-2</c:v>
                </c:pt>
                <c:pt idx="1902">
                  <c:v>1.579652127206136E-2</c:v>
                </c:pt>
                <c:pt idx="1903">
                  <c:v>1.5800226864433442E-2</c:v>
                </c:pt>
                <c:pt idx="1904">
                  <c:v>1.5803961623942053E-2</c:v>
                </c:pt>
                <c:pt idx="1905">
                  <c:v>1.5807725550671479E-2</c:v>
                </c:pt>
                <c:pt idx="1906">
                  <c:v>1.5811518644704259E-2</c:v>
                </c:pt>
                <c:pt idx="1907">
                  <c:v>1.5815340906125543E-2</c:v>
                </c:pt>
                <c:pt idx="1908">
                  <c:v>1.5819192335019612E-2</c:v>
                </c:pt>
                <c:pt idx="1909">
                  <c:v>1.5823072931473354E-2</c:v>
                </c:pt>
                <c:pt idx="1910">
                  <c:v>1.5826982695572783E-2</c:v>
                </c:pt>
                <c:pt idx="1911">
                  <c:v>1.5830921627403922E-2</c:v>
                </c:pt>
                <c:pt idx="1912">
                  <c:v>1.5834889727056264E-2</c:v>
                </c:pt>
                <c:pt idx="1913">
                  <c:v>1.5838886994614956E-2</c:v>
                </c:pt>
                <c:pt idx="1914">
                  <c:v>1.5842913430173838E-2</c:v>
                </c:pt>
                <c:pt idx="1915">
                  <c:v>1.5846325543515387E-2</c:v>
                </c:pt>
                <c:pt idx="1916">
                  <c:v>1.5850408052519652E-2</c:v>
                </c:pt>
                <c:pt idx="1917">
                  <c:v>1.5854519728457396E-2</c:v>
                </c:pt>
                <c:pt idx="1918">
                  <c:v>1.5858660571419981E-2</c:v>
                </c:pt>
                <c:pt idx="1919">
                  <c:v>1.5863483131092062E-2</c:v>
                </c:pt>
                <c:pt idx="1920">
                  <c:v>1.5867684576540999E-2</c:v>
                </c:pt>
                <c:pt idx="1921">
                  <c:v>1.5871915190629617E-2</c:v>
                </c:pt>
                <c:pt idx="1922">
                  <c:v>1.5876174973452617E-2</c:v>
                </c:pt>
                <c:pt idx="1923">
                  <c:v>1.5880463925102974E-2</c:v>
                </c:pt>
                <c:pt idx="1924">
                  <c:v>1.5884782045676258E-2</c:v>
                </c:pt>
                <c:pt idx="1925">
                  <c:v>1.5889129335269783E-2</c:v>
                </c:pt>
                <c:pt idx="1926">
                  <c:v>1.5893505793979128E-2</c:v>
                </c:pt>
                <c:pt idx="1927">
                  <c:v>1.5897240689449473E-2</c:v>
                </c:pt>
                <c:pt idx="1928">
                  <c:v>1.5901000433548695E-2</c:v>
                </c:pt>
                <c:pt idx="1929">
                  <c:v>1.5905459839890668E-2</c:v>
                </c:pt>
                <c:pt idx="1930">
                  <c:v>1.5909948413045605E-2</c:v>
                </c:pt>
                <c:pt idx="1931">
                  <c:v>1.5914466153111206E-2</c:v>
                </c:pt>
                <c:pt idx="1932">
                  <c:v>1.5919013060185172E-2</c:v>
                </c:pt>
                <c:pt idx="1933">
                  <c:v>1.5924273322358767E-2</c:v>
                </c:pt>
                <c:pt idx="1934">
                  <c:v>1.5928194375758764E-2</c:v>
                </c:pt>
                <c:pt idx="1935">
                  <c:v>1.5932828784459119E-2</c:v>
                </c:pt>
                <c:pt idx="1936">
                  <c:v>1.5935420635306535E-2</c:v>
                </c:pt>
                <c:pt idx="1937">
                  <c:v>1.5942185104185214E-2</c:v>
                </c:pt>
                <c:pt idx="1938">
                  <c:v>1.5946907015417899E-2</c:v>
                </c:pt>
                <c:pt idx="1939">
                  <c:v>1.5951658094365939E-2</c:v>
                </c:pt>
                <c:pt idx="1940">
                  <c:v>1.5957839028924472E-2</c:v>
                </c:pt>
                <c:pt idx="1941">
                  <c:v>1.5962653036443175E-2</c:v>
                </c:pt>
                <c:pt idx="1942">
                  <c:v>1.5967496214715517E-2</c:v>
                </c:pt>
                <c:pt idx="1943">
                  <c:v>1.597236856385011E-2</c:v>
                </c:pt>
                <c:pt idx="1944">
                  <c:v>1.5977270083953814E-2</c:v>
                </c:pt>
                <c:pt idx="1945">
                  <c:v>1.598148881524733E-2</c:v>
                </c:pt>
                <c:pt idx="1946">
                  <c:v>1.5986446374277E-2</c:v>
                </c:pt>
                <c:pt idx="1947">
                  <c:v>1.5991433103239069E-2</c:v>
                </c:pt>
                <c:pt idx="1948">
                  <c:v>1.5996449002240714E-2</c:v>
                </c:pt>
                <c:pt idx="1949">
                  <c:v>1.6002215252873868E-2</c:v>
                </c:pt>
                <c:pt idx="1950">
                  <c:v>1.6007291801116517E-2</c:v>
                </c:pt>
                <c:pt idx="1951">
                  <c:v>1.6012397521105053E-2</c:v>
                </c:pt>
                <c:pt idx="1952">
                  <c:v>1.6017532412957641E-2</c:v>
                </c:pt>
                <c:pt idx="1953">
                  <c:v>1.6022696476784632E-2</c:v>
                </c:pt>
                <c:pt idx="1954">
                  <c:v>1.6027889424789284E-2</c:v>
                </c:pt>
                <c:pt idx="1955">
                  <c:v>1.6033108140695657E-2</c:v>
                </c:pt>
                <c:pt idx="1956">
                  <c:v>1.603834790280247E-2</c:v>
                </c:pt>
                <c:pt idx="1957">
                  <c:v>1.6043603970951881E-2</c:v>
                </c:pt>
                <c:pt idx="1958">
                  <c:v>1.6048871604965213E-2</c:v>
                </c:pt>
                <c:pt idx="1959">
                  <c:v>1.6054146064635105E-2</c:v>
                </c:pt>
                <c:pt idx="1960">
                  <c:v>1.6059422609730745E-2</c:v>
                </c:pt>
                <c:pt idx="1961">
                  <c:v>1.6064696499995246E-2</c:v>
                </c:pt>
                <c:pt idx="1962">
                  <c:v>1.606996299514566E-2</c:v>
                </c:pt>
                <c:pt idx="1963">
                  <c:v>1.607521735487645E-2</c:v>
                </c:pt>
                <c:pt idx="1964">
                  <c:v>1.6080454838851663E-2</c:v>
                </c:pt>
                <c:pt idx="1965">
                  <c:v>1.6085670706717105E-2</c:v>
                </c:pt>
                <c:pt idx="1966">
                  <c:v>1.6090860218086429E-2</c:v>
                </c:pt>
                <c:pt idx="1967">
                  <c:v>1.6095297239751592E-2</c:v>
                </c:pt>
                <c:pt idx="1968">
                  <c:v>1.6100424872750235E-2</c:v>
                </c:pt>
                <c:pt idx="1969">
                  <c:v>1.6105519378450169E-2</c:v>
                </c:pt>
                <c:pt idx="1970">
                  <c:v>1.6111295880162888E-2</c:v>
                </c:pt>
                <c:pt idx="1971">
                  <c:v>1.6116321989122353E-2</c:v>
                </c:pt>
                <c:pt idx="1972">
                  <c:v>1.6121314968984956E-2</c:v>
                </c:pt>
                <c:pt idx="1973">
                  <c:v>1.6126274819619504E-2</c:v>
                </c:pt>
                <c:pt idx="1974">
                  <c:v>1.6131201540906092E-2</c:v>
                </c:pt>
                <c:pt idx="1975">
                  <c:v>1.6136095132716997E-2</c:v>
                </c:pt>
                <c:pt idx="1976">
                  <c:v>1.6140955594928834E-2</c:v>
                </c:pt>
                <c:pt idx="1977">
                  <c:v>1.6145782927419968E-2</c:v>
                </c:pt>
                <c:pt idx="1978">
                  <c:v>1.6150577130066148E-2</c:v>
                </c:pt>
                <c:pt idx="1979">
                  <c:v>1.6155338202748337E-2</c:v>
                </c:pt>
                <c:pt idx="1980">
                  <c:v>1.6158678676894134E-2</c:v>
                </c:pt>
                <c:pt idx="1981">
                  <c:v>1.6163377801118983E-2</c:v>
                </c:pt>
                <c:pt idx="1982">
                  <c:v>1.6168043797884835E-2</c:v>
                </c:pt>
                <c:pt idx="1983">
                  <c:v>1.6173335801231481E-2</c:v>
                </c:pt>
                <c:pt idx="1984">
                  <c:v>1.6177930810195029E-2</c:v>
                </c:pt>
                <c:pt idx="1985">
                  <c:v>1.6182492691339867E-2</c:v>
                </c:pt>
                <c:pt idx="1986">
                  <c:v>1.6187021444551419E-2</c:v>
                </c:pt>
                <c:pt idx="1987">
                  <c:v>1.6191517069719552E-2</c:v>
                </c:pt>
                <c:pt idx="1988">
                  <c:v>1.6195303149910165E-2</c:v>
                </c:pt>
                <c:pt idx="1989">
                  <c:v>1.6199734685975013E-2</c:v>
                </c:pt>
                <c:pt idx="1990">
                  <c:v>1.6204133095104063E-2</c:v>
                </c:pt>
                <c:pt idx="1991">
                  <c:v>1.6208498377192227E-2</c:v>
                </c:pt>
                <c:pt idx="1992">
                  <c:v>1.6214833187159557E-2</c:v>
                </c:pt>
                <c:pt idx="1993">
                  <c:v>1.6219125694973968E-2</c:v>
                </c:pt>
                <c:pt idx="1994">
                  <c:v>1.6223385071088392E-2</c:v>
                </c:pt>
                <c:pt idx="1995">
                  <c:v>1.6227611315398554E-2</c:v>
                </c:pt>
                <c:pt idx="1996">
                  <c:v>1.623180442779238E-2</c:v>
                </c:pt>
                <c:pt idx="1997">
                  <c:v>1.6235307925626583E-2</c:v>
                </c:pt>
                <c:pt idx="1998">
                  <c:v>1.6239436954606411E-2</c:v>
                </c:pt>
                <c:pt idx="1999">
                  <c:v>1.6243532852809873E-2</c:v>
                </c:pt>
                <c:pt idx="2000">
                  <c:v>1.6247595620132439E-2</c:v>
                </c:pt>
                <c:pt idx="2001">
                  <c:v>1.6252273007372343E-2</c:v>
                </c:pt>
                <c:pt idx="2002">
                  <c:v>1.6256267326085521E-2</c:v>
                </c:pt>
                <c:pt idx="2003">
                  <c:v>1.6260228512159455E-2</c:v>
                </c:pt>
                <c:pt idx="2004">
                  <c:v>1.626415656549423E-2</c:v>
                </c:pt>
                <c:pt idx="2005">
                  <c:v>1.6268051485990791E-2</c:v>
                </c:pt>
                <c:pt idx="2006">
                  <c:v>1.6271913273550962E-2</c:v>
                </c:pt>
                <c:pt idx="2007">
                  <c:v>1.6275741928074815E-2</c:v>
                </c:pt>
                <c:pt idx="2008">
                  <c:v>1.6279537449469385E-2</c:v>
                </c:pt>
                <c:pt idx="2009">
                  <c:v>1.6283299837634751E-2</c:v>
                </c:pt>
                <c:pt idx="2010">
                  <c:v>1.6287029092476205E-2</c:v>
                </c:pt>
                <c:pt idx="2011">
                  <c:v>1.629072521390252E-2</c:v>
                </c:pt>
                <c:pt idx="2012">
                  <c:v>1.6294388201818114E-2</c:v>
                </c:pt>
                <c:pt idx="2013">
                  <c:v>1.6298018056130893E-2</c:v>
                </c:pt>
                <c:pt idx="2014">
                  <c:v>1.6301614776747013E-2</c:v>
                </c:pt>
                <c:pt idx="2015">
                  <c:v>1.6305178363578723E-2</c:v>
                </c:pt>
                <c:pt idx="2016">
                  <c:v>1.6308708816533051E-2</c:v>
                </c:pt>
                <c:pt idx="2017">
                  <c:v>1.6312206135522245E-2</c:v>
                </c:pt>
                <c:pt idx="2018">
                  <c:v>1.6315670320457675E-2</c:v>
                </c:pt>
                <c:pt idx="2019">
                  <c:v>1.6318493201812164E-2</c:v>
                </c:pt>
                <c:pt idx="2020">
                  <c:v>1.6321893331288598E-2</c:v>
                </c:pt>
                <c:pt idx="2021">
                  <c:v>1.6325260327923505E-2</c:v>
                </c:pt>
                <c:pt idx="2022">
                  <c:v>1.6329195717917959E-2</c:v>
                </c:pt>
                <c:pt idx="2023">
                  <c:v>1.6332494231283884E-2</c:v>
                </c:pt>
                <c:pt idx="2024">
                  <c:v>1.6335759610084283E-2</c:v>
                </c:pt>
                <c:pt idx="2025">
                  <c:v>1.6338991854234004E-2</c:v>
                </c:pt>
                <c:pt idx="2026">
                  <c:v>1.6342190963652248E-2</c:v>
                </c:pt>
                <c:pt idx="2027">
                  <c:v>1.6345356938258202E-2</c:v>
                </c:pt>
                <c:pt idx="2028">
                  <c:v>1.6348489777970203E-2</c:v>
                </c:pt>
                <c:pt idx="2029">
                  <c:v>1.635158948271178E-2</c:v>
                </c:pt>
                <c:pt idx="2030">
                  <c:v>1.6354656052402133E-2</c:v>
                </c:pt>
                <c:pt idx="2031">
                  <c:v>1.6357689486963933E-2</c:v>
                </c:pt>
                <c:pt idx="2032">
                  <c:v>1.6359531018179219E-2</c:v>
                </c:pt>
                <c:pt idx="2033">
                  <c:v>1.6362502646315669E-2</c:v>
                </c:pt>
                <c:pt idx="2034">
                  <c:v>1.6365441142061954E-2</c:v>
                </c:pt>
                <c:pt idx="2035">
                  <c:v>1.636875885255229E-2</c:v>
                </c:pt>
                <c:pt idx="2036">
                  <c:v>1.637162635008238E-2</c:v>
                </c:pt>
                <c:pt idx="2037">
                  <c:v>1.6374460714999373E-2</c:v>
                </c:pt>
                <c:pt idx="2038">
                  <c:v>1.6377261947232213E-2</c:v>
                </c:pt>
                <c:pt idx="2039">
                  <c:v>1.6380030046713401E-2</c:v>
                </c:pt>
                <c:pt idx="2040">
                  <c:v>1.6382203552158876E-2</c:v>
                </c:pt>
                <c:pt idx="2041">
                  <c:v>1.6384907629755321E-2</c:v>
                </c:pt>
                <c:pt idx="2042">
                  <c:v>1.6387578575882064E-2</c:v>
                </c:pt>
                <c:pt idx="2043">
                  <c:v>1.6390216390478031E-2</c:v>
                </c:pt>
                <c:pt idx="2044">
                  <c:v>1.6394477911045775E-2</c:v>
                </c:pt>
                <c:pt idx="2045">
                  <c:v>1.6397042712402287E-2</c:v>
                </c:pt>
                <c:pt idx="2046">
                  <c:v>1.6399574377558061E-2</c:v>
                </c:pt>
                <c:pt idx="2047">
                  <c:v>1.640207290645054E-2</c:v>
                </c:pt>
                <c:pt idx="2048">
                  <c:v>1.6404538299014552E-2</c:v>
                </c:pt>
                <c:pt idx="2049">
                  <c:v>1.640642973973783E-2</c:v>
                </c:pt>
                <c:pt idx="2050">
                  <c:v>1.6408831117132788E-2</c:v>
                </c:pt>
                <c:pt idx="2051">
                  <c:v>1.6411199359510374E-2</c:v>
                </c:pt>
                <c:pt idx="2052">
                  <c:v>1.641353446681262E-2</c:v>
                </c:pt>
                <c:pt idx="2053">
                  <c:v>1.6416368214769366E-2</c:v>
                </c:pt>
                <c:pt idx="2054">
                  <c:v>1.6418634788087964E-2</c:v>
                </c:pt>
                <c:pt idx="2055">
                  <c:v>1.6420868224661041E-2</c:v>
                </c:pt>
                <c:pt idx="2056">
                  <c:v>1.642306852443038E-2</c:v>
                </c:pt>
                <c:pt idx="2057">
                  <c:v>1.6425235687338641E-2</c:v>
                </c:pt>
                <c:pt idx="2058">
                  <c:v>1.6427369713335423E-2</c:v>
                </c:pt>
                <c:pt idx="2059">
                  <c:v>1.6429470602365125E-2</c:v>
                </c:pt>
                <c:pt idx="2060">
                  <c:v>1.6431538354372135E-2</c:v>
                </c:pt>
                <c:pt idx="2061">
                  <c:v>1.6433572969308665E-2</c:v>
                </c:pt>
                <c:pt idx="2062">
                  <c:v>1.6435574447119107E-2</c:v>
                </c:pt>
                <c:pt idx="2063">
                  <c:v>1.6437542787754809E-2</c:v>
                </c:pt>
                <c:pt idx="2064">
                  <c:v>1.6439477991165369E-2</c:v>
                </c:pt>
                <c:pt idx="2065">
                  <c:v>1.644138005730127E-2</c:v>
                </c:pt>
                <c:pt idx="2066">
                  <c:v>1.6443248986116456E-2</c:v>
                </c:pt>
                <c:pt idx="2067">
                  <c:v>1.6445084777560532E-2</c:v>
                </c:pt>
                <c:pt idx="2068">
                  <c:v>1.6446887431591797E-2</c:v>
                </c:pt>
                <c:pt idx="2069">
                  <c:v>1.6448656948159852E-2</c:v>
                </c:pt>
                <c:pt idx="2070">
                  <c:v>1.6450393327222125E-2</c:v>
                </c:pt>
                <c:pt idx="2071">
                  <c:v>1.6451605768417518E-2</c:v>
                </c:pt>
                <c:pt idx="2072">
                  <c:v>1.6453278163037668E-2</c:v>
                </c:pt>
                <c:pt idx="2073">
                  <c:v>1.6454917421527496E-2</c:v>
                </c:pt>
                <c:pt idx="2074">
                  <c:v>1.6457007467542781E-2</c:v>
                </c:pt>
                <c:pt idx="2075">
                  <c:v>1.6458578158433174E-2</c:v>
                </c:pt>
                <c:pt idx="2076">
                  <c:v>1.6460115711563209E-2</c:v>
                </c:pt>
                <c:pt idx="2077">
                  <c:v>1.6461620126900729E-2</c:v>
                </c:pt>
                <c:pt idx="2078">
                  <c:v>1.646309140440317E-2</c:v>
                </c:pt>
                <c:pt idx="2079">
                  <c:v>1.6464529544033161E-2</c:v>
                </c:pt>
                <c:pt idx="2080">
                  <c:v>1.646593454575682E-2</c:v>
                </c:pt>
                <c:pt idx="2081">
                  <c:v>1.646730640953592E-2</c:v>
                </c:pt>
                <c:pt idx="2082">
                  <c:v>1.6468645135339174E-2</c:v>
                </c:pt>
                <c:pt idx="2083">
                  <c:v>1.6469950723129227E-2</c:v>
                </c:pt>
                <c:pt idx="2084">
                  <c:v>1.6470762269296283E-2</c:v>
                </c:pt>
                <c:pt idx="2085">
                  <c:v>1.6472003891279535E-2</c:v>
                </c:pt>
                <c:pt idx="2086">
                  <c:v>1.64732123766669E-2</c:v>
                </c:pt>
                <c:pt idx="2087">
                  <c:v>1.6474552927358891E-2</c:v>
                </c:pt>
                <c:pt idx="2088">
                  <c:v>1.6477494452421162E-2</c:v>
                </c:pt>
                <c:pt idx="2089">
                  <c:v>1.6476794747254327E-2</c:v>
                </c:pt>
                <c:pt idx="2090">
                  <c:v>1.6477865952137363E-2</c:v>
                </c:pt>
                <c:pt idx="2091">
                  <c:v>1.6478904020279579E-2</c:v>
                </c:pt>
                <c:pt idx="2092">
                  <c:v>1.6479466696640799E-2</c:v>
                </c:pt>
                <c:pt idx="2093">
                  <c:v>1.6480440813631425E-2</c:v>
                </c:pt>
                <c:pt idx="2094">
                  <c:v>1.6481381795314221E-2</c:v>
                </c:pt>
                <c:pt idx="2095">
                  <c:v>1.6482289641666981E-2</c:v>
                </c:pt>
                <c:pt idx="2096">
                  <c:v>1.6483597308944536E-2</c:v>
                </c:pt>
                <c:pt idx="2097">
                  <c:v>1.6485727185201967E-2</c:v>
                </c:pt>
                <c:pt idx="2098">
                  <c:v>1.6486526304224834E-2</c:v>
                </c:pt>
                <c:pt idx="2099">
                  <c:v>1.6487292281777709E-2</c:v>
                </c:pt>
                <c:pt idx="2100">
                  <c:v>1.6488025117841032E-2</c:v>
                </c:pt>
                <c:pt idx="2101">
                  <c:v>1.6487851125870489E-2</c:v>
                </c:pt>
                <c:pt idx="2102">
                  <c:v>1.6488505752867495E-2</c:v>
                </c:pt>
                <c:pt idx="2103">
                  <c:v>1.6489127242855759E-2</c:v>
                </c:pt>
                <c:pt idx="2104">
                  <c:v>1.6489715595816835E-2</c:v>
                </c:pt>
                <c:pt idx="2105">
                  <c:v>1.649068120827599E-2</c:v>
                </c:pt>
                <c:pt idx="2106">
                  <c:v>1.6491200943966999E-2</c:v>
                </c:pt>
                <c:pt idx="2107">
                  <c:v>1.649168754107656E-2</c:v>
                </c:pt>
                <c:pt idx="2108">
                  <c:v>1.6492140999588172E-2</c:v>
                </c:pt>
                <c:pt idx="2109">
                  <c:v>1.6492561319494874E-2</c:v>
                </c:pt>
                <c:pt idx="2110">
                  <c:v>1.6492948500785382E-2</c:v>
                </c:pt>
                <c:pt idx="2111">
                  <c:v>1.6493302543450133E-2</c:v>
                </c:pt>
                <c:pt idx="2112">
                  <c:v>1.6493623447476093E-2</c:v>
                </c:pt>
                <c:pt idx="2113">
                  <c:v>1.6493911212861527E-2</c:v>
                </c:pt>
                <c:pt idx="2114">
                  <c:v>1.6494165839594271E-2</c:v>
                </c:pt>
                <c:pt idx="2115">
                  <c:v>1.6494387327670845E-2</c:v>
                </c:pt>
                <c:pt idx="2116">
                  <c:v>1.6494575677082565E-2</c:v>
                </c:pt>
                <c:pt idx="2117">
                  <c:v>1.649473088782856E-2</c:v>
                </c:pt>
                <c:pt idx="2118">
                  <c:v>1.6494852959901878E-2</c:v>
                </c:pt>
                <c:pt idx="2119">
                  <c:v>1.6494941893298178E-2</c:v>
                </c:pt>
                <c:pt idx="2120">
                  <c:v>1.6494997688020065E-2</c:v>
                </c:pt>
                <c:pt idx="2121">
                  <c:v>1.6495020344063194E-2</c:v>
                </c:pt>
                <c:pt idx="2122">
                  <c:v>1.6494639504946933E-2</c:v>
                </c:pt>
                <c:pt idx="2123">
                  <c:v>1.6494598252566082E-2</c:v>
                </c:pt>
                <c:pt idx="2124">
                  <c:v>1.6494523863023643E-2</c:v>
                </c:pt>
                <c:pt idx="2125">
                  <c:v>1.6494416336317864E-2</c:v>
                </c:pt>
                <c:pt idx="2126">
                  <c:v>1.6494275672454886E-2</c:v>
                </c:pt>
                <c:pt idx="2127">
                  <c:v>1.6494460368094988E-2</c:v>
                </c:pt>
                <c:pt idx="2128">
                  <c:v>1.6494251053419832E-2</c:v>
                </c:pt>
                <c:pt idx="2129">
                  <c:v>1.6494008600083293E-2</c:v>
                </c:pt>
                <c:pt idx="2130">
                  <c:v>1.6493733008094064E-2</c:v>
                </c:pt>
                <c:pt idx="2131">
                  <c:v>1.6493424277457355E-2</c:v>
                </c:pt>
                <c:pt idx="2132">
                  <c:v>1.6493082408182726E-2</c:v>
                </c:pt>
                <c:pt idx="2133">
                  <c:v>1.6492707400277997E-2</c:v>
                </c:pt>
                <c:pt idx="2134">
                  <c:v>1.6492299253752726E-2</c:v>
                </c:pt>
                <c:pt idx="2135">
                  <c:v>1.6491178866877121E-2</c:v>
                </c:pt>
                <c:pt idx="2136">
                  <c:v>1.6490709220166266E-2</c:v>
                </c:pt>
                <c:pt idx="2137">
                  <c:v>1.649020643789445E-2</c:v>
                </c:pt>
                <c:pt idx="2138">
                  <c:v>1.6489670520076771E-2</c:v>
                </c:pt>
                <c:pt idx="2139">
                  <c:v>1.6489101466723888E-2</c:v>
                </c:pt>
                <c:pt idx="2140">
                  <c:v>1.6488499277847346E-2</c:v>
                </c:pt>
                <c:pt idx="2141">
                  <c:v>1.6487863953467574E-2</c:v>
                </c:pt>
                <c:pt idx="2142">
                  <c:v>1.648751840255434E-2</c:v>
                </c:pt>
                <c:pt idx="2143">
                  <c:v>1.6486493898250743E-2</c:v>
                </c:pt>
                <c:pt idx="2144">
                  <c:v>1.6485759167450986E-2</c:v>
                </c:pt>
                <c:pt idx="2145">
                  <c:v>1.648499130121106E-2</c:v>
                </c:pt>
                <c:pt idx="2146">
                  <c:v>1.6484190299554058E-2</c:v>
                </c:pt>
                <c:pt idx="2147">
                  <c:v>1.6483356162495966E-2</c:v>
                </c:pt>
                <c:pt idx="2148">
                  <c:v>1.6483105654544715E-2</c:v>
                </c:pt>
                <c:pt idx="2149">
                  <c:v>1.6482200430420361E-2</c:v>
                </c:pt>
                <c:pt idx="2150">
                  <c:v>1.6481262067939598E-2</c:v>
                </c:pt>
                <c:pt idx="2151">
                  <c:v>1.6480290567128495E-2</c:v>
                </c:pt>
                <c:pt idx="2152">
                  <c:v>1.6479285928010512E-2</c:v>
                </c:pt>
                <c:pt idx="2153">
                  <c:v>1.6477951934936268E-2</c:v>
                </c:pt>
                <c:pt idx="2154">
                  <c:v>1.6476883435104357E-2</c:v>
                </c:pt>
                <c:pt idx="2155">
                  <c:v>1.6475781798551827E-2</c:v>
                </c:pt>
                <c:pt idx="2156">
                  <c:v>1.6474647025310301E-2</c:v>
                </c:pt>
                <c:pt idx="2157">
                  <c:v>1.6473765658745334E-2</c:v>
                </c:pt>
                <c:pt idx="2158">
                  <c:v>1.6472562190351696E-2</c:v>
                </c:pt>
                <c:pt idx="2159">
                  <c:v>1.6471325583847545E-2</c:v>
                </c:pt>
                <c:pt idx="2160">
                  <c:v>1.6470055839263285E-2</c:v>
                </c:pt>
                <c:pt idx="2161">
                  <c:v>1.6468752956632807E-2</c:v>
                </c:pt>
                <c:pt idx="2162">
                  <c:v>1.646741693598652E-2</c:v>
                </c:pt>
                <c:pt idx="2163">
                  <c:v>1.6466047777359178E-2</c:v>
                </c:pt>
                <c:pt idx="2164">
                  <c:v>1.6464645480787271E-2</c:v>
                </c:pt>
                <c:pt idx="2165">
                  <c:v>1.6463210046303821E-2</c:v>
                </c:pt>
                <c:pt idx="2166">
                  <c:v>1.6461741473947054E-2</c:v>
                </c:pt>
                <c:pt idx="2167">
                  <c:v>1.646023976375173E-2</c:v>
                </c:pt>
                <c:pt idx="2168">
                  <c:v>1.6458704915757811E-2</c:v>
                </c:pt>
                <c:pt idx="2169">
                  <c:v>1.6457136930003533E-2</c:v>
                </c:pt>
                <c:pt idx="2170">
                  <c:v>1.6455535806528858E-2</c:v>
                </c:pt>
                <c:pt idx="2171">
                  <c:v>1.6453901545372889E-2</c:v>
                </c:pt>
                <c:pt idx="2172">
                  <c:v>1.645223414658081E-2</c:v>
                </c:pt>
                <c:pt idx="2173">
                  <c:v>1.6450533610190846E-2</c:v>
                </c:pt>
                <c:pt idx="2174">
                  <c:v>1.644855476901275E-2</c:v>
                </c:pt>
                <c:pt idx="2175">
                  <c:v>1.6446790404965359E-2</c:v>
                </c:pt>
                <c:pt idx="2176">
                  <c:v>1.6444992904951033E-2</c:v>
                </c:pt>
                <c:pt idx="2177">
                  <c:v>1.6443162269015443E-2</c:v>
                </c:pt>
                <c:pt idx="2178">
                  <c:v>1.6441298497205152E-2</c:v>
                </c:pt>
                <c:pt idx="2179">
                  <c:v>1.6439634504785694E-2</c:v>
                </c:pt>
                <c:pt idx="2180">
                  <c:v>1.6437702006469542E-2</c:v>
                </c:pt>
                <c:pt idx="2181">
                  <c:v>1.6435736370925644E-2</c:v>
                </c:pt>
                <c:pt idx="2182">
                  <c:v>1.6433737598201791E-2</c:v>
                </c:pt>
                <c:pt idx="2183">
                  <c:v>1.6431705688350982E-2</c:v>
                </c:pt>
                <c:pt idx="2184">
                  <c:v>1.6429640641420135E-2</c:v>
                </c:pt>
                <c:pt idx="2185">
                  <c:v>1.6427542457466599E-2</c:v>
                </c:pt>
                <c:pt idx="2186">
                  <c:v>1.6425411136539895E-2</c:v>
                </c:pt>
                <c:pt idx="2187">
                  <c:v>1.6422819981564807E-2</c:v>
                </c:pt>
                <c:pt idx="2188">
                  <c:v>1.6420627320326453E-2</c:v>
                </c:pt>
                <c:pt idx="2189">
                  <c:v>1.6418401525259974E-2</c:v>
                </c:pt>
                <c:pt idx="2190">
                  <c:v>1.6416142596423988E-2</c:v>
                </c:pt>
                <c:pt idx="2191">
                  <c:v>1.6413850533872676E-2</c:v>
                </c:pt>
                <c:pt idx="2192">
                  <c:v>1.641152533766288E-2</c:v>
                </c:pt>
                <c:pt idx="2193">
                  <c:v>1.6409365648662157E-2</c:v>
                </c:pt>
                <c:pt idx="2194">
                  <c:v>1.6406775544498764E-2</c:v>
                </c:pt>
                <c:pt idx="2195">
                  <c:v>1.6404350947660795E-2</c:v>
                </c:pt>
                <c:pt idx="2196">
                  <c:v>1.6401893217402375E-2</c:v>
                </c:pt>
                <c:pt idx="2197">
                  <c:v>1.6399402353780346E-2</c:v>
                </c:pt>
                <c:pt idx="2198">
                  <c:v>1.6396878356856881E-2</c:v>
                </c:pt>
                <c:pt idx="2199">
                  <c:v>1.6394321226694153E-2</c:v>
                </c:pt>
                <c:pt idx="2200">
                  <c:v>1.6392093293238208E-2</c:v>
                </c:pt>
                <c:pt idx="2201">
                  <c:v>1.6389464924672806E-2</c:v>
                </c:pt>
                <c:pt idx="2202">
                  <c:v>1.6386803420097816E-2</c:v>
                </c:pt>
                <c:pt idx="2203">
                  <c:v>1.6384108779582747E-2</c:v>
                </c:pt>
                <c:pt idx="2204">
                  <c:v>1.6381381003194501E-2</c:v>
                </c:pt>
                <c:pt idx="2205">
                  <c:v>1.6378451487463745E-2</c:v>
                </c:pt>
                <c:pt idx="2206">
                  <c:v>1.637565993310201E-2</c:v>
                </c:pt>
                <c:pt idx="2207">
                  <c:v>1.6372835244555649E-2</c:v>
                </c:pt>
                <c:pt idx="2208">
                  <c:v>1.6369977421892296E-2</c:v>
                </c:pt>
                <c:pt idx="2209">
                  <c:v>1.6367245085600637E-2</c:v>
                </c:pt>
                <c:pt idx="2210">
                  <c:v>1.6364318495452154E-2</c:v>
                </c:pt>
                <c:pt idx="2211">
                  <c:v>1.6361358769930966E-2</c:v>
                </c:pt>
                <c:pt idx="2212">
                  <c:v>1.635836590911266E-2</c:v>
                </c:pt>
                <c:pt idx="2213">
                  <c:v>1.6355339913072833E-2</c:v>
                </c:pt>
                <c:pt idx="2214">
                  <c:v>1.6352280781886205E-2</c:v>
                </c:pt>
                <c:pt idx="2215">
                  <c:v>1.6349188515632714E-2</c:v>
                </c:pt>
                <c:pt idx="2216">
                  <c:v>1.6346063114389686E-2</c:v>
                </c:pt>
                <c:pt idx="2217">
                  <c:v>1.6342904578236193E-2</c:v>
                </c:pt>
                <c:pt idx="2218">
                  <c:v>1.6339712907251298E-2</c:v>
                </c:pt>
                <c:pt idx="2219">
                  <c:v>1.6336488101517548E-2</c:v>
                </c:pt>
                <c:pt idx="2220">
                  <c:v>1.6333230161114872E-2</c:v>
                </c:pt>
                <c:pt idx="2221">
                  <c:v>1.632993908612582E-2</c:v>
                </c:pt>
                <c:pt idx="2222">
                  <c:v>1.6326614876635535E-2</c:v>
                </c:pt>
                <c:pt idx="2223">
                  <c:v>1.6323257532725698E-2</c:v>
                </c:pt>
                <c:pt idx="2224">
                  <c:v>1.631986705448232E-2</c:v>
                </c:pt>
                <c:pt idx="2225">
                  <c:v>1.6316443441990555E-2</c:v>
                </c:pt>
                <c:pt idx="2226">
                  <c:v>1.6312986695339027E-2</c:v>
                </c:pt>
                <c:pt idx="2227">
                  <c:v>1.6309383409391968E-2</c:v>
                </c:pt>
                <c:pt idx="2228">
                  <c:v>1.6305862920536807E-2</c:v>
                </c:pt>
                <c:pt idx="2229">
                  <c:v>1.630230929924156E-2</c:v>
                </c:pt>
                <c:pt idx="2230">
                  <c:v>1.6298722545594942E-2</c:v>
                </c:pt>
                <c:pt idx="2231">
                  <c:v>1.6295205952747693E-2</c:v>
                </c:pt>
                <c:pt idx="2232">
                  <c:v>1.6291550402993491E-2</c:v>
                </c:pt>
                <c:pt idx="2233">
                  <c:v>1.6287861719709452E-2</c:v>
                </c:pt>
                <c:pt idx="2234">
                  <c:v>1.6284139902985946E-2</c:v>
                </c:pt>
                <c:pt idx="2235">
                  <c:v>1.6280384952918541E-2</c:v>
                </c:pt>
                <c:pt idx="2236">
                  <c:v>1.6276596869601954E-2</c:v>
                </c:pt>
                <c:pt idx="2237">
                  <c:v>1.627277565313175E-2</c:v>
                </c:pt>
                <c:pt idx="2238">
                  <c:v>1.626892130360438E-2</c:v>
                </c:pt>
                <c:pt idx="2239">
                  <c:v>1.6264950822072625E-2</c:v>
                </c:pt>
                <c:pt idx="2240">
                  <c:v>1.6260952054047095E-2</c:v>
                </c:pt>
                <c:pt idx="2241">
                  <c:v>1.6257003395140579E-2</c:v>
                </c:pt>
                <c:pt idx="2242">
                  <c:v>1.6253021606458695E-2</c:v>
                </c:pt>
                <c:pt idx="2243">
                  <c:v>1.6249006688098255E-2</c:v>
                </c:pt>
                <c:pt idx="2244">
                  <c:v>1.6245029149480613E-2</c:v>
                </c:pt>
                <c:pt idx="2245">
                  <c:v>1.6240877462740499E-2</c:v>
                </c:pt>
                <c:pt idx="2246">
                  <c:v>1.6236763155945688E-2</c:v>
                </c:pt>
                <c:pt idx="2247">
                  <c:v>1.6232615719874666E-2</c:v>
                </c:pt>
                <c:pt idx="2248">
                  <c:v>1.6228252804658096E-2</c:v>
                </c:pt>
                <c:pt idx="2249">
                  <c:v>1.6224221460317878E-2</c:v>
                </c:pt>
                <c:pt idx="2250">
                  <c:v>1.6219974637039059E-2</c:v>
                </c:pt>
                <c:pt idx="2251">
                  <c:v>1.6215694684899695E-2</c:v>
                </c:pt>
                <c:pt idx="2252">
                  <c:v>1.6211481495438867E-2</c:v>
                </c:pt>
                <c:pt idx="2253">
                  <c:v>1.6207130162235548E-2</c:v>
                </c:pt>
                <c:pt idx="2254">
                  <c:v>1.6202745697636339E-2</c:v>
                </c:pt>
                <c:pt idx="2255">
                  <c:v>1.6198328101753326E-2</c:v>
                </c:pt>
                <c:pt idx="2256">
                  <c:v>1.6193877374695988E-2</c:v>
                </c:pt>
                <c:pt idx="2257">
                  <c:v>1.6189356516181589E-2</c:v>
                </c:pt>
                <c:pt idx="2258">
                  <c:v>1.6184842096182445E-2</c:v>
                </c:pt>
                <c:pt idx="2259">
                  <c:v>1.6180294546771123E-2</c:v>
                </c:pt>
                <c:pt idx="2260">
                  <c:v>1.6175713868062692E-2</c:v>
                </c:pt>
                <c:pt idx="2261">
                  <c:v>1.6171126775787737E-2</c:v>
                </c:pt>
                <c:pt idx="2262">
                  <c:v>1.6166477264086869E-2</c:v>
                </c:pt>
                <c:pt idx="2263">
                  <c:v>1.6161794622018857E-2</c:v>
                </c:pt>
                <c:pt idx="2264">
                  <c:v>1.6157078849700128E-2</c:v>
                </c:pt>
                <c:pt idx="2265">
                  <c:v>1.6152329947254063E-2</c:v>
                </c:pt>
                <c:pt idx="2266">
                  <c:v>1.6147547914797958E-2</c:v>
                </c:pt>
                <c:pt idx="2267">
                  <c:v>1.6142732752452586E-2</c:v>
                </c:pt>
                <c:pt idx="2268">
                  <c:v>1.6137884460340455E-2</c:v>
                </c:pt>
                <c:pt idx="2269">
                  <c:v>1.6133003038585818E-2</c:v>
                </c:pt>
                <c:pt idx="2270">
                  <c:v>1.6128088487312058E-2</c:v>
                </c:pt>
                <c:pt idx="2271">
                  <c:v>1.6123140806638198E-2</c:v>
                </c:pt>
                <c:pt idx="2272">
                  <c:v>1.6118159996695448E-2</c:v>
                </c:pt>
                <c:pt idx="2273">
                  <c:v>1.6113146057607185E-2</c:v>
                </c:pt>
                <c:pt idx="2274">
                  <c:v>1.6108098989502866E-2</c:v>
                </c:pt>
                <c:pt idx="2275">
                  <c:v>1.6103018792506748E-2</c:v>
                </c:pt>
                <c:pt idx="2276">
                  <c:v>1.6097905466748285E-2</c:v>
                </c:pt>
                <c:pt idx="2277">
                  <c:v>1.6092759012358682E-2</c:v>
                </c:pt>
                <c:pt idx="2278">
                  <c:v>1.608757942946392E-2</c:v>
                </c:pt>
                <c:pt idx="2279">
                  <c:v>1.6082386563460897E-2</c:v>
                </c:pt>
                <c:pt idx="2280">
                  <c:v>1.6077143323971723E-2</c:v>
                </c:pt>
                <c:pt idx="2281">
                  <c:v>1.6071866957769743E-2</c:v>
                </c:pt>
                <c:pt idx="2282">
                  <c:v>1.6066529815500739E-2</c:v>
                </c:pt>
                <c:pt idx="2283">
                  <c:v>1.6061184592078597E-2</c:v>
                </c:pt>
                <c:pt idx="2284">
                  <c:v>1.6055806240953263E-2</c:v>
                </c:pt>
                <c:pt idx="2285">
                  <c:v>1.6050394762259418E-2</c:v>
                </c:pt>
                <c:pt idx="2286">
                  <c:v>1.6044950156134337E-2</c:v>
                </c:pt>
                <c:pt idx="2287">
                  <c:v>1.6039472422716177E-2</c:v>
                </c:pt>
                <c:pt idx="2288">
                  <c:v>1.603396156214482E-2</c:v>
                </c:pt>
                <c:pt idx="2289">
                  <c:v>1.6028417574557551E-2</c:v>
                </c:pt>
                <c:pt idx="2290">
                  <c:v>1.6022840460097731E-2</c:v>
                </c:pt>
                <c:pt idx="2291">
                  <c:v>1.6017230218901776E-2</c:v>
                </c:pt>
                <c:pt idx="2292">
                  <c:v>1.6011640604600086E-2</c:v>
                </c:pt>
                <c:pt idx="2293">
                  <c:v>1.6005966728334563E-2</c:v>
                </c:pt>
                <c:pt idx="2294">
                  <c:v>1.6000259727135032E-2</c:v>
                </c:pt>
                <c:pt idx="2295">
                  <c:v>1.5993696879086288E-2</c:v>
                </c:pt>
                <c:pt idx="2296">
                  <c:v>1.5987918896361926E-2</c:v>
                </c:pt>
                <c:pt idx="2297">
                  <c:v>1.5982107789155063E-2</c:v>
                </c:pt>
                <c:pt idx="2298">
                  <c:v>1.5976263557608887E-2</c:v>
                </c:pt>
                <c:pt idx="2299">
                  <c:v>1.5970386201871849E-2</c:v>
                </c:pt>
                <c:pt idx="2300">
                  <c:v>1.5964550580233272E-2</c:v>
                </c:pt>
                <c:pt idx="2301">
                  <c:v>1.5958609605424279E-2</c:v>
                </c:pt>
                <c:pt idx="2302">
                  <c:v>1.5952635508224233E-2</c:v>
                </c:pt>
                <c:pt idx="2303">
                  <c:v>1.5946628288779685E-2</c:v>
                </c:pt>
                <c:pt idx="2304">
                  <c:v>1.5940587947239848E-2</c:v>
                </c:pt>
                <c:pt idx="2305">
                  <c:v>1.5934338197793791E-2</c:v>
                </c:pt>
                <c:pt idx="2306">
                  <c:v>1.5928226341033965E-2</c:v>
                </c:pt>
                <c:pt idx="2307">
                  <c:v>1.5922081359935218E-2</c:v>
                </c:pt>
                <c:pt idx="2308">
                  <c:v>1.5915903254649595E-2</c:v>
                </c:pt>
                <c:pt idx="2309">
                  <c:v>1.5909790846696976E-2</c:v>
                </c:pt>
                <c:pt idx="2310">
                  <c:v>1.5903549134734747E-2</c:v>
                </c:pt>
                <c:pt idx="2311">
                  <c:v>1.589727430040086E-2</c:v>
                </c:pt>
                <c:pt idx="2312">
                  <c:v>1.5890966343850791E-2</c:v>
                </c:pt>
                <c:pt idx="2313">
                  <c:v>1.588360692075454E-2</c:v>
                </c:pt>
                <c:pt idx="2314">
                  <c:v>1.5877225341796225E-2</c:v>
                </c:pt>
                <c:pt idx="2315">
                  <c:v>1.5870810639787521E-2</c:v>
                </c:pt>
                <c:pt idx="2316">
                  <c:v>1.5864362814892646E-2</c:v>
                </c:pt>
                <c:pt idx="2317">
                  <c:v>1.5857881867272338E-2</c:v>
                </c:pt>
                <c:pt idx="2318">
                  <c:v>1.5851367797091682E-2</c:v>
                </c:pt>
                <c:pt idx="2319">
                  <c:v>1.5844820604514899E-2</c:v>
                </c:pt>
                <c:pt idx="2320">
                  <c:v>1.5838240289708809E-2</c:v>
                </c:pt>
                <c:pt idx="2321">
                  <c:v>1.5831626852838492E-2</c:v>
                </c:pt>
                <c:pt idx="2322">
                  <c:v>1.5824980294070781E-2</c:v>
                </c:pt>
                <c:pt idx="2323">
                  <c:v>1.5818300613576839E-2</c:v>
                </c:pt>
                <c:pt idx="2324">
                  <c:v>1.5811587811520009E-2</c:v>
                </c:pt>
                <c:pt idx="2325">
                  <c:v>1.580484188807842E-2</c:v>
                </c:pt>
                <c:pt idx="2326">
                  <c:v>1.579806284341367E-2</c:v>
                </c:pt>
                <c:pt idx="2327">
                  <c:v>1.5791250677703886E-2</c:v>
                </c:pt>
                <c:pt idx="2328">
                  <c:v>1.578440539111936E-2</c:v>
                </c:pt>
                <c:pt idx="2329">
                  <c:v>1.5777526983833005E-2</c:v>
                </c:pt>
                <c:pt idx="2330">
                  <c:v>1.5770615456017718E-2</c:v>
                </c:pt>
                <c:pt idx="2331">
                  <c:v>1.576382842433284E-2</c:v>
                </c:pt>
                <c:pt idx="2332">
                  <c:v>1.5756853326459489E-2</c:v>
                </c:pt>
                <c:pt idx="2333">
                  <c:v>1.5749845109886265E-2</c:v>
                </c:pt>
                <c:pt idx="2334">
                  <c:v>1.5742638142990567E-2</c:v>
                </c:pt>
                <c:pt idx="2335">
                  <c:v>1.5735561015175481E-2</c:v>
                </c:pt>
                <c:pt idx="2336">
                  <c:v>1.5728450767894097E-2</c:v>
                </c:pt>
                <c:pt idx="2337">
                  <c:v>1.5721307401327139E-2</c:v>
                </c:pt>
                <c:pt idx="2338">
                  <c:v>1.5714130915654458E-2</c:v>
                </c:pt>
                <c:pt idx="2339">
                  <c:v>1.5706921311056787E-2</c:v>
                </c:pt>
                <c:pt idx="2340">
                  <c:v>1.5699678587716585E-2</c:v>
                </c:pt>
                <c:pt idx="2341">
                  <c:v>1.5692402745820656E-2</c:v>
                </c:pt>
                <c:pt idx="2342">
                  <c:v>1.5685093785547992E-2</c:v>
                </c:pt>
                <c:pt idx="2343">
                  <c:v>1.5677751707086268E-2</c:v>
                </c:pt>
                <c:pt idx="2344">
                  <c:v>1.5670761115597287E-2</c:v>
                </c:pt>
                <c:pt idx="2345">
                  <c:v>1.5663358175515008E-2</c:v>
                </c:pt>
                <c:pt idx="2346">
                  <c:v>1.5655922120347832E-2</c:v>
                </c:pt>
                <c:pt idx="2347">
                  <c:v>1.564738322273751E-2</c:v>
                </c:pt>
                <c:pt idx="2348">
                  <c:v>1.5639876207294456E-2</c:v>
                </c:pt>
                <c:pt idx="2349">
                  <c:v>1.5632336077346487E-2</c:v>
                </c:pt>
                <c:pt idx="2350">
                  <c:v>1.5624762833080119E-2</c:v>
                </c:pt>
                <c:pt idx="2351">
                  <c:v>1.5617156474684535E-2</c:v>
                </c:pt>
                <c:pt idx="2352">
                  <c:v>1.560973082741646E-2</c:v>
                </c:pt>
                <c:pt idx="2353">
                  <c:v>1.5602060938434551E-2</c:v>
                </c:pt>
                <c:pt idx="2354">
                  <c:v>1.5594357937140648E-2</c:v>
                </c:pt>
                <c:pt idx="2355">
                  <c:v>1.5586621823729652E-2</c:v>
                </c:pt>
                <c:pt idx="2356">
                  <c:v>1.5578403092269112E-2</c:v>
                </c:pt>
                <c:pt idx="2357">
                  <c:v>1.5569911002611177E-2</c:v>
                </c:pt>
                <c:pt idx="2358">
                  <c:v>1.5562062035243211E-2</c:v>
                </c:pt>
                <c:pt idx="2359">
                  <c:v>1.555417995030103E-2</c:v>
                </c:pt>
                <c:pt idx="2360">
                  <c:v>1.5546264747986174E-2</c:v>
                </c:pt>
                <c:pt idx="2361">
                  <c:v>1.5534481123973754E-2</c:v>
                </c:pt>
                <c:pt idx="2362">
                  <c:v>1.5526488892461551E-2</c:v>
                </c:pt>
                <c:pt idx="2363">
                  <c:v>1.5518463548013657E-2</c:v>
                </c:pt>
                <c:pt idx="2364">
                  <c:v>1.5510405090827717E-2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94991232"/>
        <c:axId val="795005696"/>
      </c:lineChart>
      <c:dateAx>
        <c:axId val="794991232"/>
        <c:scaling>
          <c:orientation val="minMax"/>
        </c:scaling>
        <c:delete val="0"/>
        <c:axPos val="b"/>
        <c:numFmt formatCode="[$-409]mmm\-yy;@" sourceLinked="0"/>
        <c:majorTickMark val="out"/>
        <c:minorTickMark val="none"/>
        <c:tickLblPos val="low"/>
        <c:txPr>
          <a:bodyPr rot="-2700000"/>
          <a:lstStyle/>
          <a:p>
            <a:pPr>
              <a:defRPr/>
            </a:pPr>
            <a:endParaRPr lang="en-US"/>
          </a:p>
        </c:txPr>
        <c:crossAx val="795005696"/>
        <c:crosses val="autoZero"/>
        <c:auto val="1"/>
        <c:lblOffset val="100"/>
        <c:baseTimeUnit val="days"/>
      </c:dateAx>
      <c:valAx>
        <c:axId val="795005696"/>
        <c:scaling>
          <c:orientation val="minMax"/>
        </c:scaling>
        <c:delete val="0"/>
        <c:axPos val="l"/>
        <c:majorGridlines/>
        <c:numFmt formatCode="0.00%" sourceLinked="0"/>
        <c:majorTickMark val="out"/>
        <c:minorTickMark val="none"/>
        <c:tickLblPos val="nextTo"/>
        <c:crossAx val="794991232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89096597222222218"/>
          <c:y val="0.47148527777777777"/>
          <c:w val="6.6700694444444458E-2"/>
          <c:h val="0.14875166666666667"/>
        </c:manualLayout>
      </c:layout>
      <c:overlay val="1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Euribor 6M (0Y-1Y)</a:t>
            </a:r>
          </a:p>
        </c:rich>
      </c:tx>
      <c:overlay val="1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Mx</c:v>
          </c:tx>
          <c:spPr>
            <a:ln w="28575">
              <a:noFill/>
            </a:ln>
          </c:spPr>
          <c:marker>
            <c:symbol val="diamond"/>
            <c:size val="3"/>
          </c:marker>
          <c:xVal>
            <c:numRef>
              <c:f>EUR6M!$AW$2:$AW$256</c:f>
              <c:numCache>
                <c:formatCode>ddd\,\ dd\-mmm\-yyyy</c:formatCode>
                <c:ptCount val="255"/>
                <c:pt idx="0">
                  <c:v>42248</c:v>
                </c:pt>
                <c:pt idx="1">
                  <c:v>42249</c:v>
                </c:pt>
                <c:pt idx="2">
                  <c:v>42250</c:v>
                </c:pt>
                <c:pt idx="3">
                  <c:v>42251</c:v>
                </c:pt>
                <c:pt idx="4">
                  <c:v>42254</c:v>
                </c:pt>
                <c:pt idx="5">
                  <c:v>42255</c:v>
                </c:pt>
                <c:pt idx="6">
                  <c:v>42256</c:v>
                </c:pt>
                <c:pt idx="7">
                  <c:v>42257</c:v>
                </c:pt>
                <c:pt idx="8">
                  <c:v>42258</c:v>
                </c:pt>
                <c:pt idx="9">
                  <c:v>42261</c:v>
                </c:pt>
                <c:pt idx="10">
                  <c:v>42262</c:v>
                </c:pt>
                <c:pt idx="11">
                  <c:v>42263</c:v>
                </c:pt>
                <c:pt idx="12">
                  <c:v>42264</c:v>
                </c:pt>
                <c:pt idx="13">
                  <c:v>42265</c:v>
                </c:pt>
                <c:pt idx="14">
                  <c:v>42268</c:v>
                </c:pt>
                <c:pt idx="15">
                  <c:v>42269</c:v>
                </c:pt>
                <c:pt idx="16">
                  <c:v>42270</c:v>
                </c:pt>
                <c:pt idx="17">
                  <c:v>42271</c:v>
                </c:pt>
                <c:pt idx="18">
                  <c:v>42272</c:v>
                </c:pt>
                <c:pt idx="19">
                  <c:v>42275</c:v>
                </c:pt>
                <c:pt idx="20">
                  <c:v>42276</c:v>
                </c:pt>
                <c:pt idx="21">
                  <c:v>42277</c:v>
                </c:pt>
                <c:pt idx="22">
                  <c:v>42278</c:v>
                </c:pt>
                <c:pt idx="23">
                  <c:v>42279</c:v>
                </c:pt>
                <c:pt idx="24">
                  <c:v>42282</c:v>
                </c:pt>
                <c:pt idx="25">
                  <c:v>42283</c:v>
                </c:pt>
                <c:pt idx="26">
                  <c:v>42284</c:v>
                </c:pt>
                <c:pt idx="27">
                  <c:v>42285</c:v>
                </c:pt>
                <c:pt idx="28">
                  <c:v>42286</c:v>
                </c:pt>
                <c:pt idx="29">
                  <c:v>42289</c:v>
                </c:pt>
                <c:pt idx="30">
                  <c:v>42290</c:v>
                </c:pt>
                <c:pt idx="31">
                  <c:v>42291</c:v>
                </c:pt>
                <c:pt idx="32">
                  <c:v>42292</c:v>
                </c:pt>
                <c:pt idx="33">
                  <c:v>42293</c:v>
                </c:pt>
                <c:pt idx="34">
                  <c:v>42296</c:v>
                </c:pt>
                <c:pt idx="35">
                  <c:v>42297</c:v>
                </c:pt>
                <c:pt idx="36">
                  <c:v>42298</c:v>
                </c:pt>
                <c:pt idx="37">
                  <c:v>42299</c:v>
                </c:pt>
                <c:pt idx="38">
                  <c:v>42300</c:v>
                </c:pt>
                <c:pt idx="39">
                  <c:v>42303</c:v>
                </c:pt>
                <c:pt idx="40">
                  <c:v>42304</c:v>
                </c:pt>
                <c:pt idx="41">
                  <c:v>42305</c:v>
                </c:pt>
                <c:pt idx="42">
                  <c:v>42306</c:v>
                </c:pt>
                <c:pt idx="43">
                  <c:v>42307</c:v>
                </c:pt>
                <c:pt idx="44">
                  <c:v>42310</c:v>
                </c:pt>
                <c:pt idx="45">
                  <c:v>42311</c:v>
                </c:pt>
                <c:pt idx="46">
                  <c:v>42312</c:v>
                </c:pt>
                <c:pt idx="47">
                  <c:v>42313</c:v>
                </c:pt>
                <c:pt idx="48">
                  <c:v>42314</c:v>
                </c:pt>
                <c:pt idx="49">
                  <c:v>42317</c:v>
                </c:pt>
                <c:pt idx="50">
                  <c:v>42318</c:v>
                </c:pt>
                <c:pt idx="51">
                  <c:v>42319</c:v>
                </c:pt>
                <c:pt idx="52">
                  <c:v>42320</c:v>
                </c:pt>
                <c:pt idx="53">
                  <c:v>42321</c:v>
                </c:pt>
                <c:pt idx="54">
                  <c:v>42324</c:v>
                </c:pt>
                <c:pt idx="55">
                  <c:v>42325</c:v>
                </c:pt>
                <c:pt idx="56">
                  <c:v>42326</c:v>
                </c:pt>
                <c:pt idx="57">
                  <c:v>42327</c:v>
                </c:pt>
                <c:pt idx="58">
                  <c:v>42328</c:v>
                </c:pt>
                <c:pt idx="59">
                  <c:v>42331</c:v>
                </c:pt>
                <c:pt idx="60">
                  <c:v>42332</c:v>
                </c:pt>
                <c:pt idx="61">
                  <c:v>42333</c:v>
                </c:pt>
                <c:pt idx="62">
                  <c:v>42334</c:v>
                </c:pt>
                <c:pt idx="63">
                  <c:v>42335</c:v>
                </c:pt>
                <c:pt idx="64">
                  <c:v>42338</c:v>
                </c:pt>
                <c:pt idx="65">
                  <c:v>42339</c:v>
                </c:pt>
                <c:pt idx="66">
                  <c:v>42340</c:v>
                </c:pt>
                <c:pt idx="67">
                  <c:v>42341</c:v>
                </c:pt>
                <c:pt idx="68">
                  <c:v>42342</c:v>
                </c:pt>
                <c:pt idx="69">
                  <c:v>42345</c:v>
                </c:pt>
                <c:pt idx="70">
                  <c:v>42346</c:v>
                </c:pt>
                <c:pt idx="71">
                  <c:v>42347</c:v>
                </c:pt>
                <c:pt idx="72">
                  <c:v>42348</c:v>
                </c:pt>
                <c:pt idx="73">
                  <c:v>42349</c:v>
                </c:pt>
                <c:pt idx="74">
                  <c:v>42352</c:v>
                </c:pt>
                <c:pt idx="75">
                  <c:v>42353</c:v>
                </c:pt>
                <c:pt idx="76">
                  <c:v>42354</c:v>
                </c:pt>
                <c:pt idx="77">
                  <c:v>42355</c:v>
                </c:pt>
                <c:pt idx="78">
                  <c:v>42356</c:v>
                </c:pt>
                <c:pt idx="79">
                  <c:v>42359</c:v>
                </c:pt>
                <c:pt idx="80">
                  <c:v>42360</c:v>
                </c:pt>
                <c:pt idx="81">
                  <c:v>42361</c:v>
                </c:pt>
                <c:pt idx="82">
                  <c:v>42362</c:v>
                </c:pt>
                <c:pt idx="83">
                  <c:v>42366</c:v>
                </c:pt>
                <c:pt idx="84">
                  <c:v>42367</c:v>
                </c:pt>
                <c:pt idx="85">
                  <c:v>42368</c:v>
                </c:pt>
                <c:pt idx="86">
                  <c:v>42369</c:v>
                </c:pt>
                <c:pt idx="87">
                  <c:v>42373</c:v>
                </c:pt>
                <c:pt idx="88">
                  <c:v>42374</c:v>
                </c:pt>
                <c:pt idx="89">
                  <c:v>42375</c:v>
                </c:pt>
                <c:pt idx="90">
                  <c:v>42376</c:v>
                </c:pt>
                <c:pt idx="91">
                  <c:v>42377</c:v>
                </c:pt>
                <c:pt idx="92">
                  <c:v>42380</c:v>
                </c:pt>
                <c:pt idx="93">
                  <c:v>42381</c:v>
                </c:pt>
                <c:pt idx="94">
                  <c:v>42382</c:v>
                </c:pt>
                <c:pt idx="95">
                  <c:v>42383</c:v>
                </c:pt>
                <c:pt idx="96">
                  <c:v>42384</c:v>
                </c:pt>
                <c:pt idx="97">
                  <c:v>42387</c:v>
                </c:pt>
                <c:pt idx="98">
                  <c:v>42388</c:v>
                </c:pt>
                <c:pt idx="99">
                  <c:v>42389</c:v>
                </c:pt>
                <c:pt idx="100">
                  <c:v>42390</c:v>
                </c:pt>
                <c:pt idx="101">
                  <c:v>42391</c:v>
                </c:pt>
                <c:pt idx="102">
                  <c:v>42394</c:v>
                </c:pt>
                <c:pt idx="103">
                  <c:v>42395</c:v>
                </c:pt>
                <c:pt idx="104">
                  <c:v>42396</c:v>
                </c:pt>
                <c:pt idx="105">
                  <c:v>42397</c:v>
                </c:pt>
                <c:pt idx="106">
                  <c:v>42398</c:v>
                </c:pt>
                <c:pt idx="107">
                  <c:v>42401</c:v>
                </c:pt>
                <c:pt idx="108">
                  <c:v>42402</c:v>
                </c:pt>
                <c:pt idx="109">
                  <c:v>42403</c:v>
                </c:pt>
                <c:pt idx="110">
                  <c:v>42404</c:v>
                </c:pt>
                <c:pt idx="111">
                  <c:v>42405</c:v>
                </c:pt>
                <c:pt idx="112">
                  <c:v>42408</c:v>
                </c:pt>
                <c:pt idx="113">
                  <c:v>42409</c:v>
                </c:pt>
                <c:pt idx="114">
                  <c:v>42410</c:v>
                </c:pt>
                <c:pt idx="115">
                  <c:v>42411</c:v>
                </c:pt>
                <c:pt idx="116">
                  <c:v>42412</c:v>
                </c:pt>
                <c:pt idx="117">
                  <c:v>42415</c:v>
                </c:pt>
                <c:pt idx="118">
                  <c:v>42416</c:v>
                </c:pt>
                <c:pt idx="119">
                  <c:v>42417</c:v>
                </c:pt>
                <c:pt idx="120">
                  <c:v>42418</c:v>
                </c:pt>
                <c:pt idx="121">
                  <c:v>42419</c:v>
                </c:pt>
                <c:pt idx="122">
                  <c:v>42422</c:v>
                </c:pt>
                <c:pt idx="123">
                  <c:v>42423</c:v>
                </c:pt>
                <c:pt idx="124">
                  <c:v>42424</c:v>
                </c:pt>
                <c:pt idx="125">
                  <c:v>42425</c:v>
                </c:pt>
                <c:pt idx="126">
                  <c:v>42426</c:v>
                </c:pt>
                <c:pt idx="127">
                  <c:v>42429</c:v>
                </c:pt>
                <c:pt idx="128">
                  <c:v>42430</c:v>
                </c:pt>
                <c:pt idx="129">
                  <c:v>42431</c:v>
                </c:pt>
                <c:pt idx="130">
                  <c:v>42432</c:v>
                </c:pt>
                <c:pt idx="131">
                  <c:v>42433</c:v>
                </c:pt>
                <c:pt idx="132">
                  <c:v>42436</c:v>
                </c:pt>
                <c:pt idx="133">
                  <c:v>42437</c:v>
                </c:pt>
                <c:pt idx="134">
                  <c:v>42438</c:v>
                </c:pt>
                <c:pt idx="135">
                  <c:v>42439</c:v>
                </c:pt>
                <c:pt idx="136">
                  <c:v>42440</c:v>
                </c:pt>
                <c:pt idx="137">
                  <c:v>42443</c:v>
                </c:pt>
                <c:pt idx="138">
                  <c:v>42444</c:v>
                </c:pt>
                <c:pt idx="139">
                  <c:v>42445</c:v>
                </c:pt>
                <c:pt idx="140">
                  <c:v>42446</c:v>
                </c:pt>
                <c:pt idx="141">
                  <c:v>42447</c:v>
                </c:pt>
                <c:pt idx="142">
                  <c:v>42450</c:v>
                </c:pt>
                <c:pt idx="143">
                  <c:v>42451</c:v>
                </c:pt>
                <c:pt idx="144">
                  <c:v>42452</c:v>
                </c:pt>
                <c:pt idx="145">
                  <c:v>42453</c:v>
                </c:pt>
                <c:pt idx="146">
                  <c:v>42458</c:v>
                </c:pt>
                <c:pt idx="147">
                  <c:v>42459</c:v>
                </c:pt>
                <c:pt idx="148">
                  <c:v>42460</c:v>
                </c:pt>
                <c:pt idx="149">
                  <c:v>42461</c:v>
                </c:pt>
                <c:pt idx="150">
                  <c:v>42464</c:v>
                </c:pt>
                <c:pt idx="151">
                  <c:v>42465</c:v>
                </c:pt>
                <c:pt idx="152">
                  <c:v>42466</c:v>
                </c:pt>
                <c:pt idx="153">
                  <c:v>42467</c:v>
                </c:pt>
                <c:pt idx="154">
                  <c:v>42468</c:v>
                </c:pt>
                <c:pt idx="155">
                  <c:v>42471</c:v>
                </c:pt>
                <c:pt idx="156">
                  <c:v>42472</c:v>
                </c:pt>
                <c:pt idx="157">
                  <c:v>42473</c:v>
                </c:pt>
                <c:pt idx="158">
                  <c:v>42474</c:v>
                </c:pt>
                <c:pt idx="159">
                  <c:v>42475</c:v>
                </c:pt>
                <c:pt idx="160">
                  <c:v>42478</c:v>
                </c:pt>
                <c:pt idx="161">
                  <c:v>42479</c:v>
                </c:pt>
                <c:pt idx="162">
                  <c:v>42480</c:v>
                </c:pt>
                <c:pt idx="163">
                  <c:v>42481</c:v>
                </c:pt>
                <c:pt idx="164">
                  <c:v>42482</c:v>
                </c:pt>
                <c:pt idx="165">
                  <c:v>42485</c:v>
                </c:pt>
                <c:pt idx="166">
                  <c:v>42486</c:v>
                </c:pt>
                <c:pt idx="167">
                  <c:v>42487</c:v>
                </c:pt>
                <c:pt idx="168">
                  <c:v>42488</c:v>
                </c:pt>
                <c:pt idx="169">
                  <c:v>42489</c:v>
                </c:pt>
                <c:pt idx="170">
                  <c:v>42492</c:v>
                </c:pt>
                <c:pt idx="171">
                  <c:v>42493</c:v>
                </c:pt>
                <c:pt idx="172">
                  <c:v>42494</c:v>
                </c:pt>
                <c:pt idx="173">
                  <c:v>42495</c:v>
                </c:pt>
                <c:pt idx="174">
                  <c:v>42496</c:v>
                </c:pt>
                <c:pt idx="175">
                  <c:v>42499</c:v>
                </c:pt>
                <c:pt idx="176">
                  <c:v>42500</c:v>
                </c:pt>
                <c:pt idx="177">
                  <c:v>42501</c:v>
                </c:pt>
                <c:pt idx="178">
                  <c:v>42502</c:v>
                </c:pt>
                <c:pt idx="179">
                  <c:v>42503</c:v>
                </c:pt>
                <c:pt idx="180">
                  <c:v>42506</c:v>
                </c:pt>
                <c:pt idx="181">
                  <c:v>42507</c:v>
                </c:pt>
                <c:pt idx="182">
                  <c:v>42508</c:v>
                </c:pt>
                <c:pt idx="183">
                  <c:v>42509</c:v>
                </c:pt>
                <c:pt idx="184">
                  <c:v>42510</c:v>
                </c:pt>
                <c:pt idx="185">
                  <c:v>42513</c:v>
                </c:pt>
                <c:pt idx="186">
                  <c:v>42514</c:v>
                </c:pt>
                <c:pt idx="187">
                  <c:v>42515</c:v>
                </c:pt>
                <c:pt idx="188">
                  <c:v>42516</c:v>
                </c:pt>
                <c:pt idx="189">
                  <c:v>42517</c:v>
                </c:pt>
                <c:pt idx="190">
                  <c:v>42520</c:v>
                </c:pt>
                <c:pt idx="191">
                  <c:v>42521</c:v>
                </c:pt>
                <c:pt idx="192">
                  <c:v>42522</c:v>
                </c:pt>
                <c:pt idx="193">
                  <c:v>42523</c:v>
                </c:pt>
                <c:pt idx="194">
                  <c:v>42524</c:v>
                </c:pt>
                <c:pt idx="195">
                  <c:v>42527</c:v>
                </c:pt>
                <c:pt idx="196">
                  <c:v>42528</c:v>
                </c:pt>
                <c:pt idx="197">
                  <c:v>42529</c:v>
                </c:pt>
                <c:pt idx="198">
                  <c:v>42530</c:v>
                </c:pt>
                <c:pt idx="199">
                  <c:v>42531</c:v>
                </c:pt>
                <c:pt idx="200">
                  <c:v>42534</c:v>
                </c:pt>
                <c:pt idx="201">
                  <c:v>42535</c:v>
                </c:pt>
                <c:pt idx="202">
                  <c:v>42536</c:v>
                </c:pt>
                <c:pt idx="203">
                  <c:v>42537</c:v>
                </c:pt>
                <c:pt idx="204">
                  <c:v>42538</c:v>
                </c:pt>
                <c:pt idx="205">
                  <c:v>42541</c:v>
                </c:pt>
                <c:pt idx="206">
                  <c:v>42542</c:v>
                </c:pt>
                <c:pt idx="207">
                  <c:v>42543</c:v>
                </c:pt>
                <c:pt idx="208">
                  <c:v>42544</c:v>
                </c:pt>
                <c:pt idx="209">
                  <c:v>42545</c:v>
                </c:pt>
                <c:pt idx="210">
                  <c:v>42548</c:v>
                </c:pt>
                <c:pt idx="211">
                  <c:v>42549</c:v>
                </c:pt>
                <c:pt idx="212">
                  <c:v>42550</c:v>
                </c:pt>
                <c:pt idx="213">
                  <c:v>42551</c:v>
                </c:pt>
                <c:pt idx="214">
                  <c:v>42552</c:v>
                </c:pt>
                <c:pt idx="215">
                  <c:v>42555</c:v>
                </c:pt>
                <c:pt idx="216">
                  <c:v>42556</c:v>
                </c:pt>
                <c:pt idx="217">
                  <c:v>42557</c:v>
                </c:pt>
                <c:pt idx="218">
                  <c:v>42558</c:v>
                </c:pt>
                <c:pt idx="219">
                  <c:v>42559</c:v>
                </c:pt>
                <c:pt idx="220">
                  <c:v>42562</c:v>
                </c:pt>
                <c:pt idx="221">
                  <c:v>42563</c:v>
                </c:pt>
                <c:pt idx="222">
                  <c:v>42564</c:v>
                </c:pt>
                <c:pt idx="223">
                  <c:v>42565</c:v>
                </c:pt>
                <c:pt idx="224">
                  <c:v>42566</c:v>
                </c:pt>
                <c:pt idx="225">
                  <c:v>42569</c:v>
                </c:pt>
                <c:pt idx="226">
                  <c:v>42570</c:v>
                </c:pt>
                <c:pt idx="227">
                  <c:v>42571</c:v>
                </c:pt>
                <c:pt idx="228">
                  <c:v>42572</c:v>
                </c:pt>
                <c:pt idx="229">
                  <c:v>42573</c:v>
                </c:pt>
                <c:pt idx="230">
                  <c:v>42576</c:v>
                </c:pt>
                <c:pt idx="231">
                  <c:v>42577</c:v>
                </c:pt>
                <c:pt idx="232">
                  <c:v>42578</c:v>
                </c:pt>
                <c:pt idx="233">
                  <c:v>42579</c:v>
                </c:pt>
                <c:pt idx="234">
                  <c:v>42580</c:v>
                </c:pt>
                <c:pt idx="235">
                  <c:v>42583</c:v>
                </c:pt>
                <c:pt idx="236">
                  <c:v>42584</c:v>
                </c:pt>
                <c:pt idx="237">
                  <c:v>42585</c:v>
                </c:pt>
                <c:pt idx="238">
                  <c:v>42586</c:v>
                </c:pt>
                <c:pt idx="239">
                  <c:v>42587</c:v>
                </c:pt>
                <c:pt idx="240">
                  <c:v>42590</c:v>
                </c:pt>
                <c:pt idx="241">
                  <c:v>42591</c:v>
                </c:pt>
                <c:pt idx="242">
                  <c:v>42592</c:v>
                </c:pt>
                <c:pt idx="243">
                  <c:v>42593</c:v>
                </c:pt>
                <c:pt idx="244">
                  <c:v>42594</c:v>
                </c:pt>
                <c:pt idx="245">
                  <c:v>42597</c:v>
                </c:pt>
                <c:pt idx="246">
                  <c:v>42598</c:v>
                </c:pt>
                <c:pt idx="247">
                  <c:v>42599</c:v>
                </c:pt>
                <c:pt idx="248">
                  <c:v>42600</c:v>
                </c:pt>
                <c:pt idx="249">
                  <c:v>42601</c:v>
                </c:pt>
                <c:pt idx="250">
                  <c:v>42604</c:v>
                </c:pt>
                <c:pt idx="251">
                  <c:v>42605</c:v>
                </c:pt>
                <c:pt idx="252">
                  <c:v>42606</c:v>
                </c:pt>
                <c:pt idx="253">
                  <c:v>42607</c:v>
                </c:pt>
                <c:pt idx="254">
                  <c:v>42608</c:v>
                </c:pt>
              </c:numCache>
            </c:numRef>
          </c:xVal>
          <c:yVal>
            <c:numRef>
              <c:f>EUR6M!$AY$2:$AY$256</c:f>
              <c:numCache>
                <c:formatCode>0.0000%</c:formatCode>
                <c:ptCount val="255"/>
                <c:pt idx="0">
                  <c:v>4.0000000000000002E-4</c:v>
                </c:pt>
                <c:pt idx="1">
                  <c:v>3.8411175225000667E-4</c:v>
                </c:pt>
                <c:pt idx="2">
                  <c:v>3.8424683598146009E-4</c:v>
                </c:pt>
                <c:pt idx="3">
                  <c:v>3.8440452297415419E-4</c:v>
                </c:pt>
                <c:pt idx="4">
                  <c:v>3.8500556237306441E-4</c:v>
                </c:pt>
                <c:pt idx="5">
                  <c:v>3.8524590160904983E-4</c:v>
                </c:pt>
                <c:pt idx="6">
                  <c:v>3.8550484404972622E-4</c:v>
                </c:pt>
                <c:pt idx="7">
                  <c:v>3.8578151790893386E-4</c:v>
                </c:pt>
                <c:pt idx="8">
                  <c:v>3.8607502749084759E-4</c:v>
                </c:pt>
                <c:pt idx="9">
                  <c:v>3.8704725485539683E-4</c:v>
                </c:pt>
                <c:pt idx="10">
                  <c:v>3.8739867202153278E-4</c:v>
                </c:pt>
                <c:pt idx="11">
                  <c:v>3.8776208762068511E-4</c:v>
                </c:pt>
                <c:pt idx="12">
                  <c:v>3.8813646236815155E-4</c:v>
                </c:pt>
                <c:pt idx="13">
                  <c:v>3.8852073308713277E-4</c:v>
                </c:pt>
                <c:pt idx="14">
                  <c:v>3.8972193040984053E-4</c:v>
                </c:pt>
                <c:pt idx="15">
                  <c:v>3.9013467471977933E-4</c:v>
                </c:pt>
                <c:pt idx="16">
                  <c:v>3.9044788914296817E-4</c:v>
                </c:pt>
                <c:pt idx="17">
                  <c:v>3.9057232348491946E-4</c:v>
                </c:pt>
                <c:pt idx="18">
                  <c:v>3.916498560276441E-4</c:v>
                </c:pt>
                <c:pt idx="19">
                  <c:v>3.9018158867886924E-4</c:v>
                </c:pt>
                <c:pt idx="20">
                  <c:v>3.8969592850810988E-4</c:v>
                </c:pt>
                <c:pt idx="21">
                  <c:v>3.8988678886632978E-4</c:v>
                </c:pt>
                <c:pt idx="22">
                  <c:v>3.8999999999991228E-4</c:v>
                </c:pt>
                <c:pt idx="23">
                  <c:v>3.90768028796091E-4</c:v>
                </c:pt>
                <c:pt idx="24">
                  <c:v>3.9099709116670301E-4</c:v>
                </c:pt>
                <c:pt idx="25">
                  <c:v>3.9125435717891243E-4</c:v>
                </c:pt>
                <c:pt idx="26">
                  <c:v>3.9151527003613359E-4</c:v>
                </c:pt>
                <c:pt idx="27">
                  <c:v>3.9178006039932133E-4</c:v>
                </c:pt>
                <c:pt idx="28">
                  <c:v>3.926074630075255E-4</c:v>
                </c:pt>
                <c:pt idx="29">
                  <c:v>3.9288272772201714E-4</c:v>
                </c:pt>
                <c:pt idx="30">
                  <c:v>3.9317048313102616E-4</c:v>
                </c:pt>
                <c:pt idx="31">
                  <c:v>3.9346357057867094E-4</c:v>
                </c:pt>
                <c:pt idx="32">
                  <c:v>3.9376224424894776E-4</c:v>
                </c:pt>
                <c:pt idx="33">
                  <c:v>3.9467875509845043E-4</c:v>
                </c:pt>
                <c:pt idx="34">
                  <c:v>3.9501800247640544E-4</c:v>
                </c:pt>
                <c:pt idx="35">
                  <c:v>3.9534853765596013E-4</c:v>
                </c:pt>
                <c:pt idx="36">
                  <c:v>3.956862547412953E-4</c:v>
                </c:pt>
                <c:pt idx="37">
                  <c:v>3.9603143144381674E-4</c:v>
                </c:pt>
                <c:pt idx="38">
                  <c:v>3.970692291696809E-4</c:v>
                </c:pt>
                <c:pt idx="39">
                  <c:v>3.9749240624069521E-4</c:v>
                </c:pt>
                <c:pt idx="40">
                  <c:v>3.9787916430190077E-4</c:v>
                </c:pt>
                <c:pt idx="41">
                  <c:v>3.9827511881610438E-4</c:v>
                </c:pt>
                <c:pt idx="42">
                  <c:v>3.9868057101993728E-4</c:v>
                </c:pt>
                <c:pt idx="43">
                  <c:v>3.9871476017948131E-4</c:v>
                </c:pt>
                <c:pt idx="44">
                  <c:v>4.000000001431674E-4</c:v>
                </c:pt>
                <c:pt idx="45">
                  <c:v>4.004534728425584E-4</c:v>
                </c:pt>
                <c:pt idx="46">
                  <c:v>4.009254460296846E-4</c:v>
                </c:pt>
                <c:pt idx="47">
                  <c:v>4.0141577720666433E-4</c:v>
                </c:pt>
                <c:pt idx="48">
                  <c:v>4.0192429070917934E-4</c:v>
                </c:pt>
                <c:pt idx="49">
                  <c:v>4.0355667104469812E-4</c:v>
                </c:pt>
                <c:pt idx="50">
                  <c:v>4.0413549389412912E-4</c:v>
                </c:pt>
                <c:pt idx="51">
                  <c:v>4.0473112326237413E-4</c:v>
                </c:pt>
                <c:pt idx="52">
                  <c:v>4.0534318448869115E-4</c:v>
                </c:pt>
                <c:pt idx="53">
                  <c:v>4.0597126974765838E-4</c:v>
                </c:pt>
                <c:pt idx="54">
                  <c:v>4.0794709396881572E-4</c:v>
                </c:pt>
                <c:pt idx="55">
                  <c:v>4.0863453377411579E-4</c:v>
                </c:pt>
                <c:pt idx="56">
                  <c:v>4.0933546098665085E-4</c:v>
                </c:pt>
                <c:pt idx="57">
                  <c:v>4.1004926878106176E-4</c:v>
                </c:pt>
                <c:pt idx="58">
                  <c:v>4.1077531716687029E-4</c:v>
                </c:pt>
                <c:pt idx="59">
                  <c:v>4.1302000844368005E-4</c:v>
                </c:pt>
                <c:pt idx="60">
                  <c:v>4.1378795593213753E-4</c:v>
                </c:pt>
                <c:pt idx="61">
                  <c:v>4.1456444654592304E-4</c:v>
                </c:pt>
                <c:pt idx="62">
                  <c:v>4.1534864128935046E-4</c:v>
                </c:pt>
                <c:pt idx="63">
                  <c:v>4.161396679998579E-4</c:v>
                </c:pt>
                <c:pt idx="64">
                  <c:v>4.1918281833707181E-4</c:v>
                </c:pt>
                <c:pt idx="65">
                  <c:v>4.2000000000017436E-4</c:v>
                </c:pt>
                <c:pt idx="66">
                  <c:v>4.2082901362557208E-4</c:v>
                </c:pt>
                <c:pt idx="67">
                  <c:v>4.2167819401671349E-4</c:v>
                </c:pt>
                <c:pt idx="68">
                  <c:v>4.2414045595425264E-4</c:v>
                </c:pt>
                <c:pt idx="69">
                  <c:v>4.252429351065665E-4</c:v>
                </c:pt>
                <c:pt idx="70">
                  <c:v>4.2616793005277896E-4</c:v>
                </c:pt>
                <c:pt idx="71">
                  <c:v>4.2710325751547316E-4</c:v>
                </c:pt>
                <c:pt idx="72">
                  <c:v>4.2804736518270892E-4</c:v>
                </c:pt>
                <c:pt idx="73">
                  <c:v>4.3091654242715169E-4</c:v>
                </c:pt>
                <c:pt idx="74">
                  <c:v>4.3188141894090303E-4</c:v>
                </c:pt>
                <c:pt idx="75">
                  <c:v>4.3284701023875102E-4</c:v>
                </c:pt>
                <c:pt idx="76">
                  <c:v>4.3381258824362568E-4</c:v>
                </c:pt>
                <c:pt idx="77">
                  <c:v>4.347767741017746E-4</c:v>
                </c:pt>
                <c:pt idx="78">
                  <c:v>4.3769829043874807E-4</c:v>
                </c:pt>
                <c:pt idx="79">
                  <c:v>4.3859288630222103E-4</c:v>
                </c:pt>
                <c:pt idx="80">
                  <c:v>4.3953029592842786E-4</c:v>
                </c:pt>
                <c:pt idx="81">
                  <c:v>4.4045856067044054E-4</c:v>
                </c:pt>
                <c:pt idx="82">
                  <c:v>4.4137647513618875E-4</c:v>
                </c:pt>
                <c:pt idx="83">
                  <c:v>4.4492138973062367E-4</c:v>
                </c:pt>
                <c:pt idx="84">
                  <c:v>4.457703392686143E-4</c:v>
                </c:pt>
                <c:pt idx="85">
                  <c:v>4.4660222657825338E-4</c:v>
                </c:pt>
                <c:pt idx="86">
                  <c:v>4.4673208514796353E-4</c:v>
                </c:pt>
                <c:pt idx="87">
                  <c:v>4.5000000000009317E-4</c:v>
                </c:pt>
                <c:pt idx="88">
                  <c:v>4.5080356275005988E-4</c:v>
                </c:pt>
                <c:pt idx="89">
                  <c:v>4.5165107393700411E-4</c:v>
                </c:pt>
                <c:pt idx="90">
                  <c:v>4.5254059173005393E-4</c:v>
                </c:pt>
                <c:pt idx="91">
                  <c:v>4.534700399517377E-4</c:v>
                </c:pt>
                <c:pt idx="92">
                  <c:v>4.5647519018896546E-4</c:v>
                </c:pt>
                <c:pt idx="93">
                  <c:v>4.5754091137894349E-4</c:v>
                </c:pt>
                <c:pt idx="94">
                  <c:v>4.5863416687562435E-4</c:v>
                </c:pt>
                <c:pt idx="95">
                  <c:v>4.5975207440261239E-4</c:v>
                </c:pt>
                <c:pt idx="96">
                  <c:v>4.6089161733076333E-4</c:v>
                </c:pt>
                <c:pt idx="97">
                  <c:v>4.6440787693293226E-4</c:v>
                </c:pt>
                <c:pt idx="98">
                  <c:v>4.6560110810394572E-4</c:v>
                </c:pt>
                <c:pt idx="99">
                  <c:v>4.6679887622028403E-4</c:v>
                </c:pt>
                <c:pt idx="100">
                  <c:v>4.6799735852489131E-4</c:v>
                </c:pt>
                <c:pt idx="101">
                  <c:v>4.6919259790313163E-4</c:v>
                </c:pt>
                <c:pt idx="102">
                  <c:v>4.7271727197530046E-4</c:v>
                </c:pt>
                <c:pt idx="103">
                  <c:v>4.7385728135626186E-4</c:v>
                </c:pt>
                <c:pt idx="104">
                  <c:v>4.749722468770508E-4</c:v>
                </c:pt>
                <c:pt idx="105">
                  <c:v>4.7605740527842968E-4</c:v>
                </c:pt>
                <c:pt idx="106">
                  <c:v>4.771078589427025E-4</c:v>
                </c:pt>
                <c:pt idx="107">
                  <c:v>4.7999999999989447E-4</c:v>
                </c:pt>
                <c:pt idx="108">
                  <c:v>4.8089119005922579E-4</c:v>
                </c:pt>
                <c:pt idx="109">
                  <c:v>4.8178753021253475E-4</c:v>
                </c:pt>
                <c:pt idx="110">
                  <c:v>4.8268930120931098E-4</c:v>
                </c:pt>
                <c:pt idx="111">
                  <c:v>4.8359678681070094E-4</c:v>
                </c:pt>
                <c:pt idx="112">
                  <c:v>4.8635641402711334E-4</c:v>
                </c:pt>
                <c:pt idx="113">
                  <c:v>4.8728965589199888E-4</c:v>
                </c:pt>
                <c:pt idx="114">
                  <c:v>4.8823007634252245E-4</c:v>
                </c:pt>
                <c:pt idx="115">
                  <c:v>4.8917797721108921E-4</c:v>
                </c:pt>
                <c:pt idx="116">
                  <c:v>4.901336633413221E-4</c:v>
                </c:pt>
                <c:pt idx="117">
                  <c:v>4.9305052691968711E-4</c:v>
                </c:pt>
                <c:pt idx="118">
                  <c:v>4.9404046277297766E-4</c:v>
                </c:pt>
                <c:pt idx="119">
                  <c:v>4.9503975328529369E-4</c:v>
                </c:pt>
                <c:pt idx="120">
                  <c:v>4.9604872137327353E-4</c:v>
                </c:pt>
                <c:pt idx="121">
                  <c:v>4.9706769296301663E-4</c:v>
                </c:pt>
                <c:pt idx="122">
                  <c:v>5.0018793320194912E-4</c:v>
                </c:pt>
                <c:pt idx="123">
                  <c:v>5.0125023831703165E-4</c:v>
                </c:pt>
                <c:pt idx="124">
                  <c:v>5.0232422175284228E-4</c:v>
                </c:pt>
                <c:pt idx="125">
                  <c:v>5.0341022750981343E-4</c:v>
                </c:pt>
                <c:pt idx="126">
                  <c:v>5.0450860260003462E-4</c:v>
                </c:pt>
                <c:pt idx="127">
                  <c:v>5.088273540023435E-4</c:v>
                </c:pt>
                <c:pt idx="128">
                  <c:v>5.1000000000003939E-4</c:v>
                </c:pt>
                <c:pt idx="129">
                  <c:v>5.111777175474373E-4</c:v>
                </c:pt>
                <c:pt idx="130">
                  <c:v>5.1341978571219126E-4</c:v>
                </c:pt>
                <c:pt idx="131">
                  <c:v>5.1406210084163368E-4</c:v>
                </c:pt>
                <c:pt idx="132">
                  <c:v>5.1702215364425662E-4</c:v>
                </c:pt>
                <c:pt idx="133">
                  <c:v>5.1818832718112436E-4</c:v>
                </c:pt>
                <c:pt idx="134">
                  <c:v>5.1935574493098559E-4</c:v>
                </c:pt>
                <c:pt idx="135">
                  <c:v>5.2177727919784503E-4</c:v>
                </c:pt>
                <c:pt idx="136">
                  <c:v>5.2233113092802418E-4</c:v>
                </c:pt>
                <c:pt idx="137">
                  <c:v>5.2524620110816012E-4</c:v>
                </c:pt>
                <c:pt idx="138">
                  <c:v>5.2644223635726125E-4</c:v>
                </c:pt>
                <c:pt idx="139">
                  <c:v>5.2764678634788296E-4</c:v>
                </c:pt>
                <c:pt idx="140">
                  <c:v>5.3030484937042631E-4</c:v>
                </c:pt>
                <c:pt idx="141">
                  <c:v>5.3081549035493517E-4</c:v>
                </c:pt>
                <c:pt idx="142">
                  <c:v>5.3383773118770544E-4</c:v>
                </c:pt>
                <c:pt idx="143">
                  <c:v>5.3511798357659018E-4</c:v>
                </c:pt>
                <c:pt idx="144">
                  <c:v>5.3641517515422234E-4</c:v>
                </c:pt>
                <c:pt idx="145">
                  <c:v>5.3937082270377203E-4</c:v>
                </c:pt>
                <c:pt idx="146">
                  <c:v>5.4462836688789801E-4</c:v>
                </c:pt>
                <c:pt idx="147">
                  <c:v>5.460817870130202E-4</c:v>
                </c:pt>
                <c:pt idx="148">
                  <c:v>5.4666331113905091E-4</c:v>
                </c:pt>
                <c:pt idx="149">
                  <c:v>5.4999999999982244E-4</c:v>
                </c:pt>
                <c:pt idx="150">
                  <c:v>5.527993597022944E-4</c:v>
                </c:pt>
                <c:pt idx="151">
                  <c:v>5.5442553583768346E-4</c:v>
                </c:pt>
                <c:pt idx="152">
                  <c:v>5.5609948094698558E-4</c:v>
                </c:pt>
                <c:pt idx="153">
                  <c:v>5.5781901026417155E-4</c:v>
                </c:pt>
                <c:pt idx="154">
                  <c:v>5.6192814516806513E-4</c:v>
                </c:pt>
                <c:pt idx="155">
                  <c:v>5.651083522108315E-4</c:v>
                </c:pt>
                <c:pt idx="156">
                  <c:v>5.6702210899141966E-4</c:v>
                </c:pt>
                <c:pt idx="157">
                  <c:v>5.6896778812572991E-4</c:v>
                </c:pt>
                <c:pt idx="158">
                  <c:v>5.7094302042301709E-4</c:v>
                </c:pt>
                <c:pt idx="159">
                  <c:v>5.7564440919231799E-4</c:v>
                </c:pt>
                <c:pt idx="160">
                  <c:v>5.790911752243885E-4</c:v>
                </c:pt>
                <c:pt idx="161">
                  <c:v>5.81177713265314E-4</c:v>
                </c:pt>
                <c:pt idx="162">
                  <c:v>5.83279035991628E-4</c:v>
                </c:pt>
                <c:pt idx="163">
                  <c:v>5.8539258976515534E-4</c:v>
                </c:pt>
                <c:pt idx="164">
                  <c:v>5.9033822417826269E-4</c:v>
                </c:pt>
                <c:pt idx="165">
                  <c:v>5.9391712023988664E-4</c:v>
                </c:pt>
                <c:pt idx="166">
                  <c:v>5.9605260235539778E-4</c:v>
                </c:pt>
                <c:pt idx="167">
                  <c:v>5.9818444029611085E-4</c:v>
                </c:pt>
                <c:pt idx="168">
                  <c:v>6.00309895959822E-4</c:v>
                </c:pt>
                <c:pt idx="169">
                  <c:v>6.0513643958548828E-4</c:v>
                </c:pt>
                <c:pt idx="170">
                  <c:v>6.0999999999982574E-4</c:v>
                </c:pt>
                <c:pt idx="171">
                  <c:v>6.1203216231042745E-4</c:v>
                </c:pt>
                <c:pt idx="172">
                  <c:v>6.1405073821902583E-4</c:v>
                </c:pt>
                <c:pt idx="173">
                  <c:v>6.1854797983467011E-4</c:v>
                </c:pt>
                <c:pt idx="174">
                  <c:v>6.192956510264327E-4</c:v>
                </c:pt>
                <c:pt idx="175">
                  <c:v>6.2399294358974819E-4</c:v>
                </c:pt>
                <c:pt idx="176">
                  <c:v>6.2596209614988925E-4</c:v>
                </c:pt>
                <c:pt idx="177">
                  <c:v>6.2792850862752165E-4</c:v>
                </c:pt>
                <c:pt idx="178">
                  <c:v>6.3234777151694073E-4</c:v>
                </c:pt>
                <c:pt idx="179">
                  <c:v>6.3308949546153777E-4</c:v>
                </c:pt>
                <c:pt idx="180">
                  <c:v>6.3777647577666985E-4</c:v>
                </c:pt>
                <c:pt idx="181">
                  <c:v>6.3976087330905199E-4</c:v>
                </c:pt>
                <c:pt idx="182">
                  <c:v>6.4175415391136599E-4</c:v>
                </c:pt>
                <c:pt idx="183">
                  <c:v>6.4633999147940325E-4</c:v>
                </c:pt>
                <c:pt idx="184">
                  <c:v>6.4707436109852628E-4</c:v>
                </c:pt>
                <c:pt idx="185">
                  <c:v>6.5191469322431841E-4</c:v>
                </c:pt>
                <c:pt idx="186">
                  <c:v>6.5399802836524118E-4</c:v>
                </c:pt>
                <c:pt idx="187">
                  <c:v>6.5610264659710581E-4</c:v>
                </c:pt>
                <c:pt idx="188">
                  <c:v>6.6110913088505388E-4</c:v>
                </c:pt>
                <c:pt idx="189">
                  <c:v>6.6183811847883361E-4</c:v>
                </c:pt>
                <c:pt idx="190">
                  <c:v>6.6700975894475598E-4</c:v>
                </c:pt>
                <c:pt idx="191">
                  <c:v>6.6772882105864688E-4</c:v>
                </c:pt>
                <c:pt idx="192">
                  <c:v>6.7000000030026201E-4</c:v>
                </c:pt>
                <c:pt idx="193">
                  <c:v>6.7229833430730785E-4</c:v>
                </c:pt>
                <c:pt idx="194">
                  <c:v>6.7805468820869878E-4</c:v>
                </c:pt>
                <c:pt idx="195">
                  <c:v>6.8168867409218741E-4</c:v>
                </c:pt>
                <c:pt idx="196">
                  <c:v>6.8408366863498369E-4</c:v>
                </c:pt>
                <c:pt idx="197">
                  <c:v>6.8649693934699188E-4</c:v>
                </c:pt>
                <c:pt idx="198">
                  <c:v>6.8892816682687599E-4</c:v>
                </c:pt>
                <c:pt idx="199">
                  <c:v>6.9531548941606741E-4</c:v>
                </c:pt>
                <c:pt idx="200">
                  <c:v>6.9882674508557553E-4</c:v>
                </c:pt>
                <c:pt idx="201">
                  <c:v>7.0134345407017588E-4</c:v>
                </c:pt>
                <c:pt idx="202">
                  <c:v>7.0387649662577456E-4</c:v>
                </c:pt>
                <c:pt idx="203">
                  <c:v>7.0642565108837321E-4</c:v>
                </c:pt>
                <c:pt idx="204">
                  <c:v>7.1312039675871857E-4</c:v>
                </c:pt>
                <c:pt idx="205">
                  <c:v>7.1677944342334249E-4</c:v>
                </c:pt>
                <c:pt idx="206">
                  <c:v>7.1940632115682056E-4</c:v>
                </c:pt>
                <c:pt idx="207">
                  <c:v>7.220482740327444E-4</c:v>
                </c:pt>
                <c:pt idx="208">
                  <c:v>7.2470517812663678E-4</c:v>
                </c:pt>
                <c:pt idx="209">
                  <c:v>7.3332064121981344E-4</c:v>
                </c:pt>
                <c:pt idx="210">
                  <c:v>7.3548031693232527E-4</c:v>
                </c:pt>
                <c:pt idx="211">
                  <c:v>7.3821060698232746E-4</c:v>
                </c:pt>
                <c:pt idx="212">
                  <c:v>7.4095539794121856E-4</c:v>
                </c:pt>
                <c:pt idx="213">
                  <c:v>7.4371466362972141E-4</c:v>
                </c:pt>
                <c:pt idx="214">
                  <c:v>7.4999999999983641E-4</c:v>
                </c:pt>
                <c:pt idx="215">
                  <c:v>7.5658514180676495E-4</c:v>
                </c:pt>
                <c:pt idx="216">
                  <c:v>7.5942533236211568E-4</c:v>
                </c:pt>
                <c:pt idx="217">
                  <c:v>7.622823823191673E-4</c:v>
                </c:pt>
                <c:pt idx="218">
                  <c:v>7.6830964777253549E-4</c:v>
                </c:pt>
                <c:pt idx="219">
                  <c:v>7.6961255827218589E-4</c:v>
                </c:pt>
                <c:pt idx="220">
                  <c:v>7.7679676919112134E-4</c:v>
                </c:pt>
                <c:pt idx="221">
                  <c:v>7.797405115970448E-4</c:v>
                </c:pt>
                <c:pt idx="222">
                  <c:v>7.8269615101547371E-4</c:v>
                </c:pt>
                <c:pt idx="223">
                  <c:v>7.8859034892711597E-4</c:v>
                </c:pt>
                <c:pt idx="224">
                  <c:v>7.9009690088914107E-4</c:v>
                </c:pt>
                <c:pt idx="225">
                  <c:v>7.9762534625247585E-4</c:v>
                </c:pt>
                <c:pt idx="226">
                  <c:v>8.0063568190149312E-4</c:v>
                </c:pt>
                <c:pt idx="227">
                  <c:v>8.0365221153496605E-4</c:v>
                </c:pt>
                <c:pt idx="228">
                  <c:v>8.0945813046557323E-4</c:v>
                </c:pt>
                <c:pt idx="229">
                  <c:v>8.110881525734663E-4</c:v>
                </c:pt>
                <c:pt idx="230">
                  <c:v>8.1879660902798353E-4</c:v>
                </c:pt>
                <c:pt idx="231">
                  <c:v>8.2183139467207277E-4</c:v>
                </c:pt>
                <c:pt idx="232">
                  <c:v>8.2486593057940903E-4</c:v>
                </c:pt>
                <c:pt idx="233">
                  <c:v>8.306314954748162E-4</c:v>
                </c:pt>
                <c:pt idx="234">
                  <c:v>8.3366314876967269E-4</c:v>
                </c:pt>
                <c:pt idx="235">
                  <c:v>8.399999999996816E-4</c:v>
                </c:pt>
                <c:pt idx="236">
                  <c:v>8.4300503622519013E-4</c:v>
                </c:pt>
                <c:pt idx="237">
                  <c:v>8.4599108089367591E-4</c:v>
                </c:pt>
                <c:pt idx="238">
                  <c:v>8.5148913212060567E-4</c:v>
                </c:pt>
                <c:pt idx="239">
                  <c:v>8.5316765656716256E-4</c:v>
                </c:pt>
                <c:pt idx="240">
                  <c:v>8.6071453746066457E-4</c:v>
                </c:pt>
                <c:pt idx="241">
                  <c:v>8.6363373359548529E-4</c:v>
                </c:pt>
                <c:pt idx="242">
                  <c:v>8.6654979635109768E-4</c:v>
                </c:pt>
                <c:pt idx="243">
                  <c:v>8.7182755212510067E-4</c:v>
                </c:pt>
                <c:pt idx="244">
                  <c:v>8.7356037055813377E-4</c:v>
                </c:pt>
                <c:pt idx="245">
                  <c:v>8.8116536111520322E-4</c:v>
                </c:pt>
                <c:pt idx="246">
                  <c:v>8.8411221147111096E-4</c:v>
                </c:pt>
                <c:pt idx="247">
                  <c:v>8.8707261565377528E-4</c:v>
                </c:pt>
                <c:pt idx="248">
                  <c:v>8.9251047259087182E-4</c:v>
                </c:pt>
                <c:pt idx="249">
                  <c:v>8.9428153613935494E-4</c:v>
                </c:pt>
                <c:pt idx="250">
                  <c:v>9.0216434099580408E-4</c:v>
                </c:pt>
                <c:pt idx="251">
                  <c:v>9.052581432493188E-4</c:v>
                </c:pt>
                <c:pt idx="252">
                  <c:v>9.0838301563321512E-4</c:v>
                </c:pt>
                <c:pt idx="253">
                  <c:v>9.1437223863607519E-4</c:v>
                </c:pt>
                <c:pt idx="254">
                  <c:v>9.1616875200566149E-4</c:v>
                </c:pt>
              </c:numCache>
            </c:numRef>
          </c:yVal>
          <c:smooth val="0"/>
        </c:ser>
        <c:ser>
          <c:idx val="2"/>
          <c:order val="1"/>
          <c:tx>
            <c:v>QL</c:v>
          </c:tx>
          <c:spPr>
            <a:ln w="28575">
              <a:noFill/>
            </a:ln>
          </c:spPr>
          <c:marker>
            <c:symbol val="circle"/>
            <c:size val="2"/>
            <c:spPr>
              <a:solidFill>
                <a:srgbClr val="00B050"/>
              </a:solidFill>
              <a:ln>
                <a:noFill/>
              </a:ln>
            </c:spPr>
          </c:marker>
          <c:xVal>
            <c:numRef>
              <c:f>EUR6M!$AW$2:$AW$256</c:f>
              <c:numCache>
                <c:formatCode>ddd\,\ dd\-mmm\-yyyy</c:formatCode>
                <c:ptCount val="255"/>
                <c:pt idx="0">
                  <c:v>42248</c:v>
                </c:pt>
                <c:pt idx="1">
                  <c:v>42249</c:v>
                </c:pt>
                <c:pt idx="2">
                  <c:v>42250</c:v>
                </c:pt>
                <c:pt idx="3">
                  <c:v>42251</c:v>
                </c:pt>
                <c:pt idx="4">
                  <c:v>42254</c:v>
                </c:pt>
                <c:pt idx="5">
                  <c:v>42255</c:v>
                </c:pt>
                <c:pt idx="6">
                  <c:v>42256</c:v>
                </c:pt>
                <c:pt idx="7">
                  <c:v>42257</c:v>
                </c:pt>
                <c:pt idx="8">
                  <c:v>42258</c:v>
                </c:pt>
                <c:pt idx="9">
                  <c:v>42261</c:v>
                </c:pt>
                <c:pt idx="10">
                  <c:v>42262</c:v>
                </c:pt>
                <c:pt idx="11">
                  <c:v>42263</c:v>
                </c:pt>
                <c:pt idx="12">
                  <c:v>42264</c:v>
                </c:pt>
                <c:pt idx="13">
                  <c:v>42265</c:v>
                </c:pt>
                <c:pt idx="14">
                  <c:v>42268</c:v>
                </c:pt>
                <c:pt idx="15">
                  <c:v>42269</c:v>
                </c:pt>
                <c:pt idx="16">
                  <c:v>42270</c:v>
                </c:pt>
                <c:pt idx="17">
                  <c:v>42271</c:v>
                </c:pt>
                <c:pt idx="18">
                  <c:v>42272</c:v>
                </c:pt>
                <c:pt idx="19">
                  <c:v>42275</c:v>
                </c:pt>
                <c:pt idx="20">
                  <c:v>42276</c:v>
                </c:pt>
                <c:pt idx="21">
                  <c:v>42277</c:v>
                </c:pt>
                <c:pt idx="22">
                  <c:v>42278</c:v>
                </c:pt>
                <c:pt idx="23">
                  <c:v>42279</c:v>
                </c:pt>
                <c:pt idx="24">
                  <c:v>42282</c:v>
                </c:pt>
                <c:pt idx="25">
                  <c:v>42283</c:v>
                </c:pt>
                <c:pt idx="26">
                  <c:v>42284</c:v>
                </c:pt>
                <c:pt idx="27">
                  <c:v>42285</c:v>
                </c:pt>
                <c:pt idx="28">
                  <c:v>42286</c:v>
                </c:pt>
                <c:pt idx="29">
                  <c:v>42289</c:v>
                </c:pt>
                <c:pt idx="30">
                  <c:v>42290</c:v>
                </c:pt>
                <c:pt idx="31">
                  <c:v>42291</c:v>
                </c:pt>
                <c:pt idx="32">
                  <c:v>42292</c:v>
                </c:pt>
                <c:pt idx="33">
                  <c:v>42293</c:v>
                </c:pt>
                <c:pt idx="34">
                  <c:v>42296</c:v>
                </c:pt>
                <c:pt idx="35">
                  <c:v>42297</c:v>
                </c:pt>
                <c:pt idx="36">
                  <c:v>42298</c:v>
                </c:pt>
                <c:pt idx="37">
                  <c:v>42299</c:v>
                </c:pt>
                <c:pt idx="38">
                  <c:v>42300</c:v>
                </c:pt>
                <c:pt idx="39">
                  <c:v>42303</c:v>
                </c:pt>
                <c:pt idx="40">
                  <c:v>42304</c:v>
                </c:pt>
                <c:pt idx="41">
                  <c:v>42305</c:v>
                </c:pt>
                <c:pt idx="42">
                  <c:v>42306</c:v>
                </c:pt>
                <c:pt idx="43">
                  <c:v>42307</c:v>
                </c:pt>
                <c:pt idx="44">
                  <c:v>42310</c:v>
                </c:pt>
                <c:pt idx="45">
                  <c:v>42311</c:v>
                </c:pt>
                <c:pt idx="46">
                  <c:v>42312</c:v>
                </c:pt>
                <c:pt idx="47">
                  <c:v>42313</c:v>
                </c:pt>
                <c:pt idx="48">
                  <c:v>42314</c:v>
                </c:pt>
                <c:pt idx="49">
                  <c:v>42317</c:v>
                </c:pt>
                <c:pt idx="50">
                  <c:v>42318</c:v>
                </c:pt>
                <c:pt idx="51">
                  <c:v>42319</c:v>
                </c:pt>
                <c:pt idx="52">
                  <c:v>42320</c:v>
                </c:pt>
                <c:pt idx="53">
                  <c:v>42321</c:v>
                </c:pt>
                <c:pt idx="54">
                  <c:v>42324</c:v>
                </c:pt>
                <c:pt idx="55">
                  <c:v>42325</c:v>
                </c:pt>
                <c:pt idx="56">
                  <c:v>42326</c:v>
                </c:pt>
                <c:pt idx="57">
                  <c:v>42327</c:v>
                </c:pt>
                <c:pt idx="58">
                  <c:v>42328</c:v>
                </c:pt>
                <c:pt idx="59">
                  <c:v>42331</c:v>
                </c:pt>
                <c:pt idx="60">
                  <c:v>42332</c:v>
                </c:pt>
                <c:pt idx="61">
                  <c:v>42333</c:v>
                </c:pt>
                <c:pt idx="62">
                  <c:v>42334</c:v>
                </c:pt>
                <c:pt idx="63">
                  <c:v>42335</c:v>
                </c:pt>
                <c:pt idx="64">
                  <c:v>42338</c:v>
                </c:pt>
                <c:pt idx="65">
                  <c:v>42339</c:v>
                </c:pt>
                <c:pt idx="66">
                  <c:v>42340</c:v>
                </c:pt>
                <c:pt idx="67">
                  <c:v>42341</c:v>
                </c:pt>
                <c:pt idx="68">
                  <c:v>42342</c:v>
                </c:pt>
                <c:pt idx="69">
                  <c:v>42345</c:v>
                </c:pt>
                <c:pt idx="70">
                  <c:v>42346</c:v>
                </c:pt>
                <c:pt idx="71">
                  <c:v>42347</c:v>
                </c:pt>
                <c:pt idx="72">
                  <c:v>42348</c:v>
                </c:pt>
                <c:pt idx="73">
                  <c:v>42349</c:v>
                </c:pt>
                <c:pt idx="74">
                  <c:v>42352</c:v>
                </c:pt>
                <c:pt idx="75">
                  <c:v>42353</c:v>
                </c:pt>
                <c:pt idx="76">
                  <c:v>42354</c:v>
                </c:pt>
                <c:pt idx="77">
                  <c:v>42355</c:v>
                </c:pt>
                <c:pt idx="78">
                  <c:v>42356</c:v>
                </c:pt>
                <c:pt idx="79">
                  <c:v>42359</c:v>
                </c:pt>
                <c:pt idx="80">
                  <c:v>42360</c:v>
                </c:pt>
                <c:pt idx="81">
                  <c:v>42361</c:v>
                </c:pt>
                <c:pt idx="82">
                  <c:v>42362</c:v>
                </c:pt>
                <c:pt idx="83">
                  <c:v>42366</c:v>
                </c:pt>
                <c:pt idx="84">
                  <c:v>42367</c:v>
                </c:pt>
                <c:pt idx="85">
                  <c:v>42368</c:v>
                </c:pt>
                <c:pt idx="86">
                  <c:v>42369</c:v>
                </c:pt>
                <c:pt idx="87">
                  <c:v>42373</c:v>
                </c:pt>
                <c:pt idx="88">
                  <c:v>42374</c:v>
                </c:pt>
                <c:pt idx="89">
                  <c:v>42375</c:v>
                </c:pt>
                <c:pt idx="90">
                  <c:v>42376</c:v>
                </c:pt>
                <c:pt idx="91">
                  <c:v>42377</c:v>
                </c:pt>
                <c:pt idx="92">
                  <c:v>42380</c:v>
                </c:pt>
                <c:pt idx="93">
                  <c:v>42381</c:v>
                </c:pt>
                <c:pt idx="94">
                  <c:v>42382</c:v>
                </c:pt>
                <c:pt idx="95">
                  <c:v>42383</c:v>
                </c:pt>
                <c:pt idx="96">
                  <c:v>42384</c:v>
                </c:pt>
                <c:pt idx="97">
                  <c:v>42387</c:v>
                </c:pt>
                <c:pt idx="98">
                  <c:v>42388</c:v>
                </c:pt>
                <c:pt idx="99">
                  <c:v>42389</c:v>
                </c:pt>
                <c:pt idx="100">
                  <c:v>42390</c:v>
                </c:pt>
                <c:pt idx="101">
                  <c:v>42391</c:v>
                </c:pt>
                <c:pt idx="102">
                  <c:v>42394</c:v>
                </c:pt>
                <c:pt idx="103">
                  <c:v>42395</c:v>
                </c:pt>
                <c:pt idx="104">
                  <c:v>42396</c:v>
                </c:pt>
                <c:pt idx="105">
                  <c:v>42397</c:v>
                </c:pt>
                <c:pt idx="106">
                  <c:v>42398</c:v>
                </c:pt>
                <c:pt idx="107">
                  <c:v>42401</c:v>
                </c:pt>
                <c:pt idx="108">
                  <c:v>42402</c:v>
                </c:pt>
                <c:pt idx="109">
                  <c:v>42403</c:v>
                </c:pt>
                <c:pt idx="110">
                  <c:v>42404</c:v>
                </c:pt>
                <c:pt idx="111">
                  <c:v>42405</c:v>
                </c:pt>
                <c:pt idx="112">
                  <c:v>42408</c:v>
                </c:pt>
                <c:pt idx="113">
                  <c:v>42409</c:v>
                </c:pt>
                <c:pt idx="114">
                  <c:v>42410</c:v>
                </c:pt>
                <c:pt idx="115">
                  <c:v>42411</c:v>
                </c:pt>
                <c:pt idx="116">
                  <c:v>42412</c:v>
                </c:pt>
                <c:pt idx="117">
                  <c:v>42415</c:v>
                </c:pt>
                <c:pt idx="118">
                  <c:v>42416</c:v>
                </c:pt>
                <c:pt idx="119">
                  <c:v>42417</c:v>
                </c:pt>
                <c:pt idx="120">
                  <c:v>42418</c:v>
                </c:pt>
                <c:pt idx="121">
                  <c:v>42419</c:v>
                </c:pt>
                <c:pt idx="122">
                  <c:v>42422</c:v>
                </c:pt>
                <c:pt idx="123">
                  <c:v>42423</c:v>
                </c:pt>
                <c:pt idx="124">
                  <c:v>42424</c:v>
                </c:pt>
                <c:pt idx="125">
                  <c:v>42425</c:v>
                </c:pt>
                <c:pt idx="126">
                  <c:v>42426</c:v>
                </c:pt>
                <c:pt idx="127">
                  <c:v>42429</c:v>
                </c:pt>
                <c:pt idx="128">
                  <c:v>42430</c:v>
                </c:pt>
                <c:pt idx="129">
                  <c:v>42431</c:v>
                </c:pt>
                <c:pt idx="130">
                  <c:v>42432</c:v>
                </c:pt>
                <c:pt idx="131">
                  <c:v>42433</c:v>
                </c:pt>
                <c:pt idx="132">
                  <c:v>42436</c:v>
                </c:pt>
                <c:pt idx="133">
                  <c:v>42437</c:v>
                </c:pt>
                <c:pt idx="134">
                  <c:v>42438</c:v>
                </c:pt>
                <c:pt idx="135">
                  <c:v>42439</c:v>
                </c:pt>
                <c:pt idx="136">
                  <c:v>42440</c:v>
                </c:pt>
                <c:pt idx="137">
                  <c:v>42443</c:v>
                </c:pt>
                <c:pt idx="138">
                  <c:v>42444</c:v>
                </c:pt>
                <c:pt idx="139">
                  <c:v>42445</c:v>
                </c:pt>
                <c:pt idx="140">
                  <c:v>42446</c:v>
                </c:pt>
                <c:pt idx="141">
                  <c:v>42447</c:v>
                </c:pt>
                <c:pt idx="142">
                  <c:v>42450</c:v>
                </c:pt>
                <c:pt idx="143">
                  <c:v>42451</c:v>
                </c:pt>
                <c:pt idx="144">
                  <c:v>42452</c:v>
                </c:pt>
                <c:pt idx="145">
                  <c:v>42453</c:v>
                </c:pt>
                <c:pt idx="146">
                  <c:v>42458</c:v>
                </c:pt>
                <c:pt idx="147">
                  <c:v>42459</c:v>
                </c:pt>
                <c:pt idx="148">
                  <c:v>42460</c:v>
                </c:pt>
                <c:pt idx="149">
                  <c:v>42461</c:v>
                </c:pt>
                <c:pt idx="150">
                  <c:v>42464</c:v>
                </c:pt>
                <c:pt idx="151">
                  <c:v>42465</c:v>
                </c:pt>
                <c:pt idx="152">
                  <c:v>42466</c:v>
                </c:pt>
                <c:pt idx="153">
                  <c:v>42467</c:v>
                </c:pt>
                <c:pt idx="154">
                  <c:v>42468</c:v>
                </c:pt>
                <c:pt idx="155">
                  <c:v>42471</c:v>
                </c:pt>
                <c:pt idx="156">
                  <c:v>42472</c:v>
                </c:pt>
                <c:pt idx="157">
                  <c:v>42473</c:v>
                </c:pt>
                <c:pt idx="158">
                  <c:v>42474</c:v>
                </c:pt>
                <c:pt idx="159">
                  <c:v>42475</c:v>
                </c:pt>
                <c:pt idx="160">
                  <c:v>42478</c:v>
                </c:pt>
                <c:pt idx="161">
                  <c:v>42479</c:v>
                </c:pt>
                <c:pt idx="162">
                  <c:v>42480</c:v>
                </c:pt>
                <c:pt idx="163">
                  <c:v>42481</c:v>
                </c:pt>
                <c:pt idx="164">
                  <c:v>42482</c:v>
                </c:pt>
                <c:pt idx="165">
                  <c:v>42485</c:v>
                </c:pt>
                <c:pt idx="166">
                  <c:v>42486</c:v>
                </c:pt>
                <c:pt idx="167">
                  <c:v>42487</c:v>
                </c:pt>
                <c:pt idx="168">
                  <c:v>42488</c:v>
                </c:pt>
                <c:pt idx="169">
                  <c:v>42489</c:v>
                </c:pt>
                <c:pt idx="170">
                  <c:v>42492</c:v>
                </c:pt>
                <c:pt idx="171">
                  <c:v>42493</c:v>
                </c:pt>
                <c:pt idx="172">
                  <c:v>42494</c:v>
                </c:pt>
                <c:pt idx="173">
                  <c:v>42495</c:v>
                </c:pt>
                <c:pt idx="174">
                  <c:v>42496</c:v>
                </c:pt>
                <c:pt idx="175">
                  <c:v>42499</c:v>
                </c:pt>
                <c:pt idx="176">
                  <c:v>42500</c:v>
                </c:pt>
                <c:pt idx="177">
                  <c:v>42501</c:v>
                </c:pt>
                <c:pt idx="178">
                  <c:v>42502</c:v>
                </c:pt>
                <c:pt idx="179">
                  <c:v>42503</c:v>
                </c:pt>
                <c:pt idx="180">
                  <c:v>42506</c:v>
                </c:pt>
                <c:pt idx="181">
                  <c:v>42507</c:v>
                </c:pt>
                <c:pt idx="182">
                  <c:v>42508</c:v>
                </c:pt>
                <c:pt idx="183">
                  <c:v>42509</c:v>
                </c:pt>
                <c:pt idx="184">
                  <c:v>42510</c:v>
                </c:pt>
                <c:pt idx="185">
                  <c:v>42513</c:v>
                </c:pt>
                <c:pt idx="186">
                  <c:v>42514</c:v>
                </c:pt>
                <c:pt idx="187">
                  <c:v>42515</c:v>
                </c:pt>
                <c:pt idx="188">
                  <c:v>42516</c:v>
                </c:pt>
                <c:pt idx="189">
                  <c:v>42517</c:v>
                </c:pt>
                <c:pt idx="190">
                  <c:v>42520</c:v>
                </c:pt>
                <c:pt idx="191">
                  <c:v>42521</c:v>
                </c:pt>
                <c:pt idx="192">
                  <c:v>42522</c:v>
                </c:pt>
                <c:pt idx="193">
                  <c:v>42523</c:v>
                </c:pt>
                <c:pt idx="194">
                  <c:v>42524</c:v>
                </c:pt>
                <c:pt idx="195">
                  <c:v>42527</c:v>
                </c:pt>
                <c:pt idx="196">
                  <c:v>42528</c:v>
                </c:pt>
                <c:pt idx="197">
                  <c:v>42529</c:v>
                </c:pt>
                <c:pt idx="198">
                  <c:v>42530</c:v>
                </c:pt>
                <c:pt idx="199">
                  <c:v>42531</c:v>
                </c:pt>
                <c:pt idx="200">
                  <c:v>42534</c:v>
                </c:pt>
                <c:pt idx="201">
                  <c:v>42535</c:v>
                </c:pt>
                <c:pt idx="202">
                  <c:v>42536</c:v>
                </c:pt>
                <c:pt idx="203">
                  <c:v>42537</c:v>
                </c:pt>
                <c:pt idx="204">
                  <c:v>42538</c:v>
                </c:pt>
                <c:pt idx="205">
                  <c:v>42541</c:v>
                </c:pt>
                <c:pt idx="206">
                  <c:v>42542</c:v>
                </c:pt>
                <c:pt idx="207">
                  <c:v>42543</c:v>
                </c:pt>
                <c:pt idx="208">
                  <c:v>42544</c:v>
                </c:pt>
                <c:pt idx="209">
                  <c:v>42545</c:v>
                </c:pt>
                <c:pt idx="210">
                  <c:v>42548</c:v>
                </c:pt>
                <c:pt idx="211">
                  <c:v>42549</c:v>
                </c:pt>
                <c:pt idx="212">
                  <c:v>42550</c:v>
                </c:pt>
                <c:pt idx="213">
                  <c:v>42551</c:v>
                </c:pt>
                <c:pt idx="214">
                  <c:v>42552</c:v>
                </c:pt>
                <c:pt idx="215">
                  <c:v>42555</c:v>
                </c:pt>
                <c:pt idx="216">
                  <c:v>42556</c:v>
                </c:pt>
                <c:pt idx="217">
                  <c:v>42557</c:v>
                </c:pt>
                <c:pt idx="218">
                  <c:v>42558</c:v>
                </c:pt>
                <c:pt idx="219">
                  <c:v>42559</c:v>
                </c:pt>
                <c:pt idx="220">
                  <c:v>42562</c:v>
                </c:pt>
                <c:pt idx="221">
                  <c:v>42563</c:v>
                </c:pt>
                <c:pt idx="222">
                  <c:v>42564</c:v>
                </c:pt>
                <c:pt idx="223">
                  <c:v>42565</c:v>
                </c:pt>
                <c:pt idx="224">
                  <c:v>42566</c:v>
                </c:pt>
                <c:pt idx="225">
                  <c:v>42569</c:v>
                </c:pt>
                <c:pt idx="226">
                  <c:v>42570</c:v>
                </c:pt>
                <c:pt idx="227">
                  <c:v>42571</c:v>
                </c:pt>
                <c:pt idx="228">
                  <c:v>42572</c:v>
                </c:pt>
                <c:pt idx="229">
                  <c:v>42573</c:v>
                </c:pt>
                <c:pt idx="230">
                  <c:v>42576</c:v>
                </c:pt>
                <c:pt idx="231">
                  <c:v>42577</c:v>
                </c:pt>
                <c:pt idx="232">
                  <c:v>42578</c:v>
                </c:pt>
                <c:pt idx="233">
                  <c:v>42579</c:v>
                </c:pt>
                <c:pt idx="234">
                  <c:v>42580</c:v>
                </c:pt>
                <c:pt idx="235">
                  <c:v>42583</c:v>
                </c:pt>
                <c:pt idx="236">
                  <c:v>42584</c:v>
                </c:pt>
                <c:pt idx="237">
                  <c:v>42585</c:v>
                </c:pt>
                <c:pt idx="238">
                  <c:v>42586</c:v>
                </c:pt>
                <c:pt idx="239">
                  <c:v>42587</c:v>
                </c:pt>
                <c:pt idx="240">
                  <c:v>42590</c:v>
                </c:pt>
                <c:pt idx="241">
                  <c:v>42591</c:v>
                </c:pt>
                <c:pt idx="242">
                  <c:v>42592</c:v>
                </c:pt>
                <c:pt idx="243">
                  <c:v>42593</c:v>
                </c:pt>
                <c:pt idx="244">
                  <c:v>42594</c:v>
                </c:pt>
                <c:pt idx="245">
                  <c:v>42597</c:v>
                </c:pt>
                <c:pt idx="246">
                  <c:v>42598</c:v>
                </c:pt>
                <c:pt idx="247">
                  <c:v>42599</c:v>
                </c:pt>
                <c:pt idx="248">
                  <c:v>42600</c:v>
                </c:pt>
                <c:pt idx="249">
                  <c:v>42601</c:v>
                </c:pt>
                <c:pt idx="250">
                  <c:v>42604</c:v>
                </c:pt>
                <c:pt idx="251">
                  <c:v>42605</c:v>
                </c:pt>
                <c:pt idx="252">
                  <c:v>42606</c:v>
                </c:pt>
                <c:pt idx="253">
                  <c:v>42607</c:v>
                </c:pt>
                <c:pt idx="254">
                  <c:v>42608</c:v>
                </c:pt>
              </c:numCache>
            </c:numRef>
          </c:xVal>
          <c:yVal>
            <c:numRef>
              <c:f>EUR6M!$AZ$2:$AZ$256</c:f>
              <c:numCache>
                <c:formatCode>0.0000%</c:formatCode>
                <c:ptCount val="255"/>
                <c:pt idx="0">
                  <c:v>3.7331574057547566E-4</c:v>
                </c:pt>
                <c:pt idx="1">
                  <c:v>3.7358351885282976E-4</c:v>
                </c:pt>
                <c:pt idx="2">
                  <c:v>3.7477963604625321E-4</c:v>
                </c:pt>
                <c:pt idx="3">
                  <c:v>3.7529625566981735E-4</c:v>
                </c:pt>
                <c:pt idx="4">
                  <c:v>3.7586532546374229E-4</c:v>
                </c:pt>
                <c:pt idx="5">
                  <c:v>3.7648294136282502E-4</c:v>
                </c:pt>
                <c:pt idx="6">
                  <c:v>3.7714519930054493E-4</c:v>
                </c:pt>
                <c:pt idx="7">
                  <c:v>3.7936078464957684E-4</c:v>
                </c:pt>
                <c:pt idx="8">
                  <c:v>3.8016257002788706E-4</c:v>
                </c:pt>
                <c:pt idx="9">
                  <c:v>3.8098947706831045E-4</c:v>
                </c:pt>
                <c:pt idx="10">
                  <c:v>3.8183760168192677E-4</c:v>
                </c:pt>
                <c:pt idx="11">
                  <c:v>3.8270303977147076E-4</c:v>
                </c:pt>
                <c:pt idx="12">
                  <c:v>3.8536419385406016E-4</c:v>
                </c:pt>
                <c:pt idx="13">
                  <c:v>3.8625984476881281E-4</c:v>
                </c:pt>
                <c:pt idx="14">
                  <c:v>3.8715328858400738E-4</c:v>
                </c:pt>
                <c:pt idx="15">
                  <c:v>3.8804062116460671E-4</c:v>
                </c:pt>
                <c:pt idx="16">
                  <c:v>3.9147982800888289E-4</c:v>
                </c:pt>
                <c:pt idx="17">
                  <c:v>3.9201876548299887E-4</c:v>
                </c:pt>
                <c:pt idx="18">
                  <c:v>3.9224897029444108E-4</c:v>
                </c:pt>
                <c:pt idx="19">
                  <c:v>3.9346429833139241E-4</c:v>
                </c:pt>
                <c:pt idx="20">
                  <c:v>3.8999999999991228E-4</c:v>
                </c:pt>
                <c:pt idx="21">
                  <c:v>3.9109360012857901E-4</c:v>
                </c:pt>
                <c:pt idx="22">
                  <c:v>3.9227600722216568E-4</c:v>
                </c:pt>
                <c:pt idx="23">
                  <c:v>3.9275554406824456E-4</c:v>
                </c:pt>
                <c:pt idx="24">
                  <c:v>3.9320337323216057E-4</c:v>
                </c:pt>
                <c:pt idx="25">
                  <c:v>3.9362153387007996E-4</c:v>
                </c:pt>
                <c:pt idx="26">
                  <c:v>3.9383990524141432E-4</c:v>
                </c:pt>
                <c:pt idx="27">
                  <c:v>3.9503827441441346E-4</c:v>
                </c:pt>
                <c:pt idx="28">
                  <c:v>3.9533867988190952E-4</c:v>
                </c:pt>
                <c:pt idx="29">
                  <c:v>3.9562165182243384E-4</c:v>
                </c:pt>
                <c:pt idx="30">
                  <c:v>3.9588922941006193E-4</c:v>
                </c:pt>
                <c:pt idx="31">
                  <c:v>3.9578308699486571E-4</c:v>
                </c:pt>
                <c:pt idx="32">
                  <c:v>3.9684637974937665E-4</c:v>
                </c:pt>
                <c:pt idx="33">
                  <c:v>3.9706757322253191E-4</c:v>
                </c:pt>
                <c:pt idx="34">
                  <c:v>3.9728560741083153E-4</c:v>
                </c:pt>
                <c:pt idx="35">
                  <c:v>3.9750252149621366E-4</c:v>
                </c:pt>
                <c:pt idx="36">
                  <c:v>3.9761502260002383E-4</c:v>
                </c:pt>
                <c:pt idx="37">
                  <c:v>3.983997604735367E-4</c:v>
                </c:pt>
                <c:pt idx="38">
                  <c:v>3.9864166180179477E-4</c:v>
                </c:pt>
                <c:pt idx="39">
                  <c:v>3.988946781366728E-4</c:v>
                </c:pt>
                <c:pt idx="40">
                  <c:v>3.9916084866753465E-4</c:v>
                </c:pt>
                <c:pt idx="41">
                  <c:v>3.9924122888986631E-4</c:v>
                </c:pt>
                <c:pt idx="42">
                  <c:v>4.0000000004258851E-4</c:v>
                </c:pt>
                <c:pt idx="43">
                  <c:v>4.0028787025333439E-4</c:v>
                </c:pt>
                <c:pt idx="44">
                  <c:v>4.0059549788088177E-4</c:v>
                </c:pt>
                <c:pt idx="45">
                  <c:v>4.0092369715127987E-4</c:v>
                </c:pt>
                <c:pt idx="46">
                  <c:v>4.0127328229277396E-4</c:v>
                </c:pt>
                <c:pt idx="47">
                  <c:v>4.0245849524165716E-4</c:v>
                </c:pt>
                <c:pt idx="48">
                  <c:v>4.0290176617326594E-4</c:v>
                </c:pt>
                <c:pt idx="49">
                  <c:v>4.0337049413652229E-4</c:v>
                </c:pt>
                <c:pt idx="50">
                  <c:v>4.0386549336801636E-4</c:v>
                </c:pt>
                <c:pt idx="51">
                  <c:v>4.0438757810741294E-4</c:v>
                </c:pt>
                <c:pt idx="52">
                  <c:v>4.061244877845976E-4</c:v>
                </c:pt>
                <c:pt idx="53">
                  <c:v>4.0676305698079967E-4</c:v>
                </c:pt>
                <c:pt idx="54">
                  <c:v>4.0743278291001947E-4</c:v>
                </c:pt>
                <c:pt idx="55">
                  <c:v>4.0813447982334121E-4</c:v>
                </c:pt>
                <c:pt idx="56">
                  <c:v>4.0886896197668023E-4</c:v>
                </c:pt>
                <c:pt idx="57">
                  <c:v>4.1127726246713948E-4</c:v>
                </c:pt>
                <c:pt idx="58">
                  <c:v>4.1215102818669758E-4</c:v>
                </c:pt>
                <c:pt idx="59">
                  <c:v>4.1306165046581825E-4</c:v>
                </c:pt>
                <c:pt idx="60">
                  <c:v>4.1400994357754608E-4</c:v>
                </c:pt>
                <c:pt idx="61">
                  <c:v>4.1499672179975695E-4</c:v>
                </c:pt>
                <c:pt idx="62">
                  <c:v>4.1889987983340733E-4</c:v>
                </c:pt>
                <c:pt idx="63">
                  <c:v>4.1999999999973753E-4</c:v>
                </c:pt>
                <c:pt idx="64">
                  <c:v>4.2113806940501032E-4</c:v>
                </c:pt>
                <c:pt idx="65">
                  <c:v>4.2231267611155503E-4</c:v>
                </c:pt>
                <c:pt idx="66">
                  <c:v>4.2440877822373701E-4</c:v>
                </c:pt>
                <c:pt idx="67">
                  <c:v>4.2733935000573039E-4</c:v>
                </c:pt>
                <c:pt idx="68">
                  <c:v>4.2866879873301055E-4</c:v>
                </c:pt>
                <c:pt idx="69">
                  <c:v>4.3002364694477349E-4</c:v>
                </c:pt>
                <c:pt idx="70">
                  <c:v>4.3140203832526251E-4</c:v>
                </c:pt>
                <c:pt idx="71">
                  <c:v>4.3325343012153283E-4</c:v>
                </c:pt>
                <c:pt idx="72">
                  <c:v>4.3711390906689548E-4</c:v>
                </c:pt>
                <c:pt idx="73">
                  <c:v>4.3858217139915786E-4</c:v>
                </c:pt>
                <c:pt idx="74">
                  <c:v>4.4006283890863355E-4</c:v>
                </c:pt>
                <c:pt idx="75">
                  <c:v>4.4155405524724187E-4</c:v>
                </c:pt>
                <c:pt idx="76">
                  <c:v>4.4334610603038332E-4</c:v>
                </c:pt>
                <c:pt idx="77">
                  <c:v>4.4758728169725726E-4</c:v>
                </c:pt>
                <c:pt idx="78">
                  <c:v>4.491033967388557E-4</c:v>
                </c:pt>
                <c:pt idx="79">
                  <c:v>4.5061892239442778E-4</c:v>
                </c:pt>
                <c:pt idx="80">
                  <c:v>4.5213200227483277E-4</c:v>
                </c:pt>
                <c:pt idx="81">
                  <c:v>4.5812273606627606E-4</c:v>
                </c:pt>
                <c:pt idx="82">
                  <c:v>4.5959574103804357E-4</c:v>
                </c:pt>
                <c:pt idx="83">
                  <c:v>4.610551617827346E-4</c:v>
                </c:pt>
                <c:pt idx="84">
                  <c:v>4.6218176036316971E-4</c:v>
                </c:pt>
                <c:pt idx="85">
                  <c:v>4.5000000000053239E-4</c:v>
                </c:pt>
                <c:pt idx="86">
                  <c:v>4.5129227856776467E-4</c:v>
                </c:pt>
                <c:pt idx="87">
                  <c:v>4.5255791047122036E-4</c:v>
                </c:pt>
                <c:pt idx="88">
                  <c:v>4.5379808269723285E-4</c:v>
                </c:pt>
                <c:pt idx="89">
                  <c:v>4.5501398223696683E-4</c:v>
                </c:pt>
                <c:pt idx="90">
                  <c:v>4.5852791470460673E-4</c:v>
                </c:pt>
                <c:pt idx="91">
                  <c:v>4.5965859348378246E-4</c:v>
                </c:pt>
                <c:pt idx="92">
                  <c:v>4.6077093458696505E-4</c:v>
                </c:pt>
                <c:pt idx="93">
                  <c:v>4.6186612502552293E-4</c:v>
                </c:pt>
                <c:pt idx="94">
                  <c:v>4.6294535181477727E-4</c:v>
                </c:pt>
                <c:pt idx="95">
                  <c:v>4.6609912048560872E-4</c:v>
                </c:pt>
                <c:pt idx="96">
                  <c:v>4.6712636288971486E-4</c:v>
                </c:pt>
                <c:pt idx="97">
                  <c:v>4.6814357676328754E-4</c:v>
                </c:pt>
                <c:pt idx="98">
                  <c:v>4.6915194913833792E-4</c:v>
                </c:pt>
                <c:pt idx="99">
                  <c:v>4.7015266705039077E-4</c:v>
                </c:pt>
                <c:pt idx="100">
                  <c:v>4.731207643866513E-4</c:v>
                </c:pt>
                <c:pt idx="101">
                  <c:v>4.7410273483841669E-4</c:v>
                </c:pt>
                <c:pt idx="102">
                  <c:v>4.7508298603555327E-4</c:v>
                </c:pt>
                <c:pt idx="103">
                  <c:v>4.760627050267622E-4</c:v>
                </c:pt>
                <c:pt idx="104">
                  <c:v>4.770430788646974E-4</c:v>
                </c:pt>
                <c:pt idx="105">
                  <c:v>4.7999999999989447E-4</c:v>
                </c:pt>
                <c:pt idx="106">
                  <c:v>4.8099457909853366E-4</c:v>
                </c:pt>
                <c:pt idx="107">
                  <c:v>4.8199404024183148E-4</c:v>
                </c:pt>
                <c:pt idx="108">
                  <c:v>4.8299786239865768E-4</c:v>
                </c:pt>
                <c:pt idx="109">
                  <c:v>4.8400552453612501E-4</c:v>
                </c:pt>
                <c:pt idx="110">
                  <c:v>4.8704634049998854E-4</c:v>
                </c:pt>
                <c:pt idx="111">
                  <c:v>4.8806415222060783E-4</c:v>
                </c:pt>
                <c:pt idx="112">
                  <c:v>4.8908319874601299E-4</c:v>
                </c:pt>
                <c:pt idx="113">
                  <c:v>4.9010295903804642E-4</c:v>
                </c:pt>
                <c:pt idx="114">
                  <c:v>4.9112291205723267E-4</c:v>
                </c:pt>
                <c:pt idx="115">
                  <c:v>4.9417871706582692E-4</c:v>
                </c:pt>
                <c:pt idx="116">
                  <c:v>4.9519423057647221E-4</c:v>
                </c:pt>
                <c:pt idx="117">
                  <c:v>4.9620733160064324E-4</c:v>
                </c:pt>
                <c:pt idx="118">
                  <c:v>4.972174990922764E-4</c:v>
                </c:pt>
                <c:pt idx="119">
                  <c:v>4.9822421200399077E-4</c:v>
                </c:pt>
                <c:pt idx="120">
                  <c:v>5.0121841277746531E-4</c:v>
                </c:pt>
                <c:pt idx="121">
                  <c:v>5.0220609688076063E-4</c:v>
                </c:pt>
                <c:pt idx="122">
                  <c:v>5.0318772115449473E-4</c:v>
                </c:pt>
                <c:pt idx="123">
                  <c:v>5.0416276454557675E-4</c:v>
                </c:pt>
                <c:pt idx="124">
                  <c:v>5.0513070599915921E-4</c:v>
                </c:pt>
                <c:pt idx="125">
                  <c:v>5.0893302676288546E-4</c:v>
                </c:pt>
                <c:pt idx="126">
                  <c:v>5.0999999999743286E-4</c:v>
                </c:pt>
                <c:pt idx="127">
                  <c:v>5.110660181924545E-4</c:v>
                </c:pt>
                <c:pt idx="128">
                  <c:v>5.137422335333233E-4</c:v>
                </c:pt>
                <c:pt idx="129">
                  <c:v>5.1403659659902403E-4</c:v>
                </c:pt>
                <c:pt idx="130">
                  <c:v>5.1642249201607718E-4</c:v>
                </c:pt>
                <c:pt idx="131">
                  <c:v>5.1750810887379157E-4</c:v>
                </c:pt>
                <c:pt idx="132">
                  <c:v>5.1860151495034099E-4</c:v>
                </c:pt>
                <c:pt idx="133">
                  <c:v>5.2199819909441497E-4</c:v>
                </c:pt>
                <c:pt idx="134">
                  <c:v>5.2198563326468059E-4</c:v>
                </c:pt>
                <c:pt idx="135">
                  <c:v>5.2423061175033148E-4</c:v>
                </c:pt>
                <c:pt idx="136">
                  <c:v>5.2539789006346969E-4</c:v>
                </c:pt>
                <c:pt idx="137">
                  <c:v>5.2658200326661175E-4</c:v>
                </c:pt>
                <c:pt idx="138">
                  <c:v>5.3042302331847283E-4</c:v>
                </c:pt>
                <c:pt idx="139">
                  <c:v>5.3033531482878365E-4</c:v>
                </c:pt>
                <c:pt idx="140">
                  <c:v>5.3280032158556975E-4</c:v>
                </c:pt>
                <c:pt idx="141">
                  <c:v>5.3411258155451917E-4</c:v>
                </c:pt>
                <c:pt idx="142">
                  <c:v>5.3545072226015276E-4</c:v>
                </c:pt>
                <c:pt idx="143">
                  <c:v>5.3945517834323492E-4</c:v>
                </c:pt>
                <c:pt idx="144">
                  <c:v>5.4409543000197172E-4</c:v>
                </c:pt>
                <c:pt idx="145">
                  <c:v>5.45650919992697E-4</c:v>
                </c:pt>
                <c:pt idx="146">
                  <c:v>5.4603812689544141E-4</c:v>
                </c:pt>
                <c:pt idx="147">
                  <c:v>5.500000000002545E-4</c:v>
                </c:pt>
                <c:pt idx="148">
                  <c:v>5.5291343051017583E-4</c:v>
                </c:pt>
                <c:pt idx="149">
                  <c:v>5.5470592874220669E-4</c:v>
                </c:pt>
                <c:pt idx="150">
                  <c:v>5.5652275508578453E-4</c:v>
                </c:pt>
                <c:pt idx="151">
                  <c:v>5.5836280839070037E-4</c:v>
                </c:pt>
                <c:pt idx="152">
                  <c:v>5.6206097583345101E-4</c:v>
                </c:pt>
                <c:pt idx="153">
                  <c:v>5.65933268141805E-4</c:v>
                </c:pt>
                <c:pt idx="154">
                  <c:v>5.6787293890723091E-4</c:v>
                </c:pt>
                <c:pt idx="155">
                  <c:v>5.6982922966983859E-4</c:v>
                </c:pt>
                <c:pt idx="156">
                  <c:v>5.7180103925452068E-4</c:v>
                </c:pt>
                <c:pt idx="157">
                  <c:v>5.754715523050277E-4</c:v>
                </c:pt>
                <c:pt idx="158">
                  <c:v>5.7982144219346989E-4</c:v>
                </c:pt>
                <c:pt idx="159">
                  <c:v>5.8185432813523852E-4</c:v>
                </c:pt>
                <c:pt idx="160">
                  <c:v>5.8389612576719081E-4</c:v>
                </c:pt>
                <c:pt idx="161">
                  <c:v>5.8594573388626354E-4</c:v>
                </c:pt>
                <c:pt idx="162">
                  <c:v>5.8985811635492739E-4</c:v>
                </c:pt>
                <c:pt idx="163">
                  <c:v>5.9420024699296723E-4</c:v>
                </c:pt>
                <c:pt idx="164">
                  <c:v>5.9627238932915519E-4</c:v>
                </c:pt>
                <c:pt idx="165">
                  <c:v>5.9834573483274491E-4</c:v>
                </c:pt>
                <c:pt idx="166">
                  <c:v>6.0041918226878615E-4</c:v>
                </c:pt>
                <c:pt idx="167">
                  <c:v>6.0484704579137074E-4</c:v>
                </c:pt>
                <c:pt idx="168">
                  <c:v>6.0999999999982574E-4</c:v>
                </c:pt>
                <c:pt idx="169">
                  <c:v>6.1211554214129333E-4</c:v>
                </c:pt>
                <c:pt idx="170">
                  <c:v>6.142287913247635E-4</c:v>
                </c:pt>
                <c:pt idx="171">
                  <c:v>6.1939158203308975E-4</c:v>
                </c:pt>
                <c:pt idx="172">
                  <c:v>6.1999609677281008E-4</c:v>
                </c:pt>
                <c:pt idx="173">
                  <c:v>6.247498175310953E-4</c:v>
                </c:pt>
                <c:pt idx="174">
                  <c:v>6.2684281374396063E-4</c:v>
                </c:pt>
                <c:pt idx="175">
                  <c:v>6.2893135191202296E-4</c:v>
                </c:pt>
                <c:pt idx="176">
                  <c:v>6.3442902461153768E-4</c:v>
                </c:pt>
                <c:pt idx="177">
                  <c:v>6.3481006754764085E-4</c:v>
                </c:pt>
                <c:pt idx="178">
                  <c:v>6.3929634642426788E-4</c:v>
                </c:pt>
                <c:pt idx="179">
                  <c:v>6.4135164091191313E-4</c:v>
                </c:pt>
                <c:pt idx="180">
                  <c:v>6.434003122049569E-4</c:v>
                </c:pt>
                <c:pt idx="181">
                  <c:v>6.4881139215920648E-4</c:v>
                </c:pt>
                <c:pt idx="182">
                  <c:v>6.491559505169824E-4</c:v>
                </c:pt>
                <c:pt idx="183">
                  <c:v>6.5353349479232872E-4</c:v>
                </c:pt>
                <c:pt idx="184">
                  <c:v>6.555359313241356E-4</c:v>
                </c:pt>
                <c:pt idx="185">
                  <c:v>6.5752957945159035E-4</c:v>
                </c:pt>
                <c:pt idx="186">
                  <c:v>6.6243372258288581E-4</c:v>
                </c:pt>
                <c:pt idx="187">
                  <c:v>6.6292822072082109E-4</c:v>
                </c:pt>
                <c:pt idx="188">
                  <c:v>6.673551677788994E-4</c:v>
                </c:pt>
                <c:pt idx="189">
                  <c:v>6.6801253985355276E-4</c:v>
                </c:pt>
                <c:pt idx="190">
                  <c:v>6.7000000000017415E-4</c:v>
                </c:pt>
                <c:pt idx="191">
                  <c:v>6.7198071431710826E-4</c:v>
                </c:pt>
                <c:pt idx="192">
                  <c:v>6.7610627759444363E-4</c:v>
                </c:pt>
                <c:pt idx="193">
                  <c:v>6.7986692656165422E-4</c:v>
                </c:pt>
                <c:pt idx="194">
                  <c:v>6.8183786340533109E-4</c:v>
                </c:pt>
                <c:pt idx="195">
                  <c:v>6.8381197180077244E-4</c:v>
                </c:pt>
                <c:pt idx="196">
                  <c:v>6.8579096078045642E-4</c:v>
                </c:pt>
                <c:pt idx="197">
                  <c:v>6.8945691970152194E-4</c:v>
                </c:pt>
                <c:pt idx="198">
                  <c:v>6.9378990341570769E-4</c:v>
                </c:pt>
                <c:pt idx="199">
                  <c:v>6.958189310344164E-4</c:v>
                </c:pt>
                <c:pt idx="200">
                  <c:v>6.978630935746379E-4</c:v>
                </c:pt>
                <c:pt idx="201">
                  <c:v>6.9992410011777322E-4</c:v>
                </c:pt>
                <c:pt idx="202">
                  <c:v>7.0366234802575977E-4</c:v>
                </c:pt>
                <c:pt idx="203">
                  <c:v>7.0837074822004066E-4</c:v>
                </c:pt>
                <c:pt idx="204">
                  <c:v>7.1054161127263892E-4</c:v>
                </c:pt>
                <c:pt idx="205">
                  <c:v>7.1273957298210761E-4</c:v>
                </c:pt>
                <c:pt idx="206">
                  <c:v>7.1496634248750649E-4</c:v>
                </c:pt>
                <c:pt idx="207">
                  <c:v>7.2041612151839353E-4</c:v>
                </c:pt>
                <c:pt idx="208">
                  <c:v>7.2419568154925005E-4</c:v>
                </c:pt>
                <c:pt idx="209">
                  <c:v>7.2659212742902043E-4</c:v>
                </c:pt>
                <c:pt idx="210">
                  <c:v>7.2902763613171245E-4</c:v>
                </c:pt>
                <c:pt idx="211">
                  <c:v>7.315039168645283E-4</c:v>
                </c:pt>
                <c:pt idx="212">
                  <c:v>7.5000000000026857E-4</c:v>
                </c:pt>
                <c:pt idx="213">
                  <c:v>7.5662463783538641E-4</c:v>
                </c:pt>
                <c:pt idx="214">
                  <c:v>7.5938940864941548E-4</c:v>
                </c:pt>
                <c:pt idx="215">
                  <c:v>7.6218577571210552E-4</c:v>
                </c:pt>
                <c:pt idx="216">
                  <c:v>7.6871499238933205E-4</c:v>
                </c:pt>
                <c:pt idx="217">
                  <c:v>7.6974315820694454E-4</c:v>
                </c:pt>
                <c:pt idx="218">
                  <c:v>7.7657765063738509E-4</c:v>
                </c:pt>
                <c:pt idx="219">
                  <c:v>7.7952525258512511E-4</c:v>
                </c:pt>
                <c:pt idx="220">
                  <c:v>7.8249166982175716E-4</c:v>
                </c:pt>
                <c:pt idx="221">
                  <c:v>7.8955652383923486E-4</c:v>
                </c:pt>
                <c:pt idx="222">
                  <c:v>7.9052111392227458E-4</c:v>
                </c:pt>
                <c:pt idx="223">
                  <c:v>7.9754207873655009E-4</c:v>
                </c:pt>
                <c:pt idx="224">
                  <c:v>8.005830435956051E-4</c:v>
                </c:pt>
                <c:pt idx="225">
                  <c:v>8.0363004227158451E-4</c:v>
                </c:pt>
                <c:pt idx="226">
                  <c:v>8.1060056063195478E-4</c:v>
                </c:pt>
                <c:pt idx="227">
                  <c:v>8.116813796309974E-4</c:v>
                </c:pt>
                <c:pt idx="228">
                  <c:v>8.1889163359011557E-4</c:v>
                </c:pt>
                <c:pt idx="229">
                  <c:v>8.2193648941932538E-4</c:v>
                </c:pt>
                <c:pt idx="230">
                  <c:v>8.2497459704349691E-4</c:v>
                </c:pt>
                <c:pt idx="231">
                  <c:v>8.3122751619619573E-4</c:v>
                </c:pt>
                <c:pt idx="232">
                  <c:v>8.3410404797627921E-4</c:v>
                </c:pt>
                <c:pt idx="233">
                  <c:v>8.4000000000011604E-4</c:v>
                </c:pt>
                <c:pt idx="234">
                  <c:v>8.4295996131442976E-4</c:v>
                </c:pt>
                <c:pt idx="235">
                  <c:v>8.4590453383024701E-4</c:v>
                </c:pt>
                <c:pt idx="236">
                  <c:v>8.5102982653134467E-4</c:v>
                </c:pt>
                <c:pt idx="237">
                  <c:v>8.5282220515050112E-4</c:v>
                </c:pt>
                <c:pt idx="238">
                  <c:v>8.6047762057672738E-4</c:v>
                </c:pt>
                <c:pt idx="239">
                  <c:v>8.633784941850086E-4</c:v>
                </c:pt>
                <c:pt idx="240">
                  <c:v>8.6628019041960476E-4</c:v>
                </c:pt>
                <c:pt idx="241">
                  <c:v>8.7087288765805195E-4</c:v>
                </c:pt>
                <c:pt idx="242">
                  <c:v>8.7292905770964917E-4</c:v>
                </c:pt>
                <c:pt idx="243">
                  <c:v>8.8088207052030773E-4</c:v>
                </c:pt>
                <c:pt idx="244">
                  <c:v>8.8383733842852278E-4</c:v>
                </c:pt>
                <c:pt idx="245">
                  <c:v>8.8680964106514835E-4</c:v>
                </c:pt>
                <c:pt idx="246">
                  <c:v>8.916094788020474E-4</c:v>
                </c:pt>
                <c:pt idx="247">
                  <c:v>8.9373087754171607E-4</c:v>
                </c:pt>
                <c:pt idx="248">
                  <c:v>9.0200773820159352E-4</c:v>
                </c:pt>
                <c:pt idx="249">
                  <c:v>9.0513088723446263E-4</c:v>
                </c:pt>
                <c:pt idx="250">
                  <c:v>9.0828728381378695E-4</c:v>
                </c:pt>
                <c:pt idx="251">
                  <c:v>9.1402548630728931E-4</c:v>
                </c:pt>
                <c:pt idx="252">
                  <c:v>9.1601779124436461E-4</c:v>
                </c:pt>
                <c:pt idx="253">
                  <c:v>9.2317410002823366E-4</c:v>
                </c:pt>
                <c:pt idx="254">
                  <c:v>9.2501134984635826E-4</c:v>
                </c:pt>
              </c:numCache>
            </c:numRef>
          </c:yVal>
          <c:smooth val="0"/>
        </c:ser>
        <c:ser>
          <c:idx val="1"/>
          <c:order val="2"/>
          <c:tx>
            <c:v>MKT FRA</c:v>
          </c:tx>
          <c:spPr>
            <a:ln w="28575">
              <a:noFill/>
            </a:ln>
          </c:spPr>
          <c:marker>
            <c:symbol val="square"/>
            <c:size val="4"/>
          </c:marker>
          <c:xVal>
            <c:numRef>
              <c:f>EUR6M!$AP$2:$AP$13</c:f>
              <c:numCache>
                <c:formatCode>ddd\,\ dd\-mmm\-yyyy</c:formatCode>
                <c:ptCount val="12"/>
                <c:pt idx="0">
                  <c:v>42278</c:v>
                </c:pt>
                <c:pt idx="1">
                  <c:v>42310</c:v>
                </c:pt>
                <c:pt idx="2">
                  <c:v>42339</c:v>
                </c:pt>
                <c:pt idx="3">
                  <c:v>42373</c:v>
                </c:pt>
                <c:pt idx="4">
                  <c:v>42401</c:v>
                </c:pt>
                <c:pt idx="5">
                  <c:v>42430</c:v>
                </c:pt>
                <c:pt idx="6">
                  <c:v>42461</c:v>
                </c:pt>
                <c:pt idx="7">
                  <c:v>42492</c:v>
                </c:pt>
                <c:pt idx="8">
                  <c:v>42522</c:v>
                </c:pt>
                <c:pt idx="9">
                  <c:v>42552</c:v>
                </c:pt>
                <c:pt idx="10">
                  <c:v>42583</c:v>
                </c:pt>
                <c:pt idx="11">
                  <c:v>42614</c:v>
                </c:pt>
              </c:numCache>
            </c:numRef>
          </c:xVal>
          <c:yVal>
            <c:numRef>
              <c:f>EUR6M!$AQ$2:$AQ$13</c:f>
              <c:numCache>
                <c:formatCode>0.0000%</c:formatCode>
                <c:ptCount val="12"/>
                <c:pt idx="0">
                  <c:v>3.8999999999999999E-4</c:v>
                </c:pt>
                <c:pt idx="1">
                  <c:v>4.0000000000000002E-4</c:v>
                </c:pt>
                <c:pt idx="2">
                  <c:v>4.2000000000000002E-4</c:v>
                </c:pt>
                <c:pt idx="3">
                  <c:v>4.4999999999999999E-4</c:v>
                </c:pt>
                <c:pt idx="4">
                  <c:v>4.8000000000000001E-4</c:v>
                </c:pt>
                <c:pt idx="5">
                  <c:v>5.1000000000000004E-4</c:v>
                </c:pt>
                <c:pt idx="6">
                  <c:v>5.5000000000000003E-4</c:v>
                </c:pt>
                <c:pt idx="7">
                  <c:v>6.0999999999999997E-4</c:v>
                </c:pt>
                <c:pt idx="8">
                  <c:v>6.7000000000000002E-4</c:v>
                </c:pt>
                <c:pt idx="9">
                  <c:v>7.5000000000000012E-4</c:v>
                </c:pt>
                <c:pt idx="10">
                  <c:v>8.4000000000000014E-4</c:v>
                </c:pt>
                <c:pt idx="11">
                  <c:v>9.2999999999999995E-4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22357376"/>
        <c:axId val="822367360"/>
      </c:scatterChart>
      <c:valAx>
        <c:axId val="822357376"/>
        <c:scaling>
          <c:orientation val="minMax"/>
        </c:scaling>
        <c:delete val="0"/>
        <c:axPos val="b"/>
        <c:numFmt formatCode="[$-409]mmm\-yy;@" sourceLinked="0"/>
        <c:majorTickMark val="out"/>
        <c:minorTickMark val="none"/>
        <c:tickLblPos val="low"/>
        <c:txPr>
          <a:bodyPr rot="-2700000"/>
          <a:lstStyle/>
          <a:p>
            <a:pPr>
              <a:defRPr/>
            </a:pPr>
            <a:endParaRPr lang="en-US"/>
          </a:p>
        </c:txPr>
        <c:crossAx val="822367360"/>
        <c:crosses val="autoZero"/>
        <c:crossBetween val="midCat"/>
      </c:valAx>
      <c:valAx>
        <c:axId val="822367360"/>
        <c:scaling>
          <c:orientation val="minMax"/>
          <c:max val="3.0000000000000009E-3"/>
          <c:min val="-1.0000000000000002E-3"/>
        </c:scaling>
        <c:delete val="0"/>
        <c:axPos val="l"/>
        <c:majorGridlines/>
        <c:numFmt formatCode="0.00%" sourceLinked="0"/>
        <c:majorTickMark val="out"/>
        <c:minorTickMark val="none"/>
        <c:tickLblPos val="nextTo"/>
        <c:crossAx val="822357376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86651833333333328"/>
          <c:y val="0.38667222222222219"/>
          <c:w val="9.4676111111111114E-2"/>
          <c:h val="0.19137750000000001"/>
        </c:manualLayout>
      </c:layout>
      <c:overlay val="1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Euribor 6M (0Y-2Y)</a:t>
            </a:r>
          </a:p>
        </c:rich>
      </c:tx>
      <c:overlay val="1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Mx</c:v>
          </c:tx>
          <c:spPr>
            <a:ln w="28575">
              <a:noFill/>
            </a:ln>
          </c:spPr>
          <c:marker>
            <c:symbol val="diamond"/>
            <c:size val="3"/>
          </c:marker>
          <c:xVal>
            <c:numRef>
              <c:f>EUR6M!$AW$2:$AW$513</c:f>
              <c:numCache>
                <c:formatCode>ddd\,\ dd\-mmm\-yyyy</c:formatCode>
                <c:ptCount val="512"/>
                <c:pt idx="0">
                  <c:v>42248</c:v>
                </c:pt>
                <c:pt idx="1">
                  <c:v>42249</c:v>
                </c:pt>
                <c:pt idx="2">
                  <c:v>42250</c:v>
                </c:pt>
                <c:pt idx="3">
                  <c:v>42251</c:v>
                </c:pt>
                <c:pt idx="4">
                  <c:v>42254</c:v>
                </c:pt>
                <c:pt idx="5">
                  <c:v>42255</c:v>
                </c:pt>
                <c:pt idx="6">
                  <c:v>42256</c:v>
                </c:pt>
                <c:pt idx="7">
                  <c:v>42257</c:v>
                </c:pt>
                <c:pt idx="8">
                  <c:v>42258</c:v>
                </c:pt>
                <c:pt idx="9">
                  <c:v>42261</c:v>
                </c:pt>
                <c:pt idx="10">
                  <c:v>42262</c:v>
                </c:pt>
                <c:pt idx="11">
                  <c:v>42263</c:v>
                </c:pt>
                <c:pt idx="12">
                  <c:v>42264</c:v>
                </c:pt>
                <c:pt idx="13">
                  <c:v>42265</c:v>
                </c:pt>
                <c:pt idx="14">
                  <c:v>42268</c:v>
                </c:pt>
                <c:pt idx="15">
                  <c:v>42269</c:v>
                </c:pt>
                <c:pt idx="16">
                  <c:v>42270</c:v>
                </c:pt>
                <c:pt idx="17">
                  <c:v>42271</c:v>
                </c:pt>
                <c:pt idx="18">
                  <c:v>42272</c:v>
                </c:pt>
                <c:pt idx="19">
                  <c:v>42275</c:v>
                </c:pt>
                <c:pt idx="20">
                  <c:v>42276</c:v>
                </c:pt>
                <c:pt idx="21">
                  <c:v>42277</c:v>
                </c:pt>
                <c:pt idx="22">
                  <c:v>42278</c:v>
                </c:pt>
                <c:pt idx="23">
                  <c:v>42279</c:v>
                </c:pt>
                <c:pt idx="24">
                  <c:v>42282</c:v>
                </c:pt>
                <c:pt idx="25">
                  <c:v>42283</c:v>
                </c:pt>
                <c:pt idx="26">
                  <c:v>42284</c:v>
                </c:pt>
                <c:pt idx="27">
                  <c:v>42285</c:v>
                </c:pt>
                <c:pt idx="28">
                  <c:v>42286</c:v>
                </c:pt>
                <c:pt idx="29">
                  <c:v>42289</c:v>
                </c:pt>
                <c:pt idx="30">
                  <c:v>42290</c:v>
                </c:pt>
                <c:pt idx="31">
                  <c:v>42291</c:v>
                </c:pt>
                <c:pt idx="32">
                  <c:v>42292</c:v>
                </c:pt>
                <c:pt idx="33">
                  <c:v>42293</c:v>
                </c:pt>
                <c:pt idx="34">
                  <c:v>42296</c:v>
                </c:pt>
                <c:pt idx="35">
                  <c:v>42297</c:v>
                </c:pt>
                <c:pt idx="36">
                  <c:v>42298</c:v>
                </c:pt>
                <c:pt idx="37">
                  <c:v>42299</c:v>
                </c:pt>
                <c:pt idx="38">
                  <c:v>42300</c:v>
                </c:pt>
                <c:pt idx="39">
                  <c:v>42303</c:v>
                </c:pt>
                <c:pt idx="40">
                  <c:v>42304</c:v>
                </c:pt>
                <c:pt idx="41">
                  <c:v>42305</c:v>
                </c:pt>
                <c:pt idx="42">
                  <c:v>42306</c:v>
                </c:pt>
                <c:pt idx="43">
                  <c:v>42307</c:v>
                </c:pt>
                <c:pt idx="44">
                  <c:v>42310</c:v>
                </c:pt>
                <c:pt idx="45">
                  <c:v>42311</c:v>
                </c:pt>
                <c:pt idx="46">
                  <c:v>42312</c:v>
                </c:pt>
                <c:pt idx="47">
                  <c:v>42313</c:v>
                </c:pt>
                <c:pt idx="48">
                  <c:v>42314</c:v>
                </c:pt>
                <c:pt idx="49">
                  <c:v>42317</c:v>
                </c:pt>
                <c:pt idx="50">
                  <c:v>42318</c:v>
                </c:pt>
                <c:pt idx="51">
                  <c:v>42319</c:v>
                </c:pt>
                <c:pt idx="52">
                  <c:v>42320</c:v>
                </c:pt>
                <c:pt idx="53">
                  <c:v>42321</c:v>
                </c:pt>
                <c:pt idx="54">
                  <c:v>42324</c:v>
                </c:pt>
                <c:pt idx="55">
                  <c:v>42325</c:v>
                </c:pt>
                <c:pt idx="56">
                  <c:v>42326</c:v>
                </c:pt>
                <c:pt idx="57">
                  <c:v>42327</c:v>
                </c:pt>
                <c:pt idx="58">
                  <c:v>42328</c:v>
                </c:pt>
                <c:pt idx="59">
                  <c:v>42331</c:v>
                </c:pt>
                <c:pt idx="60">
                  <c:v>42332</c:v>
                </c:pt>
                <c:pt idx="61">
                  <c:v>42333</c:v>
                </c:pt>
                <c:pt idx="62">
                  <c:v>42334</c:v>
                </c:pt>
                <c:pt idx="63">
                  <c:v>42335</c:v>
                </c:pt>
                <c:pt idx="64">
                  <c:v>42338</c:v>
                </c:pt>
                <c:pt idx="65">
                  <c:v>42339</c:v>
                </c:pt>
                <c:pt idx="66">
                  <c:v>42340</c:v>
                </c:pt>
                <c:pt idx="67">
                  <c:v>42341</c:v>
                </c:pt>
                <c:pt idx="68">
                  <c:v>42342</c:v>
                </c:pt>
                <c:pt idx="69">
                  <c:v>42345</c:v>
                </c:pt>
                <c:pt idx="70">
                  <c:v>42346</c:v>
                </c:pt>
                <c:pt idx="71">
                  <c:v>42347</c:v>
                </c:pt>
                <c:pt idx="72">
                  <c:v>42348</c:v>
                </c:pt>
                <c:pt idx="73">
                  <c:v>42349</c:v>
                </c:pt>
                <c:pt idx="74">
                  <c:v>42352</c:v>
                </c:pt>
                <c:pt idx="75">
                  <c:v>42353</c:v>
                </c:pt>
                <c:pt idx="76">
                  <c:v>42354</c:v>
                </c:pt>
                <c:pt idx="77">
                  <c:v>42355</c:v>
                </c:pt>
                <c:pt idx="78">
                  <c:v>42356</c:v>
                </c:pt>
                <c:pt idx="79">
                  <c:v>42359</c:v>
                </c:pt>
                <c:pt idx="80">
                  <c:v>42360</c:v>
                </c:pt>
                <c:pt idx="81">
                  <c:v>42361</c:v>
                </c:pt>
                <c:pt idx="82">
                  <c:v>42362</c:v>
                </c:pt>
                <c:pt idx="83">
                  <c:v>42366</c:v>
                </c:pt>
                <c:pt idx="84">
                  <c:v>42367</c:v>
                </c:pt>
                <c:pt idx="85">
                  <c:v>42368</c:v>
                </c:pt>
                <c:pt idx="86">
                  <c:v>42369</c:v>
                </c:pt>
                <c:pt idx="87">
                  <c:v>42373</c:v>
                </c:pt>
                <c:pt idx="88">
                  <c:v>42374</c:v>
                </c:pt>
                <c:pt idx="89">
                  <c:v>42375</c:v>
                </c:pt>
                <c:pt idx="90">
                  <c:v>42376</c:v>
                </c:pt>
                <c:pt idx="91">
                  <c:v>42377</c:v>
                </c:pt>
                <c:pt idx="92">
                  <c:v>42380</c:v>
                </c:pt>
                <c:pt idx="93">
                  <c:v>42381</c:v>
                </c:pt>
                <c:pt idx="94">
                  <c:v>42382</c:v>
                </c:pt>
                <c:pt idx="95">
                  <c:v>42383</c:v>
                </c:pt>
                <c:pt idx="96">
                  <c:v>42384</c:v>
                </c:pt>
                <c:pt idx="97">
                  <c:v>42387</c:v>
                </c:pt>
                <c:pt idx="98">
                  <c:v>42388</c:v>
                </c:pt>
                <c:pt idx="99">
                  <c:v>42389</c:v>
                </c:pt>
                <c:pt idx="100">
                  <c:v>42390</c:v>
                </c:pt>
                <c:pt idx="101">
                  <c:v>42391</c:v>
                </c:pt>
                <c:pt idx="102">
                  <c:v>42394</c:v>
                </c:pt>
                <c:pt idx="103">
                  <c:v>42395</c:v>
                </c:pt>
                <c:pt idx="104">
                  <c:v>42396</c:v>
                </c:pt>
                <c:pt idx="105">
                  <c:v>42397</c:v>
                </c:pt>
                <c:pt idx="106">
                  <c:v>42398</c:v>
                </c:pt>
                <c:pt idx="107">
                  <c:v>42401</c:v>
                </c:pt>
                <c:pt idx="108">
                  <c:v>42402</c:v>
                </c:pt>
                <c:pt idx="109">
                  <c:v>42403</c:v>
                </c:pt>
                <c:pt idx="110">
                  <c:v>42404</c:v>
                </c:pt>
                <c:pt idx="111">
                  <c:v>42405</c:v>
                </c:pt>
                <c:pt idx="112">
                  <c:v>42408</c:v>
                </c:pt>
                <c:pt idx="113">
                  <c:v>42409</c:v>
                </c:pt>
                <c:pt idx="114">
                  <c:v>42410</c:v>
                </c:pt>
                <c:pt idx="115">
                  <c:v>42411</c:v>
                </c:pt>
                <c:pt idx="116">
                  <c:v>42412</c:v>
                </c:pt>
                <c:pt idx="117">
                  <c:v>42415</c:v>
                </c:pt>
                <c:pt idx="118">
                  <c:v>42416</c:v>
                </c:pt>
                <c:pt idx="119">
                  <c:v>42417</c:v>
                </c:pt>
                <c:pt idx="120">
                  <c:v>42418</c:v>
                </c:pt>
                <c:pt idx="121">
                  <c:v>42419</c:v>
                </c:pt>
                <c:pt idx="122">
                  <c:v>42422</c:v>
                </c:pt>
                <c:pt idx="123">
                  <c:v>42423</c:v>
                </c:pt>
                <c:pt idx="124">
                  <c:v>42424</c:v>
                </c:pt>
                <c:pt idx="125">
                  <c:v>42425</c:v>
                </c:pt>
                <c:pt idx="126">
                  <c:v>42426</c:v>
                </c:pt>
                <c:pt idx="127">
                  <c:v>42429</c:v>
                </c:pt>
                <c:pt idx="128">
                  <c:v>42430</c:v>
                </c:pt>
                <c:pt idx="129">
                  <c:v>42431</c:v>
                </c:pt>
                <c:pt idx="130">
                  <c:v>42432</c:v>
                </c:pt>
                <c:pt idx="131">
                  <c:v>42433</c:v>
                </c:pt>
                <c:pt idx="132">
                  <c:v>42436</c:v>
                </c:pt>
                <c:pt idx="133">
                  <c:v>42437</c:v>
                </c:pt>
                <c:pt idx="134">
                  <c:v>42438</c:v>
                </c:pt>
                <c:pt idx="135">
                  <c:v>42439</c:v>
                </c:pt>
                <c:pt idx="136">
                  <c:v>42440</c:v>
                </c:pt>
                <c:pt idx="137">
                  <c:v>42443</c:v>
                </c:pt>
                <c:pt idx="138">
                  <c:v>42444</c:v>
                </c:pt>
                <c:pt idx="139">
                  <c:v>42445</c:v>
                </c:pt>
                <c:pt idx="140">
                  <c:v>42446</c:v>
                </c:pt>
                <c:pt idx="141">
                  <c:v>42447</c:v>
                </c:pt>
                <c:pt idx="142">
                  <c:v>42450</c:v>
                </c:pt>
                <c:pt idx="143">
                  <c:v>42451</c:v>
                </c:pt>
                <c:pt idx="144">
                  <c:v>42452</c:v>
                </c:pt>
                <c:pt idx="145">
                  <c:v>42453</c:v>
                </c:pt>
                <c:pt idx="146">
                  <c:v>42458</c:v>
                </c:pt>
                <c:pt idx="147">
                  <c:v>42459</c:v>
                </c:pt>
                <c:pt idx="148">
                  <c:v>42460</c:v>
                </c:pt>
                <c:pt idx="149">
                  <c:v>42461</c:v>
                </c:pt>
                <c:pt idx="150">
                  <c:v>42464</c:v>
                </c:pt>
                <c:pt idx="151">
                  <c:v>42465</c:v>
                </c:pt>
                <c:pt idx="152">
                  <c:v>42466</c:v>
                </c:pt>
                <c:pt idx="153">
                  <c:v>42467</c:v>
                </c:pt>
                <c:pt idx="154">
                  <c:v>42468</c:v>
                </c:pt>
                <c:pt idx="155">
                  <c:v>42471</c:v>
                </c:pt>
                <c:pt idx="156">
                  <c:v>42472</c:v>
                </c:pt>
                <c:pt idx="157">
                  <c:v>42473</c:v>
                </c:pt>
                <c:pt idx="158">
                  <c:v>42474</c:v>
                </c:pt>
                <c:pt idx="159">
                  <c:v>42475</c:v>
                </c:pt>
                <c:pt idx="160">
                  <c:v>42478</c:v>
                </c:pt>
                <c:pt idx="161">
                  <c:v>42479</c:v>
                </c:pt>
                <c:pt idx="162">
                  <c:v>42480</c:v>
                </c:pt>
                <c:pt idx="163">
                  <c:v>42481</c:v>
                </c:pt>
                <c:pt idx="164">
                  <c:v>42482</c:v>
                </c:pt>
                <c:pt idx="165">
                  <c:v>42485</c:v>
                </c:pt>
                <c:pt idx="166">
                  <c:v>42486</c:v>
                </c:pt>
                <c:pt idx="167">
                  <c:v>42487</c:v>
                </c:pt>
                <c:pt idx="168">
                  <c:v>42488</c:v>
                </c:pt>
                <c:pt idx="169">
                  <c:v>42489</c:v>
                </c:pt>
                <c:pt idx="170">
                  <c:v>42492</c:v>
                </c:pt>
                <c:pt idx="171">
                  <c:v>42493</c:v>
                </c:pt>
                <c:pt idx="172">
                  <c:v>42494</c:v>
                </c:pt>
                <c:pt idx="173">
                  <c:v>42495</c:v>
                </c:pt>
                <c:pt idx="174">
                  <c:v>42496</c:v>
                </c:pt>
                <c:pt idx="175">
                  <c:v>42499</c:v>
                </c:pt>
                <c:pt idx="176">
                  <c:v>42500</c:v>
                </c:pt>
                <c:pt idx="177">
                  <c:v>42501</c:v>
                </c:pt>
                <c:pt idx="178">
                  <c:v>42502</c:v>
                </c:pt>
                <c:pt idx="179">
                  <c:v>42503</c:v>
                </c:pt>
                <c:pt idx="180">
                  <c:v>42506</c:v>
                </c:pt>
                <c:pt idx="181">
                  <c:v>42507</c:v>
                </c:pt>
                <c:pt idx="182">
                  <c:v>42508</c:v>
                </c:pt>
                <c:pt idx="183">
                  <c:v>42509</c:v>
                </c:pt>
                <c:pt idx="184">
                  <c:v>42510</c:v>
                </c:pt>
                <c:pt idx="185">
                  <c:v>42513</c:v>
                </c:pt>
                <c:pt idx="186">
                  <c:v>42514</c:v>
                </c:pt>
                <c:pt idx="187">
                  <c:v>42515</c:v>
                </c:pt>
                <c:pt idx="188">
                  <c:v>42516</c:v>
                </c:pt>
                <c:pt idx="189">
                  <c:v>42517</c:v>
                </c:pt>
                <c:pt idx="190">
                  <c:v>42520</c:v>
                </c:pt>
                <c:pt idx="191">
                  <c:v>42521</c:v>
                </c:pt>
                <c:pt idx="192">
                  <c:v>42522</c:v>
                </c:pt>
                <c:pt idx="193">
                  <c:v>42523</c:v>
                </c:pt>
                <c:pt idx="194">
                  <c:v>42524</c:v>
                </c:pt>
                <c:pt idx="195">
                  <c:v>42527</c:v>
                </c:pt>
                <c:pt idx="196">
                  <c:v>42528</c:v>
                </c:pt>
                <c:pt idx="197">
                  <c:v>42529</c:v>
                </c:pt>
                <c:pt idx="198">
                  <c:v>42530</c:v>
                </c:pt>
                <c:pt idx="199">
                  <c:v>42531</c:v>
                </c:pt>
                <c:pt idx="200">
                  <c:v>42534</c:v>
                </c:pt>
                <c:pt idx="201">
                  <c:v>42535</c:v>
                </c:pt>
                <c:pt idx="202">
                  <c:v>42536</c:v>
                </c:pt>
                <c:pt idx="203">
                  <c:v>42537</c:v>
                </c:pt>
                <c:pt idx="204">
                  <c:v>42538</c:v>
                </c:pt>
                <c:pt idx="205">
                  <c:v>42541</c:v>
                </c:pt>
                <c:pt idx="206">
                  <c:v>42542</c:v>
                </c:pt>
                <c:pt idx="207">
                  <c:v>42543</c:v>
                </c:pt>
                <c:pt idx="208">
                  <c:v>42544</c:v>
                </c:pt>
                <c:pt idx="209">
                  <c:v>42545</c:v>
                </c:pt>
                <c:pt idx="210">
                  <c:v>42548</c:v>
                </c:pt>
                <c:pt idx="211">
                  <c:v>42549</c:v>
                </c:pt>
                <c:pt idx="212">
                  <c:v>42550</c:v>
                </c:pt>
                <c:pt idx="213">
                  <c:v>42551</c:v>
                </c:pt>
                <c:pt idx="214">
                  <c:v>42552</c:v>
                </c:pt>
                <c:pt idx="215">
                  <c:v>42555</c:v>
                </c:pt>
                <c:pt idx="216">
                  <c:v>42556</c:v>
                </c:pt>
                <c:pt idx="217">
                  <c:v>42557</c:v>
                </c:pt>
                <c:pt idx="218">
                  <c:v>42558</c:v>
                </c:pt>
                <c:pt idx="219">
                  <c:v>42559</c:v>
                </c:pt>
                <c:pt idx="220">
                  <c:v>42562</c:v>
                </c:pt>
                <c:pt idx="221">
                  <c:v>42563</c:v>
                </c:pt>
                <c:pt idx="222">
                  <c:v>42564</c:v>
                </c:pt>
                <c:pt idx="223">
                  <c:v>42565</c:v>
                </c:pt>
                <c:pt idx="224">
                  <c:v>42566</c:v>
                </c:pt>
                <c:pt idx="225">
                  <c:v>42569</c:v>
                </c:pt>
                <c:pt idx="226">
                  <c:v>42570</c:v>
                </c:pt>
                <c:pt idx="227">
                  <c:v>42571</c:v>
                </c:pt>
                <c:pt idx="228">
                  <c:v>42572</c:v>
                </c:pt>
                <c:pt idx="229">
                  <c:v>42573</c:v>
                </c:pt>
                <c:pt idx="230">
                  <c:v>42576</c:v>
                </c:pt>
                <c:pt idx="231">
                  <c:v>42577</c:v>
                </c:pt>
                <c:pt idx="232">
                  <c:v>42578</c:v>
                </c:pt>
                <c:pt idx="233">
                  <c:v>42579</c:v>
                </c:pt>
                <c:pt idx="234">
                  <c:v>42580</c:v>
                </c:pt>
                <c:pt idx="235">
                  <c:v>42583</c:v>
                </c:pt>
                <c:pt idx="236">
                  <c:v>42584</c:v>
                </c:pt>
                <c:pt idx="237">
                  <c:v>42585</c:v>
                </c:pt>
                <c:pt idx="238">
                  <c:v>42586</c:v>
                </c:pt>
                <c:pt idx="239">
                  <c:v>42587</c:v>
                </c:pt>
                <c:pt idx="240">
                  <c:v>42590</c:v>
                </c:pt>
                <c:pt idx="241">
                  <c:v>42591</c:v>
                </c:pt>
                <c:pt idx="242">
                  <c:v>42592</c:v>
                </c:pt>
                <c:pt idx="243">
                  <c:v>42593</c:v>
                </c:pt>
                <c:pt idx="244">
                  <c:v>42594</c:v>
                </c:pt>
                <c:pt idx="245">
                  <c:v>42597</c:v>
                </c:pt>
                <c:pt idx="246">
                  <c:v>42598</c:v>
                </c:pt>
                <c:pt idx="247">
                  <c:v>42599</c:v>
                </c:pt>
                <c:pt idx="248">
                  <c:v>42600</c:v>
                </c:pt>
                <c:pt idx="249">
                  <c:v>42601</c:v>
                </c:pt>
                <c:pt idx="250">
                  <c:v>42604</c:v>
                </c:pt>
                <c:pt idx="251">
                  <c:v>42605</c:v>
                </c:pt>
                <c:pt idx="252">
                  <c:v>42606</c:v>
                </c:pt>
                <c:pt idx="253">
                  <c:v>42607</c:v>
                </c:pt>
                <c:pt idx="254">
                  <c:v>42608</c:v>
                </c:pt>
                <c:pt idx="255">
                  <c:v>42611</c:v>
                </c:pt>
                <c:pt idx="256">
                  <c:v>42612</c:v>
                </c:pt>
                <c:pt idx="257">
                  <c:v>42613</c:v>
                </c:pt>
                <c:pt idx="258">
                  <c:v>42614</c:v>
                </c:pt>
                <c:pt idx="259">
                  <c:v>42615</c:v>
                </c:pt>
                <c:pt idx="260">
                  <c:v>42618</c:v>
                </c:pt>
                <c:pt idx="261">
                  <c:v>42619</c:v>
                </c:pt>
                <c:pt idx="262">
                  <c:v>42620</c:v>
                </c:pt>
                <c:pt idx="263">
                  <c:v>42621</c:v>
                </c:pt>
                <c:pt idx="264">
                  <c:v>42622</c:v>
                </c:pt>
                <c:pt idx="265">
                  <c:v>42625</c:v>
                </c:pt>
                <c:pt idx="266">
                  <c:v>42626</c:v>
                </c:pt>
                <c:pt idx="267">
                  <c:v>42627</c:v>
                </c:pt>
                <c:pt idx="268">
                  <c:v>42628</c:v>
                </c:pt>
                <c:pt idx="269">
                  <c:v>42629</c:v>
                </c:pt>
                <c:pt idx="270">
                  <c:v>42632</c:v>
                </c:pt>
                <c:pt idx="271">
                  <c:v>42633</c:v>
                </c:pt>
                <c:pt idx="272">
                  <c:v>42634</c:v>
                </c:pt>
                <c:pt idx="273">
                  <c:v>42635</c:v>
                </c:pt>
                <c:pt idx="274">
                  <c:v>42636</c:v>
                </c:pt>
                <c:pt idx="275">
                  <c:v>42639</c:v>
                </c:pt>
                <c:pt idx="276">
                  <c:v>42640</c:v>
                </c:pt>
                <c:pt idx="277">
                  <c:v>42641</c:v>
                </c:pt>
                <c:pt idx="278">
                  <c:v>42642</c:v>
                </c:pt>
                <c:pt idx="279">
                  <c:v>42643</c:v>
                </c:pt>
                <c:pt idx="280">
                  <c:v>42646</c:v>
                </c:pt>
                <c:pt idx="281">
                  <c:v>42647</c:v>
                </c:pt>
                <c:pt idx="282">
                  <c:v>42648</c:v>
                </c:pt>
                <c:pt idx="283">
                  <c:v>42649</c:v>
                </c:pt>
                <c:pt idx="284">
                  <c:v>42650</c:v>
                </c:pt>
                <c:pt idx="285">
                  <c:v>42653</c:v>
                </c:pt>
                <c:pt idx="286">
                  <c:v>42654</c:v>
                </c:pt>
                <c:pt idx="287">
                  <c:v>42655</c:v>
                </c:pt>
                <c:pt idx="288">
                  <c:v>42656</c:v>
                </c:pt>
                <c:pt idx="289">
                  <c:v>42657</c:v>
                </c:pt>
                <c:pt idx="290">
                  <c:v>42660</c:v>
                </c:pt>
                <c:pt idx="291">
                  <c:v>42661</c:v>
                </c:pt>
                <c:pt idx="292">
                  <c:v>42662</c:v>
                </c:pt>
                <c:pt idx="293">
                  <c:v>42663</c:v>
                </c:pt>
                <c:pt idx="294">
                  <c:v>42664</c:v>
                </c:pt>
                <c:pt idx="295">
                  <c:v>42667</c:v>
                </c:pt>
                <c:pt idx="296">
                  <c:v>42668</c:v>
                </c:pt>
                <c:pt idx="297">
                  <c:v>42669</c:v>
                </c:pt>
                <c:pt idx="298">
                  <c:v>42670</c:v>
                </c:pt>
                <c:pt idx="299">
                  <c:v>42671</c:v>
                </c:pt>
                <c:pt idx="300">
                  <c:v>42674</c:v>
                </c:pt>
                <c:pt idx="301">
                  <c:v>42675</c:v>
                </c:pt>
                <c:pt idx="302">
                  <c:v>42676</c:v>
                </c:pt>
                <c:pt idx="303">
                  <c:v>42677</c:v>
                </c:pt>
                <c:pt idx="304">
                  <c:v>42678</c:v>
                </c:pt>
                <c:pt idx="305">
                  <c:v>42681</c:v>
                </c:pt>
                <c:pt idx="306">
                  <c:v>42682</c:v>
                </c:pt>
                <c:pt idx="307">
                  <c:v>42683</c:v>
                </c:pt>
                <c:pt idx="308">
                  <c:v>42684</c:v>
                </c:pt>
                <c:pt idx="309">
                  <c:v>42685</c:v>
                </c:pt>
                <c:pt idx="310">
                  <c:v>42688</c:v>
                </c:pt>
                <c:pt idx="311">
                  <c:v>42689</c:v>
                </c:pt>
                <c:pt idx="312">
                  <c:v>42690</c:v>
                </c:pt>
                <c:pt idx="313">
                  <c:v>42691</c:v>
                </c:pt>
                <c:pt idx="314">
                  <c:v>42692</c:v>
                </c:pt>
                <c:pt idx="315">
                  <c:v>42695</c:v>
                </c:pt>
                <c:pt idx="316">
                  <c:v>42696</c:v>
                </c:pt>
                <c:pt idx="317">
                  <c:v>42697</c:v>
                </c:pt>
                <c:pt idx="318">
                  <c:v>42698</c:v>
                </c:pt>
                <c:pt idx="319">
                  <c:v>42699</c:v>
                </c:pt>
                <c:pt idx="320">
                  <c:v>42702</c:v>
                </c:pt>
                <c:pt idx="321">
                  <c:v>42703</c:v>
                </c:pt>
                <c:pt idx="322">
                  <c:v>42704</c:v>
                </c:pt>
                <c:pt idx="323">
                  <c:v>42705</c:v>
                </c:pt>
                <c:pt idx="324">
                  <c:v>42706</c:v>
                </c:pt>
                <c:pt idx="325">
                  <c:v>42709</c:v>
                </c:pt>
                <c:pt idx="326">
                  <c:v>42710</c:v>
                </c:pt>
                <c:pt idx="327">
                  <c:v>42711</c:v>
                </c:pt>
                <c:pt idx="328">
                  <c:v>42712</c:v>
                </c:pt>
                <c:pt idx="329">
                  <c:v>42713</c:v>
                </c:pt>
                <c:pt idx="330">
                  <c:v>42716</c:v>
                </c:pt>
                <c:pt idx="331">
                  <c:v>42717</c:v>
                </c:pt>
                <c:pt idx="332">
                  <c:v>42718</c:v>
                </c:pt>
                <c:pt idx="333">
                  <c:v>42719</c:v>
                </c:pt>
                <c:pt idx="334">
                  <c:v>42720</c:v>
                </c:pt>
                <c:pt idx="335">
                  <c:v>42723</c:v>
                </c:pt>
                <c:pt idx="336">
                  <c:v>42724</c:v>
                </c:pt>
                <c:pt idx="337">
                  <c:v>42725</c:v>
                </c:pt>
                <c:pt idx="338">
                  <c:v>42726</c:v>
                </c:pt>
                <c:pt idx="339">
                  <c:v>42727</c:v>
                </c:pt>
                <c:pt idx="340">
                  <c:v>42731</c:v>
                </c:pt>
                <c:pt idx="341">
                  <c:v>42732</c:v>
                </c:pt>
                <c:pt idx="342">
                  <c:v>42733</c:v>
                </c:pt>
                <c:pt idx="343">
                  <c:v>42734</c:v>
                </c:pt>
                <c:pt idx="344">
                  <c:v>42737</c:v>
                </c:pt>
                <c:pt idx="345">
                  <c:v>42738</c:v>
                </c:pt>
                <c:pt idx="346">
                  <c:v>42739</c:v>
                </c:pt>
                <c:pt idx="347">
                  <c:v>42740</c:v>
                </c:pt>
                <c:pt idx="348">
                  <c:v>42741</c:v>
                </c:pt>
                <c:pt idx="349">
                  <c:v>42744</c:v>
                </c:pt>
                <c:pt idx="350">
                  <c:v>42745</c:v>
                </c:pt>
                <c:pt idx="351">
                  <c:v>42746</c:v>
                </c:pt>
                <c:pt idx="352">
                  <c:v>42747</c:v>
                </c:pt>
                <c:pt idx="353">
                  <c:v>42748</c:v>
                </c:pt>
                <c:pt idx="354">
                  <c:v>42751</c:v>
                </c:pt>
                <c:pt idx="355">
                  <c:v>42752</c:v>
                </c:pt>
                <c:pt idx="356">
                  <c:v>42753</c:v>
                </c:pt>
                <c:pt idx="357">
                  <c:v>42754</c:v>
                </c:pt>
                <c:pt idx="358">
                  <c:v>42755</c:v>
                </c:pt>
                <c:pt idx="359">
                  <c:v>42758</c:v>
                </c:pt>
                <c:pt idx="360">
                  <c:v>42759</c:v>
                </c:pt>
                <c:pt idx="361">
                  <c:v>42760</c:v>
                </c:pt>
                <c:pt idx="362">
                  <c:v>42761</c:v>
                </c:pt>
                <c:pt idx="363">
                  <c:v>42762</c:v>
                </c:pt>
                <c:pt idx="364">
                  <c:v>42765</c:v>
                </c:pt>
                <c:pt idx="365">
                  <c:v>42766</c:v>
                </c:pt>
                <c:pt idx="366">
                  <c:v>42767</c:v>
                </c:pt>
                <c:pt idx="367">
                  <c:v>42768</c:v>
                </c:pt>
                <c:pt idx="368">
                  <c:v>42769</c:v>
                </c:pt>
                <c:pt idx="369">
                  <c:v>42772</c:v>
                </c:pt>
                <c:pt idx="370">
                  <c:v>42773</c:v>
                </c:pt>
                <c:pt idx="371">
                  <c:v>42774</c:v>
                </c:pt>
                <c:pt idx="372">
                  <c:v>42775</c:v>
                </c:pt>
                <c:pt idx="373">
                  <c:v>42776</c:v>
                </c:pt>
                <c:pt idx="374">
                  <c:v>42779</c:v>
                </c:pt>
                <c:pt idx="375">
                  <c:v>42780</c:v>
                </c:pt>
                <c:pt idx="376">
                  <c:v>42781</c:v>
                </c:pt>
                <c:pt idx="377">
                  <c:v>42782</c:v>
                </c:pt>
                <c:pt idx="378">
                  <c:v>42783</c:v>
                </c:pt>
                <c:pt idx="379">
                  <c:v>42786</c:v>
                </c:pt>
                <c:pt idx="380">
                  <c:v>42787</c:v>
                </c:pt>
                <c:pt idx="381">
                  <c:v>42788</c:v>
                </c:pt>
                <c:pt idx="382">
                  <c:v>42789</c:v>
                </c:pt>
                <c:pt idx="383">
                  <c:v>42790</c:v>
                </c:pt>
                <c:pt idx="384">
                  <c:v>42793</c:v>
                </c:pt>
                <c:pt idx="385">
                  <c:v>42794</c:v>
                </c:pt>
                <c:pt idx="386">
                  <c:v>42795</c:v>
                </c:pt>
                <c:pt idx="387">
                  <c:v>42796</c:v>
                </c:pt>
                <c:pt idx="388">
                  <c:v>42797</c:v>
                </c:pt>
                <c:pt idx="389">
                  <c:v>42800</c:v>
                </c:pt>
                <c:pt idx="390">
                  <c:v>42801</c:v>
                </c:pt>
                <c:pt idx="391">
                  <c:v>42802</c:v>
                </c:pt>
                <c:pt idx="392">
                  <c:v>42803</c:v>
                </c:pt>
                <c:pt idx="393">
                  <c:v>42804</c:v>
                </c:pt>
                <c:pt idx="394">
                  <c:v>42807</c:v>
                </c:pt>
                <c:pt idx="395">
                  <c:v>42808</c:v>
                </c:pt>
                <c:pt idx="396">
                  <c:v>42809</c:v>
                </c:pt>
                <c:pt idx="397">
                  <c:v>42810</c:v>
                </c:pt>
                <c:pt idx="398">
                  <c:v>42811</c:v>
                </c:pt>
                <c:pt idx="399">
                  <c:v>42814</c:v>
                </c:pt>
                <c:pt idx="400">
                  <c:v>42815</c:v>
                </c:pt>
                <c:pt idx="401">
                  <c:v>42816</c:v>
                </c:pt>
                <c:pt idx="402">
                  <c:v>42817</c:v>
                </c:pt>
                <c:pt idx="403">
                  <c:v>42818</c:v>
                </c:pt>
                <c:pt idx="404">
                  <c:v>42821</c:v>
                </c:pt>
                <c:pt idx="405">
                  <c:v>42822</c:v>
                </c:pt>
                <c:pt idx="406">
                  <c:v>42823</c:v>
                </c:pt>
                <c:pt idx="407">
                  <c:v>42824</c:v>
                </c:pt>
                <c:pt idx="408">
                  <c:v>42825</c:v>
                </c:pt>
                <c:pt idx="409">
                  <c:v>42828</c:v>
                </c:pt>
                <c:pt idx="410">
                  <c:v>42829</c:v>
                </c:pt>
                <c:pt idx="411">
                  <c:v>42830</c:v>
                </c:pt>
                <c:pt idx="412">
                  <c:v>42831</c:v>
                </c:pt>
                <c:pt idx="413">
                  <c:v>42832</c:v>
                </c:pt>
                <c:pt idx="414">
                  <c:v>42835</c:v>
                </c:pt>
                <c:pt idx="415">
                  <c:v>42836</c:v>
                </c:pt>
                <c:pt idx="416">
                  <c:v>42837</c:v>
                </c:pt>
                <c:pt idx="417">
                  <c:v>42838</c:v>
                </c:pt>
                <c:pt idx="418">
                  <c:v>42843</c:v>
                </c:pt>
                <c:pt idx="419">
                  <c:v>42844</c:v>
                </c:pt>
                <c:pt idx="420">
                  <c:v>42845</c:v>
                </c:pt>
                <c:pt idx="421">
                  <c:v>42846</c:v>
                </c:pt>
                <c:pt idx="422">
                  <c:v>42849</c:v>
                </c:pt>
                <c:pt idx="423">
                  <c:v>42850</c:v>
                </c:pt>
                <c:pt idx="424">
                  <c:v>42851</c:v>
                </c:pt>
                <c:pt idx="425">
                  <c:v>42852</c:v>
                </c:pt>
                <c:pt idx="426">
                  <c:v>42853</c:v>
                </c:pt>
                <c:pt idx="427">
                  <c:v>42857</c:v>
                </c:pt>
                <c:pt idx="428">
                  <c:v>42858</c:v>
                </c:pt>
                <c:pt idx="429">
                  <c:v>42859</c:v>
                </c:pt>
                <c:pt idx="430">
                  <c:v>42860</c:v>
                </c:pt>
                <c:pt idx="431">
                  <c:v>42863</c:v>
                </c:pt>
                <c:pt idx="432">
                  <c:v>42864</c:v>
                </c:pt>
                <c:pt idx="433">
                  <c:v>42865</c:v>
                </c:pt>
                <c:pt idx="434">
                  <c:v>42866</c:v>
                </c:pt>
                <c:pt idx="435">
                  <c:v>42867</c:v>
                </c:pt>
                <c:pt idx="436">
                  <c:v>42870</c:v>
                </c:pt>
                <c:pt idx="437">
                  <c:v>42871</c:v>
                </c:pt>
                <c:pt idx="438">
                  <c:v>42872</c:v>
                </c:pt>
                <c:pt idx="439">
                  <c:v>42873</c:v>
                </c:pt>
                <c:pt idx="440">
                  <c:v>42874</c:v>
                </c:pt>
                <c:pt idx="441">
                  <c:v>42877</c:v>
                </c:pt>
                <c:pt idx="442">
                  <c:v>42878</c:v>
                </c:pt>
                <c:pt idx="443">
                  <c:v>42879</c:v>
                </c:pt>
                <c:pt idx="444">
                  <c:v>42880</c:v>
                </c:pt>
                <c:pt idx="445">
                  <c:v>42881</c:v>
                </c:pt>
                <c:pt idx="446">
                  <c:v>42884</c:v>
                </c:pt>
                <c:pt idx="447">
                  <c:v>42885</c:v>
                </c:pt>
                <c:pt idx="448">
                  <c:v>42886</c:v>
                </c:pt>
                <c:pt idx="449">
                  <c:v>42887</c:v>
                </c:pt>
                <c:pt idx="450">
                  <c:v>42888</c:v>
                </c:pt>
                <c:pt idx="451">
                  <c:v>42891</c:v>
                </c:pt>
                <c:pt idx="452">
                  <c:v>42892</c:v>
                </c:pt>
                <c:pt idx="453">
                  <c:v>42893</c:v>
                </c:pt>
                <c:pt idx="454">
                  <c:v>42894</c:v>
                </c:pt>
                <c:pt idx="455">
                  <c:v>42895</c:v>
                </c:pt>
                <c:pt idx="456">
                  <c:v>42898</c:v>
                </c:pt>
                <c:pt idx="457">
                  <c:v>42899</c:v>
                </c:pt>
                <c:pt idx="458">
                  <c:v>42900</c:v>
                </c:pt>
                <c:pt idx="459">
                  <c:v>42901</c:v>
                </c:pt>
                <c:pt idx="460">
                  <c:v>42902</c:v>
                </c:pt>
                <c:pt idx="461">
                  <c:v>42905</c:v>
                </c:pt>
                <c:pt idx="462">
                  <c:v>42906</c:v>
                </c:pt>
                <c:pt idx="463">
                  <c:v>42907</c:v>
                </c:pt>
                <c:pt idx="464">
                  <c:v>42908</c:v>
                </c:pt>
                <c:pt idx="465">
                  <c:v>42909</c:v>
                </c:pt>
                <c:pt idx="466">
                  <c:v>42912</c:v>
                </c:pt>
                <c:pt idx="467">
                  <c:v>42913</c:v>
                </c:pt>
                <c:pt idx="468">
                  <c:v>42914</c:v>
                </c:pt>
                <c:pt idx="469">
                  <c:v>42915</c:v>
                </c:pt>
                <c:pt idx="470">
                  <c:v>42916</c:v>
                </c:pt>
                <c:pt idx="471">
                  <c:v>42919</c:v>
                </c:pt>
                <c:pt idx="472">
                  <c:v>42920</c:v>
                </c:pt>
                <c:pt idx="473">
                  <c:v>42921</c:v>
                </c:pt>
                <c:pt idx="474">
                  <c:v>42922</c:v>
                </c:pt>
                <c:pt idx="475">
                  <c:v>42923</c:v>
                </c:pt>
                <c:pt idx="476">
                  <c:v>42926</c:v>
                </c:pt>
                <c:pt idx="477">
                  <c:v>42927</c:v>
                </c:pt>
                <c:pt idx="478">
                  <c:v>42928</c:v>
                </c:pt>
                <c:pt idx="479">
                  <c:v>42929</c:v>
                </c:pt>
                <c:pt idx="480">
                  <c:v>42930</c:v>
                </c:pt>
                <c:pt idx="481">
                  <c:v>42933</c:v>
                </c:pt>
                <c:pt idx="482">
                  <c:v>42934</c:v>
                </c:pt>
                <c:pt idx="483">
                  <c:v>42935</c:v>
                </c:pt>
                <c:pt idx="484">
                  <c:v>42936</c:v>
                </c:pt>
                <c:pt idx="485">
                  <c:v>42937</c:v>
                </c:pt>
                <c:pt idx="486">
                  <c:v>42940</c:v>
                </c:pt>
                <c:pt idx="487">
                  <c:v>42941</c:v>
                </c:pt>
                <c:pt idx="488">
                  <c:v>42942</c:v>
                </c:pt>
                <c:pt idx="489">
                  <c:v>42943</c:v>
                </c:pt>
                <c:pt idx="490">
                  <c:v>42944</c:v>
                </c:pt>
                <c:pt idx="491">
                  <c:v>42947</c:v>
                </c:pt>
                <c:pt idx="492">
                  <c:v>42948</c:v>
                </c:pt>
                <c:pt idx="493">
                  <c:v>42949</c:v>
                </c:pt>
                <c:pt idx="494">
                  <c:v>42950</c:v>
                </c:pt>
                <c:pt idx="495">
                  <c:v>42951</c:v>
                </c:pt>
                <c:pt idx="496">
                  <c:v>42954</c:v>
                </c:pt>
                <c:pt idx="497">
                  <c:v>42955</c:v>
                </c:pt>
                <c:pt idx="498">
                  <c:v>42956</c:v>
                </c:pt>
                <c:pt idx="499">
                  <c:v>42957</c:v>
                </c:pt>
                <c:pt idx="500">
                  <c:v>42958</c:v>
                </c:pt>
                <c:pt idx="501">
                  <c:v>42961</c:v>
                </c:pt>
                <c:pt idx="502">
                  <c:v>42962</c:v>
                </c:pt>
                <c:pt idx="503">
                  <c:v>42963</c:v>
                </c:pt>
                <c:pt idx="504">
                  <c:v>42964</c:v>
                </c:pt>
                <c:pt idx="505">
                  <c:v>42965</c:v>
                </c:pt>
                <c:pt idx="506">
                  <c:v>42968</c:v>
                </c:pt>
                <c:pt idx="507">
                  <c:v>42969</c:v>
                </c:pt>
                <c:pt idx="508">
                  <c:v>42970</c:v>
                </c:pt>
                <c:pt idx="509">
                  <c:v>42971</c:v>
                </c:pt>
                <c:pt idx="510">
                  <c:v>42972</c:v>
                </c:pt>
                <c:pt idx="511">
                  <c:v>42979</c:v>
                </c:pt>
              </c:numCache>
            </c:numRef>
          </c:xVal>
          <c:yVal>
            <c:numRef>
              <c:f>EUR6M!$AY$2:$AY$513</c:f>
              <c:numCache>
                <c:formatCode>0.0000%</c:formatCode>
                <c:ptCount val="512"/>
                <c:pt idx="0">
                  <c:v>4.0000000000000002E-4</c:v>
                </c:pt>
                <c:pt idx="1">
                  <c:v>3.8411175225000667E-4</c:v>
                </c:pt>
                <c:pt idx="2">
                  <c:v>3.8424683598146009E-4</c:v>
                </c:pt>
                <c:pt idx="3">
                  <c:v>3.8440452297415419E-4</c:v>
                </c:pt>
                <c:pt idx="4">
                  <c:v>3.8500556237306441E-4</c:v>
                </c:pt>
                <c:pt idx="5">
                  <c:v>3.8524590160904983E-4</c:v>
                </c:pt>
                <c:pt idx="6">
                  <c:v>3.8550484404972622E-4</c:v>
                </c:pt>
                <c:pt idx="7">
                  <c:v>3.8578151790893386E-4</c:v>
                </c:pt>
                <c:pt idx="8">
                  <c:v>3.8607502749084759E-4</c:v>
                </c:pt>
                <c:pt idx="9">
                  <c:v>3.8704725485539683E-4</c:v>
                </c:pt>
                <c:pt idx="10">
                  <c:v>3.8739867202153278E-4</c:v>
                </c:pt>
                <c:pt idx="11">
                  <c:v>3.8776208762068511E-4</c:v>
                </c:pt>
                <c:pt idx="12">
                  <c:v>3.8813646236815155E-4</c:v>
                </c:pt>
                <c:pt idx="13">
                  <c:v>3.8852073308713277E-4</c:v>
                </c:pt>
                <c:pt idx="14">
                  <c:v>3.8972193040984053E-4</c:v>
                </c:pt>
                <c:pt idx="15">
                  <c:v>3.9013467471977933E-4</c:v>
                </c:pt>
                <c:pt idx="16">
                  <c:v>3.9044788914296817E-4</c:v>
                </c:pt>
                <c:pt idx="17">
                  <c:v>3.9057232348491946E-4</c:v>
                </c:pt>
                <c:pt idx="18">
                  <c:v>3.916498560276441E-4</c:v>
                </c:pt>
                <c:pt idx="19">
                  <c:v>3.9018158867886924E-4</c:v>
                </c:pt>
                <c:pt idx="20">
                  <c:v>3.8969592850810988E-4</c:v>
                </c:pt>
                <c:pt idx="21">
                  <c:v>3.8988678886632978E-4</c:v>
                </c:pt>
                <c:pt idx="22">
                  <c:v>3.8999999999991228E-4</c:v>
                </c:pt>
                <c:pt idx="23">
                  <c:v>3.90768028796091E-4</c:v>
                </c:pt>
                <c:pt idx="24">
                  <c:v>3.9099709116670301E-4</c:v>
                </c:pt>
                <c:pt idx="25">
                  <c:v>3.9125435717891243E-4</c:v>
                </c:pt>
                <c:pt idx="26">
                  <c:v>3.9151527003613359E-4</c:v>
                </c:pt>
                <c:pt idx="27">
                  <c:v>3.9178006039932133E-4</c:v>
                </c:pt>
                <c:pt idx="28">
                  <c:v>3.926074630075255E-4</c:v>
                </c:pt>
                <c:pt idx="29">
                  <c:v>3.9288272772201714E-4</c:v>
                </c:pt>
                <c:pt idx="30">
                  <c:v>3.9317048313102616E-4</c:v>
                </c:pt>
                <c:pt idx="31">
                  <c:v>3.9346357057867094E-4</c:v>
                </c:pt>
                <c:pt idx="32">
                  <c:v>3.9376224424894776E-4</c:v>
                </c:pt>
                <c:pt idx="33">
                  <c:v>3.9467875509845043E-4</c:v>
                </c:pt>
                <c:pt idx="34">
                  <c:v>3.9501800247640544E-4</c:v>
                </c:pt>
                <c:pt idx="35">
                  <c:v>3.9534853765596013E-4</c:v>
                </c:pt>
                <c:pt idx="36">
                  <c:v>3.956862547412953E-4</c:v>
                </c:pt>
                <c:pt idx="37">
                  <c:v>3.9603143144381674E-4</c:v>
                </c:pt>
                <c:pt idx="38">
                  <c:v>3.970692291696809E-4</c:v>
                </c:pt>
                <c:pt idx="39">
                  <c:v>3.9749240624069521E-4</c:v>
                </c:pt>
                <c:pt idx="40">
                  <c:v>3.9787916430190077E-4</c:v>
                </c:pt>
                <c:pt idx="41">
                  <c:v>3.9827511881610438E-4</c:v>
                </c:pt>
                <c:pt idx="42">
                  <c:v>3.9868057101993728E-4</c:v>
                </c:pt>
                <c:pt idx="43">
                  <c:v>3.9871476017948131E-4</c:v>
                </c:pt>
                <c:pt idx="44">
                  <c:v>4.000000001431674E-4</c:v>
                </c:pt>
                <c:pt idx="45">
                  <c:v>4.004534728425584E-4</c:v>
                </c:pt>
                <c:pt idx="46">
                  <c:v>4.009254460296846E-4</c:v>
                </c:pt>
                <c:pt idx="47">
                  <c:v>4.0141577720666433E-4</c:v>
                </c:pt>
                <c:pt idx="48">
                  <c:v>4.0192429070917934E-4</c:v>
                </c:pt>
                <c:pt idx="49">
                  <c:v>4.0355667104469812E-4</c:v>
                </c:pt>
                <c:pt idx="50">
                  <c:v>4.0413549389412912E-4</c:v>
                </c:pt>
                <c:pt idx="51">
                  <c:v>4.0473112326237413E-4</c:v>
                </c:pt>
                <c:pt idx="52">
                  <c:v>4.0534318448869115E-4</c:v>
                </c:pt>
                <c:pt idx="53">
                  <c:v>4.0597126974765838E-4</c:v>
                </c:pt>
                <c:pt idx="54">
                  <c:v>4.0794709396881572E-4</c:v>
                </c:pt>
                <c:pt idx="55">
                  <c:v>4.0863453377411579E-4</c:v>
                </c:pt>
                <c:pt idx="56">
                  <c:v>4.0933546098665085E-4</c:v>
                </c:pt>
                <c:pt idx="57">
                  <c:v>4.1004926878106176E-4</c:v>
                </c:pt>
                <c:pt idx="58">
                  <c:v>4.1077531716687029E-4</c:v>
                </c:pt>
                <c:pt idx="59">
                  <c:v>4.1302000844368005E-4</c:v>
                </c:pt>
                <c:pt idx="60">
                  <c:v>4.1378795593213753E-4</c:v>
                </c:pt>
                <c:pt idx="61">
                  <c:v>4.1456444654592304E-4</c:v>
                </c:pt>
                <c:pt idx="62">
                  <c:v>4.1534864128935046E-4</c:v>
                </c:pt>
                <c:pt idx="63">
                  <c:v>4.161396679998579E-4</c:v>
                </c:pt>
                <c:pt idx="64">
                  <c:v>4.1918281833707181E-4</c:v>
                </c:pt>
                <c:pt idx="65">
                  <c:v>4.2000000000017436E-4</c:v>
                </c:pt>
                <c:pt idx="66">
                  <c:v>4.2082901362557208E-4</c:v>
                </c:pt>
                <c:pt idx="67">
                  <c:v>4.2167819401671349E-4</c:v>
                </c:pt>
                <c:pt idx="68">
                  <c:v>4.2414045595425264E-4</c:v>
                </c:pt>
                <c:pt idx="69">
                  <c:v>4.252429351065665E-4</c:v>
                </c:pt>
                <c:pt idx="70">
                  <c:v>4.2616793005277896E-4</c:v>
                </c:pt>
                <c:pt idx="71">
                  <c:v>4.2710325751547316E-4</c:v>
                </c:pt>
                <c:pt idx="72">
                  <c:v>4.2804736518270892E-4</c:v>
                </c:pt>
                <c:pt idx="73">
                  <c:v>4.3091654242715169E-4</c:v>
                </c:pt>
                <c:pt idx="74">
                  <c:v>4.3188141894090303E-4</c:v>
                </c:pt>
                <c:pt idx="75">
                  <c:v>4.3284701023875102E-4</c:v>
                </c:pt>
                <c:pt idx="76">
                  <c:v>4.3381258824362568E-4</c:v>
                </c:pt>
                <c:pt idx="77">
                  <c:v>4.347767741017746E-4</c:v>
                </c:pt>
                <c:pt idx="78">
                  <c:v>4.3769829043874807E-4</c:v>
                </c:pt>
                <c:pt idx="79">
                  <c:v>4.3859288630222103E-4</c:v>
                </c:pt>
                <c:pt idx="80">
                  <c:v>4.3953029592842786E-4</c:v>
                </c:pt>
                <c:pt idx="81">
                  <c:v>4.4045856067044054E-4</c:v>
                </c:pt>
                <c:pt idx="82">
                  <c:v>4.4137647513618875E-4</c:v>
                </c:pt>
                <c:pt idx="83">
                  <c:v>4.4492138973062367E-4</c:v>
                </c:pt>
                <c:pt idx="84">
                  <c:v>4.457703392686143E-4</c:v>
                </c:pt>
                <c:pt idx="85">
                  <c:v>4.4660222657825338E-4</c:v>
                </c:pt>
                <c:pt idx="86">
                  <c:v>4.4673208514796353E-4</c:v>
                </c:pt>
                <c:pt idx="87">
                  <c:v>4.5000000000009317E-4</c:v>
                </c:pt>
                <c:pt idx="88">
                  <c:v>4.5080356275005988E-4</c:v>
                </c:pt>
                <c:pt idx="89">
                  <c:v>4.5165107393700411E-4</c:v>
                </c:pt>
                <c:pt idx="90">
                  <c:v>4.5254059173005393E-4</c:v>
                </c:pt>
                <c:pt idx="91">
                  <c:v>4.534700399517377E-4</c:v>
                </c:pt>
                <c:pt idx="92">
                  <c:v>4.5647519018896546E-4</c:v>
                </c:pt>
                <c:pt idx="93">
                  <c:v>4.5754091137894349E-4</c:v>
                </c:pt>
                <c:pt idx="94">
                  <c:v>4.5863416687562435E-4</c:v>
                </c:pt>
                <c:pt idx="95">
                  <c:v>4.5975207440261239E-4</c:v>
                </c:pt>
                <c:pt idx="96">
                  <c:v>4.6089161733076333E-4</c:v>
                </c:pt>
                <c:pt idx="97">
                  <c:v>4.6440787693293226E-4</c:v>
                </c:pt>
                <c:pt idx="98">
                  <c:v>4.6560110810394572E-4</c:v>
                </c:pt>
                <c:pt idx="99">
                  <c:v>4.6679887622028403E-4</c:v>
                </c:pt>
                <c:pt idx="100">
                  <c:v>4.6799735852489131E-4</c:v>
                </c:pt>
                <c:pt idx="101">
                  <c:v>4.6919259790313163E-4</c:v>
                </c:pt>
                <c:pt idx="102">
                  <c:v>4.7271727197530046E-4</c:v>
                </c:pt>
                <c:pt idx="103">
                  <c:v>4.7385728135626186E-4</c:v>
                </c:pt>
                <c:pt idx="104">
                  <c:v>4.749722468770508E-4</c:v>
                </c:pt>
                <c:pt idx="105">
                  <c:v>4.7605740527842968E-4</c:v>
                </c:pt>
                <c:pt idx="106">
                  <c:v>4.771078589427025E-4</c:v>
                </c:pt>
                <c:pt idx="107">
                  <c:v>4.7999999999989447E-4</c:v>
                </c:pt>
                <c:pt idx="108">
                  <c:v>4.8089119005922579E-4</c:v>
                </c:pt>
                <c:pt idx="109">
                  <c:v>4.8178753021253475E-4</c:v>
                </c:pt>
                <c:pt idx="110">
                  <c:v>4.8268930120931098E-4</c:v>
                </c:pt>
                <c:pt idx="111">
                  <c:v>4.8359678681070094E-4</c:v>
                </c:pt>
                <c:pt idx="112">
                  <c:v>4.8635641402711334E-4</c:v>
                </c:pt>
                <c:pt idx="113">
                  <c:v>4.8728965589199888E-4</c:v>
                </c:pt>
                <c:pt idx="114">
                  <c:v>4.8823007634252245E-4</c:v>
                </c:pt>
                <c:pt idx="115">
                  <c:v>4.8917797721108921E-4</c:v>
                </c:pt>
                <c:pt idx="116">
                  <c:v>4.901336633413221E-4</c:v>
                </c:pt>
                <c:pt idx="117">
                  <c:v>4.9305052691968711E-4</c:v>
                </c:pt>
                <c:pt idx="118">
                  <c:v>4.9404046277297766E-4</c:v>
                </c:pt>
                <c:pt idx="119">
                  <c:v>4.9503975328529369E-4</c:v>
                </c:pt>
                <c:pt idx="120">
                  <c:v>4.9604872137327353E-4</c:v>
                </c:pt>
                <c:pt idx="121">
                  <c:v>4.9706769296301663E-4</c:v>
                </c:pt>
                <c:pt idx="122">
                  <c:v>5.0018793320194912E-4</c:v>
                </c:pt>
                <c:pt idx="123">
                  <c:v>5.0125023831703165E-4</c:v>
                </c:pt>
                <c:pt idx="124">
                  <c:v>5.0232422175284228E-4</c:v>
                </c:pt>
                <c:pt idx="125">
                  <c:v>5.0341022750981343E-4</c:v>
                </c:pt>
                <c:pt idx="126">
                  <c:v>5.0450860260003462E-4</c:v>
                </c:pt>
                <c:pt idx="127">
                  <c:v>5.088273540023435E-4</c:v>
                </c:pt>
                <c:pt idx="128">
                  <c:v>5.1000000000003939E-4</c:v>
                </c:pt>
                <c:pt idx="129">
                  <c:v>5.111777175474373E-4</c:v>
                </c:pt>
                <c:pt idx="130">
                  <c:v>5.1341978571219126E-4</c:v>
                </c:pt>
                <c:pt idx="131">
                  <c:v>5.1406210084163368E-4</c:v>
                </c:pt>
                <c:pt idx="132">
                  <c:v>5.1702215364425662E-4</c:v>
                </c:pt>
                <c:pt idx="133">
                  <c:v>5.1818832718112436E-4</c:v>
                </c:pt>
                <c:pt idx="134">
                  <c:v>5.1935574493098559E-4</c:v>
                </c:pt>
                <c:pt idx="135">
                  <c:v>5.2177727919784503E-4</c:v>
                </c:pt>
                <c:pt idx="136">
                  <c:v>5.2233113092802418E-4</c:v>
                </c:pt>
                <c:pt idx="137">
                  <c:v>5.2524620110816012E-4</c:v>
                </c:pt>
                <c:pt idx="138">
                  <c:v>5.2644223635726125E-4</c:v>
                </c:pt>
                <c:pt idx="139">
                  <c:v>5.2764678634788296E-4</c:v>
                </c:pt>
                <c:pt idx="140">
                  <c:v>5.3030484937042631E-4</c:v>
                </c:pt>
                <c:pt idx="141">
                  <c:v>5.3081549035493517E-4</c:v>
                </c:pt>
                <c:pt idx="142">
                  <c:v>5.3383773118770544E-4</c:v>
                </c:pt>
                <c:pt idx="143">
                  <c:v>5.3511798357659018E-4</c:v>
                </c:pt>
                <c:pt idx="144">
                  <c:v>5.3641517515422234E-4</c:v>
                </c:pt>
                <c:pt idx="145">
                  <c:v>5.3937082270377203E-4</c:v>
                </c:pt>
                <c:pt idx="146">
                  <c:v>5.4462836688789801E-4</c:v>
                </c:pt>
                <c:pt idx="147">
                  <c:v>5.460817870130202E-4</c:v>
                </c:pt>
                <c:pt idx="148">
                  <c:v>5.4666331113905091E-4</c:v>
                </c:pt>
                <c:pt idx="149">
                  <c:v>5.4999999999982244E-4</c:v>
                </c:pt>
                <c:pt idx="150">
                  <c:v>5.527993597022944E-4</c:v>
                </c:pt>
                <c:pt idx="151">
                  <c:v>5.5442553583768346E-4</c:v>
                </c:pt>
                <c:pt idx="152">
                  <c:v>5.5609948094698558E-4</c:v>
                </c:pt>
                <c:pt idx="153">
                  <c:v>5.5781901026417155E-4</c:v>
                </c:pt>
                <c:pt idx="154">
                  <c:v>5.6192814516806513E-4</c:v>
                </c:pt>
                <c:pt idx="155">
                  <c:v>5.651083522108315E-4</c:v>
                </c:pt>
                <c:pt idx="156">
                  <c:v>5.6702210899141966E-4</c:v>
                </c:pt>
                <c:pt idx="157">
                  <c:v>5.6896778812572991E-4</c:v>
                </c:pt>
                <c:pt idx="158">
                  <c:v>5.7094302042301709E-4</c:v>
                </c:pt>
                <c:pt idx="159">
                  <c:v>5.7564440919231799E-4</c:v>
                </c:pt>
                <c:pt idx="160">
                  <c:v>5.790911752243885E-4</c:v>
                </c:pt>
                <c:pt idx="161">
                  <c:v>5.81177713265314E-4</c:v>
                </c:pt>
                <c:pt idx="162">
                  <c:v>5.83279035991628E-4</c:v>
                </c:pt>
                <c:pt idx="163">
                  <c:v>5.8539258976515534E-4</c:v>
                </c:pt>
                <c:pt idx="164">
                  <c:v>5.9033822417826269E-4</c:v>
                </c:pt>
                <c:pt idx="165">
                  <c:v>5.9391712023988664E-4</c:v>
                </c:pt>
                <c:pt idx="166">
                  <c:v>5.9605260235539778E-4</c:v>
                </c:pt>
                <c:pt idx="167">
                  <c:v>5.9818444029611085E-4</c:v>
                </c:pt>
                <c:pt idx="168">
                  <c:v>6.00309895959822E-4</c:v>
                </c:pt>
                <c:pt idx="169">
                  <c:v>6.0513643958548828E-4</c:v>
                </c:pt>
                <c:pt idx="170">
                  <c:v>6.0999999999982574E-4</c:v>
                </c:pt>
                <c:pt idx="171">
                  <c:v>6.1203216231042745E-4</c:v>
                </c:pt>
                <c:pt idx="172">
                  <c:v>6.1405073821902583E-4</c:v>
                </c:pt>
                <c:pt idx="173">
                  <c:v>6.1854797983467011E-4</c:v>
                </c:pt>
                <c:pt idx="174">
                  <c:v>6.192956510264327E-4</c:v>
                </c:pt>
                <c:pt idx="175">
                  <c:v>6.2399294358974819E-4</c:v>
                </c:pt>
                <c:pt idx="176">
                  <c:v>6.2596209614988925E-4</c:v>
                </c:pt>
                <c:pt idx="177">
                  <c:v>6.2792850862752165E-4</c:v>
                </c:pt>
                <c:pt idx="178">
                  <c:v>6.3234777151694073E-4</c:v>
                </c:pt>
                <c:pt idx="179">
                  <c:v>6.3308949546153777E-4</c:v>
                </c:pt>
                <c:pt idx="180">
                  <c:v>6.3777647577666985E-4</c:v>
                </c:pt>
                <c:pt idx="181">
                  <c:v>6.3976087330905199E-4</c:v>
                </c:pt>
                <c:pt idx="182">
                  <c:v>6.4175415391136599E-4</c:v>
                </c:pt>
                <c:pt idx="183">
                  <c:v>6.4633999147940325E-4</c:v>
                </c:pt>
                <c:pt idx="184">
                  <c:v>6.4707436109852628E-4</c:v>
                </c:pt>
                <c:pt idx="185">
                  <c:v>6.5191469322431841E-4</c:v>
                </c:pt>
                <c:pt idx="186">
                  <c:v>6.5399802836524118E-4</c:v>
                </c:pt>
                <c:pt idx="187">
                  <c:v>6.5610264659710581E-4</c:v>
                </c:pt>
                <c:pt idx="188">
                  <c:v>6.6110913088505388E-4</c:v>
                </c:pt>
                <c:pt idx="189">
                  <c:v>6.6183811847883361E-4</c:v>
                </c:pt>
                <c:pt idx="190">
                  <c:v>6.6700975894475598E-4</c:v>
                </c:pt>
                <c:pt idx="191">
                  <c:v>6.6772882105864688E-4</c:v>
                </c:pt>
                <c:pt idx="192">
                  <c:v>6.7000000030026201E-4</c:v>
                </c:pt>
                <c:pt idx="193">
                  <c:v>6.7229833430730785E-4</c:v>
                </c:pt>
                <c:pt idx="194">
                  <c:v>6.7805468820869878E-4</c:v>
                </c:pt>
                <c:pt idx="195">
                  <c:v>6.8168867409218741E-4</c:v>
                </c:pt>
                <c:pt idx="196">
                  <c:v>6.8408366863498369E-4</c:v>
                </c:pt>
                <c:pt idx="197">
                  <c:v>6.8649693934699188E-4</c:v>
                </c:pt>
                <c:pt idx="198">
                  <c:v>6.8892816682687599E-4</c:v>
                </c:pt>
                <c:pt idx="199">
                  <c:v>6.9531548941606741E-4</c:v>
                </c:pt>
                <c:pt idx="200">
                  <c:v>6.9882674508557553E-4</c:v>
                </c:pt>
                <c:pt idx="201">
                  <c:v>7.0134345407017588E-4</c:v>
                </c:pt>
                <c:pt idx="202">
                  <c:v>7.0387649662577456E-4</c:v>
                </c:pt>
                <c:pt idx="203">
                  <c:v>7.0642565108837321E-4</c:v>
                </c:pt>
                <c:pt idx="204">
                  <c:v>7.1312039675871857E-4</c:v>
                </c:pt>
                <c:pt idx="205">
                  <c:v>7.1677944342334249E-4</c:v>
                </c:pt>
                <c:pt idx="206">
                  <c:v>7.1940632115682056E-4</c:v>
                </c:pt>
                <c:pt idx="207">
                  <c:v>7.220482740327444E-4</c:v>
                </c:pt>
                <c:pt idx="208">
                  <c:v>7.2470517812663678E-4</c:v>
                </c:pt>
                <c:pt idx="209">
                  <c:v>7.3332064121981344E-4</c:v>
                </c:pt>
                <c:pt idx="210">
                  <c:v>7.3548031693232527E-4</c:v>
                </c:pt>
                <c:pt idx="211">
                  <c:v>7.3821060698232746E-4</c:v>
                </c:pt>
                <c:pt idx="212">
                  <c:v>7.4095539794121856E-4</c:v>
                </c:pt>
                <c:pt idx="213">
                  <c:v>7.4371466362972141E-4</c:v>
                </c:pt>
                <c:pt idx="214">
                  <c:v>7.4999999999983641E-4</c:v>
                </c:pt>
                <c:pt idx="215">
                  <c:v>7.5658514180676495E-4</c:v>
                </c:pt>
                <c:pt idx="216">
                  <c:v>7.5942533236211568E-4</c:v>
                </c:pt>
                <c:pt idx="217">
                  <c:v>7.622823823191673E-4</c:v>
                </c:pt>
                <c:pt idx="218">
                  <c:v>7.6830964777253549E-4</c:v>
                </c:pt>
                <c:pt idx="219">
                  <c:v>7.6961255827218589E-4</c:v>
                </c:pt>
                <c:pt idx="220">
                  <c:v>7.7679676919112134E-4</c:v>
                </c:pt>
                <c:pt idx="221">
                  <c:v>7.797405115970448E-4</c:v>
                </c:pt>
                <c:pt idx="222">
                  <c:v>7.8269615101547371E-4</c:v>
                </c:pt>
                <c:pt idx="223">
                  <c:v>7.8859034892711597E-4</c:v>
                </c:pt>
                <c:pt idx="224">
                  <c:v>7.9009690088914107E-4</c:v>
                </c:pt>
                <c:pt idx="225">
                  <c:v>7.9762534625247585E-4</c:v>
                </c:pt>
                <c:pt idx="226">
                  <c:v>8.0063568190149312E-4</c:v>
                </c:pt>
                <c:pt idx="227">
                  <c:v>8.0365221153496605E-4</c:v>
                </c:pt>
                <c:pt idx="228">
                  <c:v>8.0945813046557323E-4</c:v>
                </c:pt>
                <c:pt idx="229">
                  <c:v>8.110881525734663E-4</c:v>
                </c:pt>
                <c:pt idx="230">
                  <c:v>8.1879660902798353E-4</c:v>
                </c:pt>
                <c:pt idx="231">
                  <c:v>8.2183139467207277E-4</c:v>
                </c:pt>
                <c:pt idx="232">
                  <c:v>8.2486593057940903E-4</c:v>
                </c:pt>
                <c:pt idx="233">
                  <c:v>8.306314954748162E-4</c:v>
                </c:pt>
                <c:pt idx="234">
                  <c:v>8.3366314876967269E-4</c:v>
                </c:pt>
                <c:pt idx="235">
                  <c:v>8.399999999996816E-4</c:v>
                </c:pt>
                <c:pt idx="236">
                  <c:v>8.4300503622519013E-4</c:v>
                </c:pt>
                <c:pt idx="237">
                  <c:v>8.4599108089367591E-4</c:v>
                </c:pt>
                <c:pt idx="238">
                  <c:v>8.5148913212060567E-4</c:v>
                </c:pt>
                <c:pt idx="239">
                  <c:v>8.5316765656716256E-4</c:v>
                </c:pt>
                <c:pt idx="240">
                  <c:v>8.6071453746066457E-4</c:v>
                </c:pt>
                <c:pt idx="241">
                  <c:v>8.6363373359548529E-4</c:v>
                </c:pt>
                <c:pt idx="242">
                  <c:v>8.6654979635109768E-4</c:v>
                </c:pt>
                <c:pt idx="243">
                  <c:v>8.7182755212510067E-4</c:v>
                </c:pt>
                <c:pt idx="244">
                  <c:v>8.7356037055813377E-4</c:v>
                </c:pt>
                <c:pt idx="245">
                  <c:v>8.8116536111520322E-4</c:v>
                </c:pt>
                <c:pt idx="246">
                  <c:v>8.8411221147111096E-4</c:v>
                </c:pt>
                <c:pt idx="247">
                  <c:v>8.8707261565377528E-4</c:v>
                </c:pt>
                <c:pt idx="248">
                  <c:v>8.9251047259087182E-4</c:v>
                </c:pt>
                <c:pt idx="249">
                  <c:v>8.9428153613935494E-4</c:v>
                </c:pt>
                <c:pt idx="250">
                  <c:v>9.0216434099580408E-4</c:v>
                </c:pt>
                <c:pt idx="251">
                  <c:v>9.052581432493188E-4</c:v>
                </c:pt>
                <c:pt idx="252">
                  <c:v>9.0838301563321512E-4</c:v>
                </c:pt>
                <c:pt idx="253">
                  <c:v>9.1437223863607519E-4</c:v>
                </c:pt>
                <c:pt idx="254">
                  <c:v>9.1616875200566149E-4</c:v>
                </c:pt>
                <c:pt idx="255">
                  <c:v>9.2305216623533501E-4</c:v>
                </c:pt>
                <c:pt idx="256">
                  <c:v>9.2486292078786364E-4</c:v>
                </c:pt>
                <c:pt idx="257">
                  <c:v>9.266767407222216E-4</c:v>
                </c:pt>
                <c:pt idx="258">
                  <c:v>9.2999999982614813E-4</c:v>
                </c:pt>
                <c:pt idx="259">
                  <c:v>9.3336231105823589E-4</c:v>
                </c:pt>
                <c:pt idx="260">
                  <c:v>9.453086190787523E-4</c:v>
                </c:pt>
                <c:pt idx="261">
                  <c:v>9.4712153454255918E-4</c:v>
                </c:pt>
                <c:pt idx="262">
                  <c:v>9.5063330930481808E-4</c:v>
                </c:pt>
                <c:pt idx="263">
                  <c:v>9.5417163121652813E-4</c:v>
                </c:pt>
                <c:pt idx="264">
                  <c:v>9.5773536502226353E-4</c:v>
                </c:pt>
                <c:pt idx="265">
                  <c:v>9.704104380678705E-4</c:v>
                </c:pt>
                <c:pt idx="266">
                  <c:v>9.7222141293441279E-4</c:v>
                </c:pt>
                <c:pt idx="267">
                  <c:v>9.7589487624739684E-4</c:v>
                </c:pt>
                <c:pt idx="268">
                  <c:v>9.7958675924781366E-4</c:v>
                </c:pt>
                <c:pt idx="269">
                  <c:v>9.8329586645482165E-4</c:v>
                </c:pt>
                <c:pt idx="270">
                  <c:v>9.9647123844096171E-4</c:v>
                </c:pt>
                <c:pt idx="271">
                  <c:v>9.9828032659867848E-4</c:v>
                </c:pt>
                <c:pt idx="272">
                  <c:v>1.0020573214865778E-3</c:v>
                </c:pt>
                <c:pt idx="273">
                  <c:v>1.0058441870074068E-3</c:v>
                </c:pt>
                <c:pt idx="274">
                  <c:v>1.0096396674491674E-3</c:v>
                </c:pt>
                <c:pt idx="275">
                  <c:v>1.0230773111024733E-3</c:v>
                </c:pt>
                <c:pt idx="276">
                  <c:v>1.0248823229891371E-3</c:v>
                </c:pt>
                <c:pt idx="277">
                  <c:v>1.0287017411600445E-3</c:v>
                </c:pt>
                <c:pt idx="278">
                  <c:v>1.0325220592634562E-3</c:v>
                </c:pt>
                <c:pt idx="279">
                  <c:v>1.0383593256529872E-3</c:v>
                </c:pt>
                <c:pt idx="280">
                  <c:v>1.0497943999997496E-3</c:v>
                </c:pt>
                <c:pt idx="281">
                  <c:v>1.0535853236727465E-3</c:v>
                </c:pt>
                <c:pt idx="282">
                  <c:v>1.0573532019612416E-3</c:v>
                </c:pt>
                <c:pt idx="283">
                  <c:v>1.0611004469125002E-3</c:v>
                </c:pt>
                <c:pt idx="284">
                  <c:v>1.0648294962069093E-3</c:v>
                </c:pt>
                <c:pt idx="285">
                  <c:v>1.0759322314449113E-3</c:v>
                </c:pt>
                <c:pt idx="286">
                  <c:v>1.079613387571647E-3</c:v>
                </c:pt>
                <c:pt idx="287">
                  <c:v>1.0832889209350289E-3</c:v>
                </c:pt>
                <c:pt idx="288">
                  <c:v>1.0869614230132976E-3</c:v>
                </c:pt>
                <c:pt idx="289">
                  <c:v>1.0992903054597757E-3</c:v>
                </c:pt>
                <c:pt idx="290">
                  <c:v>1.1038671669661064E-3</c:v>
                </c:pt>
                <c:pt idx="291">
                  <c:v>1.1053709601906235E-3</c:v>
                </c:pt>
                <c:pt idx="292">
                  <c:v>1.1090811310727926E-3</c:v>
                </c:pt>
                <c:pt idx="293">
                  <c:v>1.1128071287620793E-3</c:v>
                </c:pt>
                <c:pt idx="294">
                  <c:v>1.1165517498104847E-3</c:v>
                </c:pt>
                <c:pt idx="295">
                  <c:v>1.1279257031803957E-3</c:v>
                </c:pt>
                <c:pt idx="296">
                  <c:v>1.1317732959206337E-3</c:v>
                </c:pt>
                <c:pt idx="297">
                  <c:v>1.1356538793356791E-3</c:v>
                </c:pt>
                <c:pt idx="298">
                  <c:v>1.1395704038026171E-3</c:v>
                </c:pt>
                <c:pt idx="299">
                  <c:v>1.1435258453404398E-3</c:v>
                </c:pt>
                <c:pt idx="300">
                  <c:v>1.1483837307714314E-3</c:v>
                </c:pt>
                <c:pt idx="301">
                  <c:v>1.159797200000131E-3</c:v>
                </c:pt>
                <c:pt idx="302">
                  <c:v>1.161511226370919E-3</c:v>
                </c:pt>
                <c:pt idx="303">
                  <c:v>1.1657536634417352E-3</c:v>
                </c:pt>
                <c:pt idx="304">
                  <c:v>1.170072313097082E-3</c:v>
                </c:pt>
                <c:pt idx="305">
                  <c:v>1.1861513315470783E-3</c:v>
                </c:pt>
                <c:pt idx="306">
                  <c:v>1.1880146803526696E-3</c:v>
                </c:pt>
                <c:pt idx="307">
                  <c:v>1.1926432958347239E-3</c:v>
                </c:pt>
                <c:pt idx="308">
                  <c:v>1.1973194217004717E-3</c:v>
                </c:pt>
                <c:pt idx="309">
                  <c:v>1.2020381425602708E-3</c:v>
                </c:pt>
                <c:pt idx="310">
                  <c:v>1.2192683647050573E-3</c:v>
                </c:pt>
                <c:pt idx="311">
                  <c:v>1.221239351047776E-3</c:v>
                </c:pt>
                <c:pt idx="312">
                  <c:v>1.2260959989188237E-3</c:v>
                </c:pt>
                <c:pt idx="313">
                  <c:v>1.2309649591611047E-3</c:v>
                </c:pt>
                <c:pt idx="314">
                  <c:v>1.2358410529475275E-3</c:v>
                </c:pt>
                <c:pt idx="315">
                  <c:v>1.2533140809947506E-3</c:v>
                </c:pt>
                <c:pt idx="316">
                  <c:v>1.2553118696351075E-3</c:v>
                </c:pt>
                <c:pt idx="317">
                  <c:v>1.2601446313781626E-3</c:v>
                </c:pt>
                <c:pt idx="318">
                  <c:v>1.2649526632871257E-3</c:v>
                </c:pt>
                <c:pt idx="319">
                  <c:v>1.2697305230616844E-3</c:v>
                </c:pt>
                <c:pt idx="320">
                  <c:v>1.2865014962089565E-3</c:v>
                </c:pt>
                <c:pt idx="321">
                  <c:v>1.2884300774616377E-3</c:v>
                </c:pt>
                <c:pt idx="322">
                  <c:v>1.2955655628951825E-3</c:v>
                </c:pt>
                <c:pt idx="323">
                  <c:v>1.2999999999997324E-3</c:v>
                </c:pt>
                <c:pt idx="324">
                  <c:v>1.3043667105309218E-3</c:v>
                </c:pt>
                <c:pt idx="325">
                  <c:v>1.3171070943228315E-3</c:v>
                </c:pt>
                <c:pt idx="326">
                  <c:v>1.3212459933270154E-3</c:v>
                </c:pt>
                <c:pt idx="327">
                  <c:v>1.3253370370071005E-3</c:v>
                </c:pt>
                <c:pt idx="328">
                  <c:v>1.3293839302241197E-3</c:v>
                </c:pt>
                <c:pt idx="329">
                  <c:v>1.3333904107613427E-3</c:v>
                </c:pt>
                <c:pt idx="330">
                  <c:v>1.3452052478818606E-3</c:v>
                </c:pt>
                <c:pt idx="331">
                  <c:v>1.3490881138776237E-3</c:v>
                </c:pt>
                <c:pt idx="332">
                  <c:v>1.3529497498723328E-3</c:v>
                </c:pt>
                <c:pt idx="333">
                  <c:v>1.3567940911528101E-3</c:v>
                </c:pt>
                <c:pt idx="334">
                  <c:v>1.3606251059250386E-3</c:v>
                </c:pt>
                <c:pt idx="335">
                  <c:v>1.372078366997333E-3</c:v>
                </c:pt>
                <c:pt idx="336">
                  <c:v>1.3758964161291322E-3</c:v>
                </c:pt>
                <c:pt idx="337">
                  <c:v>1.3797214735379669E-3</c:v>
                </c:pt>
                <c:pt idx="338">
                  <c:v>1.3835577049338122E-3</c:v>
                </c:pt>
                <c:pt idx="339">
                  <c:v>1.3874093089462434E-3</c:v>
                </c:pt>
                <c:pt idx="340">
                  <c:v>1.4030545759525647E-3</c:v>
                </c:pt>
                <c:pt idx="341">
                  <c:v>1.4070471747008827E-3</c:v>
                </c:pt>
                <c:pt idx="342">
                  <c:v>1.4110810291807789E-3</c:v>
                </c:pt>
                <c:pt idx="343">
                  <c:v>1.4151605684761663E-3</c:v>
                </c:pt>
                <c:pt idx="344">
                  <c:v>1.4277180799999783E-3</c:v>
                </c:pt>
                <c:pt idx="345">
                  <c:v>1.4297235460199659E-3</c:v>
                </c:pt>
                <c:pt idx="346">
                  <c:v>1.4340401807814256E-3</c:v>
                </c:pt>
                <c:pt idx="347">
                  <c:v>1.4383769944264217E-3</c:v>
                </c:pt>
                <c:pt idx="348">
                  <c:v>1.4427337957708694E-3</c:v>
                </c:pt>
                <c:pt idx="349">
                  <c:v>1.4581463198367775E-3</c:v>
                </c:pt>
                <c:pt idx="350">
                  <c:v>1.4603569217954374E-3</c:v>
                </c:pt>
                <c:pt idx="351">
                  <c:v>1.4648106612146898E-3</c:v>
                </c:pt>
                <c:pt idx="352">
                  <c:v>1.4692831616337676E-3</c:v>
                </c:pt>
                <c:pt idx="353">
                  <c:v>1.4737742053377641E-3</c:v>
                </c:pt>
                <c:pt idx="354">
                  <c:v>1.4895417062421223E-3</c:v>
                </c:pt>
                <c:pt idx="355">
                  <c:v>1.4919193260316997E-3</c:v>
                </c:pt>
                <c:pt idx="356">
                  <c:v>1.4964996877649122E-3</c:v>
                </c:pt>
                <c:pt idx="357">
                  <c:v>1.5010972068918622E-3</c:v>
                </c:pt>
                <c:pt idx="358">
                  <c:v>1.5057116391628469E-3</c:v>
                </c:pt>
                <c:pt idx="359">
                  <c:v>1.521830048834702E-3</c:v>
                </c:pt>
                <c:pt idx="360">
                  <c:v>1.5243334820274719E-3</c:v>
                </c:pt>
                <c:pt idx="361">
                  <c:v>1.5290286836035128E-3</c:v>
                </c:pt>
                <c:pt idx="362">
                  <c:v>1.5337392532205371E-3</c:v>
                </c:pt>
                <c:pt idx="363">
                  <c:v>1.5384649200927204E-3</c:v>
                </c:pt>
                <c:pt idx="364">
                  <c:v>1.5549281061410214E-3</c:v>
                </c:pt>
                <c:pt idx="365">
                  <c:v>1.5575130117209234E-3</c:v>
                </c:pt>
                <c:pt idx="366">
                  <c:v>1.5623099703845824E-3</c:v>
                </c:pt>
                <c:pt idx="367">
                  <c:v>1.5671058138894472E-3</c:v>
                </c:pt>
                <c:pt idx="368">
                  <c:v>1.5718878720272101E-3</c:v>
                </c:pt>
                <c:pt idx="369">
                  <c:v>1.5881487414544264E-3</c:v>
                </c:pt>
                <c:pt idx="370">
                  <c:v>1.5909366868029219E-3</c:v>
                </c:pt>
                <c:pt idx="371">
                  <c:v>1.5956937457741909E-3</c:v>
                </c:pt>
                <c:pt idx="372">
                  <c:v>1.6004546710441225E-3</c:v>
                </c:pt>
                <c:pt idx="373">
                  <c:v>1.6052224448570023E-3</c:v>
                </c:pt>
                <c:pt idx="374">
                  <c:v>1.6215064091251608E-3</c:v>
                </c:pt>
                <c:pt idx="375">
                  <c:v>1.6244220734334988E-3</c:v>
                </c:pt>
                <c:pt idx="376">
                  <c:v>1.6292692266426942E-3</c:v>
                </c:pt>
                <c:pt idx="377">
                  <c:v>1.6341413636764017E-3</c:v>
                </c:pt>
                <c:pt idx="378">
                  <c:v>1.6390415473889006E-3</c:v>
                </c:pt>
                <c:pt idx="379">
                  <c:v>1.6560726664888354E-3</c:v>
                </c:pt>
                <c:pt idx="380">
                  <c:v>1.6589844092180196E-3</c:v>
                </c:pt>
                <c:pt idx="381">
                  <c:v>1.664071172259301E-3</c:v>
                </c:pt>
                <c:pt idx="382">
                  <c:v>1.6692046009902377E-3</c:v>
                </c:pt>
                <c:pt idx="383">
                  <c:v>1.6743878389002759E-3</c:v>
                </c:pt>
                <c:pt idx="384">
                  <c:v>1.692907310273628E-3</c:v>
                </c:pt>
                <c:pt idx="385">
                  <c:v>1.7041982115712678E-3</c:v>
                </c:pt>
                <c:pt idx="386">
                  <c:v>1.7100000000000812E-3</c:v>
                </c:pt>
                <c:pt idx="387">
                  <c:v>1.7220452126566162E-3</c:v>
                </c:pt>
                <c:pt idx="388">
                  <c:v>1.7247511256179369E-3</c:v>
                </c:pt>
                <c:pt idx="389">
                  <c:v>1.7389620330670911E-3</c:v>
                </c:pt>
                <c:pt idx="390">
                  <c:v>1.7446978716842061E-3</c:v>
                </c:pt>
                <c:pt idx="391">
                  <c:v>1.750417249809221E-3</c:v>
                </c:pt>
                <c:pt idx="392">
                  <c:v>1.7623043366098827E-3</c:v>
                </c:pt>
                <c:pt idx="393">
                  <c:v>1.7649028902203816E-3</c:v>
                </c:pt>
                <c:pt idx="394">
                  <c:v>1.7788040670343164E-3</c:v>
                </c:pt>
                <c:pt idx="395">
                  <c:v>1.7844469027821124E-3</c:v>
                </c:pt>
                <c:pt idx="396">
                  <c:v>1.7900807650214504E-3</c:v>
                </c:pt>
                <c:pt idx="397">
                  <c:v>1.8018719932487749E-3</c:v>
                </c:pt>
                <c:pt idx="398">
                  <c:v>1.804409573917377E-3</c:v>
                </c:pt>
                <c:pt idx="399">
                  <c:v>1.8181544108746672E-3</c:v>
                </c:pt>
                <c:pt idx="400">
                  <c:v>1.8237579146265421E-3</c:v>
                </c:pt>
                <c:pt idx="401">
                  <c:v>1.8293603525205801E-3</c:v>
                </c:pt>
                <c:pt idx="402">
                  <c:v>1.8411169260305667E-3</c:v>
                </c:pt>
                <c:pt idx="403">
                  <c:v>1.8436448421283943E-3</c:v>
                </c:pt>
                <c:pt idx="404">
                  <c:v>1.8573975948470822E-3</c:v>
                </c:pt>
                <c:pt idx="405">
                  <c:v>1.8630183822330461E-3</c:v>
                </c:pt>
                <c:pt idx="406">
                  <c:v>1.868646432111357E-3</c:v>
                </c:pt>
                <c:pt idx="407">
                  <c:v>1.8712052537928981E-3</c:v>
                </c:pt>
                <c:pt idx="408">
                  <c:v>1.8737717651278259E-3</c:v>
                </c:pt>
                <c:pt idx="409">
                  <c:v>1.893864086694243E-3</c:v>
                </c:pt>
                <c:pt idx="410">
                  <c:v>1.8995549855192137E-3</c:v>
                </c:pt>
                <c:pt idx="411">
                  <c:v>1.9052456391003591E-3</c:v>
                </c:pt>
                <c:pt idx="412">
                  <c:v>1.9109356471283853E-3</c:v>
                </c:pt>
                <c:pt idx="413">
                  <c:v>1.9227647387588442E-3</c:v>
                </c:pt>
                <c:pt idx="414">
                  <c:v>1.9336811330454221E-3</c:v>
                </c:pt>
                <c:pt idx="415">
                  <c:v>1.9393618241865143E-3</c:v>
                </c:pt>
                <c:pt idx="416">
                  <c:v>1.9450394172279063E-3</c:v>
                </c:pt>
                <c:pt idx="417">
                  <c:v>1.9507134949614717E-3</c:v>
                </c:pt>
                <c:pt idx="418">
                  <c:v>1.9790163827867889E-3</c:v>
                </c:pt>
                <c:pt idx="419">
                  <c:v>1.9846604721361198E-3</c:v>
                </c:pt>
                <c:pt idx="420">
                  <c:v>1.9902980581324031E-3</c:v>
                </c:pt>
                <c:pt idx="421">
                  <c:v>2.002059884315152E-3</c:v>
                </c:pt>
                <c:pt idx="422">
                  <c:v>2.0127746019506848E-3</c:v>
                </c:pt>
                <c:pt idx="423">
                  <c:v>2.0183730750805797E-3</c:v>
                </c:pt>
                <c:pt idx="424">
                  <c:v>2.0239623895165625E-3</c:v>
                </c:pt>
                <c:pt idx="425">
                  <c:v>2.0295420942528421E-3</c:v>
                </c:pt>
                <c:pt idx="426">
                  <c:v>2.0443129867455953E-3</c:v>
                </c:pt>
                <c:pt idx="427">
                  <c:v>2.0603533239455206E-3</c:v>
                </c:pt>
                <c:pt idx="428">
                  <c:v>2.0658512390404472E-3</c:v>
                </c:pt>
                <c:pt idx="429">
                  <c:v>2.0774517122125512E-3</c:v>
                </c:pt>
                <c:pt idx="430">
                  <c:v>2.0798002239226054E-3</c:v>
                </c:pt>
                <c:pt idx="431">
                  <c:v>2.0927789901006976E-3</c:v>
                </c:pt>
                <c:pt idx="432">
                  <c:v>2.098074099583755E-3</c:v>
                </c:pt>
                <c:pt idx="433">
                  <c:v>2.1033464719837263E-3</c:v>
                </c:pt>
                <c:pt idx="434">
                  <c:v>2.1147753260125812E-3</c:v>
                </c:pt>
                <c:pt idx="435">
                  <c:v>2.1169278530437734E-3</c:v>
                </c:pt>
                <c:pt idx="436">
                  <c:v>2.1294807150116515E-3</c:v>
                </c:pt>
                <c:pt idx="437">
                  <c:v>2.1346850325963613E-3</c:v>
                </c:pt>
                <c:pt idx="438">
                  <c:v>2.1398896058730608E-3</c:v>
                </c:pt>
                <c:pt idx="439">
                  <c:v>2.1513172882514997E-3</c:v>
                </c:pt>
                <c:pt idx="440">
                  <c:v>2.1534270619513458E-3</c:v>
                </c:pt>
                <c:pt idx="441">
                  <c:v>2.1660350880597199E-3</c:v>
                </c:pt>
                <c:pt idx="442">
                  <c:v>2.1713127690880111E-3</c:v>
                </c:pt>
                <c:pt idx="443">
                  <c:v>2.1766147672411373E-3</c:v>
                </c:pt>
                <c:pt idx="444">
                  <c:v>2.1882069429209642E-3</c:v>
                </c:pt>
                <c:pt idx="445">
                  <c:v>2.19044073324858E-3</c:v>
                </c:pt>
                <c:pt idx="446">
                  <c:v>2.2036136391379991E-3</c:v>
                </c:pt>
                <c:pt idx="447">
                  <c:v>2.2091363200040987E-3</c:v>
                </c:pt>
                <c:pt idx="448">
                  <c:v>2.2115608245455425E-3</c:v>
                </c:pt>
                <c:pt idx="449">
                  <c:v>2.2171846651099295E-3</c:v>
                </c:pt>
                <c:pt idx="450">
                  <c:v>2.2291494439026891E-3</c:v>
                </c:pt>
                <c:pt idx="451">
                  <c:v>2.2400204338687154E-3</c:v>
                </c:pt>
                <c:pt idx="452">
                  <c:v>2.2457980616962447E-3</c:v>
                </c:pt>
                <c:pt idx="453">
                  <c:v>2.2516018151072198E-3</c:v>
                </c:pt>
                <c:pt idx="454">
                  <c:v>2.2574310114363495E-3</c:v>
                </c:pt>
                <c:pt idx="455">
                  <c:v>2.2695939507481207E-3</c:v>
                </c:pt>
                <c:pt idx="456">
                  <c:v>2.2809884059662956E-3</c:v>
                </c:pt>
                <c:pt idx="457">
                  <c:v>2.2869344102541406E-3</c:v>
                </c:pt>
                <c:pt idx="458">
                  <c:v>2.2929016614806202E-3</c:v>
                </c:pt>
                <c:pt idx="459">
                  <c:v>2.2988894436506025E-3</c:v>
                </c:pt>
                <c:pt idx="460">
                  <c:v>2.3112070253442254E-3</c:v>
                </c:pt>
                <c:pt idx="461">
                  <c:v>2.3230313952084681E-3</c:v>
                </c:pt>
                <c:pt idx="462">
                  <c:v>2.3291109255101652E-3</c:v>
                </c:pt>
                <c:pt idx="463">
                  <c:v>2.3352065907850015E-3</c:v>
                </c:pt>
                <c:pt idx="464">
                  <c:v>2.341317641703635E-3</c:v>
                </c:pt>
                <c:pt idx="465">
                  <c:v>2.3600457259062135E-3</c:v>
                </c:pt>
                <c:pt idx="466">
                  <c:v>2.3690512244312553E-3</c:v>
                </c:pt>
                <c:pt idx="467">
                  <c:v>2.3720771209969045E-3</c:v>
                </c:pt>
                <c:pt idx="468">
                  <c:v>2.3782644831225092E-3</c:v>
                </c:pt>
                <c:pt idx="469">
                  <c:v>2.384461852216919E-3</c:v>
                </c:pt>
                <c:pt idx="470">
                  <c:v>2.3875196970387196E-3</c:v>
                </c:pt>
                <c:pt idx="471">
                  <c:v>2.4124805497302924E-3</c:v>
                </c:pt>
                <c:pt idx="472">
                  <c:v>2.4187225687871444E-3</c:v>
                </c:pt>
                <c:pt idx="473">
                  <c:v>2.4249846831150956E-3</c:v>
                </c:pt>
                <c:pt idx="474">
                  <c:v>2.4375476545393602E-3</c:v>
                </c:pt>
                <c:pt idx="475">
                  <c:v>2.4407067946090001E-3</c:v>
                </c:pt>
                <c:pt idx="476">
                  <c:v>2.4565750403977671E-3</c:v>
                </c:pt>
                <c:pt idx="477">
                  <c:v>2.4629446848652933E-3</c:v>
                </c:pt>
                <c:pt idx="478">
                  <c:v>2.4693300404856336E-3</c:v>
                </c:pt>
                <c:pt idx="479">
                  <c:v>2.4819945851497775E-3</c:v>
                </c:pt>
                <c:pt idx="480">
                  <c:v>2.485276188336224E-3</c:v>
                </c:pt>
                <c:pt idx="481">
                  <c:v>2.5014698723046106E-3</c:v>
                </c:pt>
                <c:pt idx="482">
                  <c:v>2.5079358712543562E-3</c:v>
                </c:pt>
                <c:pt idx="483">
                  <c:v>2.5144130031973244E-3</c:v>
                </c:pt>
                <c:pt idx="484">
                  <c:v>2.5271429636423396E-3</c:v>
                </c:pt>
                <c:pt idx="485">
                  <c:v>2.5305175856837653E-3</c:v>
                </c:pt>
                <c:pt idx="486">
                  <c:v>2.5469420739078546E-3</c:v>
                </c:pt>
                <c:pt idx="487">
                  <c:v>2.5534717980131875E-3</c:v>
                </c:pt>
                <c:pt idx="488">
                  <c:v>2.5600078828747898E-3</c:v>
                </c:pt>
                <c:pt idx="489">
                  <c:v>2.5727681766783647E-3</c:v>
                </c:pt>
                <c:pt idx="490">
                  <c:v>2.576203811946631E-3</c:v>
                </c:pt>
                <c:pt idx="491">
                  <c:v>2.592759164118772E-3</c:v>
                </c:pt>
                <c:pt idx="492">
                  <c:v>2.5993186254072553E-3</c:v>
                </c:pt>
                <c:pt idx="493">
                  <c:v>2.6059110040419788E-3</c:v>
                </c:pt>
                <c:pt idx="494">
                  <c:v>2.6187578828661797E-3</c:v>
                </c:pt>
                <c:pt idx="495">
                  <c:v>2.6223665533157891E-3</c:v>
                </c:pt>
                <c:pt idx="496">
                  <c:v>2.6396740423015202E-3</c:v>
                </c:pt>
                <c:pt idx="497">
                  <c:v>2.6465487239489493E-3</c:v>
                </c:pt>
                <c:pt idx="498">
                  <c:v>2.6534512293223101E-3</c:v>
                </c:pt>
                <c:pt idx="499">
                  <c:v>2.6665289570486136E-3</c:v>
                </c:pt>
                <c:pt idx="500">
                  <c:v>2.6703899616166123E-3</c:v>
                </c:pt>
                <c:pt idx="501">
                  <c:v>2.6881847391145518E-3</c:v>
                </c:pt>
                <c:pt idx="502">
                  <c:v>2.6951359151714828E-3</c:v>
                </c:pt>
                <c:pt idx="503">
                  <c:v>2.7020751924616599E-3</c:v>
                </c:pt>
                <c:pt idx="504">
                  <c:v>2.7151032285758106E-3</c:v>
                </c:pt>
                <c:pt idx="505">
                  <c:v>2.7189443631581637E-3</c:v>
                </c:pt>
                <c:pt idx="506">
                  <c:v>2.7363888859460971E-3</c:v>
                </c:pt>
                <c:pt idx="507">
                  <c:v>2.7431337958288876E-3</c:v>
                </c:pt>
                <c:pt idx="508">
                  <c:v>2.7498255167271567E-3</c:v>
                </c:pt>
                <c:pt idx="509">
                  <c:v>2.7625334723569228E-3</c:v>
                </c:pt>
                <c:pt idx="510">
                  <c:v>2.766061112516469E-3</c:v>
                </c:pt>
                <c:pt idx="511">
                  <c:v>2.7975366711192507E-3</c:v>
                </c:pt>
              </c:numCache>
            </c:numRef>
          </c:yVal>
          <c:smooth val="0"/>
        </c:ser>
        <c:ser>
          <c:idx val="2"/>
          <c:order val="1"/>
          <c:tx>
            <c:v>QL</c:v>
          </c:tx>
          <c:spPr>
            <a:ln>
              <a:noFill/>
            </a:ln>
          </c:spPr>
          <c:marker>
            <c:symbol val="circle"/>
            <c:size val="2"/>
            <c:spPr>
              <a:solidFill>
                <a:srgbClr val="00B050"/>
              </a:solidFill>
              <a:ln>
                <a:solidFill>
                  <a:srgbClr val="00B050"/>
                </a:solidFill>
              </a:ln>
            </c:spPr>
          </c:marker>
          <c:xVal>
            <c:numRef>
              <c:f>EUR6M!$AW$2:$AW$513</c:f>
              <c:numCache>
                <c:formatCode>ddd\,\ dd\-mmm\-yyyy</c:formatCode>
                <c:ptCount val="512"/>
                <c:pt idx="0">
                  <c:v>42248</c:v>
                </c:pt>
                <c:pt idx="1">
                  <c:v>42249</c:v>
                </c:pt>
                <c:pt idx="2">
                  <c:v>42250</c:v>
                </c:pt>
                <c:pt idx="3">
                  <c:v>42251</c:v>
                </c:pt>
                <c:pt idx="4">
                  <c:v>42254</c:v>
                </c:pt>
                <c:pt idx="5">
                  <c:v>42255</c:v>
                </c:pt>
                <c:pt idx="6">
                  <c:v>42256</c:v>
                </c:pt>
                <c:pt idx="7">
                  <c:v>42257</c:v>
                </c:pt>
                <c:pt idx="8">
                  <c:v>42258</c:v>
                </c:pt>
                <c:pt idx="9">
                  <c:v>42261</c:v>
                </c:pt>
                <c:pt idx="10">
                  <c:v>42262</c:v>
                </c:pt>
                <c:pt idx="11">
                  <c:v>42263</c:v>
                </c:pt>
                <c:pt idx="12">
                  <c:v>42264</c:v>
                </c:pt>
                <c:pt idx="13">
                  <c:v>42265</c:v>
                </c:pt>
                <c:pt idx="14">
                  <c:v>42268</c:v>
                </c:pt>
                <c:pt idx="15">
                  <c:v>42269</c:v>
                </c:pt>
                <c:pt idx="16">
                  <c:v>42270</c:v>
                </c:pt>
                <c:pt idx="17">
                  <c:v>42271</c:v>
                </c:pt>
                <c:pt idx="18">
                  <c:v>42272</c:v>
                </c:pt>
                <c:pt idx="19">
                  <c:v>42275</c:v>
                </c:pt>
                <c:pt idx="20">
                  <c:v>42276</c:v>
                </c:pt>
                <c:pt idx="21">
                  <c:v>42277</c:v>
                </c:pt>
                <c:pt idx="22">
                  <c:v>42278</c:v>
                </c:pt>
                <c:pt idx="23">
                  <c:v>42279</c:v>
                </c:pt>
                <c:pt idx="24">
                  <c:v>42282</c:v>
                </c:pt>
                <c:pt idx="25">
                  <c:v>42283</c:v>
                </c:pt>
                <c:pt idx="26">
                  <c:v>42284</c:v>
                </c:pt>
                <c:pt idx="27">
                  <c:v>42285</c:v>
                </c:pt>
                <c:pt idx="28">
                  <c:v>42286</c:v>
                </c:pt>
                <c:pt idx="29">
                  <c:v>42289</c:v>
                </c:pt>
                <c:pt idx="30">
                  <c:v>42290</c:v>
                </c:pt>
                <c:pt idx="31">
                  <c:v>42291</c:v>
                </c:pt>
                <c:pt idx="32">
                  <c:v>42292</c:v>
                </c:pt>
                <c:pt idx="33">
                  <c:v>42293</c:v>
                </c:pt>
                <c:pt idx="34">
                  <c:v>42296</c:v>
                </c:pt>
                <c:pt idx="35">
                  <c:v>42297</c:v>
                </c:pt>
                <c:pt idx="36">
                  <c:v>42298</c:v>
                </c:pt>
                <c:pt idx="37">
                  <c:v>42299</c:v>
                </c:pt>
                <c:pt idx="38">
                  <c:v>42300</c:v>
                </c:pt>
                <c:pt idx="39">
                  <c:v>42303</c:v>
                </c:pt>
                <c:pt idx="40">
                  <c:v>42304</c:v>
                </c:pt>
                <c:pt idx="41">
                  <c:v>42305</c:v>
                </c:pt>
                <c:pt idx="42">
                  <c:v>42306</c:v>
                </c:pt>
                <c:pt idx="43">
                  <c:v>42307</c:v>
                </c:pt>
                <c:pt idx="44">
                  <c:v>42310</c:v>
                </c:pt>
                <c:pt idx="45">
                  <c:v>42311</c:v>
                </c:pt>
                <c:pt idx="46">
                  <c:v>42312</c:v>
                </c:pt>
                <c:pt idx="47">
                  <c:v>42313</c:v>
                </c:pt>
                <c:pt idx="48">
                  <c:v>42314</c:v>
                </c:pt>
                <c:pt idx="49">
                  <c:v>42317</c:v>
                </c:pt>
                <c:pt idx="50">
                  <c:v>42318</c:v>
                </c:pt>
                <c:pt idx="51">
                  <c:v>42319</c:v>
                </c:pt>
                <c:pt idx="52">
                  <c:v>42320</c:v>
                </c:pt>
                <c:pt idx="53">
                  <c:v>42321</c:v>
                </c:pt>
                <c:pt idx="54">
                  <c:v>42324</c:v>
                </c:pt>
                <c:pt idx="55">
                  <c:v>42325</c:v>
                </c:pt>
                <c:pt idx="56">
                  <c:v>42326</c:v>
                </c:pt>
                <c:pt idx="57">
                  <c:v>42327</c:v>
                </c:pt>
                <c:pt idx="58">
                  <c:v>42328</c:v>
                </c:pt>
                <c:pt idx="59">
                  <c:v>42331</c:v>
                </c:pt>
                <c:pt idx="60">
                  <c:v>42332</c:v>
                </c:pt>
                <c:pt idx="61">
                  <c:v>42333</c:v>
                </c:pt>
                <c:pt idx="62">
                  <c:v>42334</c:v>
                </c:pt>
                <c:pt idx="63">
                  <c:v>42335</c:v>
                </c:pt>
                <c:pt idx="64">
                  <c:v>42338</c:v>
                </c:pt>
                <c:pt idx="65">
                  <c:v>42339</c:v>
                </c:pt>
                <c:pt idx="66">
                  <c:v>42340</c:v>
                </c:pt>
                <c:pt idx="67">
                  <c:v>42341</c:v>
                </c:pt>
                <c:pt idx="68">
                  <c:v>42342</c:v>
                </c:pt>
                <c:pt idx="69">
                  <c:v>42345</c:v>
                </c:pt>
                <c:pt idx="70">
                  <c:v>42346</c:v>
                </c:pt>
                <c:pt idx="71">
                  <c:v>42347</c:v>
                </c:pt>
                <c:pt idx="72">
                  <c:v>42348</c:v>
                </c:pt>
                <c:pt idx="73">
                  <c:v>42349</c:v>
                </c:pt>
                <c:pt idx="74">
                  <c:v>42352</c:v>
                </c:pt>
                <c:pt idx="75">
                  <c:v>42353</c:v>
                </c:pt>
                <c:pt idx="76">
                  <c:v>42354</c:v>
                </c:pt>
                <c:pt idx="77">
                  <c:v>42355</c:v>
                </c:pt>
                <c:pt idx="78">
                  <c:v>42356</c:v>
                </c:pt>
                <c:pt idx="79">
                  <c:v>42359</c:v>
                </c:pt>
                <c:pt idx="80">
                  <c:v>42360</c:v>
                </c:pt>
                <c:pt idx="81">
                  <c:v>42361</c:v>
                </c:pt>
                <c:pt idx="82">
                  <c:v>42362</c:v>
                </c:pt>
                <c:pt idx="83">
                  <c:v>42366</c:v>
                </c:pt>
                <c:pt idx="84">
                  <c:v>42367</c:v>
                </c:pt>
                <c:pt idx="85">
                  <c:v>42368</c:v>
                </c:pt>
                <c:pt idx="86">
                  <c:v>42369</c:v>
                </c:pt>
                <c:pt idx="87">
                  <c:v>42373</c:v>
                </c:pt>
                <c:pt idx="88">
                  <c:v>42374</c:v>
                </c:pt>
                <c:pt idx="89">
                  <c:v>42375</c:v>
                </c:pt>
                <c:pt idx="90">
                  <c:v>42376</c:v>
                </c:pt>
                <c:pt idx="91">
                  <c:v>42377</c:v>
                </c:pt>
                <c:pt idx="92">
                  <c:v>42380</c:v>
                </c:pt>
                <c:pt idx="93">
                  <c:v>42381</c:v>
                </c:pt>
                <c:pt idx="94">
                  <c:v>42382</c:v>
                </c:pt>
                <c:pt idx="95">
                  <c:v>42383</c:v>
                </c:pt>
                <c:pt idx="96">
                  <c:v>42384</c:v>
                </c:pt>
                <c:pt idx="97">
                  <c:v>42387</c:v>
                </c:pt>
                <c:pt idx="98">
                  <c:v>42388</c:v>
                </c:pt>
                <c:pt idx="99">
                  <c:v>42389</c:v>
                </c:pt>
                <c:pt idx="100">
                  <c:v>42390</c:v>
                </c:pt>
                <c:pt idx="101">
                  <c:v>42391</c:v>
                </c:pt>
                <c:pt idx="102">
                  <c:v>42394</c:v>
                </c:pt>
                <c:pt idx="103">
                  <c:v>42395</c:v>
                </c:pt>
                <c:pt idx="104">
                  <c:v>42396</c:v>
                </c:pt>
                <c:pt idx="105">
                  <c:v>42397</c:v>
                </c:pt>
                <c:pt idx="106">
                  <c:v>42398</c:v>
                </c:pt>
                <c:pt idx="107">
                  <c:v>42401</c:v>
                </c:pt>
                <c:pt idx="108">
                  <c:v>42402</c:v>
                </c:pt>
                <c:pt idx="109">
                  <c:v>42403</c:v>
                </c:pt>
                <c:pt idx="110">
                  <c:v>42404</c:v>
                </c:pt>
                <c:pt idx="111">
                  <c:v>42405</c:v>
                </c:pt>
                <c:pt idx="112">
                  <c:v>42408</c:v>
                </c:pt>
                <c:pt idx="113">
                  <c:v>42409</c:v>
                </c:pt>
                <c:pt idx="114">
                  <c:v>42410</c:v>
                </c:pt>
                <c:pt idx="115">
                  <c:v>42411</c:v>
                </c:pt>
                <c:pt idx="116">
                  <c:v>42412</c:v>
                </c:pt>
                <c:pt idx="117">
                  <c:v>42415</c:v>
                </c:pt>
                <c:pt idx="118">
                  <c:v>42416</c:v>
                </c:pt>
                <c:pt idx="119">
                  <c:v>42417</c:v>
                </c:pt>
                <c:pt idx="120">
                  <c:v>42418</c:v>
                </c:pt>
                <c:pt idx="121">
                  <c:v>42419</c:v>
                </c:pt>
                <c:pt idx="122">
                  <c:v>42422</c:v>
                </c:pt>
                <c:pt idx="123">
                  <c:v>42423</c:v>
                </c:pt>
                <c:pt idx="124">
                  <c:v>42424</c:v>
                </c:pt>
                <c:pt idx="125">
                  <c:v>42425</c:v>
                </c:pt>
                <c:pt idx="126">
                  <c:v>42426</c:v>
                </c:pt>
                <c:pt idx="127">
                  <c:v>42429</c:v>
                </c:pt>
                <c:pt idx="128">
                  <c:v>42430</c:v>
                </c:pt>
                <c:pt idx="129">
                  <c:v>42431</c:v>
                </c:pt>
                <c:pt idx="130">
                  <c:v>42432</c:v>
                </c:pt>
                <c:pt idx="131">
                  <c:v>42433</c:v>
                </c:pt>
                <c:pt idx="132">
                  <c:v>42436</c:v>
                </c:pt>
                <c:pt idx="133">
                  <c:v>42437</c:v>
                </c:pt>
                <c:pt idx="134">
                  <c:v>42438</c:v>
                </c:pt>
                <c:pt idx="135">
                  <c:v>42439</c:v>
                </c:pt>
                <c:pt idx="136">
                  <c:v>42440</c:v>
                </c:pt>
                <c:pt idx="137">
                  <c:v>42443</c:v>
                </c:pt>
                <c:pt idx="138">
                  <c:v>42444</c:v>
                </c:pt>
                <c:pt idx="139">
                  <c:v>42445</c:v>
                </c:pt>
                <c:pt idx="140">
                  <c:v>42446</c:v>
                </c:pt>
                <c:pt idx="141">
                  <c:v>42447</c:v>
                </c:pt>
                <c:pt idx="142">
                  <c:v>42450</c:v>
                </c:pt>
                <c:pt idx="143">
                  <c:v>42451</c:v>
                </c:pt>
                <c:pt idx="144">
                  <c:v>42452</c:v>
                </c:pt>
                <c:pt idx="145">
                  <c:v>42453</c:v>
                </c:pt>
                <c:pt idx="146">
                  <c:v>42458</c:v>
                </c:pt>
                <c:pt idx="147">
                  <c:v>42459</c:v>
                </c:pt>
                <c:pt idx="148">
                  <c:v>42460</c:v>
                </c:pt>
                <c:pt idx="149">
                  <c:v>42461</c:v>
                </c:pt>
                <c:pt idx="150">
                  <c:v>42464</c:v>
                </c:pt>
                <c:pt idx="151">
                  <c:v>42465</c:v>
                </c:pt>
                <c:pt idx="152">
                  <c:v>42466</c:v>
                </c:pt>
                <c:pt idx="153">
                  <c:v>42467</c:v>
                </c:pt>
                <c:pt idx="154">
                  <c:v>42468</c:v>
                </c:pt>
                <c:pt idx="155">
                  <c:v>42471</c:v>
                </c:pt>
                <c:pt idx="156">
                  <c:v>42472</c:v>
                </c:pt>
                <c:pt idx="157">
                  <c:v>42473</c:v>
                </c:pt>
                <c:pt idx="158">
                  <c:v>42474</c:v>
                </c:pt>
                <c:pt idx="159">
                  <c:v>42475</c:v>
                </c:pt>
                <c:pt idx="160">
                  <c:v>42478</c:v>
                </c:pt>
                <c:pt idx="161">
                  <c:v>42479</c:v>
                </c:pt>
                <c:pt idx="162">
                  <c:v>42480</c:v>
                </c:pt>
                <c:pt idx="163">
                  <c:v>42481</c:v>
                </c:pt>
                <c:pt idx="164">
                  <c:v>42482</c:v>
                </c:pt>
                <c:pt idx="165">
                  <c:v>42485</c:v>
                </c:pt>
                <c:pt idx="166">
                  <c:v>42486</c:v>
                </c:pt>
                <c:pt idx="167">
                  <c:v>42487</c:v>
                </c:pt>
                <c:pt idx="168">
                  <c:v>42488</c:v>
                </c:pt>
                <c:pt idx="169">
                  <c:v>42489</c:v>
                </c:pt>
                <c:pt idx="170">
                  <c:v>42492</c:v>
                </c:pt>
                <c:pt idx="171">
                  <c:v>42493</c:v>
                </c:pt>
                <c:pt idx="172">
                  <c:v>42494</c:v>
                </c:pt>
                <c:pt idx="173">
                  <c:v>42495</c:v>
                </c:pt>
                <c:pt idx="174">
                  <c:v>42496</c:v>
                </c:pt>
                <c:pt idx="175">
                  <c:v>42499</c:v>
                </c:pt>
                <c:pt idx="176">
                  <c:v>42500</c:v>
                </c:pt>
                <c:pt idx="177">
                  <c:v>42501</c:v>
                </c:pt>
                <c:pt idx="178">
                  <c:v>42502</c:v>
                </c:pt>
                <c:pt idx="179">
                  <c:v>42503</c:v>
                </c:pt>
                <c:pt idx="180">
                  <c:v>42506</c:v>
                </c:pt>
                <c:pt idx="181">
                  <c:v>42507</c:v>
                </c:pt>
                <c:pt idx="182">
                  <c:v>42508</c:v>
                </c:pt>
                <c:pt idx="183">
                  <c:v>42509</c:v>
                </c:pt>
                <c:pt idx="184">
                  <c:v>42510</c:v>
                </c:pt>
                <c:pt idx="185">
                  <c:v>42513</c:v>
                </c:pt>
                <c:pt idx="186">
                  <c:v>42514</c:v>
                </c:pt>
                <c:pt idx="187">
                  <c:v>42515</c:v>
                </c:pt>
                <c:pt idx="188">
                  <c:v>42516</c:v>
                </c:pt>
                <c:pt idx="189">
                  <c:v>42517</c:v>
                </c:pt>
                <c:pt idx="190">
                  <c:v>42520</c:v>
                </c:pt>
                <c:pt idx="191">
                  <c:v>42521</c:v>
                </c:pt>
                <c:pt idx="192">
                  <c:v>42522</c:v>
                </c:pt>
                <c:pt idx="193">
                  <c:v>42523</c:v>
                </c:pt>
                <c:pt idx="194">
                  <c:v>42524</c:v>
                </c:pt>
                <c:pt idx="195">
                  <c:v>42527</c:v>
                </c:pt>
                <c:pt idx="196">
                  <c:v>42528</c:v>
                </c:pt>
                <c:pt idx="197">
                  <c:v>42529</c:v>
                </c:pt>
                <c:pt idx="198">
                  <c:v>42530</c:v>
                </c:pt>
                <c:pt idx="199">
                  <c:v>42531</c:v>
                </c:pt>
                <c:pt idx="200">
                  <c:v>42534</c:v>
                </c:pt>
                <c:pt idx="201">
                  <c:v>42535</c:v>
                </c:pt>
                <c:pt idx="202">
                  <c:v>42536</c:v>
                </c:pt>
                <c:pt idx="203">
                  <c:v>42537</c:v>
                </c:pt>
                <c:pt idx="204">
                  <c:v>42538</c:v>
                </c:pt>
                <c:pt idx="205">
                  <c:v>42541</c:v>
                </c:pt>
                <c:pt idx="206">
                  <c:v>42542</c:v>
                </c:pt>
                <c:pt idx="207">
                  <c:v>42543</c:v>
                </c:pt>
                <c:pt idx="208">
                  <c:v>42544</c:v>
                </c:pt>
                <c:pt idx="209">
                  <c:v>42545</c:v>
                </c:pt>
                <c:pt idx="210">
                  <c:v>42548</c:v>
                </c:pt>
                <c:pt idx="211">
                  <c:v>42549</c:v>
                </c:pt>
                <c:pt idx="212">
                  <c:v>42550</c:v>
                </c:pt>
                <c:pt idx="213">
                  <c:v>42551</c:v>
                </c:pt>
                <c:pt idx="214">
                  <c:v>42552</c:v>
                </c:pt>
                <c:pt idx="215">
                  <c:v>42555</c:v>
                </c:pt>
                <c:pt idx="216">
                  <c:v>42556</c:v>
                </c:pt>
                <c:pt idx="217">
                  <c:v>42557</c:v>
                </c:pt>
                <c:pt idx="218">
                  <c:v>42558</c:v>
                </c:pt>
                <c:pt idx="219">
                  <c:v>42559</c:v>
                </c:pt>
                <c:pt idx="220">
                  <c:v>42562</c:v>
                </c:pt>
                <c:pt idx="221">
                  <c:v>42563</c:v>
                </c:pt>
                <c:pt idx="222">
                  <c:v>42564</c:v>
                </c:pt>
                <c:pt idx="223">
                  <c:v>42565</c:v>
                </c:pt>
                <c:pt idx="224">
                  <c:v>42566</c:v>
                </c:pt>
                <c:pt idx="225">
                  <c:v>42569</c:v>
                </c:pt>
                <c:pt idx="226">
                  <c:v>42570</c:v>
                </c:pt>
                <c:pt idx="227">
                  <c:v>42571</c:v>
                </c:pt>
                <c:pt idx="228">
                  <c:v>42572</c:v>
                </c:pt>
                <c:pt idx="229">
                  <c:v>42573</c:v>
                </c:pt>
                <c:pt idx="230">
                  <c:v>42576</c:v>
                </c:pt>
                <c:pt idx="231">
                  <c:v>42577</c:v>
                </c:pt>
                <c:pt idx="232">
                  <c:v>42578</c:v>
                </c:pt>
                <c:pt idx="233">
                  <c:v>42579</c:v>
                </c:pt>
                <c:pt idx="234">
                  <c:v>42580</c:v>
                </c:pt>
                <c:pt idx="235">
                  <c:v>42583</c:v>
                </c:pt>
                <c:pt idx="236">
                  <c:v>42584</c:v>
                </c:pt>
                <c:pt idx="237">
                  <c:v>42585</c:v>
                </c:pt>
                <c:pt idx="238">
                  <c:v>42586</c:v>
                </c:pt>
                <c:pt idx="239">
                  <c:v>42587</c:v>
                </c:pt>
                <c:pt idx="240">
                  <c:v>42590</c:v>
                </c:pt>
                <c:pt idx="241">
                  <c:v>42591</c:v>
                </c:pt>
                <c:pt idx="242">
                  <c:v>42592</c:v>
                </c:pt>
                <c:pt idx="243">
                  <c:v>42593</c:v>
                </c:pt>
                <c:pt idx="244">
                  <c:v>42594</c:v>
                </c:pt>
                <c:pt idx="245">
                  <c:v>42597</c:v>
                </c:pt>
                <c:pt idx="246">
                  <c:v>42598</c:v>
                </c:pt>
                <c:pt idx="247">
                  <c:v>42599</c:v>
                </c:pt>
                <c:pt idx="248">
                  <c:v>42600</c:v>
                </c:pt>
                <c:pt idx="249">
                  <c:v>42601</c:v>
                </c:pt>
                <c:pt idx="250">
                  <c:v>42604</c:v>
                </c:pt>
                <c:pt idx="251">
                  <c:v>42605</c:v>
                </c:pt>
                <c:pt idx="252">
                  <c:v>42606</c:v>
                </c:pt>
                <c:pt idx="253">
                  <c:v>42607</c:v>
                </c:pt>
                <c:pt idx="254">
                  <c:v>42608</c:v>
                </c:pt>
                <c:pt idx="255">
                  <c:v>42611</c:v>
                </c:pt>
                <c:pt idx="256">
                  <c:v>42612</c:v>
                </c:pt>
                <c:pt idx="257">
                  <c:v>42613</c:v>
                </c:pt>
                <c:pt idx="258">
                  <c:v>42614</c:v>
                </c:pt>
                <c:pt idx="259">
                  <c:v>42615</c:v>
                </c:pt>
                <c:pt idx="260">
                  <c:v>42618</c:v>
                </c:pt>
                <c:pt idx="261">
                  <c:v>42619</c:v>
                </c:pt>
                <c:pt idx="262">
                  <c:v>42620</c:v>
                </c:pt>
                <c:pt idx="263">
                  <c:v>42621</c:v>
                </c:pt>
                <c:pt idx="264">
                  <c:v>42622</c:v>
                </c:pt>
                <c:pt idx="265">
                  <c:v>42625</c:v>
                </c:pt>
                <c:pt idx="266">
                  <c:v>42626</c:v>
                </c:pt>
                <c:pt idx="267">
                  <c:v>42627</c:v>
                </c:pt>
                <c:pt idx="268">
                  <c:v>42628</c:v>
                </c:pt>
                <c:pt idx="269">
                  <c:v>42629</c:v>
                </c:pt>
                <c:pt idx="270">
                  <c:v>42632</c:v>
                </c:pt>
                <c:pt idx="271">
                  <c:v>42633</c:v>
                </c:pt>
                <c:pt idx="272">
                  <c:v>42634</c:v>
                </c:pt>
                <c:pt idx="273">
                  <c:v>42635</c:v>
                </c:pt>
                <c:pt idx="274">
                  <c:v>42636</c:v>
                </c:pt>
                <c:pt idx="275">
                  <c:v>42639</c:v>
                </c:pt>
                <c:pt idx="276">
                  <c:v>42640</c:v>
                </c:pt>
                <c:pt idx="277">
                  <c:v>42641</c:v>
                </c:pt>
                <c:pt idx="278">
                  <c:v>42642</c:v>
                </c:pt>
                <c:pt idx="279">
                  <c:v>42643</c:v>
                </c:pt>
                <c:pt idx="280">
                  <c:v>42646</c:v>
                </c:pt>
                <c:pt idx="281">
                  <c:v>42647</c:v>
                </c:pt>
                <c:pt idx="282">
                  <c:v>42648</c:v>
                </c:pt>
                <c:pt idx="283">
                  <c:v>42649</c:v>
                </c:pt>
                <c:pt idx="284">
                  <c:v>42650</c:v>
                </c:pt>
                <c:pt idx="285">
                  <c:v>42653</c:v>
                </c:pt>
                <c:pt idx="286">
                  <c:v>42654</c:v>
                </c:pt>
                <c:pt idx="287">
                  <c:v>42655</c:v>
                </c:pt>
                <c:pt idx="288">
                  <c:v>42656</c:v>
                </c:pt>
                <c:pt idx="289">
                  <c:v>42657</c:v>
                </c:pt>
                <c:pt idx="290">
                  <c:v>42660</c:v>
                </c:pt>
                <c:pt idx="291">
                  <c:v>42661</c:v>
                </c:pt>
                <c:pt idx="292">
                  <c:v>42662</c:v>
                </c:pt>
                <c:pt idx="293">
                  <c:v>42663</c:v>
                </c:pt>
                <c:pt idx="294">
                  <c:v>42664</c:v>
                </c:pt>
                <c:pt idx="295">
                  <c:v>42667</c:v>
                </c:pt>
                <c:pt idx="296">
                  <c:v>42668</c:v>
                </c:pt>
                <c:pt idx="297">
                  <c:v>42669</c:v>
                </c:pt>
                <c:pt idx="298">
                  <c:v>42670</c:v>
                </c:pt>
                <c:pt idx="299">
                  <c:v>42671</c:v>
                </c:pt>
                <c:pt idx="300">
                  <c:v>42674</c:v>
                </c:pt>
                <c:pt idx="301">
                  <c:v>42675</c:v>
                </c:pt>
                <c:pt idx="302">
                  <c:v>42676</c:v>
                </c:pt>
                <c:pt idx="303">
                  <c:v>42677</c:v>
                </c:pt>
                <c:pt idx="304">
                  <c:v>42678</c:v>
                </c:pt>
                <c:pt idx="305">
                  <c:v>42681</c:v>
                </c:pt>
                <c:pt idx="306">
                  <c:v>42682</c:v>
                </c:pt>
                <c:pt idx="307">
                  <c:v>42683</c:v>
                </c:pt>
                <c:pt idx="308">
                  <c:v>42684</c:v>
                </c:pt>
                <c:pt idx="309">
                  <c:v>42685</c:v>
                </c:pt>
                <c:pt idx="310">
                  <c:v>42688</c:v>
                </c:pt>
                <c:pt idx="311">
                  <c:v>42689</c:v>
                </c:pt>
                <c:pt idx="312">
                  <c:v>42690</c:v>
                </c:pt>
                <c:pt idx="313">
                  <c:v>42691</c:v>
                </c:pt>
                <c:pt idx="314">
                  <c:v>42692</c:v>
                </c:pt>
                <c:pt idx="315">
                  <c:v>42695</c:v>
                </c:pt>
                <c:pt idx="316">
                  <c:v>42696</c:v>
                </c:pt>
                <c:pt idx="317">
                  <c:v>42697</c:v>
                </c:pt>
                <c:pt idx="318">
                  <c:v>42698</c:v>
                </c:pt>
                <c:pt idx="319">
                  <c:v>42699</c:v>
                </c:pt>
                <c:pt idx="320">
                  <c:v>42702</c:v>
                </c:pt>
                <c:pt idx="321">
                  <c:v>42703</c:v>
                </c:pt>
                <c:pt idx="322">
                  <c:v>42704</c:v>
                </c:pt>
                <c:pt idx="323">
                  <c:v>42705</c:v>
                </c:pt>
                <c:pt idx="324">
                  <c:v>42706</c:v>
                </c:pt>
                <c:pt idx="325">
                  <c:v>42709</c:v>
                </c:pt>
                <c:pt idx="326">
                  <c:v>42710</c:v>
                </c:pt>
                <c:pt idx="327">
                  <c:v>42711</c:v>
                </c:pt>
                <c:pt idx="328">
                  <c:v>42712</c:v>
                </c:pt>
                <c:pt idx="329">
                  <c:v>42713</c:v>
                </c:pt>
                <c:pt idx="330">
                  <c:v>42716</c:v>
                </c:pt>
                <c:pt idx="331">
                  <c:v>42717</c:v>
                </c:pt>
                <c:pt idx="332">
                  <c:v>42718</c:v>
                </c:pt>
                <c:pt idx="333">
                  <c:v>42719</c:v>
                </c:pt>
                <c:pt idx="334">
                  <c:v>42720</c:v>
                </c:pt>
                <c:pt idx="335">
                  <c:v>42723</c:v>
                </c:pt>
                <c:pt idx="336">
                  <c:v>42724</c:v>
                </c:pt>
                <c:pt idx="337">
                  <c:v>42725</c:v>
                </c:pt>
                <c:pt idx="338">
                  <c:v>42726</c:v>
                </c:pt>
                <c:pt idx="339">
                  <c:v>42727</c:v>
                </c:pt>
                <c:pt idx="340">
                  <c:v>42731</c:v>
                </c:pt>
                <c:pt idx="341">
                  <c:v>42732</c:v>
                </c:pt>
                <c:pt idx="342">
                  <c:v>42733</c:v>
                </c:pt>
                <c:pt idx="343">
                  <c:v>42734</c:v>
                </c:pt>
                <c:pt idx="344">
                  <c:v>42737</c:v>
                </c:pt>
                <c:pt idx="345">
                  <c:v>42738</c:v>
                </c:pt>
                <c:pt idx="346">
                  <c:v>42739</c:v>
                </c:pt>
                <c:pt idx="347">
                  <c:v>42740</c:v>
                </c:pt>
                <c:pt idx="348">
                  <c:v>42741</c:v>
                </c:pt>
                <c:pt idx="349">
                  <c:v>42744</c:v>
                </c:pt>
                <c:pt idx="350">
                  <c:v>42745</c:v>
                </c:pt>
                <c:pt idx="351">
                  <c:v>42746</c:v>
                </c:pt>
                <c:pt idx="352">
                  <c:v>42747</c:v>
                </c:pt>
                <c:pt idx="353">
                  <c:v>42748</c:v>
                </c:pt>
                <c:pt idx="354">
                  <c:v>42751</c:v>
                </c:pt>
                <c:pt idx="355">
                  <c:v>42752</c:v>
                </c:pt>
                <c:pt idx="356">
                  <c:v>42753</c:v>
                </c:pt>
                <c:pt idx="357">
                  <c:v>42754</c:v>
                </c:pt>
                <c:pt idx="358">
                  <c:v>42755</c:v>
                </c:pt>
                <c:pt idx="359">
                  <c:v>42758</c:v>
                </c:pt>
                <c:pt idx="360">
                  <c:v>42759</c:v>
                </c:pt>
                <c:pt idx="361">
                  <c:v>42760</c:v>
                </c:pt>
                <c:pt idx="362">
                  <c:v>42761</c:v>
                </c:pt>
                <c:pt idx="363">
                  <c:v>42762</c:v>
                </c:pt>
                <c:pt idx="364">
                  <c:v>42765</c:v>
                </c:pt>
                <c:pt idx="365">
                  <c:v>42766</c:v>
                </c:pt>
                <c:pt idx="366">
                  <c:v>42767</c:v>
                </c:pt>
                <c:pt idx="367">
                  <c:v>42768</c:v>
                </c:pt>
                <c:pt idx="368">
                  <c:v>42769</c:v>
                </c:pt>
                <c:pt idx="369">
                  <c:v>42772</c:v>
                </c:pt>
                <c:pt idx="370">
                  <c:v>42773</c:v>
                </c:pt>
                <c:pt idx="371">
                  <c:v>42774</c:v>
                </c:pt>
                <c:pt idx="372">
                  <c:v>42775</c:v>
                </c:pt>
                <c:pt idx="373">
                  <c:v>42776</c:v>
                </c:pt>
                <c:pt idx="374">
                  <c:v>42779</c:v>
                </c:pt>
                <c:pt idx="375">
                  <c:v>42780</c:v>
                </c:pt>
                <c:pt idx="376">
                  <c:v>42781</c:v>
                </c:pt>
                <c:pt idx="377">
                  <c:v>42782</c:v>
                </c:pt>
                <c:pt idx="378">
                  <c:v>42783</c:v>
                </c:pt>
                <c:pt idx="379">
                  <c:v>42786</c:v>
                </c:pt>
                <c:pt idx="380">
                  <c:v>42787</c:v>
                </c:pt>
                <c:pt idx="381">
                  <c:v>42788</c:v>
                </c:pt>
                <c:pt idx="382">
                  <c:v>42789</c:v>
                </c:pt>
                <c:pt idx="383">
                  <c:v>42790</c:v>
                </c:pt>
                <c:pt idx="384">
                  <c:v>42793</c:v>
                </c:pt>
                <c:pt idx="385">
                  <c:v>42794</c:v>
                </c:pt>
                <c:pt idx="386">
                  <c:v>42795</c:v>
                </c:pt>
                <c:pt idx="387">
                  <c:v>42796</c:v>
                </c:pt>
                <c:pt idx="388">
                  <c:v>42797</c:v>
                </c:pt>
                <c:pt idx="389">
                  <c:v>42800</c:v>
                </c:pt>
                <c:pt idx="390">
                  <c:v>42801</c:v>
                </c:pt>
                <c:pt idx="391">
                  <c:v>42802</c:v>
                </c:pt>
                <c:pt idx="392">
                  <c:v>42803</c:v>
                </c:pt>
                <c:pt idx="393">
                  <c:v>42804</c:v>
                </c:pt>
                <c:pt idx="394">
                  <c:v>42807</c:v>
                </c:pt>
                <c:pt idx="395">
                  <c:v>42808</c:v>
                </c:pt>
                <c:pt idx="396">
                  <c:v>42809</c:v>
                </c:pt>
                <c:pt idx="397">
                  <c:v>42810</c:v>
                </c:pt>
                <c:pt idx="398">
                  <c:v>42811</c:v>
                </c:pt>
                <c:pt idx="399">
                  <c:v>42814</c:v>
                </c:pt>
                <c:pt idx="400">
                  <c:v>42815</c:v>
                </c:pt>
                <c:pt idx="401">
                  <c:v>42816</c:v>
                </c:pt>
                <c:pt idx="402">
                  <c:v>42817</c:v>
                </c:pt>
                <c:pt idx="403">
                  <c:v>42818</c:v>
                </c:pt>
                <c:pt idx="404">
                  <c:v>42821</c:v>
                </c:pt>
                <c:pt idx="405">
                  <c:v>42822</c:v>
                </c:pt>
                <c:pt idx="406">
                  <c:v>42823</c:v>
                </c:pt>
                <c:pt idx="407">
                  <c:v>42824</c:v>
                </c:pt>
                <c:pt idx="408">
                  <c:v>42825</c:v>
                </c:pt>
                <c:pt idx="409">
                  <c:v>42828</c:v>
                </c:pt>
                <c:pt idx="410">
                  <c:v>42829</c:v>
                </c:pt>
                <c:pt idx="411">
                  <c:v>42830</c:v>
                </c:pt>
                <c:pt idx="412">
                  <c:v>42831</c:v>
                </c:pt>
                <c:pt idx="413">
                  <c:v>42832</c:v>
                </c:pt>
                <c:pt idx="414">
                  <c:v>42835</c:v>
                </c:pt>
                <c:pt idx="415">
                  <c:v>42836</c:v>
                </c:pt>
                <c:pt idx="416">
                  <c:v>42837</c:v>
                </c:pt>
                <c:pt idx="417">
                  <c:v>42838</c:v>
                </c:pt>
                <c:pt idx="418">
                  <c:v>42843</c:v>
                </c:pt>
                <c:pt idx="419">
                  <c:v>42844</c:v>
                </c:pt>
                <c:pt idx="420">
                  <c:v>42845</c:v>
                </c:pt>
                <c:pt idx="421">
                  <c:v>42846</c:v>
                </c:pt>
                <c:pt idx="422">
                  <c:v>42849</c:v>
                </c:pt>
                <c:pt idx="423">
                  <c:v>42850</c:v>
                </c:pt>
                <c:pt idx="424">
                  <c:v>42851</c:v>
                </c:pt>
                <c:pt idx="425">
                  <c:v>42852</c:v>
                </c:pt>
                <c:pt idx="426">
                  <c:v>42853</c:v>
                </c:pt>
                <c:pt idx="427">
                  <c:v>42857</c:v>
                </c:pt>
                <c:pt idx="428">
                  <c:v>42858</c:v>
                </c:pt>
                <c:pt idx="429">
                  <c:v>42859</c:v>
                </c:pt>
                <c:pt idx="430">
                  <c:v>42860</c:v>
                </c:pt>
                <c:pt idx="431">
                  <c:v>42863</c:v>
                </c:pt>
                <c:pt idx="432">
                  <c:v>42864</c:v>
                </c:pt>
                <c:pt idx="433">
                  <c:v>42865</c:v>
                </c:pt>
                <c:pt idx="434">
                  <c:v>42866</c:v>
                </c:pt>
                <c:pt idx="435">
                  <c:v>42867</c:v>
                </c:pt>
                <c:pt idx="436">
                  <c:v>42870</c:v>
                </c:pt>
                <c:pt idx="437">
                  <c:v>42871</c:v>
                </c:pt>
                <c:pt idx="438">
                  <c:v>42872</c:v>
                </c:pt>
                <c:pt idx="439">
                  <c:v>42873</c:v>
                </c:pt>
                <c:pt idx="440">
                  <c:v>42874</c:v>
                </c:pt>
                <c:pt idx="441">
                  <c:v>42877</c:v>
                </c:pt>
                <c:pt idx="442">
                  <c:v>42878</c:v>
                </c:pt>
                <c:pt idx="443">
                  <c:v>42879</c:v>
                </c:pt>
                <c:pt idx="444">
                  <c:v>42880</c:v>
                </c:pt>
                <c:pt idx="445">
                  <c:v>42881</c:v>
                </c:pt>
                <c:pt idx="446">
                  <c:v>42884</c:v>
                </c:pt>
                <c:pt idx="447">
                  <c:v>42885</c:v>
                </c:pt>
                <c:pt idx="448">
                  <c:v>42886</c:v>
                </c:pt>
                <c:pt idx="449">
                  <c:v>42887</c:v>
                </c:pt>
                <c:pt idx="450">
                  <c:v>42888</c:v>
                </c:pt>
                <c:pt idx="451">
                  <c:v>42891</c:v>
                </c:pt>
                <c:pt idx="452">
                  <c:v>42892</c:v>
                </c:pt>
                <c:pt idx="453">
                  <c:v>42893</c:v>
                </c:pt>
                <c:pt idx="454">
                  <c:v>42894</c:v>
                </c:pt>
                <c:pt idx="455">
                  <c:v>42895</c:v>
                </c:pt>
                <c:pt idx="456">
                  <c:v>42898</c:v>
                </c:pt>
                <c:pt idx="457">
                  <c:v>42899</c:v>
                </c:pt>
                <c:pt idx="458">
                  <c:v>42900</c:v>
                </c:pt>
                <c:pt idx="459">
                  <c:v>42901</c:v>
                </c:pt>
                <c:pt idx="460">
                  <c:v>42902</c:v>
                </c:pt>
                <c:pt idx="461">
                  <c:v>42905</c:v>
                </c:pt>
                <c:pt idx="462">
                  <c:v>42906</c:v>
                </c:pt>
                <c:pt idx="463">
                  <c:v>42907</c:v>
                </c:pt>
                <c:pt idx="464">
                  <c:v>42908</c:v>
                </c:pt>
                <c:pt idx="465">
                  <c:v>42909</c:v>
                </c:pt>
                <c:pt idx="466">
                  <c:v>42912</c:v>
                </c:pt>
                <c:pt idx="467">
                  <c:v>42913</c:v>
                </c:pt>
                <c:pt idx="468">
                  <c:v>42914</c:v>
                </c:pt>
                <c:pt idx="469">
                  <c:v>42915</c:v>
                </c:pt>
                <c:pt idx="470">
                  <c:v>42916</c:v>
                </c:pt>
                <c:pt idx="471">
                  <c:v>42919</c:v>
                </c:pt>
                <c:pt idx="472">
                  <c:v>42920</c:v>
                </c:pt>
                <c:pt idx="473">
                  <c:v>42921</c:v>
                </c:pt>
                <c:pt idx="474">
                  <c:v>42922</c:v>
                </c:pt>
                <c:pt idx="475">
                  <c:v>42923</c:v>
                </c:pt>
                <c:pt idx="476">
                  <c:v>42926</c:v>
                </c:pt>
                <c:pt idx="477">
                  <c:v>42927</c:v>
                </c:pt>
                <c:pt idx="478">
                  <c:v>42928</c:v>
                </c:pt>
                <c:pt idx="479">
                  <c:v>42929</c:v>
                </c:pt>
                <c:pt idx="480">
                  <c:v>42930</c:v>
                </c:pt>
                <c:pt idx="481">
                  <c:v>42933</c:v>
                </c:pt>
                <c:pt idx="482">
                  <c:v>42934</c:v>
                </c:pt>
                <c:pt idx="483">
                  <c:v>42935</c:v>
                </c:pt>
                <c:pt idx="484">
                  <c:v>42936</c:v>
                </c:pt>
                <c:pt idx="485">
                  <c:v>42937</c:v>
                </c:pt>
                <c:pt idx="486">
                  <c:v>42940</c:v>
                </c:pt>
                <c:pt idx="487">
                  <c:v>42941</c:v>
                </c:pt>
                <c:pt idx="488">
                  <c:v>42942</c:v>
                </c:pt>
                <c:pt idx="489">
                  <c:v>42943</c:v>
                </c:pt>
                <c:pt idx="490">
                  <c:v>42944</c:v>
                </c:pt>
                <c:pt idx="491">
                  <c:v>42947</c:v>
                </c:pt>
                <c:pt idx="492">
                  <c:v>42948</c:v>
                </c:pt>
                <c:pt idx="493">
                  <c:v>42949</c:v>
                </c:pt>
                <c:pt idx="494">
                  <c:v>42950</c:v>
                </c:pt>
                <c:pt idx="495">
                  <c:v>42951</c:v>
                </c:pt>
                <c:pt idx="496">
                  <c:v>42954</c:v>
                </c:pt>
                <c:pt idx="497">
                  <c:v>42955</c:v>
                </c:pt>
                <c:pt idx="498">
                  <c:v>42956</c:v>
                </c:pt>
                <c:pt idx="499">
                  <c:v>42957</c:v>
                </c:pt>
                <c:pt idx="500">
                  <c:v>42958</c:v>
                </c:pt>
                <c:pt idx="501">
                  <c:v>42961</c:v>
                </c:pt>
                <c:pt idx="502">
                  <c:v>42962</c:v>
                </c:pt>
                <c:pt idx="503">
                  <c:v>42963</c:v>
                </c:pt>
                <c:pt idx="504">
                  <c:v>42964</c:v>
                </c:pt>
                <c:pt idx="505">
                  <c:v>42965</c:v>
                </c:pt>
                <c:pt idx="506">
                  <c:v>42968</c:v>
                </c:pt>
                <c:pt idx="507">
                  <c:v>42969</c:v>
                </c:pt>
                <c:pt idx="508">
                  <c:v>42970</c:v>
                </c:pt>
                <c:pt idx="509">
                  <c:v>42971</c:v>
                </c:pt>
                <c:pt idx="510">
                  <c:v>42972</c:v>
                </c:pt>
                <c:pt idx="511">
                  <c:v>42979</c:v>
                </c:pt>
              </c:numCache>
            </c:numRef>
          </c:xVal>
          <c:yVal>
            <c:numRef>
              <c:f>EUR6M!$AZ$2:$AZ$513</c:f>
              <c:numCache>
                <c:formatCode>0.0000%</c:formatCode>
                <c:ptCount val="512"/>
                <c:pt idx="0">
                  <c:v>3.7331574057547566E-4</c:v>
                </c:pt>
                <c:pt idx="1">
                  <c:v>3.7358351885282976E-4</c:v>
                </c:pt>
                <c:pt idx="2">
                  <c:v>3.7477963604625321E-4</c:v>
                </c:pt>
                <c:pt idx="3">
                  <c:v>3.7529625566981735E-4</c:v>
                </c:pt>
                <c:pt idx="4">
                  <c:v>3.7586532546374229E-4</c:v>
                </c:pt>
                <c:pt idx="5">
                  <c:v>3.7648294136282502E-4</c:v>
                </c:pt>
                <c:pt idx="6">
                  <c:v>3.7714519930054493E-4</c:v>
                </c:pt>
                <c:pt idx="7">
                  <c:v>3.7936078464957684E-4</c:v>
                </c:pt>
                <c:pt idx="8">
                  <c:v>3.8016257002788706E-4</c:v>
                </c:pt>
                <c:pt idx="9">
                  <c:v>3.8098947706831045E-4</c:v>
                </c:pt>
                <c:pt idx="10">
                  <c:v>3.8183760168192677E-4</c:v>
                </c:pt>
                <c:pt idx="11">
                  <c:v>3.8270303977147076E-4</c:v>
                </c:pt>
                <c:pt idx="12">
                  <c:v>3.8536419385406016E-4</c:v>
                </c:pt>
                <c:pt idx="13">
                  <c:v>3.8625984476881281E-4</c:v>
                </c:pt>
                <c:pt idx="14">
                  <c:v>3.8715328858400738E-4</c:v>
                </c:pt>
                <c:pt idx="15">
                  <c:v>3.8804062116460671E-4</c:v>
                </c:pt>
                <c:pt idx="16">
                  <c:v>3.9147982800888289E-4</c:v>
                </c:pt>
                <c:pt idx="17">
                  <c:v>3.9201876548299887E-4</c:v>
                </c:pt>
                <c:pt idx="18">
                  <c:v>3.9224897029444108E-4</c:v>
                </c:pt>
                <c:pt idx="19">
                  <c:v>3.9346429833139241E-4</c:v>
                </c:pt>
                <c:pt idx="20">
                  <c:v>3.8999999999991228E-4</c:v>
                </c:pt>
                <c:pt idx="21">
                  <c:v>3.9109360012857901E-4</c:v>
                </c:pt>
                <c:pt idx="22">
                  <c:v>3.9227600722216568E-4</c:v>
                </c:pt>
                <c:pt idx="23">
                  <c:v>3.9275554406824456E-4</c:v>
                </c:pt>
                <c:pt idx="24">
                  <c:v>3.9320337323216057E-4</c:v>
                </c:pt>
                <c:pt idx="25">
                  <c:v>3.9362153387007996E-4</c:v>
                </c:pt>
                <c:pt idx="26">
                  <c:v>3.9383990524141432E-4</c:v>
                </c:pt>
                <c:pt idx="27">
                  <c:v>3.9503827441441346E-4</c:v>
                </c:pt>
                <c:pt idx="28">
                  <c:v>3.9533867988190952E-4</c:v>
                </c:pt>
                <c:pt idx="29">
                  <c:v>3.9562165182243384E-4</c:v>
                </c:pt>
                <c:pt idx="30">
                  <c:v>3.9588922941006193E-4</c:v>
                </c:pt>
                <c:pt idx="31">
                  <c:v>3.9578308699486571E-4</c:v>
                </c:pt>
                <c:pt idx="32">
                  <c:v>3.9684637974937665E-4</c:v>
                </c:pt>
                <c:pt idx="33">
                  <c:v>3.9706757322253191E-4</c:v>
                </c:pt>
                <c:pt idx="34">
                  <c:v>3.9728560741083153E-4</c:v>
                </c:pt>
                <c:pt idx="35">
                  <c:v>3.9750252149621366E-4</c:v>
                </c:pt>
                <c:pt idx="36">
                  <c:v>3.9761502260002383E-4</c:v>
                </c:pt>
                <c:pt idx="37">
                  <c:v>3.983997604735367E-4</c:v>
                </c:pt>
                <c:pt idx="38">
                  <c:v>3.9864166180179477E-4</c:v>
                </c:pt>
                <c:pt idx="39">
                  <c:v>3.988946781366728E-4</c:v>
                </c:pt>
                <c:pt idx="40">
                  <c:v>3.9916084866753465E-4</c:v>
                </c:pt>
                <c:pt idx="41">
                  <c:v>3.9924122888986631E-4</c:v>
                </c:pt>
                <c:pt idx="42">
                  <c:v>4.0000000004258851E-4</c:v>
                </c:pt>
                <c:pt idx="43">
                  <c:v>4.0028787025333439E-4</c:v>
                </c:pt>
                <c:pt idx="44">
                  <c:v>4.0059549788088177E-4</c:v>
                </c:pt>
                <c:pt idx="45">
                  <c:v>4.0092369715127987E-4</c:v>
                </c:pt>
                <c:pt idx="46">
                  <c:v>4.0127328229277396E-4</c:v>
                </c:pt>
                <c:pt idx="47">
                  <c:v>4.0245849524165716E-4</c:v>
                </c:pt>
                <c:pt idx="48">
                  <c:v>4.0290176617326594E-4</c:v>
                </c:pt>
                <c:pt idx="49">
                  <c:v>4.0337049413652229E-4</c:v>
                </c:pt>
                <c:pt idx="50">
                  <c:v>4.0386549336801636E-4</c:v>
                </c:pt>
                <c:pt idx="51">
                  <c:v>4.0438757810741294E-4</c:v>
                </c:pt>
                <c:pt idx="52">
                  <c:v>4.061244877845976E-4</c:v>
                </c:pt>
                <c:pt idx="53">
                  <c:v>4.0676305698079967E-4</c:v>
                </c:pt>
                <c:pt idx="54">
                  <c:v>4.0743278291001947E-4</c:v>
                </c:pt>
                <c:pt idx="55">
                  <c:v>4.0813447982334121E-4</c:v>
                </c:pt>
                <c:pt idx="56">
                  <c:v>4.0886896197668023E-4</c:v>
                </c:pt>
                <c:pt idx="57">
                  <c:v>4.1127726246713948E-4</c:v>
                </c:pt>
                <c:pt idx="58">
                  <c:v>4.1215102818669758E-4</c:v>
                </c:pt>
                <c:pt idx="59">
                  <c:v>4.1306165046581825E-4</c:v>
                </c:pt>
                <c:pt idx="60">
                  <c:v>4.1400994357754608E-4</c:v>
                </c:pt>
                <c:pt idx="61">
                  <c:v>4.1499672179975695E-4</c:v>
                </c:pt>
                <c:pt idx="62">
                  <c:v>4.1889987983340733E-4</c:v>
                </c:pt>
                <c:pt idx="63">
                  <c:v>4.1999999999973753E-4</c:v>
                </c:pt>
                <c:pt idx="64">
                  <c:v>4.2113806940501032E-4</c:v>
                </c:pt>
                <c:pt idx="65">
                  <c:v>4.2231267611155503E-4</c:v>
                </c:pt>
                <c:pt idx="66">
                  <c:v>4.2440877822373701E-4</c:v>
                </c:pt>
                <c:pt idx="67">
                  <c:v>4.2733935000573039E-4</c:v>
                </c:pt>
                <c:pt idx="68">
                  <c:v>4.2866879873301055E-4</c:v>
                </c:pt>
                <c:pt idx="69">
                  <c:v>4.3002364694477349E-4</c:v>
                </c:pt>
                <c:pt idx="70">
                  <c:v>4.3140203832526251E-4</c:v>
                </c:pt>
                <c:pt idx="71">
                  <c:v>4.3325343012153283E-4</c:v>
                </c:pt>
                <c:pt idx="72">
                  <c:v>4.3711390906689548E-4</c:v>
                </c:pt>
                <c:pt idx="73">
                  <c:v>4.3858217139915786E-4</c:v>
                </c:pt>
                <c:pt idx="74">
                  <c:v>4.4006283890863355E-4</c:v>
                </c:pt>
                <c:pt idx="75">
                  <c:v>4.4155405524724187E-4</c:v>
                </c:pt>
                <c:pt idx="76">
                  <c:v>4.4334610603038332E-4</c:v>
                </c:pt>
                <c:pt idx="77">
                  <c:v>4.4758728169725726E-4</c:v>
                </c:pt>
                <c:pt idx="78">
                  <c:v>4.491033967388557E-4</c:v>
                </c:pt>
                <c:pt idx="79">
                  <c:v>4.5061892239442778E-4</c:v>
                </c:pt>
                <c:pt idx="80">
                  <c:v>4.5213200227483277E-4</c:v>
                </c:pt>
                <c:pt idx="81">
                  <c:v>4.5812273606627606E-4</c:v>
                </c:pt>
                <c:pt idx="82">
                  <c:v>4.5959574103804357E-4</c:v>
                </c:pt>
                <c:pt idx="83">
                  <c:v>4.610551617827346E-4</c:v>
                </c:pt>
                <c:pt idx="84">
                  <c:v>4.6218176036316971E-4</c:v>
                </c:pt>
                <c:pt idx="85">
                  <c:v>4.5000000000053239E-4</c:v>
                </c:pt>
                <c:pt idx="86">
                  <c:v>4.5129227856776467E-4</c:v>
                </c:pt>
                <c:pt idx="87">
                  <c:v>4.5255791047122036E-4</c:v>
                </c:pt>
                <c:pt idx="88">
                  <c:v>4.5379808269723285E-4</c:v>
                </c:pt>
                <c:pt idx="89">
                  <c:v>4.5501398223696683E-4</c:v>
                </c:pt>
                <c:pt idx="90">
                  <c:v>4.5852791470460673E-4</c:v>
                </c:pt>
                <c:pt idx="91">
                  <c:v>4.5965859348378246E-4</c:v>
                </c:pt>
                <c:pt idx="92">
                  <c:v>4.6077093458696505E-4</c:v>
                </c:pt>
                <c:pt idx="93">
                  <c:v>4.6186612502552293E-4</c:v>
                </c:pt>
                <c:pt idx="94">
                  <c:v>4.6294535181477727E-4</c:v>
                </c:pt>
                <c:pt idx="95">
                  <c:v>4.6609912048560872E-4</c:v>
                </c:pt>
                <c:pt idx="96">
                  <c:v>4.6712636288971486E-4</c:v>
                </c:pt>
                <c:pt idx="97">
                  <c:v>4.6814357676328754E-4</c:v>
                </c:pt>
                <c:pt idx="98">
                  <c:v>4.6915194913833792E-4</c:v>
                </c:pt>
                <c:pt idx="99">
                  <c:v>4.7015266705039077E-4</c:v>
                </c:pt>
                <c:pt idx="100">
                  <c:v>4.731207643866513E-4</c:v>
                </c:pt>
                <c:pt idx="101">
                  <c:v>4.7410273483841669E-4</c:v>
                </c:pt>
                <c:pt idx="102">
                  <c:v>4.7508298603555327E-4</c:v>
                </c:pt>
                <c:pt idx="103">
                  <c:v>4.760627050267622E-4</c:v>
                </c:pt>
                <c:pt idx="104">
                  <c:v>4.770430788646974E-4</c:v>
                </c:pt>
                <c:pt idx="105">
                  <c:v>4.7999999999989447E-4</c:v>
                </c:pt>
                <c:pt idx="106">
                  <c:v>4.8099457909853366E-4</c:v>
                </c:pt>
                <c:pt idx="107">
                  <c:v>4.8199404024183148E-4</c:v>
                </c:pt>
                <c:pt idx="108">
                  <c:v>4.8299786239865768E-4</c:v>
                </c:pt>
                <c:pt idx="109">
                  <c:v>4.8400552453612501E-4</c:v>
                </c:pt>
                <c:pt idx="110">
                  <c:v>4.8704634049998854E-4</c:v>
                </c:pt>
                <c:pt idx="111">
                  <c:v>4.8806415222060783E-4</c:v>
                </c:pt>
                <c:pt idx="112">
                  <c:v>4.8908319874601299E-4</c:v>
                </c:pt>
                <c:pt idx="113">
                  <c:v>4.9010295903804642E-4</c:v>
                </c:pt>
                <c:pt idx="114">
                  <c:v>4.9112291205723267E-4</c:v>
                </c:pt>
                <c:pt idx="115">
                  <c:v>4.9417871706582692E-4</c:v>
                </c:pt>
                <c:pt idx="116">
                  <c:v>4.9519423057647221E-4</c:v>
                </c:pt>
                <c:pt idx="117">
                  <c:v>4.9620733160064324E-4</c:v>
                </c:pt>
                <c:pt idx="118">
                  <c:v>4.972174990922764E-4</c:v>
                </c:pt>
                <c:pt idx="119">
                  <c:v>4.9822421200399077E-4</c:v>
                </c:pt>
                <c:pt idx="120">
                  <c:v>5.0121841277746531E-4</c:v>
                </c:pt>
                <c:pt idx="121">
                  <c:v>5.0220609688076063E-4</c:v>
                </c:pt>
                <c:pt idx="122">
                  <c:v>5.0318772115449473E-4</c:v>
                </c:pt>
                <c:pt idx="123">
                  <c:v>5.0416276454557675E-4</c:v>
                </c:pt>
                <c:pt idx="124">
                  <c:v>5.0513070599915921E-4</c:v>
                </c:pt>
                <c:pt idx="125">
                  <c:v>5.0893302676288546E-4</c:v>
                </c:pt>
                <c:pt idx="126">
                  <c:v>5.0999999999743286E-4</c:v>
                </c:pt>
                <c:pt idx="127">
                  <c:v>5.110660181924545E-4</c:v>
                </c:pt>
                <c:pt idx="128">
                  <c:v>5.137422335333233E-4</c:v>
                </c:pt>
                <c:pt idx="129">
                  <c:v>5.1403659659902403E-4</c:v>
                </c:pt>
                <c:pt idx="130">
                  <c:v>5.1642249201607718E-4</c:v>
                </c:pt>
                <c:pt idx="131">
                  <c:v>5.1750810887379157E-4</c:v>
                </c:pt>
                <c:pt idx="132">
                  <c:v>5.1860151495034099E-4</c:v>
                </c:pt>
                <c:pt idx="133">
                  <c:v>5.2199819909441497E-4</c:v>
                </c:pt>
                <c:pt idx="134">
                  <c:v>5.2198563326468059E-4</c:v>
                </c:pt>
                <c:pt idx="135">
                  <c:v>5.2423061175033148E-4</c:v>
                </c:pt>
                <c:pt idx="136">
                  <c:v>5.2539789006346969E-4</c:v>
                </c:pt>
                <c:pt idx="137">
                  <c:v>5.2658200326661175E-4</c:v>
                </c:pt>
                <c:pt idx="138">
                  <c:v>5.3042302331847283E-4</c:v>
                </c:pt>
                <c:pt idx="139">
                  <c:v>5.3033531482878365E-4</c:v>
                </c:pt>
                <c:pt idx="140">
                  <c:v>5.3280032158556975E-4</c:v>
                </c:pt>
                <c:pt idx="141">
                  <c:v>5.3411258155451917E-4</c:v>
                </c:pt>
                <c:pt idx="142">
                  <c:v>5.3545072226015276E-4</c:v>
                </c:pt>
                <c:pt idx="143">
                  <c:v>5.3945517834323492E-4</c:v>
                </c:pt>
                <c:pt idx="144">
                  <c:v>5.4409543000197172E-4</c:v>
                </c:pt>
                <c:pt idx="145">
                  <c:v>5.45650919992697E-4</c:v>
                </c:pt>
                <c:pt idx="146">
                  <c:v>5.4603812689544141E-4</c:v>
                </c:pt>
                <c:pt idx="147">
                  <c:v>5.500000000002545E-4</c:v>
                </c:pt>
                <c:pt idx="148">
                  <c:v>5.5291343051017583E-4</c:v>
                </c:pt>
                <c:pt idx="149">
                  <c:v>5.5470592874220669E-4</c:v>
                </c:pt>
                <c:pt idx="150">
                  <c:v>5.5652275508578453E-4</c:v>
                </c:pt>
                <c:pt idx="151">
                  <c:v>5.5836280839070037E-4</c:v>
                </c:pt>
                <c:pt idx="152">
                  <c:v>5.6206097583345101E-4</c:v>
                </c:pt>
                <c:pt idx="153">
                  <c:v>5.65933268141805E-4</c:v>
                </c:pt>
                <c:pt idx="154">
                  <c:v>5.6787293890723091E-4</c:v>
                </c:pt>
                <c:pt idx="155">
                  <c:v>5.6982922966983859E-4</c:v>
                </c:pt>
                <c:pt idx="156">
                  <c:v>5.7180103925452068E-4</c:v>
                </c:pt>
                <c:pt idx="157">
                  <c:v>5.754715523050277E-4</c:v>
                </c:pt>
                <c:pt idx="158">
                  <c:v>5.7982144219346989E-4</c:v>
                </c:pt>
                <c:pt idx="159">
                  <c:v>5.8185432813523852E-4</c:v>
                </c:pt>
                <c:pt idx="160">
                  <c:v>5.8389612576719081E-4</c:v>
                </c:pt>
                <c:pt idx="161">
                  <c:v>5.8594573388626354E-4</c:v>
                </c:pt>
                <c:pt idx="162">
                  <c:v>5.8985811635492739E-4</c:v>
                </c:pt>
                <c:pt idx="163">
                  <c:v>5.9420024699296723E-4</c:v>
                </c:pt>
                <c:pt idx="164">
                  <c:v>5.9627238932915519E-4</c:v>
                </c:pt>
                <c:pt idx="165">
                  <c:v>5.9834573483274491E-4</c:v>
                </c:pt>
                <c:pt idx="166">
                  <c:v>6.0041918226878615E-4</c:v>
                </c:pt>
                <c:pt idx="167">
                  <c:v>6.0484704579137074E-4</c:v>
                </c:pt>
                <c:pt idx="168">
                  <c:v>6.0999999999982574E-4</c:v>
                </c:pt>
                <c:pt idx="169">
                  <c:v>6.1211554214129333E-4</c:v>
                </c:pt>
                <c:pt idx="170">
                  <c:v>6.142287913247635E-4</c:v>
                </c:pt>
                <c:pt idx="171">
                  <c:v>6.1939158203308975E-4</c:v>
                </c:pt>
                <c:pt idx="172">
                  <c:v>6.1999609677281008E-4</c:v>
                </c:pt>
                <c:pt idx="173">
                  <c:v>6.247498175310953E-4</c:v>
                </c:pt>
                <c:pt idx="174">
                  <c:v>6.2684281374396063E-4</c:v>
                </c:pt>
                <c:pt idx="175">
                  <c:v>6.2893135191202296E-4</c:v>
                </c:pt>
                <c:pt idx="176">
                  <c:v>6.3442902461153768E-4</c:v>
                </c:pt>
                <c:pt idx="177">
                  <c:v>6.3481006754764085E-4</c:v>
                </c:pt>
                <c:pt idx="178">
                  <c:v>6.3929634642426788E-4</c:v>
                </c:pt>
                <c:pt idx="179">
                  <c:v>6.4135164091191313E-4</c:v>
                </c:pt>
                <c:pt idx="180">
                  <c:v>6.434003122049569E-4</c:v>
                </c:pt>
                <c:pt idx="181">
                  <c:v>6.4881139215920648E-4</c:v>
                </c:pt>
                <c:pt idx="182">
                  <c:v>6.491559505169824E-4</c:v>
                </c:pt>
                <c:pt idx="183">
                  <c:v>6.5353349479232872E-4</c:v>
                </c:pt>
                <c:pt idx="184">
                  <c:v>6.555359313241356E-4</c:v>
                </c:pt>
                <c:pt idx="185">
                  <c:v>6.5752957945159035E-4</c:v>
                </c:pt>
                <c:pt idx="186">
                  <c:v>6.6243372258288581E-4</c:v>
                </c:pt>
                <c:pt idx="187">
                  <c:v>6.6292822072082109E-4</c:v>
                </c:pt>
                <c:pt idx="188">
                  <c:v>6.673551677788994E-4</c:v>
                </c:pt>
                <c:pt idx="189">
                  <c:v>6.6801253985355276E-4</c:v>
                </c:pt>
                <c:pt idx="190">
                  <c:v>6.7000000000017415E-4</c:v>
                </c:pt>
                <c:pt idx="191">
                  <c:v>6.7198071431710826E-4</c:v>
                </c:pt>
                <c:pt idx="192">
                  <c:v>6.7610627759444363E-4</c:v>
                </c:pt>
                <c:pt idx="193">
                  <c:v>6.7986692656165422E-4</c:v>
                </c:pt>
                <c:pt idx="194">
                  <c:v>6.8183786340533109E-4</c:v>
                </c:pt>
                <c:pt idx="195">
                  <c:v>6.8381197180077244E-4</c:v>
                </c:pt>
                <c:pt idx="196">
                  <c:v>6.8579096078045642E-4</c:v>
                </c:pt>
                <c:pt idx="197">
                  <c:v>6.8945691970152194E-4</c:v>
                </c:pt>
                <c:pt idx="198">
                  <c:v>6.9378990341570769E-4</c:v>
                </c:pt>
                <c:pt idx="199">
                  <c:v>6.958189310344164E-4</c:v>
                </c:pt>
                <c:pt idx="200">
                  <c:v>6.978630935746379E-4</c:v>
                </c:pt>
                <c:pt idx="201">
                  <c:v>6.9992410011777322E-4</c:v>
                </c:pt>
                <c:pt idx="202">
                  <c:v>7.0366234802575977E-4</c:v>
                </c:pt>
                <c:pt idx="203">
                  <c:v>7.0837074822004066E-4</c:v>
                </c:pt>
                <c:pt idx="204">
                  <c:v>7.1054161127263892E-4</c:v>
                </c:pt>
                <c:pt idx="205">
                  <c:v>7.1273957298210761E-4</c:v>
                </c:pt>
                <c:pt idx="206">
                  <c:v>7.1496634248750649E-4</c:v>
                </c:pt>
                <c:pt idx="207">
                  <c:v>7.2041612151839353E-4</c:v>
                </c:pt>
                <c:pt idx="208">
                  <c:v>7.2419568154925005E-4</c:v>
                </c:pt>
                <c:pt idx="209">
                  <c:v>7.2659212742902043E-4</c:v>
                </c:pt>
                <c:pt idx="210">
                  <c:v>7.2902763613171245E-4</c:v>
                </c:pt>
                <c:pt idx="211">
                  <c:v>7.315039168645283E-4</c:v>
                </c:pt>
                <c:pt idx="212">
                  <c:v>7.5000000000026857E-4</c:v>
                </c:pt>
                <c:pt idx="213">
                  <c:v>7.5662463783538641E-4</c:v>
                </c:pt>
                <c:pt idx="214">
                  <c:v>7.5938940864941548E-4</c:v>
                </c:pt>
                <c:pt idx="215">
                  <c:v>7.6218577571210552E-4</c:v>
                </c:pt>
                <c:pt idx="216">
                  <c:v>7.6871499238933205E-4</c:v>
                </c:pt>
                <c:pt idx="217">
                  <c:v>7.6974315820694454E-4</c:v>
                </c:pt>
                <c:pt idx="218">
                  <c:v>7.7657765063738509E-4</c:v>
                </c:pt>
                <c:pt idx="219">
                  <c:v>7.7952525258512511E-4</c:v>
                </c:pt>
                <c:pt idx="220">
                  <c:v>7.8249166982175716E-4</c:v>
                </c:pt>
                <c:pt idx="221">
                  <c:v>7.8955652383923486E-4</c:v>
                </c:pt>
                <c:pt idx="222">
                  <c:v>7.9052111392227458E-4</c:v>
                </c:pt>
                <c:pt idx="223">
                  <c:v>7.9754207873655009E-4</c:v>
                </c:pt>
                <c:pt idx="224">
                  <c:v>8.005830435956051E-4</c:v>
                </c:pt>
                <c:pt idx="225">
                  <c:v>8.0363004227158451E-4</c:v>
                </c:pt>
                <c:pt idx="226">
                  <c:v>8.1060056063195478E-4</c:v>
                </c:pt>
                <c:pt idx="227">
                  <c:v>8.116813796309974E-4</c:v>
                </c:pt>
                <c:pt idx="228">
                  <c:v>8.1889163359011557E-4</c:v>
                </c:pt>
                <c:pt idx="229">
                  <c:v>8.2193648941932538E-4</c:v>
                </c:pt>
                <c:pt idx="230">
                  <c:v>8.2497459704349691E-4</c:v>
                </c:pt>
                <c:pt idx="231">
                  <c:v>8.3122751619619573E-4</c:v>
                </c:pt>
                <c:pt idx="232">
                  <c:v>8.3410404797627921E-4</c:v>
                </c:pt>
                <c:pt idx="233">
                  <c:v>8.4000000000011604E-4</c:v>
                </c:pt>
                <c:pt idx="234">
                  <c:v>8.4295996131442976E-4</c:v>
                </c:pt>
                <c:pt idx="235">
                  <c:v>8.4590453383024701E-4</c:v>
                </c:pt>
                <c:pt idx="236">
                  <c:v>8.5102982653134467E-4</c:v>
                </c:pt>
                <c:pt idx="237">
                  <c:v>8.5282220515050112E-4</c:v>
                </c:pt>
                <c:pt idx="238">
                  <c:v>8.6047762057672738E-4</c:v>
                </c:pt>
                <c:pt idx="239">
                  <c:v>8.633784941850086E-4</c:v>
                </c:pt>
                <c:pt idx="240">
                  <c:v>8.6628019041960476E-4</c:v>
                </c:pt>
                <c:pt idx="241">
                  <c:v>8.7087288765805195E-4</c:v>
                </c:pt>
                <c:pt idx="242">
                  <c:v>8.7292905770964917E-4</c:v>
                </c:pt>
                <c:pt idx="243">
                  <c:v>8.8088207052030773E-4</c:v>
                </c:pt>
                <c:pt idx="244">
                  <c:v>8.8383733842852278E-4</c:v>
                </c:pt>
                <c:pt idx="245">
                  <c:v>8.8680964106514835E-4</c:v>
                </c:pt>
                <c:pt idx="246">
                  <c:v>8.916094788020474E-4</c:v>
                </c:pt>
                <c:pt idx="247">
                  <c:v>8.9373087754171607E-4</c:v>
                </c:pt>
                <c:pt idx="248">
                  <c:v>9.0200773820159352E-4</c:v>
                </c:pt>
                <c:pt idx="249">
                  <c:v>9.0513088723446263E-4</c:v>
                </c:pt>
                <c:pt idx="250">
                  <c:v>9.0828728381378695E-4</c:v>
                </c:pt>
                <c:pt idx="251">
                  <c:v>9.1402548630728931E-4</c:v>
                </c:pt>
                <c:pt idx="252">
                  <c:v>9.1601779124436461E-4</c:v>
                </c:pt>
                <c:pt idx="253">
                  <c:v>9.2317410002823366E-4</c:v>
                </c:pt>
                <c:pt idx="254">
                  <c:v>9.2501134984635826E-4</c:v>
                </c:pt>
                <c:pt idx="255">
                  <c:v>9.2679842771242965E-4</c:v>
                </c:pt>
                <c:pt idx="256">
                  <c:v>9.300000000001526E-4</c:v>
                </c:pt>
                <c:pt idx="257">
                  <c:v>9.332362731634188E-4</c:v>
                </c:pt>
                <c:pt idx="258">
                  <c:v>9.4505629478454627E-4</c:v>
                </c:pt>
                <c:pt idx="259">
                  <c:v>9.4652086080551081E-4</c:v>
                </c:pt>
                <c:pt idx="260">
                  <c:v>9.4992376196989775E-4</c:v>
                </c:pt>
                <c:pt idx="261">
                  <c:v>9.5335811702924292E-4</c:v>
                </c:pt>
                <c:pt idx="262">
                  <c:v>9.5682330207643243E-4</c:v>
                </c:pt>
                <c:pt idx="263">
                  <c:v>9.6973558486817429E-4</c:v>
                </c:pt>
                <c:pt idx="264">
                  <c:v>9.7097986387637578E-4</c:v>
                </c:pt>
                <c:pt idx="265">
                  <c:v>9.7458984013683845E-4</c:v>
                </c:pt>
                <c:pt idx="266">
                  <c:v>9.7822690287356759E-4</c:v>
                </c:pt>
                <c:pt idx="267">
                  <c:v>9.8189042815648424E-4</c:v>
                </c:pt>
                <c:pt idx="268">
                  <c:v>9.9559452843307403E-4</c:v>
                </c:pt>
                <c:pt idx="269">
                  <c:v>9.9679667601728196E-4</c:v>
                </c:pt>
                <c:pt idx="270">
                  <c:v>1.0005831549514369E-3</c:v>
                </c:pt>
                <c:pt idx="271">
                  <c:v>1.0043923527740196E-3</c:v>
                </c:pt>
                <c:pt idx="272">
                  <c:v>1.0082236455284535E-3</c:v>
                </c:pt>
                <c:pt idx="273">
                  <c:v>1.022420283951107E-3</c:v>
                </c:pt>
                <c:pt idx="274">
                  <c:v>1.0237572865936014E-3</c:v>
                </c:pt>
                <c:pt idx="275">
                  <c:v>1.0276896945173115E-3</c:v>
                </c:pt>
                <c:pt idx="276">
                  <c:v>1.0316404535472916E-3</c:v>
                </c:pt>
                <c:pt idx="277">
                  <c:v>1.0381014527102077E-3</c:v>
                </c:pt>
                <c:pt idx="278">
                  <c:v>1.0499999999991926E-3</c:v>
                </c:pt>
                <c:pt idx="279">
                  <c:v>1.0539891920391886E-3</c:v>
                </c:pt>
                <c:pt idx="280">
                  <c:v>1.0579893850590919E-3</c:v>
                </c:pt>
                <c:pt idx="281">
                  <c:v>1.062000537197443E-3</c:v>
                </c:pt>
                <c:pt idx="282">
                  <c:v>1.0660226065923434E-3</c:v>
                </c:pt>
                <c:pt idx="283">
                  <c:v>1.0781538996920846E-3</c:v>
                </c:pt>
                <c:pt idx="284">
                  <c:v>1.0822192194893654E-3</c:v>
                </c:pt>
                <c:pt idx="285">
                  <c:v>1.0862952472306283E-3</c:v>
                </c:pt>
                <c:pt idx="286">
                  <c:v>1.0903819410530962E-3</c:v>
                </c:pt>
                <c:pt idx="287">
                  <c:v>1.1027829734090407E-3</c:v>
                </c:pt>
                <c:pt idx="288">
                  <c:v>1.1089116677932172E-3</c:v>
                </c:pt>
                <c:pt idx="289">
                  <c:v>1.1109739361634787E-3</c:v>
                </c:pt>
                <c:pt idx="290">
                  <c:v>1.1151237473399273E-3</c:v>
                </c:pt>
                <c:pt idx="291">
                  <c:v>1.1192839315515542E-3</c:v>
                </c:pt>
                <c:pt idx="292">
                  <c:v>1.1234544469338251E-3</c:v>
                </c:pt>
                <c:pt idx="293">
                  <c:v>1.1360275614600438E-3</c:v>
                </c:pt>
                <c:pt idx="294">
                  <c:v>1.1402389828782358E-3</c:v>
                </c:pt>
                <c:pt idx="295">
                  <c:v>1.1444605261417679E-3</c:v>
                </c:pt>
                <c:pt idx="296">
                  <c:v>1.1486921493865452E-3</c:v>
                </c:pt>
                <c:pt idx="297">
                  <c:v>1.1529338107453989E-3</c:v>
                </c:pt>
                <c:pt idx="298">
                  <c:v>1.1585912957725051E-3</c:v>
                </c:pt>
                <c:pt idx="299">
                  <c:v>1.1700000000019113E-3</c:v>
                </c:pt>
                <c:pt idx="300">
                  <c:v>1.171770123469374E-3</c:v>
                </c:pt>
                <c:pt idx="301">
                  <c:v>1.1760147498541137E-3</c:v>
                </c:pt>
                <c:pt idx="302">
                  <c:v>1.1802658858944305E-3</c:v>
                </c:pt>
                <c:pt idx="303">
                  <c:v>1.1957807913577112E-3</c:v>
                </c:pt>
                <c:pt idx="304">
                  <c:v>1.1973370306295932E-3</c:v>
                </c:pt>
                <c:pt idx="305">
                  <c:v>1.2016218429687865E-3</c:v>
                </c:pt>
                <c:pt idx="306">
                  <c:v>1.2059136161774297E-3</c:v>
                </c:pt>
                <c:pt idx="307">
                  <c:v>1.2102124254603375E-3</c:v>
                </c:pt>
                <c:pt idx="308">
                  <c:v>1.2259784793210938E-3</c:v>
                </c:pt>
                <c:pt idx="309">
                  <c:v>1.227479527460942E-3</c:v>
                </c:pt>
                <c:pt idx="310">
                  <c:v>1.2318146452147758E-3</c:v>
                </c:pt>
                <c:pt idx="311">
                  <c:v>1.2361572502881035E-3</c:v>
                </c:pt>
                <c:pt idx="312">
                  <c:v>1.2405074178905974E-3</c:v>
                </c:pt>
                <c:pt idx="313">
                  <c:v>1.2563283157022971E-3</c:v>
                </c:pt>
                <c:pt idx="314">
                  <c:v>1.2579852178183737E-3</c:v>
                </c:pt>
                <c:pt idx="315">
                  <c:v>1.2623743262431472E-3</c:v>
                </c:pt>
                <c:pt idx="316">
                  <c:v>1.2667714484727889E-3</c:v>
                </c:pt>
                <c:pt idx="317">
                  <c:v>1.2711766597231545E-3</c:v>
                </c:pt>
                <c:pt idx="318">
                  <c:v>1.2868559467666524E-3</c:v>
                </c:pt>
                <c:pt idx="319">
                  <c:v>1.2888798992582444E-3</c:v>
                </c:pt>
                <c:pt idx="320">
                  <c:v>1.2956143724050231E-3</c:v>
                </c:pt>
                <c:pt idx="321">
                  <c:v>1.2999999999992933E-3</c:v>
                </c:pt>
                <c:pt idx="322">
                  <c:v>1.3043900100312728E-3</c:v>
                </c:pt>
                <c:pt idx="323">
                  <c:v>1.3175874181532115E-3</c:v>
                </c:pt>
                <c:pt idx="324">
                  <c:v>1.3219960537715391E-3</c:v>
                </c:pt>
                <c:pt idx="325">
                  <c:v>1.3264096259671674E-3</c:v>
                </c:pt>
                <c:pt idx="326">
                  <c:v>1.3308282468135239E-3</c:v>
                </c:pt>
                <c:pt idx="327">
                  <c:v>1.3352520283844754E-3</c:v>
                </c:pt>
                <c:pt idx="328">
                  <c:v>1.3485554582151891E-3</c:v>
                </c:pt>
                <c:pt idx="329">
                  <c:v>1.3530010034583236E-3</c:v>
                </c:pt>
                <c:pt idx="330">
                  <c:v>1.3574522698173469E-3</c:v>
                </c:pt>
                <c:pt idx="331">
                  <c:v>1.3619093693731531E-3</c:v>
                </c:pt>
                <c:pt idx="332">
                  <c:v>1.3663724142079533E-3</c:v>
                </c:pt>
                <c:pt idx="333">
                  <c:v>1.3797983412290804E-3</c:v>
                </c:pt>
                <c:pt idx="334">
                  <c:v>1.3842862880261311E-3</c:v>
                </c:pt>
                <c:pt idx="335">
                  <c:v>1.3887807405299248E-3</c:v>
                </c:pt>
                <c:pt idx="336">
                  <c:v>1.3932818108296997E-3</c:v>
                </c:pt>
                <c:pt idx="337">
                  <c:v>1.3977896110142561E-3</c:v>
                </c:pt>
                <c:pt idx="338">
                  <c:v>1.4158903524439284E-3</c:v>
                </c:pt>
                <c:pt idx="339">
                  <c:v>1.4204334834423636E-3</c:v>
                </c:pt>
                <c:pt idx="340">
                  <c:v>1.4249840168878058E-3</c:v>
                </c:pt>
                <c:pt idx="341">
                  <c:v>1.4295420648782783E-3</c:v>
                </c:pt>
                <c:pt idx="342">
                  <c:v>1.4300000000001887E-3</c:v>
                </c:pt>
                <c:pt idx="343">
                  <c:v>1.4322021938894601E-3</c:v>
                </c:pt>
                <c:pt idx="344">
                  <c:v>1.4367253506967932E-3</c:v>
                </c:pt>
                <c:pt idx="345">
                  <c:v>1.4412623725692446E-3</c:v>
                </c:pt>
                <c:pt idx="346">
                  <c:v>1.4458135323524276E-3</c:v>
                </c:pt>
                <c:pt idx="347">
                  <c:v>1.4623069747786723E-3</c:v>
                </c:pt>
                <c:pt idx="348">
                  <c:v>1.4641650075696664E-3</c:v>
                </c:pt>
                <c:pt idx="349">
                  <c:v>1.4687909496666715E-3</c:v>
                </c:pt>
                <c:pt idx="350">
                  <c:v>1.4734326667993189E-3</c:v>
                </c:pt>
                <c:pt idx="351">
                  <c:v>1.4780904318308875E-3</c:v>
                </c:pt>
                <c:pt idx="352">
                  <c:v>1.4950971926752045E-3</c:v>
                </c:pt>
                <c:pt idx="353">
                  <c:v>1.4968874283457702E-3</c:v>
                </c:pt>
                <c:pt idx="354">
                  <c:v>1.5016295259443462E-3</c:v>
                </c:pt>
                <c:pt idx="355">
                  <c:v>1.5063893086908536E-3</c:v>
                </c:pt>
                <c:pt idx="356">
                  <c:v>1.5111670494710953E-3</c:v>
                </c:pt>
                <c:pt idx="357">
                  <c:v>1.528463721016378E-3</c:v>
                </c:pt>
                <c:pt idx="358">
                  <c:v>1.5304630507395182E-3</c:v>
                </c:pt>
                <c:pt idx="359">
                  <c:v>1.5353346750757169E-3</c:v>
                </c:pt>
                <c:pt idx="360">
                  <c:v>1.5402258948227345E-3</c:v>
                </c:pt>
                <c:pt idx="361">
                  <c:v>1.5451369828888965E-3</c:v>
                </c:pt>
                <c:pt idx="362">
                  <c:v>1.5624996338521983E-3</c:v>
                </c:pt>
                <c:pt idx="363">
                  <c:v>1.5649854766091079E-3</c:v>
                </c:pt>
                <c:pt idx="364">
                  <c:v>1.5699999999987807E-3</c:v>
                </c:pt>
                <c:pt idx="365">
                  <c:v>1.575035369767662E-3</c:v>
                </c:pt>
                <c:pt idx="366">
                  <c:v>1.5800885615562046E-3</c:v>
                </c:pt>
                <c:pt idx="367">
                  <c:v>1.5973401500007861E-3</c:v>
                </c:pt>
                <c:pt idx="368">
                  <c:v>1.6004058713991345E-3</c:v>
                </c:pt>
                <c:pt idx="369">
                  <c:v>1.6054929148265171E-3</c:v>
                </c:pt>
                <c:pt idx="370">
                  <c:v>1.6105756766269131E-3</c:v>
                </c:pt>
                <c:pt idx="371">
                  <c:v>1.6156504727271653E-3</c:v>
                </c:pt>
                <c:pt idx="372">
                  <c:v>1.6324583257093335E-3</c:v>
                </c:pt>
                <c:pt idx="373">
                  <c:v>1.6357963173713708E-3</c:v>
                </c:pt>
                <c:pt idx="374">
                  <c:v>1.6407760225791148E-3</c:v>
                </c:pt>
                <c:pt idx="375">
                  <c:v>1.6457256568727023E-3</c:v>
                </c:pt>
                <c:pt idx="376">
                  <c:v>1.6506415359223859E-3</c:v>
                </c:pt>
                <c:pt idx="377">
                  <c:v>1.6666122494986906E-3</c:v>
                </c:pt>
                <c:pt idx="378">
                  <c:v>1.6698938119075251E-3</c:v>
                </c:pt>
                <c:pt idx="379">
                  <c:v>1.6745856486140782E-3</c:v>
                </c:pt>
                <c:pt idx="380">
                  <c:v>1.6792216233978087E-3</c:v>
                </c:pt>
                <c:pt idx="381">
                  <c:v>1.6837980517037355E-3</c:v>
                </c:pt>
                <c:pt idx="382">
                  <c:v>1.6985451301320621E-3</c:v>
                </c:pt>
                <c:pt idx="383">
                  <c:v>1.7057407398611499E-3</c:v>
                </c:pt>
                <c:pt idx="384">
                  <c:v>1.7099999999992124E-3</c:v>
                </c:pt>
                <c:pt idx="385">
                  <c:v>1.7172336973826684E-3</c:v>
                </c:pt>
                <c:pt idx="386">
                  <c:v>1.7198385817660115E-3</c:v>
                </c:pt>
                <c:pt idx="387">
                  <c:v>1.7303083001420627E-3</c:v>
                </c:pt>
                <c:pt idx="388">
                  <c:v>1.7341995638133479E-3</c:v>
                </c:pt>
                <c:pt idx="389">
                  <c:v>1.7380435242398335E-3</c:v>
                </c:pt>
                <c:pt idx="390">
                  <c:v>1.7451551607459935E-3</c:v>
                </c:pt>
                <c:pt idx="391">
                  <c:v>1.7472701081245429E-3</c:v>
                </c:pt>
                <c:pt idx="392">
                  <c:v>1.7566962145469354E-3</c:v>
                </c:pt>
                <c:pt idx="393">
                  <c:v>1.7603418180816399E-3</c:v>
                </c:pt>
                <c:pt idx="394">
                  <c:v>1.7639686062040725E-3</c:v>
                </c:pt>
                <c:pt idx="395">
                  <c:v>1.7711790404328907E-3</c:v>
                </c:pt>
                <c:pt idx="396">
                  <c:v>1.7729917214075106E-3</c:v>
                </c:pt>
                <c:pt idx="397">
                  <c:v>1.7819627603056078E-3</c:v>
                </c:pt>
                <c:pt idx="398">
                  <c:v>1.7855621231816186E-3</c:v>
                </c:pt>
                <c:pt idx="399">
                  <c:v>1.7891711600027528E-3</c:v>
                </c:pt>
                <c:pt idx="400">
                  <c:v>1.7966862665534072E-3</c:v>
                </c:pt>
                <c:pt idx="401">
                  <c:v>1.7983918196501571E-3</c:v>
                </c:pt>
                <c:pt idx="402">
                  <c:v>1.807503905330649E-3</c:v>
                </c:pt>
                <c:pt idx="403">
                  <c:v>1.8112564574861822E-3</c:v>
                </c:pt>
                <c:pt idx="404">
                  <c:v>1.8150471744356493E-3</c:v>
                </c:pt>
                <c:pt idx="405">
                  <c:v>1.8168187610597014E-3</c:v>
                </c:pt>
                <c:pt idx="406">
                  <c:v>1.818615348724405E-3</c:v>
                </c:pt>
                <c:pt idx="407">
                  <c:v>1.8325763843205719E-3</c:v>
                </c:pt>
                <c:pt idx="408">
                  <c:v>1.8366616157283744E-3</c:v>
                </c:pt>
                <c:pt idx="409">
                  <c:v>1.8408064057115164E-3</c:v>
                </c:pt>
                <c:pt idx="410">
                  <c:v>1.8450073930356466E-3</c:v>
                </c:pt>
                <c:pt idx="411">
                  <c:v>1.8537027859752617E-3</c:v>
                </c:pt>
                <c:pt idx="412">
                  <c:v>1.8623060902430038E-3</c:v>
                </c:pt>
                <c:pt idx="413">
                  <c:v>1.8667376449216324E-3</c:v>
                </c:pt>
                <c:pt idx="414">
                  <c:v>1.8712052290166515E-3</c:v>
                </c:pt>
                <c:pt idx="415">
                  <c:v>1.8757054811115604E-3</c:v>
                </c:pt>
                <c:pt idx="416">
                  <c:v>1.8985791099674801E-3</c:v>
                </c:pt>
                <c:pt idx="417">
                  <c:v>1.903204778666704E-3</c:v>
                </c:pt>
                <c:pt idx="418">
                  <c:v>1.9078395846155733E-3</c:v>
                </c:pt>
                <c:pt idx="419">
                  <c:v>1.9173805101974657E-3</c:v>
                </c:pt>
                <c:pt idx="420">
                  <c:v>1.9264029472396912E-3</c:v>
                </c:pt>
                <c:pt idx="421">
                  <c:v>1.931033013908117E-3</c:v>
                </c:pt>
                <c:pt idx="422">
                  <c:v>1.9356520473934327E-3</c:v>
                </c:pt>
                <c:pt idx="423">
                  <c:v>1.9402566858462596E-3</c:v>
                </c:pt>
                <c:pt idx="424">
                  <c:v>1.9525476693478402E-3</c:v>
                </c:pt>
                <c:pt idx="425">
                  <c:v>1.9655672477975304E-3</c:v>
                </c:pt>
                <c:pt idx="426">
                  <c:v>1.970033163437E-3</c:v>
                </c:pt>
                <c:pt idx="427">
                  <c:v>1.9798158759648339E-3</c:v>
                </c:pt>
                <c:pt idx="428">
                  <c:v>1.9815630840792605E-3</c:v>
                </c:pt>
                <c:pt idx="429">
                  <c:v>1.9919926426580988E-3</c:v>
                </c:pt>
                <c:pt idx="430">
                  <c:v>1.9963396109647152E-3</c:v>
                </c:pt>
                <c:pt idx="431">
                  <c:v>2.0006813010195832E-3</c:v>
                </c:pt>
                <c:pt idx="432">
                  <c:v>2.0106113143491368E-3</c:v>
                </c:pt>
                <c:pt idx="433">
                  <c:v>2.0121723053575305E-3</c:v>
                </c:pt>
                <c:pt idx="434">
                  <c:v>2.0224560453241877E-3</c:v>
                </c:pt>
                <c:pt idx="435">
                  <c:v>2.0268533470695254E-3</c:v>
                </c:pt>
                <c:pt idx="436">
                  <c:v>2.031274464643303E-3</c:v>
                </c:pt>
                <c:pt idx="437">
                  <c:v>2.0415546736575517E-3</c:v>
                </c:pt>
                <c:pt idx="438">
                  <c:v>2.0431323828214191E-3</c:v>
                </c:pt>
                <c:pt idx="439">
                  <c:v>2.0538827669831119E-3</c:v>
                </c:pt>
                <c:pt idx="440">
                  <c:v>2.0585340663127195E-3</c:v>
                </c:pt>
                <c:pt idx="441">
                  <c:v>2.0632382774455268E-3</c:v>
                </c:pt>
                <c:pt idx="442">
                  <c:v>2.0740562814042058E-3</c:v>
                </c:pt>
                <c:pt idx="443">
                  <c:v>2.0758612701337357E-3</c:v>
                </c:pt>
                <c:pt idx="444">
                  <c:v>2.0876984975257986E-3</c:v>
                </c:pt>
                <c:pt idx="445">
                  <c:v>2.0928074725614356E-3</c:v>
                </c:pt>
                <c:pt idx="446">
                  <c:v>2.094897161160434E-3</c:v>
                </c:pt>
                <c:pt idx="447">
                  <c:v>2.1001614972212773E-3</c:v>
                </c:pt>
                <c:pt idx="448">
                  <c:v>2.1117755433487763E-3</c:v>
                </c:pt>
                <c:pt idx="449">
                  <c:v>2.1220732168525745E-3</c:v>
                </c:pt>
                <c:pt idx="450">
                  <c:v>2.1277423631887731E-3</c:v>
                </c:pt>
                <c:pt idx="451">
                  <c:v>2.1334784480614342E-3</c:v>
                </c:pt>
                <c:pt idx="452">
                  <c:v>2.1392766973685699E-3</c:v>
                </c:pt>
                <c:pt idx="453">
                  <c:v>2.151541981684327E-3</c:v>
                </c:pt>
                <c:pt idx="454">
                  <c:v>2.162995855154858E-3</c:v>
                </c:pt>
                <c:pt idx="455">
                  <c:v>2.1690333133276051E-3</c:v>
                </c:pt>
                <c:pt idx="456">
                  <c:v>2.1751042902343701E-3</c:v>
                </c:pt>
                <c:pt idx="457">
                  <c:v>2.1812040113970725E-3</c:v>
                </c:pt>
                <c:pt idx="458">
                  <c:v>2.1938596115170707E-3</c:v>
                </c:pt>
                <c:pt idx="459">
                  <c:v>2.2057948470302034E-3</c:v>
                </c:pt>
                <c:pt idx="460">
                  <c:v>2.2119666702728408E-3</c:v>
                </c:pt>
                <c:pt idx="461">
                  <c:v>2.218138589676808E-3</c:v>
                </c:pt>
                <c:pt idx="462">
                  <c:v>2.2243058303512407E-3</c:v>
                </c:pt>
                <c:pt idx="463">
                  <c:v>2.2437754058224641E-3</c:v>
                </c:pt>
                <c:pt idx="464">
                  <c:v>2.2521772371653093E-3</c:v>
                </c:pt>
                <c:pt idx="465">
                  <c:v>2.2549047274242023E-3</c:v>
                </c:pt>
                <c:pt idx="466">
                  <c:v>2.2609436196817131E-3</c:v>
                </c:pt>
                <c:pt idx="467">
                  <c:v>2.2669444073172523E-3</c:v>
                </c:pt>
                <c:pt idx="468">
                  <c:v>2.2695267844830124E-3</c:v>
                </c:pt>
                <c:pt idx="469">
                  <c:v>2.293881224674318E-3</c:v>
                </c:pt>
                <c:pt idx="470">
                  <c:v>2.2996320507118681E-3</c:v>
                </c:pt>
                <c:pt idx="471">
                  <c:v>2.3053264765701084E-3</c:v>
                </c:pt>
                <c:pt idx="472">
                  <c:v>2.3178682257265779E-3</c:v>
                </c:pt>
                <c:pt idx="473">
                  <c:v>2.3200254270231576E-3</c:v>
                </c:pt>
                <c:pt idx="474">
                  <c:v>2.3331358926960968E-3</c:v>
                </c:pt>
                <c:pt idx="475">
                  <c:v>2.3386018920726944E-3</c:v>
                </c:pt>
                <c:pt idx="476">
                  <c:v>2.3440481500455628E-3</c:v>
                </c:pt>
                <c:pt idx="477">
                  <c:v>2.3565429435488186E-3</c:v>
                </c:pt>
                <c:pt idx="478">
                  <c:v>2.3584444359340236E-3</c:v>
                </c:pt>
                <c:pt idx="479">
                  <c:v>2.3711666232404203E-3</c:v>
                </c:pt>
                <c:pt idx="480">
                  <c:v>2.3766044162380462E-3</c:v>
                </c:pt>
                <c:pt idx="481">
                  <c:v>2.3820591295238861E-3</c:v>
                </c:pt>
                <c:pt idx="482">
                  <c:v>2.3947693099415283E-3</c:v>
                </c:pt>
                <c:pt idx="483">
                  <c:v>2.3966674944849511E-3</c:v>
                </c:pt>
                <c:pt idx="484">
                  <c:v>2.4097698189847702E-3</c:v>
                </c:pt>
                <c:pt idx="485">
                  <c:v>2.4154360460714322E-3</c:v>
                </c:pt>
                <c:pt idx="486">
                  <c:v>2.4211558580411463E-3</c:v>
                </c:pt>
                <c:pt idx="487">
                  <c:v>2.434324501694523E-3</c:v>
                </c:pt>
                <c:pt idx="488">
                  <c:v>2.4364813908804702E-3</c:v>
                </c:pt>
                <c:pt idx="489">
                  <c:v>2.4507420253150822E-3</c:v>
                </c:pt>
                <c:pt idx="490">
                  <c:v>2.4568933480606033E-3</c:v>
                </c:pt>
                <c:pt idx="491">
                  <c:v>2.4631335737958773E-3</c:v>
                </c:pt>
                <c:pt idx="492">
                  <c:v>2.4769751607652572E-3</c:v>
                </c:pt>
                <c:pt idx="493">
                  <c:v>2.4796368160520475E-3</c:v>
                </c:pt>
                <c:pt idx="494">
                  <c:v>2.4955883999993431E-3</c:v>
                </c:pt>
                <c:pt idx="495">
                  <c:v>2.502310085778624E-3</c:v>
                </c:pt>
                <c:pt idx="496">
                  <c:v>2.5091020052797862E-3</c:v>
                </c:pt>
                <c:pt idx="497">
                  <c:v>2.5235574160583389E-3</c:v>
                </c:pt>
                <c:pt idx="498">
                  <c:v>2.5266871410801004E-3</c:v>
                </c:pt>
                <c:pt idx="499">
                  <c:v>2.5440150083965792E-3</c:v>
                </c:pt>
                <c:pt idx="500">
                  <c:v>2.5511682696177651E-3</c:v>
                </c:pt>
                <c:pt idx="501">
                  <c:v>2.55837174402821E-3</c:v>
                </c:pt>
                <c:pt idx="502">
                  <c:v>2.5732677505629904E-3</c:v>
                </c:pt>
                <c:pt idx="503">
                  <c:v>2.5767426139744897E-3</c:v>
                </c:pt>
                <c:pt idx="504">
                  <c:v>2.5950422047944124E-3</c:v>
                </c:pt>
                <c:pt idx="505">
                  <c:v>2.6024868923056554E-3</c:v>
                </c:pt>
                <c:pt idx="506">
                  <c:v>2.6099617706184957E-3</c:v>
                </c:pt>
                <c:pt idx="507">
                  <c:v>2.6251356660950309E-3</c:v>
                </c:pt>
                <c:pt idx="508">
                  <c:v>2.6288274854661571E-3</c:v>
                </c:pt>
                <c:pt idx="509">
                  <c:v>2.6476889049907039E-3</c:v>
                </c:pt>
                <c:pt idx="510">
                  <c:v>2.6514444066144216E-3</c:v>
                </c:pt>
                <c:pt idx="511">
                  <c:v>2.6970738488282689E-3</c:v>
                </c:pt>
              </c:numCache>
            </c:numRef>
          </c:yVal>
          <c:smooth val="0"/>
        </c:ser>
        <c:ser>
          <c:idx val="1"/>
          <c:order val="2"/>
          <c:tx>
            <c:v>MKT FRA</c:v>
          </c:tx>
          <c:spPr>
            <a:ln w="28575">
              <a:noFill/>
            </a:ln>
          </c:spPr>
          <c:marker>
            <c:symbol val="square"/>
            <c:size val="4"/>
          </c:marker>
          <c:xVal>
            <c:numRef>
              <c:f>EUR6M!$AP$2:$AP$19</c:f>
              <c:numCache>
                <c:formatCode>ddd\,\ dd\-mmm\-yyyy</c:formatCode>
                <c:ptCount val="18"/>
                <c:pt idx="0">
                  <c:v>42278</c:v>
                </c:pt>
                <c:pt idx="1">
                  <c:v>42310</c:v>
                </c:pt>
                <c:pt idx="2">
                  <c:v>42339</c:v>
                </c:pt>
                <c:pt idx="3">
                  <c:v>42373</c:v>
                </c:pt>
                <c:pt idx="4">
                  <c:v>42401</c:v>
                </c:pt>
                <c:pt idx="5">
                  <c:v>42430</c:v>
                </c:pt>
                <c:pt idx="6">
                  <c:v>42461</c:v>
                </c:pt>
                <c:pt idx="7">
                  <c:v>42492</c:v>
                </c:pt>
                <c:pt idx="8">
                  <c:v>42522</c:v>
                </c:pt>
                <c:pt idx="9">
                  <c:v>42552</c:v>
                </c:pt>
                <c:pt idx="10">
                  <c:v>42583</c:v>
                </c:pt>
                <c:pt idx="11">
                  <c:v>42614</c:v>
                </c:pt>
                <c:pt idx="12">
                  <c:v>42646</c:v>
                </c:pt>
                <c:pt idx="13">
                  <c:v>42675</c:v>
                </c:pt>
                <c:pt idx="14">
                  <c:v>42705</c:v>
                </c:pt>
                <c:pt idx="15">
                  <c:v>42737</c:v>
                </c:pt>
                <c:pt idx="16">
                  <c:v>42767</c:v>
                </c:pt>
                <c:pt idx="17">
                  <c:v>42795</c:v>
                </c:pt>
              </c:numCache>
            </c:numRef>
          </c:xVal>
          <c:yVal>
            <c:numRef>
              <c:f>EUR6M!$AQ$2:$AQ$19</c:f>
              <c:numCache>
                <c:formatCode>0.0000%</c:formatCode>
                <c:ptCount val="18"/>
                <c:pt idx="0">
                  <c:v>3.8999999999999999E-4</c:v>
                </c:pt>
                <c:pt idx="1">
                  <c:v>4.0000000000000002E-4</c:v>
                </c:pt>
                <c:pt idx="2">
                  <c:v>4.2000000000000002E-4</c:v>
                </c:pt>
                <c:pt idx="3">
                  <c:v>4.4999999999999999E-4</c:v>
                </c:pt>
                <c:pt idx="4">
                  <c:v>4.8000000000000001E-4</c:v>
                </c:pt>
                <c:pt idx="5">
                  <c:v>5.1000000000000004E-4</c:v>
                </c:pt>
                <c:pt idx="6">
                  <c:v>5.5000000000000003E-4</c:v>
                </c:pt>
                <c:pt idx="7">
                  <c:v>6.0999999999999997E-4</c:v>
                </c:pt>
                <c:pt idx="8">
                  <c:v>6.7000000000000002E-4</c:v>
                </c:pt>
                <c:pt idx="9">
                  <c:v>7.5000000000000012E-4</c:v>
                </c:pt>
                <c:pt idx="10">
                  <c:v>8.4000000000000014E-4</c:v>
                </c:pt>
                <c:pt idx="11">
                  <c:v>9.2999999999999995E-4</c:v>
                </c:pt>
                <c:pt idx="12">
                  <c:v>1.0500000000000002E-3</c:v>
                </c:pt>
                <c:pt idx="13">
                  <c:v>1.17E-3</c:v>
                </c:pt>
                <c:pt idx="14">
                  <c:v>1.2999999999999999E-3</c:v>
                </c:pt>
                <c:pt idx="15">
                  <c:v>1.4299999999999998E-3</c:v>
                </c:pt>
                <c:pt idx="16">
                  <c:v>1.57E-3</c:v>
                </c:pt>
                <c:pt idx="17">
                  <c:v>1.7099999999999999E-3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22393472"/>
        <c:axId val="822395264"/>
      </c:scatterChart>
      <c:valAx>
        <c:axId val="822393472"/>
        <c:scaling>
          <c:orientation val="minMax"/>
        </c:scaling>
        <c:delete val="0"/>
        <c:axPos val="b"/>
        <c:numFmt formatCode="[$-409]mmm\-yy;@" sourceLinked="0"/>
        <c:majorTickMark val="out"/>
        <c:minorTickMark val="none"/>
        <c:tickLblPos val="nextTo"/>
        <c:txPr>
          <a:bodyPr rot="-2700000"/>
          <a:lstStyle/>
          <a:p>
            <a:pPr>
              <a:defRPr/>
            </a:pPr>
            <a:endParaRPr lang="en-US"/>
          </a:p>
        </c:txPr>
        <c:crossAx val="822395264"/>
        <c:crosses val="autoZero"/>
        <c:crossBetween val="midCat"/>
      </c:valAx>
      <c:valAx>
        <c:axId val="822395264"/>
        <c:scaling>
          <c:orientation val="minMax"/>
        </c:scaling>
        <c:delete val="0"/>
        <c:axPos val="l"/>
        <c:majorGridlines/>
        <c:numFmt formatCode="0.00%" sourceLinked="0"/>
        <c:majorTickMark val="out"/>
        <c:minorTickMark val="none"/>
        <c:tickLblPos val="nextTo"/>
        <c:crossAx val="822393472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87180999999999997"/>
          <c:y val="0.39019999999999999"/>
          <c:w val="9.4676111111111114E-2"/>
          <c:h val="0.19137750000000001"/>
        </c:manualLayout>
      </c:layout>
      <c:overlay val="1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Euribor 6M (0Y-60Y)</a:t>
            </a:r>
          </a:p>
        </c:rich>
      </c:tx>
      <c:overlay val="1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Mx</c:v>
          </c:tx>
          <c:spPr>
            <a:ln>
              <a:noFill/>
            </a:ln>
          </c:spPr>
          <c:marker>
            <c:symbol val="circle"/>
            <c:size val="2"/>
          </c:marker>
          <c:cat>
            <c:numRef>
              <c:f>EUR6M!$AW$2:$AW$2366</c:f>
              <c:numCache>
                <c:formatCode>ddd\,\ dd\-mmm\-yyyy</c:formatCode>
                <c:ptCount val="2365"/>
                <c:pt idx="0">
                  <c:v>42248</c:v>
                </c:pt>
                <c:pt idx="1">
                  <c:v>42249</c:v>
                </c:pt>
                <c:pt idx="2">
                  <c:v>42250</c:v>
                </c:pt>
                <c:pt idx="3">
                  <c:v>42251</c:v>
                </c:pt>
                <c:pt idx="4">
                  <c:v>42254</c:v>
                </c:pt>
                <c:pt idx="5">
                  <c:v>42255</c:v>
                </c:pt>
                <c:pt idx="6">
                  <c:v>42256</c:v>
                </c:pt>
                <c:pt idx="7">
                  <c:v>42257</c:v>
                </c:pt>
                <c:pt idx="8">
                  <c:v>42258</c:v>
                </c:pt>
                <c:pt idx="9">
                  <c:v>42261</c:v>
                </c:pt>
                <c:pt idx="10">
                  <c:v>42262</c:v>
                </c:pt>
                <c:pt idx="11">
                  <c:v>42263</c:v>
                </c:pt>
                <c:pt idx="12">
                  <c:v>42264</c:v>
                </c:pt>
                <c:pt idx="13">
                  <c:v>42265</c:v>
                </c:pt>
                <c:pt idx="14">
                  <c:v>42268</c:v>
                </c:pt>
                <c:pt idx="15">
                  <c:v>42269</c:v>
                </c:pt>
                <c:pt idx="16">
                  <c:v>42270</c:v>
                </c:pt>
                <c:pt idx="17">
                  <c:v>42271</c:v>
                </c:pt>
                <c:pt idx="18">
                  <c:v>42272</c:v>
                </c:pt>
                <c:pt idx="19">
                  <c:v>42275</c:v>
                </c:pt>
                <c:pt idx="20">
                  <c:v>42276</c:v>
                </c:pt>
                <c:pt idx="21">
                  <c:v>42277</c:v>
                </c:pt>
                <c:pt idx="22">
                  <c:v>42278</c:v>
                </c:pt>
                <c:pt idx="23">
                  <c:v>42279</c:v>
                </c:pt>
                <c:pt idx="24">
                  <c:v>42282</c:v>
                </c:pt>
                <c:pt idx="25">
                  <c:v>42283</c:v>
                </c:pt>
                <c:pt idx="26">
                  <c:v>42284</c:v>
                </c:pt>
                <c:pt idx="27">
                  <c:v>42285</c:v>
                </c:pt>
                <c:pt idx="28">
                  <c:v>42286</c:v>
                </c:pt>
                <c:pt idx="29">
                  <c:v>42289</c:v>
                </c:pt>
                <c:pt idx="30">
                  <c:v>42290</c:v>
                </c:pt>
                <c:pt idx="31">
                  <c:v>42291</c:v>
                </c:pt>
                <c:pt idx="32">
                  <c:v>42292</c:v>
                </c:pt>
                <c:pt idx="33">
                  <c:v>42293</c:v>
                </c:pt>
                <c:pt idx="34">
                  <c:v>42296</c:v>
                </c:pt>
                <c:pt idx="35">
                  <c:v>42297</c:v>
                </c:pt>
                <c:pt idx="36">
                  <c:v>42298</c:v>
                </c:pt>
                <c:pt idx="37">
                  <c:v>42299</c:v>
                </c:pt>
                <c:pt idx="38">
                  <c:v>42300</c:v>
                </c:pt>
                <c:pt idx="39">
                  <c:v>42303</c:v>
                </c:pt>
                <c:pt idx="40">
                  <c:v>42304</c:v>
                </c:pt>
                <c:pt idx="41">
                  <c:v>42305</c:v>
                </c:pt>
                <c:pt idx="42">
                  <c:v>42306</c:v>
                </c:pt>
                <c:pt idx="43">
                  <c:v>42307</c:v>
                </c:pt>
                <c:pt idx="44">
                  <c:v>42310</c:v>
                </c:pt>
                <c:pt idx="45">
                  <c:v>42311</c:v>
                </c:pt>
                <c:pt idx="46">
                  <c:v>42312</c:v>
                </c:pt>
                <c:pt idx="47">
                  <c:v>42313</c:v>
                </c:pt>
                <c:pt idx="48">
                  <c:v>42314</c:v>
                </c:pt>
                <c:pt idx="49">
                  <c:v>42317</c:v>
                </c:pt>
                <c:pt idx="50">
                  <c:v>42318</c:v>
                </c:pt>
                <c:pt idx="51">
                  <c:v>42319</c:v>
                </c:pt>
                <c:pt idx="52">
                  <c:v>42320</c:v>
                </c:pt>
                <c:pt idx="53">
                  <c:v>42321</c:v>
                </c:pt>
                <c:pt idx="54">
                  <c:v>42324</c:v>
                </c:pt>
                <c:pt idx="55">
                  <c:v>42325</c:v>
                </c:pt>
                <c:pt idx="56">
                  <c:v>42326</c:v>
                </c:pt>
                <c:pt idx="57">
                  <c:v>42327</c:v>
                </c:pt>
                <c:pt idx="58">
                  <c:v>42328</c:v>
                </c:pt>
                <c:pt idx="59">
                  <c:v>42331</c:v>
                </c:pt>
                <c:pt idx="60">
                  <c:v>42332</c:v>
                </c:pt>
                <c:pt idx="61">
                  <c:v>42333</c:v>
                </c:pt>
                <c:pt idx="62">
                  <c:v>42334</c:v>
                </c:pt>
                <c:pt idx="63">
                  <c:v>42335</c:v>
                </c:pt>
                <c:pt idx="64">
                  <c:v>42338</c:v>
                </c:pt>
                <c:pt idx="65">
                  <c:v>42339</c:v>
                </c:pt>
                <c:pt idx="66">
                  <c:v>42340</c:v>
                </c:pt>
                <c:pt idx="67">
                  <c:v>42341</c:v>
                </c:pt>
                <c:pt idx="68">
                  <c:v>42342</c:v>
                </c:pt>
                <c:pt idx="69">
                  <c:v>42345</c:v>
                </c:pt>
                <c:pt idx="70">
                  <c:v>42346</c:v>
                </c:pt>
                <c:pt idx="71">
                  <c:v>42347</c:v>
                </c:pt>
                <c:pt idx="72">
                  <c:v>42348</c:v>
                </c:pt>
                <c:pt idx="73">
                  <c:v>42349</c:v>
                </c:pt>
                <c:pt idx="74">
                  <c:v>42352</c:v>
                </c:pt>
                <c:pt idx="75">
                  <c:v>42353</c:v>
                </c:pt>
                <c:pt idx="76">
                  <c:v>42354</c:v>
                </c:pt>
                <c:pt idx="77">
                  <c:v>42355</c:v>
                </c:pt>
                <c:pt idx="78">
                  <c:v>42356</c:v>
                </c:pt>
                <c:pt idx="79">
                  <c:v>42359</c:v>
                </c:pt>
                <c:pt idx="80">
                  <c:v>42360</c:v>
                </c:pt>
                <c:pt idx="81">
                  <c:v>42361</c:v>
                </c:pt>
                <c:pt idx="82">
                  <c:v>42362</c:v>
                </c:pt>
                <c:pt idx="83">
                  <c:v>42366</c:v>
                </c:pt>
                <c:pt idx="84">
                  <c:v>42367</c:v>
                </c:pt>
                <c:pt idx="85">
                  <c:v>42368</c:v>
                </c:pt>
                <c:pt idx="86">
                  <c:v>42369</c:v>
                </c:pt>
                <c:pt idx="87">
                  <c:v>42373</c:v>
                </c:pt>
                <c:pt idx="88">
                  <c:v>42374</c:v>
                </c:pt>
                <c:pt idx="89">
                  <c:v>42375</c:v>
                </c:pt>
                <c:pt idx="90">
                  <c:v>42376</c:v>
                </c:pt>
                <c:pt idx="91">
                  <c:v>42377</c:v>
                </c:pt>
                <c:pt idx="92">
                  <c:v>42380</c:v>
                </c:pt>
                <c:pt idx="93">
                  <c:v>42381</c:v>
                </c:pt>
                <c:pt idx="94">
                  <c:v>42382</c:v>
                </c:pt>
                <c:pt idx="95">
                  <c:v>42383</c:v>
                </c:pt>
                <c:pt idx="96">
                  <c:v>42384</c:v>
                </c:pt>
                <c:pt idx="97">
                  <c:v>42387</c:v>
                </c:pt>
                <c:pt idx="98">
                  <c:v>42388</c:v>
                </c:pt>
                <c:pt idx="99">
                  <c:v>42389</c:v>
                </c:pt>
                <c:pt idx="100">
                  <c:v>42390</c:v>
                </c:pt>
                <c:pt idx="101">
                  <c:v>42391</c:v>
                </c:pt>
                <c:pt idx="102">
                  <c:v>42394</c:v>
                </c:pt>
                <c:pt idx="103">
                  <c:v>42395</c:v>
                </c:pt>
                <c:pt idx="104">
                  <c:v>42396</c:v>
                </c:pt>
                <c:pt idx="105">
                  <c:v>42397</c:v>
                </c:pt>
                <c:pt idx="106">
                  <c:v>42398</c:v>
                </c:pt>
                <c:pt idx="107">
                  <c:v>42401</c:v>
                </c:pt>
                <c:pt idx="108">
                  <c:v>42402</c:v>
                </c:pt>
                <c:pt idx="109">
                  <c:v>42403</c:v>
                </c:pt>
                <c:pt idx="110">
                  <c:v>42404</c:v>
                </c:pt>
                <c:pt idx="111">
                  <c:v>42405</c:v>
                </c:pt>
                <c:pt idx="112">
                  <c:v>42408</c:v>
                </c:pt>
                <c:pt idx="113">
                  <c:v>42409</c:v>
                </c:pt>
                <c:pt idx="114">
                  <c:v>42410</c:v>
                </c:pt>
                <c:pt idx="115">
                  <c:v>42411</c:v>
                </c:pt>
                <c:pt idx="116">
                  <c:v>42412</c:v>
                </c:pt>
                <c:pt idx="117">
                  <c:v>42415</c:v>
                </c:pt>
                <c:pt idx="118">
                  <c:v>42416</c:v>
                </c:pt>
                <c:pt idx="119">
                  <c:v>42417</c:v>
                </c:pt>
                <c:pt idx="120">
                  <c:v>42418</c:v>
                </c:pt>
                <c:pt idx="121">
                  <c:v>42419</c:v>
                </c:pt>
                <c:pt idx="122">
                  <c:v>42422</c:v>
                </c:pt>
                <c:pt idx="123">
                  <c:v>42423</c:v>
                </c:pt>
                <c:pt idx="124">
                  <c:v>42424</c:v>
                </c:pt>
                <c:pt idx="125">
                  <c:v>42425</c:v>
                </c:pt>
                <c:pt idx="126">
                  <c:v>42426</c:v>
                </c:pt>
                <c:pt idx="127">
                  <c:v>42429</c:v>
                </c:pt>
                <c:pt idx="128">
                  <c:v>42430</c:v>
                </c:pt>
                <c:pt idx="129">
                  <c:v>42431</c:v>
                </c:pt>
                <c:pt idx="130">
                  <c:v>42432</c:v>
                </c:pt>
                <c:pt idx="131">
                  <c:v>42433</c:v>
                </c:pt>
                <c:pt idx="132">
                  <c:v>42436</c:v>
                </c:pt>
                <c:pt idx="133">
                  <c:v>42437</c:v>
                </c:pt>
                <c:pt idx="134">
                  <c:v>42438</c:v>
                </c:pt>
                <c:pt idx="135">
                  <c:v>42439</c:v>
                </c:pt>
                <c:pt idx="136">
                  <c:v>42440</c:v>
                </c:pt>
                <c:pt idx="137">
                  <c:v>42443</c:v>
                </c:pt>
                <c:pt idx="138">
                  <c:v>42444</c:v>
                </c:pt>
                <c:pt idx="139">
                  <c:v>42445</c:v>
                </c:pt>
                <c:pt idx="140">
                  <c:v>42446</c:v>
                </c:pt>
                <c:pt idx="141">
                  <c:v>42447</c:v>
                </c:pt>
                <c:pt idx="142">
                  <c:v>42450</c:v>
                </c:pt>
                <c:pt idx="143">
                  <c:v>42451</c:v>
                </c:pt>
                <c:pt idx="144">
                  <c:v>42452</c:v>
                </c:pt>
                <c:pt idx="145">
                  <c:v>42453</c:v>
                </c:pt>
                <c:pt idx="146">
                  <c:v>42458</c:v>
                </c:pt>
                <c:pt idx="147">
                  <c:v>42459</c:v>
                </c:pt>
                <c:pt idx="148">
                  <c:v>42460</c:v>
                </c:pt>
                <c:pt idx="149">
                  <c:v>42461</c:v>
                </c:pt>
                <c:pt idx="150">
                  <c:v>42464</c:v>
                </c:pt>
                <c:pt idx="151">
                  <c:v>42465</c:v>
                </c:pt>
                <c:pt idx="152">
                  <c:v>42466</c:v>
                </c:pt>
                <c:pt idx="153">
                  <c:v>42467</c:v>
                </c:pt>
                <c:pt idx="154">
                  <c:v>42468</c:v>
                </c:pt>
                <c:pt idx="155">
                  <c:v>42471</c:v>
                </c:pt>
                <c:pt idx="156">
                  <c:v>42472</c:v>
                </c:pt>
                <c:pt idx="157">
                  <c:v>42473</c:v>
                </c:pt>
                <c:pt idx="158">
                  <c:v>42474</c:v>
                </c:pt>
                <c:pt idx="159">
                  <c:v>42475</c:v>
                </c:pt>
                <c:pt idx="160">
                  <c:v>42478</c:v>
                </c:pt>
                <c:pt idx="161">
                  <c:v>42479</c:v>
                </c:pt>
                <c:pt idx="162">
                  <c:v>42480</c:v>
                </c:pt>
                <c:pt idx="163">
                  <c:v>42481</c:v>
                </c:pt>
                <c:pt idx="164">
                  <c:v>42482</c:v>
                </c:pt>
                <c:pt idx="165">
                  <c:v>42485</c:v>
                </c:pt>
                <c:pt idx="166">
                  <c:v>42486</c:v>
                </c:pt>
                <c:pt idx="167">
                  <c:v>42487</c:v>
                </c:pt>
                <c:pt idx="168">
                  <c:v>42488</c:v>
                </c:pt>
                <c:pt idx="169">
                  <c:v>42489</c:v>
                </c:pt>
                <c:pt idx="170">
                  <c:v>42492</c:v>
                </c:pt>
                <c:pt idx="171">
                  <c:v>42493</c:v>
                </c:pt>
                <c:pt idx="172">
                  <c:v>42494</c:v>
                </c:pt>
                <c:pt idx="173">
                  <c:v>42495</c:v>
                </c:pt>
                <c:pt idx="174">
                  <c:v>42496</c:v>
                </c:pt>
                <c:pt idx="175">
                  <c:v>42499</c:v>
                </c:pt>
                <c:pt idx="176">
                  <c:v>42500</c:v>
                </c:pt>
                <c:pt idx="177">
                  <c:v>42501</c:v>
                </c:pt>
                <c:pt idx="178">
                  <c:v>42502</c:v>
                </c:pt>
                <c:pt idx="179">
                  <c:v>42503</c:v>
                </c:pt>
                <c:pt idx="180">
                  <c:v>42506</c:v>
                </c:pt>
                <c:pt idx="181">
                  <c:v>42507</c:v>
                </c:pt>
                <c:pt idx="182">
                  <c:v>42508</c:v>
                </c:pt>
                <c:pt idx="183">
                  <c:v>42509</c:v>
                </c:pt>
                <c:pt idx="184">
                  <c:v>42510</c:v>
                </c:pt>
                <c:pt idx="185">
                  <c:v>42513</c:v>
                </c:pt>
                <c:pt idx="186">
                  <c:v>42514</c:v>
                </c:pt>
                <c:pt idx="187">
                  <c:v>42515</c:v>
                </c:pt>
                <c:pt idx="188">
                  <c:v>42516</c:v>
                </c:pt>
                <c:pt idx="189">
                  <c:v>42517</c:v>
                </c:pt>
                <c:pt idx="190">
                  <c:v>42520</c:v>
                </c:pt>
                <c:pt idx="191">
                  <c:v>42521</c:v>
                </c:pt>
                <c:pt idx="192">
                  <c:v>42522</c:v>
                </c:pt>
                <c:pt idx="193">
                  <c:v>42523</c:v>
                </c:pt>
                <c:pt idx="194">
                  <c:v>42524</c:v>
                </c:pt>
                <c:pt idx="195">
                  <c:v>42527</c:v>
                </c:pt>
                <c:pt idx="196">
                  <c:v>42528</c:v>
                </c:pt>
                <c:pt idx="197">
                  <c:v>42529</c:v>
                </c:pt>
                <c:pt idx="198">
                  <c:v>42530</c:v>
                </c:pt>
                <c:pt idx="199">
                  <c:v>42531</c:v>
                </c:pt>
                <c:pt idx="200">
                  <c:v>42534</c:v>
                </c:pt>
                <c:pt idx="201">
                  <c:v>42535</c:v>
                </c:pt>
                <c:pt idx="202">
                  <c:v>42536</c:v>
                </c:pt>
                <c:pt idx="203">
                  <c:v>42537</c:v>
                </c:pt>
                <c:pt idx="204">
                  <c:v>42538</c:v>
                </c:pt>
                <c:pt idx="205">
                  <c:v>42541</c:v>
                </c:pt>
                <c:pt idx="206">
                  <c:v>42542</c:v>
                </c:pt>
                <c:pt idx="207">
                  <c:v>42543</c:v>
                </c:pt>
                <c:pt idx="208">
                  <c:v>42544</c:v>
                </c:pt>
                <c:pt idx="209">
                  <c:v>42545</c:v>
                </c:pt>
                <c:pt idx="210">
                  <c:v>42548</c:v>
                </c:pt>
                <c:pt idx="211">
                  <c:v>42549</c:v>
                </c:pt>
                <c:pt idx="212">
                  <c:v>42550</c:v>
                </c:pt>
                <c:pt idx="213">
                  <c:v>42551</c:v>
                </c:pt>
                <c:pt idx="214">
                  <c:v>42552</c:v>
                </c:pt>
                <c:pt idx="215">
                  <c:v>42555</c:v>
                </c:pt>
                <c:pt idx="216">
                  <c:v>42556</c:v>
                </c:pt>
                <c:pt idx="217">
                  <c:v>42557</c:v>
                </c:pt>
                <c:pt idx="218">
                  <c:v>42558</c:v>
                </c:pt>
                <c:pt idx="219">
                  <c:v>42559</c:v>
                </c:pt>
                <c:pt idx="220">
                  <c:v>42562</c:v>
                </c:pt>
                <c:pt idx="221">
                  <c:v>42563</c:v>
                </c:pt>
                <c:pt idx="222">
                  <c:v>42564</c:v>
                </c:pt>
                <c:pt idx="223">
                  <c:v>42565</c:v>
                </c:pt>
                <c:pt idx="224">
                  <c:v>42566</c:v>
                </c:pt>
                <c:pt idx="225">
                  <c:v>42569</c:v>
                </c:pt>
                <c:pt idx="226">
                  <c:v>42570</c:v>
                </c:pt>
                <c:pt idx="227">
                  <c:v>42571</c:v>
                </c:pt>
                <c:pt idx="228">
                  <c:v>42572</c:v>
                </c:pt>
                <c:pt idx="229">
                  <c:v>42573</c:v>
                </c:pt>
                <c:pt idx="230">
                  <c:v>42576</c:v>
                </c:pt>
                <c:pt idx="231">
                  <c:v>42577</c:v>
                </c:pt>
                <c:pt idx="232">
                  <c:v>42578</c:v>
                </c:pt>
                <c:pt idx="233">
                  <c:v>42579</c:v>
                </c:pt>
                <c:pt idx="234">
                  <c:v>42580</c:v>
                </c:pt>
                <c:pt idx="235">
                  <c:v>42583</c:v>
                </c:pt>
                <c:pt idx="236">
                  <c:v>42584</c:v>
                </c:pt>
                <c:pt idx="237">
                  <c:v>42585</c:v>
                </c:pt>
                <c:pt idx="238">
                  <c:v>42586</c:v>
                </c:pt>
                <c:pt idx="239">
                  <c:v>42587</c:v>
                </c:pt>
                <c:pt idx="240">
                  <c:v>42590</c:v>
                </c:pt>
                <c:pt idx="241">
                  <c:v>42591</c:v>
                </c:pt>
                <c:pt idx="242">
                  <c:v>42592</c:v>
                </c:pt>
                <c:pt idx="243">
                  <c:v>42593</c:v>
                </c:pt>
                <c:pt idx="244">
                  <c:v>42594</c:v>
                </c:pt>
                <c:pt idx="245">
                  <c:v>42597</c:v>
                </c:pt>
                <c:pt idx="246">
                  <c:v>42598</c:v>
                </c:pt>
                <c:pt idx="247">
                  <c:v>42599</c:v>
                </c:pt>
                <c:pt idx="248">
                  <c:v>42600</c:v>
                </c:pt>
                <c:pt idx="249">
                  <c:v>42601</c:v>
                </c:pt>
                <c:pt idx="250">
                  <c:v>42604</c:v>
                </c:pt>
                <c:pt idx="251">
                  <c:v>42605</c:v>
                </c:pt>
                <c:pt idx="252">
                  <c:v>42606</c:v>
                </c:pt>
                <c:pt idx="253">
                  <c:v>42607</c:v>
                </c:pt>
                <c:pt idx="254">
                  <c:v>42608</c:v>
                </c:pt>
                <c:pt idx="255">
                  <c:v>42611</c:v>
                </c:pt>
                <c:pt idx="256">
                  <c:v>42612</c:v>
                </c:pt>
                <c:pt idx="257">
                  <c:v>42613</c:v>
                </c:pt>
                <c:pt idx="258">
                  <c:v>42614</c:v>
                </c:pt>
                <c:pt idx="259">
                  <c:v>42615</c:v>
                </c:pt>
                <c:pt idx="260">
                  <c:v>42618</c:v>
                </c:pt>
                <c:pt idx="261">
                  <c:v>42619</c:v>
                </c:pt>
                <c:pt idx="262">
                  <c:v>42620</c:v>
                </c:pt>
                <c:pt idx="263">
                  <c:v>42621</c:v>
                </c:pt>
                <c:pt idx="264">
                  <c:v>42622</c:v>
                </c:pt>
                <c:pt idx="265">
                  <c:v>42625</c:v>
                </c:pt>
                <c:pt idx="266">
                  <c:v>42626</c:v>
                </c:pt>
                <c:pt idx="267">
                  <c:v>42627</c:v>
                </c:pt>
                <c:pt idx="268">
                  <c:v>42628</c:v>
                </c:pt>
                <c:pt idx="269">
                  <c:v>42629</c:v>
                </c:pt>
                <c:pt idx="270">
                  <c:v>42632</c:v>
                </c:pt>
                <c:pt idx="271">
                  <c:v>42633</c:v>
                </c:pt>
                <c:pt idx="272">
                  <c:v>42634</c:v>
                </c:pt>
                <c:pt idx="273">
                  <c:v>42635</c:v>
                </c:pt>
                <c:pt idx="274">
                  <c:v>42636</c:v>
                </c:pt>
                <c:pt idx="275">
                  <c:v>42639</c:v>
                </c:pt>
                <c:pt idx="276">
                  <c:v>42640</c:v>
                </c:pt>
                <c:pt idx="277">
                  <c:v>42641</c:v>
                </c:pt>
                <c:pt idx="278">
                  <c:v>42642</c:v>
                </c:pt>
                <c:pt idx="279">
                  <c:v>42643</c:v>
                </c:pt>
                <c:pt idx="280">
                  <c:v>42646</c:v>
                </c:pt>
                <c:pt idx="281">
                  <c:v>42647</c:v>
                </c:pt>
                <c:pt idx="282">
                  <c:v>42648</c:v>
                </c:pt>
                <c:pt idx="283">
                  <c:v>42649</c:v>
                </c:pt>
                <c:pt idx="284">
                  <c:v>42650</c:v>
                </c:pt>
                <c:pt idx="285">
                  <c:v>42653</c:v>
                </c:pt>
                <c:pt idx="286">
                  <c:v>42654</c:v>
                </c:pt>
                <c:pt idx="287">
                  <c:v>42655</c:v>
                </c:pt>
                <c:pt idx="288">
                  <c:v>42656</c:v>
                </c:pt>
                <c:pt idx="289">
                  <c:v>42657</c:v>
                </c:pt>
                <c:pt idx="290">
                  <c:v>42660</c:v>
                </c:pt>
                <c:pt idx="291">
                  <c:v>42661</c:v>
                </c:pt>
                <c:pt idx="292">
                  <c:v>42662</c:v>
                </c:pt>
                <c:pt idx="293">
                  <c:v>42663</c:v>
                </c:pt>
                <c:pt idx="294">
                  <c:v>42664</c:v>
                </c:pt>
                <c:pt idx="295">
                  <c:v>42667</c:v>
                </c:pt>
                <c:pt idx="296">
                  <c:v>42668</c:v>
                </c:pt>
                <c:pt idx="297">
                  <c:v>42669</c:v>
                </c:pt>
                <c:pt idx="298">
                  <c:v>42670</c:v>
                </c:pt>
                <c:pt idx="299">
                  <c:v>42671</c:v>
                </c:pt>
                <c:pt idx="300">
                  <c:v>42674</c:v>
                </c:pt>
                <c:pt idx="301">
                  <c:v>42675</c:v>
                </c:pt>
                <c:pt idx="302">
                  <c:v>42676</c:v>
                </c:pt>
                <c:pt idx="303">
                  <c:v>42677</c:v>
                </c:pt>
                <c:pt idx="304">
                  <c:v>42678</c:v>
                </c:pt>
                <c:pt idx="305">
                  <c:v>42681</c:v>
                </c:pt>
                <c:pt idx="306">
                  <c:v>42682</c:v>
                </c:pt>
                <c:pt idx="307">
                  <c:v>42683</c:v>
                </c:pt>
                <c:pt idx="308">
                  <c:v>42684</c:v>
                </c:pt>
                <c:pt idx="309">
                  <c:v>42685</c:v>
                </c:pt>
                <c:pt idx="310">
                  <c:v>42688</c:v>
                </c:pt>
                <c:pt idx="311">
                  <c:v>42689</c:v>
                </c:pt>
                <c:pt idx="312">
                  <c:v>42690</c:v>
                </c:pt>
                <c:pt idx="313">
                  <c:v>42691</c:v>
                </c:pt>
                <c:pt idx="314">
                  <c:v>42692</c:v>
                </c:pt>
                <c:pt idx="315">
                  <c:v>42695</c:v>
                </c:pt>
                <c:pt idx="316">
                  <c:v>42696</c:v>
                </c:pt>
                <c:pt idx="317">
                  <c:v>42697</c:v>
                </c:pt>
                <c:pt idx="318">
                  <c:v>42698</c:v>
                </c:pt>
                <c:pt idx="319">
                  <c:v>42699</c:v>
                </c:pt>
                <c:pt idx="320">
                  <c:v>42702</c:v>
                </c:pt>
                <c:pt idx="321">
                  <c:v>42703</c:v>
                </c:pt>
                <c:pt idx="322">
                  <c:v>42704</c:v>
                </c:pt>
                <c:pt idx="323">
                  <c:v>42705</c:v>
                </c:pt>
                <c:pt idx="324">
                  <c:v>42706</c:v>
                </c:pt>
                <c:pt idx="325">
                  <c:v>42709</c:v>
                </c:pt>
                <c:pt idx="326">
                  <c:v>42710</c:v>
                </c:pt>
                <c:pt idx="327">
                  <c:v>42711</c:v>
                </c:pt>
                <c:pt idx="328">
                  <c:v>42712</c:v>
                </c:pt>
                <c:pt idx="329">
                  <c:v>42713</c:v>
                </c:pt>
                <c:pt idx="330">
                  <c:v>42716</c:v>
                </c:pt>
                <c:pt idx="331">
                  <c:v>42717</c:v>
                </c:pt>
                <c:pt idx="332">
                  <c:v>42718</c:v>
                </c:pt>
                <c:pt idx="333">
                  <c:v>42719</c:v>
                </c:pt>
                <c:pt idx="334">
                  <c:v>42720</c:v>
                </c:pt>
                <c:pt idx="335">
                  <c:v>42723</c:v>
                </c:pt>
                <c:pt idx="336">
                  <c:v>42724</c:v>
                </c:pt>
                <c:pt idx="337">
                  <c:v>42725</c:v>
                </c:pt>
                <c:pt idx="338">
                  <c:v>42726</c:v>
                </c:pt>
                <c:pt idx="339">
                  <c:v>42727</c:v>
                </c:pt>
                <c:pt idx="340">
                  <c:v>42731</c:v>
                </c:pt>
                <c:pt idx="341">
                  <c:v>42732</c:v>
                </c:pt>
                <c:pt idx="342">
                  <c:v>42733</c:v>
                </c:pt>
                <c:pt idx="343">
                  <c:v>42734</c:v>
                </c:pt>
                <c:pt idx="344">
                  <c:v>42737</c:v>
                </c:pt>
                <c:pt idx="345">
                  <c:v>42738</c:v>
                </c:pt>
                <c:pt idx="346">
                  <c:v>42739</c:v>
                </c:pt>
                <c:pt idx="347">
                  <c:v>42740</c:v>
                </c:pt>
                <c:pt idx="348">
                  <c:v>42741</c:v>
                </c:pt>
                <c:pt idx="349">
                  <c:v>42744</c:v>
                </c:pt>
                <c:pt idx="350">
                  <c:v>42745</c:v>
                </c:pt>
                <c:pt idx="351">
                  <c:v>42746</c:v>
                </c:pt>
                <c:pt idx="352">
                  <c:v>42747</c:v>
                </c:pt>
                <c:pt idx="353">
                  <c:v>42748</c:v>
                </c:pt>
                <c:pt idx="354">
                  <c:v>42751</c:v>
                </c:pt>
                <c:pt idx="355">
                  <c:v>42752</c:v>
                </c:pt>
                <c:pt idx="356">
                  <c:v>42753</c:v>
                </c:pt>
                <c:pt idx="357">
                  <c:v>42754</c:v>
                </c:pt>
                <c:pt idx="358">
                  <c:v>42755</c:v>
                </c:pt>
                <c:pt idx="359">
                  <c:v>42758</c:v>
                </c:pt>
                <c:pt idx="360">
                  <c:v>42759</c:v>
                </c:pt>
                <c:pt idx="361">
                  <c:v>42760</c:v>
                </c:pt>
                <c:pt idx="362">
                  <c:v>42761</c:v>
                </c:pt>
                <c:pt idx="363">
                  <c:v>42762</c:v>
                </c:pt>
                <c:pt idx="364">
                  <c:v>42765</c:v>
                </c:pt>
                <c:pt idx="365">
                  <c:v>42766</c:v>
                </c:pt>
                <c:pt idx="366">
                  <c:v>42767</c:v>
                </c:pt>
                <c:pt idx="367">
                  <c:v>42768</c:v>
                </c:pt>
                <c:pt idx="368">
                  <c:v>42769</c:v>
                </c:pt>
                <c:pt idx="369">
                  <c:v>42772</c:v>
                </c:pt>
                <c:pt idx="370">
                  <c:v>42773</c:v>
                </c:pt>
                <c:pt idx="371">
                  <c:v>42774</c:v>
                </c:pt>
                <c:pt idx="372">
                  <c:v>42775</c:v>
                </c:pt>
                <c:pt idx="373">
                  <c:v>42776</c:v>
                </c:pt>
                <c:pt idx="374">
                  <c:v>42779</c:v>
                </c:pt>
                <c:pt idx="375">
                  <c:v>42780</c:v>
                </c:pt>
                <c:pt idx="376">
                  <c:v>42781</c:v>
                </c:pt>
                <c:pt idx="377">
                  <c:v>42782</c:v>
                </c:pt>
                <c:pt idx="378">
                  <c:v>42783</c:v>
                </c:pt>
                <c:pt idx="379">
                  <c:v>42786</c:v>
                </c:pt>
                <c:pt idx="380">
                  <c:v>42787</c:v>
                </c:pt>
                <c:pt idx="381">
                  <c:v>42788</c:v>
                </c:pt>
                <c:pt idx="382">
                  <c:v>42789</c:v>
                </c:pt>
                <c:pt idx="383">
                  <c:v>42790</c:v>
                </c:pt>
                <c:pt idx="384">
                  <c:v>42793</c:v>
                </c:pt>
                <c:pt idx="385">
                  <c:v>42794</c:v>
                </c:pt>
                <c:pt idx="386">
                  <c:v>42795</c:v>
                </c:pt>
                <c:pt idx="387">
                  <c:v>42796</c:v>
                </c:pt>
                <c:pt idx="388">
                  <c:v>42797</c:v>
                </c:pt>
                <c:pt idx="389">
                  <c:v>42800</c:v>
                </c:pt>
                <c:pt idx="390">
                  <c:v>42801</c:v>
                </c:pt>
                <c:pt idx="391">
                  <c:v>42802</c:v>
                </c:pt>
                <c:pt idx="392">
                  <c:v>42803</c:v>
                </c:pt>
                <c:pt idx="393">
                  <c:v>42804</c:v>
                </c:pt>
                <c:pt idx="394">
                  <c:v>42807</c:v>
                </c:pt>
                <c:pt idx="395">
                  <c:v>42808</c:v>
                </c:pt>
                <c:pt idx="396">
                  <c:v>42809</c:v>
                </c:pt>
                <c:pt idx="397">
                  <c:v>42810</c:v>
                </c:pt>
                <c:pt idx="398">
                  <c:v>42811</c:v>
                </c:pt>
                <c:pt idx="399">
                  <c:v>42814</c:v>
                </c:pt>
                <c:pt idx="400">
                  <c:v>42815</c:v>
                </c:pt>
                <c:pt idx="401">
                  <c:v>42816</c:v>
                </c:pt>
                <c:pt idx="402">
                  <c:v>42817</c:v>
                </c:pt>
                <c:pt idx="403">
                  <c:v>42818</c:v>
                </c:pt>
                <c:pt idx="404">
                  <c:v>42821</c:v>
                </c:pt>
                <c:pt idx="405">
                  <c:v>42822</c:v>
                </c:pt>
                <c:pt idx="406">
                  <c:v>42823</c:v>
                </c:pt>
                <c:pt idx="407">
                  <c:v>42824</c:v>
                </c:pt>
                <c:pt idx="408">
                  <c:v>42825</c:v>
                </c:pt>
                <c:pt idx="409">
                  <c:v>42828</c:v>
                </c:pt>
                <c:pt idx="410">
                  <c:v>42829</c:v>
                </c:pt>
                <c:pt idx="411">
                  <c:v>42830</c:v>
                </c:pt>
                <c:pt idx="412">
                  <c:v>42831</c:v>
                </c:pt>
                <c:pt idx="413">
                  <c:v>42832</c:v>
                </c:pt>
                <c:pt idx="414">
                  <c:v>42835</c:v>
                </c:pt>
                <c:pt idx="415">
                  <c:v>42836</c:v>
                </c:pt>
                <c:pt idx="416">
                  <c:v>42837</c:v>
                </c:pt>
                <c:pt idx="417">
                  <c:v>42838</c:v>
                </c:pt>
                <c:pt idx="418">
                  <c:v>42843</c:v>
                </c:pt>
                <c:pt idx="419">
                  <c:v>42844</c:v>
                </c:pt>
                <c:pt idx="420">
                  <c:v>42845</c:v>
                </c:pt>
                <c:pt idx="421">
                  <c:v>42846</c:v>
                </c:pt>
                <c:pt idx="422">
                  <c:v>42849</c:v>
                </c:pt>
                <c:pt idx="423">
                  <c:v>42850</c:v>
                </c:pt>
                <c:pt idx="424">
                  <c:v>42851</c:v>
                </c:pt>
                <c:pt idx="425">
                  <c:v>42852</c:v>
                </c:pt>
                <c:pt idx="426">
                  <c:v>42853</c:v>
                </c:pt>
                <c:pt idx="427">
                  <c:v>42857</c:v>
                </c:pt>
                <c:pt idx="428">
                  <c:v>42858</c:v>
                </c:pt>
                <c:pt idx="429">
                  <c:v>42859</c:v>
                </c:pt>
                <c:pt idx="430">
                  <c:v>42860</c:v>
                </c:pt>
                <c:pt idx="431">
                  <c:v>42863</c:v>
                </c:pt>
                <c:pt idx="432">
                  <c:v>42864</c:v>
                </c:pt>
                <c:pt idx="433">
                  <c:v>42865</c:v>
                </c:pt>
                <c:pt idx="434">
                  <c:v>42866</c:v>
                </c:pt>
                <c:pt idx="435">
                  <c:v>42867</c:v>
                </c:pt>
                <c:pt idx="436">
                  <c:v>42870</c:v>
                </c:pt>
                <c:pt idx="437">
                  <c:v>42871</c:v>
                </c:pt>
                <c:pt idx="438">
                  <c:v>42872</c:v>
                </c:pt>
                <c:pt idx="439">
                  <c:v>42873</c:v>
                </c:pt>
                <c:pt idx="440">
                  <c:v>42874</c:v>
                </c:pt>
                <c:pt idx="441">
                  <c:v>42877</c:v>
                </c:pt>
                <c:pt idx="442">
                  <c:v>42878</c:v>
                </c:pt>
                <c:pt idx="443">
                  <c:v>42879</c:v>
                </c:pt>
                <c:pt idx="444">
                  <c:v>42880</c:v>
                </c:pt>
                <c:pt idx="445">
                  <c:v>42881</c:v>
                </c:pt>
                <c:pt idx="446">
                  <c:v>42884</c:v>
                </c:pt>
                <c:pt idx="447">
                  <c:v>42885</c:v>
                </c:pt>
                <c:pt idx="448">
                  <c:v>42886</c:v>
                </c:pt>
                <c:pt idx="449">
                  <c:v>42887</c:v>
                </c:pt>
                <c:pt idx="450">
                  <c:v>42888</c:v>
                </c:pt>
                <c:pt idx="451">
                  <c:v>42891</c:v>
                </c:pt>
                <c:pt idx="452">
                  <c:v>42892</c:v>
                </c:pt>
                <c:pt idx="453">
                  <c:v>42893</c:v>
                </c:pt>
                <c:pt idx="454">
                  <c:v>42894</c:v>
                </c:pt>
                <c:pt idx="455">
                  <c:v>42895</c:v>
                </c:pt>
                <c:pt idx="456">
                  <c:v>42898</c:v>
                </c:pt>
                <c:pt idx="457">
                  <c:v>42899</c:v>
                </c:pt>
                <c:pt idx="458">
                  <c:v>42900</c:v>
                </c:pt>
                <c:pt idx="459">
                  <c:v>42901</c:v>
                </c:pt>
                <c:pt idx="460">
                  <c:v>42902</c:v>
                </c:pt>
                <c:pt idx="461">
                  <c:v>42905</c:v>
                </c:pt>
                <c:pt idx="462">
                  <c:v>42906</c:v>
                </c:pt>
                <c:pt idx="463">
                  <c:v>42907</c:v>
                </c:pt>
                <c:pt idx="464">
                  <c:v>42908</c:v>
                </c:pt>
                <c:pt idx="465">
                  <c:v>42909</c:v>
                </c:pt>
                <c:pt idx="466">
                  <c:v>42912</c:v>
                </c:pt>
                <c:pt idx="467">
                  <c:v>42913</c:v>
                </c:pt>
                <c:pt idx="468">
                  <c:v>42914</c:v>
                </c:pt>
                <c:pt idx="469">
                  <c:v>42915</c:v>
                </c:pt>
                <c:pt idx="470">
                  <c:v>42916</c:v>
                </c:pt>
                <c:pt idx="471">
                  <c:v>42919</c:v>
                </c:pt>
                <c:pt idx="472">
                  <c:v>42920</c:v>
                </c:pt>
                <c:pt idx="473">
                  <c:v>42921</c:v>
                </c:pt>
                <c:pt idx="474">
                  <c:v>42922</c:v>
                </c:pt>
                <c:pt idx="475">
                  <c:v>42923</c:v>
                </c:pt>
                <c:pt idx="476">
                  <c:v>42926</c:v>
                </c:pt>
                <c:pt idx="477">
                  <c:v>42927</c:v>
                </c:pt>
                <c:pt idx="478">
                  <c:v>42928</c:v>
                </c:pt>
                <c:pt idx="479">
                  <c:v>42929</c:v>
                </c:pt>
                <c:pt idx="480">
                  <c:v>42930</c:v>
                </c:pt>
                <c:pt idx="481">
                  <c:v>42933</c:v>
                </c:pt>
                <c:pt idx="482">
                  <c:v>42934</c:v>
                </c:pt>
                <c:pt idx="483">
                  <c:v>42935</c:v>
                </c:pt>
                <c:pt idx="484">
                  <c:v>42936</c:v>
                </c:pt>
                <c:pt idx="485">
                  <c:v>42937</c:v>
                </c:pt>
                <c:pt idx="486">
                  <c:v>42940</c:v>
                </c:pt>
                <c:pt idx="487">
                  <c:v>42941</c:v>
                </c:pt>
                <c:pt idx="488">
                  <c:v>42942</c:v>
                </c:pt>
                <c:pt idx="489">
                  <c:v>42943</c:v>
                </c:pt>
                <c:pt idx="490">
                  <c:v>42944</c:v>
                </c:pt>
                <c:pt idx="491">
                  <c:v>42947</c:v>
                </c:pt>
                <c:pt idx="492">
                  <c:v>42948</c:v>
                </c:pt>
                <c:pt idx="493">
                  <c:v>42949</c:v>
                </c:pt>
                <c:pt idx="494">
                  <c:v>42950</c:v>
                </c:pt>
                <c:pt idx="495">
                  <c:v>42951</c:v>
                </c:pt>
                <c:pt idx="496">
                  <c:v>42954</c:v>
                </c:pt>
                <c:pt idx="497">
                  <c:v>42955</c:v>
                </c:pt>
                <c:pt idx="498">
                  <c:v>42956</c:v>
                </c:pt>
                <c:pt idx="499">
                  <c:v>42957</c:v>
                </c:pt>
                <c:pt idx="500">
                  <c:v>42958</c:v>
                </c:pt>
                <c:pt idx="501">
                  <c:v>42961</c:v>
                </c:pt>
                <c:pt idx="502">
                  <c:v>42962</c:v>
                </c:pt>
                <c:pt idx="503">
                  <c:v>42963</c:v>
                </c:pt>
                <c:pt idx="504">
                  <c:v>42964</c:v>
                </c:pt>
                <c:pt idx="505">
                  <c:v>42965</c:v>
                </c:pt>
                <c:pt idx="506">
                  <c:v>42968</c:v>
                </c:pt>
                <c:pt idx="507">
                  <c:v>42969</c:v>
                </c:pt>
                <c:pt idx="508">
                  <c:v>42970</c:v>
                </c:pt>
                <c:pt idx="509">
                  <c:v>42971</c:v>
                </c:pt>
                <c:pt idx="510">
                  <c:v>42972</c:v>
                </c:pt>
                <c:pt idx="511">
                  <c:v>42979</c:v>
                </c:pt>
                <c:pt idx="512">
                  <c:v>42986</c:v>
                </c:pt>
                <c:pt idx="513">
                  <c:v>42993</c:v>
                </c:pt>
                <c:pt idx="514">
                  <c:v>43000</c:v>
                </c:pt>
                <c:pt idx="515">
                  <c:v>43007</c:v>
                </c:pt>
                <c:pt idx="516">
                  <c:v>43014</c:v>
                </c:pt>
                <c:pt idx="517">
                  <c:v>43021</c:v>
                </c:pt>
                <c:pt idx="518">
                  <c:v>43028</c:v>
                </c:pt>
                <c:pt idx="519">
                  <c:v>43035</c:v>
                </c:pt>
                <c:pt idx="520">
                  <c:v>43042</c:v>
                </c:pt>
                <c:pt idx="521">
                  <c:v>43049</c:v>
                </c:pt>
                <c:pt idx="522">
                  <c:v>43056</c:v>
                </c:pt>
                <c:pt idx="523">
                  <c:v>43063</c:v>
                </c:pt>
                <c:pt idx="524">
                  <c:v>43070</c:v>
                </c:pt>
                <c:pt idx="525">
                  <c:v>43077</c:v>
                </c:pt>
                <c:pt idx="526">
                  <c:v>43084</c:v>
                </c:pt>
                <c:pt idx="527">
                  <c:v>43091</c:v>
                </c:pt>
                <c:pt idx="528">
                  <c:v>43098</c:v>
                </c:pt>
                <c:pt idx="529">
                  <c:v>43105</c:v>
                </c:pt>
                <c:pt idx="530">
                  <c:v>43112</c:v>
                </c:pt>
                <c:pt idx="531">
                  <c:v>43119</c:v>
                </c:pt>
                <c:pt idx="532">
                  <c:v>43126</c:v>
                </c:pt>
                <c:pt idx="533">
                  <c:v>43133</c:v>
                </c:pt>
                <c:pt idx="534">
                  <c:v>43140</c:v>
                </c:pt>
                <c:pt idx="535">
                  <c:v>43147</c:v>
                </c:pt>
                <c:pt idx="536">
                  <c:v>43154</c:v>
                </c:pt>
                <c:pt idx="537">
                  <c:v>43161</c:v>
                </c:pt>
                <c:pt idx="538">
                  <c:v>43168</c:v>
                </c:pt>
                <c:pt idx="539">
                  <c:v>43175</c:v>
                </c:pt>
                <c:pt idx="540">
                  <c:v>43182</c:v>
                </c:pt>
                <c:pt idx="541">
                  <c:v>43193</c:v>
                </c:pt>
                <c:pt idx="542">
                  <c:v>43200</c:v>
                </c:pt>
                <c:pt idx="543">
                  <c:v>43207</c:v>
                </c:pt>
                <c:pt idx="544">
                  <c:v>43214</c:v>
                </c:pt>
                <c:pt idx="545">
                  <c:v>43222</c:v>
                </c:pt>
                <c:pt idx="546">
                  <c:v>43229</c:v>
                </c:pt>
                <c:pt idx="547">
                  <c:v>43236</c:v>
                </c:pt>
                <c:pt idx="548">
                  <c:v>43243</c:v>
                </c:pt>
                <c:pt idx="549">
                  <c:v>43250</c:v>
                </c:pt>
                <c:pt idx="550">
                  <c:v>43257</c:v>
                </c:pt>
                <c:pt idx="551">
                  <c:v>43264</c:v>
                </c:pt>
                <c:pt idx="552">
                  <c:v>43271</c:v>
                </c:pt>
                <c:pt idx="553">
                  <c:v>43278</c:v>
                </c:pt>
                <c:pt idx="554">
                  <c:v>43285</c:v>
                </c:pt>
                <c:pt idx="555">
                  <c:v>43292</c:v>
                </c:pt>
                <c:pt idx="556">
                  <c:v>43299</c:v>
                </c:pt>
                <c:pt idx="557">
                  <c:v>43306</c:v>
                </c:pt>
                <c:pt idx="558">
                  <c:v>43313</c:v>
                </c:pt>
                <c:pt idx="559">
                  <c:v>43320</c:v>
                </c:pt>
                <c:pt idx="560">
                  <c:v>43327</c:v>
                </c:pt>
                <c:pt idx="561">
                  <c:v>43334</c:v>
                </c:pt>
                <c:pt idx="562">
                  <c:v>43341</c:v>
                </c:pt>
                <c:pt idx="563">
                  <c:v>43348</c:v>
                </c:pt>
                <c:pt idx="564">
                  <c:v>43355</c:v>
                </c:pt>
                <c:pt idx="565">
                  <c:v>43362</c:v>
                </c:pt>
                <c:pt idx="566">
                  <c:v>43369</c:v>
                </c:pt>
                <c:pt idx="567">
                  <c:v>43376</c:v>
                </c:pt>
                <c:pt idx="568">
                  <c:v>43383</c:v>
                </c:pt>
                <c:pt idx="569">
                  <c:v>43390</c:v>
                </c:pt>
                <c:pt idx="570">
                  <c:v>43397</c:v>
                </c:pt>
                <c:pt idx="571">
                  <c:v>43404</c:v>
                </c:pt>
                <c:pt idx="572">
                  <c:v>43411</c:v>
                </c:pt>
                <c:pt idx="573">
                  <c:v>43418</c:v>
                </c:pt>
                <c:pt idx="574">
                  <c:v>43425</c:v>
                </c:pt>
                <c:pt idx="575">
                  <c:v>43432</c:v>
                </c:pt>
                <c:pt idx="576">
                  <c:v>43439</c:v>
                </c:pt>
                <c:pt idx="577">
                  <c:v>43446</c:v>
                </c:pt>
                <c:pt idx="578">
                  <c:v>43453</c:v>
                </c:pt>
                <c:pt idx="579">
                  <c:v>43461</c:v>
                </c:pt>
                <c:pt idx="580">
                  <c:v>43468</c:v>
                </c:pt>
                <c:pt idx="581">
                  <c:v>43475</c:v>
                </c:pt>
                <c:pt idx="582">
                  <c:v>43482</c:v>
                </c:pt>
                <c:pt idx="583">
                  <c:v>43489</c:v>
                </c:pt>
                <c:pt idx="584">
                  <c:v>43496</c:v>
                </c:pt>
                <c:pt idx="585">
                  <c:v>43503</c:v>
                </c:pt>
                <c:pt idx="586">
                  <c:v>43510</c:v>
                </c:pt>
                <c:pt idx="587">
                  <c:v>43517</c:v>
                </c:pt>
                <c:pt idx="588">
                  <c:v>43524</c:v>
                </c:pt>
                <c:pt idx="589">
                  <c:v>43531</c:v>
                </c:pt>
                <c:pt idx="590">
                  <c:v>43538</c:v>
                </c:pt>
                <c:pt idx="591">
                  <c:v>43545</c:v>
                </c:pt>
                <c:pt idx="592">
                  <c:v>43552</c:v>
                </c:pt>
                <c:pt idx="593">
                  <c:v>43559</c:v>
                </c:pt>
                <c:pt idx="594">
                  <c:v>43566</c:v>
                </c:pt>
                <c:pt idx="595">
                  <c:v>43573</c:v>
                </c:pt>
                <c:pt idx="596">
                  <c:v>43580</c:v>
                </c:pt>
                <c:pt idx="597">
                  <c:v>43587</c:v>
                </c:pt>
                <c:pt idx="598">
                  <c:v>43594</c:v>
                </c:pt>
                <c:pt idx="599">
                  <c:v>43601</c:v>
                </c:pt>
                <c:pt idx="600">
                  <c:v>43608</c:v>
                </c:pt>
                <c:pt idx="601">
                  <c:v>43615</c:v>
                </c:pt>
                <c:pt idx="602">
                  <c:v>43622</c:v>
                </c:pt>
                <c:pt idx="603">
                  <c:v>43629</c:v>
                </c:pt>
                <c:pt idx="604">
                  <c:v>43636</c:v>
                </c:pt>
                <c:pt idx="605">
                  <c:v>43643</c:v>
                </c:pt>
                <c:pt idx="606">
                  <c:v>43650</c:v>
                </c:pt>
                <c:pt idx="607">
                  <c:v>43657</c:v>
                </c:pt>
                <c:pt idx="608">
                  <c:v>43664</c:v>
                </c:pt>
                <c:pt idx="609">
                  <c:v>43671</c:v>
                </c:pt>
                <c:pt idx="610">
                  <c:v>43678</c:v>
                </c:pt>
                <c:pt idx="611">
                  <c:v>43685</c:v>
                </c:pt>
                <c:pt idx="612">
                  <c:v>43692</c:v>
                </c:pt>
                <c:pt idx="613">
                  <c:v>43699</c:v>
                </c:pt>
                <c:pt idx="614">
                  <c:v>43706</c:v>
                </c:pt>
                <c:pt idx="615">
                  <c:v>43713</c:v>
                </c:pt>
                <c:pt idx="616">
                  <c:v>43720</c:v>
                </c:pt>
                <c:pt idx="617">
                  <c:v>43727</c:v>
                </c:pt>
                <c:pt idx="618">
                  <c:v>43734</c:v>
                </c:pt>
                <c:pt idx="619">
                  <c:v>43741</c:v>
                </c:pt>
                <c:pt idx="620">
                  <c:v>43748</c:v>
                </c:pt>
                <c:pt idx="621">
                  <c:v>43755</c:v>
                </c:pt>
                <c:pt idx="622">
                  <c:v>43762</c:v>
                </c:pt>
                <c:pt idx="623">
                  <c:v>43769</c:v>
                </c:pt>
                <c:pt idx="624">
                  <c:v>43776</c:v>
                </c:pt>
                <c:pt idx="625">
                  <c:v>43783</c:v>
                </c:pt>
                <c:pt idx="626">
                  <c:v>43790</c:v>
                </c:pt>
                <c:pt idx="627">
                  <c:v>43797</c:v>
                </c:pt>
                <c:pt idx="628">
                  <c:v>43804</c:v>
                </c:pt>
                <c:pt idx="629">
                  <c:v>43811</c:v>
                </c:pt>
                <c:pt idx="630">
                  <c:v>43818</c:v>
                </c:pt>
                <c:pt idx="631">
                  <c:v>43826</c:v>
                </c:pt>
                <c:pt idx="632">
                  <c:v>43833</c:v>
                </c:pt>
                <c:pt idx="633">
                  <c:v>43840</c:v>
                </c:pt>
                <c:pt idx="634">
                  <c:v>43847</c:v>
                </c:pt>
                <c:pt idx="635">
                  <c:v>43854</c:v>
                </c:pt>
                <c:pt idx="636">
                  <c:v>43861</c:v>
                </c:pt>
                <c:pt idx="637">
                  <c:v>43868</c:v>
                </c:pt>
                <c:pt idx="638">
                  <c:v>43875</c:v>
                </c:pt>
                <c:pt idx="639">
                  <c:v>43882</c:v>
                </c:pt>
                <c:pt idx="640">
                  <c:v>43889</c:v>
                </c:pt>
                <c:pt idx="641">
                  <c:v>43896</c:v>
                </c:pt>
                <c:pt idx="642">
                  <c:v>43903</c:v>
                </c:pt>
                <c:pt idx="643">
                  <c:v>43910</c:v>
                </c:pt>
                <c:pt idx="644">
                  <c:v>43917</c:v>
                </c:pt>
                <c:pt idx="645">
                  <c:v>43924</c:v>
                </c:pt>
                <c:pt idx="646">
                  <c:v>43935</c:v>
                </c:pt>
                <c:pt idx="647">
                  <c:v>43942</c:v>
                </c:pt>
                <c:pt idx="648">
                  <c:v>43949</c:v>
                </c:pt>
                <c:pt idx="649">
                  <c:v>43956</c:v>
                </c:pt>
                <c:pt idx="650">
                  <c:v>43963</c:v>
                </c:pt>
                <c:pt idx="651">
                  <c:v>43970</c:v>
                </c:pt>
                <c:pt idx="652">
                  <c:v>43977</c:v>
                </c:pt>
                <c:pt idx="653">
                  <c:v>43984</c:v>
                </c:pt>
                <c:pt idx="654">
                  <c:v>43991</c:v>
                </c:pt>
                <c:pt idx="655">
                  <c:v>43998</c:v>
                </c:pt>
                <c:pt idx="656">
                  <c:v>44005</c:v>
                </c:pt>
                <c:pt idx="657">
                  <c:v>44012</c:v>
                </c:pt>
                <c:pt idx="658">
                  <c:v>44019</c:v>
                </c:pt>
                <c:pt idx="659">
                  <c:v>44026</c:v>
                </c:pt>
                <c:pt idx="660">
                  <c:v>44033</c:v>
                </c:pt>
                <c:pt idx="661">
                  <c:v>44040</c:v>
                </c:pt>
                <c:pt idx="662">
                  <c:v>44047</c:v>
                </c:pt>
                <c:pt idx="663">
                  <c:v>44054</c:v>
                </c:pt>
                <c:pt idx="664">
                  <c:v>44061</c:v>
                </c:pt>
                <c:pt idx="665">
                  <c:v>44068</c:v>
                </c:pt>
                <c:pt idx="666">
                  <c:v>44075</c:v>
                </c:pt>
                <c:pt idx="667">
                  <c:v>44082</c:v>
                </c:pt>
                <c:pt idx="668">
                  <c:v>44089</c:v>
                </c:pt>
                <c:pt idx="669">
                  <c:v>44096</c:v>
                </c:pt>
                <c:pt idx="670">
                  <c:v>44103</c:v>
                </c:pt>
                <c:pt idx="671">
                  <c:v>44110</c:v>
                </c:pt>
                <c:pt idx="672">
                  <c:v>44117</c:v>
                </c:pt>
                <c:pt idx="673">
                  <c:v>44124</c:v>
                </c:pt>
                <c:pt idx="674">
                  <c:v>44131</c:v>
                </c:pt>
                <c:pt idx="675">
                  <c:v>44138</c:v>
                </c:pt>
                <c:pt idx="676">
                  <c:v>44145</c:v>
                </c:pt>
                <c:pt idx="677">
                  <c:v>44152</c:v>
                </c:pt>
                <c:pt idx="678">
                  <c:v>44159</c:v>
                </c:pt>
                <c:pt idx="679">
                  <c:v>44166</c:v>
                </c:pt>
                <c:pt idx="680">
                  <c:v>44173</c:v>
                </c:pt>
                <c:pt idx="681">
                  <c:v>44180</c:v>
                </c:pt>
                <c:pt idx="682">
                  <c:v>44187</c:v>
                </c:pt>
                <c:pt idx="683">
                  <c:v>44194</c:v>
                </c:pt>
                <c:pt idx="684">
                  <c:v>44201</c:v>
                </c:pt>
                <c:pt idx="685">
                  <c:v>44208</c:v>
                </c:pt>
                <c:pt idx="686">
                  <c:v>44215</c:v>
                </c:pt>
                <c:pt idx="687">
                  <c:v>44222</c:v>
                </c:pt>
                <c:pt idx="688">
                  <c:v>44229</c:v>
                </c:pt>
                <c:pt idx="689">
                  <c:v>44236</c:v>
                </c:pt>
                <c:pt idx="690">
                  <c:v>44243</c:v>
                </c:pt>
                <c:pt idx="691">
                  <c:v>44250</c:v>
                </c:pt>
                <c:pt idx="692">
                  <c:v>44257</c:v>
                </c:pt>
                <c:pt idx="693">
                  <c:v>44264</c:v>
                </c:pt>
                <c:pt idx="694">
                  <c:v>44271</c:v>
                </c:pt>
                <c:pt idx="695">
                  <c:v>44278</c:v>
                </c:pt>
                <c:pt idx="696">
                  <c:v>44285</c:v>
                </c:pt>
                <c:pt idx="697">
                  <c:v>44292</c:v>
                </c:pt>
                <c:pt idx="698">
                  <c:v>44299</c:v>
                </c:pt>
                <c:pt idx="699">
                  <c:v>44306</c:v>
                </c:pt>
                <c:pt idx="700">
                  <c:v>44313</c:v>
                </c:pt>
                <c:pt idx="701">
                  <c:v>44320</c:v>
                </c:pt>
                <c:pt idx="702">
                  <c:v>44327</c:v>
                </c:pt>
                <c:pt idx="703">
                  <c:v>44334</c:v>
                </c:pt>
                <c:pt idx="704">
                  <c:v>44341</c:v>
                </c:pt>
                <c:pt idx="705">
                  <c:v>44348</c:v>
                </c:pt>
                <c:pt idx="706">
                  <c:v>44355</c:v>
                </c:pt>
                <c:pt idx="707">
                  <c:v>44362</c:v>
                </c:pt>
                <c:pt idx="708">
                  <c:v>44369</c:v>
                </c:pt>
                <c:pt idx="709">
                  <c:v>44376</c:v>
                </c:pt>
                <c:pt idx="710">
                  <c:v>44383</c:v>
                </c:pt>
                <c:pt idx="711">
                  <c:v>44390</c:v>
                </c:pt>
                <c:pt idx="712">
                  <c:v>44397</c:v>
                </c:pt>
                <c:pt idx="713">
                  <c:v>44404</c:v>
                </c:pt>
                <c:pt idx="714">
                  <c:v>44411</c:v>
                </c:pt>
                <c:pt idx="715">
                  <c:v>44418</c:v>
                </c:pt>
                <c:pt idx="716">
                  <c:v>44425</c:v>
                </c:pt>
                <c:pt idx="717">
                  <c:v>44432</c:v>
                </c:pt>
                <c:pt idx="718">
                  <c:v>44439</c:v>
                </c:pt>
                <c:pt idx="719">
                  <c:v>44446</c:v>
                </c:pt>
                <c:pt idx="720">
                  <c:v>44453</c:v>
                </c:pt>
                <c:pt idx="721">
                  <c:v>44460</c:v>
                </c:pt>
                <c:pt idx="722">
                  <c:v>44467</c:v>
                </c:pt>
                <c:pt idx="723">
                  <c:v>44474</c:v>
                </c:pt>
                <c:pt idx="724">
                  <c:v>44481</c:v>
                </c:pt>
                <c:pt idx="725">
                  <c:v>44488</c:v>
                </c:pt>
                <c:pt idx="726">
                  <c:v>44495</c:v>
                </c:pt>
                <c:pt idx="727">
                  <c:v>44502</c:v>
                </c:pt>
                <c:pt idx="728">
                  <c:v>44509</c:v>
                </c:pt>
                <c:pt idx="729">
                  <c:v>44516</c:v>
                </c:pt>
                <c:pt idx="730">
                  <c:v>44523</c:v>
                </c:pt>
                <c:pt idx="731">
                  <c:v>44530</c:v>
                </c:pt>
                <c:pt idx="732">
                  <c:v>44537</c:v>
                </c:pt>
                <c:pt idx="733">
                  <c:v>44544</c:v>
                </c:pt>
                <c:pt idx="734">
                  <c:v>44551</c:v>
                </c:pt>
                <c:pt idx="735">
                  <c:v>44558</c:v>
                </c:pt>
                <c:pt idx="736">
                  <c:v>44565</c:v>
                </c:pt>
                <c:pt idx="737">
                  <c:v>44572</c:v>
                </c:pt>
                <c:pt idx="738">
                  <c:v>44579</c:v>
                </c:pt>
                <c:pt idx="739">
                  <c:v>44586</c:v>
                </c:pt>
                <c:pt idx="740">
                  <c:v>44593</c:v>
                </c:pt>
                <c:pt idx="741">
                  <c:v>44600</c:v>
                </c:pt>
                <c:pt idx="742">
                  <c:v>44607</c:v>
                </c:pt>
                <c:pt idx="743">
                  <c:v>44614</c:v>
                </c:pt>
                <c:pt idx="744">
                  <c:v>44621</c:v>
                </c:pt>
                <c:pt idx="745">
                  <c:v>44628</c:v>
                </c:pt>
                <c:pt idx="746">
                  <c:v>44635</c:v>
                </c:pt>
                <c:pt idx="747">
                  <c:v>44642</c:v>
                </c:pt>
                <c:pt idx="748">
                  <c:v>44649</c:v>
                </c:pt>
                <c:pt idx="749">
                  <c:v>44656</c:v>
                </c:pt>
                <c:pt idx="750">
                  <c:v>44663</c:v>
                </c:pt>
                <c:pt idx="751">
                  <c:v>44670</c:v>
                </c:pt>
                <c:pt idx="752">
                  <c:v>44677</c:v>
                </c:pt>
                <c:pt idx="753">
                  <c:v>44684</c:v>
                </c:pt>
                <c:pt idx="754">
                  <c:v>44691</c:v>
                </c:pt>
                <c:pt idx="755">
                  <c:v>44698</c:v>
                </c:pt>
                <c:pt idx="756">
                  <c:v>44705</c:v>
                </c:pt>
                <c:pt idx="757">
                  <c:v>44712</c:v>
                </c:pt>
                <c:pt idx="758">
                  <c:v>44719</c:v>
                </c:pt>
                <c:pt idx="759">
                  <c:v>44726</c:v>
                </c:pt>
                <c:pt idx="760">
                  <c:v>44733</c:v>
                </c:pt>
                <c:pt idx="761">
                  <c:v>44740</c:v>
                </c:pt>
                <c:pt idx="762">
                  <c:v>44747</c:v>
                </c:pt>
                <c:pt idx="763">
                  <c:v>44754</c:v>
                </c:pt>
                <c:pt idx="764">
                  <c:v>44761</c:v>
                </c:pt>
                <c:pt idx="765">
                  <c:v>44768</c:v>
                </c:pt>
                <c:pt idx="766">
                  <c:v>44775</c:v>
                </c:pt>
                <c:pt idx="767">
                  <c:v>44782</c:v>
                </c:pt>
                <c:pt idx="768">
                  <c:v>44789</c:v>
                </c:pt>
                <c:pt idx="769">
                  <c:v>44796</c:v>
                </c:pt>
                <c:pt idx="770">
                  <c:v>44803</c:v>
                </c:pt>
                <c:pt idx="771">
                  <c:v>44810</c:v>
                </c:pt>
                <c:pt idx="772">
                  <c:v>44817</c:v>
                </c:pt>
                <c:pt idx="773">
                  <c:v>44824</c:v>
                </c:pt>
                <c:pt idx="774">
                  <c:v>44831</c:v>
                </c:pt>
                <c:pt idx="775">
                  <c:v>44838</c:v>
                </c:pt>
                <c:pt idx="776">
                  <c:v>44845</c:v>
                </c:pt>
                <c:pt idx="777">
                  <c:v>44852</c:v>
                </c:pt>
                <c:pt idx="778">
                  <c:v>44859</c:v>
                </c:pt>
                <c:pt idx="779">
                  <c:v>44866</c:v>
                </c:pt>
                <c:pt idx="780">
                  <c:v>44873</c:v>
                </c:pt>
                <c:pt idx="781">
                  <c:v>44880</c:v>
                </c:pt>
                <c:pt idx="782">
                  <c:v>44887</c:v>
                </c:pt>
                <c:pt idx="783">
                  <c:v>44894</c:v>
                </c:pt>
                <c:pt idx="784">
                  <c:v>44901</c:v>
                </c:pt>
                <c:pt idx="785">
                  <c:v>44908</c:v>
                </c:pt>
                <c:pt idx="786">
                  <c:v>44915</c:v>
                </c:pt>
                <c:pt idx="787">
                  <c:v>44922</c:v>
                </c:pt>
                <c:pt idx="788">
                  <c:v>44929</c:v>
                </c:pt>
                <c:pt idx="789">
                  <c:v>44936</c:v>
                </c:pt>
                <c:pt idx="790">
                  <c:v>44943</c:v>
                </c:pt>
                <c:pt idx="791">
                  <c:v>44950</c:v>
                </c:pt>
                <c:pt idx="792">
                  <c:v>44957</c:v>
                </c:pt>
                <c:pt idx="793">
                  <c:v>44964</c:v>
                </c:pt>
                <c:pt idx="794">
                  <c:v>44971</c:v>
                </c:pt>
                <c:pt idx="795">
                  <c:v>44978</c:v>
                </c:pt>
                <c:pt idx="796">
                  <c:v>44985</c:v>
                </c:pt>
                <c:pt idx="797">
                  <c:v>44992</c:v>
                </c:pt>
                <c:pt idx="798">
                  <c:v>44999</c:v>
                </c:pt>
                <c:pt idx="799">
                  <c:v>45006</c:v>
                </c:pt>
                <c:pt idx="800">
                  <c:v>45013</c:v>
                </c:pt>
                <c:pt idx="801">
                  <c:v>45020</c:v>
                </c:pt>
                <c:pt idx="802">
                  <c:v>45027</c:v>
                </c:pt>
                <c:pt idx="803">
                  <c:v>45034</c:v>
                </c:pt>
                <c:pt idx="804">
                  <c:v>45041</c:v>
                </c:pt>
                <c:pt idx="805">
                  <c:v>45048</c:v>
                </c:pt>
                <c:pt idx="806">
                  <c:v>45055</c:v>
                </c:pt>
                <c:pt idx="807">
                  <c:v>45062</c:v>
                </c:pt>
                <c:pt idx="808">
                  <c:v>45069</c:v>
                </c:pt>
                <c:pt idx="809">
                  <c:v>45076</c:v>
                </c:pt>
                <c:pt idx="810">
                  <c:v>45083</c:v>
                </c:pt>
                <c:pt idx="811">
                  <c:v>45090</c:v>
                </c:pt>
                <c:pt idx="812">
                  <c:v>45097</c:v>
                </c:pt>
                <c:pt idx="813">
                  <c:v>45104</c:v>
                </c:pt>
                <c:pt idx="814">
                  <c:v>45111</c:v>
                </c:pt>
                <c:pt idx="815">
                  <c:v>45118</c:v>
                </c:pt>
                <c:pt idx="816">
                  <c:v>45125</c:v>
                </c:pt>
                <c:pt idx="817">
                  <c:v>45132</c:v>
                </c:pt>
                <c:pt idx="818">
                  <c:v>45139</c:v>
                </c:pt>
                <c:pt idx="819">
                  <c:v>45146</c:v>
                </c:pt>
                <c:pt idx="820">
                  <c:v>45153</c:v>
                </c:pt>
                <c:pt idx="821">
                  <c:v>45160</c:v>
                </c:pt>
                <c:pt idx="822">
                  <c:v>45167</c:v>
                </c:pt>
                <c:pt idx="823">
                  <c:v>45174</c:v>
                </c:pt>
                <c:pt idx="824">
                  <c:v>45181</c:v>
                </c:pt>
                <c:pt idx="825">
                  <c:v>45188</c:v>
                </c:pt>
                <c:pt idx="826">
                  <c:v>45195</c:v>
                </c:pt>
                <c:pt idx="827">
                  <c:v>45202</c:v>
                </c:pt>
                <c:pt idx="828">
                  <c:v>45209</c:v>
                </c:pt>
                <c:pt idx="829">
                  <c:v>45216</c:v>
                </c:pt>
                <c:pt idx="830">
                  <c:v>45223</c:v>
                </c:pt>
                <c:pt idx="831">
                  <c:v>45230</c:v>
                </c:pt>
                <c:pt idx="832">
                  <c:v>45237</c:v>
                </c:pt>
                <c:pt idx="833">
                  <c:v>45244</c:v>
                </c:pt>
                <c:pt idx="834">
                  <c:v>45251</c:v>
                </c:pt>
                <c:pt idx="835">
                  <c:v>45258</c:v>
                </c:pt>
                <c:pt idx="836">
                  <c:v>45265</c:v>
                </c:pt>
                <c:pt idx="837">
                  <c:v>45272</c:v>
                </c:pt>
                <c:pt idx="838">
                  <c:v>45279</c:v>
                </c:pt>
                <c:pt idx="839">
                  <c:v>45287</c:v>
                </c:pt>
                <c:pt idx="840">
                  <c:v>45294</c:v>
                </c:pt>
                <c:pt idx="841">
                  <c:v>45301</c:v>
                </c:pt>
                <c:pt idx="842">
                  <c:v>45308</c:v>
                </c:pt>
                <c:pt idx="843">
                  <c:v>45315</c:v>
                </c:pt>
                <c:pt idx="844">
                  <c:v>45322</c:v>
                </c:pt>
                <c:pt idx="845">
                  <c:v>45329</c:v>
                </c:pt>
                <c:pt idx="846">
                  <c:v>45336</c:v>
                </c:pt>
                <c:pt idx="847">
                  <c:v>45343</c:v>
                </c:pt>
                <c:pt idx="848">
                  <c:v>45350</c:v>
                </c:pt>
                <c:pt idx="849">
                  <c:v>45357</c:v>
                </c:pt>
                <c:pt idx="850">
                  <c:v>45364</c:v>
                </c:pt>
                <c:pt idx="851">
                  <c:v>45371</c:v>
                </c:pt>
                <c:pt idx="852">
                  <c:v>45378</c:v>
                </c:pt>
                <c:pt idx="853">
                  <c:v>45385</c:v>
                </c:pt>
                <c:pt idx="854">
                  <c:v>45392</c:v>
                </c:pt>
                <c:pt idx="855">
                  <c:v>45399</c:v>
                </c:pt>
                <c:pt idx="856">
                  <c:v>45406</c:v>
                </c:pt>
                <c:pt idx="857">
                  <c:v>45414</c:v>
                </c:pt>
                <c:pt idx="858">
                  <c:v>45421</c:v>
                </c:pt>
                <c:pt idx="859">
                  <c:v>45428</c:v>
                </c:pt>
                <c:pt idx="860">
                  <c:v>45435</c:v>
                </c:pt>
                <c:pt idx="861">
                  <c:v>45442</c:v>
                </c:pt>
                <c:pt idx="862">
                  <c:v>45449</c:v>
                </c:pt>
                <c:pt idx="863">
                  <c:v>45456</c:v>
                </c:pt>
                <c:pt idx="864">
                  <c:v>45463</c:v>
                </c:pt>
                <c:pt idx="865">
                  <c:v>45470</c:v>
                </c:pt>
                <c:pt idx="866">
                  <c:v>45477</c:v>
                </c:pt>
                <c:pt idx="867">
                  <c:v>45484</c:v>
                </c:pt>
                <c:pt idx="868">
                  <c:v>45491</c:v>
                </c:pt>
                <c:pt idx="869">
                  <c:v>45498</c:v>
                </c:pt>
                <c:pt idx="870">
                  <c:v>45505</c:v>
                </c:pt>
                <c:pt idx="871">
                  <c:v>45512</c:v>
                </c:pt>
                <c:pt idx="872">
                  <c:v>45519</c:v>
                </c:pt>
                <c:pt idx="873">
                  <c:v>45526</c:v>
                </c:pt>
                <c:pt idx="874">
                  <c:v>45533</c:v>
                </c:pt>
                <c:pt idx="875">
                  <c:v>45540</c:v>
                </c:pt>
                <c:pt idx="876">
                  <c:v>45547</c:v>
                </c:pt>
                <c:pt idx="877">
                  <c:v>45554</c:v>
                </c:pt>
                <c:pt idx="878">
                  <c:v>45561</c:v>
                </c:pt>
                <c:pt idx="879">
                  <c:v>45568</c:v>
                </c:pt>
                <c:pt idx="880">
                  <c:v>45575</c:v>
                </c:pt>
                <c:pt idx="881">
                  <c:v>45582</c:v>
                </c:pt>
                <c:pt idx="882">
                  <c:v>45589</c:v>
                </c:pt>
                <c:pt idx="883">
                  <c:v>45596</c:v>
                </c:pt>
                <c:pt idx="884">
                  <c:v>45603</c:v>
                </c:pt>
                <c:pt idx="885">
                  <c:v>45610</c:v>
                </c:pt>
                <c:pt idx="886">
                  <c:v>45617</c:v>
                </c:pt>
                <c:pt idx="887">
                  <c:v>45624</c:v>
                </c:pt>
                <c:pt idx="888">
                  <c:v>45631</c:v>
                </c:pt>
                <c:pt idx="889">
                  <c:v>45638</c:v>
                </c:pt>
                <c:pt idx="890">
                  <c:v>45645</c:v>
                </c:pt>
                <c:pt idx="891">
                  <c:v>45653</c:v>
                </c:pt>
                <c:pt idx="892">
                  <c:v>45660</c:v>
                </c:pt>
                <c:pt idx="893">
                  <c:v>45667</c:v>
                </c:pt>
                <c:pt idx="894">
                  <c:v>45674</c:v>
                </c:pt>
                <c:pt idx="895">
                  <c:v>45681</c:v>
                </c:pt>
                <c:pt idx="896">
                  <c:v>45688</c:v>
                </c:pt>
                <c:pt idx="897">
                  <c:v>45695</c:v>
                </c:pt>
                <c:pt idx="898">
                  <c:v>45702</c:v>
                </c:pt>
                <c:pt idx="899">
                  <c:v>45709</c:v>
                </c:pt>
                <c:pt idx="900">
                  <c:v>45716</c:v>
                </c:pt>
                <c:pt idx="901">
                  <c:v>45723</c:v>
                </c:pt>
                <c:pt idx="902">
                  <c:v>45730</c:v>
                </c:pt>
                <c:pt idx="903">
                  <c:v>45737</c:v>
                </c:pt>
                <c:pt idx="904">
                  <c:v>45744</c:v>
                </c:pt>
                <c:pt idx="905">
                  <c:v>45751</c:v>
                </c:pt>
                <c:pt idx="906">
                  <c:v>45758</c:v>
                </c:pt>
                <c:pt idx="907">
                  <c:v>45769</c:v>
                </c:pt>
                <c:pt idx="908">
                  <c:v>45776</c:v>
                </c:pt>
                <c:pt idx="909">
                  <c:v>45783</c:v>
                </c:pt>
                <c:pt idx="910">
                  <c:v>45790</c:v>
                </c:pt>
                <c:pt idx="911">
                  <c:v>45797</c:v>
                </c:pt>
                <c:pt idx="912">
                  <c:v>45804</c:v>
                </c:pt>
                <c:pt idx="913">
                  <c:v>45811</c:v>
                </c:pt>
                <c:pt idx="914">
                  <c:v>45818</c:v>
                </c:pt>
                <c:pt idx="915">
                  <c:v>45825</c:v>
                </c:pt>
                <c:pt idx="916">
                  <c:v>45832</c:v>
                </c:pt>
                <c:pt idx="917">
                  <c:v>45839</c:v>
                </c:pt>
                <c:pt idx="918">
                  <c:v>45846</c:v>
                </c:pt>
                <c:pt idx="919">
                  <c:v>45853</c:v>
                </c:pt>
                <c:pt idx="920">
                  <c:v>45860</c:v>
                </c:pt>
                <c:pt idx="921">
                  <c:v>45867</c:v>
                </c:pt>
                <c:pt idx="922">
                  <c:v>45874</c:v>
                </c:pt>
                <c:pt idx="923">
                  <c:v>45881</c:v>
                </c:pt>
                <c:pt idx="924">
                  <c:v>45888</c:v>
                </c:pt>
                <c:pt idx="925">
                  <c:v>45895</c:v>
                </c:pt>
                <c:pt idx="926">
                  <c:v>45902</c:v>
                </c:pt>
                <c:pt idx="927">
                  <c:v>45909</c:v>
                </c:pt>
                <c:pt idx="928">
                  <c:v>45916</c:v>
                </c:pt>
                <c:pt idx="929">
                  <c:v>45923</c:v>
                </c:pt>
                <c:pt idx="930">
                  <c:v>45930</c:v>
                </c:pt>
                <c:pt idx="931">
                  <c:v>45937</c:v>
                </c:pt>
                <c:pt idx="932">
                  <c:v>45944</c:v>
                </c:pt>
                <c:pt idx="933">
                  <c:v>45951</c:v>
                </c:pt>
                <c:pt idx="934">
                  <c:v>45958</c:v>
                </c:pt>
                <c:pt idx="935">
                  <c:v>45965</c:v>
                </c:pt>
                <c:pt idx="936">
                  <c:v>45972</c:v>
                </c:pt>
                <c:pt idx="937">
                  <c:v>45979</c:v>
                </c:pt>
                <c:pt idx="938">
                  <c:v>45986</c:v>
                </c:pt>
                <c:pt idx="939">
                  <c:v>45993</c:v>
                </c:pt>
                <c:pt idx="940">
                  <c:v>46000</c:v>
                </c:pt>
                <c:pt idx="941">
                  <c:v>46007</c:v>
                </c:pt>
                <c:pt idx="942">
                  <c:v>46014</c:v>
                </c:pt>
                <c:pt idx="943">
                  <c:v>46021</c:v>
                </c:pt>
                <c:pt idx="944">
                  <c:v>46028</c:v>
                </c:pt>
                <c:pt idx="945">
                  <c:v>46035</c:v>
                </c:pt>
                <c:pt idx="946">
                  <c:v>46042</c:v>
                </c:pt>
                <c:pt idx="947">
                  <c:v>46049</c:v>
                </c:pt>
                <c:pt idx="948">
                  <c:v>46056</c:v>
                </c:pt>
                <c:pt idx="949">
                  <c:v>46063</c:v>
                </c:pt>
                <c:pt idx="950">
                  <c:v>46070</c:v>
                </c:pt>
                <c:pt idx="951">
                  <c:v>46077</c:v>
                </c:pt>
                <c:pt idx="952">
                  <c:v>46084</c:v>
                </c:pt>
                <c:pt idx="953">
                  <c:v>46091</c:v>
                </c:pt>
                <c:pt idx="954">
                  <c:v>46098</c:v>
                </c:pt>
                <c:pt idx="955">
                  <c:v>46105</c:v>
                </c:pt>
                <c:pt idx="956">
                  <c:v>46112</c:v>
                </c:pt>
                <c:pt idx="957">
                  <c:v>46119</c:v>
                </c:pt>
                <c:pt idx="958">
                  <c:v>46126</c:v>
                </c:pt>
                <c:pt idx="959">
                  <c:v>46133</c:v>
                </c:pt>
                <c:pt idx="960">
                  <c:v>46140</c:v>
                </c:pt>
                <c:pt idx="961">
                  <c:v>46147</c:v>
                </c:pt>
                <c:pt idx="962">
                  <c:v>46154</c:v>
                </c:pt>
                <c:pt idx="963">
                  <c:v>46161</c:v>
                </c:pt>
                <c:pt idx="964">
                  <c:v>46168</c:v>
                </c:pt>
                <c:pt idx="965">
                  <c:v>46175</c:v>
                </c:pt>
                <c:pt idx="966">
                  <c:v>46182</c:v>
                </c:pt>
                <c:pt idx="967">
                  <c:v>46189</c:v>
                </c:pt>
                <c:pt idx="968">
                  <c:v>46196</c:v>
                </c:pt>
                <c:pt idx="969">
                  <c:v>46203</c:v>
                </c:pt>
                <c:pt idx="970">
                  <c:v>46210</c:v>
                </c:pt>
                <c:pt idx="971">
                  <c:v>46217</c:v>
                </c:pt>
                <c:pt idx="972">
                  <c:v>46224</c:v>
                </c:pt>
                <c:pt idx="973">
                  <c:v>46231</c:v>
                </c:pt>
                <c:pt idx="974">
                  <c:v>46238</c:v>
                </c:pt>
                <c:pt idx="975">
                  <c:v>46245</c:v>
                </c:pt>
                <c:pt idx="976">
                  <c:v>46252</c:v>
                </c:pt>
                <c:pt idx="977">
                  <c:v>46259</c:v>
                </c:pt>
                <c:pt idx="978">
                  <c:v>46266</c:v>
                </c:pt>
                <c:pt idx="979">
                  <c:v>46273</c:v>
                </c:pt>
                <c:pt idx="980">
                  <c:v>46280</c:v>
                </c:pt>
                <c:pt idx="981">
                  <c:v>46287</c:v>
                </c:pt>
                <c:pt idx="982">
                  <c:v>46294</c:v>
                </c:pt>
                <c:pt idx="983">
                  <c:v>46301</c:v>
                </c:pt>
                <c:pt idx="984">
                  <c:v>46308</c:v>
                </c:pt>
                <c:pt idx="985">
                  <c:v>46315</c:v>
                </c:pt>
                <c:pt idx="986">
                  <c:v>46322</c:v>
                </c:pt>
                <c:pt idx="987">
                  <c:v>46329</c:v>
                </c:pt>
                <c:pt idx="988">
                  <c:v>46336</c:v>
                </c:pt>
                <c:pt idx="989">
                  <c:v>46343</c:v>
                </c:pt>
                <c:pt idx="990">
                  <c:v>46350</c:v>
                </c:pt>
                <c:pt idx="991">
                  <c:v>46357</c:v>
                </c:pt>
                <c:pt idx="992">
                  <c:v>46364</c:v>
                </c:pt>
                <c:pt idx="993">
                  <c:v>46371</c:v>
                </c:pt>
                <c:pt idx="994">
                  <c:v>46378</c:v>
                </c:pt>
                <c:pt idx="995">
                  <c:v>46385</c:v>
                </c:pt>
                <c:pt idx="996">
                  <c:v>46392</c:v>
                </c:pt>
                <c:pt idx="997">
                  <c:v>46399</c:v>
                </c:pt>
                <c:pt idx="998">
                  <c:v>46406</c:v>
                </c:pt>
                <c:pt idx="999">
                  <c:v>46413</c:v>
                </c:pt>
                <c:pt idx="1000">
                  <c:v>46420</c:v>
                </c:pt>
                <c:pt idx="1001">
                  <c:v>46427</c:v>
                </c:pt>
                <c:pt idx="1002">
                  <c:v>46434</c:v>
                </c:pt>
                <c:pt idx="1003">
                  <c:v>46441</c:v>
                </c:pt>
                <c:pt idx="1004">
                  <c:v>46448</c:v>
                </c:pt>
                <c:pt idx="1005">
                  <c:v>46455</c:v>
                </c:pt>
                <c:pt idx="1006">
                  <c:v>46462</c:v>
                </c:pt>
                <c:pt idx="1007">
                  <c:v>46469</c:v>
                </c:pt>
                <c:pt idx="1008">
                  <c:v>46476</c:v>
                </c:pt>
                <c:pt idx="1009">
                  <c:v>46483</c:v>
                </c:pt>
                <c:pt idx="1010">
                  <c:v>46490</c:v>
                </c:pt>
                <c:pt idx="1011">
                  <c:v>46497</c:v>
                </c:pt>
                <c:pt idx="1012">
                  <c:v>46504</c:v>
                </c:pt>
                <c:pt idx="1013">
                  <c:v>46511</c:v>
                </c:pt>
                <c:pt idx="1014">
                  <c:v>46518</c:v>
                </c:pt>
                <c:pt idx="1015">
                  <c:v>46525</c:v>
                </c:pt>
                <c:pt idx="1016">
                  <c:v>46532</c:v>
                </c:pt>
                <c:pt idx="1017">
                  <c:v>46539</c:v>
                </c:pt>
                <c:pt idx="1018">
                  <c:v>46546</c:v>
                </c:pt>
                <c:pt idx="1019">
                  <c:v>46553</c:v>
                </c:pt>
                <c:pt idx="1020">
                  <c:v>46560</c:v>
                </c:pt>
                <c:pt idx="1021">
                  <c:v>46567</c:v>
                </c:pt>
                <c:pt idx="1022">
                  <c:v>46574</c:v>
                </c:pt>
                <c:pt idx="1023">
                  <c:v>46581</c:v>
                </c:pt>
                <c:pt idx="1024">
                  <c:v>46588</c:v>
                </c:pt>
                <c:pt idx="1025">
                  <c:v>46595</c:v>
                </c:pt>
                <c:pt idx="1026">
                  <c:v>46602</c:v>
                </c:pt>
                <c:pt idx="1027">
                  <c:v>46609</c:v>
                </c:pt>
                <c:pt idx="1028">
                  <c:v>46616</c:v>
                </c:pt>
                <c:pt idx="1029">
                  <c:v>46623</c:v>
                </c:pt>
                <c:pt idx="1030">
                  <c:v>46630</c:v>
                </c:pt>
                <c:pt idx="1031">
                  <c:v>46637</c:v>
                </c:pt>
                <c:pt idx="1032">
                  <c:v>46644</c:v>
                </c:pt>
                <c:pt idx="1033">
                  <c:v>46651</c:v>
                </c:pt>
                <c:pt idx="1034">
                  <c:v>46658</c:v>
                </c:pt>
                <c:pt idx="1035">
                  <c:v>46665</c:v>
                </c:pt>
                <c:pt idx="1036">
                  <c:v>46672</c:v>
                </c:pt>
                <c:pt idx="1037">
                  <c:v>46679</c:v>
                </c:pt>
                <c:pt idx="1038">
                  <c:v>46686</c:v>
                </c:pt>
                <c:pt idx="1039">
                  <c:v>46693</c:v>
                </c:pt>
                <c:pt idx="1040">
                  <c:v>46700</c:v>
                </c:pt>
                <c:pt idx="1041">
                  <c:v>46707</c:v>
                </c:pt>
                <c:pt idx="1042">
                  <c:v>46714</c:v>
                </c:pt>
                <c:pt idx="1043">
                  <c:v>46721</c:v>
                </c:pt>
                <c:pt idx="1044">
                  <c:v>46728</c:v>
                </c:pt>
                <c:pt idx="1045">
                  <c:v>46735</c:v>
                </c:pt>
                <c:pt idx="1046">
                  <c:v>46742</c:v>
                </c:pt>
                <c:pt idx="1047">
                  <c:v>46749</c:v>
                </c:pt>
                <c:pt idx="1048">
                  <c:v>46756</c:v>
                </c:pt>
                <c:pt idx="1049">
                  <c:v>46763</c:v>
                </c:pt>
                <c:pt idx="1050">
                  <c:v>46770</c:v>
                </c:pt>
                <c:pt idx="1051">
                  <c:v>46777</c:v>
                </c:pt>
                <c:pt idx="1052">
                  <c:v>46784</c:v>
                </c:pt>
                <c:pt idx="1053">
                  <c:v>46791</c:v>
                </c:pt>
                <c:pt idx="1054">
                  <c:v>46798</c:v>
                </c:pt>
                <c:pt idx="1055">
                  <c:v>46805</c:v>
                </c:pt>
                <c:pt idx="1056">
                  <c:v>46812</c:v>
                </c:pt>
                <c:pt idx="1057">
                  <c:v>46819</c:v>
                </c:pt>
                <c:pt idx="1058">
                  <c:v>46826</c:v>
                </c:pt>
                <c:pt idx="1059">
                  <c:v>46833</c:v>
                </c:pt>
                <c:pt idx="1060">
                  <c:v>46840</c:v>
                </c:pt>
                <c:pt idx="1061">
                  <c:v>46847</c:v>
                </c:pt>
                <c:pt idx="1062">
                  <c:v>46854</c:v>
                </c:pt>
                <c:pt idx="1063">
                  <c:v>46861</c:v>
                </c:pt>
                <c:pt idx="1064">
                  <c:v>46868</c:v>
                </c:pt>
                <c:pt idx="1065">
                  <c:v>46875</c:v>
                </c:pt>
                <c:pt idx="1066">
                  <c:v>46882</c:v>
                </c:pt>
                <c:pt idx="1067">
                  <c:v>46889</c:v>
                </c:pt>
                <c:pt idx="1068">
                  <c:v>46896</c:v>
                </c:pt>
                <c:pt idx="1069">
                  <c:v>46903</c:v>
                </c:pt>
                <c:pt idx="1070">
                  <c:v>46910</c:v>
                </c:pt>
                <c:pt idx="1071">
                  <c:v>46917</c:v>
                </c:pt>
                <c:pt idx="1072">
                  <c:v>46924</c:v>
                </c:pt>
                <c:pt idx="1073">
                  <c:v>46931</c:v>
                </c:pt>
                <c:pt idx="1074">
                  <c:v>46938</c:v>
                </c:pt>
                <c:pt idx="1075">
                  <c:v>46945</c:v>
                </c:pt>
                <c:pt idx="1076">
                  <c:v>46952</c:v>
                </c:pt>
                <c:pt idx="1077">
                  <c:v>46959</c:v>
                </c:pt>
                <c:pt idx="1078">
                  <c:v>46966</c:v>
                </c:pt>
                <c:pt idx="1079">
                  <c:v>46973</c:v>
                </c:pt>
                <c:pt idx="1080">
                  <c:v>46980</c:v>
                </c:pt>
                <c:pt idx="1081">
                  <c:v>46987</c:v>
                </c:pt>
                <c:pt idx="1082">
                  <c:v>46994</c:v>
                </c:pt>
                <c:pt idx="1083">
                  <c:v>47001</c:v>
                </c:pt>
                <c:pt idx="1084">
                  <c:v>47008</c:v>
                </c:pt>
                <c:pt idx="1085">
                  <c:v>47015</c:v>
                </c:pt>
                <c:pt idx="1086">
                  <c:v>47022</c:v>
                </c:pt>
                <c:pt idx="1087">
                  <c:v>47029</c:v>
                </c:pt>
                <c:pt idx="1088">
                  <c:v>47036</c:v>
                </c:pt>
                <c:pt idx="1089">
                  <c:v>47043</c:v>
                </c:pt>
                <c:pt idx="1090">
                  <c:v>47050</c:v>
                </c:pt>
                <c:pt idx="1091">
                  <c:v>47057</c:v>
                </c:pt>
                <c:pt idx="1092">
                  <c:v>47064</c:v>
                </c:pt>
                <c:pt idx="1093">
                  <c:v>47071</c:v>
                </c:pt>
                <c:pt idx="1094">
                  <c:v>47078</c:v>
                </c:pt>
                <c:pt idx="1095">
                  <c:v>47085</c:v>
                </c:pt>
                <c:pt idx="1096">
                  <c:v>47092</c:v>
                </c:pt>
                <c:pt idx="1097">
                  <c:v>47099</c:v>
                </c:pt>
                <c:pt idx="1098">
                  <c:v>47106</c:v>
                </c:pt>
                <c:pt idx="1099">
                  <c:v>47114</c:v>
                </c:pt>
                <c:pt idx="1100">
                  <c:v>47121</c:v>
                </c:pt>
                <c:pt idx="1101">
                  <c:v>47128</c:v>
                </c:pt>
                <c:pt idx="1102">
                  <c:v>47135</c:v>
                </c:pt>
                <c:pt idx="1103">
                  <c:v>47142</c:v>
                </c:pt>
                <c:pt idx="1104">
                  <c:v>47149</c:v>
                </c:pt>
                <c:pt idx="1105">
                  <c:v>47156</c:v>
                </c:pt>
                <c:pt idx="1106">
                  <c:v>47163</c:v>
                </c:pt>
                <c:pt idx="1107">
                  <c:v>47170</c:v>
                </c:pt>
                <c:pt idx="1108">
                  <c:v>47177</c:v>
                </c:pt>
                <c:pt idx="1109">
                  <c:v>47184</c:v>
                </c:pt>
                <c:pt idx="1110">
                  <c:v>47191</c:v>
                </c:pt>
                <c:pt idx="1111">
                  <c:v>47198</c:v>
                </c:pt>
                <c:pt idx="1112">
                  <c:v>47205</c:v>
                </c:pt>
                <c:pt idx="1113">
                  <c:v>47212</c:v>
                </c:pt>
                <c:pt idx="1114">
                  <c:v>47219</c:v>
                </c:pt>
                <c:pt idx="1115">
                  <c:v>47226</c:v>
                </c:pt>
                <c:pt idx="1116">
                  <c:v>47233</c:v>
                </c:pt>
                <c:pt idx="1117">
                  <c:v>47240</c:v>
                </c:pt>
                <c:pt idx="1118">
                  <c:v>47247</c:v>
                </c:pt>
                <c:pt idx="1119">
                  <c:v>47254</c:v>
                </c:pt>
                <c:pt idx="1120">
                  <c:v>47261</c:v>
                </c:pt>
                <c:pt idx="1121">
                  <c:v>47268</c:v>
                </c:pt>
                <c:pt idx="1122">
                  <c:v>47275</c:v>
                </c:pt>
                <c:pt idx="1123">
                  <c:v>47282</c:v>
                </c:pt>
                <c:pt idx="1124">
                  <c:v>47289</c:v>
                </c:pt>
                <c:pt idx="1125">
                  <c:v>47296</c:v>
                </c:pt>
                <c:pt idx="1126">
                  <c:v>47303</c:v>
                </c:pt>
                <c:pt idx="1127">
                  <c:v>47310</c:v>
                </c:pt>
                <c:pt idx="1128">
                  <c:v>47317</c:v>
                </c:pt>
                <c:pt idx="1129">
                  <c:v>47324</c:v>
                </c:pt>
                <c:pt idx="1130">
                  <c:v>47331</c:v>
                </c:pt>
                <c:pt idx="1131">
                  <c:v>47338</c:v>
                </c:pt>
                <c:pt idx="1132">
                  <c:v>47345</c:v>
                </c:pt>
                <c:pt idx="1133">
                  <c:v>47352</c:v>
                </c:pt>
                <c:pt idx="1134">
                  <c:v>47359</c:v>
                </c:pt>
                <c:pt idx="1135">
                  <c:v>47366</c:v>
                </c:pt>
                <c:pt idx="1136">
                  <c:v>47373</c:v>
                </c:pt>
                <c:pt idx="1137">
                  <c:v>47380</c:v>
                </c:pt>
                <c:pt idx="1138">
                  <c:v>47387</c:v>
                </c:pt>
                <c:pt idx="1139">
                  <c:v>47394</c:v>
                </c:pt>
                <c:pt idx="1140">
                  <c:v>47401</c:v>
                </c:pt>
                <c:pt idx="1141">
                  <c:v>47408</c:v>
                </c:pt>
                <c:pt idx="1142">
                  <c:v>47415</c:v>
                </c:pt>
                <c:pt idx="1143">
                  <c:v>47422</c:v>
                </c:pt>
                <c:pt idx="1144">
                  <c:v>47429</c:v>
                </c:pt>
                <c:pt idx="1145">
                  <c:v>47436</c:v>
                </c:pt>
                <c:pt idx="1146">
                  <c:v>47443</c:v>
                </c:pt>
                <c:pt idx="1147">
                  <c:v>47450</c:v>
                </c:pt>
                <c:pt idx="1148">
                  <c:v>47457</c:v>
                </c:pt>
                <c:pt idx="1149">
                  <c:v>47464</c:v>
                </c:pt>
                <c:pt idx="1150">
                  <c:v>47471</c:v>
                </c:pt>
                <c:pt idx="1151">
                  <c:v>47479</c:v>
                </c:pt>
                <c:pt idx="1152">
                  <c:v>47486</c:v>
                </c:pt>
                <c:pt idx="1153">
                  <c:v>47493</c:v>
                </c:pt>
                <c:pt idx="1154">
                  <c:v>47500</c:v>
                </c:pt>
                <c:pt idx="1155">
                  <c:v>47507</c:v>
                </c:pt>
                <c:pt idx="1156">
                  <c:v>47514</c:v>
                </c:pt>
                <c:pt idx="1157">
                  <c:v>47521</c:v>
                </c:pt>
                <c:pt idx="1158">
                  <c:v>47528</c:v>
                </c:pt>
                <c:pt idx="1159">
                  <c:v>47535</c:v>
                </c:pt>
                <c:pt idx="1160">
                  <c:v>47542</c:v>
                </c:pt>
                <c:pt idx="1161">
                  <c:v>47549</c:v>
                </c:pt>
                <c:pt idx="1162">
                  <c:v>47556</c:v>
                </c:pt>
                <c:pt idx="1163">
                  <c:v>47563</c:v>
                </c:pt>
                <c:pt idx="1164">
                  <c:v>47570</c:v>
                </c:pt>
                <c:pt idx="1165">
                  <c:v>47577</c:v>
                </c:pt>
                <c:pt idx="1166">
                  <c:v>47584</c:v>
                </c:pt>
                <c:pt idx="1167">
                  <c:v>47591</c:v>
                </c:pt>
                <c:pt idx="1168">
                  <c:v>47598</c:v>
                </c:pt>
                <c:pt idx="1169">
                  <c:v>47605</c:v>
                </c:pt>
                <c:pt idx="1170">
                  <c:v>47612</c:v>
                </c:pt>
                <c:pt idx="1171">
                  <c:v>47619</c:v>
                </c:pt>
                <c:pt idx="1172">
                  <c:v>47626</c:v>
                </c:pt>
                <c:pt idx="1173">
                  <c:v>47633</c:v>
                </c:pt>
                <c:pt idx="1174">
                  <c:v>47640</c:v>
                </c:pt>
                <c:pt idx="1175">
                  <c:v>47647</c:v>
                </c:pt>
                <c:pt idx="1176">
                  <c:v>47654</c:v>
                </c:pt>
                <c:pt idx="1177">
                  <c:v>47661</c:v>
                </c:pt>
                <c:pt idx="1178">
                  <c:v>47668</c:v>
                </c:pt>
                <c:pt idx="1179">
                  <c:v>47675</c:v>
                </c:pt>
                <c:pt idx="1180">
                  <c:v>47682</c:v>
                </c:pt>
                <c:pt idx="1181">
                  <c:v>47689</c:v>
                </c:pt>
                <c:pt idx="1182">
                  <c:v>47696</c:v>
                </c:pt>
                <c:pt idx="1183">
                  <c:v>47703</c:v>
                </c:pt>
                <c:pt idx="1184">
                  <c:v>47710</c:v>
                </c:pt>
                <c:pt idx="1185">
                  <c:v>47717</c:v>
                </c:pt>
                <c:pt idx="1186">
                  <c:v>47724</c:v>
                </c:pt>
                <c:pt idx="1187">
                  <c:v>47731</c:v>
                </c:pt>
                <c:pt idx="1188">
                  <c:v>47738</c:v>
                </c:pt>
                <c:pt idx="1189">
                  <c:v>47745</c:v>
                </c:pt>
                <c:pt idx="1190">
                  <c:v>47752</c:v>
                </c:pt>
                <c:pt idx="1191">
                  <c:v>47759</c:v>
                </c:pt>
                <c:pt idx="1192">
                  <c:v>47766</c:v>
                </c:pt>
                <c:pt idx="1193">
                  <c:v>47773</c:v>
                </c:pt>
                <c:pt idx="1194">
                  <c:v>47780</c:v>
                </c:pt>
                <c:pt idx="1195">
                  <c:v>47787</c:v>
                </c:pt>
                <c:pt idx="1196">
                  <c:v>47794</c:v>
                </c:pt>
                <c:pt idx="1197">
                  <c:v>47801</c:v>
                </c:pt>
                <c:pt idx="1198">
                  <c:v>47808</c:v>
                </c:pt>
                <c:pt idx="1199">
                  <c:v>47815</c:v>
                </c:pt>
                <c:pt idx="1200">
                  <c:v>47822</c:v>
                </c:pt>
                <c:pt idx="1201">
                  <c:v>47829</c:v>
                </c:pt>
                <c:pt idx="1202">
                  <c:v>47836</c:v>
                </c:pt>
                <c:pt idx="1203">
                  <c:v>47844</c:v>
                </c:pt>
                <c:pt idx="1204">
                  <c:v>47851</c:v>
                </c:pt>
                <c:pt idx="1205">
                  <c:v>47858</c:v>
                </c:pt>
                <c:pt idx="1206">
                  <c:v>47865</c:v>
                </c:pt>
                <c:pt idx="1207">
                  <c:v>47872</c:v>
                </c:pt>
                <c:pt idx="1208">
                  <c:v>47879</c:v>
                </c:pt>
                <c:pt idx="1209">
                  <c:v>47886</c:v>
                </c:pt>
                <c:pt idx="1210">
                  <c:v>47893</c:v>
                </c:pt>
                <c:pt idx="1211">
                  <c:v>47900</c:v>
                </c:pt>
                <c:pt idx="1212">
                  <c:v>47907</c:v>
                </c:pt>
                <c:pt idx="1213">
                  <c:v>47914</c:v>
                </c:pt>
                <c:pt idx="1214">
                  <c:v>47921</c:v>
                </c:pt>
                <c:pt idx="1215">
                  <c:v>47928</c:v>
                </c:pt>
                <c:pt idx="1216">
                  <c:v>47935</c:v>
                </c:pt>
                <c:pt idx="1217">
                  <c:v>47942</c:v>
                </c:pt>
                <c:pt idx="1218">
                  <c:v>47953</c:v>
                </c:pt>
                <c:pt idx="1219">
                  <c:v>47960</c:v>
                </c:pt>
                <c:pt idx="1220">
                  <c:v>47967</c:v>
                </c:pt>
                <c:pt idx="1221">
                  <c:v>47974</c:v>
                </c:pt>
                <c:pt idx="1222">
                  <c:v>47981</c:v>
                </c:pt>
                <c:pt idx="1223">
                  <c:v>47988</c:v>
                </c:pt>
                <c:pt idx="1224">
                  <c:v>47995</c:v>
                </c:pt>
                <c:pt idx="1225">
                  <c:v>48002</c:v>
                </c:pt>
                <c:pt idx="1226">
                  <c:v>48009</c:v>
                </c:pt>
                <c:pt idx="1227">
                  <c:v>48016</c:v>
                </c:pt>
                <c:pt idx="1228">
                  <c:v>48023</c:v>
                </c:pt>
                <c:pt idx="1229">
                  <c:v>48030</c:v>
                </c:pt>
                <c:pt idx="1230">
                  <c:v>48037</c:v>
                </c:pt>
                <c:pt idx="1231">
                  <c:v>48044</c:v>
                </c:pt>
                <c:pt idx="1232">
                  <c:v>48051</c:v>
                </c:pt>
                <c:pt idx="1233">
                  <c:v>48058</c:v>
                </c:pt>
                <c:pt idx="1234">
                  <c:v>48065</c:v>
                </c:pt>
                <c:pt idx="1235">
                  <c:v>48072</c:v>
                </c:pt>
                <c:pt idx="1236">
                  <c:v>48079</c:v>
                </c:pt>
                <c:pt idx="1237">
                  <c:v>48086</c:v>
                </c:pt>
                <c:pt idx="1238">
                  <c:v>48093</c:v>
                </c:pt>
                <c:pt idx="1239">
                  <c:v>48100</c:v>
                </c:pt>
                <c:pt idx="1240">
                  <c:v>48107</c:v>
                </c:pt>
                <c:pt idx="1241">
                  <c:v>48114</c:v>
                </c:pt>
                <c:pt idx="1242">
                  <c:v>48121</c:v>
                </c:pt>
                <c:pt idx="1243">
                  <c:v>48128</c:v>
                </c:pt>
                <c:pt idx="1244">
                  <c:v>48135</c:v>
                </c:pt>
                <c:pt idx="1245">
                  <c:v>48142</c:v>
                </c:pt>
                <c:pt idx="1246">
                  <c:v>48149</c:v>
                </c:pt>
                <c:pt idx="1247">
                  <c:v>48156</c:v>
                </c:pt>
                <c:pt idx="1248">
                  <c:v>48163</c:v>
                </c:pt>
                <c:pt idx="1249">
                  <c:v>48170</c:v>
                </c:pt>
                <c:pt idx="1250">
                  <c:v>48177</c:v>
                </c:pt>
                <c:pt idx="1251">
                  <c:v>48184</c:v>
                </c:pt>
                <c:pt idx="1252">
                  <c:v>48191</c:v>
                </c:pt>
                <c:pt idx="1253">
                  <c:v>48198</c:v>
                </c:pt>
                <c:pt idx="1254">
                  <c:v>48205</c:v>
                </c:pt>
                <c:pt idx="1255">
                  <c:v>48212</c:v>
                </c:pt>
                <c:pt idx="1256">
                  <c:v>48219</c:v>
                </c:pt>
                <c:pt idx="1257">
                  <c:v>48226</c:v>
                </c:pt>
                <c:pt idx="1258">
                  <c:v>48233</c:v>
                </c:pt>
                <c:pt idx="1259">
                  <c:v>48240</c:v>
                </c:pt>
                <c:pt idx="1260">
                  <c:v>48247</c:v>
                </c:pt>
                <c:pt idx="1261">
                  <c:v>48254</c:v>
                </c:pt>
                <c:pt idx="1262">
                  <c:v>48261</c:v>
                </c:pt>
                <c:pt idx="1263">
                  <c:v>48268</c:v>
                </c:pt>
                <c:pt idx="1264">
                  <c:v>48275</c:v>
                </c:pt>
                <c:pt idx="1265">
                  <c:v>48282</c:v>
                </c:pt>
                <c:pt idx="1266">
                  <c:v>48289</c:v>
                </c:pt>
                <c:pt idx="1267">
                  <c:v>48296</c:v>
                </c:pt>
                <c:pt idx="1268">
                  <c:v>48303</c:v>
                </c:pt>
                <c:pt idx="1269">
                  <c:v>48310</c:v>
                </c:pt>
                <c:pt idx="1270">
                  <c:v>48317</c:v>
                </c:pt>
                <c:pt idx="1271">
                  <c:v>48324</c:v>
                </c:pt>
                <c:pt idx="1272">
                  <c:v>48331</c:v>
                </c:pt>
                <c:pt idx="1273">
                  <c:v>48338</c:v>
                </c:pt>
                <c:pt idx="1274">
                  <c:v>48345</c:v>
                </c:pt>
                <c:pt idx="1275">
                  <c:v>48352</c:v>
                </c:pt>
                <c:pt idx="1276">
                  <c:v>48359</c:v>
                </c:pt>
                <c:pt idx="1277">
                  <c:v>48366</c:v>
                </c:pt>
                <c:pt idx="1278">
                  <c:v>48373</c:v>
                </c:pt>
                <c:pt idx="1279">
                  <c:v>48380</c:v>
                </c:pt>
                <c:pt idx="1280">
                  <c:v>48387</c:v>
                </c:pt>
                <c:pt idx="1281">
                  <c:v>48394</c:v>
                </c:pt>
                <c:pt idx="1282">
                  <c:v>48401</c:v>
                </c:pt>
                <c:pt idx="1283">
                  <c:v>48408</c:v>
                </c:pt>
                <c:pt idx="1284">
                  <c:v>48415</c:v>
                </c:pt>
                <c:pt idx="1285">
                  <c:v>48422</c:v>
                </c:pt>
                <c:pt idx="1286">
                  <c:v>48429</c:v>
                </c:pt>
                <c:pt idx="1287">
                  <c:v>48436</c:v>
                </c:pt>
                <c:pt idx="1288">
                  <c:v>48443</c:v>
                </c:pt>
                <c:pt idx="1289">
                  <c:v>48450</c:v>
                </c:pt>
                <c:pt idx="1290">
                  <c:v>48457</c:v>
                </c:pt>
                <c:pt idx="1291">
                  <c:v>48464</c:v>
                </c:pt>
                <c:pt idx="1292">
                  <c:v>48471</c:v>
                </c:pt>
                <c:pt idx="1293">
                  <c:v>48478</c:v>
                </c:pt>
                <c:pt idx="1294">
                  <c:v>48485</c:v>
                </c:pt>
                <c:pt idx="1295">
                  <c:v>48492</c:v>
                </c:pt>
                <c:pt idx="1296">
                  <c:v>48499</c:v>
                </c:pt>
                <c:pt idx="1297">
                  <c:v>48506</c:v>
                </c:pt>
                <c:pt idx="1298">
                  <c:v>48513</c:v>
                </c:pt>
                <c:pt idx="1299">
                  <c:v>48520</c:v>
                </c:pt>
                <c:pt idx="1300">
                  <c:v>48527</c:v>
                </c:pt>
                <c:pt idx="1301">
                  <c:v>48534</c:v>
                </c:pt>
                <c:pt idx="1302">
                  <c:v>48541</c:v>
                </c:pt>
                <c:pt idx="1303">
                  <c:v>48548</c:v>
                </c:pt>
                <c:pt idx="1304">
                  <c:v>48555</c:v>
                </c:pt>
                <c:pt idx="1305">
                  <c:v>48562</c:v>
                </c:pt>
                <c:pt idx="1306">
                  <c:v>48569</c:v>
                </c:pt>
                <c:pt idx="1307">
                  <c:v>48576</c:v>
                </c:pt>
                <c:pt idx="1308">
                  <c:v>48583</c:v>
                </c:pt>
                <c:pt idx="1309">
                  <c:v>48590</c:v>
                </c:pt>
                <c:pt idx="1310">
                  <c:v>48597</c:v>
                </c:pt>
                <c:pt idx="1311">
                  <c:v>48604</c:v>
                </c:pt>
                <c:pt idx="1312">
                  <c:v>48611</c:v>
                </c:pt>
                <c:pt idx="1313">
                  <c:v>48618</c:v>
                </c:pt>
                <c:pt idx="1314">
                  <c:v>48625</c:v>
                </c:pt>
                <c:pt idx="1315">
                  <c:v>48632</c:v>
                </c:pt>
                <c:pt idx="1316">
                  <c:v>48639</c:v>
                </c:pt>
                <c:pt idx="1317">
                  <c:v>48646</c:v>
                </c:pt>
                <c:pt idx="1318">
                  <c:v>48653</c:v>
                </c:pt>
                <c:pt idx="1319">
                  <c:v>48660</c:v>
                </c:pt>
                <c:pt idx="1320">
                  <c:v>48667</c:v>
                </c:pt>
                <c:pt idx="1321">
                  <c:v>48674</c:v>
                </c:pt>
                <c:pt idx="1322">
                  <c:v>48681</c:v>
                </c:pt>
                <c:pt idx="1323">
                  <c:v>48688</c:v>
                </c:pt>
                <c:pt idx="1324">
                  <c:v>48695</c:v>
                </c:pt>
                <c:pt idx="1325">
                  <c:v>48702</c:v>
                </c:pt>
                <c:pt idx="1326">
                  <c:v>48709</c:v>
                </c:pt>
                <c:pt idx="1327">
                  <c:v>48716</c:v>
                </c:pt>
                <c:pt idx="1328">
                  <c:v>48723</c:v>
                </c:pt>
                <c:pt idx="1329">
                  <c:v>48730</c:v>
                </c:pt>
                <c:pt idx="1330">
                  <c:v>48737</c:v>
                </c:pt>
                <c:pt idx="1331">
                  <c:v>48744</c:v>
                </c:pt>
                <c:pt idx="1332">
                  <c:v>48751</c:v>
                </c:pt>
                <c:pt idx="1333">
                  <c:v>48758</c:v>
                </c:pt>
                <c:pt idx="1334">
                  <c:v>48765</c:v>
                </c:pt>
                <c:pt idx="1335">
                  <c:v>48772</c:v>
                </c:pt>
                <c:pt idx="1336">
                  <c:v>48779</c:v>
                </c:pt>
                <c:pt idx="1337">
                  <c:v>48786</c:v>
                </c:pt>
                <c:pt idx="1338">
                  <c:v>48793</c:v>
                </c:pt>
                <c:pt idx="1339">
                  <c:v>48800</c:v>
                </c:pt>
                <c:pt idx="1340">
                  <c:v>48807</c:v>
                </c:pt>
                <c:pt idx="1341">
                  <c:v>48814</c:v>
                </c:pt>
                <c:pt idx="1342">
                  <c:v>48821</c:v>
                </c:pt>
                <c:pt idx="1343">
                  <c:v>48828</c:v>
                </c:pt>
                <c:pt idx="1344">
                  <c:v>48835</c:v>
                </c:pt>
                <c:pt idx="1345">
                  <c:v>48842</c:v>
                </c:pt>
                <c:pt idx="1346">
                  <c:v>48849</c:v>
                </c:pt>
                <c:pt idx="1347">
                  <c:v>48856</c:v>
                </c:pt>
                <c:pt idx="1348">
                  <c:v>48863</c:v>
                </c:pt>
                <c:pt idx="1349">
                  <c:v>48870</c:v>
                </c:pt>
                <c:pt idx="1350">
                  <c:v>48877</c:v>
                </c:pt>
                <c:pt idx="1351">
                  <c:v>48884</c:v>
                </c:pt>
                <c:pt idx="1352">
                  <c:v>48891</c:v>
                </c:pt>
                <c:pt idx="1353">
                  <c:v>48898</c:v>
                </c:pt>
                <c:pt idx="1354">
                  <c:v>48905</c:v>
                </c:pt>
                <c:pt idx="1355">
                  <c:v>48912</c:v>
                </c:pt>
                <c:pt idx="1356">
                  <c:v>48919</c:v>
                </c:pt>
                <c:pt idx="1357">
                  <c:v>48926</c:v>
                </c:pt>
                <c:pt idx="1358">
                  <c:v>48933</c:v>
                </c:pt>
                <c:pt idx="1359">
                  <c:v>48940</c:v>
                </c:pt>
                <c:pt idx="1360">
                  <c:v>48947</c:v>
                </c:pt>
                <c:pt idx="1361">
                  <c:v>48954</c:v>
                </c:pt>
                <c:pt idx="1362">
                  <c:v>48961</c:v>
                </c:pt>
                <c:pt idx="1363">
                  <c:v>48968</c:v>
                </c:pt>
                <c:pt idx="1364">
                  <c:v>48975</c:v>
                </c:pt>
                <c:pt idx="1365">
                  <c:v>48982</c:v>
                </c:pt>
                <c:pt idx="1366">
                  <c:v>48989</c:v>
                </c:pt>
                <c:pt idx="1367">
                  <c:v>48996</c:v>
                </c:pt>
                <c:pt idx="1368">
                  <c:v>49003</c:v>
                </c:pt>
                <c:pt idx="1369">
                  <c:v>49010</c:v>
                </c:pt>
                <c:pt idx="1370">
                  <c:v>49017</c:v>
                </c:pt>
                <c:pt idx="1371">
                  <c:v>49024</c:v>
                </c:pt>
                <c:pt idx="1372">
                  <c:v>49031</c:v>
                </c:pt>
                <c:pt idx="1373">
                  <c:v>49038</c:v>
                </c:pt>
                <c:pt idx="1374">
                  <c:v>49045</c:v>
                </c:pt>
                <c:pt idx="1375">
                  <c:v>49052</c:v>
                </c:pt>
                <c:pt idx="1376">
                  <c:v>49059</c:v>
                </c:pt>
                <c:pt idx="1377">
                  <c:v>49066</c:v>
                </c:pt>
                <c:pt idx="1378">
                  <c:v>49073</c:v>
                </c:pt>
                <c:pt idx="1379">
                  <c:v>49080</c:v>
                </c:pt>
                <c:pt idx="1380">
                  <c:v>49087</c:v>
                </c:pt>
                <c:pt idx="1381">
                  <c:v>49094</c:v>
                </c:pt>
                <c:pt idx="1382">
                  <c:v>49101</c:v>
                </c:pt>
                <c:pt idx="1383">
                  <c:v>49108</c:v>
                </c:pt>
                <c:pt idx="1384">
                  <c:v>49115</c:v>
                </c:pt>
                <c:pt idx="1385">
                  <c:v>49122</c:v>
                </c:pt>
                <c:pt idx="1386">
                  <c:v>49129</c:v>
                </c:pt>
                <c:pt idx="1387">
                  <c:v>49136</c:v>
                </c:pt>
                <c:pt idx="1388">
                  <c:v>49143</c:v>
                </c:pt>
                <c:pt idx="1389">
                  <c:v>49150</c:v>
                </c:pt>
                <c:pt idx="1390">
                  <c:v>49157</c:v>
                </c:pt>
                <c:pt idx="1391">
                  <c:v>49164</c:v>
                </c:pt>
                <c:pt idx="1392">
                  <c:v>49171</c:v>
                </c:pt>
                <c:pt idx="1393">
                  <c:v>49178</c:v>
                </c:pt>
                <c:pt idx="1394">
                  <c:v>49185</c:v>
                </c:pt>
                <c:pt idx="1395">
                  <c:v>49192</c:v>
                </c:pt>
                <c:pt idx="1396">
                  <c:v>49199</c:v>
                </c:pt>
                <c:pt idx="1397">
                  <c:v>49206</c:v>
                </c:pt>
                <c:pt idx="1398">
                  <c:v>49213</c:v>
                </c:pt>
                <c:pt idx="1399">
                  <c:v>49220</c:v>
                </c:pt>
                <c:pt idx="1400">
                  <c:v>49227</c:v>
                </c:pt>
                <c:pt idx="1401">
                  <c:v>49234</c:v>
                </c:pt>
                <c:pt idx="1402">
                  <c:v>49241</c:v>
                </c:pt>
                <c:pt idx="1403">
                  <c:v>49248</c:v>
                </c:pt>
                <c:pt idx="1404">
                  <c:v>49255</c:v>
                </c:pt>
                <c:pt idx="1405">
                  <c:v>49262</c:v>
                </c:pt>
                <c:pt idx="1406">
                  <c:v>49269</c:v>
                </c:pt>
                <c:pt idx="1407">
                  <c:v>49276</c:v>
                </c:pt>
                <c:pt idx="1408">
                  <c:v>49283</c:v>
                </c:pt>
                <c:pt idx="1409">
                  <c:v>49290</c:v>
                </c:pt>
                <c:pt idx="1410">
                  <c:v>49297</c:v>
                </c:pt>
                <c:pt idx="1411">
                  <c:v>49305</c:v>
                </c:pt>
                <c:pt idx="1412">
                  <c:v>49312</c:v>
                </c:pt>
                <c:pt idx="1413">
                  <c:v>49319</c:v>
                </c:pt>
                <c:pt idx="1414">
                  <c:v>49326</c:v>
                </c:pt>
                <c:pt idx="1415">
                  <c:v>49333</c:v>
                </c:pt>
                <c:pt idx="1416">
                  <c:v>49340</c:v>
                </c:pt>
                <c:pt idx="1417">
                  <c:v>49347</c:v>
                </c:pt>
                <c:pt idx="1418">
                  <c:v>49354</c:v>
                </c:pt>
                <c:pt idx="1419">
                  <c:v>49361</c:v>
                </c:pt>
                <c:pt idx="1420">
                  <c:v>49368</c:v>
                </c:pt>
                <c:pt idx="1421">
                  <c:v>49375</c:v>
                </c:pt>
                <c:pt idx="1422">
                  <c:v>49382</c:v>
                </c:pt>
                <c:pt idx="1423">
                  <c:v>49389</c:v>
                </c:pt>
                <c:pt idx="1424">
                  <c:v>49396</c:v>
                </c:pt>
                <c:pt idx="1425">
                  <c:v>49403</c:v>
                </c:pt>
                <c:pt idx="1426">
                  <c:v>49410</c:v>
                </c:pt>
                <c:pt idx="1427">
                  <c:v>49417</c:v>
                </c:pt>
                <c:pt idx="1428">
                  <c:v>49424</c:v>
                </c:pt>
                <c:pt idx="1429">
                  <c:v>49431</c:v>
                </c:pt>
                <c:pt idx="1430">
                  <c:v>49438</c:v>
                </c:pt>
                <c:pt idx="1431">
                  <c:v>49445</c:v>
                </c:pt>
                <c:pt idx="1432">
                  <c:v>49452</c:v>
                </c:pt>
                <c:pt idx="1433">
                  <c:v>49459</c:v>
                </c:pt>
                <c:pt idx="1434">
                  <c:v>49466</c:v>
                </c:pt>
                <c:pt idx="1435">
                  <c:v>49473</c:v>
                </c:pt>
                <c:pt idx="1436">
                  <c:v>49480</c:v>
                </c:pt>
                <c:pt idx="1437">
                  <c:v>49487</c:v>
                </c:pt>
                <c:pt idx="1438">
                  <c:v>49494</c:v>
                </c:pt>
                <c:pt idx="1439">
                  <c:v>49501</c:v>
                </c:pt>
                <c:pt idx="1440">
                  <c:v>49508</c:v>
                </c:pt>
                <c:pt idx="1441">
                  <c:v>49515</c:v>
                </c:pt>
                <c:pt idx="1442">
                  <c:v>49522</c:v>
                </c:pt>
                <c:pt idx="1443">
                  <c:v>49529</c:v>
                </c:pt>
                <c:pt idx="1444">
                  <c:v>49536</c:v>
                </c:pt>
                <c:pt idx="1445">
                  <c:v>49543</c:v>
                </c:pt>
                <c:pt idx="1446">
                  <c:v>49550</c:v>
                </c:pt>
                <c:pt idx="1447">
                  <c:v>49557</c:v>
                </c:pt>
                <c:pt idx="1448">
                  <c:v>49564</c:v>
                </c:pt>
                <c:pt idx="1449">
                  <c:v>49571</c:v>
                </c:pt>
                <c:pt idx="1450">
                  <c:v>49578</c:v>
                </c:pt>
                <c:pt idx="1451">
                  <c:v>49585</c:v>
                </c:pt>
                <c:pt idx="1452">
                  <c:v>49592</c:v>
                </c:pt>
                <c:pt idx="1453">
                  <c:v>49599</c:v>
                </c:pt>
                <c:pt idx="1454">
                  <c:v>49606</c:v>
                </c:pt>
                <c:pt idx="1455">
                  <c:v>49613</c:v>
                </c:pt>
                <c:pt idx="1456">
                  <c:v>49620</c:v>
                </c:pt>
                <c:pt idx="1457">
                  <c:v>49627</c:v>
                </c:pt>
                <c:pt idx="1458">
                  <c:v>49634</c:v>
                </c:pt>
                <c:pt idx="1459">
                  <c:v>49641</c:v>
                </c:pt>
                <c:pt idx="1460">
                  <c:v>49648</c:v>
                </c:pt>
                <c:pt idx="1461">
                  <c:v>49655</c:v>
                </c:pt>
                <c:pt idx="1462">
                  <c:v>49662</c:v>
                </c:pt>
                <c:pt idx="1463">
                  <c:v>49670</c:v>
                </c:pt>
                <c:pt idx="1464">
                  <c:v>49677</c:v>
                </c:pt>
                <c:pt idx="1465">
                  <c:v>49684</c:v>
                </c:pt>
                <c:pt idx="1466">
                  <c:v>49691</c:v>
                </c:pt>
                <c:pt idx="1467">
                  <c:v>49698</c:v>
                </c:pt>
                <c:pt idx="1468">
                  <c:v>49705</c:v>
                </c:pt>
                <c:pt idx="1469">
                  <c:v>49712</c:v>
                </c:pt>
                <c:pt idx="1470">
                  <c:v>49719</c:v>
                </c:pt>
                <c:pt idx="1471">
                  <c:v>49726</c:v>
                </c:pt>
                <c:pt idx="1472">
                  <c:v>49733</c:v>
                </c:pt>
                <c:pt idx="1473">
                  <c:v>49740</c:v>
                </c:pt>
                <c:pt idx="1474">
                  <c:v>49747</c:v>
                </c:pt>
                <c:pt idx="1475">
                  <c:v>49754</c:v>
                </c:pt>
                <c:pt idx="1476">
                  <c:v>49761</c:v>
                </c:pt>
                <c:pt idx="1477">
                  <c:v>49768</c:v>
                </c:pt>
                <c:pt idx="1478">
                  <c:v>49775</c:v>
                </c:pt>
                <c:pt idx="1479">
                  <c:v>49782</c:v>
                </c:pt>
                <c:pt idx="1480">
                  <c:v>49789</c:v>
                </c:pt>
                <c:pt idx="1481">
                  <c:v>49797</c:v>
                </c:pt>
                <c:pt idx="1482">
                  <c:v>49804</c:v>
                </c:pt>
                <c:pt idx="1483">
                  <c:v>49811</c:v>
                </c:pt>
                <c:pt idx="1484">
                  <c:v>49818</c:v>
                </c:pt>
                <c:pt idx="1485">
                  <c:v>49825</c:v>
                </c:pt>
                <c:pt idx="1486">
                  <c:v>49832</c:v>
                </c:pt>
                <c:pt idx="1487">
                  <c:v>49839</c:v>
                </c:pt>
                <c:pt idx="1488">
                  <c:v>49846</c:v>
                </c:pt>
                <c:pt idx="1489">
                  <c:v>49853</c:v>
                </c:pt>
                <c:pt idx="1490">
                  <c:v>49860</c:v>
                </c:pt>
                <c:pt idx="1491">
                  <c:v>49867</c:v>
                </c:pt>
                <c:pt idx="1492">
                  <c:v>49874</c:v>
                </c:pt>
                <c:pt idx="1493">
                  <c:v>49881</c:v>
                </c:pt>
                <c:pt idx="1494">
                  <c:v>49888</c:v>
                </c:pt>
                <c:pt idx="1495">
                  <c:v>49895</c:v>
                </c:pt>
                <c:pt idx="1496">
                  <c:v>49902</c:v>
                </c:pt>
                <c:pt idx="1497">
                  <c:v>49909</c:v>
                </c:pt>
                <c:pt idx="1498">
                  <c:v>49916</c:v>
                </c:pt>
                <c:pt idx="1499">
                  <c:v>49923</c:v>
                </c:pt>
                <c:pt idx="1500">
                  <c:v>49930</c:v>
                </c:pt>
                <c:pt idx="1501">
                  <c:v>49937</c:v>
                </c:pt>
                <c:pt idx="1502">
                  <c:v>49944</c:v>
                </c:pt>
                <c:pt idx="1503">
                  <c:v>49951</c:v>
                </c:pt>
                <c:pt idx="1504">
                  <c:v>49958</c:v>
                </c:pt>
                <c:pt idx="1505">
                  <c:v>49965</c:v>
                </c:pt>
                <c:pt idx="1506">
                  <c:v>49972</c:v>
                </c:pt>
                <c:pt idx="1507">
                  <c:v>49979</c:v>
                </c:pt>
                <c:pt idx="1508">
                  <c:v>49986</c:v>
                </c:pt>
                <c:pt idx="1509">
                  <c:v>49993</c:v>
                </c:pt>
                <c:pt idx="1510">
                  <c:v>50000</c:v>
                </c:pt>
                <c:pt idx="1511">
                  <c:v>50007</c:v>
                </c:pt>
                <c:pt idx="1512">
                  <c:v>50014</c:v>
                </c:pt>
                <c:pt idx="1513">
                  <c:v>50021</c:v>
                </c:pt>
                <c:pt idx="1514">
                  <c:v>50028</c:v>
                </c:pt>
                <c:pt idx="1515">
                  <c:v>50038</c:v>
                </c:pt>
                <c:pt idx="1516">
                  <c:v>50045</c:v>
                </c:pt>
                <c:pt idx="1517">
                  <c:v>50052</c:v>
                </c:pt>
                <c:pt idx="1518">
                  <c:v>50059</c:v>
                </c:pt>
                <c:pt idx="1519">
                  <c:v>50066</c:v>
                </c:pt>
                <c:pt idx="1520">
                  <c:v>50073</c:v>
                </c:pt>
                <c:pt idx="1521">
                  <c:v>50080</c:v>
                </c:pt>
                <c:pt idx="1522">
                  <c:v>50087</c:v>
                </c:pt>
                <c:pt idx="1523">
                  <c:v>50094</c:v>
                </c:pt>
                <c:pt idx="1524">
                  <c:v>50101</c:v>
                </c:pt>
                <c:pt idx="1525">
                  <c:v>50108</c:v>
                </c:pt>
                <c:pt idx="1526">
                  <c:v>50115</c:v>
                </c:pt>
                <c:pt idx="1527">
                  <c:v>50122</c:v>
                </c:pt>
                <c:pt idx="1528">
                  <c:v>50129</c:v>
                </c:pt>
                <c:pt idx="1529">
                  <c:v>50137</c:v>
                </c:pt>
                <c:pt idx="1530">
                  <c:v>50144</c:v>
                </c:pt>
                <c:pt idx="1531">
                  <c:v>50151</c:v>
                </c:pt>
                <c:pt idx="1532">
                  <c:v>50158</c:v>
                </c:pt>
                <c:pt idx="1533">
                  <c:v>50165</c:v>
                </c:pt>
                <c:pt idx="1534">
                  <c:v>50172</c:v>
                </c:pt>
                <c:pt idx="1535">
                  <c:v>50179</c:v>
                </c:pt>
                <c:pt idx="1536">
                  <c:v>50186</c:v>
                </c:pt>
                <c:pt idx="1537">
                  <c:v>50193</c:v>
                </c:pt>
                <c:pt idx="1538">
                  <c:v>50200</c:v>
                </c:pt>
                <c:pt idx="1539">
                  <c:v>50207</c:v>
                </c:pt>
                <c:pt idx="1540">
                  <c:v>50214</c:v>
                </c:pt>
                <c:pt idx="1541">
                  <c:v>50221</c:v>
                </c:pt>
                <c:pt idx="1542">
                  <c:v>50228</c:v>
                </c:pt>
                <c:pt idx="1543">
                  <c:v>50235</c:v>
                </c:pt>
                <c:pt idx="1544">
                  <c:v>50242</c:v>
                </c:pt>
                <c:pt idx="1545">
                  <c:v>50249</c:v>
                </c:pt>
                <c:pt idx="1546">
                  <c:v>50256</c:v>
                </c:pt>
                <c:pt idx="1547">
                  <c:v>50263</c:v>
                </c:pt>
                <c:pt idx="1548">
                  <c:v>50270</c:v>
                </c:pt>
                <c:pt idx="1549">
                  <c:v>50277</c:v>
                </c:pt>
                <c:pt idx="1550">
                  <c:v>50284</c:v>
                </c:pt>
                <c:pt idx="1551">
                  <c:v>50291</c:v>
                </c:pt>
                <c:pt idx="1552">
                  <c:v>50298</c:v>
                </c:pt>
                <c:pt idx="1553">
                  <c:v>50305</c:v>
                </c:pt>
                <c:pt idx="1554">
                  <c:v>50312</c:v>
                </c:pt>
                <c:pt idx="1555">
                  <c:v>50319</c:v>
                </c:pt>
                <c:pt idx="1556">
                  <c:v>50326</c:v>
                </c:pt>
                <c:pt idx="1557">
                  <c:v>50333</c:v>
                </c:pt>
                <c:pt idx="1558">
                  <c:v>50340</c:v>
                </c:pt>
                <c:pt idx="1559">
                  <c:v>50347</c:v>
                </c:pt>
                <c:pt idx="1560">
                  <c:v>50354</c:v>
                </c:pt>
                <c:pt idx="1561">
                  <c:v>50361</c:v>
                </c:pt>
                <c:pt idx="1562">
                  <c:v>50368</c:v>
                </c:pt>
                <c:pt idx="1563">
                  <c:v>50375</c:v>
                </c:pt>
                <c:pt idx="1564">
                  <c:v>50382</c:v>
                </c:pt>
                <c:pt idx="1565">
                  <c:v>50389</c:v>
                </c:pt>
                <c:pt idx="1566">
                  <c:v>50396</c:v>
                </c:pt>
                <c:pt idx="1567">
                  <c:v>50403</c:v>
                </c:pt>
                <c:pt idx="1568">
                  <c:v>50410</c:v>
                </c:pt>
                <c:pt idx="1569">
                  <c:v>50417</c:v>
                </c:pt>
                <c:pt idx="1570">
                  <c:v>50424</c:v>
                </c:pt>
                <c:pt idx="1571">
                  <c:v>50431</c:v>
                </c:pt>
                <c:pt idx="1572">
                  <c:v>50438</c:v>
                </c:pt>
                <c:pt idx="1573">
                  <c:v>50445</c:v>
                </c:pt>
                <c:pt idx="1574">
                  <c:v>50452</c:v>
                </c:pt>
                <c:pt idx="1575">
                  <c:v>50459</c:v>
                </c:pt>
                <c:pt idx="1576">
                  <c:v>50466</c:v>
                </c:pt>
                <c:pt idx="1577">
                  <c:v>50473</c:v>
                </c:pt>
                <c:pt idx="1578">
                  <c:v>50480</c:v>
                </c:pt>
                <c:pt idx="1579">
                  <c:v>50487</c:v>
                </c:pt>
                <c:pt idx="1580">
                  <c:v>50494</c:v>
                </c:pt>
                <c:pt idx="1581">
                  <c:v>50501</c:v>
                </c:pt>
                <c:pt idx="1582">
                  <c:v>50508</c:v>
                </c:pt>
                <c:pt idx="1583">
                  <c:v>50515</c:v>
                </c:pt>
                <c:pt idx="1584">
                  <c:v>50522</c:v>
                </c:pt>
                <c:pt idx="1585">
                  <c:v>50529</c:v>
                </c:pt>
                <c:pt idx="1586">
                  <c:v>50536</c:v>
                </c:pt>
                <c:pt idx="1587">
                  <c:v>50543</c:v>
                </c:pt>
                <c:pt idx="1588">
                  <c:v>50550</c:v>
                </c:pt>
                <c:pt idx="1589">
                  <c:v>50557</c:v>
                </c:pt>
                <c:pt idx="1590">
                  <c:v>50564</c:v>
                </c:pt>
                <c:pt idx="1591">
                  <c:v>50571</c:v>
                </c:pt>
                <c:pt idx="1592">
                  <c:v>50578</c:v>
                </c:pt>
                <c:pt idx="1593">
                  <c:v>50585</c:v>
                </c:pt>
                <c:pt idx="1594">
                  <c:v>50592</c:v>
                </c:pt>
                <c:pt idx="1595">
                  <c:v>50599</c:v>
                </c:pt>
                <c:pt idx="1596">
                  <c:v>50606</c:v>
                </c:pt>
                <c:pt idx="1597">
                  <c:v>50613</c:v>
                </c:pt>
                <c:pt idx="1598">
                  <c:v>50620</c:v>
                </c:pt>
                <c:pt idx="1599">
                  <c:v>50627</c:v>
                </c:pt>
                <c:pt idx="1600">
                  <c:v>50634</c:v>
                </c:pt>
                <c:pt idx="1601">
                  <c:v>50641</c:v>
                </c:pt>
                <c:pt idx="1602">
                  <c:v>50648</c:v>
                </c:pt>
                <c:pt idx="1603">
                  <c:v>50655</c:v>
                </c:pt>
                <c:pt idx="1604">
                  <c:v>50662</c:v>
                </c:pt>
                <c:pt idx="1605">
                  <c:v>50669</c:v>
                </c:pt>
                <c:pt idx="1606">
                  <c:v>50676</c:v>
                </c:pt>
                <c:pt idx="1607">
                  <c:v>50683</c:v>
                </c:pt>
                <c:pt idx="1608">
                  <c:v>50690</c:v>
                </c:pt>
                <c:pt idx="1609">
                  <c:v>50697</c:v>
                </c:pt>
                <c:pt idx="1610">
                  <c:v>50704</c:v>
                </c:pt>
                <c:pt idx="1611">
                  <c:v>50711</c:v>
                </c:pt>
                <c:pt idx="1612">
                  <c:v>50718</c:v>
                </c:pt>
                <c:pt idx="1613">
                  <c:v>50725</c:v>
                </c:pt>
                <c:pt idx="1614">
                  <c:v>50732</c:v>
                </c:pt>
                <c:pt idx="1615">
                  <c:v>50739</c:v>
                </c:pt>
                <c:pt idx="1616">
                  <c:v>50746</c:v>
                </c:pt>
                <c:pt idx="1617">
                  <c:v>50753</c:v>
                </c:pt>
                <c:pt idx="1618">
                  <c:v>50760</c:v>
                </c:pt>
                <c:pt idx="1619">
                  <c:v>50767</c:v>
                </c:pt>
                <c:pt idx="1620">
                  <c:v>50774</c:v>
                </c:pt>
                <c:pt idx="1621">
                  <c:v>50781</c:v>
                </c:pt>
                <c:pt idx="1622">
                  <c:v>50788</c:v>
                </c:pt>
                <c:pt idx="1623">
                  <c:v>50795</c:v>
                </c:pt>
                <c:pt idx="1624">
                  <c:v>50802</c:v>
                </c:pt>
                <c:pt idx="1625">
                  <c:v>50809</c:v>
                </c:pt>
                <c:pt idx="1626">
                  <c:v>50816</c:v>
                </c:pt>
                <c:pt idx="1627">
                  <c:v>50823</c:v>
                </c:pt>
                <c:pt idx="1628">
                  <c:v>50830</c:v>
                </c:pt>
                <c:pt idx="1629">
                  <c:v>50837</c:v>
                </c:pt>
                <c:pt idx="1630">
                  <c:v>50844</c:v>
                </c:pt>
                <c:pt idx="1631">
                  <c:v>50851</c:v>
                </c:pt>
                <c:pt idx="1632">
                  <c:v>50858</c:v>
                </c:pt>
                <c:pt idx="1633">
                  <c:v>50865</c:v>
                </c:pt>
                <c:pt idx="1634">
                  <c:v>50872</c:v>
                </c:pt>
                <c:pt idx="1635">
                  <c:v>50879</c:v>
                </c:pt>
                <c:pt idx="1636">
                  <c:v>50886</c:v>
                </c:pt>
                <c:pt idx="1637">
                  <c:v>50893</c:v>
                </c:pt>
                <c:pt idx="1638">
                  <c:v>50900</c:v>
                </c:pt>
                <c:pt idx="1639">
                  <c:v>50907</c:v>
                </c:pt>
                <c:pt idx="1640">
                  <c:v>50914</c:v>
                </c:pt>
                <c:pt idx="1641">
                  <c:v>50921</c:v>
                </c:pt>
                <c:pt idx="1642">
                  <c:v>50928</c:v>
                </c:pt>
                <c:pt idx="1643">
                  <c:v>50935</c:v>
                </c:pt>
                <c:pt idx="1644">
                  <c:v>50942</c:v>
                </c:pt>
                <c:pt idx="1645">
                  <c:v>50949</c:v>
                </c:pt>
                <c:pt idx="1646">
                  <c:v>50956</c:v>
                </c:pt>
                <c:pt idx="1647">
                  <c:v>50963</c:v>
                </c:pt>
                <c:pt idx="1648">
                  <c:v>50970</c:v>
                </c:pt>
                <c:pt idx="1649">
                  <c:v>50977</c:v>
                </c:pt>
                <c:pt idx="1650">
                  <c:v>50984</c:v>
                </c:pt>
                <c:pt idx="1651">
                  <c:v>50991</c:v>
                </c:pt>
                <c:pt idx="1652">
                  <c:v>50998</c:v>
                </c:pt>
                <c:pt idx="1653">
                  <c:v>51005</c:v>
                </c:pt>
                <c:pt idx="1654">
                  <c:v>51012</c:v>
                </c:pt>
                <c:pt idx="1655">
                  <c:v>51019</c:v>
                </c:pt>
                <c:pt idx="1656">
                  <c:v>51026</c:v>
                </c:pt>
                <c:pt idx="1657">
                  <c:v>51033</c:v>
                </c:pt>
                <c:pt idx="1658">
                  <c:v>51040</c:v>
                </c:pt>
                <c:pt idx="1659">
                  <c:v>51047</c:v>
                </c:pt>
                <c:pt idx="1660">
                  <c:v>51054</c:v>
                </c:pt>
                <c:pt idx="1661">
                  <c:v>51061</c:v>
                </c:pt>
                <c:pt idx="1662">
                  <c:v>51068</c:v>
                </c:pt>
                <c:pt idx="1663">
                  <c:v>51075</c:v>
                </c:pt>
                <c:pt idx="1664">
                  <c:v>51082</c:v>
                </c:pt>
                <c:pt idx="1665">
                  <c:v>51089</c:v>
                </c:pt>
                <c:pt idx="1666">
                  <c:v>51096</c:v>
                </c:pt>
                <c:pt idx="1667">
                  <c:v>51103</c:v>
                </c:pt>
                <c:pt idx="1668">
                  <c:v>51110</c:v>
                </c:pt>
                <c:pt idx="1669">
                  <c:v>51117</c:v>
                </c:pt>
                <c:pt idx="1670">
                  <c:v>51124</c:v>
                </c:pt>
                <c:pt idx="1671">
                  <c:v>51131</c:v>
                </c:pt>
                <c:pt idx="1672">
                  <c:v>51138</c:v>
                </c:pt>
                <c:pt idx="1673">
                  <c:v>51145</c:v>
                </c:pt>
                <c:pt idx="1674">
                  <c:v>51152</c:v>
                </c:pt>
                <c:pt idx="1675">
                  <c:v>51159</c:v>
                </c:pt>
                <c:pt idx="1676">
                  <c:v>51166</c:v>
                </c:pt>
                <c:pt idx="1677">
                  <c:v>51173</c:v>
                </c:pt>
                <c:pt idx="1678">
                  <c:v>51180</c:v>
                </c:pt>
                <c:pt idx="1679">
                  <c:v>51187</c:v>
                </c:pt>
                <c:pt idx="1680">
                  <c:v>51194</c:v>
                </c:pt>
                <c:pt idx="1681">
                  <c:v>51201</c:v>
                </c:pt>
                <c:pt idx="1682">
                  <c:v>51208</c:v>
                </c:pt>
                <c:pt idx="1683">
                  <c:v>51215</c:v>
                </c:pt>
                <c:pt idx="1684">
                  <c:v>51222</c:v>
                </c:pt>
                <c:pt idx="1685">
                  <c:v>51229</c:v>
                </c:pt>
                <c:pt idx="1686">
                  <c:v>51236</c:v>
                </c:pt>
                <c:pt idx="1687">
                  <c:v>51243</c:v>
                </c:pt>
                <c:pt idx="1688">
                  <c:v>51250</c:v>
                </c:pt>
                <c:pt idx="1689">
                  <c:v>51258</c:v>
                </c:pt>
                <c:pt idx="1690">
                  <c:v>51265</c:v>
                </c:pt>
                <c:pt idx="1691">
                  <c:v>51272</c:v>
                </c:pt>
                <c:pt idx="1692">
                  <c:v>51279</c:v>
                </c:pt>
                <c:pt idx="1693">
                  <c:v>51286</c:v>
                </c:pt>
                <c:pt idx="1694">
                  <c:v>51293</c:v>
                </c:pt>
                <c:pt idx="1695">
                  <c:v>51300</c:v>
                </c:pt>
                <c:pt idx="1696">
                  <c:v>51307</c:v>
                </c:pt>
                <c:pt idx="1697">
                  <c:v>51314</c:v>
                </c:pt>
                <c:pt idx="1698">
                  <c:v>51321</c:v>
                </c:pt>
                <c:pt idx="1699">
                  <c:v>51328</c:v>
                </c:pt>
                <c:pt idx="1700">
                  <c:v>51335</c:v>
                </c:pt>
                <c:pt idx="1701">
                  <c:v>51342</c:v>
                </c:pt>
                <c:pt idx="1702">
                  <c:v>51349</c:v>
                </c:pt>
                <c:pt idx="1703">
                  <c:v>51356</c:v>
                </c:pt>
                <c:pt idx="1704">
                  <c:v>51363</c:v>
                </c:pt>
                <c:pt idx="1705">
                  <c:v>51370</c:v>
                </c:pt>
                <c:pt idx="1706">
                  <c:v>51377</c:v>
                </c:pt>
                <c:pt idx="1707">
                  <c:v>51384</c:v>
                </c:pt>
                <c:pt idx="1708">
                  <c:v>51391</c:v>
                </c:pt>
                <c:pt idx="1709">
                  <c:v>51398</c:v>
                </c:pt>
                <c:pt idx="1710">
                  <c:v>51405</c:v>
                </c:pt>
                <c:pt idx="1711">
                  <c:v>51412</c:v>
                </c:pt>
                <c:pt idx="1712">
                  <c:v>51419</c:v>
                </c:pt>
                <c:pt idx="1713">
                  <c:v>51426</c:v>
                </c:pt>
                <c:pt idx="1714">
                  <c:v>51433</c:v>
                </c:pt>
                <c:pt idx="1715">
                  <c:v>51440</c:v>
                </c:pt>
                <c:pt idx="1716">
                  <c:v>51447</c:v>
                </c:pt>
                <c:pt idx="1717">
                  <c:v>51454</c:v>
                </c:pt>
                <c:pt idx="1718">
                  <c:v>51461</c:v>
                </c:pt>
                <c:pt idx="1719">
                  <c:v>51468</c:v>
                </c:pt>
                <c:pt idx="1720">
                  <c:v>51475</c:v>
                </c:pt>
                <c:pt idx="1721">
                  <c:v>51482</c:v>
                </c:pt>
                <c:pt idx="1722">
                  <c:v>51489</c:v>
                </c:pt>
                <c:pt idx="1723">
                  <c:v>51497</c:v>
                </c:pt>
                <c:pt idx="1724">
                  <c:v>51504</c:v>
                </c:pt>
                <c:pt idx="1725">
                  <c:v>51511</c:v>
                </c:pt>
                <c:pt idx="1726">
                  <c:v>51518</c:v>
                </c:pt>
                <c:pt idx="1727">
                  <c:v>51525</c:v>
                </c:pt>
                <c:pt idx="1728">
                  <c:v>51532</c:v>
                </c:pt>
                <c:pt idx="1729">
                  <c:v>51539</c:v>
                </c:pt>
                <c:pt idx="1730">
                  <c:v>51546</c:v>
                </c:pt>
                <c:pt idx="1731">
                  <c:v>51553</c:v>
                </c:pt>
                <c:pt idx="1732">
                  <c:v>51560</c:v>
                </c:pt>
                <c:pt idx="1733">
                  <c:v>51567</c:v>
                </c:pt>
                <c:pt idx="1734">
                  <c:v>51574</c:v>
                </c:pt>
                <c:pt idx="1735">
                  <c:v>51581</c:v>
                </c:pt>
                <c:pt idx="1736">
                  <c:v>51588</c:v>
                </c:pt>
                <c:pt idx="1737">
                  <c:v>51595</c:v>
                </c:pt>
                <c:pt idx="1738">
                  <c:v>51602</c:v>
                </c:pt>
                <c:pt idx="1739">
                  <c:v>51609</c:v>
                </c:pt>
                <c:pt idx="1740">
                  <c:v>51616</c:v>
                </c:pt>
                <c:pt idx="1741">
                  <c:v>51623</c:v>
                </c:pt>
                <c:pt idx="1742">
                  <c:v>51630</c:v>
                </c:pt>
                <c:pt idx="1743">
                  <c:v>51637</c:v>
                </c:pt>
                <c:pt idx="1744">
                  <c:v>51644</c:v>
                </c:pt>
                <c:pt idx="1745">
                  <c:v>51651</c:v>
                </c:pt>
                <c:pt idx="1746">
                  <c:v>51658</c:v>
                </c:pt>
                <c:pt idx="1747">
                  <c:v>51665</c:v>
                </c:pt>
                <c:pt idx="1748">
                  <c:v>51672</c:v>
                </c:pt>
                <c:pt idx="1749">
                  <c:v>51679</c:v>
                </c:pt>
                <c:pt idx="1750">
                  <c:v>51686</c:v>
                </c:pt>
                <c:pt idx="1751">
                  <c:v>51693</c:v>
                </c:pt>
                <c:pt idx="1752">
                  <c:v>51700</c:v>
                </c:pt>
                <c:pt idx="1753">
                  <c:v>51707</c:v>
                </c:pt>
                <c:pt idx="1754">
                  <c:v>51714</c:v>
                </c:pt>
                <c:pt idx="1755">
                  <c:v>51721</c:v>
                </c:pt>
                <c:pt idx="1756">
                  <c:v>51728</c:v>
                </c:pt>
                <c:pt idx="1757">
                  <c:v>51735</c:v>
                </c:pt>
                <c:pt idx="1758">
                  <c:v>51742</c:v>
                </c:pt>
                <c:pt idx="1759">
                  <c:v>51749</c:v>
                </c:pt>
                <c:pt idx="1760">
                  <c:v>51756</c:v>
                </c:pt>
                <c:pt idx="1761">
                  <c:v>51763</c:v>
                </c:pt>
                <c:pt idx="1762">
                  <c:v>51770</c:v>
                </c:pt>
                <c:pt idx="1763">
                  <c:v>51777</c:v>
                </c:pt>
                <c:pt idx="1764">
                  <c:v>51784</c:v>
                </c:pt>
                <c:pt idx="1765">
                  <c:v>51791</c:v>
                </c:pt>
                <c:pt idx="1766">
                  <c:v>51798</c:v>
                </c:pt>
                <c:pt idx="1767">
                  <c:v>51805</c:v>
                </c:pt>
                <c:pt idx="1768">
                  <c:v>51812</c:v>
                </c:pt>
                <c:pt idx="1769">
                  <c:v>51819</c:v>
                </c:pt>
                <c:pt idx="1770">
                  <c:v>51826</c:v>
                </c:pt>
                <c:pt idx="1771">
                  <c:v>51833</c:v>
                </c:pt>
                <c:pt idx="1772">
                  <c:v>51840</c:v>
                </c:pt>
                <c:pt idx="1773">
                  <c:v>51847</c:v>
                </c:pt>
                <c:pt idx="1774">
                  <c:v>51854</c:v>
                </c:pt>
                <c:pt idx="1775">
                  <c:v>51862</c:v>
                </c:pt>
                <c:pt idx="1776">
                  <c:v>51869</c:v>
                </c:pt>
                <c:pt idx="1777">
                  <c:v>51876</c:v>
                </c:pt>
                <c:pt idx="1778">
                  <c:v>51883</c:v>
                </c:pt>
                <c:pt idx="1779">
                  <c:v>51890</c:v>
                </c:pt>
                <c:pt idx="1780">
                  <c:v>51897</c:v>
                </c:pt>
                <c:pt idx="1781">
                  <c:v>51904</c:v>
                </c:pt>
                <c:pt idx="1782">
                  <c:v>51911</c:v>
                </c:pt>
                <c:pt idx="1783">
                  <c:v>51918</c:v>
                </c:pt>
                <c:pt idx="1784">
                  <c:v>51925</c:v>
                </c:pt>
                <c:pt idx="1785">
                  <c:v>51932</c:v>
                </c:pt>
                <c:pt idx="1786">
                  <c:v>51939</c:v>
                </c:pt>
                <c:pt idx="1787">
                  <c:v>51946</c:v>
                </c:pt>
                <c:pt idx="1788">
                  <c:v>51953</c:v>
                </c:pt>
                <c:pt idx="1789">
                  <c:v>51964</c:v>
                </c:pt>
                <c:pt idx="1790">
                  <c:v>51971</c:v>
                </c:pt>
                <c:pt idx="1791">
                  <c:v>51978</c:v>
                </c:pt>
                <c:pt idx="1792">
                  <c:v>51985</c:v>
                </c:pt>
                <c:pt idx="1793">
                  <c:v>51992</c:v>
                </c:pt>
                <c:pt idx="1794">
                  <c:v>51999</c:v>
                </c:pt>
                <c:pt idx="1795">
                  <c:v>52006</c:v>
                </c:pt>
                <c:pt idx="1796">
                  <c:v>52013</c:v>
                </c:pt>
                <c:pt idx="1797">
                  <c:v>52020</c:v>
                </c:pt>
                <c:pt idx="1798">
                  <c:v>52027</c:v>
                </c:pt>
                <c:pt idx="1799">
                  <c:v>52034</c:v>
                </c:pt>
                <c:pt idx="1800">
                  <c:v>52041</c:v>
                </c:pt>
                <c:pt idx="1801">
                  <c:v>52048</c:v>
                </c:pt>
                <c:pt idx="1802">
                  <c:v>52055</c:v>
                </c:pt>
                <c:pt idx="1803">
                  <c:v>52062</c:v>
                </c:pt>
                <c:pt idx="1804">
                  <c:v>52069</c:v>
                </c:pt>
                <c:pt idx="1805">
                  <c:v>52076</c:v>
                </c:pt>
                <c:pt idx="1806">
                  <c:v>52083</c:v>
                </c:pt>
                <c:pt idx="1807">
                  <c:v>52090</c:v>
                </c:pt>
                <c:pt idx="1808">
                  <c:v>52097</c:v>
                </c:pt>
                <c:pt idx="1809">
                  <c:v>52104</c:v>
                </c:pt>
                <c:pt idx="1810">
                  <c:v>52111</c:v>
                </c:pt>
                <c:pt idx="1811">
                  <c:v>52118</c:v>
                </c:pt>
                <c:pt idx="1812">
                  <c:v>52125</c:v>
                </c:pt>
                <c:pt idx="1813">
                  <c:v>52132</c:v>
                </c:pt>
                <c:pt idx="1814">
                  <c:v>52139</c:v>
                </c:pt>
                <c:pt idx="1815">
                  <c:v>52146</c:v>
                </c:pt>
                <c:pt idx="1816">
                  <c:v>52153</c:v>
                </c:pt>
                <c:pt idx="1817">
                  <c:v>52160</c:v>
                </c:pt>
                <c:pt idx="1818">
                  <c:v>52167</c:v>
                </c:pt>
                <c:pt idx="1819">
                  <c:v>52174</c:v>
                </c:pt>
                <c:pt idx="1820">
                  <c:v>52181</c:v>
                </c:pt>
                <c:pt idx="1821">
                  <c:v>52188</c:v>
                </c:pt>
                <c:pt idx="1822">
                  <c:v>52195</c:v>
                </c:pt>
                <c:pt idx="1823">
                  <c:v>52202</c:v>
                </c:pt>
                <c:pt idx="1824">
                  <c:v>52209</c:v>
                </c:pt>
                <c:pt idx="1825">
                  <c:v>52216</c:v>
                </c:pt>
                <c:pt idx="1826">
                  <c:v>52223</c:v>
                </c:pt>
                <c:pt idx="1827">
                  <c:v>52230</c:v>
                </c:pt>
                <c:pt idx="1828">
                  <c:v>52237</c:v>
                </c:pt>
                <c:pt idx="1829">
                  <c:v>52244</c:v>
                </c:pt>
                <c:pt idx="1830">
                  <c:v>52251</c:v>
                </c:pt>
                <c:pt idx="1831">
                  <c:v>52258</c:v>
                </c:pt>
                <c:pt idx="1832">
                  <c:v>52265</c:v>
                </c:pt>
                <c:pt idx="1833">
                  <c:v>52272</c:v>
                </c:pt>
                <c:pt idx="1834">
                  <c:v>52279</c:v>
                </c:pt>
                <c:pt idx="1835">
                  <c:v>52286</c:v>
                </c:pt>
                <c:pt idx="1836">
                  <c:v>52293</c:v>
                </c:pt>
                <c:pt idx="1837">
                  <c:v>52300</c:v>
                </c:pt>
                <c:pt idx="1838">
                  <c:v>52307</c:v>
                </c:pt>
                <c:pt idx="1839">
                  <c:v>52314</c:v>
                </c:pt>
                <c:pt idx="1840">
                  <c:v>52321</c:v>
                </c:pt>
                <c:pt idx="1841">
                  <c:v>52328</c:v>
                </c:pt>
                <c:pt idx="1842">
                  <c:v>52335</c:v>
                </c:pt>
                <c:pt idx="1843">
                  <c:v>52342</c:v>
                </c:pt>
                <c:pt idx="1844">
                  <c:v>52349</c:v>
                </c:pt>
                <c:pt idx="1845">
                  <c:v>52356</c:v>
                </c:pt>
                <c:pt idx="1846">
                  <c:v>52363</c:v>
                </c:pt>
                <c:pt idx="1847">
                  <c:v>52370</c:v>
                </c:pt>
                <c:pt idx="1848">
                  <c:v>52377</c:v>
                </c:pt>
                <c:pt idx="1849">
                  <c:v>52384</c:v>
                </c:pt>
                <c:pt idx="1850">
                  <c:v>52391</c:v>
                </c:pt>
                <c:pt idx="1851">
                  <c:v>52398</c:v>
                </c:pt>
                <c:pt idx="1852">
                  <c:v>52405</c:v>
                </c:pt>
                <c:pt idx="1853">
                  <c:v>52412</c:v>
                </c:pt>
                <c:pt idx="1854">
                  <c:v>52419</c:v>
                </c:pt>
                <c:pt idx="1855">
                  <c:v>52426</c:v>
                </c:pt>
                <c:pt idx="1856">
                  <c:v>52433</c:v>
                </c:pt>
                <c:pt idx="1857">
                  <c:v>52440</c:v>
                </c:pt>
                <c:pt idx="1858">
                  <c:v>52447</c:v>
                </c:pt>
                <c:pt idx="1859">
                  <c:v>52454</c:v>
                </c:pt>
                <c:pt idx="1860">
                  <c:v>52461</c:v>
                </c:pt>
                <c:pt idx="1861">
                  <c:v>52468</c:v>
                </c:pt>
                <c:pt idx="1862">
                  <c:v>52475</c:v>
                </c:pt>
                <c:pt idx="1863">
                  <c:v>52482</c:v>
                </c:pt>
                <c:pt idx="1864">
                  <c:v>52489</c:v>
                </c:pt>
                <c:pt idx="1865">
                  <c:v>52496</c:v>
                </c:pt>
                <c:pt idx="1866">
                  <c:v>52503</c:v>
                </c:pt>
                <c:pt idx="1867">
                  <c:v>52510</c:v>
                </c:pt>
                <c:pt idx="1868">
                  <c:v>52517</c:v>
                </c:pt>
                <c:pt idx="1869">
                  <c:v>52524</c:v>
                </c:pt>
                <c:pt idx="1870">
                  <c:v>52531</c:v>
                </c:pt>
                <c:pt idx="1871">
                  <c:v>52538</c:v>
                </c:pt>
                <c:pt idx="1872">
                  <c:v>52545</c:v>
                </c:pt>
                <c:pt idx="1873">
                  <c:v>52552</c:v>
                </c:pt>
                <c:pt idx="1874">
                  <c:v>52559</c:v>
                </c:pt>
                <c:pt idx="1875">
                  <c:v>52566</c:v>
                </c:pt>
                <c:pt idx="1876">
                  <c:v>52573</c:v>
                </c:pt>
                <c:pt idx="1877">
                  <c:v>52580</c:v>
                </c:pt>
                <c:pt idx="1878">
                  <c:v>52587</c:v>
                </c:pt>
                <c:pt idx="1879">
                  <c:v>52594</c:v>
                </c:pt>
                <c:pt idx="1880">
                  <c:v>52601</c:v>
                </c:pt>
                <c:pt idx="1881">
                  <c:v>52608</c:v>
                </c:pt>
                <c:pt idx="1882">
                  <c:v>52615</c:v>
                </c:pt>
                <c:pt idx="1883">
                  <c:v>52622</c:v>
                </c:pt>
                <c:pt idx="1884">
                  <c:v>52629</c:v>
                </c:pt>
                <c:pt idx="1885">
                  <c:v>52636</c:v>
                </c:pt>
                <c:pt idx="1886">
                  <c:v>52643</c:v>
                </c:pt>
                <c:pt idx="1887">
                  <c:v>52650</c:v>
                </c:pt>
                <c:pt idx="1888">
                  <c:v>52657</c:v>
                </c:pt>
                <c:pt idx="1889">
                  <c:v>52664</c:v>
                </c:pt>
                <c:pt idx="1890">
                  <c:v>52671</c:v>
                </c:pt>
                <c:pt idx="1891">
                  <c:v>52678</c:v>
                </c:pt>
                <c:pt idx="1892">
                  <c:v>52685</c:v>
                </c:pt>
                <c:pt idx="1893">
                  <c:v>52692</c:v>
                </c:pt>
                <c:pt idx="1894">
                  <c:v>52699</c:v>
                </c:pt>
                <c:pt idx="1895">
                  <c:v>52706</c:v>
                </c:pt>
                <c:pt idx="1896">
                  <c:v>52713</c:v>
                </c:pt>
                <c:pt idx="1897">
                  <c:v>52720</c:v>
                </c:pt>
                <c:pt idx="1898">
                  <c:v>52727</c:v>
                </c:pt>
                <c:pt idx="1899">
                  <c:v>52734</c:v>
                </c:pt>
                <c:pt idx="1900">
                  <c:v>52741</c:v>
                </c:pt>
                <c:pt idx="1901">
                  <c:v>52748</c:v>
                </c:pt>
                <c:pt idx="1902">
                  <c:v>52755</c:v>
                </c:pt>
                <c:pt idx="1903">
                  <c:v>52762</c:v>
                </c:pt>
                <c:pt idx="1904">
                  <c:v>52769</c:v>
                </c:pt>
                <c:pt idx="1905">
                  <c:v>52776</c:v>
                </c:pt>
                <c:pt idx="1906">
                  <c:v>52783</c:v>
                </c:pt>
                <c:pt idx="1907">
                  <c:v>52790</c:v>
                </c:pt>
                <c:pt idx="1908">
                  <c:v>52797</c:v>
                </c:pt>
                <c:pt idx="1909">
                  <c:v>52804</c:v>
                </c:pt>
                <c:pt idx="1910">
                  <c:v>52811</c:v>
                </c:pt>
                <c:pt idx="1911">
                  <c:v>52818</c:v>
                </c:pt>
                <c:pt idx="1912">
                  <c:v>52825</c:v>
                </c:pt>
                <c:pt idx="1913">
                  <c:v>52832</c:v>
                </c:pt>
                <c:pt idx="1914">
                  <c:v>52839</c:v>
                </c:pt>
                <c:pt idx="1915">
                  <c:v>52846</c:v>
                </c:pt>
                <c:pt idx="1916">
                  <c:v>52853</c:v>
                </c:pt>
                <c:pt idx="1917">
                  <c:v>52860</c:v>
                </c:pt>
                <c:pt idx="1918">
                  <c:v>52867</c:v>
                </c:pt>
                <c:pt idx="1919">
                  <c:v>52874</c:v>
                </c:pt>
                <c:pt idx="1920">
                  <c:v>52881</c:v>
                </c:pt>
                <c:pt idx="1921">
                  <c:v>52888</c:v>
                </c:pt>
                <c:pt idx="1922">
                  <c:v>52895</c:v>
                </c:pt>
                <c:pt idx="1923">
                  <c:v>52902</c:v>
                </c:pt>
                <c:pt idx="1924">
                  <c:v>52909</c:v>
                </c:pt>
                <c:pt idx="1925">
                  <c:v>52916</c:v>
                </c:pt>
                <c:pt idx="1926">
                  <c:v>52923</c:v>
                </c:pt>
                <c:pt idx="1927">
                  <c:v>52930</c:v>
                </c:pt>
                <c:pt idx="1928">
                  <c:v>52937</c:v>
                </c:pt>
                <c:pt idx="1929">
                  <c:v>52944</c:v>
                </c:pt>
                <c:pt idx="1930">
                  <c:v>52951</c:v>
                </c:pt>
                <c:pt idx="1931">
                  <c:v>52958</c:v>
                </c:pt>
                <c:pt idx="1932">
                  <c:v>52965</c:v>
                </c:pt>
                <c:pt idx="1933">
                  <c:v>52972</c:v>
                </c:pt>
                <c:pt idx="1934">
                  <c:v>52979</c:v>
                </c:pt>
                <c:pt idx="1935">
                  <c:v>52986</c:v>
                </c:pt>
                <c:pt idx="1936">
                  <c:v>52993</c:v>
                </c:pt>
                <c:pt idx="1937">
                  <c:v>53000</c:v>
                </c:pt>
                <c:pt idx="1938">
                  <c:v>53007</c:v>
                </c:pt>
                <c:pt idx="1939">
                  <c:v>53014</c:v>
                </c:pt>
                <c:pt idx="1940">
                  <c:v>53021</c:v>
                </c:pt>
                <c:pt idx="1941">
                  <c:v>53028</c:v>
                </c:pt>
                <c:pt idx="1942">
                  <c:v>53035</c:v>
                </c:pt>
                <c:pt idx="1943">
                  <c:v>53042</c:v>
                </c:pt>
                <c:pt idx="1944">
                  <c:v>53049</c:v>
                </c:pt>
                <c:pt idx="1945">
                  <c:v>53056</c:v>
                </c:pt>
                <c:pt idx="1946">
                  <c:v>53063</c:v>
                </c:pt>
                <c:pt idx="1947">
                  <c:v>53070</c:v>
                </c:pt>
                <c:pt idx="1948">
                  <c:v>53077</c:v>
                </c:pt>
                <c:pt idx="1949">
                  <c:v>53084</c:v>
                </c:pt>
                <c:pt idx="1950">
                  <c:v>53091</c:v>
                </c:pt>
                <c:pt idx="1951">
                  <c:v>53098</c:v>
                </c:pt>
                <c:pt idx="1952">
                  <c:v>53105</c:v>
                </c:pt>
                <c:pt idx="1953">
                  <c:v>53112</c:v>
                </c:pt>
                <c:pt idx="1954">
                  <c:v>53119</c:v>
                </c:pt>
                <c:pt idx="1955">
                  <c:v>53126</c:v>
                </c:pt>
                <c:pt idx="1956">
                  <c:v>53133</c:v>
                </c:pt>
                <c:pt idx="1957">
                  <c:v>53140</c:v>
                </c:pt>
                <c:pt idx="1958">
                  <c:v>53147</c:v>
                </c:pt>
                <c:pt idx="1959">
                  <c:v>53154</c:v>
                </c:pt>
                <c:pt idx="1960">
                  <c:v>53161</c:v>
                </c:pt>
                <c:pt idx="1961">
                  <c:v>53168</c:v>
                </c:pt>
                <c:pt idx="1962">
                  <c:v>53175</c:v>
                </c:pt>
                <c:pt idx="1963">
                  <c:v>53182</c:v>
                </c:pt>
                <c:pt idx="1964">
                  <c:v>53189</c:v>
                </c:pt>
                <c:pt idx="1965">
                  <c:v>53196</c:v>
                </c:pt>
                <c:pt idx="1966">
                  <c:v>53203</c:v>
                </c:pt>
                <c:pt idx="1967">
                  <c:v>53210</c:v>
                </c:pt>
                <c:pt idx="1968">
                  <c:v>53217</c:v>
                </c:pt>
                <c:pt idx="1969">
                  <c:v>53224</c:v>
                </c:pt>
                <c:pt idx="1970">
                  <c:v>53231</c:v>
                </c:pt>
                <c:pt idx="1971">
                  <c:v>53238</c:v>
                </c:pt>
                <c:pt idx="1972">
                  <c:v>53245</c:v>
                </c:pt>
                <c:pt idx="1973">
                  <c:v>53252</c:v>
                </c:pt>
                <c:pt idx="1974">
                  <c:v>53259</c:v>
                </c:pt>
                <c:pt idx="1975">
                  <c:v>53266</c:v>
                </c:pt>
                <c:pt idx="1976">
                  <c:v>53273</c:v>
                </c:pt>
                <c:pt idx="1977">
                  <c:v>53280</c:v>
                </c:pt>
                <c:pt idx="1978">
                  <c:v>53287</c:v>
                </c:pt>
                <c:pt idx="1979">
                  <c:v>53294</c:v>
                </c:pt>
                <c:pt idx="1980">
                  <c:v>53301</c:v>
                </c:pt>
                <c:pt idx="1981">
                  <c:v>53308</c:v>
                </c:pt>
                <c:pt idx="1982">
                  <c:v>53315</c:v>
                </c:pt>
                <c:pt idx="1983">
                  <c:v>53323</c:v>
                </c:pt>
                <c:pt idx="1984">
                  <c:v>53330</c:v>
                </c:pt>
                <c:pt idx="1985">
                  <c:v>53337</c:v>
                </c:pt>
                <c:pt idx="1986">
                  <c:v>53344</c:v>
                </c:pt>
                <c:pt idx="1987">
                  <c:v>53351</c:v>
                </c:pt>
                <c:pt idx="1988">
                  <c:v>53358</c:v>
                </c:pt>
                <c:pt idx="1989">
                  <c:v>53365</c:v>
                </c:pt>
                <c:pt idx="1990">
                  <c:v>53372</c:v>
                </c:pt>
                <c:pt idx="1991">
                  <c:v>53379</c:v>
                </c:pt>
                <c:pt idx="1992">
                  <c:v>53386</c:v>
                </c:pt>
                <c:pt idx="1993">
                  <c:v>53393</c:v>
                </c:pt>
                <c:pt idx="1994">
                  <c:v>53400</c:v>
                </c:pt>
                <c:pt idx="1995">
                  <c:v>53407</c:v>
                </c:pt>
                <c:pt idx="1996">
                  <c:v>53414</c:v>
                </c:pt>
                <c:pt idx="1997">
                  <c:v>53421</c:v>
                </c:pt>
                <c:pt idx="1998">
                  <c:v>53428</c:v>
                </c:pt>
                <c:pt idx="1999">
                  <c:v>53435</c:v>
                </c:pt>
                <c:pt idx="2000">
                  <c:v>53442</c:v>
                </c:pt>
                <c:pt idx="2001">
                  <c:v>53449</c:v>
                </c:pt>
                <c:pt idx="2002">
                  <c:v>53456</c:v>
                </c:pt>
                <c:pt idx="2003">
                  <c:v>53463</c:v>
                </c:pt>
                <c:pt idx="2004">
                  <c:v>53470</c:v>
                </c:pt>
                <c:pt idx="2005">
                  <c:v>53477</c:v>
                </c:pt>
                <c:pt idx="2006">
                  <c:v>53484</c:v>
                </c:pt>
                <c:pt idx="2007">
                  <c:v>53491</c:v>
                </c:pt>
                <c:pt idx="2008">
                  <c:v>53498</c:v>
                </c:pt>
                <c:pt idx="2009">
                  <c:v>53505</c:v>
                </c:pt>
                <c:pt idx="2010">
                  <c:v>53512</c:v>
                </c:pt>
                <c:pt idx="2011">
                  <c:v>53519</c:v>
                </c:pt>
                <c:pt idx="2012">
                  <c:v>53526</c:v>
                </c:pt>
                <c:pt idx="2013">
                  <c:v>53533</c:v>
                </c:pt>
                <c:pt idx="2014">
                  <c:v>53540</c:v>
                </c:pt>
                <c:pt idx="2015">
                  <c:v>53547</c:v>
                </c:pt>
                <c:pt idx="2016">
                  <c:v>53554</c:v>
                </c:pt>
                <c:pt idx="2017">
                  <c:v>53561</c:v>
                </c:pt>
                <c:pt idx="2018">
                  <c:v>53568</c:v>
                </c:pt>
                <c:pt idx="2019">
                  <c:v>53575</c:v>
                </c:pt>
                <c:pt idx="2020">
                  <c:v>53582</c:v>
                </c:pt>
                <c:pt idx="2021">
                  <c:v>53589</c:v>
                </c:pt>
                <c:pt idx="2022">
                  <c:v>53596</c:v>
                </c:pt>
                <c:pt idx="2023">
                  <c:v>53603</c:v>
                </c:pt>
                <c:pt idx="2024">
                  <c:v>53610</c:v>
                </c:pt>
                <c:pt idx="2025">
                  <c:v>53617</c:v>
                </c:pt>
                <c:pt idx="2026">
                  <c:v>53624</c:v>
                </c:pt>
                <c:pt idx="2027">
                  <c:v>53631</c:v>
                </c:pt>
                <c:pt idx="2028">
                  <c:v>53638</c:v>
                </c:pt>
                <c:pt idx="2029">
                  <c:v>53645</c:v>
                </c:pt>
                <c:pt idx="2030">
                  <c:v>53652</c:v>
                </c:pt>
                <c:pt idx="2031">
                  <c:v>53659</c:v>
                </c:pt>
                <c:pt idx="2032">
                  <c:v>53666</c:v>
                </c:pt>
                <c:pt idx="2033">
                  <c:v>53673</c:v>
                </c:pt>
                <c:pt idx="2034">
                  <c:v>53680</c:v>
                </c:pt>
                <c:pt idx="2035">
                  <c:v>53688</c:v>
                </c:pt>
                <c:pt idx="2036">
                  <c:v>53695</c:v>
                </c:pt>
                <c:pt idx="2037">
                  <c:v>53702</c:v>
                </c:pt>
                <c:pt idx="2038">
                  <c:v>53709</c:v>
                </c:pt>
                <c:pt idx="2039">
                  <c:v>53716</c:v>
                </c:pt>
                <c:pt idx="2040">
                  <c:v>53723</c:v>
                </c:pt>
                <c:pt idx="2041">
                  <c:v>53730</c:v>
                </c:pt>
                <c:pt idx="2042">
                  <c:v>53737</c:v>
                </c:pt>
                <c:pt idx="2043">
                  <c:v>53744</c:v>
                </c:pt>
                <c:pt idx="2044">
                  <c:v>53751</c:v>
                </c:pt>
                <c:pt idx="2045">
                  <c:v>53758</c:v>
                </c:pt>
                <c:pt idx="2046">
                  <c:v>53765</c:v>
                </c:pt>
                <c:pt idx="2047">
                  <c:v>53772</c:v>
                </c:pt>
                <c:pt idx="2048">
                  <c:v>53779</c:v>
                </c:pt>
                <c:pt idx="2049">
                  <c:v>53786</c:v>
                </c:pt>
                <c:pt idx="2050">
                  <c:v>53793</c:v>
                </c:pt>
                <c:pt idx="2051">
                  <c:v>53800</c:v>
                </c:pt>
                <c:pt idx="2052">
                  <c:v>53807</c:v>
                </c:pt>
                <c:pt idx="2053">
                  <c:v>53814</c:v>
                </c:pt>
                <c:pt idx="2054">
                  <c:v>53821</c:v>
                </c:pt>
                <c:pt idx="2055">
                  <c:v>53828</c:v>
                </c:pt>
                <c:pt idx="2056">
                  <c:v>53835</c:v>
                </c:pt>
                <c:pt idx="2057">
                  <c:v>53842</c:v>
                </c:pt>
                <c:pt idx="2058">
                  <c:v>53849</c:v>
                </c:pt>
                <c:pt idx="2059">
                  <c:v>53856</c:v>
                </c:pt>
                <c:pt idx="2060">
                  <c:v>53863</c:v>
                </c:pt>
                <c:pt idx="2061">
                  <c:v>53870</c:v>
                </c:pt>
                <c:pt idx="2062">
                  <c:v>53877</c:v>
                </c:pt>
                <c:pt idx="2063">
                  <c:v>53884</c:v>
                </c:pt>
                <c:pt idx="2064">
                  <c:v>53891</c:v>
                </c:pt>
                <c:pt idx="2065">
                  <c:v>53898</c:v>
                </c:pt>
                <c:pt idx="2066">
                  <c:v>53905</c:v>
                </c:pt>
                <c:pt idx="2067">
                  <c:v>53912</c:v>
                </c:pt>
                <c:pt idx="2068">
                  <c:v>53919</c:v>
                </c:pt>
                <c:pt idx="2069">
                  <c:v>53926</c:v>
                </c:pt>
                <c:pt idx="2070">
                  <c:v>53933</c:v>
                </c:pt>
                <c:pt idx="2071">
                  <c:v>53940</c:v>
                </c:pt>
                <c:pt idx="2072">
                  <c:v>53947</c:v>
                </c:pt>
                <c:pt idx="2073">
                  <c:v>53954</c:v>
                </c:pt>
                <c:pt idx="2074">
                  <c:v>53961</c:v>
                </c:pt>
                <c:pt idx="2075">
                  <c:v>53968</c:v>
                </c:pt>
                <c:pt idx="2076">
                  <c:v>53975</c:v>
                </c:pt>
                <c:pt idx="2077">
                  <c:v>53982</c:v>
                </c:pt>
                <c:pt idx="2078">
                  <c:v>53989</c:v>
                </c:pt>
                <c:pt idx="2079">
                  <c:v>53996</c:v>
                </c:pt>
                <c:pt idx="2080">
                  <c:v>54003</c:v>
                </c:pt>
                <c:pt idx="2081">
                  <c:v>54010</c:v>
                </c:pt>
                <c:pt idx="2082">
                  <c:v>54017</c:v>
                </c:pt>
                <c:pt idx="2083">
                  <c:v>54024</c:v>
                </c:pt>
                <c:pt idx="2084">
                  <c:v>54031</c:v>
                </c:pt>
                <c:pt idx="2085">
                  <c:v>54038</c:v>
                </c:pt>
                <c:pt idx="2086">
                  <c:v>54045</c:v>
                </c:pt>
                <c:pt idx="2087">
                  <c:v>54053</c:v>
                </c:pt>
                <c:pt idx="2088">
                  <c:v>54060</c:v>
                </c:pt>
                <c:pt idx="2089">
                  <c:v>54067</c:v>
                </c:pt>
                <c:pt idx="2090">
                  <c:v>54074</c:v>
                </c:pt>
                <c:pt idx="2091">
                  <c:v>54081</c:v>
                </c:pt>
                <c:pt idx="2092">
                  <c:v>54088</c:v>
                </c:pt>
                <c:pt idx="2093">
                  <c:v>54095</c:v>
                </c:pt>
                <c:pt idx="2094">
                  <c:v>54102</c:v>
                </c:pt>
                <c:pt idx="2095">
                  <c:v>54109</c:v>
                </c:pt>
                <c:pt idx="2096">
                  <c:v>54116</c:v>
                </c:pt>
                <c:pt idx="2097">
                  <c:v>54123</c:v>
                </c:pt>
                <c:pt idx="2098">
                  <c:v>54130</c:v>
                </c:pt>
                <c:pt idx="2099">
                  <c:v>54137</c:v>
                </c:pt>
                <c:pt idx="2100">
                  <c:v>54144</c:v>
                </c:pt>
                <c:pt idx="2101">
                  <c:v>54155</c:v>
                </c:pt>
                <c:pt idx="2102">
                  <c:v>54162</c:v>
                </c:pt>
                <c:pt idx="2103">
                  <c:v>54169</c:v>
                </c:pt>
                <c:pt idx="2104">
                  <c:v>54176</c:v>
                </c:pt>
                <c:pt idx="2105">
                  <c:v>54183</c:v>
                </c:pt>
                <c:pt idx="2106">
                  <c:v>54190</c:v>
                </c:pt>
                <c:pt idx="2107">
                  <c:v>54197</c:v>
                </c:pt>
                <c:pt idx="2108">
                  <c:v>54204</c:v>
                </c:pt>
                <c:pt idx="2109">
                  <c:v>54211</c:v>
                </c:pt>
                <c:pt idx="2110">
                  <c:v>54218</c:v>
                </c:pt>
                <c:pt idx="2111">
                  <c:v>54225</c:v>
                </c:pt>
                <c:pt idx="2112">
                  <c:v>54232</c:v>
                </c:pt>
                <c:pt idx="2113">
                  <c:v>54239</c:v>
                </c:pt>
                <c:pt idx="2114">
                  <c:v>54246</c:v>
                </c:pt>
                <c:pt idx="2115">
                  <c:v>54253</c:v>
                </c:pt>
                <c:pt idx="2116">
                  <c:v>54260</c:v>
                </c:pt>
                <c:pt idx="2117">
                  <c:v>54267</c:v>
                </c:pt>
                <c:pt idx="2118">
                  <c:v>54274</c:v>
                </c:pt>
                <c:pt idx="2119">
                  <c:v>54281</c:v>
                </c:pt>
                <c:pt idx="2120">
                  <c:v>54288</c:v>
                </c:pt>
                <c:pt idx="2121">
                  <c:v>54295</c:v>
                </c:pt>
                <c:pt idx="2122">
                  <c:v>54302</c:v>
                </c:pt>
                <c:pt idx="2123">
                  <c:v>54309</c:v>
                </c:pt>
                <c:pt idx="2124">
                  <c:v>54316</c:v>
                </c:pt>
                <c:pt idx="2125">
                  <c:v>54323</c:v>
                </c:pt>
                <c:pt idx="2126">
                  <c:v>54330</c:v>
                </c:pt>
                <c:pt idx="2127">
                  <c:v>54337</c:v>
                </c:pt>
                <c:pt idx="2128">
                  <c:v>54344</c:v>
                </c:pt>
                <c:pt idx="2129">
                  <c:v>54351</c:v>
                </c:pt>
                <c:pt idx="2130">
                  <c:v>54358</c:v>
                </c:pt>
                <c:pt idx="2131">
                  <c:v>54365</c:v>
                </c:pt>
                <c:pt idx="2132">
                  <c:v>54372</c:v>
                </c:pt>
                <c:pt idx="2133">
                  <c:v>54379</c:v>
                </c:pt>
                <c:pt idx="2134">
                  <c:v>54386</c:v>
                </c:pt>
                <c:pt idx="2135">
                  <c:v>54393</c:v>
                </c:pt>
                <c:pt idx="2136">
                  <c:v>54400</c:v>
                </c:pt>
                <c:pt idx="2137">
                  <c:v>54407</c:v>
                </c:pt>
                <c:pt idx="2138">
                  <c:v>54414</c:v>
                </c:pt>
                <c:pt idx="2139">
                  <c:v>54421</c:v>
                </c:pt>
                <c:pt idx="2140">
                  <c:v>54428</c:v>
                </c:pt>
                <c:pt idx="2141">
                  <c:v>54435</c:v>
                </c:pt>
                <c:pt idx="2142">
                  <c:v>54442</c:v>
                </c:pt>
                <c:pt idx="2143">
                  <c:v>54449</c:v>
                </c:pt>
                <c:pt idx="2144">
                  <c:v>54456</c:v>
                </c:pt>
                <c:pt idx="2145">
                  <c:v>54463</c:v>
                </c:pt>
                <c:pt idx="2146">
                  <c:v>54470</c:v>
                </c:pt>
                <c:pt idx="2147">
                  <c:v>54477</c:v>
                </c:pt>
                <c:pt idx="2148">
                  <c:v>54484</c:v>
                </c:pt>
                <c:pt idx="2149">
                  <c:v>54491</c:v>
                </c:pt>
                <c:pt idx="2150">
                  <c:v>54498</c:v>
                </c:pt>
                <c:pt idx="2151">
                  <c:v>54505</c:v>
                </c:pt>
                <c:pt idx="2152">
                  <c:v>54512</c:v>
                </c:pt>
                <c:pt idx="2153">
                  <c:v>54519</c:v>
                </c:pt>
                <c:pt idx="2154">
                  <c:v>54526</c:v>
                </c:pt>
                <c:pt idx="2155">
                  <c:v>54533</c:v>
                </c:pt>
                <c:pt idx="2156">
                  <c:v>54540</c:v>
                </c:pt>
                <c:pt idx="2157">
                  <c:v>54547</c:v>
                </c:pt>
                <c:pt idx="2158">
                  <c:v>54554</c:v>
                </c:pt>
                <c:pt idx="2159">
                  <c:v>54561</c:v>
                </c:pt>
                <c:pt idx="2160">
                  <c:v>54568</c:v>
                </c:pt>
                <c:pt idx="2161">
                  <c:v>54575</c:v>
                </c:pt>
                <c:pt idx="2162">
                  <c:v>54582</c:v>
                </c:pt>
                <c:pt idx="2163">
                  <c:v>54589</c:v>
                </c:pt>
                <c:pt idx="2164">
                  <c:v>54596</c:v>
                </c:pt>
                <c:pt idx="2165">
                  <c:v>54603</c:v>
                </c:pt>
                <c:pt idx="2166">
                  <c:v>54610</c:v>
                </c:pt>
                <c:pt idx="2167">
                  <c:v>54617</c:v>
                </c:pt>
                <c:pt idx="2168">
                  <c:v>54624</c:v>
                </c:pt>
                <c:pt idx="2169">
                  <c:v>54631</c:v>
                </c:pt>
                <c:pt idx="2170">
                  <c:v>54638</c:v>
                </c:pt>
                <c:pt idx="2171">
                  <c:v>54645</c:v>
                </c:pt>
                <c:pt idx="2172">
                  <c:v>54652</c:v>
                </c:pt>
                <c:pt idx="2173">
                  <c:v>54659</c:v>
                </c:pt>
                <c:pt idx="2174">
                  <c:v>54666</c:v>
                </c:pt>
                <c:pt idx="2175">
                  <c:v>54673</c:v>
                </c:pt>
                <c:pt idx="2176">
                  <c:v>54680</c:v>
                </c:pt>
                <c:pt idx="2177">
                  <c:v>54687</c:v>
                </c:pt>
                <c:pt idx="2178">
                  <c:v>54694</c:v>
                </c:pt>
                <c:pt idx="2179">
                  <c:v>54701</c:v>
                </c:pt>
                <c:pt idx="2180">
                  <c:v>54708</c:v>
                </c:pt>
                <c:pt idx="2181">
                  <c:v>54715</c:v>
                </c:pt>
                <c:pt idx="2182">
                  <c:v>54722</c:v>
                </c:pt>
                <c:pt idx="2183">
                  <c:v>54729</c:v>
                </c:pt>
                <c:pt idx="2184">
                  <c:v>54736</c:v>
                </c:pt>
                <c:pt idx="2185">
                  <c:v>54743</c:v>
                </c:pt>
                <c:pt idx="2186">
                  <c:v>54750</c:v>
                </c:pt>
                <c:pt idx="2187">
                  <c:v>54757</c:v>
                </c:pt>
                <c:pt idx="2188">
                  <c:v>54764</c:v>
                </c:pt>
                <c:pt idx="2189">
                  <c:v>54771</c:v>
                </c:pt>
                <c:pt idx="2190">
                  <c:v>54778</c:v>
                </c:pt>
                <c:pt idx="2191">
                  <c:v>54785</c:v>
                </c:pt>
                <c:pt idx="2192">
                  <c:v>54792</c:v>
                </c:pt>
                <c:pt idx="2193">
                  <c:v>54799</c:v>
                </c:pt>
                <c:pt idx="2194">
                  <c:v>54806</c:v>
                </c:pt>
                <c:pt idx="2195">
                  <c:v>54813</c:v>
                </c:pt>
                <c:pt idx="2196">
                  <c:v>54820</c:v>
                </c:pt>
                <c:pt idx="2197">
                  <c:v>54827</c:v>
                </c:pt>
                <c:pt idx="2198">
                  <c:v>54834</c:v>
                </c:pt>
                <c:pt idx="2199">
                  <c:v>54841</c:v>
                </c:pt>
                <c:pt idx="2200">
                  <c:v>54848</c:v>
                </c:pt>
                <c:pt idx="2201">
                  <c:v>54855</c:v>
                </c:pt>
                <c:pt idx="2202">
                  <c:v>54862</c:v>
                </c:pt>
                <c:pt idx="2203">
                  <c:v>54869</c:v>
                </c:pt>
                <c:pt idx="2204">
                  <c:v>54876</c:v>
                </c:pt>
                <c:pt idx="2205">
                  <c:v>54883</c:v>
                </c:pt>
                <c:pt idx="2206">
                  <c:v>54890</c:v>
                </c:pt>
                <c:pt idx="2207">
                  <c:v>54897</c:v>
                </c:pt>
                <c:pt idx="2208">
                  <c:v>54904</c:v>
                </c:pt>
                <c:pt idx="2209">
                  <c:v>54911</c:v>
                </c:pt>
                <c:pt idx="2210">
                  <c:v>54918</c:v>
                </c:pt>
                <c:pt idx="2211">
                  <c:v>54925</c:v>
                </c:pt>
                <c:pt idx="2212">
                  <c:v>54932</c:v>
                </c:pt>
                <c:pt idx="2213">
                  <c:v>54939</c:v>
                </c:pt>
                <c:pt idx="2214">
                  <c:v>54946</c:v>
                </c:pt>
                <c:pt idx="2215">
                  <c:v>54953</c:v>
                </c:pt>
                <c:pt idx="2216">
                  <c:v>54960</c:v>
                </c:pt>
                <c:pt idx="2217">
                  <c:v>54967</c:v>
                </c:pt>
                <c:pt idx="2218">
                  <c:v>54974</c:v>
                </c:pt>
                <c:pt idx="2219">
                  <c:v>54981</c:v>
                </c:pt>
                <c:pt idx="2220">
                  <c:v>54988</c:v>
                </c:pt>
                <c:pt idx="2221">
                  <c:v>54995</c:v>
                </c:pt>
                <c:pt idx="2222">
                  <c:v>55002</c:v>
                </c:pt>
                <c:pt idx="2223">
                  <c:v>55009</c:v>
                </c:pt>
                <c:pt idx="2224">
                  <c:v>55016</c:v>
                </c:pt>
                <c:pt idx="2225">
                  <c:v>55023</c:v>
                </c:pt>
                <c:pt idx="2226">
                  <c:v>55030</c:v>
                </c:pt>
                <c:pt idx="2227">
                  <c:v>55037</c:v>
                </c:pt>
                <c:pt idx="2228">
                  <c:v>55044</c:v>
                </c:pt>
                <c:pt idx="2229">
                  <c:v>55051</c:v>
                </c:pt>
                <c:pt idx="2230">
                  <c:v>55058</c:v>
                </c:pt>
                <c:pt idx="2231">
                  <c:v>55065</c:v>
                </c:pt>
                <c:pt idx="2232">
                  <c:v>55072</c:v>
                </c:pt>
                <c:pt idx="2233">
                  <c:v>55079</c:v>
                </c:pt>
                <c:pt idx="2234">
                  <c:v>55086</c:v>
                </c:pt>
                <c:pt idx="2235">
                  <c:v>55093</c:v>
                </c:pt>
                <c:pt idx="2236">
                  <c:v>55100</c:v>
                </c:pt>
                <c:pt idx="2237">
                  <c:v>55107</c:v>
                </c:pt>
                <c:pt idx="2238">
                  <c:v>55114</c:v>
                </c:pt>
                <c:pt idx="2239">
                  <c:v>55121</c:v>
                </c:pt>
                <c:pt idx="2240">
                  <c:v>55128</c:v>
                </c:pt>
                <c:pt idx="2241">
                  <c:v>55135</c:v>
                </c:pt>
                <c:pt idx="2242">
                  <c:v>55142</c:v>
                </c:pt>
                <c:pt idx="2243">
                  <c:v>55149</c:v>
                </c:pt>
                <c:pt idx="2244">
                  <c:v>55156</c:v>
                </c:pt>
                <c:pt idx="2245">
                  <c:v>55163</c:v>
                </c:pt>
                <c:pt idx="2246">
                  <c:v>55170</c:v>
                </c:pt>
                <c:pt idx="2247">
                  <c:v>55177</c:v>
                </c:pt>
                <c:pt idx="2248">
                  <c:v>55184</c:v>
                </c:pt>
                <c:pt idx="2249">
                  <c:v>55191</c:v>
                </c:pt>
                <c:pt idx="2250">
                  <c:v>55198</c:v>
                </c:pt>
                <c:pt idx="2251">
                  <c:v>55205</c:v>
                </c:pt>
                <c:pt idx="2252">
                  <c:v>55212</c:v>
                </c:pt>
                <c:pt idx="2253">
                  <c:v>55219</c:v>
                </c:pt>
                <c:pt idx="2254">
                  <c:v>55226</c:v>
                </c:pt>
                <c:pt idx="2255">
                  <c:v>55233</c:v>
                </c:pt>
                <c:pt idx="2256">
                  <c:v>55240</c:v>
                </c:pt>
                <c:pt idx="2257">
                  <c:v>55247</c:v>
                </c:pt>
                <c:pt idx="2258">
                  <c:v>55254</c:v>
                </c:pt>
                <c:pt idx="2259">
                  <c:v>55261</c:v>
                </c:pt>
                <c:pt idx="2260">
                  <c:v>55268</c:v>
                </c:pt>
                <c:pt idx="2261">
                  <c:v>55275</c:v>
                </c:pt>
                <c:pt idx="2262">
                  <c:v>55282</c:v>
                </c:pt>
                <c:pt idx="2263">
                  <c:v>55289</c:v>
                </c:pt>
                <c:pt idx="2264">
                  <c:v>55296</c:v>
                </c:pt>
                <c:pt idx="2265">
                  <c:v>55303</c:v>
                </c:pt>
                <c:pt idx="2266">
                  <c:v>55310</c:v>
                </c:pt>
                <c:pt idx="2267">
                  <c:v>55317</c:v>
                </c:pt>
                <c:pt idx="2268">
                  <c:v>55324</c:v>
                </c:pt>
                <c:pt idx="2269">
                  <c:v>55331</c:v>
                </c:pt>
                <c:pt idx="2270">
                  <c:v>55338</c:v>
                </c:pt>
                <c:pt idx="2271">
                  <c:v>55345</c:v>
                </c:pt>
                <c:pt idx="2272">
                  <c:v>55352</c:v>
                </c:pt>
                <c:pt idx="2273">
                  <c:v>55359</c:v>
                </c:pt>
                <c:pt idx="2274">
                  <c:v>55366</c:v>
                </c:pt>
                <c:pt idx="2275">
                  <c:v>55373</c:v>
                </c:pt>
                <c:pt idx="2276">
                  <c:v>55380</c:v>
                </c:pt>
                <c:pt idx="2277">
                  <c:v>55387</c:v>
                </c:pt>
                <c:pt idx="2278">
                  <c:v>55394</c:v>
                </c:pt>
                <c:pt idx="2279">
                  <c:v>55401</c:v>
                </c:pt>
                <c:pt idx="2280">
                  <c:v>55408</c:v>
                </c:pt>
                <c:pt idx="2281">
                  <c:v>55415</c:v>
                </c:pt>
                <c:pt idx="2282">
                  <c:v>55422</c:v>
                </c:pt>
                <c:pt idx="2283">
                  <c:v>55429</c:v>
                </c:pt>
                <c:pt idx="2284">
                  <c:v>55436</c:v>
                </c:pt>
                <c:pt idx="2285">
                  <c:v>55443</c:v>
                </c:pt>
                <c:pt idx="2286">
                  <c:v>55450</c:v>
                </c:pt>
                <c:pt idx="2287">
                  <c:v>55457</c:v>
                </c:pt>
                <c:pt idx="2288">
                  <c:v>55464</c:v>
                </c:pt>
                <c:pt idx="2289">
                  <c:v>55471</c:v>
                </c:pt>
                <c:pt idx="2290">
                  <c:v>55478</c:v>
                </c:pt>
                <c:pt idx="2291">
                  <c:v>55485</c:v>
                </c:pt>
                <c:pt idx="2292">
                  <c:v>55492</c:v>
                </c:pt>
                <c:pt idx="2293">
                  <c:v>55499</c:v>
                </c:pt>
                <c:pt idx="2294">
                  <c:v>55506</c:v>
                </c:pt>
                <c:pt idx="2295">
                  <c:v>55514</c:v>
                </c:pt>
                <c:pt idx="2296">
                  <c:v>55521</c:v>
                </c:pt>
                <c:pt idx="2297">
                  <c:v>55528</c:v>
                </c:pt>
                <c:pt idx="2298">
                  <c:v>55535</c:v>
                </c:pt>
                <c:pt idx="2299">
                  <c:v>55542</c:v>
                </c:pt>
                <c:pt idx="2300">
                  <c:v>55549</c:v>
                </c:pt>
                <c:pt idx="2301">
                  <c:v>55556</c:v>
                </c:pt>
                <c:pt idx="2302">
                  <c:v>55563</c:v>
                </c:pt>
                <c:pt idx="2303">
                  <c:v>55570</c:v>
                </c:pt>
                <c:pt idx="2304">
                  <c:v>55577</c:v>
                </c:pt>
                <c:pt idx="2305">
                  <c:v>55584</c:v>
                </c:pt>
                <c:pt idx="2306">
                  <c:v>55591</c:v>
                </c:pt>
                <c:pt idx="2307">
                  <c:v>55598</c:v>
                </c:pt>
                <c:pt idx="2308">
                  <c:v>55605</c:v>
                </c:pt>
                <c:pt idx="2309">
                  <c:v>55612</c:v>
                </c:pt>
                <c:pt idx="2310">
                  <c:v>55619</c:v>
                </c:pt>
                <c:pt idx="2311">
                  <c:v>55626</c:v>
                </c:pt>
                <c:pt idx="2312">
                  <c:v>55633</c:v>
                </c:pt>
                <c:pt idx="2313">
                  <c:v>55641</c:v>
                </c:pt>
                <c:pt idx="2314">
                  <c:v>55648</c:v>
                </c:pt>
                <c:pt idx="2315">
                  <c:v>55655</c:v>
                </c:pt>
                <c:pt idx="2316">
                  <c:v>55662</c:v>
                </c:pt>
                <c:pt idx="2317">
                  <c:v>55669</c:v>
                </c:pt>
                <c:pt idx="2318">
                  <c:v>55676</c:v>
                </c:pt>
                <c:pt idx="2319">
                  <c:v>55683</c:v>
                </c:pt>
                <c:pt idx="2320">
                  <c:v>55690</c:v>
                </c:pt>
                <c:pt idx="2321">
                  <c:v>55697</c:v>
                </c:pt>
                <c:pt idx="2322">
                  <c:v>55704</c:v>
                </c:pt>
                <c:pt idx="2323">
                  <c:v>55711</c:v>
                </c:pt>
                <c:pt idx="2324">
                  <c:v>55718</c:v>
                </c:pt>
                <c:pt idx="2325">
                  <c:v>55725</c:v>
                </c:pt>
                <c:pt idx="2326">
                  <c:v>55732</c:v>
                </c:pt>
                <c:pt idx="2327">
                  <c:v>55739</c:v>
                </c:pt>
                <c:pt idx="2328">
                  <c:v>55746</c:v>
                </c:pt>
                <c:pt idx="2329">
                  <c:v>55753</c:v>
                </c:pt>
                <c:pt idx="2330">
                  <c:v>55760</c:v>
                </c:pt>
                <c:pt idx="2331">
                  <c:v>55767</c:v>
                </c:pt>
                <c:pt idx="2332">
                  <c:v>55774</c:v>
                </c:pt>
                <c:pt idx="2333">
                  <c:v>55781</c:v>
                </c:pt>
                <c:pt idx="2334">
                  <c:v>55788</c:v>
                </c:pt>
                <c:pt idx="2335">
                  <c:v>55795</c:v>
                </c:pt>
                <c:pt idx="2336">
                  <c:v>55802</c:v>
                </c:pt>
                <c:pt idx="2337">
                  <c:v>55809</c:v>
                </c:pt>
                <c:pt idx="2338">
                  <c:v>55816</c:v>
                </c:pt>
                <c:pt idx="2339">
                  <c:v>55823</c:v>
                </c:pt>
                <c:pt idx="2340">
                  <c:v>55830</c:v>
                </c:pt>
                <c:pt idx="2341">
                  <c:v>55837</c:v>
                </c:pt>
                <c:pt idx="2342">
                  <c:v>55844</c:v>
                </c:pt>
                <c:pt idx="2343">
                  <c:v>55851</c:v>
                </c:pt>
                <c:pt idx="2344">
                  <c:v>55858</c:v>
                </c:pt>
                <c:pt idx="2345">
                  <c:v>55865</c:v>
                </c:pt>
                <c:pt idx="2346">
                  <c:v>55872</c:v>
                </c:pt>
                <c:pt idx="2347">
                  <c:v>55880</c:v>
                </c:pt>
                <c:pt idx="2348">
                  <c:v>55887</c:v>
                </c:pt>
                <c:pt idx="2349">
                  <c:v>55894</c:v>
                </c:pt>
                <c:pt idx="2350">
                  <c:v>55901</c:v>
                </c:pt>
                <c:pt idx="2351">
                  <c:v>55908</c:v>
                </c:pt>
                <c:pt idx="2352">
                  <c:v>55915</c:v>
                </c:pt>
                <c:pt idx="2353">
                  <c:v>55922</c:v>
                </c:pt>
                <c:pt idx="2354">
                  <c:v>55929</c:v>
                </c:pt>
                <c:pt idx="2355">
                  <c:v>55936</c:v>
                </c:pt>
                <c:pt idx="2356">
                  <c:v>55943</c:v>
                </c:pt>
                <c:pt idx="2357">
                  <c:v>55950</c:v>
                </c:pt>
                <c:pt idx="2358">
                  <c:v>55957</c:v>
                </c:pt>
                <c:pt idx="2359">
                  <c:v>55964</c:v>
                </c:pt>
                <c:pt idx="2360">
                  <c:v>55971</c:v>
                </c:pt>
                <c:pt idx="2361">
                  <c:v>55982</c:v>
                </c:pt>
                <c:pt idx="2362">
                  <c:v>55989</c:v>
                </c:pt>
                <c:pt idx="2363">
                  <c:v>55996</c:v>
                </c:pt>
                <c:pt idx="2364">
                  <c:v>56003</c:v>
                </c:pt>
              </c:numCache>
            </c:numRef>
          </c:cat>
          <c:val>
            <c:numRef>
              <c:f>EUR6M!$AY$2:$AY$2366</c:f>
              <c:numCache>
                <c:formatCode>0.0000%</c:formatCode>
                <c:ptCount val="2365"/>
                <c:pt idx="0">
                  <c:v>4.0000000000000002E-4</c:v>
                </c:pt>
                <c:pt idx="1">
                  <c:v>3.8411175225000667E-4</c:v>
                </c:pt>
                <c:pt idx="2">
                  <c:v>3.8424683598146009E-4</c:v>
                </c:pt>
                <c:pt idx="3">
                  <c:v>3.8440452297415419E-4</c:v>
                </c:pt>
                <c:pt idx="4">
                  <c:v>3.8500556237306441E-4</c:v>
                </c:pt>
                <c:pt idx="5">
                  <c:v>3.8524590160904983E-4</c:v>
                </c:pt>
                <c:pt idx="6">
                  <c:v>3.8550484404972622E-4</c:v>
                </c:pt>
                <c:pt idx="7">
                  <c:v>3.8578151790893386E-4</c:v>
                </c:pt>
                <c:pt idx="8">
                  <c:v>3.8607502749084759E-4</c:v>
                </c:pt>
                <c:pt idx="9">
                  <c:v>3.8704725485539683E-4</c:v>
                </c:pt>
                <c:pt idx="10">
                  <c:v>3.8739867202153278E-4</c:v>
                </c:pt>
                <c:pt idx="11">
                  <c:v>3.8776208762068511E-4</c:v>
                </c:pt>
                <c:pt idx="12">
                  <c:v>3.8813646236815155E-4</c:v>
                </c:pt>
                <c:pt idx="13">
                  <c:v>3.8852073308713277E-4</c:v>
                </c:pt>
                <c:pt idx="14">
                  <c:v>3.8972193040984053E-4</c:v>
                </c:pt>
                <c:pt idx="15">
                  <c:v>3.9013467471977933E-4</c:v>
                </c:pt>
                <c:pt idx="16">
                  <c:v>3.9044788914296817E-4</c:v>
                </c:pt>
                <c:pt idx="17">
                  <c:v>3.9057232348491946E-4</c:v>
                </c:pt>
                <c:pt idx="18">
                  <c:v>3.916498560276441E-4</c:v>
                </c:pt>
                <c:pt idx="19">
                  <c:v>3.9018158867886924E-4</c:v>
                </c:pt>
                <c:pt idx="20">
                  <c:v>3.8969592850810988E-4</c:v>
                </c:pt>
                <c:pt idx="21">
                  <c:v>3.8988678886632978E-4</c:v>
                </c:pt>
                <c:pt idx="22">
                  <c:v>3.8999999999991228E-4</c:v>
                </c:pt>
                <c:pt idx="23">
                  <c:v>3.90768028796091E-4</c:v>
                </c:pt>
                <c:pt idx="24">
                  <c:v>3.9099709116670301E-4</c:v>
                </c:pt>
                <c:pt idx="25">
                  <c:v>3.9125435717891243E-4</c:v>
                </c:pt>
                <c:pt idx="26">
                  <c:v>3.9151527003613359E-4</c:v>
                </c:pt>
                <c:pt idx="27">
                  <c:v>3.9178006039932133E-4</c:v>
                </c:pt>
                <c:pt idx="28">
                  <c:v>3.926074630075255E-4</c:v>
                </c:pt>
                <c:pt idx="29">
                  <c:v>3.9288272772201714E-4</c:v>
                </c:pt>
                <c:pt idx="30">
                  <c:v>3.9317048313102616E-4</c:v>
                </c:pt>
                <c:pt idx="31">
                  <c:v>3.9346357057867094E-4</c:v>
                </c:pt>
                <c:pt idx="32">
                  <c:v>3.9376224424894776E-4</c:v>
                </c:pt>
                <c:pt idx="33">
                  <c:v>3.9467875509845043E-4</c:v>
                </c:pt>
                <c:pt idx="34">
                  <c:v>3.9501800247640544E-4</c:v>
                </c:pt>
                <c:pt idx="35">
                  <c:v>3.9534853765596013E-4</c:v>
                </c:pt>
                <c:pt idx="36">
                  <c:v>3.956862547412953E-4</c:v>
                </c:pt>
                <c:pt idx="37">
                  <c:v>3.9603143144381674E-4</c:v>
                </c:pt>
                <c:pt idx="38">
                  <c:v>3.970692291696809E-4</c:v>
                </c:pt>
                <c:pt idx="39">
                  <c:v>3.9749240624069521E-4</c:v>
                </c:pt>
                <c:pt idx="40">
                  <c:v>3.9787916430190077E-4</c:v>
                </c:pt>
                <c:pt idx="41">
                  <c:v>3.9827511881610438E-4</c:v>
                </c:pt>
                <c:pt idx="42">
                  <c:v>3.9868057101993728E-4</c:v>
                </c:pt>
                <c:pt idx="43">
                  <c:v>3.9871476017948131E-4</c:v>
                </c:pt>
                <c:pt idx="44">
                  <c:v>4.000000001431674E-4</c:v>
                </c:pt>
                <c:pt idx="45">
                  <c:v>4.004534728425584E-4</c:v>
                </c:pt>
                <c:pt idx="46">
                  <c:v>4.009254460296846E-4</c:v>
                </c:pt>
                <c:pt idx="47">
                  <c:v>4.0141577720666433E-4</c:v>
                </c:pt>
                <c:pt idx="48">
                  <c:v>4.0192429070917934E-4</c:v>
                </c:pt>
                <c:pt idx="49">
                  <c:v>4.0355667104469812E-4</c:v>
                </c:pt>
                <c:pt idx="50">
                  <c:v>4.0413549389412912E-4</c:v>
                </c:pt>
                <c:pt idx="51">
                  <c:v>4.0473112326237413E-4</c:v>
                </c:pt>
                <c:pt idx="52">
                  <c:v>4.0534318448869115E-4</c:v>
                </c:pt>
                <c:pt idx="53">
                  <c:v>4.0597126974765838E-4</c:v>
                </c:pt>
                <c:pt idx="54">
                  <c:v>4.0794709396881572E-4</c:v>
                </c:pt>
                <c:pt idx="55">
                  <c:v>4.0863453377411579E-4</c:v>
                </c:pt>
                <c:pt idx="56">
                  <c:v>4.0933546098665085E-4</c:v>
                </c:pt>
                <c:pt idx="57">
                  <c:v>4.1004926878106176E-4</c:v>
                </c:pt>
                <c:pt idx="58">
                  <c:v>4.1077531716687029E-4</c:v>
                </c:pt>
                <c:pt idx="59">
                  <c:v>4.1302000844368005E-4</c:v>
                </c:pt>
                <c:pt idx="60">
                  <c:v>4.1378795593213753E-4</c:v>
                </c:pt>
                <c:pt idx="61">
                  <c:v>4.1456444654592304E-4</c:v>
                </c:pt>
                <c:pt idx="62">
                  <c:v>4.1534864128935046E-4</c:v>
                </c:pt>
                <c:pt idx="63">
                  <c:v>4.161396679998579E-4</c:v>
                </c:pt>
                <c:pt idx="64">
                  <c:v>4.1918281833707181E-4</c:v>
                </c:pt>
                <c:pt idx="65">
                  <c:v>4.2000000000017436E-4</c:v>
                </c:pt>
                <c:pt idx="66">
                  <c:v>4.2082901362557208E-4</c:v>
                </c:pt>
                <c:pt idx="67">
                  <c:v>4.2167819401671349E-4</c:v>
                </c:pt>
                <c:pt idx="68">
                  <c:v>4.2414045595425264E-4</c:v>
                </c:pt>
                <c:pt idx="69">
                  <c:v>4.252429351065665E-4</c:v>
                </c:pt>
                <c:pt idx="70">
                  <c:v>4.2616793005277896E-4</c:v>
                </c:pt>
                <c:pt idx="71">
                  <c:v>4.2710325751547316E-4</c:v>
                </c:pt>
                <c:pt idx="72">
                  <c:v>4.2804736518270892E-4</c:v>
                </c:pt>
                <c:pt idx="73">
                  <c:v>4.3091654242715169E-4</c:v>
                </c:pt>
                <c:pt idx="74">
                  <c:v>4.3188141894090303E-4</c:v>
                </c:pt>
                <c:pt idx="75">
                  <c:v>4.3284701023875102E-4</c:v>
                </c:pt>
                <c:pt idx="76">
                  <c:v>4.3381258824362568E-4</c:v>
                </c:pt>
                <c:pt idx="77">
                  <c:v>4.347767741017746E-4</c:v>
                </c:pt>
                <c:pt idx="78">
                  <c:v>4.3769829043874807E-4</c:v>
                </c:pt>
                <c:pt idx="79">
                  <c:v>4.3859288630222103E-4</c:v>
                </c:pt>
                <c:pt idx="80">
                  <c:v>4.3953029592842786E-4</c:v>
                </c:pt>
                <c:pt idx="81">
                  <c:v>4.4045856067044054E-4</c:v>
                </c:pt>
                <c:pt idx="82">
                  <c:v>4.4137647513618875E-4</c:v>
                </c:pt>
                <c:pt idx="83">
                  <c:v>4.4492138973062367E-4</c:v>
                </c:pt>
                <c:pt idx="84">
                  <c:v>4.457703392686143E-4</c:v>
                </c:pt>
                <c:pt idx="85">
                  <c:v>4.4660222657825338E-4</c:v>
                </c:pt>
                <c:pt idx="86">
                  <c:v>4.4673208514796353E-4</c:v>
                </c:pt>
                <c:pt idx="87">
                  <c:v>4.5000000000009317E-4</c:v>
                </c:pt>
                <c:pt idx="88">
                  <c:v>4.5080356275005988E-4</c:v>
                </c:pt>
                <c:pt idx="89">
                  <c:v>4.5165107393700411E-4</c:v>
                </c:pt>
                <c:pt idx="90">
                  <c:v>4.5254059173005393E-4</c:v>
                </c:pt>
                <c:pt idx="91">
                  <c:v>4.534700399517377E-4</c:v>
                </c:pt>
                <c:pt idx="92">
                  <c:v>4.5647519018896546E-4</c:v>
                </c:pt>
                <c:pt idx="93">
                  <c:v>4.5754091137894349E-4</c:v>
                </c:pt>
                <c:pt idx="94">
                  <c:v>4.5863416687562435E-4</c:v>
                </c:pt>
                <c:pt idx="95">
                  <c:v>4.5975207440261239E-4</c:v>
                </c:pt>
                <c:pt idx="96">
                  <c:v>4.6089161733076333E-4</c:v>
                </c:pt>
                <c:pt idx="97">
                  <c:v>4.6440787693293226E-4</c:v>
                </c:pt>
                <c:pt idx="98">
                  <c:v>4.6560110810394572E-4</c:v>
                </c:pt>
                <c:pt idx="99">
                  <c:v>4.6679887622028403E-4</c:v>
                </c:pt>
                <c:pt idx="100">
                  <c:v>4.6799735852489131E-4</c:v>
                </c:pt>
                <c:pt idx="101">
                  <c:v>4.6919259790313163E-4</c:v>
                </c:pt>
                <c:pt idx="102">
                  <c:v>4.7271727197530046E-4</c:v>
                </c:pt>
                <c:pt idx="103">
                  <c:v>4.7385728135626186E-4</c:v>
                </c:pt>
                <c:pt idx="104">
                  <c:v>4.749722468770508E-4</c:v>
                </c:pt>
                <c:pt idx="105">
                  <c:v>4.7605740527842968E-4</c:v>
                </c:pt>
                <c:pt idx="106">
                  <c:v>4.771078589427025E-4</c:v>
                </c:pt>
                <c:pt idx="107">
                  <c:v>4.7999999999989447E-4</c:v>
                </c:pt>
                <c:pt idx="108">
                  <c:v>4.8089119005922579E-4</c:v>
                </c:pt>
                <c:pt idx="109">
                  <c:v>4.8178753021253475E-4</c:v>
                </c:pt>
                <c:pt idx="110">
                  <c:v>4.8268930120931098E-4</c:v>
                </c:pt>
                <c:pt idx="111">
                  <c:v>4.8359678681070094E-4</c:v>
                </c:pt>
                <c:pt idx="112">
                  <c:v>4.8635641402711334E-4</c:v>
                </c:pt>
                <c:pt idx="113">
                  <c:v>4.8728965589199888E-4</c:v>
                </c:pt>
                <c:pt idx="114">
                  <c:v>4.8823007634252245E-4</c:v>
                </c:pt>
                <c:pt idx="115">
                  <c:v>4.8917797721108921E-4</c:v>
                </c:pt>
                <c:pt idx="116">
                  <c:v>4.901336633413221E-4</c:v>
                </c:pt>
                <c:pt idx="117">
                  <c:v>4.9305052691968711E-4</c:v>
                </c:pt>
                <c:pt idx="118">
                  <c:v>4.9404046277297766E-4</c:v>
                </c:pt>
                <c:pt idx="119">
                  <c:v>4.9503975328529369E-4</c:v>
                </c:pt>
                <c:pt idx="120">
                  <c:v>4.9604872137327353E-4</c:v>
                </c:pt>
                <c:pt idx="121">
                  <c:v>4.9706769296301663E-4</c:v>
                </c:pt>
                <c:pt idx="122">
                  <c:v>5.0018793320194912E-4</c:v>
                </c:pt>
                <c:pt idx="123">
                  <c:v>5.0125023831703165E-4</c:v>
                </c:pt>
                <c:pt idx="124">
                  <c:v>5.0232422175284228E-4</c:v>
                </c:pt>
                <c:pt idx="125">
                  <c:v>5.0341022750981343E-4</c:v>
                </c:pt>
                <c:pt idx="126">
                  <c:v>5.0450860260003462E-4</c:v>
                </c:pt>
                <c:pt idx="127">
                  <c:v>5.088273540023435E-4</c:v>
                </c:pt>
                <c:pt idx="128">
                  <c:v>5.1000000000003939E-4</c:v>
                </c:pt>
                <c:pt idx="129">
                  <c:v>5.111777175474373E-4</c:v>
                </c:pt>
                <c:pt idx="130">
                  <c:v>5.1341978571219126E-4</c:v>
                </c:pt>
                <c:pt idx="131">
                  <c:v>5.1406210084163368E-4</c:v>
                </c:pt>
                <c:pt idx="132">
                  <c:v>5.1702215364425662E-4</c:v>
                </c:pt>
                <c:pt idx="133">
                  <c:v>5.1818832718112436E-4</c:v>
                </c:pt>
                <c:pt idx="134">
                  <c:v>5.1935574493098559E-4</c:v>
                </c:pt>
                <c:pt idx="135">
                  <c:v>5.2177727919784503E-4</c:v>
                </c:pt>
                <c:pt idx="136">
                  <c:v>5.2233113092802418E-4</c:v>
                </c:pt>
                <c:pt idx="137">
                  <c:v>5.2524620110816012E-4</c:v>
                </c:pt>
                <c:pt idx="138">
                  <c:v>5.2644223635726125E-4</c:v>
                </c:pt>
                <c:pt idx="139">
                  <c:v>5.2764678634788296E-4</c:v>
                </c:pt>
                <c:pt idx="140">
                  <c:v>5.3030484937042631E-4</c:v>
                </c:pt>
                <c:pt idx="141">
                  <c:v>5.3081549035493517E-4</c:v>
                </c:pt>
                <c:pt idx="142">
                  <c:v>5.3383773118770544E-4</c:v>
                </c:pt>
                <c:pt idx="143">
                  <c:v>5.3511798357659018E-4</c:v>
                </c:pt>
                <c:pt idx="144">
                  <c:v>5.3641517515422234E-4</c:v>
                </c:pt>
                <c:pt idx="145">
                  <c:v>5.3937082270377203E-4</c:v>
                </c:pt>
                <c:pt idx="146">
                  <c:v>5.4462836688789801E-4</c:v>
                </c:pt>
                <c:pt idx="147">
                  <c:v>5.460817870130202E-4</c:v>
                </c:pt>
                <c:pt idx="148">
                  <c:v>5.4666331113905091E-4</c:v>
                </c:pt>
                <c:pt idx="149">
                  <c:v>5.4999999999982244E-4</c:v>
                </c:pt>
                <c:pt idx="150">
                  <c:v>5.527993597022944E-4</c:v>
                </c:pt>
                <c:pt idx="151">
                  <c:v>5.5442553583768346E-4</c:v>
                </c:pt>
                <c:pt idx="152">
                  <c:v>5.5609948094698558E-4</c:v>
                </c:pt>
                <c:pt idx="153">
                  <c:v>5.5781901026417155E-4</c:v>
                </c:pt>
                <c:pt idx="154">
                  <c:v>5.6192814516806513E-4</c:v>
                </c:pt>
                <c:pt idx="155">
                  <c:v>5.651083522108315E-4</c:v>
                </c:pt>
                <c:pt idx="156">
                  <c:v>5.6702210899141966E-4</c:v>
                </c:pt>
                <c:pt idx="157">
                  <c:v>5.6896778812572991E-4</c:v>
                </c:pt>
                <c:pt idx="158">
                  <c:v>5.7094302042301709E-4</c:v>
                </c:pt>
                <c:pt idx="159">
                  <c:v>5.7564440919231799E-4</c:v>
                </c:pt>
                <c:pt idx="160">
                  <c:v>5.790911752243885E-4</c:v>
                </c:pt>
                <c:pt idx="161">
                  <c:v>5.81177713265314E-4</c:v>
                </c:pt>
                <c:pt idx="162">
                  <c:v>5.83279035991628E-4</c:v>
                </c:pt>
                <c:pt idx="163">
                  <c:v>5.8539258976515534E-4</c:v>
                </c:pt>
                <c:pt idx="164">
                  <c:v>5.9033822417826269E-4</c:v>
                </c:pt>
                <c:pt idx="165">
                  <c:v>5.9391712023988664E-4</c:v>
                </c:pt>
                <c:pt idx="166">
                  <c:v>5.9605260235539778E-4</c:v>
                </c:pt>
                <c:pt idx="167">
                  <c:v>5.9818444029611085E-4</c:v>
                </c:pt>
                <c:pt idx="168">
                  <c:v>6.00309895959822E-4</c:v>
                </c:pt>
                <c:pt idx="169">
                  <c:v>6.0513643958548828E-4</c:v>
                </c:pt>
                <c:pt idx="170">
                  <c:v>6.0999999999982574E-4</c:v>
                </c:pt>
                <c:pt idx="171">
                  <c:v>6.1203216231042745E-4</c:v>
                </c:pt>
                <c:pt idx="172">
                  <c:v>6.1405073821902583E-4</c:v>
                </c:pt>
                <c:pt idx="173">
                  <c:v>6.1854797983467011E-4</c:v>
                </c:pt>
                <c:pt idx="174">
                  <c:v>6.192956510264327E-4</c:v>
                </c:pt>
                <c:pt idx="175">
                  <c:v>6.2399294358974819E-4</c:v>
                </c:pt>
                <c:pt idx="176">
                  <c:v>6.2596209614988925E-4</c:v>
                </c:pt>
                <c:pt idx="177">
                  <c:v>6.2792850862752165E-4</c:v>
                </c:pt>
                <c:pt idx="178">
                  <c:v>6.3234777151694073E-4</c:v>
                </c:pt>
                <c:pt idx="179">
                  <c:v>6.3308949546153777E-4</c:v>
                </c:pt>
                <c:pt idx="180">
                  <c:v>6.3777647577666985E-4</c:v>
                </c:pt>
                <c:pt idx="181">
                  <c:v>6.3976087330905199E-4</c:v>
                </c:pt>
                <c:pt idx="182">
                  <c:v>6.4175415391136599E-4</c:v>
                </c:pt>
                <c:pt idx="183">
                  <c:v>6.4633999147940325E-4</c:v>
                </c:pt>
                <c:pt idx="184">
                  <c:v>6.4707436109852628E-4</c:v>
                </c:pt>
                <c:pt idx="185">
                  <c:v>6.5191469322431841E-4</c:v>
                </c:pt>
                <c:pt idx="186">
                  <c:v>6.5399802836524118E-4</c:v>
                </c:pt>
                <c:pt idx="187">
                  <c:v>6.5610264659710581E-4</c:v>
                </c:pt>
                <c:pt idx="188">
                  <c:v>6.6110913088505388E-4</c:v>
                </c:pt>
                <c:pt idx="189">
                  <c:v>6.6183811847883361E-4</c:v>
                </c:pt>
                <c:pt idx="190">
                  <c:v>6.6700975894475598E-4</c:v>
                </c:pt>
                <c:pt idx="191">
                  <c:v>6.6772882105864688E-4</c:v>
                </c:pt>
                <c:pt idx="192">
                  <c:v>6.7000000030026201E-4</c:v>
                </c:pt>
                <c:pt idx="193">
                  <c:v>6.7229833430730785E-4</c:v>
                </c:pt>
                <c:pt idx="194">
                  <c:v>6.7805468820869878E-4</c:v>
                </c:pt>
                <c:pt idx="195">
                  <c:v>6.8168867409218741E-4</c:v>
                </c:pt>
                <c:pt idx="196">
                  <c:v>6.8408366863498369E-4</c:v>
                </c:pt>
                <c:pt idx="197">
                  <c:v>6.8649693934699188E-4</c:v>
                </c:pt>
                <c:pt idx="198">
                  <c:v>6.8892816682687599E-4</c:v>
                </c:pt>
                <c:pt idx="199">
                  <c:v>6.9531548941606741E-4</c:v>
                </c:pt>
                <c:pt idx="200">
                  <c:v>6.9882674508557553E-4</c:v>
                </c:pt>
                <c:pt idx="201">
                  <c:v>7.0134345407017588E-4</c:v>
                </c:pt>
                <c:pt idx="202">
                  <c:v>7.0387649662577456E-4</c:v>
                </c:pt>
                <c:pt idx="203">
                  <c:v>7.0642565108837321E-4</c:v>
                </c:pt>
                <c:pt idx="204">
                  <c:v>7.1312039675871857E-4</c:v>
                </c:pt>
                <c:pt idx="205">
                  <c:v>7.1677944342334249E-4</c:v>
                </c:pt>
                <c:pt idx="206">
                  <c:v>7.1940632115682056E-4</c:v>
                </c:pt>
                <c:pt idx="207">
                  <c:v>7.220482740327444E-4</c:v>
                </c:pt>
                <c:pt idx="208">
                  <c:v>7.2470517812663678E-4</c:v>
                </c:pt>
                <c:pt idx="209">
                  <c:v>7.3332064121981344E-4</c:v>
                </c:pt>
                <c:pt idx="210">
                  <c:v>7.3548031693232527E-4</c:v>
                </c:pt>
                <c:pt idx="211">
                  <c:v>7.3821060698232746E-4</c:v>
                </c:pt>
                <c:pt idx="212">
                  <c:v>7.4095539794121856E-4</c:v>
                </c:pt>
                <c:pt idx="213">
                  <c:v>7.4371466362972141E-4</c:v>
                </c:pt>
                <c:pt idx="214">
                  <c:v>7.4999999999983641E-4</c:v>
                </c:pt>
                <c:pt idx="215">
                  <c:v>7.5658514180676495E-4</c:v>
                </c:pt>
                <c:pt idx="216">
                  <c:v>7.5942533236211568E-4</c:v>
                </c:pt>
                <c:pt idx="217">
                  <c:v>7.622823823191673E-4</c:v>
                </c:pt>
                <c:pt idx="218">
                  <c:v>7.6830964777253549E-4</c:v>
                </c:pt>
                <c:pt idx="219">
                  <c:v>7.6961255827218589E-4</c:v>
                </c:pt>
                <c:pt idx="220">
                  <c:v>7.7679676919112134E-4</c:v>
                </c:pt>
                <c:pt idx="221">
                  <c:v>7.797405115970448E-4</c:v>
                </c:pt>
                <c:pt idx="222">
                  <c:v>7.8269615101547371E-4</c:v>
                </c:pt>
                <c:pt idx="223">
                  <c:v>7.8859034892711597E-4</c:v>
                </c:pt>
                <c:pt idx="224">
                  <c:v>7.9009690088914107E-4</c:v>
                </c:pt>
                <c:pt idx="225">
                  <c:v>7.9762534625247585E-4</c:v>
                </c:pt>
                <c:pt idx="226">
                  <c:v>8.0063568190149312E-4</c:v>
                </c:pt>
                <c:pt idx="227">
                  <c:v>8.0365221153496605E-4</c:v>
                </c:pt>
                <c:pt idx="228">
                  <c:v>8.0945813046557323E-4</c:v>
                </c:pt>
                <c:pt idx="229">
                  <c:v>8.110881525734663E-4</c:v>
                </c:pt>
                <c:pt idx="230">
                  <c:v>8.1879660902798353E-4</c:v>
                </c:pt>
                <c:pt idx="231">
                  <c:v>8.2183139467207277E-4</c:v>
                </c:pt>
                <c:pt idx="232">
                  <c:v>8.2486593057940903E-4</c:v>
                </c:pt>
                <c:pt idx="233">
                  <c:v>8.306314954748162E-4</c:v>
                </c:pt>
                <c:pt idx="234">
                  <c:v>8.3366314876967269E-4</c:v>
                </c:pt>
                <c:pt idx="235">
                  <c:v>8.399999999996816E-4</c:v>
                </c:pt>
                <c:pt idx="236">
                  <c:v>8.4300503622519013E-4</c:v>
                </c:pt>
                <c:pt idx="237">
                  <c:v>8.4599108089367591E-4</c:v>
                </c:pt>
                <c:pt idx="238">
                  <c:v>8.5148913212060567E-4</c:v>
                </c:pt>
                <c:pt idx="239">
                  <c:v>8.5316765656716256E-4</c:v>
                </c:pt>
                <c:pt idx="240">
                  <c:v>8.6071453746066457E-4</c:v>
                </c:pt>
                <c:pt idx="241">
                  <c:v>8.6363373359548529E-4</c:v>
                </c:pt>
                <c:pt idx="242">
                  <c:v>8.6654979635109768E-4</c:v>
                </c:pt>
                <c:pt idx="243">
                  <c:v>8.7182755212510067E-4</c:v>
                </c:pt>
                <c:pt idx="244">
                  <c:v>8.7356037055813377E-4</c:v>
                </c:pt>
                <c:pt idx="245">
                  <c:v>8.8116536111520322E-4</c:v>
                </c:pt>
                <c:pt idx="246">
                  <c:v>8.8411221147111096E-4</c:v>
                </c:pt>
                <c:pt idx="247">
                  <c:v>8.8707261565377528E-4</c:v>
                </c:pt>
                <c:pt idx="248">
                  <c:v>8.9251047259087182E-4</c:v>
                </c:pt>
                <c:pt idx="249">
                  <c:v>8.9428153613935494E-4</c:v>
                </c:pt>
                <c:pt idx="250">
                  <c:v>9.0216434099580408E-4</c:v>
                </c:pt>
                <c:pt idx="251">
                  <c:v>9.052581432493188E-4</c:v>
                </c:pt>
                <c:pt idx="252">
                  <c:v>9.0838301563321512E-4</c:v>
                </c:pt>
                <c:pt idx="253">
                  <c:v>9.1437223863607519E-4</c:v>
                </c:pt>
                <c:pt idx="254">
                  <c:v>9.1616875200566149E-4</c:v>
                </c:pt>
                <c:pt idx="255">
                  <c:v>9.2305216623533501E-4</c:v>
                </c:pt>
                <c:pt idx="256">
                  <c:v>9.2486292078786364E-4</c:v>
                </c:pt>
                <c:pt idx="257">
                  <c:v>9.266767407222216E-4</c:v>
                </c:pt>
                <c:pt idx="258">
                  <c:v>9.2999999982614813E-4</c:v>
                </c:pt>
                <c:pt idx="259">
                  <c:v>9.3336231105823589E-4</c:v>
                </c:pt>
                <c:pt idx="260">
                  <c:v>9.453086190787523E-4</c:v>
                </c:pt>
                <c:pt idx="261">
                  <c:v>9.4712153454255918E-4</c:v>
                </c:pt>
                <c:pt idx="262">
                  <c:v>9.5063330930481808E-4</c:v>
                </c:pt>
                <c:pt idx="263">
                  <c:v>9.5417163121652813E-4</c:v>
                </c:pt>
                <c:pt idx="264">
                  <c:v>9.5773536502226353E-4</c:v>
                </c:pt>
                <c:pt idx="265">
                  <c:v>9.704104380678705E-4</c:v>
                </c:pt>
                <c:pt idx="266">
                  <c:v>9.7222141293441279E-4</c:v>
                </c:pt>
                <c:pt idx="267">
                  <c:v>9.7589487624739684E-4</c:v>
                </c:pt>
                <c:pt idx="268">
                  <c:v>9.7958675924781366E-4</c:v>
                </c:pt>
                <c:pt idx="269">
                  <c:v>9.8329586645482165E-4</c:v>
                </c:pt>
                <c:pt idx="270">
                  <c:v>9.9647123844096171E-4</c:v>
                </c:pt>
                <c:pt idx="271">
                  <c:v>9.9828032659867848E-4</c:v>
                </c:pt>
                <c:pt idx="272">
                  <c:v>1.0020573214865778E-3</c:v>
                </c:pt>
                <c:pt idx="273">
                  <c:v>1.0058441870074068E-3</c:v>
                </c:pt>
                <c:pt idx="274">
                  <c:v>1.0096396674491674E-3</c:v>
                </c:pt>
                <c:pt idx="275">
                  <c:v>1.0230773111024733E-3</c:v>
                </c:pt>
                <c:pt idx="276">
                  <c:v>1.0248823229891371E-3</c:v>
                </c:pt>
                <c:pt idx="277">
                  <c:v>1.0287017411600445E-3</c:v>
                </c:pt>
                <c:pt idx="278">
                  <c:v>1.0325220592634562E-3</c:v>
                </c:pt>
                <c:pt idx="279">
                  <c:v>1.0383593256529872E-3</c:v>
                </c:pt>
                <c:pt idx="280">
                  <c:v>1.0497943999997496E-3</c:v>
                </c:pt>
                <c:pt idx="281">
                  <c:v>1.0535853236727465E-3</c:v>
                </c:pt>
                <c:pt idx="282">
                  <c:v>1.0573532019612416E-3</c:v>
                </c:pt>
                <c:pt idx="283">
                  <c:v>1.0611004469125002E-3</c:v>
                </c:pt>
                <c:pt idx="284">
                  <c:v>1.0648294962069093E-3</c:v>
                </c:pt>
                <c:pt idx="285">
                  <c:v>1.0759322314449113E-3</c:v>
                </c:pt>
                <c:pt idx="286">
                  <c:v>1.079613387571647E-3</c:v>
                </c:pt>
                <c:pt idx="287">
                  <c:v>1.0832889209350289E-3</c:v>
                </c:pt>
                <c:pt idx="288">
                  <c:v>1.0869614230132976E-3</c:v>
                </c:pt>
                <c:pt idx="289">
                  <c:v>1.0992903054597757E-3</c:v>
                </c:pt>
                <c:pt idx="290">
                  <c:v>1.1038671669661064E-3</c:v>
                </c:pt>
                <c:pt idx="291">
                  <c:v>1.1053709601906235E-3</c:v>
                </c:pt>
                <c:pt idx="292">
                  <c:v>1.1090811310727926E-3</c:v>
                </c:pt>
                <c:pt idx="293">
                  <c:v>1.1128071287620793E-3</c:v>
                </c:pt>
                <c:pt idx="294">
                  <c:v>1.1165517498104847E-3</c:v>
                </c:pt>
                <c:pt idx="295">
                  <c:v>1.1279257031803957E-3</c:v>
                </c:pt>
                <c:pt idx="296">
                  <c:v>1.1317732959206337E-3</c:v>
                </c:pt>
                <c:pt idx="297">
                  <c:v>1.1356538793356791E-3</c:v>
                </c:pt>
                <c:pt idx="298">
                  <c:v>1.1395704038026171E-3</c:v>
                </c:pt>
                <c:pt idx="299">
                  <c:v>1.1435258453404398E-3</c:v>
                </c:pt>
                <c:pt idx="300">
                  <c:v>1.1483837307714314E-3</c:v>
                </c:pt>
                <c:pt idx="301">
                  <c:v>1.159797200000131E-3</c:v>
                </c:pt>
                <c:pt idx="302">
                  <c:v>1.161511226370919E-3</c:v>
                </c:pt>
                <c:pt idx="303">
                  <c:v>1.1657536634417352E-3</c:v>
                </c:pt>
                <c:pt idx="304">
                  <c:v>1.170072313097082E-3</c:v>
                </c:pt>
                <c:pt idx="305">
                  <c:v>1.1861513315470783E-3</c:v>
                </c:pt>
                <c:pt idx="306">
                  <c:v>1.1880146803526696E-3</c:v>
                </c:pt>
                <c:pt idx="307">
                  <c:v>1.1926432958347239E-3</c:v>
                </c:pt>
                <c:pt idx="308">
                  <c:v>1.1973194217004717E-3</c:v>
                </c:pt>
                <c:pt idx="309">
                  <c:v>1.2020381425602708E-3</c:v>
                </c:pt>
                <c:pt idx="310">
                  <c:v>1.2192683647050573E-3</c:v>
                </c:pt>
                <c:pt idx="311">
                  <c:v>1.221239351047776E-3</c:v>
                </c:pt>
                <c:pt idx="312">
                  <c:v>1.2260959989188237E-3</c:v>
                </c:pt>
                <c:pt idx="313">
                  <c:v>1.2309649591611047E-3</c:v>
                </c:pt>
                <c:pt idx="314">
                  <c:v>1.2358410529475275E-3</c:v>
                </c:pt>
                <c:pt idx="315">
                  <c:v>1.2533140809947506E-3</c:v>
                </c:pt>
                <c:pt idx="316">
                  <c:v>1.2553118696351075E-3</c:v>
                </c:pt>
                <c:pt idx="317">
                  <c:v>1.2601446313781626E-3</c:v>
                </c:pt>
                <c:pt idx="318">
                  <c:v>1.2649526632871257E-3</c:v>
                </c:pt>
                <c:pt idx="319">
                  <c:v>1.2697305230616844E-3</c:v>
                </c:pt>
                <c:pt idx="320">
                  <c:v>1.2865014962089565E-3</c:v>
                </c:pt>
                <c:pt idx="321">
                  <c:v>1.2884300774616377E-3</c:v>
                </c:pt>
                <c:pt idx="322">
                  <c:v>1.2955655628951825E-3</c:v>
                </c:pt>
                <c:pt idx="323">
                  <c:v>1.2999999999997324E-3</c:v>
                </c:pt>
                <c:pt idx="324">
                  <c:v>1.3043667105309218E-3</c:v>
                </c:pt>
                <c:pt idx="325">
                  <c:v>1.3171070943228315E-3</c:v>
                </c:pt>
                <c:pt idx="326">
                  <c:v>1.3212459933270154E-3</c:v>
                </c:pt>
                <c:pt idx="327">
                  <c:v>1.3253370370071005E-3</c:v>
                </c:pt>
                <c:pt idx="328">
                  <c:v>1.3293839302241197E-3</c:v>
                </c:pt>
                <c:pt idx="329">
                  <c:v>1.3333904107613427E-3</c:v>
                </c:pt>
                <c:pt idx="330">
                  <c:v>1.3452052478818606E-3</c:v>
                </c:pt>
                <c:pt idx="331">
                  <c:v>1.3490881138776237E-3</c:v>
                </c:pt>
                <c:pt idx="332">
                  <c:v>1.3529497498723328E-3</c:v>
                </c:pt>
                <c:pt idx="333">
                  <c:v>1.3567940911528101E-3</c:v>
                </c:pt>
                <c:pt idx="334">
                  <c:v>1.3606251059250386E-3</c:v>
                </c:pt>
                <c:pt idx="335">
                  <c:v>1.372078366997333E-3</c:v>
                </c:pt>
                <c:pt idx="336">
                  <c:v>1.3758964161291322E-3</c:v>
                </c:pt>
                <c:pt idx="337">
                  <c:v>1.3797214735379669E-3</c:v>
                </c:pt>
                <c:pt idx="338">
                  <c:v>1.3835577049338122E-3</c:v>
                </c:pt>
                <c:pt idx="339">
                  <c:v>1.3874093089462434E-3</c:v>
                </c:pt>
                <c:pt idx="340">
                  <c:v>1.4030545759525647E-3</c:v>
                </c:pt>
                <c:pt idx="341">
                  <c:v>1.4070471747008827E-3</c:v>
                </c:pt>
                <c:pt idx="342">
                  <c:v>1.4110810291807789E-3</c:v>
                </c:pt>
                <c:pt idx="343">
                  <c:v>1.4151605684761663E-3</c:v>
                </c:pt>
                <c:pt idx="344">
                  <c:v>1.4277180799999783E-3</c:v>
                </c:pt>
                <c:pt idx="345">
                  <c:v>1.4297235460199659E-3</c:v>
                </c:pt>
                <c:pt idx="346">
                  <c:v>1.4340401807814256E-3</c:v>
                </c:pt>
                <c:pt idx="347">
                  <c:v>1.4383769944264217E-3</c:v>
                </c:pt>
                <c:pt idx="348">
                  <c:v>1.4427337957708694E-3</c:v>
                </c:pt>
                <c:pt idx="349">
                  <c:v>1.4581463198367775E-3</c:v>
                </c:pt>
                <c:pt idx="350">
                  <c:v>1.4603569217954374E-3</c:v>
                </c:pt>
                <c:pt idx="351">
                  <c:v>1.4648106612146898E-3</c:v>
                </c:pt>
                <c:pt idx="352">
                  <c:v>1.4692831616337676E-3</c:v>
                </c:pt>
                <c:pt idx="353">
                  <c:v>1.4737742053377641E-3</c:v>
                </c:pt>
                <c:pt idx="354">
                  <c:v>1.4895417062421223E-3</c:v>
                </c:pt>
                <c:pt idx="355">
                  <c:v>1.4919193260316997E-3</c:v>
                </c:pt>
                <c:pt idx="356">
                  <c:v>1.4964996877649122E-3</c:v>
                </c:pt>
                <c:pt idx="357">
                  <c:v>1.5010972068918622E-3</c:v>
                </c:pt>
                <c:pt idx="358">
                  <c:v>1.5057116391628469E-3</c:v>
                </c:pt>
                <c:pt idx="359">
                  <c:v>1.521830048834702E-3</c:v>
                </c:pt>
                <c:pt idx="360">
                  <c:v>1.5243334820274719E-3</c:v>
                </c:pt>
                <c:pt idx="361">
                  <c:v>1.5290286836035128E-3</c:v>
                </c:pt>
                <c:pt idx="362">
                  <c:v>1.5337392532205371E-3</c:v>
                </c:pt>
                <c:pt idx="363">
                  <c:v>1.5384649200927204E-3</c:v>
                </c:pt>
                <c:pt idx="364">
                  <c:v>1.5549281061410214E-3</c:v>
                </c:pt>
                <c:pt idx="365">
                  <c:v>1.5575130117209234E-3</c:v>
                </c:pt>
                <c:pt idx="366">
                  <c:v>1.5623099703845824E-3</c:v>
                </c:pt>
                <c:pt idx="367">
                  <c:v>1.5671058138894472E-3</c:v>
                </c:pt>
                <c:pt idx="368">
                  <c:v>1.5718878720272101E-3</c:v>
                </c:pt>
                <c:pt idx="369">
                  <c:v>1.5881487414544264E-3</c:v>
                </c:pt>
                <c:pt idx="370">
                  <c:v>1.5909366868029219E-3</c:v>
                </c:pt>
                <c:pt idx="371">
                  <c:v>1.5956937457741909E-3</c:v>
                </c:pt>
                <c:pt idx="372">
                  <c:v>1.6004546710441225E-3</c:v>
                </c:pt>
                <c:pt idx="373">
                  <c:v>1.6052224448570023E-3</c:v>
                </c:pt>
                <c:pt idx="374">
                  <c:v>1.6215064091251608E-3</c:v>
                </c:pt>
                <c:pt idx="375">
                  <c:v>1.6244220734334988E-3</c:v>
                </c:pt>
                <c:pt idx="376">
                  <c:v>1.6292692266426942E-3</c:v>
                </c:pt>
                <c:pt idx="377">
                  <c:v>1.6341413636764017E-3</c:v>
                </c:pt>
                <c:pt idx="378">
                  <c:v>1.6390415473889006E-3</c:v>
                </c:pt>
                <c:pt idx="379">
                  <c:v>1.6560726664888354E-3</c:v>
                </c:pt>
                <c:pt idx="380">
                  <c:v>1.6589844092180196E-3</c:v>
                </c:pt>
                <c:pt idx="381">
                  <c:v>1.664071172259301E-3</c:v>
                </c:pt>
                <c:pt idx="382">
                  <c:v>1.6692046009902377E-3</c:v>
                </c:pt>
                <c:pt idx="383">
                  <c:v>1.6743878389002759E-3</c:v>
                </c:pt>
                <c:pt idx="384">
                  <c:v>1.692907310273628E-3</c:v>
                </c:pt>
                <c:pt idx="385">
                  <c:v>1.7041982115712678E-3</c:v>
                </c:pt>
                <c:pt idx="386">
                  <c:v>1.7100000000000812E-3</c:v>
                </c:pt>
                <c:pt idx="387">
                  <c:v>1.7220452126566162E-3</c:v>
                </c:pt>
                <c:pt idx="388">
                  <c:v>1.7247511256179369E-3</c:v>
                </c:pt>
                <c:pt idx="389">
                  <c:v>1.7389620330670911E-3</c:v>
                </c:pt>
                <c:pt idx="390">
                  <c:v>1.7446978716842061E-3</c:v>
                </c:pt>
                <c:pt idx="391">
                  <c:v>1.750417249809221E-3</c:v>
                </c:pt>
                <c:pt idx="392">
                  <c:v>1.7623043366098827E-3</c:v>
                </c:pt>
                <c:pt idx="393">
                  <c:v>1.7649028902203816E-3</c:v>
                </c:pt>
                <c:pt idx="394">
                  <c:v>1.7788040670343164E-3</c:v>
                </c:pt>
                <c:pt idx="395">
                  <c:v>1.7844469027821124E-3</c:v>
                </c:pt>
                <c:pt idx="396">
                  <c:v>1.7900807650214504E-3</c:v>
                </c:pt>
                <c:pt idx="397">
                  <c:v>1.8018719932487749E-3</c:v>
                </c:pt>
                <c:pt idx="398">
                  <c:v>1.804409573917377E-3</c:v>
                </c:pt>
                <c:pt idx="399">
                  <c:v>1.8181544108746672E-3</c:v>
                </c:pt>
                <c:pt idx="400">
                  <c:v>1.8237579146265421E-3</c:v>
                </c:pt>
                <c:pt idx="401">
                  <c:v>1.8293603525205801E-3</c:v>
                </c:pt>
                <c:pt idx="402">
                  <c:v>1.8411169260305667E-3</c:v>
                </c:pt>
                <c:pt idx="403">
                  <c:v>1.8436448421283943E-3</c:v>
                </c:pt>
                <c:pt idx="404">
                  <c:v>1.8573975948470822E-3</c:v>
                </c:pt>
                <c:pt idx="405">
                  <c:v>1.8630183822330461E-3</c:v>
                </c:pt>
                <c:pt idx="406">
                  <c:v>1.868646432111357E-3</c:v>
                </c:pt>
                <c:pt idx="407">
                  <c:v>1.8712052537928981E-3</c:v>
                </c:pt>
                <c:pt idx="408">
                  <c:v>1.8737717651278259E-3</c:v>
                </c:pt>
                <c:pt idx="409">
                  <c:v>1.893864086694243E-3</c:v>
                </c:pt>
                <c:pt idx="410">
                  <c:v>1.8995549855192137E-3</c:v>
                </c:pt>
                <c:pt idx="411">
                  <c:v>1.9052456391003591E-3</c:v>
                </c:pt>
                <c:pt idx="412">
                  <c:v>1.9109356471283853E-3</c:v>
                </c:pt>
                <c:pt idx="413">
                  <c:v>1.9227647387588442E-3</c:v>
                </c:pt>
                <c:pt idx="414">
                  <c:v>1.9336811330454221E-3</c:v>
                </c:pt>
                <c:pt idx="415">
                  <c:v>1.9393618241865143E-3</c:v>
                </c:pt>
                <c:pt idx="416">
                  <c:v>1.9450394172279063E-3</c:v>
                </c:pt>
                <c:pt idx="417">
                  <c:v>1.9507134949614717E-3</c:v>
                </c:pt>
                <c:pt idx="418">
                  <c:v>1.9790163827867889E-3</c:v>
                </c:pt>
                <c:pt idx="419">
                  <c:v>1.9846604721361198E-3</c:v>
                </c:pt>
                <c:pt idx="420">
                  <c:v>1.9902980581324031E-3</c:v>
                </c:pt>
                <c:pt idx="421">
                  <c:v>2.002059884315152E-3</c:v>
                </c:pt>
                <c:pt idx="422">
                  <c:v>2.0127746019506848E-3</c:v>
                </c:pt>
                <c:pt idx="423">
                  <c:v>2.0183730750805797E-3</c:v>
                </c:pt>
                <c:pt idx="424">
                  <c:v>2.0239623895165625E-3</c:v>
                </c:pt>
                <c:pt idx="425">
                  <c:v>2.0295420942528421E-3</c:v>
                </c:pt>
                <c:pt idx="426">
                  <c:v>2.0443129867455953E-3</c:v>
                </c:pt>
                <c:pt idx="427">
                  <c:v>2.0603533239455206E-3</c:v>
                </c:pt>
                <c:pt idx="428">
                  <c:v>2.0658512390404472E-3</c:v>
                </c:pt>
                <c:pt idx="429">
                  <c:v>2.0774517122125512E-3</c:v>
                </c:pt>
                <c:pt idx="430">
                  <c:v>2.0798002239226054E-3</c:v>
                </c:pt>
                <c:pt idx="431">
                  <c:v>2.0927789901006976E-3</c:v>
                </c:pt>
                <c:pt idx="432">
                  <c:v>2.098074099583755E-3</c:v>
                </c:pt>
                <c:pt idx="433">
                  <c:v>2.1033464719837263E-3</c:v>
                </c:pt>
                <c:pt idx="434">
                  <c:v>2.1147753260125812E-3</c:v>
                </c:pt>
                <c:pt idx="435">
                  <c:v>2.1169278530437734E-3</c:v>
                </c:pt>
                <c:pt idx="436">
                  <c:v>2.1294807150116515E-3</c:v>
                </c:pt>
                <c:pt idx="437">
                  <c:v>2.1346850325963613E-3</c:v>
                </c:pt>
                <c:pt idx="438">
                  <c:v>2.1398896058730608E-3</c:v>
                </c:pt>
                <c:pt idx="439">
                  <c:v>2.1513172882514997E-3</c:v>
                </c:pt>
                <c:pt idx="440">
                  <c:v>2.1534270619513458E-3</c:v>
                </c:pt>
                <c:pt idx="441">
                  <c:v>2.1660350880597199E-3</c:v>
                </c:pt>
                <c:pt idx="442">
                  <c:v>2.1713127690880111E-3</c:v>
                </c:pt>
                <c:pt idx="443">
                  <c:v>2.1766147672411373E-3</c:v>
                </c:pt>
                <c:pt idx="444">
                  <c:v>2.1882069429209642E-3</c:v>
                </c:pt>
                <c:pt idx="445">
                  <c:v>2.19044073324858E-3</c:v>
                </c:pt>
                <c:pt idx="446">
                  <c:v>2.2036136391379991E-3</c:v>
                </c:pt>
                <c:pt idx="447">
                  <c:v>2.2091363200040987E-3</c:v>
                </c:pt>
                <c:pt idx="448">
                  <c:v>2.2115608245455425E-3</c:v>
                </c:pt>
                <c:pt idx="449">
                  <c:v>2.2171846651099295E-3</c:v>
                </c:pt>
                <c:pt idx="450">
                  <c:v>2.2291494439026891E-3</c:v>
                </c:pt>
                <c:pt idx="451">
                  <c:v>2.2400204338687154E-3</c:v>
                </c:pt>
                <c:pt idx="452">
                  <c:v>2.2457980616962447E-3</c:v>
                </c:pt>
                <c:pt idx="453">
                  <c:v>2.2516018151072198E-3</c:v>
                </c:pt>
                <c:pt idx="454">
                  <c:v>2.2574310114363495E-3</c:v>
                </c:pt>
                <c:pt idx="455">
                  <c:v>2.2695939507481207E-3</c:v>
                </c:pt>
                <c:pt idx="456">
                  <c:v>2.2809884059662956E-3</c:v>
                </c:pt>
                <c:pt idx="457">
                  <c:v>2.2869344102541406E-3</c:v>
                </c:pt>
                <c:pt idx="458">
                  <c:v>2.2929016614806202E-3</c:v>
                </c:pt>
                <c:pt idx="459">
                  <c:v>2.2988894436506025E-3</c:v>
                </c:pt>
                <c:pt idx="460">
                  <c:v>2.3112070253442254E-3</c:v>
                </c:pt>
                <c:pt idx="461">
                  <c:v>2.3230313952084681E-3</c:v>
                </c:pt>
                <c:pt idx="462">
                  <c:v>2.3291109255101652E-3</c:v>
                </c:pt>
                <c:pt idx="463">
                  <c:v>2.3352065907850015E-3</c:v>
                </c:pt>
                <c:pt idx="464">
                  <c:v>2.341317641703635E-3</c:v>
                </c:pt>
                <c:pt idx="465">
                  <c:v>2.3600457259062135E-3</c:v>
                </c:pt>
                <c:pt idx="466">
                  <c:v>2.3690512244312553E-3</c:v>
                </c:pt>
                <c:pt idx="467">
                  <c:v>2.3720771209969045E-3</c:v>
                </c:pt>
                <c:pt idx="468">
                  <c:v>2.3782644831225092E-3</c:v>
                </c:pt>
                <c:pt idx="469">
                  <c:v>2.384461852216919E-3</c:v>
                </c:pt>
                <c:pt idx="470">
                  <c:v>2.3875196970387196E-3</c:v>
                </c:pt>
                <c:pt idx="471">
                  <c:v>2.4124805497302924E-3</c:v>
                </c:pt>
                <c:pt idx="472">
                  <c:v>2.4187225687871444E-3</c:v>
                </c:pt>
                <c:pt idx="473">
                  <c:v>2.4249846831150956E-3</c:v>
                </c:pt>
                <c:pt idx="474">
                  <c:v>2.4375476545393602E-3</c:v>
                </c:pt>
                <c:pt idx="475">
                  <c:v>2.4407067946090001E-3</c:v>
                </c:pt>
                <c:pt idx="476">
                  <c:v>2.4565750403977671E-3</c:v>
                </c:pt>
                <c:pt idx="477">
                  <c:v>2.4629446848652933E-3</c:v>
                </c:pt>
                <c:pt idx="478">
                  <c:v>2.4693300404856336E-3</c:v>
                </c:pt>
                <c:pt idx="479">
                  <c:v>2.4819945851497775E-3</c:v>
                </c:pt>
                <c:pt idx="480">
                  <c:v>2.485276188336224E-3</c:v>
                </c:pt>
                <c:pt idx="481">
                  <c:v>2.5014698723046106E-3</c:v>
                </c:pt>
                <c:pt idx="482">
                  <c:v>2.5079358712543562E-3</c:v>
                </c:pt>
                <c:pt idx="483">
                  <c:v>2.5144130031973244E-3</c:v>
                </c:pt>
                <c:pt idx="484">
                  <c:v>2.5271429636423396E-3</c:v>
                </c:pt>
                <c:pt idx="485">
                  <c:v>2.5305175856837653E-3</c:v>
                </c:pt>
                <c:pt idx="486">
                  <c:v>2.5469420739078546E-3</c:v>
                </c:pt>
                <c:pt idx="487">
                  <c:v>2.5534717980131875E-3</c:v>
                </c:pt>
                <c:pt idx="488">
                  <c:v>2.5600078828747898E-3</c:v>
                </c:pt>
                <c:pt idx="489">
                  <c:v>2.5727681766783647E-3</c:v>
                </c:pt>
                <c:pt idx="490">
                  <c:v>2.576203811946631E-3</c:v>
                </c:pt>
                <c:pt idx="491">
                  <c:v>2.592759164118772E-3</c:v>
                </c:pt>
                <c:pt idx="492">
                  <c:v>2.5993186254072553E-3</c:v>
                </c:pt>
                <c:pt idx="493">
                  <c:v>2.6059110040419788E-3</c:v>
                </c:pt>
                <c:pt idx="494">
                  <c:v>2.6187578828661797E-3</c:v>
                </c:pt>
                <c:pt idx="495">
                  <c:v>2.6223665533157891E-3</c:v>
                </c:pt>
                <c:pt idx="496">
                  <c:v>2.6396740423015202E-3</c:v>
                </c:pt>
                <c:pt idx="497">
                  <c:v>2.6465487239489493E-3</c:v>
                </c:pt>
                <c:pt idx="498">
                  <c:v>2.6534512293223101E-3</c:v>
                </c:pt>
                <c:pt idx="499">
                  <c:v>2.6665289570486136E-3</c:v>
                </c:pt>
                <c:pt idx="500">
                  <c:v>2.6703899616166123E-3</c:v>
                </c:pt>
                <c:pt idx="501">
                  <c:v>2.6881847391145518E-3</c:v>
                </c:pt>
                <c:pt idx="502">
                  <c:v>2.6951359151714828E-3</c:v>
                </c:pt>
                <c:pt idx="503">
                  <c:v>2.7020751924616599E-3</c:v>
                </c:pt>
                <c:pt idx="504">
                  <c:v>2.7151032285758106E-3</c:v>
                </c:pt>
                <c:pt idx="505">
                  <c:v>2.7189443631581637E-3</c:v>
                </c:pt>
                <c:pt idx="506">
                  <c:v>2.7363888859460971E-3</c:v>
                </c:pt>
                <c:pt idx="507">
                  <c:v>2.7431337958288876E-3</c:v>
                </c:pt>
                <c:pt idx="508">
                  <c:v>2.7498255167271567E-3</c:v>
                </c:pt>
                <c:pt idx="509">
                  <c:v>2.7625334723569228E-3</c:v>
                </c:pt>
                <c:pt idx="510">
                  <c:v>2.766061112516469E-3</c:v>
                </c:pt>
                <c:pt idx="511">
                  <c:v>2.7975366711192507E-3</c:v>
                </c:pt>
                <c:pt idx="512">
                  <c:v>2.8387895295249976E-3</c:v>
                </c:pt>
                <c:pt idx="513">
                  <c:v>2.880330122096078E-3</c:v>
                </c:pt>
                <c:pt idx="514">
                  <c:v>2.922158034037664E-3</c:v>
                </c:pt>
                <c:pt idx="515">
                  <c:v>2.9642728506432542E-3</c:v>
                </c:pt>
                <c:pt idx="516">
                  <c:v>3.0098143632709771E-3</c:v>
                </c:pt>
                <c:pt idx="517">
                  <c:v>3.0525223911574803E-3</c:v>
                </c:pt>
                <c:pt idx="518">
                  <c:v>3.0955160580302932E-3</c:v>
                </c:pt>
                <c:pt idx="519">
                  <c:v>3.1387949496339733E-3</c:v>
                </c:pt>
                <c:pt idx="520">
                  <c:v>3.1791359949947672E-3</c:v>
                </c:pt>
                <c:pt idx="521">
                  <c:v>3.2229635356040838E-3</c:v>
                </c:pt>
                <c:pt idx="522">
                  <c:v>3.2670750803472023E-3</c:v>
                </c:pt>
                <c:pt idx="523">
                  <c:v>3.31147021520039E-3</c:v>
                </c:pt>
                <c:pt idx="524">
                  <c:v>3.3594532856120927E-3</c:v>
                </c:pt>
                <c:pt idx="525">
                  <c:v>3.4044348309748549E-3</c:v>
                </c:pt>
                <c:pt idx="526">
                  <c:v>3.4496987036371782E-3</c:v>
                </c:pt>
                <c:pt idx="527">
                  <c:v>3.4952444900107778E-3</c:v>
                </c:pt>
                <c:pt idx="528">
                  <c:v>3.5410717765881842E-3</c:v>
                </c:pt>
                <c:pt idx="529">
                  <c:v>3.5837732416503579E-3</c:v>
                </c:pt>
                <c:pt idx="530">
                  <c:v>3.6301419214796061E-3</c:v>
                </c:pt>
                <c:pt idx="531">
                  <c:v>3.676790882155783E-3</c:v>
                </c:pt>
                <c:pt idx="532">
                  <c:v>3.7237197103763484E-3</c:v>
                </c:pt>
                <c:pt idx="533">
                  <c:v>3.7709279929173715E-3</c:v>
                </c:pt>
                <c:pt idx="534">
                  <c:v>3.8184153166308833E-3</c:v>
                </c:pt>
                <c:pt idx="535">
                  <c:v>3.8661812684466432E-3</c:v>
                </c:pt>
                <c:pt idx="536">
                  <c:v>3.9142254353677214E-3</c:v>
                </c:pt>
                <c:pt idx="537">
                  <c:v>3.9768361525974894E-3</c:v>
                </c:pt>
                <c:pt idx="538">
                  <c:v>4.0258851493626289E-3</c:v>
                </c:pt>
                <c:pt idx="539">
                  <c:v>4.0759388911263197E-3</c:v>
                </c:pt>
                <c:pt idx="540">
                  <c:v>4.1269817068820165E-3</c:v>
                </c:pt>
                <c:pt idx="541">
                  <c:v>4.2009934033591318E-3</c:v>
                </c:pt>
                <c:pt idx="542">
                  <c:v>4.2543094867626315E-3</c:v>
                </c:pt>
                <c:pt idx="543">
                  <c:v>4.3085651370979279E-3</c:v>
                </c:pt>
                <c:pt idx="544">
                  <c:v>4.3637413733987156E-3</c:v>
                </c:pt>
                <c:pt idx="545">
                  <c:v>4.4323366100489274E-3</c:v>
                </c:pt>
                <c:pt idx="546">
                  <c:v>4.489489558551895E-3</c:v>
                </c:pt>
                <c:pt idx="547">
                  <c:v>4.5474924563740481E-3</c:v>
                </c:pt>
                <c:pt idx="548">
                  <c:v>4.6063232944586379E-3</c:v>
                </c:pt>
                <c:pt idx="549">
                  <c:v>4.6659593330794745E-3</c:v>
                </c:pt>
                <c:pt idx="550">
                  <c:v>4.7216474544156811E-3</c:v>
                </c:pt>
                <c:pt idx="551">
                  <c:v>4.7827822442442127E-3</c:v>
                </c:pt>
                <c:pt idx="552">
                  <c:v>4.8446557279748564E-3</c:v>
                </c:pt>
                <c:pt idx="553">
                  <c:v>4.9072422081988219E-3</c:v>
                </c:pt>
                <c:pt idx="554">
                  <c:v>4.9753704709865065E-3</c:v>
                </c:pt>
                <c:pt idx="555">
                  <c:v>5.0393192350901665E-3</c:v>
                </c:pt>
                <c:pt idx="556">
                  <c:v>5.1038935455350737E-3</c:v>
                </c:pt>
                <c:pt idx="557">
                  <c:v>5.1690648097720308E-3</c:v>
                </c:pt>
                <c:pt idx="558">
                  <c:v>5.2348037027078152E-3</c:v>
                </c:pt>
                <c:pt idx="559">
                  <c:v>5.3010801664949113E-3</c:v>
                </c:pt>
                <c:pt idx="560">
                  <c:v>5.3678634103277618E-3</c:v>
                </c:pt>
                <c:pt idx="561">
                  <c:v>5.4351219102359754E-3</c:v>
                </c:pt>
                <c:pt idx="562">
                  <c:v>5.4980009847825934E-3</c:v>
                </c:pt>
                <c:pt idx="563">
                  <c:v>5.556515982199587E-3</c:v>
                </c:pt>
                <c:pt idx="564">
                  <c:v>5.624517182397446E-3</c:v>
                </c:pt>
                <c:pt idx="565">
                  <c:v>5.692136301031569E-3</c:v>
                </c:pt>
                <c:pt idx="566">
                  <c:v>5.7593536913381812E-3</c:v>
                </c:pt>
                <c:pt idx="567">
                  <c:v>5.8308141255028634E-3</c:v>
                </c:pt>
                <c:pt idx="568">
                  <c:v>5.8971318764248788E-3</c:v>
                </c:pt>
                <c:pt idx="569">
                  <c:v>5.9629875446806984E-3</c:v>
                </c:pt>
                <c:pt idx="570">
                  <c:v>6.0283614733893627E-3</c:v>
                </c:pt>
                <c:pt idx="571">
                  <c:v>6.0887269150191343E-3</c:v>
                </c:pt>
                <c:pt idx="572">
                  <c:v>6.1531212214340084E-3</c:v>
                </c:pt>
                <c:pt idx="573">
                  <c:v>6.2169762071608839E-3</c:v>
                </c:pt>
                <c:pt idx="574">
                  <c:v>6.2802722074150425E-3</c:v>
                </c:pt>
                <c:pt idx="575">
                  <c:v>6.3429895553824521E-3</c:v>
                </c:pt>
                <c:pt idx="576">
                  <c:v>6.4093874534442413E-3</c:v>
                </c:pt>
                <c:pt idx="577">
                  <c:v>6.4708386305937192E-3</c:v>
                </c:pt>
                <c:pt idx="578">
                  <c:v>6.5316507367251149E-3</c:v>
                </c:pt>
                <c:pt idx="579">
                  <c:v>6.6003425113025926E-3</c:v>
                </c:pt>
                <c:pt idx="580">
                  <c:v>6.6556557690073369E-3</c:v>
                </c:pt>
                <c:pt idx="581">
                  <c:v>6.7143869598479374E-3</c:v>
                </c:pt>
                <c:pt idx="582">
                  <c:v>6.7723989673568645E-3</c:v>
                </c:pt>
                <c:pt idx="583">
                  <c:v>6.8296721104481881E-3</c:v>
                </c:pt>
                <c:pt idx="584">
                  <c:v>6.8861867065905004E-3</c:v>
                </c:pt>
                <c:pt idx="585">
                  <c:v>6.9419230718797938E-3</c:v>
                </c:pt>
                <c:pt idx="586">
                  <c:v>6.9968615211171816E-3</c:v>
                </c:pt>
                <c:pt idx="587">
                  <c:v>7.0509823678844225E-3</c:v>
                </c:pt>
                <c:pt idx="588">
                  <c:v>7.1114155564970189E-3</c:v>
                </c:pt>
                <c:pt idx="589">
                  <c:v>7.1747036474044705E-3</c:v>
                </c:pt>
                <c:pt idx="590">
                  <c:v>7.2275023815251693E-3</c:v>
                </c:pt>
                <c:pt idx="591">
                  <c:v>7.2805030274548611E-3</c:v>
                </c:pt>
                <c:pt idx="592">
                  <c:v>7.333722230205366E-3</c:v>
                </c:pt>
                <c:pt idx="593">
                  <c:v>7.375444226341607E-3</c:v>
                </c:pt>
                <c:pt idx="594">
                  <c:v>7.4289432445595067E-3</c:v>
                </c:pt>
                <c:pt idx="595">
                  <c:v>7.4827214489130364E-3</c:v>
                </c:pt>
                <c:pt idx="596">
                  <c:v>7.536797505731445E-3</c:v>
                </c:pt>
                <c:pt idx="597">
                  <c:v>7.6037066907559897E-3</c:v>
                </c:pt>
                <c:pt idx="598">
                  <c:v>7.6586087968599417E-3</c:v>
                </c:pt>
                <c:pt idx="599">
                  <c:v>7.7138569850967375E-3</c:v>
                </c:pt>
                <c:pt idx="600">
                  <c:v>7.7694710472264363E-3</c:v>
                </c:pt>
                <c:pt idx="601">
                  <c:v>7.8123268875478604E-3</c:v>
                </c:pt>
                <c:pt idx="602">
                  <c:v>7.8686044456780097E-3</c:v>
                </c:pt>
                <c:pt idx="603">
                  <c:v>7.9253217192761308E-3</c:v>
                </c:pt>
                <c:pt idx="604">
                  <c:v>7.982500575420862E-3</c:v>
                </c:pt>
                <c:pt idx="605">
                  <c:v>8.0401632817272799E-3</c:v>
                </c:pt>
                <c:pt idx="606">
                  <c:v>8.1119967322284738E-3</c:v>
                </c:pt>
                <c:pt idx="607">
                  <c:v>8.1707591663892111E-3</c:v>
                </c:pt>
                <c:pt idx="608">
                  <c:v>8.2300599911233618E-3</c:v>
                </c:pt>
                <c:pt idx="609">
                  <c:v>8.2899225454541123E-3</c:v>
                </c:pt>
                <c:pt idx="610">
                  <c:v>8.3503705631177323E-3</c:v>
                </c:pt>
                <c:pt idx="611">
                  <c:v>8.4114281726959325E-3</c:v>
                </c:pt>
                <c:pt idx="612">
                  <c:v>8.4731198977491002E-3</c:v>
                </c:pt>
                <c:pt idx="613">
                  <c:v>8.5354706569568291E-3</c:v>
                </c:pt>
                <c:pt idx="614">
                  <c:v>8.584773468765872E-3</c:v>
                </c:pt>
                <c:pt idx="615">
                  <c:v>8.6439309471417168E-3</c:v>
                </c:pt>
                <c:pt idx="616">
                  <c:v>8.7075307748414252E-3</c:v>
                </c:pt>
                <c:pt idx="617">
                  <c:v>8.7708102581408962E-3</c:v>
                </c:pt>
                <c:pt idx="618">
                  <c:v>8.8337601287146808E-3</c:v>
                </c:pt>
                <c:pt idx="619">
                  <c:v>8.9008311147852921E-3</c:v>
                </c:pt>
                <c:pt idx="620">
                  <c:v>8.9807747688213872E-3</c:v>
                </c:pt>
                <c:pt idx="621">
                  <c:v>9.0249455969293093E-3</c:v>
                </c:pt>
                <c:pt idx="622">
                  <c:v>9.0864564386844895E-3</c:v>
                </c:pt>
                <c:pt idx="623">
                  <c:v>9.1432408295072324E-3</c:v>
                </c:pt>
                <c:pt idx="624">
                  <c:v>9.2040183334603613E-3</c:v>
                </c:pt>
                <c:pt idx="625">
                  <c:v>9.264401319039918E-3</c:v>
                </c:pt>
                <c:pt idx="626">
                  <c:v>9.3243805103019294E-3</c:v>
                </c:pt>
                <c:pt idx="627">
                  <c:v>9.3839466304314785E-3</c:v>
                </c:pt>
                <c:pt idx="628">
                  <c:v>9.4472875980322613E-3</c:v>
                </c:pt>
                <c:pt idx="629">
                  <c:v>9.5059672253590757E-3</c:v>
                </c:pt>
                <c:pt idx="630">
                  <c:v>9.5642052808973567E-3</c:v>
                </c:pt>
                <c:pt idx="631">
                  <c:v>9.6383859481319108E-3</c:v>
                </c:pt>
                <c:pt idx="632">
                  <c:v>9.6834128799509495E-3</c:v>
                </c:pt>
                <c:pt idx="633">
                  <c:v>9.7402379918003681E-3</c:v>
                </c:pt>
                <c:pt idx="634">
                  <c:v>9.7965837459015673E-3</c:v>
                </c:pt>
                <c:pt idx="635">
                  <c:v>9.8524408590768015E-3</c:v>
                </c:pt>
                <c:pt idx="636">
                  <c:v>9.907800047464041E-3</c:v>
                </c:pt>
                <c:pt idx="637">
                  <c:v>9.9626520265424425E-3</c:v>
                </c:pt>
                <c:pt idx="638">
                  <c:v>1.0016987511154308E-2</c:v>
                </c:pt>
                <c:pt idx="639">
                  <c:v>1.0070797215528803E-2</c:v>
                </c:pt>
                <c:pt idx="640">
                  <c:v>1.0135331792192765E-2</c:v>
                </c:pt>
                <c:pt idx="641">
                  <c:v>1.0188144790569056E-2</c:v>
                </c:pt>
                <c:pt idx="642">
                  <c:v>1.0240965905834563E-2</c:v>
                </c:pt>
                <c:pt idx="643">
                  <c:v>1.0293812432306182E-2</c:v>
                </c:pt>
                <c:pt idx="644">
                  <c:v>1.0346696266154014E-2</c:v>
                </c:pt>
                <c:pt idx="645">
                  <c:v>1.0399629523737439E-2</c:v>
                </c:pt>
                <c:pt idx="646">
                  <c:v>1.047500925088311E-2</c:v>
                </c:pt>
                <c:pt idx="647">
                  <c:v>1.0528062883457453E-2</c:v>
                </c:pt>
                <c:pt idx="648">
                  <c:v>1.0581213658495922E-2</c:v>
                </c:pt>
                <c:pt idx="649">
                  <c:v>1.0638530463354608E-2</c:v>
                </c:pt>
                <c:pt idx="650">
                  <c:v>1.0691943561714093E-2</c:v>
                </c:pt>
                <c:pt idx="651">
                  <c:v>1.0745492776688079E-2</c:v>
                </c:pt>
                <c:pt idx="652">
                  <c:v>1.0799191986194945E-2</c:v>
                </c:pt>
                <c:pt idx="653">
                  <c:v>1.0848898101881011E-2</c:v>
                </c:pt>
                <c:pt idx="654">
                  <c:v>1.0902918910001126E-2</c:v>
                </c:pt>
                <c:pt idx="655">
                  <c:v>1.0957134666727132E-2</c:v>
                </c:pt>
                <c:pt idx="656">
                  <c:v>1.1011560236061082E-2</c:v>
                </c:pt>
                <c:pt idx="657">
                  <c:v>1.1070439198990105E-2</c:v>
                </c:pt>
                <c:pt idx="658">
                  <c:v>1.1125342229169249E-2</c:v>
                </c:pt>
                <c:pt idx="659">
                  <c:v>1.1180498608830657E-2</c:v>
                </c:pt>
                <c:pt idx="660">
                  <c:v>1.1235923990587879E-2</c:v>
                </c:pt>
                <c:pt idx="661">
                  <c:v>1.1291634249106846E-2</c:v>
                </c:pt>
                <c:pt idx="662">
                  <c:v>1.1347645481161473E-2</c:v>
                </c:pt>
                <c:pt idx="663">
                  <c:v>1.1403974005684488E-2</c:v>
                </c:pt>
                <c:pt idx="664">
                  <c:v>1.1460636363828682E-2</c:v>
                </c:pt>
                <c:pt idx="665">
                  <c:v>1.1517649319023399E-2</c:v>
                </c:pt>
                <c:pt idx="666">
                  <c:v>1.1562292892708001E-2</c:v>
                </c:pt>
                <c:pt idx="667">
                  <c:v>1.1619811715323784E-2</c:v>
                </c:pt>
                <c:pt idx="668">
                  <c:v>1.1677157603765623E-2</c:v>
                </c:pt>
                <c:pt idx="669">
                  <c:v>1.1734327080769961E-2</c:v>
                </c:pt>
                <c:pt idx="670">
                  <c:v>1.1791316668723019E-2</c:v>
                </c:pt>
                <c:pt idx="671">
                  <c:v>1.1852309838154704E-2</c:v>
                </c:pt>
                <c:pt idx="672">
                  <c:v>1.190891652661881E-2</c:v>
                </c:pt>
                <c:pt idx="673">
                  <c:v>1.1965332645113881E-2</c:v>
                </c:pt>
                <c:pt idx="674">
                  <c:v>1.2021554714430905E-2</c:v>
                </c:pt>
                <c:pt idx="675">
                  <c:v>1.2073444532163365E-2</c:v>
                </c:pt>
                <c:pt idx="676">
                  <c:v>1.2129281736739193E-2</c:v>
                </c:pt>
                <c:pt idx="677">
                  <c:v>1.2184914699445194E-2</c:v>
                </c:pt>
                <c:pt idx="678">
                  <c:v>1.2240339939986423E-2</c:v>
                </c:pt>
                <c:pt idx="679">
                  <c:v>1.2299632527743624E-2</c:v>
                </c:pt>
                <c:pt idx="680">
                  <c:v>1.2354617220063303E-2</c:v>
                </c:pt>
                <c:pt idx="681">
                  <c:v>1.2409383499548347E-2</c:v>
                </c:pt>
                <c:pt idx="682">
                  <c:v>1.2463927884405446E-2</c:v>
                </c:pt>
                <c:pt idx="683">
                  <c:v>1.2518246892536472E-2</c:v>
                </c:pt>
                <c:pt idx="684">
                  <c:v>1.256833428145057E-2</c:v>
                </c:pt>
                <c:pt idx="685">
                  <c:v>1.2622207992197433E-2</c:v>
                </c:pt>
                <c:pt idx="686">
                  <c:v>1.2675846127225807E-2</c:v>
                </c:pt>
                <c:pt idx="687">
                  <c:v>1.2729245203499511E-2</c:v>
                </c:pt>
                <c:pt idx="688">
                  <c:v>1.2782401737697508E-2</c:v>
                </c:pt>
                <c:pt idx="689">
                  <c:v>1.2835312246218767E-2</c:v>
                </c:pt>
                <c:pt idx="690">
                  <c:v>1.2887973245184913E-2</c:v>
                </c:pt>
                <c:pt idx="691">
                  <c:v>1.2940381250446395E-2</c:v>
                </c:pt>
                <c:pt idx="692">
                  <c:v>1.3004137968504387E-2</c:v>
                </c:pt>
                <c:pt idx="693">
                  <c:v>1.3056261739228345E-2</c:v>
                </c:pt>
                <c:pt idx="694">
                  <c:v>1.3108565641626229E-2</c:v>
                </c:pt>
                <c:pt idx="695">
                  <c:v>1.3161045426544398E-2</c:v>
                </c:pt>
                <c:pt idx="696">
                  <c:v>1.3213696781076737E-2</c:v>
                </c:pt>
                <c:pt idx="697">
                  <c:v>1.3262451418282433E-2</c:v>
                </c:pt>
                <c:pt idx="698">
                  <c:v>1.3315402230910994E-2</c:v>
                </c:pt>
                <c:pt idx="699">
                  <c:v>1.336851408177323E-2</c:v>
                </c:pt>
                <c:pt idx="700">
                  <c:v>1.3421782406159006E-2</c:v>
                </c:pt>
                <c:pt idx="701">
                  <c:v>1.3479371681878329E-2</c:v>
                </c:pt>
                <c:pt idx="702">
                  <c:v>1.3532958311281696E-2</c:v>
                </c:pt>
                <c:pt idx="703">
                  <c:v>1.358668453381125E-2</c:v>
                </c:pt>
                <c:pt idx="704">
                  <c:v>1.3640545526088777E-2</c:v>
                </c:pt>
                <c:pt idx="705">
                  <c:v>1.3690306874586845E-2</c:v>
                </c:pt>
                <c:pt idx="706">
                  <c:v>1.3744414587700324E-2</c:v>
                </c:pt>
                <c:pt idx="707">
                  <c:v>1.3798645024362724E-2</c:v>
                </c:pt>
                <c:pt idx="708">
                  <c:v>1.3852993106290455E-2</c:v>
                </c:pt>
                <c:pt idx="709">
                  <c:v>1.3907453690949251E-2</c:v>
                </c:pt>
                <c:pt idx="710">
                  <c:v>1.3966263486994243E-2</c:v>
                </c:pt>
                <c:pt idx="711">
                  <c:v>1.4020927446896335E-2</c:v>
                </c:pt>
                <c:pt idx="712">
                  <c:v>1.4075685289443996E-2</c:v>
                </c:pt>
                <c:pt idx="713">
                  <c:v>1.413053161606477E-2</c:v>
                </c:pt>
                <c:pt idx="714">
                  <c:v>1.4185460964216932E-2</c:v>
                </c:pt>
                <c:pt idx="715">
                  <c:v>1.4240467807380806E-2</c:v>
                </c:pt>
                <c:pt idx="716">
                  <c:v>1.4295546555044862E-2</c:v>
                </c:pt>
                <c:pt idx="717">
                  <c:v>1.4350691552696585E-2</c:v>
                </c:pt>
                <c:pt idx="718">
                  <c:v>1.4393541834321129E-2</c:v>
                </c:pt>
                <c:pt idx="719">
                  <c:v>1.4448720830275204E-2</c:v>
                </c:pt>
                <c:pt idx="720">
                  <c:v>1.4503509617900871E-2</c:v>
                </c:pt>
                <c:pt idx="721">
                  <c:v>1.455789841094499E-2</c:v>
                </c:pt>
                <c:pt idx="722">
                  <c:v>1.461188204335611E-2</c:v>
                </c:pt>
                <c:pt idx="723">
                  <c:v>1.4669435509702294E-2</c:v>
                </c:pt>
                <c:pt idx="724">
                  <c:v>1.4722564018356737E-2</c:v>
                </c:pt>
                <c:pt idx="725">
                  <c:v>1.4775271487842814E-2</c:v>
                </c:pt>
                <c:pt idx="726">
                  <c:v>1.4827552750520586E-2</c:v>
                </c:pt>
                <c:pt idx="727">
                  <c:v>1.4875541963070569E-2</c:v>
                </c:pt>
                <c:pt idx="728">
                  <c:v>1.4926986128025921E-2</c:v>
                </c:pt>
                <c:pt idx="729">
                  <c:v>1.4977988961922505E-2</c:v>
                </c:pt>
                <c:pt idx="730">
                  <c:v>1.5028545296533809E-2</c:v>
                </c:pt>
                <c:pt idx="731">
                  <c:v>1.5082385076305042E-2</c:v>
                </c:pt>
                <c:pt idx="732">
                  <c:v>1.5132000563508602E-2</c:v>
                </c:pt>
                <c:pt idx="733">
                  <c:v>1.5181153663568203E-2</c:v>
                </c:pt>
                <c:pt idx="734">
                  <c:v>1.5229839207022066E-2</c:v>
                </c:pt>
                <c:pt idx="735">
                  <c:v>1.5278052024232722E-2</c:v>
                </c:pt>
                <c:pt idx="736">
                  <c:v>1.5322217372042203E-2</c:v>
                </c:pt>
                <c:pt idx="737">
                  <c:v>1.5369503484150547E-2</c:v>
                </c:pt>
                <c:pt idx="738">
                  <c:v>1.5416301744160726E-2</c:v>
                </c:pt>
                <c:pt idx="739">
                  <c:v>1.5462606982274446E-2</c:v>
                </c:pt>
                <c:pt idx="740">
                  <c:v>1.5508414028583451E-2</c:v>
                </c:pt>
                <c:pt idx="741">
                  <c:v>1.5553717713075697E-2</c:v>
                </c:pt>
                <c:pt idx="742">
                  <c:v>1.5598512865653464E-2</c:v>
                </c:pt>
                <c:pt idx="743">
                  <c:v>1.5642794316142631E-2</c:v>
                </c:pt>
                <c:pt idx="744">
                  <c:v>1.5696400524975333E-2</c:v>
                </c:pt>
                <c:pt idx="745">
                  <c:v>1.5739858986714587E-2</c:v>
                </c:pt>
                <c:pt idx="746">
                  <c:v>1.5783453595868486E-2</c:v>
                </c:pt>
                <c:pt idx="747">
                  <c:v>1.582718276654518E-2</c:v>
                </c:pt>
                <c:pt idx="748">
                  <c:v>1.5871044892242347E-2</c:v>
                </c:pt>
                <c:pt idx="749">
                  <c:v>1.5911521432265055E-2</c:v>
                </c:pt>
                <c:pt idx="750">
                  <c:v>1.5955605992070979E-2</c:v>
                </c:pt>
                <c:pt idx="751">
                  <c:v>1.5999822160025545E-2</c:v>
                </c:pt>
                <c:pt idx="752">
                  <c:v>1.6044168269163172E-2</c:v>
                </c:pt>
                <c:pt idx="753">
                  <c:v>1.6092292175356581E-2</c:v>
                </c:pt>
                <c:pt idx="754">
                  <c:v>1.6136917140061796E-2</c:v>
                </c:pt>
                <c:pt idx="755">
                  <c:v>1.6181663236916104E-2</c:v>
                </c:pt>
                <c:pt idx="756">
                  <c:v>1.6226528694416563E-2</c:v>
                </c:pt>
                <c:pt idx="757">
                  <c:v>1.6267788137215428E-2</c:v>
                </c:pt>
                <c:pt idx="758">
                  <c:v>1.6312877725829508E-2</c:v>
                </c:pt>
                <c:pt idx="759">
                  <c:v>1.6358085006127746E-2</c:v>
                </c:pt>
                <c:pt idx="760">
                  <c:v>1.6403408145178957E-2</c:v>
                </c:pt>
                <c:pt idx="761">
                  <c:v>1.644884528929217E-2</c:v>
                </c:pt>
                <c:pt idx="762">
                  <c:v>1.6498126207773325E-2</c:v>
                </c:pt>
                <c:pt idx="763">
                  <c:v>1.6543775853525074E-2</c:v>
                </c:pt>
                <c:pt idx="764">
                  <c:v>1.6589529944568804E-2</c:v>
                </c:pt>
                <c:pt idx="765">
                  <c:v>1.6635386523516784E-2</c:v>
                </c:pt>
                <c:pt idx="766">
                  <c:v>1.6681343612310426E-2</c:v>
                </c:pt>
                <c:pt idx="767">
                  <c:v>1.6727399212215947E-2</c:v>
                </c:pt>
                <c:pt idx="768">
                  <c:v>1.6773551303823051E-2</c:v>
                </c:pt>
                <c:pt idx="769">
                  <c:v>1.6819797847038867E-2</c:v>
                </c:pt>
                <c:pt idx="770">
                  <c:v>1.6859046731351229E-2</c:v>
                </c:pt>
                <c:pt idx="771">
                  <c:v>1.6901877170513262E-2</c:v>
                </c:pt>
                <c:pt idx="772">
                  <c:v>1.6947709487790789E-2</c:v>
                </c:pt>
                <c:pt idx="773">
                  <c:v>1.6992959687715983E-2</c:v>
                </c:pt>
                <c:pt idx="774">
                  <c:v>1.7037622052240933E-2</c:v>
                </c:pt>
                <c:pt idx="775">
                  <c:v>1.7085034618334261E-2</c:v>
                </c:pt>
                <c:pt idx="776">
                  <c:v>1.7128461431793366E-2</c:v>
                </c:pt>
                <c:pt idx="777">
                  <c:v>1.7171282823816407E-2</c:v>
                </c:pt>
                <c:pt idx="778">
                  <c:v>1.7213493076007082E-2</c:v>
                </c:pt>
                <c:pt idx="779">
                  <c:v>1.7255086470046827E-2</c:v>
                </c:pt>
                <c:pt idx="780">
                  <c:v>1.7292931488347374E-2</c:v>
                </c:pt>
                <c:pt idx="781">
                  <c:v>1.7333318902486593E-2</c:v>
                </c:pt>
                <c:pt idx="782">
                  <c:v>1.7373072738543438E-2</c:v>
                </c:pt>
                <c:pt idx="783">
                  <c:v>1.7412187279156739E-2</c:v>
                </c:pt>
                <c:pt idx="784">
                  <c:v>1.7453600434488476E-2</c:v>
                </c:pt>
                <c:pt idx="785">
                  <c:v>1.7491372601507259E-2</c:v>
                </c:pt>
                <c:pt idx="786">
                  <c:v>1.752848788580947E-2</c:v>
                </c:pt>
                <c:pt idx="787">
                  <c:v>1.7564940570342781E-2</c:v>
                </c:pt>
                <c:pt idx="788">
                  <c:v>1.7597970455471134E-2</c:v>
                </c:pt>
                <c:pt idx="789">
                  <c:v>1.7633129169338485E-2</c:v>
                </c:pt>
                <c:pt idx="790">
                  <c:v>1.7667608571873786E-2</c:v>
                </c:pt>
                <c:pt idx="791">
                  <c:v>1.7701402947553076E-2</c:v>
                </c:pt>
                <c:pt idx="792">
                  <c:v>1.7734506581166386E-2</c:v>
                </c:pt>
                <c:pt idx="793">
                  <c:v>1.7766913757838964E-2</c:v>
                </c:pt>
                <c:pt idx="794">
                  <c:v>1.7798618763048907E-2</c:v>
                </c:pt>
                <c:pt idx="795">
                  <c:v>1.7829615882650158E-2</c:v>
                </c:pt>
                <c:pt idx="796">
                  <c:v>1.7866950040241025E-2</c:v>
                </c:pt>
                <c:pt idx="797">
                  <c:v>1.7896600422979643E-2</c:v>
                </c:pt>
                <c:pt idx="798">
                  <c:v>1.7926185641635006E-2</c:v>
                </c:pt>
                <c:pt idx="799">
                  <c:v>1.7955722633391371E-2</c:v>
                </c:pt>
                <c:pt idx="800">
                  <c:v>1.7985221774356536E-2</c:v>
                </c:pt>
                <c:pt idx="801">
                  <c:v>1.8012180032001113E-2</c:v>
                </c:pt>
                <c:pt idx="802">
                  <c:v>1.8041603246187945E-2</c:v>
                </c:pt>
                <c:pt idx="803">
                  <c:v>1.8071022515142442E-2</c:v>
                </c:pt>
                <c:pt idx="804">
                  <c:v>1.8100448717600328E-2</c:v>
                </c:pt>
                <c:pt idx="805">
                  <c:v>1.8132520375704921E-2</c:v>
                </c:pt>
                <c:pt idx="806">
                  <c:v>1.8162016306055271E-2</c:v>
                </c:pt>
                <c:pt idx="807">
                  <c:v>1.8191550016457319E-2</c:v>
                </c:pt>
                <c:pt idx="808">
                  <c:v>1.8221132739711401E-2</c:v>
                </c:pt>
                <c:pt idx="809">
                  <c:v>1.8250775815743914E-2</c:v>
                </c:pt>
                <c:pt idx="810">
                  <c:v>1.8277774312086058E-2</c:v>
                </c:pt>
                <c:pt idx="811">
                  <c:v>1.8307562698726479E-2</c:v>
                </c:pt>
                <c:pt idx="812">
                  <c:v>1.8337448925518182E-2</c:v>
                </c:pt>
                <c:pt idx="813">
                  <c:v>1.8367444840550889E-2</c:v>
                </c:pt>
                <c:pt idx="814">
                  <c:v>1.8400300885357268E-2</c:v>
                </c:pt>
                <c:pt idx="815">
                  <c:v>1.8430550217115402E-2</c:v>
                </c:pt>
                <c:pt idx="816">
                  <c:v>1.8460942281716037E-2</c:v>
                </c:pt>
                <c:pt idx="817">
                  <c:v>1.8491489276562259E-2</c:v>
                </c:pt>
                <c:pt idx="818">
                  <c:v>1.8522203506312233E-2</c:v>
                </c:pt>
                <c:pt idx="819">
                  <c:v>1.8553097382895702E-2</c:v>
                </c:pt>
                <c:pt idx="820">
                  <c:v>1.8584183425535718E-2</c:v>
                </c:pt>
                <c:pt idx="821">
                  <c:v>1.8615474260763841E-2</c:v>
                </c:pt>
                <c:pt idx="822">
                  <c:v>1.864698262244794E-2</c:v>
                </c:pt>
                <c:pt idx="823">
                  <c:v>1.8673408383560609E-2</c:v>
                </c:pt>
                <c:pt idx="824">
                  <c:v>1.8704738181659741E-2</c:v>
                </c:pt>
                <c:pt idx="825">
                  <c:v>1.8735645269885172E-2</c:v>
                </c:pt>
                <c:pt idx="826">
                  <c:v>1.8766126743372427E-2</c:v>
                </c:pt>
                <c:pt idx="827">
                  <c:v>1.8798665012046793E-2</c:v>
                </c:pt>
                <c:pt idx="828">
                  <c:v>1.882825625621962E-2</c:v>
                </c:pt>
                <c:pt idx="829">
                  <c:v>1.8857412943949155E-2</c:v>
                </c:pt>
                <c:pt idx="830">
                  <c:v>1.8886132170540342E-2</c:v>
                </c:pt>
                <c:pt idx="831">
                  <c:v>1.8912048226475353E-2</c:v>
                </c:pt>
                <c:pt idx="832">
                  <c:v>1.8939915015130444E-2</c:v>
                </c:pt>
                <c:pt idx="833">
                  <c:v>1.8967335858001939E-2</c:v>
                </c:pt>
                <c:pt idx="834">
                  <c:v>1.8994307851159551E-2</c:v>
                </c:pt>
                <c:pt idx="835">
                  <c:v>1.902082809081794E-2</c:v>
                </c:pt>
                <c:pt idx="836">
                  <c:v>1.9049098199318205E-2</c:v>
                </c:pt>
                <c:pt idx="837">
                  <c:v>1.9074673877453967E-2</c:v>
                </c:pt>
                <c:pt idx="838">
                  <c:v>1.9099788861787932E-2</c:v>
                </c:pt>
                <c:pt idx="839">
                  <c:v>1.9127923861731729E-2</c:v>
                </c:pt>
                <c:pt idx="840">
                  <c:v>1.9149972836042386E-2</c:v>
                </c:pt>
                <c:pt idx="841">
                  <c:v>1.9173654322567554E-2</c:v>
                </c:pt>
                <c:pt idx="842">
                  <c:v>1.919686331908824E-2</c:v>
                </c:pt>
                <c:pt idx="843">
                  <c:v>1.9219596923251796E-2</c:v>
                </c:pt>
                <c:pt idx="844">
                  <c:v>1.9241852232910691E-2</c:v>
                </c:pt>
                <c:pt idx="845">
                  <c:v>1.9263626346131723E-2</c:v>
                </c:pt>
                <c:pt idx="846">
                  <c:v>1.9284916361202182E-2</c:v>
                </c:pt>
                <c:pt idx="847">
                  <c:v>1.9305719376636856E-2</c:v>
                </c:pt>
                <c:pt idx="848">
                  <c:v>1.9326032491185956E-2</c:v>
                </c:pt>
                <c:pt idx="849">
                  <c:v>1.9349432380000649E-2</c:v>
                </c:pt>
                <c:pt idx="850">
                  <c:v>1.9369090881080245E-2</c:v>
                </c:pt>
                <c:pt idx="851">
                  <c:v>1.938864054547192E-2</c:v>
                </c:pt>
                <c:pt idx="852">
                  <c:v>1.9408091126541613E-2</c:v>
                </c:pt>
                <c:pt idx="853">
                  <c:v>1.9425602041828176E-2</c:v>
                </c:pt>
                <c:pt idx="854">
                  <c:v>1.9444869118743068E-2</c:v>
                </c:pt>
                <c:pt idx="855">
                  <c:v>1.9464067652544045E-2</c:v>
                </c:pt>
                <c:pt idx="856">
                  <c:v>1.9483207800206691E-2</c:v>
                </c:pt>
                <c:pt idx="857">
                  <c:v>1.9510749654475055E-2</c:v>
                </c:pt>
                <c:pt idx="858">
                  <c:v>1.9529832698200921E-2</c:v>
                </c:pt>
                <c:pt idx="859">
                  <c:v>1.9548886857025435E-2</c:v>
                </c:pt>
                <c:pt idx="860">
                  <c:v>1.9567922469571886E-2</c:v>
                </c:pt>
                <c:pt idx="861">
                  <c:v>1.9581109228683356E-2</c:v>
                </c:pt>
                <c:pt idx="862">
                  <c:v>1.9600118721738433E-2</c:v>
                </c:pt>
                <c:pt idx="863">
                  <c:v>1.9619144904148109E-2</c:v>
                </c:pt>
                <c:pt idx="864">
                  <c:v>1.9638198640110665E-2</c:v>
                </c:pt>
                <c:pt idx="865">
                  <c:v>1.9657290880696971E-2</c:v>
                </c:pt>
                <c:pt idx="866">
                  <c:v>1.9682336405863098E-2</c:v>
                </c:pt>
                <c:pt idx="867">
                  <c:v>1.9701538856076672E-2</c:v>
                </c:pt>
                <c:pt idx="868">
                  <c:v>1.9720808546358812E-2</c:v>
                </c:pt>
                <c:pt idx="869">
                  <c:v>1.9740156584756904E-2</c:v>
                </c:pt>
                <c:pt idx="870">
                  <c:v>1.9759594164841323E-2</c:v>
                </c:pt>
                <c:pt idx="871">
                  <c:v>1.9779132565717023E-2</c:v>
                </c:pt>
                <c:pt idx="872">
                  <c:v>1.9798783152032588E-2</c:v>
                </c:pt>
                <c:pt idx="873">
                  <c:v>1.981855737399052E-2</c:v>
                </c:pt>
                <c:pt idx="874">
                  <c:v>1.9832703690136282E-2</c:v>
                </c:pt>
                <c:pt idx="875">
                  <c:v>1.9848947401435758E-2</c:v>
                </c:pt>
                <c:pt idx="876">
                  <c:v>1.9868887581151781E-2</c:v>
                </c:pt>
                <c:pt idx="877">
                  <c:v>1.9888613935451206E-2</c:v>
                </c:pt>
                <c:pt idx="878">
                  <c:v>1.9908125831475845E-2</c:v>
                </c:pt>
                <c:pt idx="879">
                  <c:v>1.9929275853627408E-2</c:v>
                </c:pt>
                <c:pt idx="880">
                  <c:v>1.9948342358300085E-2</c:v>
                </c:pt>
                <c:pt idx="881">
                  <c:v>1.9967192450256441E-2</c:v>
                </c:pt>
                <c:pt idx="882">
                  <c:v>1.9985825496754272E-2</c:v>
                </c:pt>
                <c:pt idx="883">
                  <c:v>2.0002446290547229E-2</c:v>
                </c:pt>
                <c:pt idx="884">
                  <c:v>2.0020658149409305E-2</c:v>
                </c:pt>
                <c:pt idx="885">
                  <c:v>2.0038651121261207E-2</c:v>
                </c:pt>
                <c:pt idx="886">
                  <c:v>2.005642457361528E-2</c:v>
                </c:pt>
                <c:pt idx="887">
                  <c:v>2.0073977874035986E-2</c:v>
                </c:pt>
                <c:pt idx="888">
                  <c:v>2.0093030393524232E-2</c:v>
                </c:pt>
                <c:pt idx="889">
                  <c:v>2.0110126409054942E-2</c:v>
                </c:pt>
                <c:pt idx="890">
                  <c:v>2.012700031893969E-2</c:v>
                </c:pt>
                <c:pt idx="891">
                  <c:v>2.0146012010179452E-2</c:v>
                </c:pt>
                <c:pt idx="892">
                  <c:v>2.0160750706896272E-2</c:v>
                </c:pt>
                <c:pt idx="893">
                  <c:v>2.0176937773606064E-2</c:v>
                </c:pt>
                <c:pt idx="894">
                  <c:v>2.019290017248411E-2</c:v>
                </c:pt>
                <c:pt idx="895">
                  <c:v>2.020863727152282E-2</c:v>
                </c:pt>
                <c:pt idx="896">
                  <c:v>2.0224148438773334E-2</c:v>
                </c:pt>
                <c:pt idx="897">
                  <c:v>2.0239433042340237E-2</c:v>
                </c:pt>
                <c:pt idx="898">
                  <c:v>2.0254490450388605E-2</c:v>
                </c:pt>
                <c:pt idx="899">
                  <c:v>2.0269320031139616E-2</c:v>
                </c:pt>
                <c:pt idx="900">
                  <c:v>2.0285454143933457E-2</c:v>
                </c:pt>
                <c:pt idx="901">
                  <c:v>2.0304474855978215E-2</c:v>
                </c:pt>
                <c:pt idx="902">
                  <c:v>2.0318918788865579E-2</c:v>
                </c:pt>
                <c:pt idx="903">
                  <c:v>2.0333375830522363E-2</c:v>
                </c:pt>
                <c:pt idx="904">
                  <c:v>2.0347845635408326E-2</c:v>
                </c:pt>
                <c:pt idx="905">
                  <c:v>2.0362327849574376E-2</c:v>
                </c:pt>
                <c:pt idx="906">
                  <c:v>2.0376822110665185E-2</c:v>
                </c:pt>
                <c:pt idx="907">
                  <c:v>2.0396357328641989E-2</c:v>
                </c:pt>
                <c:pt idx="908">
                  <c:v>2.0410863789494211E-2</c:v>
                </c:pt>
                <c:pt idx="909">
                  <c:v>2.0427031502508394E-2</c:v>
                </c:pt>
                <c:pt idx="910">
                  <c:v>2.0441570282029985E-2</c:v>
                </c:pt>
                <c:pt idx="911">
                  <c:v>2.0456120284564099E-2</c:v>
                </c:pt>
                <c:pt idx="912">
                  <c:v>2.0470681094891134E-2</c:v>
                </c:pt>
                <c:pt idx="913">
                  <c:v>2.0483588838695756E-2</c:v>
                </c:pt>
                <c:pt idx="914">
                  <c:v>2.0498169507931242E-2</c:v>
                </c:pt>
                <c:pt idx="915">
                  <c:v>2.0512761060765446E-2</c:v>
                </c:pt>
                <c:pt idx="916">
                  <c:v>2.0527363050395559E-2</c:v>
                </c:pt>
                <c:pt idx="917">
                  <c:v>2.0545288339410026E-2</c:v>
                </c:pt>
                <c:pt idx="918">
                  <c:v>2.0558248602911097E-2</c:v>
                </c:pt>
                <c:pt idx="919">
                  <c:v>2.0572872731414921E-2</c:v>
                </c:pt>
                <c:pt idx="920">
                  <c:v>2.0587504041557941E-2</c:v>
                </c:pt>
                <c:pt idx="921">
                  <c:v>2.0602142042014479E-2</c:v>
                </c:pt>
                <c:pt idx="922">
                  <c:v>2.0616786233001717E-2</c:v>
                </c:pt>
                <c:pt idx="923">
                  <c:v>2.0631436106278375E-2</c:v>
                </c:pt>
                <c:pt idx="924">
                  <c:v>2.0646091145144728E-2</c:v>
                </c:pt>
                <c:pt idx="925">
                  <c:v>2.0660750824441729E-2</c:v>
                </c:pt>
                <c:pt idx="926">
                  <c:v>2.0670721400251831E-2</c:v>
                </c:pt>
                <c:pt idx="927">
                  <c:v>2.0685281523597502E-2</c:v>
                </c:pt>
                <c:pt idx="928">
                  <c:v>2.0699600086353298E-2</c:v>
                </c:pt>
                <c:pt idx="929">
                  <c:v>2.0713676234630329E-2</c:v>
                </c:pt>
                <c:pt idx="930">
                  <c:v>2.072900715337676E-2</c:v>
                </c:pt>
                <c:pt idx="931">
                  <c:v>2.0742578956480528E-2</c:v>
                </c:pt>
                <c:pt idx="932">
                  <c:v>2.0755905709313672E-2</c:v>
                </c:pt>
                <c:pt idx="933">
                  <c:v>2.0768986558179298E-2</c:v>
                </c:pt>
                <c:pt idx="934">
                  <c:v>2.0781820649448588E-2</c:v>
                </c:pt>
                <c:pt idx="935">
                  <c:v>2.079299461073841E-2</c:v>
                </c:pt>
                <c:pt idx="936">
                  <c:v>2.0805349954315381E-2</c:v>
                </c:pt>
                <c:pt idx="937">
                  <c:v>2.0817456054699195E-2</c:v>
                </c:pt>
                <c:pt idx="938">
                  <c:v>2.0829312058613953E-2</c:v>
                </c:pt>
                <c:pt idx="939">
                  <c:v>2.0842259869769404E-2</c:v>
                </c:pt>
                <c:pt idx="940">
                  <c:v>2.0853595493221175E-2</c:v>
                </c:pt>
                <c:pt idx="941">
                  <c:v>2.0864678385679011E-2</c:v>
                </c:pt>
                <c:pt idx="942">
                  <c:v>2.0875507694098242E-2</c:v>
                </c:pt>
                <c:pt idx="943">
                  <c:v>2.0886082565513702E-2</c:v>
                </c:pt>
                <c:pt idx="944">
                  <c:v>2.0895148282141385E-2</c:v>
                </c:pt>
                <c:pt idx="945">
                  <c:v>2.0905229725319996E-2</c:v>
                </c:pt>
                <c:pt idx="946">
                  <c:v>2.0915054248542796E-2</c:v>
                </c:pt>
                <c:pt idx="947">
                  <c:v>2.092462099923079E-2</c:v>
                </c:pt>
                <c:pt idx="948">
                  <c:v>2.0933929124887559E-2</c:v>
                </c:pt>
                <c:pt idx="949">
                  <c:v>2.0942977773100595E-2</c:v>
                </c:pt>
                <c:pt idx="950">
                  <c:v>2.0951766091540865E-2</c:v>
                </c:pt>
                <c:pt idx="951">
                  <c:v>2.0960293227968104E-2</c:v>
                </c:pt>
                <c:pt idx="952">
                  <c:v>2.0971888619561622E-2</c:v>
                </c:pt>
                <c:pt idx="953">
                  <c:v>2.0980073655063169E-2</c:v>
                </c:pt>
                <c:pt idx="954">
                  <c:v>2.0988299246015453E-2</c:v>
                </c:pt>
                <c:pt idx="955">
                  <c:v>2.0996565436347248E-2</c:v>
                </c:pt>
                <c:pt idx="956">
                  <c:v>2.1003673358959942E-2</c:v>
                </c:pt>
                <c:pt idx="957">
                  <c:v>2.1012003518920238E-2</c:v>
                </c:pt>
                <c:pt idx="958">
                  <c:v>2.1020375996860033E-2</c:v>
                </c:pt>
                <c:pt idx="959">
                  <c:v>2.1028790823110044E-2</c:v>
                </c:pt>
                <c:pt idx="960">
                  <c:v>2.1037248023205689E-2</c:v>
                </c:pt>
                <c:pt idx="961">
                  <c:v>2.1047017024536593E-2</c:v>
                </c:pt>
                <c:pt idx="962">
                  <c:v>2.1055568240015785E-2</c:v>
                </c:pt>
                <c:pt idx="963">
                  <c:v>2.1064160234655894E-2</c:v>
                </c:pt>
                <c:pt idx="964">
                  <c:v>2.1072793009474369E-2</c:v>
                </c:pt>
                <c:pt idx="965">
                  <c:v>2.1080170189578522E-2</c:v>
                </c:pt>
                <c:pt idx="966">
                  <c:v>2.1088881900558666E-2</c:v>
                </c:pt>
                <c:pt idx="967">
                  <c:v>2.1097636029911885E-2</c:v>
                </c:pt>
                <c:pt idx="968">
                  <c:v>2.1106432564822204E-2</c:v>
                </c:pt>
                <c:pt idx="969">
                  <c:v>2.1116568287990349E-2</c:v>
                </c:pt>
                <c:pt idx="970">
                  <c:v>2.1125445498169471E-2</c:v>
                </c:pt>
                <c:pt idx="971">
                  <c:v>2.1134363362115032E-2</c:v>
                </c:pt>
                <c:pt idx="972">
                  <c:v>2.1143321842692391E-2</c:v>
                </c:pt>
                <c:pt idx="973">
                  <c:v>2.1152320897998109E-2</c:v>
                </c:pt>
                <c:pt idx="974">
                  <c:v>2.1161360481357784E-2</c:v>
                </c:pt>
                <c:pt idx="975">
                  <c:v>2.1170440541328217E-2</c:v>
                </c:pt>
                <c:pt idx="976">
                  <c:v>2.117956102169655E-2</c:v>
                </c:pt>
                <c:pt idx="977">
                  <c:v>2.1188721861479822E-2</c:v>
                </c:pt>
                <c:pt idx="978">
                  <c:v>2.1194320703693162E-2</c:v>
                </c:pt>
                <c:pt idx="979">
                  <c:v>2.1203465988837586E-2</c:v>
                </c:pt>
                <c:pt idx="980">
                  <c:v>2.1212347376787084E-2</c:v>
                </c:pt>
                <c:pt idx="981">
                  <c:v>2.1220963889709916E-2</c:v>
                </c:pt>
                <c:pt idx="982">
                  <c:v>2.123044220770947E-2</c:v>
                </c:pt>
                <c:pt idx="983">
                  <c:v>2.1238507112785982E-2</c:v>
                </c:pt>
                <c:pt idx="984">
                  <c:v>2.1246304124513234E-2</c:v>
                </c:pt>
                <c:pt idx="985">
                  <c:v>2.1253832265350096E-2</c:v>
                </c:pt>
                <c:pt idx="986">
                  <c:v>2.1261090557849877E-2</c:v>
                </c:pt>
                <c:pt idx="987">
                  <c:v>2.1267045844354574E-2</c:v>
                </c:pt>
                <c:pt idx="988">
                  <c:v>2.1273780860349208E-2</c:v>
                </c:pt>
                <c:pt idx="989">
                  <c:v>2.1280243181934465E-2</c:v>
                </c:pt>
                <c:pt idx="990">
                  <c:v>2.1286431832116395E-2</c:v>
                </c:pt>
                <c:pt idx="991">
                  <c:v>2.1293300091370662E-2</c:v>
                </c:pt>
                <c:pt idx="992">
                  <c:v>2.1298918772869626E-2</c:v>
                </c:pt>
                <c:pt idx="993">
                  <c:v>2.130426076663389E-2</c:v>
                </c:pt>
                <c:pt idx="994">
                  <c:v>2.1309325096012605E-2</c:v>
                </c:pt>
                <c:pt idx="995">
                  <c:v>2.1314110784460771E-2</c:v>
                </c:pt>
                <c:pt idx="996">
                  <c:v>2.1317761934723675E-2</c:v>
                </c:pt>
                <c:pt idx="997">
                  <c:v>2.1322007537751708E-2</c:v>
                </c:pt>
                <c:pt idx="998">
                  <c:v>2.1325971657111989E-2</c:v>
                </c:pt>
                <c:pt idx="999">
                  <c:v>2.1329653316753894E-2</c:v>
                </c:pt>
                <c:pt idx="1000">
                  <c:v>2.1333051540738533E-2</c:v>
                </c:pt>
                <c:pt idx="1001">
                  <c:v>2.1336165353239636E-2</c:v>
                </c:pt>
                <c:pt idx="1002">
                  <c:v>2.1338993778544875E-2</c:v>
                </c:pt>
                <c:pt idx="1003">
                  <c:v>2.1341535841058509E-2</c:v>
                </c:pt>
                <c:pt idx="1004">
                  <c:v>2.1345862358331996E-2</c:v>
                </c:pt>
                <c:pt idx="1005">
                  <c:v>2.1347970061033061E-2</c:v>
                </c:pt>
                <c:pt idx="1006">
                  <c:v>2.135010804508156E-2</c:v>
                </c:pt>
                <c:pt idx="1007">
                  <c:v>2.1352279117518604E-2</c:v>
                </c:pt>
                <c:pt idx="1008">
                  <c:v>2.1354486099747751E-2</c:v>
                </c:pt>
                <c:pt idx="1009">
                  <c:v>2.1355935522232822E-2</c:v>
                </c:pt>
                <c:pt idx="1010">
                  <c:v>2.1358205707365598E-2</c:v>
                </c:pt>
                <c:pt idx="1011">
                  <c:v>2.1360521719059281E-2</c:v>
                </c:pt>
                <c:pt idx="1012">
                  <c:v>2.136288645500339E-2</c:v>
                </c:pt>
                <c:pt idx="1013">
                  <c:v>2.1366159412420326E-2</c:v>
                </c:pt>
                <c:pt idx="1014">
                  <c:v>2.1368641907305634E-2</c:v>
                </c:pt>
                <c:pt idx="1015">
                  <c:v>2.1371180464034811E-2</c:v>
                </c:pt>
                <c:pt idx="1016">
                  <c:v>2.13737780189425E-2</c:v>
                </c:pt>
                <c:pt idx="1017">
                  <c:v>2.1375543428760115E-2</c:v>
                </c:pt>
                <c:pt idx="1018">
                  <c:v>2.1378262170625197E-2</c:v>
                </c:pt>
                <c:pt idx="1019">
                  <c:v>2.1381050325055589E-2</c:v>
                </c:pt>
                <c:pt idx="1020">
                  <c:v>2.1383910905320054E-2</c:v>
                </c:pt>
                <c:pt idx="1021">
                  <c:v>2.1386846939139618E-2</c:v>
                </c:pt>
                <c:pt idx="1022">
                  <c:v>2.1390768555604445E-2</c:v>
                </c:pt>
                <c:pt idx="1023">
                  <c:v>2.1393862522332482E-2</c:v>
                </c:pt>
                <c:pt idx="1024">
                  <c:v>2.1397039495324118E-2</c:v>
                </c:pt>
                <c:pt idx="1025">
                  <c:v>2.1400302540283571E-2</c:v>
                </c:pt>
                <c:pt idx="1026">
                  <c:v>2.1403654737296586E-2</c:v>
                </c:pt>
                <c:pt idx="1027">
                  <c:v>2.1407099180830894E-2</c:v>
                </c:pt>
                <c:pt idx="1028">
                  <c:v>2.14106389797388E-2</c:v>
                </c:pt>
                <c:pt idx="1029">
                  <c:v>2.141427725725719E-2</c:v>
                </c:pt>
                <c:pt idx="1030">
                  <c:v>2.1416328208727169E-2</c:v>
                </c:pt>
                <c:pt idx="1031">
                  <c:v>2.1420086526397871E-2</c:v>
                </c:pt>
                <c:pt idx="1032">
                  <c:v>2.1423637377180508E-2</c:v>
                </c:pt>
                <c:pt idx="1033">
                  <c:v>2.14269769097119E-2</c:v>
                </c:pt>
                <c:pt idx="1034">
                  <c:v>2.1430104525595982E-2</c:v>
                </c:pt>
                <c:pt idx="1035">
                  <c:v>2.14337892892708E-2</c:v>
                </c:pt>
                <c:pt idx="1036">
                  <c:v>2.1436476005266714E-2</c:v>
                </c:pt>
                <c:pt idx="1037">
                  <c:v>2.1438948954442857E-2</c:v>
                </c:pt>
                <c:pt idx="1038">
                  <c:v>2.144120753862374E-2</c:v>
                </c:pt>
                <c:pt idx="1039">
                  <c:v>2.1442542915841675E-2</c:v>
                </c:pt>
                <c:pt idx="1040">
                  <c:v>2.1444386469078779E-2</c:v>
                </c:pt>
                <c:pt idx="1041">
                  <c:v>2.1446013918695168E-2</c:v>
                </c:pt>
                <c:pt idx="1042">
                  <c:v>2.1447424666818763E-2</c:v>
                </c:pt>
                <c:pt idx="1043">
                  <c:v>2.1449264053158154E-2</c:v>
                </c:pt>
                <c:pt idx="1044">
                  <c:v>2.1450223889457776E-2</c:v>
                </c:pt>
                <c:pt idx="1045">
                  <c:v>2.1450965175432893E-2</c:v>
                </c:pt>
                <c:pt idx="1046">
                  <c:v>2.1451487313458386E-2</c:v>
                </c:pt>
                <c:pt idx="1047">
                  <c:v>2.1451789705982521E-2</c:v>
                </c:pt>
                <c:pt idx="1048">
                  <c:v>2.1451304952114038E-2</c:v>
                </c:pt>
                <c:pt idx="1049">
                  <c:v>2.1451182055220498E-2</c:v>
                </c:pt>
                <c:pt idx="1050">
                  <c:v>2.1450837676383401E-2</c:v>
                </c:pt>
                <c:pt idx="1051">
                  <c:v>2.1450271218372355E-2</c:v>
                </c:pt>
                <c:pt idx="1052">
                  <c:v>2.1449482084031624E-2</c:v>
                </c:pt>
                <c:pt idx="1053">
                  <c:v>2.1448469676279266E-2</c:v>
                </c:pt>
                <c:pt idx="1054">
                  <c:v>2.1447233398110638E-2</c:v>
                </c:pt>
                <c:pt idx="1055">
                  <c:v>2.1445772652597079E-2</c:v>
                </c:pt>
                <c:pt idx="1056">
                  <c:v>2.1444959858729774E-2</c:v>
                </c:pt>
                <c:pt idx="1057">
                  <c:v>2.1443114556221589E-2</c:v>
                </c:pt>
                <c:pt idx="1058">
                  <c:v>2.1441311339738065E-2</c:v>
                </c:pt>
                <c:pt idx="1059">
                  <c:v>2.1439555064828648E-2</c:v>
                </c:pt>
                <c:pt idx="1060">
                  <c:v>2.1437847853560642E-2</c:v>
                </c:pt>
                <c:pt idx="1061">
                  <c:v>2.1435667045284431E-2</c:v>
                </c:pt>
                <c:pt idx="1062">
                  <c:v>2.143404840166966E-2</c:v>
                </c:pt>
                <c:pt idx="1063">
                  <c:v>2.1432486442097269E-2</c:v>
                </c:pt>
                <c:pt idx="1064">
                  <c:v>2.1430983337870392E-2</c:v>
                </c:pt>
                <c:pt idx="1065">
                  <c:v>2.1430122646985336E-2</c:v>
                </c:pt>
                <c:pt idx="1066">
                  <c:v>2.1428754879230193E-2</c:v>
                </c:pt>
                <c:pt idx="1067">
                  <c:v>2.1427451278728298E-2</c:v>
                </c:pt>
                <c:pt idx="1068">
                  <c:v>2.1426214038737838E-2</c:v>
                </c:pt>
                <c:pt idx="1069">
                  <c:v>2.1425045361419006E-2</c:v>
                </c:pt>
                <c:pt idx="1070">
                  <c:v>2.1423323395189806E-2</c:v>
                </c:pt>
                <c:pt idx="1071">
                  <c:v>2.1422293826530842E-2</c:v>
                </c:pt>
                <c:pt idx="1072">
                  <c:v>2.1421340805804028E-2</c:v>
                </c:pt>
                <c:pt idx="1073">
                  <c:v>2.1420466584864017E-2</c:v>
                </c:pt>
                <c:pt idx="1074">
                  <c:v>2.1420308113705339E-2</c:v>
                </c:pt>
                <c:pt idx="1075">
                  <c:v>2.1419597556365848E-2</c:v>
                </c:pt>
                <c:pt idx="1076">
                  <c:v>2.141897122613165E-2</c:v>
                </c:pt>
                <c:pt idx="1077">
                  <c:v>2.1418431396404643E-2</c:v>
                </c:pt>
                <c:pt idx="1078">
                  <c:v>2.1417980349497427E-2</c:v>
                </c:pt>
                <c:pt idx="1079">
                  <c:v>2.1417620376631998E-2</c:v>
                </c:pt>
                <c:pt idx="1080">
                  <c:v>2.1417353777942353E-2</c:v>
                </c:pt>
                <c:pt idx="1081">
                  <c:v>2.1417182862474488E-2</c:v>
                </c:pt>
                <c:pt idx="1082">
                  <c:v>2.1416520575786052E-2</c:v>
                </c:pt>
                <c:pt idx="1083">
                  <c:v>2.1415357689838276E-2</c:v>
                </c:pt>
                <c:pt idx="1084">
                  <c:v>2.1415234359490352E-2</c:v>
                </c:pt>
                <c:pt idx="1085">
                  <c:v>2.141494301512073E-2</c:v>
                </c:pt>
                <c:pt idx="1086">
                  <c:v>2.1414483293422673E-2</c:v>
                </c:pt>
                <c:pt idx="1087">
                  <c:v>2.1414385880915175E-2</c:v>
                </c:pt>
                <c:pt idx="1088">
                  <c:v>2.1413576062014446E-2</c:v>
                </c:pt>
                <c:pt idx="1089">
                  <c:v>2.1412596740160942E-2</c:v>
                </c:pt>
                <c:pt idx="1090">
                  <c:v>2.1411447552202083E-2</c:v>
                </c:pt>
                <c:pt idx="1091">
                  <c:v>2.1409646312266731E-2</c:v>
                </c:pt>
                <c:pt idx="1092">
                  <c:v>2.1408168699560949E-2</c:v>
                </c:pt>
                <c:pt idx="1093">
                  <c:v>2.1406520167588362E-2</c:v>
                </c:pt>
                <c:pt idx="1094">
                  <c:v>2.1404700353391124E-2</c:v>
                </c:pt>
                <c:pt idx="1095">
                  <c:v>2.140270889405689E-2</c:v>
                </c:pt>
                <c:pt idx="1096">
                  <c:v>2.1400964905352191E-2</c:v>
                </c:pt>
                <c:pt idx="1097">
                  <c:v>2.139861649015494E-2</c:v>
                </c:pt>
                <c:pt idx="1098">
                  <c:v>2.1396095305252771E-2</c:v>
                </c:pt>
                <c:pt idx="1099">
                  <c:v>2.1393001931011617E-2</c:v>
                </c:pt>
                <c:pt idx="1100">
                  <c:v>2.1389742165208229E-2</c:v>
                </c:pt>
                <c:pt idx="1101">
                  <c:v>2.1386688355181718E-2</c:v>
                </c:pt>
                <c:pt idx="1102">
                  <c:v>2.138346030912187E-2</c:v>
                </c:pt>
                <c:pt idx="1103">
                  <c:v>2.1380057664494814E-2</c:v>
                </c:pt>
                <c:pt idx="1104">
                  <c:v>2.1376480058813499E-2</c:v>
                </c:pt>
                <c:pt idx="1105">
                  <c:v>2.137272712963988E-2</c:v>
                </c:pt>
                <c:pt idx="1106">
                  <c:v>2.1368798514584952E-2</c:v>
                </c:pt>
                <c:pt idx="1107">
                  <c:v>2.1364693851306512E-2</c:v>
                </c:pt>
                <c:pt idx="1108">
                  <c:v>2.1361202000389445E-2</c:v>
                </c:pt>
                <c:pt idx="1109">
                  <c:v>2.1356743692852384E-2</c:v>
                </c:pt>
                <c:pt idx="1110">
                  <c:v>2.1352323306240418E-2</c:v>
                </c:pt>
                <c:pt idx="1111">
                  <c:v>2.1347963256405332E-2</c:v>
                </c:pt>
                <c:pt idx="1112">
                  <c:v>2.134366428104529E-2</c:v>
                </c:pt>
                <c:pt idx="1113">
                  <c:v>2.1339089928954485E-2</c:v>
                </c:pt>
                <c:pt idx="1114">
                  <c:v>2.1334900358377248E-2</c:v>
                </c:pt>
                <c:pt idx="1115">
                  <c:v>2.1330775267589384E-2</c:v>
                </c:pt>
                <c:pt idx="1116">
                  <c:v>2.1326715403024634E-2</c:v>
                </c:pt>
                <c:pt idx="1117">
                  <c:v>2.1323111390721287E-2</c:v>
                </c:pt>
                <c:pt idx="1118">
                  <c:v>2.1319194393815761E-2</c:v>
                </c:pt>
                <c:pt idx="1119">
                  <c:v>2.1315343655250792E-2</c:v>
                </c:pt>
                <c:pt idx="1120">
                  <c:v>2.1311559918436054E-2</c:v>
                </c:pt>
                <c:pt idx="1121">
                  <c:v>2.1307843927494578E-2</c:v>
                </c:pt>
                <c:pt idx="1122">
                  <c:v>2.1303767857107393E-2</c:v>
                </c:pt>
                <c:pt idx="1123">
                  <c:v>2.1300185536591972E-2</c:v>
                </c:pt>
                <c:pt idx="1124">
                  <c:v>2.1296674439638247E-2</c:v>
                </c:pt>
                <c:pt idx="1125">
                  <c:v>2.1293235319151713E-2</c:v>
                </c:pt>
                <c:pt idx="1126">
                  <c:v>2.1290306255331379E-2</c:v>
                </c:pt>
                <c:pt idx="1127">
                  <c:v>2.1287012406315666E-2</c:v>
                </c:pt>
                <c:pt idx="1128">
                  <c:v>2.1283791532085729E-2</c:v>
                </c:pt>
                <c:pt idx="1129">
                  <c:v>2.1280644382494364E-2</c:v>
                </c:pt>
                <c:pt idx="1130">
                  <c:v>2.1277571708112043E-2</c:v>
                </c:pt>
                <c:pt idx="1131">
                  <c:v>2.1274574260226924E-2</c:v>
                </c:pt>
                <c:pt idx="1132">
                  <c:v>2.1271652790845731E-2</c:v>
                </c:pt>
                <c:pt idx="1133">
                  <c:v>2.1268808052692427E-2</c:v>
                </c:pt>
                <c:pt idx="1134">
                  <c:v>2.1265646761890931E-2</c:v>
                </c:pt>
                <c:pt idx="1135">
                  <c:v>2.1262190281138547E-2</c:v>
                </c:pt>
                <c:pt idx="1136">
                  <c:v>2.1259428877634011E-2</c:v>
                </c:pt>
                <c:pt idx="1137">
                  <c:v>2.1256509706884023E-2</c:v>
                </c:pt>
                <c:pt idx="1138">
                  <c:v>2.1253432424986878E-2</c:v>
                </c:pt>
                <c:pt idx="1139">
                  <c:v>2.1250535420747941E-2</c:v>
                </c:pt>
                <c:pt idx="1140">
                  <c:v>2.1247129222828617E-2</c:v>
                </c:pt>
                <c:pt idx="1141">
                  <c:v>2.1243563848433778E-2</c:v>
                </c:pt>
                <c:pt idx="1142">
                  <c:v>2.123983895381026E-2</c:v>
                </c:pt>
                <c:pt idx="1143">
                  <c:v>2.1235662314519128E-2</c:v>
                </c:pt>
                <c:pt idx="1144">
                  <c:v>2.123162914603486E-2</c:v>
                </c:pt>
                <c:pt idx="1145">
                  <c:v>2.1227435460211504E-2</c:v>
                </c:pt>
                <c:pt idx="1146">
                  <c:v>2.122308091346975E-2</c:v>
                </c:pt>
                <c:pt idx="1147">
                  <c:v>2.1218565162274008E-2</c:v>
                </c:pt>
                <c:pt idx="1148">
                  <c:v>2.121412041613711E-2</c:v>
                </c:pt>
                <c:pt idx="1149">
                  <c:v>2.1209269258224368E-2</c:v>
                </c:pt>
                <c:pt idx="1150">
                  <c:v>2.1204255831530797E-2</c:v>
                </c:pt>
                <c:pt idx="1151">
                  <c:v>2.1198327064075363E-2</c:v>
                </c:pt>
                <c:pt idx="1152">
                  <c:v>2.1192782009576954E-2</c:v>
                </c:pt>
                <c:pt idx="1153">
                  <c:v>2.1187268468166123E-2</c:v>
                </c:pt>
                <c:pt idx="1154">
                  <c:v>2.1181591269695231E-2</c:v>
                </c:pt>
                <c:pt idx="1155">
                  <c:v>2.1175750070976263E-2</c:v>
                </c:pt>
                <c:pt idx="1156">
                  <c:v>2.1169744528863593E-2</c:v>
                </c:pt>
                <c:pt idx="1157">
                  <c:v>2.1163574300257532E-2</c:v>
                </c:pt>
                <c:pt idx="1158">
                  <c:v>2.1157239042102548E-2</c:v>
                </c:pt>
                <c:pt idx="1159">
                  <c:v>2.1150738411388162E-2</c:v>
                </c:pt>
                <c:pt idx="1160">
                  <c:v>2.1144240751647444E-2</c:v>
                </c:pt>
                <c:pt idx="1161">
                  <c:v>2.1137732937707116E-2</c:v>
                </c:pt>
                <c:pt idx="1162">
                  <c:v>2.1131098295440999E-2</c:v>
                </c:pt>
                <c:pt idx="1163">
                  <c:v>2.1124579318378321E-2</c:v>
                </c:pt>
                <c:pt idx="1164">
                  <c:v>2.1118174338577163E-2</c:v>
                </c:pt>
                <c:pt idx="1165">
                  <c:v>2.1111293920215633E-2</c:v>
                </c:pt>
                <c:pt idx="1166">
                  <c:v>2.1105053525949598E-2</c:v>
                </c:pt>
                <c:pt idx="1167">
                  <c:v>2.1098927244183999E-2</c:v>
                </c:pt>
                <c:pt idx="1168">
                  <c:v>2.1092913341500614E-2</c:v>
                </c:pt>
                <c:pt idx="1169">
                  <c:v>2.1087800170565853E-2</c:v>
                </c:pt>
                <c:pt idx="1170">
                  <c:v>2.1082043467562962E-2</c:v>
                </c:pt>
                <c:pt idx="1171">
                  <c:v>2.1076388746215875E-2</c:v>
                </c:pt>
                <c:pt idx="1172">
                  <c:v>2.1070834241427285E-2</c:v>
                </c:pt>
                <c:pt idx="1173">
                  <c:v>2.1064467980782799E-2</c:v>
                </c:pt>
                <c:pt idx="1174">
                  <c:v>2.1059091259669871E-2</c:v>
                </c:pt>
                <c:pt idx="1175">
                  <c:v>2.1053814438123594E-2</c:v>
                </c:pt>
                <c:pt idx="1176">
                  <c:v>2.104863568397633E-2</c:v>
                </c:pt>
                <c:pt idx="1177">
                  <c:v>2.1043553152713151E-2</c:v>
                </c:pt>
                <c:pt idx="1178">
                  <c:v>2.1039511384228982E-2</c:v>
                </c:pt>
                <c:pt idx="1179">
                  <c:v>2.1034607952103702E-2</c:v>
                </c:pt>
                <c:pt idx="1180">
                  <c:v>2.1029790178372344E-2</c:v>
                </c:pt>
                <c:pt idx="1181">
                  <c:v>2.1025056188580776E-2</c:v>
                </c:pt>
                <c:pt idx="1182">
                  <c:v>2.1020404096121131E-2</c:v>
                </c:pt>
                <c:pt idx="1183">
                  <c:v>2.1015832002231408E-2</c:v>
                </c:pt>
                <c:pt idx="1184">
                  <c:v>2.1011337995991579E-2</c:v>
                </c:pt>
                <c:pt idx="1185">
                  <c:v>2.100692015432876E-2</c:v>
                </c:pt>
                <c:pt idx="1186">
                  <c:v>2.1001829943458384E-2</c:v>
                </c:pt>
                <c:pt idx="1187">
                  <c:v>2.0997104573735513E-2</c:v>
                </c:pt>
                <c:pt idx="1188">
                  <c:v>2.0992718300499175E-2</c:v>
                </c:pt>
                <c:pt idx="1189">
                  <c:v>2.0988117365948258E-2</c:v>
                </c:pt>
                <c:pt idx="1190">
                  <c:v>2.0983301103388217E-2</c:v>
                </c:pt>
                <c:pt idx="1191">
                  <c:v>2.0978443302092076E-2</c:v>
                </c:pt>
                <c:pt idx="1192">
                  <c:v>2.0973178371222777E-2</c:v>
                </c:pt>
                <c:pt idx="1193">
                  <c:v>2.0967696052607874E-2</c:v>
                </c:pt>
                <c:pt idx="1194">
                  <c:v>2.0961995679837139E-2</c:v>
                </c:pt>
                <c:pt idx="1195">
                  <c:v>2.0955966541504854E-2</c:v>
                </c:pt>
                <c:pt idx="1196">
                  <c:v>2.0949844314603061E-2</c:v>
                </c:pt>
                <c:pt idx="1197">
                  <c:v>2.094350209499081E-2</c:v>
                </c:pt>
                <c:pt idx="1198">
                  <c:v>2.0936939216598029E-2</c:v>
                </c:pt>
                <c:pt idx="1199">
                  <c:v>2.0930155013435911E-2</c:v>
                </c:pt>
                <c:pt idx="1200">
                  <c:v>2.0923176996967236E-2</c:v>
                </c:pt>
                <c:pt idx="1201">
                  <c:v>2.0915931592321753E-2</c:v>
                </c:pt>
                <c:pt idx="1202">
                  <c:v>2.0908462805135676E-2</c:v>
                </c:pt>
                <c:pt idx="1203">
                  <c:v>2.0899652664786109E-2</c:v>
                </c:pt>
                <c:pt idx="1204">
                  <c:v>2.0891743756708103E-2</c:v>
                </c:pt>
                <c:pt idx="1205">
                  <c:v>2.0883585381075584E-2</c:v>
                </c:pt>
                <c:pt idx="1206">
                  <c:v>2.0875200926042118E-2</c:v>
                </c:pt>
                <c:pt idx="1207">
                  <c:v>2.0866589726308289E-2</c:v>
                </c:pt>
                <c:pt idx="1208">
                  <c:v>2.0857751116662562E-2</c:v>
                </c:pt>
                <c:pt idx="1209">
                  <c:v>2.0848684431983063E-2</c:v>
                </c:pt>
                <c:pt idx="1210">
                  <c:v>2.0839389007236232E-2</c:v>
                </c:pt>
                <c:pt idx="1211">
                  <c:v>2.0829864177479496E-2</c:v>
                </c:pt>
                <c:pt idx="1212">
                  <c:v>2.0819932355066809E-2</c:v>
                </c:pt>
                <c:pt idx="1213">
                  <c:v>2.0809523003810112E-2</c:v>
                </c:pt>
                <c:pt idx="1214">
                  <c:v>2.0799795579792262E-2</c:v>
                </c:pt>
                <c:pt idx="1215">
                  <c:v>2.0790209128183083E-2</c:v>
                </c:pt>
                <c:pt idx="1216">
                  <c:v>2.0780763457929768E-2</c:v>
                </c:pt>
                <c:pt idx="1217">
                  <c:v>2.0771458373950322E-2</c:v>
                </c:pt>
                <c:pt idx="1218">
                  <c:v>2.0757104559877216E-2</c:v>
                </c:pt>
                <c:pt idx="1219">
                  <c:v>2.0748115591694084E-2</c:v>
                </c:pt>
                <c:pt idx="1220">
                  <c:v>2.0739270534646199E-2</c:v>
                </c:pt>
                <c:pt idx="1221">
                  <c:v>2.0730636587664674E-2</c:v>
                </c:pt>
                <c:pt idx="1222">
                  <c:v>2.0722095050158686E-2</c:v>
                </c:pt>
                <c:pt idx="1223">
                  <c:v>2.0713694742367578E-2</c:v>
                </c:pt>
                <c:pt idx="1224">
                  <c:v>2.0705435441674209E-2</c:v>
                </c:pt>
                <c:pt idx="1225">
                  <c:v>2.0697196515989797E-2</c:v>
                </c:pt>
                <c:pt idx="1226">
                  <c:v>2.0689210428444217E-2</c:v>
                </c:pt>
                <c:pt idx="1227">
                  <c:v>2.0681366714903681E-2</c:v>
                </c:pt>
                <c:pt idx="1228">
                  <c:v>2.0673665139479065E-2</c:v>
                </c:pt>
                <c:pt idx="1229">
                  <c:v>2.0666385710968758E-2</c:v>
                </c:pt>
                <c:pt idx="1230">
                  <c:v>2.065882780949271E-2</c:v>
                </c:pt>
                <c:pt idx="1231">
                  <c:v>2.0651548984823624E-2</c:v>
                </c:pt>
                <c:pt idx="1232">
                  <c:v>2.0644409240423146E-2</c:v>
                </c:pt>
                <c:pt idx="1233">
                  <c:v>2.0637408317196786E-2</c:v>
                </c:pt>
                <c:pt idx="1234">
                  <c:v>2.0630545951997654E-2</c:v>
                </c:pt>
                <c:pt idx="1235">
                  <c:v>2.0623821877622531E-2</c:v>
                </c:pt>
                <c:pt idx="1236">
                  <c:v>2.0617235822816226E-2</c:v>
                </c:pt>
                <c:pt idx="1237">
                  <c:v>2.0610787512268525E-2</c:v>
                </c:pt>
                <c:pt idx="1238">
                  <c:v>2.0604342133609271E-2</c:v>
                </c:pt>
                <c:pt idx="1239">
                  <c:v>2.0597962876577204E-2</c:v>
                </c:pt>
                <c:pt idx="1240">
                  <c:v>2.0591345814796932E-2</c:v>
                </c:pt>
                <c:pt idx="1241">
                  <c:v>2.058449017515019E-2</c:v>
                </c:pt>
                <c:pt idx="1242">
                  <c:v>2.0577390711694822E-2</c:v>
                </c:pt>
                <c:pt idx="1243">
                  <c:v>2.0570037757638049E-2</c:v>
                </c:pt>
                <c:pt idx="1244">
                  <c:v>2.0562443838210338E-2</c:v>
                </c:pt>
                <c:pt idx="1245">
                  <c:v>2.055460818066196E-2</c:v>
                </c:pt>
                <c:pt idx="1246">
                  <c:v>2.054653001234277E-2</c:v>
                </c:pt>
                <c:pt idx="1247">
                  <c:v>2.0538302919685995E-2</c:v>
                </c:pt>
                <c:pt idx="1248">
                  <c:v>2.0529755595851355E-2</c:v>
                </c:pt>
                <c:pt idx="1249">
                  <c:v>2.0520963512739694E-2</c:v>
                </c:pt>
                <c:pt idx="1250">
                  <c:v>2.0511925898128721E-2</c:v>
                </c:pt>
                <c:pt idx="1251">
                  <c:v>2.0502474473571165E-2</c:v>
                </c:pt>
                <c:pt idx="1252">
                  <c:v>2.0492925020709908E-2</c:v>
                </c:pt>
                <c:pt idx="1253">
                  <c:v>2.0483127651415044E-2</c:v>
                </c:pt>
                <c:pt idx="1254">
                  <c:v>2.0473081593871602E-2</c:v>
                </c:pt>
                <c:pt idx="1255">
                  <c:v>2.0462786076374702E-2</c:v>
                </c:pt>
                <c:pt idx="1256">
                  <c:v>2.0452500817873899E-2</c:v>
                </c:pt>
                <c:pt idx="1257">
                  <c:v>2.0441722869465415E-2</c:v>
                </c:pt>
                <c:pt idx="1258">
                  <c:v>2.0430693215625489E-2</c:v>
                </c:pt>
                <c:pt idx="1259">
                  <c:v>2.0419411085106878E-2</c:v>
                </c:pt>
                <c:pt idx="1260">
                  <c:v>2.040787570677478E-2</c:v>
                </c:pt>
                <c:pt idx="1261">
                  <c:v>2.0396086309608142E-2</c:v>
                </c:pt>
                <c:pt idx="1262">
                  <c:v>2.0384042122702305E-2</c:v>
                </c:pt>
                <c:pt idx="1263">
                  <c:v>2.0371742375266809E-2</c:v>
                </c:pt>
                <c:pt idx="1264">
                  <c:v>2.0358363020922244E-2</c:v>
                </c:pt>
                <c:pt idx="1265">
                  <c:v>2.0345782342137422E-2</c:v>
                </c:pt>
                <c:pt idx="1266">
                  <c:v>2.0333366331378337E-2</c:v>
                </c:pt>
                <c:pt idx="1267">
                  <c:v>2.0321115247509222E-2</c:v>
                </c:pt>
                <c:pt idx="1268">
                  <c:v>2.0309029347690459E-2</c:v>
                </c:pt>
                <c:pt idx="1269">
                  <c:v>2.0297342463153661E-2</c:v>
                </c:pt>
                <c:pt idx="1270">
                  <c:v>2.0285558993614963E-2</c:v>
                </c:pt>
                <c:pt idx="1271">
                  <c:v>2.0273943705413976E-2</c:v>
                </c:pt>
                <c:pt idx="1272">
                  <c:v>2.0262496854735714E-2</c:v>
                </c:pt>
                <c:pt idx="1273">
                  <c:v>2.0251086490946067E-2</c:v>
                </c:pt>
                <c:pt idx="1274">
                  <c:v>2.0239997000579209E-2</c:v>
                </c:pt>
                <c:pt idx="1275">
                  <c:v>2.0229074446776924E-2</c:v>
                </c:pt>
                <c:pt idx="1276">
                  <c:v>2.0218319073099164E-2</c:v>
                </c:pt>
                <c:pt idx="1277">
                  <c:v>2.0207798011060905E-2</c:v>
                </c:pt>
                <c:pt idx="1278">
                  <c:v>2.0197367069734039E-2</c:v>
                </c:pt>
                <c:pt idx="1279">
                  <c:v>2.0187106311395316E-2</c:v>
                </c:pt>
                <c:pt idx="1280">
                  <c:v>2.0177015978568545E-2</c:v>
                </c:pt>
                <c:pt idx="1281">
                  <c:v>2.0167096312070056E-2</c:v>
                </c:pt>
                <c:pt idx="1282">
                  <c:v>2.0157311038960259E-2</c:v>
                </c:pt>
                <c:pt idx="1283">
                  <c:v>2.0147732603145754E-2</c:v>
                </c:pt>
                <c:pt idx="1284">
                  <c:v>2.0138323234790412E-2</c:v>
                </c:pt>
                <c:pt idx="1285">
                  <c:v>2.0129083162172934E-2</c:v>
                </c:pt>
                <c:pt idx="1286">
                  <c:v>2.0120012611873375E-2</c:v>
                </c:pt>
                <c:pt idx="1287">
                  <c:v>2.01111118087762E-2</c:v>
                </c:pt>
                <c:pt idx="1288">
                  <c:v>2.0102380976068528E-2</c:v>
                </c:pt>
                <c:pt idx="1289">
                  <c:v>2.0093820335243179E-2</c:v>
                </c:pt>
                <c:pt idx="1290">
                  <c:v>2.0085748971994884E-2</c:v>
                </c:pt>
                <c:pt idx="1291">
                  <c:v>2.0077430308784679E-2</c:v>
                </c:pt>
                <c:pt idx="1292">
                  <c:v>2.0068864751258211E-2</c:v>
                </c:pt>
                <c:pt idx="1293">
                  <c:v>2.0060047111309626E-2</c:v>
                </c:pt>
                <c:pt idx="1294">
                  <c:v>2.0050976571406802E-2</c:v>
                </c:pt>
                <c:pt idx="1295">
                  <c:v>2.0041453941734358E-2</c:v>
                </c:pt>
                <c:pt idx="1296">
                  <c:v>2.0031856152962262E-2</c:v>
                </c:pt>
                <c:pt idx="1297">
                  <c:v>2.0022002940066119E-2</c:v>
                </c:pt>
                <c:pt idx="1298">
                  <c:v>2.0011893485945256E-2</c:v>
                </c:pt>
                <c:pt idx="1299">
                  <c:v>2.0001801766694156E-2</c:v>
                </c:pt>
                <c:pt idx="1300">
                  <c:v>1.9991196665116694E-2</c:v>
                </c:pt>
                <c:pt idx="1301">
                  <c:v>1.9980332943996211E-2</c:v>
                </c:pt>
                <c:pt idx="1302">
                  <c:v>1.9969209786712568E-2</c:v>
                </c:pt>
                <c:pt idx="1303">
                  <c:v>1.9957474006490662E-2</c:v>
                </c:pt>
                <c:pt idx="1304">
                  <c:v>1.9945809952384787E-2</c:v>
                </c:pt>
                <c:pt idx="1305">
                  <c:v>1.9933883940617639E-2</c:v>
                </c:pt>
                <c:pt idx="1306">
                  <c:v>1.9921695155035914E-2</c:v>
                </c:pt>
                <c:pt idx="1307">
                  <c:v>1.990924277961105E-2</c:v>
                </c:pt>
                <c:pt idx="1308">
                  <c:v>1.9896976967747938E-2</c:v>
                </c:pt>
                <c:pt idx="1309">
                  <c:v>1.988401490196523E-2</c:v>
                </c:pt>
                <c:pt idx="1310">
                  <c:v>1.9870786871391561E-2</c:v>
                </c:pt>
                <c:pt idx="1311">
                  <c:v>1.9857292060509547E-2</c:v>
                </c:pt>
                <c:pt idx="1312">
                  <c:v>1.9843529653929007E-2</c:v>
                </c:pt>
                <c:pt idx="1313">
                  <c:v>1.9829498836390035E-2</c:v>
                </c:pt>
                <c:pt idx="1314">
                  <c:v>1.9815198792761682E-2</c:v>
                </c:pt>
                <c:pt idx="1315">
                  <c:v>1.9800628708045057E-2</c:v>
                </c:pt>
                <c:pt idx="1316">
                  <c:v>1.978394431627337E-2</c:v>
                </c:pt>
                <c:pt idx="1317">
                  <c:v>1.9769013278048867E-2</c:v>
                </c:pt>
                <c:pt idx="1318">
                  <c:v>1.9754296118137685E-2</c:v>
                </c:pt>
                <c:pt idx="1319">
                  <c:v>1.9739792456145846E-2</c:v>
                </c:pt>
                <c:pt idx="1320">
                  <c:v>1.9725501907074793E-2</c:v>
                </c:pt>
                <c:pt idx="1321">
                  <c:v>1.9711831966515606E-2</c:v>
                </c:pt>
                <c:pt idx="1322">
                  <c:v>1.9697931703614238E-2</c:v>
                </c:pt>
                <c:pt idx="1323">
                  <c:v>1.9684246027791907E-2</c:v>
                </c:pt>
                <c:pt idx="1324">
                  <c:v>1.9670774538580314E-2</c:v>
                </c:pt>
                <c:pt idx="1325">
                  <c:v>1.9657232058097305E-2</c:v>
                </c:pt>
                <c:pt idx="1326">
                  <c:v>1.9644211843600743E-2</c:v>
                </c:pt>
                <c:pt idx="1327">
                  <c:v>1.9631401918045226E-2</c:v>
                </c:pt>
                <c:pt idx="1328">
                  <c:v>1.9618801859575156E-2</c:v>
                </c:pt>
                <c:pt idx="1329">
                  <c:v>1.9606615551140762E-2</c:v>
                </c:pt>
                <c:pt idx="1330">
                  <c:v>1.9594420512419396E-2</c:v>
                </c:pt>
                <c:pt idx="1331">
                  <c:v>1.9582436727350414E-2</c:v>
                </c:pt>
                <c:pt idx="1332">
                  <c:v>1.9570663758409268E-2</c:v>
                </c:pt>
                <c:pt idx="1333">
                  <c:v>1.9559101163437294E-2</c:v>
                </c:pt>
                <c:pt idx="1334">
                  <c:v>1.9547584513018617E-2</c:v>
                </c:pt>
                <c:pt idx="1335">
                  <c:v>1.9536441325089273E-2</c:v>
                </c:pt>
                <c:pt idx="1336">
                  <c:v>1.9525504463486391E-2</c:v>
                </c:pt>
                <c:pt idx="1337">
                  <c:v>1.951477346487147E-2</c:v>
                </c:pt>
                <c:pt idx="1338">
                  <c:v>1.9504247861293178E-2</c:v>
                </c:pt>
                <c:pt idx="1339">
                  <c:v>1.9493927180189094E-2</c:v>
                </c:pt>
                <c:pt idx="1340">
                  <c:v>1.9483810944384828E-2</c:v>
                </c:pt>
                <c:pt idx="1341">
                  <c:v>1.9473898672095338E-2</c:v>
                </c:pt>
                <c:pt idx="1342">
                  <c:v>1.9464666869190642E-2</c:v>
                </c:pt>
                <c:pt idx="1343">
                  <c:v>1.9455335296047732E-2</c:v>
                </c:pt>
                <c:pt idx="1344">
                  <c:v>1.9445504788697259E-2</c:v>
                </c:pt>
                <c:pt idx="1345">
                  <c:v>1.943538969909157E-2</c:v>
                </c:pt>
                <c:pt idx="1346">
                  <c:v>1.9424989087796496E-2</c:v>
                </c:pt>
                <c:pt idx="1347">
                  <c:v>1.9413960676509495E-2</c:v>
                </c:pt>
                <c:pt idx="1348">
                  <c:v>1.9402964758858797E-2</c:v>
                </c:pt>
                <c:pt idx="1349">
                  <c:v>1.9391680419892258E-2</c:v>
                </c:pt>
                <c:pt idx="1350">
                  <c:v>1.9380106720733644E-2</c:v>
                </c:pt>
                <c:pt idx="1351">
                  <c:v>1.9368242722657383E-2</c:v>
                </c:pt>
                <c:pt idx="1352">
                  <c:v>1.9356536874204931E-2</c:v>
                </c:pt>
                <c:pt idx="1353">
                  <c:v>1.9344111318956789E-2</c:v>
                </c:pt>
                <c:pt idx="1354">
                  <c:v>1.9331392731740449E-2</c:v>
                </c:pt>
                <c:pt idx="1355">
                  <c:v>1.9318380174438713E-2</c:v>
                </c:pt>
                <c:pt idx="1356">
                  <c:v>1.9304535403541465E-2</c:v>
                </c:pt>
                <c:pt idx="1357">
                  <c:v>1.929090990711143E-2</c:v>
                </c:pt>
                <c:pt idx="1358">
                  <c:v>1.9276987544914696E-2</c:v>
                </c:pt>
                <c:pt idx="1359">
                  <c:v>1.9262767379453278E-2</c:v>
                </c:pt>
                <c:pt idx="1360">
                  <c:v>1.9248875013421544E-2</c:v>
                </c:pt>
                <c:pt idx="1361">
                  <c:v>1.9234078943862587E-2</c:v>
                </c:pt>
                <c:pt idx="1362">
                  <c:v>1.9218982341778358E-2</c:v>
                </c:pt>
                <c:pt idx="1363">
                  <c:v>1.9203584270318253E-2</c:v>
                </c:pt>
                <c:pt idx="1364">
                  <c:v>1.918788379279553E-2</c:v>
                </c:pt>
                <c:pt idx="1365">
                  <c:v>1.9171879972690369E-2</c:v>
                </c:pt>
                <c:pt idx="1366">
                  <c:v>1.9155571873648577E-2</c:v>
                </c:pt>
                <c:pt idx="1367">
                  <c:v>1.9138958559486427E-2</c:v>
                </c:pt>
                <c:pt idx="1368">
                  <c:v>1.9119605461275321E-2</c:v>
                </c:pt>
                <c:pt idx="1369">
                  <c:v>1.9102517306062307E-2</c:v>
                </c:pt>
                <c:pt idx="1370">
                  <c:v>1.9085681898668487E-2</c:v>
                </c:pt>
                <c:pt idx="1371">
                  <c:v>1.9069105350725934E-2</c:v>
                </c:pt>
                <c:pt idx="1372">
                  <c:v>1.9052788000491459E-2</c:v>
                </c:pt>
                <c:pt idx="1373">
                  <c:v>1.9037305718264039E-2</c:v>
                </c:pt>
                <c:pt idx="1374">
                  <c:v>1.9021465652967456E-2</c:v>
                </c:pt>
                <c:pt idx="1375">
                  <c:v>1.900588879227565E-2</c:v>
                </c:pt>
                <c:pt idx="1376">
                  <c:v>1.8990575475222343E-2</c:v>
                </c:pt>
                <c:pt idx="1377">
                  <c:v>1.8975100941914888E-2</c:v>
                </c:pt>
                <c:pt idx="1378">
                  <c:v>1.8960345791720179E-2</c:v>
                </c:pt>
                <c:pt idx="1379">
                  <c:v>1.8945852162238378E-2</c:v>
                </c:pt>
                <c:pt idx="1380">
                  <c:v>1.893162037893523E-2</c:v>
                </c:pt>
                <c:pt idx="1381">
                  <c:v>1.8917650765677325E-2</c:v>
                </c:pt>
                <c:pt idx="1382">
                  <c:v>1.890424877278888E-2</c:v>
                </c:pt>
                <c:pt idx="1383">
                  <c:v>1.8890789619245514E-2</c:v>
                </c:pt>
                <c:pt idx="1384">
                  <c:v>1.8877596663814444E-2</c:v>
                </c:pt>
                <c:pt idx="1385">
                  <c:v>1.8864670231090667E-2</c:v>
                </c:pt>
                <c:pt idx="1386">
                  <c:v>1.8851746473729662E-2</c:v>
                </c:pt>
                <c:pt idx="1387">
                  <c:v>1.8839356592608596E-2</c:v>
                </c:pt>
                <c:pt idx="1388">
                  <c:v>1.8827231103937202E-2</c:v>
                </c:pt>
                <c:pt idx="1389">
                  <c:v>1.8815370318825748E-2</c:v>
                </c:pt>
                <c:pt idx="1390">
                  <c:v>1.8803774546793602E-2</c:v>
                </c:pt>
                <c:pt idx="1391">
                  <c:v>1.8792444095765321E-2</c:v>
                </c:pt>
                <c:pt idx="1392">
                  <c:v>1.8781379272076727E-2</c:v>
                </c:pt>
                <c:pt idx="1393">
                  <c:v>1.8770580380471445E-2</c:v>
                </c:pt>
                <c:pt idx="1394">
                  <c:v>1.876037862385933E-2</c:v>
                </c:pt>
                <c:pt idx="1395">
                  <c:v>1.875074121432898E-2</c:v>
                </c:pt>
                <c:pt idx="1396">
                  <c:v>1.8740201967275119E-2</c:v>
                </c:pt>
                <c:pt idx="1397">
                  <c:v>1.8729362506144015E-2</c:v>
                </c:pt>
                <c:pt idx="1398">
                  <c:v>1.8717806288902225E-2</c:v>
                </c:pt>
                <c:pt idx="1399">
                  <c:v>1.8706340931418146E-2</c:v>
                </c:pt>
                <c:pt idx="1400">
                  <c:v>1.8694572325895518E-2</c:v>
                </c:pt>
                <c:pt idx="1401">
                  <c:v>1.8682499489816103E-2</c:v>
                </c:pt>
                <c:pt idx="1402">
                  <c:v>1.8670121440823279E-2</c:v>
                </c:pt>
                <c:pt idx="1403">
                  <c:v>1.8657966207644656E-2</c:v>
                </c:pt>
                <c:pt idx="1404">
                  <c:v>1.8644997733293246E-2</c:v>
                </c:pt>
                <c:pt idx="1405">
                  <c:v>1.8631721185467482E-2</c:v>
                </c:pt>
                <c:pt idx="1406">
                  <c:v>1.8618135582481907E-2</c:v>
                </c:pt>
                <c:pt idx="1407">
                  <c:v>1.8604239942819786E-2</c:v>
                </c:pt>
                <c:pt idx="1408">
                  <c:v>1.8589388684626552E-2</c:v>
                </c:pt>
                <c:pt idx="1409">
                  <c:v>1.8574846653252312E-2</c:v>
                </c:pt>
                <c:pt idx="1410">
                  <c:v>1.8559991556153958E-2</c:v>
                </c:pt>
                <c:pt idx="1411">
                  <c:v>1.8542629698349338E-2</c:v>
                </c:pt>
                <c:pt idx="1412">
                  <c:v>1.8527842438072616E-2</c:v>
                </c:pt>
                <c:pt idx="1413">
                  <c:v>1.851202076440241E-2</c:v>
                </c:pt>
                <c:pt idx="1414">
                  <c:v>1.8495882048276707E-2</c:v>
                </c:pt>
                <c:pt idx="1415">
                  <c:v>1.84794253096132E-2</c:v>
                </c:pt>
                <c:pt idx="1416">
                  <c:v>1.8462649568512849E-2</c:v>
                </c:pt>
                <c:pt idx="1417">
                  <c:v>1.844555384526167E-2</c:v>
                </c:pt>
                <c:pt idx="1418">
                  <c:v>1.8428137160330715E-2</c:v>
                </c:pt>
                <c:pt idx="1419">
                  <c:v>1.841039853438094E-2</c:v>
                </c:pt>
                <c:pt idx="1420">
                  <c:v>1.8389527205922164E-2</c:v>
                </c:pt>
                <c:pt idx="1421">
                  <c:v>1.8371165964271574E-2</c:v>
                </c:pt>
                <c:pt idx="1422">
                  <c:v>1.8353022948457517E-2</c:v>
                </c:pt>
                <c:pt idx="1423">
                  <c:v>1.8335154812814693E-2</c:v>
                </c:pt>
                <c:pt idx="1424">
                  <c:v>1.8317563478659253E-2</c:v>
                </c:pt>
                <c:pt idx="1425">
                  <c:v>1.8300957115388896E-2</c:v>
                </c:pt>
                <c:pt idx="1426">
                  <c:v>1.8283878848918807E-2</c:v>
                </c:pt>
                <c:pt idx="1427">
                  <c:v>1.8267086158699892E-2</c:v>
                </c:pt>
                <c:pt idx="1428">
                  <c:v>1.8250580999763257E-2</c:v>
                </c:pt>
                <c:pt idx="1429">
                  <c:v>1.8233826399690622E-2</c:v>
                </c:pt>
                <c:pt idx="1430">
                  <c:v>1.82179364809129E-2</c:v>
                </c:pt>
                <c:pt idx="1431">
                  <c:v>1.8202336942298569E-2</c:v>
                </c:pt>
                <c:pt idx="1432">
                  <c:v>1.8187029742183732E-2</c:v>
                </c:pt>
                <c:pt idx="1433">
                  <c:v>1.8172016843544695E-2</c:v>
                </c:pt>
                <c:pt idx="1434">
                  <c:v>1.8157698271803177E-2</c:v>
                </c:pt>
                <c:pt idx="1435">
                  <c:v>1.8143260964133372E-2</c:v>
                </c:pt>
                <c:pt idx="1436">
                  <c:v>1.8129126995820262E-2</c:v>
                </c:pt>
                <c:pt idx="1437">
                  <c:v>1.8115298363891523E-2</c:v>
                </c:pt>
                <c:pt idx="1438">
                  <c:v>1.810143590177268E-2</c:v>
                </c:pt>
                <c:pt idx="1439">
                  <c:v>1.8088230294653992E-2</c:v>
                </c:pt>
                <c:pt idx="1440">
                  <c:v>1.8075332859985041E-2</c:v>
                </c:pt>
                <c:pt idx="1441">
                  <c:v>1.8062745597961047E-2</c:v>
                </c:pt>
                <c:pt idx="1442">
                  <c:v>1.8050470513439599E-2</c:v>
                </c:pt>
                <c:pt idx="1443">
                  <c:v>1.8038509615948457E-2</c:v>
                </c:pt>
                <c:pt idx="1444">
                  <c:v>1.8026864919685991E-2</c:v>
                </c:pt>
                <c:pt idx="1445">
                  <c:v>1.8015538443525967E-2</c:v>
                </c:pt>
                <c:pt idx="1446">
                  <c:v>1.8004532211017978E-2</c:v>
                </c:pt>
                <c:pt idx="1447">
                  <c:v>1.7994621654955283E-2</c:v>
                </c:pt>
                <c:pt idx="1448">
                  <c:v>1.798383308386297E-2</c:v>
                </c:pt>
                <c:pt idx="1449">
                  <c:v>1.7972770947413914E-2</c:v>
                </c:pt>
                <c:pt idx="1450">
                  <c:v>1.7961434382766449E-2</c:v>
                </c:pt>
                <c:pt idx="1451">
                  <c:v>1.7949342909058762E-2</c:v>
                </c:pt>
                <c:pt idx="1452">
                  <c:v>1.7937434282207357E-2</c:v>
                </c:pt>
                <c:pt idx="1453">
                  <c:v>1.7925248564500333E-2</c:v>
                </c:pt>
                <c:pt idx="1454">
                  <c:v>1.7912784893626816E-2</c:v>
                </c:pt>
                <c:pt idx="1455">
                  <c:v>1.7900604946371235E-2</c:v>
                </c:pt>
                <c:pt idx="1456">
                  <c:v>1.7887603700328405E-2</c:v>
                </c:pt>
                <c:pt idx="1457">
                  <c:v>1.78743219899626E-2</c:v>
                </c:pt>
                <c:pt idx="1458">
                  <c:v>1.7860758953526661E-2</c:v>
                </c:pt>
                <c:pt idx="1459">
                  <c:v>1.7846913729413542E-2</c:v>
                </c:pt>
                <c:pt idx="1460">
                  <c:v>1.7832117580089228E-2</c:v>
                </c:pt>
                <c:pt idx="1461">
                  <c:v>1.781768410412771E-2</c:v>
                </c:pt>
                <c:pt idx="1462">
                  <c:v>1.7802965781596687E-2</c:v>
                </c:pt>
                <c:pt idx="1463">
                  <c:v>1.7785794945332584E-2</c:v>
                </c:pt>
                <c:pt idx="1464">
                  <c:v>1.7771219912805919E-2</c:v>
                </c:pt>
                <c:pt idx="1465">
                  <c:v>1.7755622356156582E-2</c:v>
                </c:pt>
                <c:pt idx="1466">
                  <c:v>1.7739736461745665E-2</c:v>
                </c:pt>
                <c:pt idx="1467">
                  <c:v>1.7723561369171748E-2</c:v>
                </c:pt>
                <c:pt idx="1468">
                  <c:v>1.7707096218185819E-2</c:v>
                </c:pt>
                <c:pt idx="1469">
                  <c:v>1.7690340148694778E-2</c:v>
                </c:pt>
                <c:pt idx="1470">
                  <c:v>1.7673292300761451E-2</c:v>
                </c:pt>
                <c:pt idx="1471">
                  <c:v>1.7655951814605459E-2</c:v>
                </c:pt>
                <c:pt idx="1472">
                  <c:v>1.7638317830604978E-2</c:v>
                </c:pt>
                <c:pt idx="1473">
                  <c:v>1.7616864038257154E-2</c:v>
                </c:pt>
                <c:pt idx="1474">
                  <c:v>1.7599459729700225E-2</c:v>
                </c:pt>
                <c:pt idx="1475">
                  <c:v>1.758236715799168E-2</c:v>
                </c:pt>
                <c:pt idx="1476">
                  <c:v>1.7565587519413721E-2</c:v>
                </c:pt>
                <c:pt idx="1477">
                  <c:v>1.755111909990344E-2</c:v>
                </c:pt>
                <c:pt idx="1478">
                  <c:v>1.753482337009003E-2</c:v>
                </c:pt>
                <c:pt idx="1479">
                  <c:v>1.7518853511614401E-2</c:v>
                </c:pt>
                <c:pt idx="1480">
                  <c:v>1.7503210760315527E-2</c:v>
                </c:pt>
                <c:pt idx="1481">
                  <c:v>1.7484761916304749E-2</c:v>
                </c:pt>
                <c:pt idx="1482">
                  <c:v>1.7469895963358267E-2</c:v>
                </c:pt>
                <c:pt idx="1483">
                  <c:v>1.7455354661240388E-2</c:v>
                </c:pt>
                <c:pt idx="1484">
                  <c:v>1.74411392304386E-2</c:v>
                </c:pt>
                <c:pt idx="1485">
                  <c:v>1.7428340533536014E-2</c:v>
                </c:pt>
                <c:pt idx="1486">
                  <c:v>1.7413690872972318E-2</c:v>
                </c:pt>
                <c:pt idx="1487">
                  <c:v>1.7400460395528759E-2</c:v>
                </c:pt>
                <c:pt idx="1488">
                  <c:v>1.7387560687846183E-2</c:v>
                </c:pt>
                <c:pt idx="1489">
                  <c:v>1.7374992978670997E-2</c:v>
                </c:pt>
                <c:pt idx="1490">
                  <c:v>1.7362758498406652E-2</c:v>
                </c:pt>
                <c:pt idx="1491">
                  <c:v>1.7350858479114956E-2</c:v>
                </c:pt>
                <c:pt idx="1492">
                  <c:v>1.7339294154521678E-2</c:v>
                </c:pt>
                <c:pt idx="1493">
                  <c:v>1.7328066760014825E-2</c:v>
                </c:pt>
                <c:pt idx="1494">
                  <c:v>1.7317177532649396E-2</c:v>
                </c:pt>
                <c:pt idx="1495">
                  <c:v>1.7306627711148246E-2</c:v>
                </c:pt>
                <c:pt idx="1496">
                  <c:v>1.7296418535903812E-2</c:v>
                </c:pt>
                <c:pt idx="1497">
                  <c:v>1.7286551248981138E-2</c:v>
                </c:pt>
                <c:pt idx="1498">
                  <c:v>1.7277975039492747E-2</c:v>
                </c:pt>
                <c:pt idx="1499">
                  <c:v>1.7269084774083128E-2</c:v>
                </c:pt>
                <c:pt idx="1500">
                  <c:v>1.7259676813403901E-2</c:v>
                </c:pt>
                <c:pt idx="1501">
                  <c:v>1.7250005625736621E-2</c:v>
                </c:pt>
                <c:pt idx="1502">
                  <c:v>1.7240070388046834E-2</c:v>
                </c:pt>
                <c:pt idx="1503">
                  <c:v>1.7227802745257523E-2</c:v>
                </c:pt>
                <c:pt idx="1504">
                  <c:v>1.7218975021869608E-2</c:v>
                </c:pt>
                <c:pt idx="1505">
                  <c:v>1.7208222861948955E-2</c:v>
                </c:pt>
                <c:pt idx="1506">
                  <c:v>1.7197203289947251E-2</c:v>
                </c:pt>
                <c:pt idx="1507">
                  <c:v>1.718640465155083E-2</c:v>
                </c:pt>
                <c:pt idx="1508">
                  <c:v>1.7174867836825185E-2</c:v>
                </c:pt>
                <c:pt idx="1509">
                  <c:v>1.7163061214269984E-2</c:v>
                </c:pt>
                <c:pt idx="1510">
                  <c:v>1.7150983961845331E-2</c:v>
                </c:pt>
                <c:pt idx="1511">
                  <c:v>1.7138065468256174E-2</c:v>
                </c:pt>
                <c:pt idx="1512">
                  <c:v>1.7125424157281469E-2</c:v>
                </c:pt>
                <c:pt idx="1513">
                  <c:v>1.7112509679937677E-2</c:v>
                </c:pt>
                <c:pt idx="1514">
                  <c:v>1.7099321214706999E-2</c:v>
                </c:pt>
                <c:pt idx="1515">
                  <c:v>1.7080003636615566E-2</c:v>
                </c:pt>
                <c:pt idx="1516">
                  <c:v>1.7066146352869155E-2</c:v>
                </c:pt>
                <c:pt idx="1517">
                  <c:v>1.7052012265634919E-2</c:v>
                </c:pt>
                <c:pt idx="1518">
                  <c:v>1.7037600554001171E-2</c:v>
                </c:pt>
                <c:pt idx="1519">
                  <c:v>1.7022910397194571E-2</c:v>
                </c:pt>
                <c:pt idx="1520">
                  <c:v>1.7007940974583205E-2</c:v>
                </c:pt>
                <c:pt idx="1521">
                  <c:v>1.6992691465676141E-2</c:v>
                </c:pt>
                <c:pt idx="1522">
                  <c:v>1.6977161050126519E-2</c:v>
                </c:pt>
                <c:pt idx="1523">
                  <c:v>1.6961348907730645E-2</c:v>
                </c:pt>
                <c:pt idx="1524">
                  <c:v>1.6943556855456277E-2</c:v>
                </c:pt>
                <c:pt idx="1525">
                  <c:v>1.6927539147035337E-2</c:v>
                </c:pt>
                <c:pt idx="1526">
                  <c:v>1.691186526629377E-2</c:v>
                </c:pt>
                <c:pt idx="1527">
                  <c:v>1.6896536178415158E-2</c:v>
                </c:pt>
                <c:pt idx="1528">
                  <c:v>1.6881552849302948E-2</c:v>
                </c:pt>
                <c:pt idx="1529">
                  <c:v>1.6865392103604784E-2</c:v>
                </c:pt>
                <c:pt idx="1530">
                  <c:v>1.6851103001526167E-2</c:v>
                </c:pt>
                <c:pt idx="1531">
                  <c:v>1.6837165965717892E-2</c:v>
                </c:pt>
                <c:pt idx="1532">
                  <c:v>1.6823581974748883E-2</c:v>
                </c:pt>
                <c:pt idx="1533">
                  <c:v>1.6809993687584148E-2</c:v>
                </c:pt>
                <c:pt idx="1534">
                  <c:v>1.6797155538908266E-2</c:v>
                </c:pt>
                <c:pt idx="1535">
                  <c:v>1.6784670069344386E-2</c:v>
                </c:pt>
                <c:pt idx="1536">
                  <c:v>1.6772538250710352E-2</c:v>
                </c:pt>
                <c:pt idx="1537">
                  <c:v>1.6760991993772009E-2</c:v>
                </c:pt>
                <c:pt idx="1538">
                  <c:v>1.6749546862923272E-2</c:v>
                </c:pt>
                <c:pt idx="1539">
                  <c:v>1.6738461647501396E-2</c:v>
                </c:pt>
                <c:pt idx="1540">
                  <c:v>1.6727737331983145E-2</c:v>
                </c:pt>
                <c:pt idx="1541">
                  <c:v>1.6717217986492148E-2</c:v>
                </c:pt>
                <c:pt idx="1542">
                  <c:v>1.6707228522783748E-2</c:v>
                </c:pt>
                <c:pt idx="1543">
                  <c:v>1.669759953336316E-2</c:v>
                </c:pt>
                <c:pt idx="1544">
                  <c:v>1.6688331995966532E-2</c:v>
                </c:pt>
                <c:pt idx="1545">
                  <c:v>1.6679426889078555E-2</c:v>
                </c:pt>
                <c:pt idx="1546">
                  <c:v>1.6670885191932876E-2</c:v>
                </c:pt>
                <c:pt idx="1547">
                  <c:v>1.6662707884516893E-2</c:v>
                </c:pt>
                <c:pt idx="1548">
                  <c:v>1.6654895947569137E-2</c:v>
                </c:pt>
                <c:pt idx="1549">
                  <c:v>1.6647450362584058E-2</c:v>
                </c:pt>
                <c:pt idx="1550">
                  <c:v>1.6640932666530189E-2</c:v>
                </c:pt>
                <c:pt idx="1551">
                  <c:v>1.6633966431137456E-2</c:v>
                </c:pt>
                <c:pt idx="1552">
                  <c:v>1.6626741892049823E-2</c:v>
                </c:pt>
                <c:pt idx="1553">
                  <c:v>1.6619258240405364E-2</c:v>
                </c:pt>
                <c:pt idx="1554">
                  <c:v>1.6611514667457864E-2</c:v>
                </c:pt>
                <c:pt idx="1555">
                  <c:v>1.6603229670865957E-2</c:v>
                </c:pt>
                <c:pt idx="1556">
                  <c:v>1.659494448665429E-2</c:v>
                </c:pt>
                <c:pt idx="1557">
                  <c:v>1.6586396886004155E-2</c:v>
                </c:pt>
                <c:pt idx="1558">
                  <c:v>1.6577586060616632E-2</c:v>
                </c:pt>
                <c:pt idx="1559">
                  <c:v>1.6568869684988798E-2</c:v>
                </c:pt>
                <c:pt idx="1560">
                  <c:v>1.6559549606940248E-2</c:v>
                </c:pt>
                <c:pt idx="1561">
                  <c:v>1.6549963949587292E-2</c:v>
                </c:pt>
                <c:pt idx="1562">
                  <c:v>1.6540111905119538E-2</c:v>
                </c:pt>
                <c:pt idx="1563">
                  <c:v>1.652955528054123E-2</c:v>
                </c:pt>
                <c:pt idx="1564">
                  <c:v>1.6519148139177597E-2</c:v>
                </c:pt>
                <c:pt idx="1565">
                  <c:v>1.6508472118365584E-2</c:v>
                </c:pt>
                <c:pt idx="1566">
                  <c:v>1.6497526410783957E-2</c:v>
                </c:pt>
                <c:pt idx="1567">
                  <c:v>1.6486310209237957E-2</c:v>
                </c:pt>
                <c:pt idx="1568">
                  <c:v>1.6475360286971757E-2</c:v>
                </c:pt>
                <c:pt idx="1569">
                  <c:v>1.6463620924363556E-2</c:v>
                </c:pt>
                <c:pt idx="1570">
                  <c:v>1.6451608716631188E-2</c:v>
                </c:pt>
                <c:pt idx="1571">
                  <c:v>1.6439322857098811E-2</c:v>
                </c:pt>
                <c:pt idx="1572">
                  <c:v>1.6426762539223531E-2</c:v>
                </c:pt>
                <c:pt idx="1573">
                  <c:v>1.6413926956594056E-2</c:v>
                </c:pt>
                <c:pt idx="1574">
                  <c:v>1.6400815302935121E-2</c:v>
                </c:pt>
                <c:pt idx="1575">
                  <c:v>1.6387426772103503E-2</c:v>
                </c:pt>
                <c:pt idx="1576">
                  <c:v>1.6371656478386048E-2</c:v>
                </c:pt>
                <c:pt idx="1577">
                  <c:v>1.6358060163510782E-2</c:v>
                </c:pt>
                <c:pt idx="1578">
                  <c:v>1.6344825013690768E-2</c:v>
                </c:pt>
                <c:pt idx="1579">
                  <c:v>1.6331952349199898E-2</c:v>
                </c:pt>
                <c:pt idx="1580">
                  <c:v>1.6319443492278748E-2</c:v>
                </c:pt>
                <c:pt idx="1581">
                  <c:v>1.6307687274731513E-2</c:v>
                </c:pt>
                <c:pt idx="1582">
                  <c:v>1.6295857500499403E-2</c:v>
                </c:pt>
                <c:pt idx="1583">
                  <c:v>1.6284398805000062E-2</c:v>
                </c:pt>
                <c:pt idx="1584">
                  <c:v>1.6273312529736572E-2</c:v>
                </c:pt>
                <c:pt idx="1585">
                  <c:v>1.6262402737665611E-2</c:v>
                </c:pt>
                <c:pt idx="1586">
                  <c:v>1.6252104603692648E-2</c:v>
                </c:pt>
                <c:pt idx="1587">
                  <c:v>1.6242179588260963E-2</c:v>
                </c:pt>
                <c:pt idx="1588">
                  <c:v>1.6232629029436736E-2</c:v>
                </c:pt>
                <c:pt idx="1589">
                  <c:v>1.6223514549104801E-2</c:v>
                </c:pt>
                <c:pt idx="1590">
                  <c:v>1.6214691078516748E-2</c:v>
                </c:pt>
                <c:pt idx="1591">
                  <c:v>1.6206249474586338E-2</c:v>
                </c:pt>
                <c:pt idx="1592">
                  <c:v>1.6198191094819587E-2</c:v>
                </c:pt>
                <c:pt idx="1593">
                  <c:v>1.619051729873271E-2</c:v>
                </c:pt>
                <c:pt idx="1594">
                  <c:v>1.6183264447898606E-2</c:v>
                </c:pt>
                <c:pt idx="1595">
                  <c:v>1.6176372718584419E-2</c:v>
                </c:pt>
                <c:pt idx="1596">
                  <c:v>1.616986622222881E-2</c:v>
                </c:pt>
                <c:pt idx="1597">
                  <c:v>1.6163746314892695E-2</c:v>
                </c:pt>
                <c:pt idx="1598">
                  <c:v>1.615801435464842E-2</c:v>
                </c:pt>
                <c:pt idx="1599">
                  <c:v>1.615267170158368E-2</c:v>
                </c:pt>
                <c:pt idx="1600">
                  <c:v>1.6147719717804127E-2</c:v>
                </c:pt>
                <c:pt idx="1601">
                  <c:v>1.6143159767434221E-2</c:v>
                </c:pt>
                <c:pt idx="1602">
                  <c:v>1.6138962602073904E-2</c:v>
                </c:pt>
                <c:pt idx="1603">
                  <c:v>1.6135009455382585E-2</c:v>
                </c:pt>
                <c:pt idx="1604">
                  <c:v>1.6130819266754689E-2</c:v>
                </c:pt>
                <c:pt idx="1605">
                  <c:v>1.6126384655750531E-2</c:v>
                </c:pt>
                <c:pt idx="1606">
                  <c:v>1.612170485991438E-2</c:v>
                </c:pt>
                <c:pt idx="1607">
                  <c:v>1.6116701453300852E-2</c:v>
                </c:pt>
                <c:pt idx="1608">
                  <c:v>1.611151088250394E-2</c:v>
                </c:pt>
                <c:pt idx="1609">
                  <c:v>1.6106072774706902E-2</c:v>
                </c:pt>
                <c:pt idx="1610">
                  <c:v>1.6100386367830542E-2</c:v>
                </c:pt>
                <c:pt idx="1611">
                  <c:v>1.6094601429080341E-2</c:v>
                </c:pt>
                <c:pt idx="1612">
                  <c:v>1.6088434518140422E-2</c:v>
                </c:pt>
                <c:pt idx="1613">
                  <c:v>1.6082017087933293E-2</c:v>
                </c:pt>
                <c:pt idx="1614">
                  <c:v>1.6075348376803463E-2</c:v>
                </c:pt>
                <c:pt idx="1615">
                  <c:v>1.6068203181615195E-2</c:v>
                </c:pt>
                <c:pt idx="1616">
                  <c:v>1.606101098233027E-2</c:v>
                </c:pt>
                <c:pt idx="1617">
                  <c:v>1.605356515229861E-2</c:v>
                </c:pt>
                <c:pt idx="1618">
                  <c:v>1.6045864930277279E-2</c:v>
                </c:pt>
                <c:pt idx="1619">
                  <c:v>1.6037909555133584E-2</c:v>
                </c:pt>
                <c:pt idx="1620">
                  <c:v>1.6030016571210632E-2</c:v>
                </c:pt>
                <c:pt idx="1621">
                  <c:v>1.6021567576157428E-2</c:v>
                </c:pt>
                <c:pt idx="1622">
                  <c:v>1.6012861210776743E-2</c:v>
                </c:pt>
                <c:pt idx="1623">
                  <c:v>1.6003896714387778E-2</c:v>
                </c:pt>
                <c:pt idx="1624">
                  <c:v>1.5994673326423233E-2</c:v>
                </c:pt>
                <c:pt idx="1625">
                  <c:v>1.5985190286428867E-2</c:v>
                </c:pt>
                <c:pt idx="1626">
                  <c:v>1.5975446834066143E-2</c:v>
                </c:pt>
                <c:pt idx="1627">
                  <c:v>1.5965442209113129E-2</c:v>
                </c:pt>
                <c:pt idx="1628">
                  <c:v>1.595375431439568E-2</c:v>
                </c:pt>
                <c:pt idx="1629">
                  <c:v>1.5943418334088386E-2</c:v>
                </c:pt>
                <c:pt idx="1630">
                  <c:v>1.5933328438779124E-2</c:v>
                </c:pt>
                <c:pt idx="1631">
                  <c:v>1.5923493174402288E-2</c:v>
                </c:pt>
                <c:pt idx="1632">
                  <c:v>1.5913921112618652E-2</c:v>
                </c:pt>
                <c:pt idx="1633">
                  <c:v>1.5904859151706127E-2</c:v>
                </c:pt>
                <c:pt idx="1634">
                  <c:v>1.5895795671428577E-2</c:v>
                </c:pt>
                <c:pt idx="1635">
                  <c:v>1.5887022992276283E-2</c:v>
                </c:pt>
                <c:pt idx="1636">
                  <c:v>1.5878549836400989E-2</c:v>
                </c:pt>
                <c:pt idx="1637">
                  <c:v>1.5870310652623676E-2</c:v>
                </c:pt>
                <c:pt idx="1638">
                  <c:v>1.5862499253100373E-2</c:v>
                </c:pt>
                <c:pt idx="1639">
                  <c:v>1.5855011778964454E-2</c:v>
                </c:pt>
                <c:pt idx="1640">
                  <c:v>1.5847857008074791E-2</c:v>
                </c:pt>
                <c:pt idx="1641">
                  <c:v>1.5840983996623099E-2</c:v>
                </c:pt>
                <c:pt idx="1642">
                  <c:v>1.5834492598041591E-2</c:v>
                </c:pt>
                <c:pt idx="1643">
                  <c:v>1.5828362504309294E-2</c:v>
                </c:pt>
                <c:pt idx="1644">
                  <c:v>1.5822602645324337E-2</c:v>
                </c:pt>
                <c:pt idx="1645">
                  <c:v>1.5817221977017799E-2</c:v>
                </c:pt>
                <c:pt idx="1646">
                  <c:v>1.5812409967902983E-2</c:v>
                </c:pt>
                <c:pt idx="1647">
                  <c:v>1.5807832071703908E-2</c:v>
                </c:pt>
                <c:pt idx="1648">
                  <c:v>1.5803658032918427E-2</c:v>
                </c:pt>
                <c:pt idx="1649">
                  <c:v>1.5799896862472032E-2</c:v>
                </c:pt>
                <c:pt idx="1650">
                  <c:v>1.5796557597274198E-2</c:v>
                </c:pt>
                <c:pt idx="1651">
                  <c:v>1.5793649300234483E-2</c:v>
                </c:pt>
                <c:pt idx="1652">
                  <c:v>1.5791181060281625E-2</c:v>
                </c:pt>
                <c:pt idx="1653">
                  <c:v>1.5789161992386138E-2</c:v>
                </c:pt>
                <c:pt idx="1654">
                  <c:v>1.5787350181360415E-2</c:v>
                </c:pt>
                <c:pt idx="1655">
                  <c:v>1.5785881691957642E-2</c:v>
                </c:pt>
                <c:pt idx="1656">
                  <c:v>1.5784654722331082E-2</c:v>
                </c:pt>
                <c:pt idx="1657">
                  <c:v>1.5783397312497244E-2</c:v>
                </c:pt>
                <c:pt idx="1658">
                  <c:v>1.578210937651213E-2</c:v>
                </c:pt>
                <c:pt idx="1659">
                  <c:v>1.5781030906659086E-2</c:v>
                </c:pt>
                <c:pt idx="1660">
                  <c:v>1.5779679378844832E-2</c:v>
                </c:pt>
                <c:pt idx="1661">
                  <c:v>1.5778297059576819E-2</c:v>
                </c:pt>
                <c:pt idx="1662">
                  <c:v>1.5776883862913302E-2</c:v>
                </c:pt>
                <c:pt idx="1663">
                  <c:v>1.5775439702913847E-2</c:v>
                </c:pt>
                <c:pt idx="1664">
                  <c:v>1.5773735898708688E-2</c:v>
                </c:pt>
                <c:pt idx="1665">
                  <c:v>1.5772231873342018E-2</c:v>
                </c:pt>
                <c:pt idx="1666">
                  <c:v>1.5770696634325225E-2</c:v>
                </c:pt>
                <c:pt idx="1667">
                  <c:v>1.5769130095726166E-2</c:v>
                </c:pt>
                <c:pt idx="1668">
                  <c:v>1.5767751445105532E-2</c:v>
                </c:pt>
                <c:pt idx="1669">
                  <c:v>1.5766119700450072E-2</c:v>
                </c:pt>
                <c:pt idx="1670">
                  <c:v>1.5764456390928043E-2</c:v>
                </c:pt>
                <c:pt idx="1671">
                  <c:v>1.5762761430613864E-2</c:v>
                </c:pt>
                <c:pt idx="1672">
                  <c:v>1.5760824901592429E-2</c:v>
                </c:pt>
                <c:pt idx="1673">
                  <c:v>1.5759068761078101E-2</c:v>
                </c:pt>
                <c:pt idx="1674">
                  <c:v>1.5757280719523724E-2</c:v>
                </c:pt>
                <c:pt idx="1675">
                  <c:v>1.5755460691012965E-2</c:v>
                </c:pt>
                <c:pt idx="1676">
                  <c:v>1.5753608589632571E-2</c:v>
                </c:pt>
                <c:pt idx="1677">
                  <c:v>1.5751724329470168E-2</c:v>
                </c:pt>
                <c:pt idx="1678">
                  <c:v>1.5749807824616449E-2</c:v>
                </c:pt>
                <c:pt idx="1679">
                  <c:v>1.5747858989162995E-2</c:v>
                </c:pt>
                <c:pt idx="1680">
                  <c:v>1.5745877737204018E-2</c:v>
                </c:pt>
                <c:pt idx="1681">
                  <c:v>1.574424102424438E-2</c:v>
                </c:pt>
                <c:pt idx="1682">
                  <c:v>1.5742200840272183E-2</c:v>
                </c:pt>
                <c:pt idx="1683">
                  <c:v>1.5740143153204926E-2</c:v>
                </c:pt>
                <c:pt idx="1684">
                  <c:v>1.5738071457479956E-2</c:v>
                </c:pt>
                <c:pt idx="1685">
                  <c:v>1.5735800802661633E-2</c:v>
                </c:pt>
                <c:pt idx="1686">
                  <c:v>1.5733710649289287E-2</c:v>
                </c:pt>
                <c:pt idx="1687">
                  <c:v>1.5731616683815702E-2</c:v>
                </c:pt>
                <c:pt idx="1688">
                  <c:v>1.5729522462072796E-2</c:v>
                </c:pt>
                <c:pt idx="1689">
                  <c:v>1.5727327995081114E-2</c:v>
                </c:pt>
                <c:pt idx="1690">
                  <c:v>1.572524755454692E-2</c:v>
                </c:pt>
                <c:pt idx="1691">
                  <c:v>1.5723178380463974E-2</c:v>
                </c:pt>
                <c:pt idx="1692">
                  <c:v>1.5721124055420421E-2</c:v>
                </c:pt>
                <c:pt idx="1693">
                  <c:v>1.5719088172832255E-2</c:v>
                </c:pt>
                <c:pt idx="1694">
                  <c:v>1.5716865559430769E-2</c:v>
                </c:pt>
                <c:pt idx="1695">
                  <c:v>1.571487388129382E-2</c:v>
                </c:pt>
                <c:pt idx="1696">
                  <c:v>1.5712911306691751E-2</c:v>
                </c:pt>
                <c:pt idx="1697">
                  <c:v>1.5710981490973379E-2</c:v>
                </c:pt>
                <c:pt idx="1698">
                  <c:v>1.5709311924103873E-2</c:v>
                </c:pt>
                <c:pt idx="1699">
                  <c:v>1.5707462764251674E-2</c:v>
                </c:pt>
                <c:pt idx="1700">
                  <c:v>1.5705657503910897E-2</c:v>
                </c:pt>
                <c:pt idx="1701">
                  <c:v>1.570389982311781E-2</c:v>
                </c:pt>
                <c:pt idx="1702">
                  <c:v>1.570219341273655E-2</c:v>
                </c:pt>
                <c:pt idx="1703">
                  <c:v>1.5700541974465201E-2</c:v>
                </c:pt>
                <c:pt idx="1704">
                  <c:v>1.5698949220832738E-2</c:v>
                </c:pt>
                <c:pt idx="1705">
                  <c:v>1.5697418875199914E-2</c:v>
                </c:pt>
                <c:pt idx="1706">
                  <c:v>1.5695695821221788E-2</c:v>
                </c:pt>
                <c:pt idx="1707">
                  <c:v>1.5693771269546769E-2</c:v>
                </c:pt>
                <c:pt idx="1708">
                  <c:v>1.5692427993646531E-2</c:v>
                </c:pt>
                <c:pt idx="1709">
                  <c:v>1.5691147401503708E-2</c:v>
                </c:pt>
                <c:pt idx="1710">
                  <c:v>1.568992969190602E-2</c:v>
                </c:pt>
                <c:pt idx="1711">
                  <c:v>1.5689055511219772E-2</c:v>
                </c:pt>
                <c:pt idx="1712">
                  <c:v>1.5687968704931294E-2</c:v>
                </c:pt>
                <c:pt idx="1713">
                  <c:v>1.5686945394546292E-2</c:v>
                </c:pt>
                <c:pt idx="1714">
                  <c:v>1.5685985778885074E-2</c:v>
                </c:pt>
                <c:pt idx="1715">
                  <c:v>1.5684791340084641E-2</c:v>
                </c:pt>
                <c:pt idx="1716">
                  <c:v>1.5683955100628175E-2</c:v>
                </c:pt>
                <c:pt idx="1717">
                  <c:v>1.5683183135391247E-2</c:v>
                </c:pt>
                <c:pt idx="1718">
                  <c:v>1.5682475643209723E-2</c:v>
                </c:pt>
                <c:pt idx="1719">
                  <c:v>1.5681832822921675E-2</c:v>
                </c:pt>
                <c:pt idx="1720">
                  <c:v>1.5681576808702722E-2</c:v>
                </c:pt>
                <c:pt idx="1721">
                  <c:v>1.5681068623526584E-2</c:v>
                </c:pt>
                <c:pt idx="1722">
                  <c:v>1.5680625723836914E-2</c:v>
                </c:pt>
                <c:pt idx="1723">
                  <c:v>1.5680199749289848E-2</c:v>
                </c:pt>
                <c:pt idx="1724">
                  <c:v>1.5679555920653621E-2</c:v>
                </c:pt>
                <c:pt idx="1725">
                  <c:v>1.5679314733229113E-2</c:v>
                </c:pt>
                <c:pt idx="1726">
                  <c:v>1.5679139638158736E-2</c:v>
                </c:pt>
                <c:pt idx="1727">
                  <c:v>1.5679030834334001E-2</c:v>
                </c:pt>
                <c:pt idx="1728">
                  <c:v>1.5678988520650396E-2</c:v>
                </c:pt>
                <c:pt idx="1729">
                  <c:v>1.5679012896011351E-2</c:v>
                </c:pt>
                <c:pt idx="1730">
                  <c:v>1.5679104159327814E-2</c:v>
                </c:pt>
                <c:pt idx="1731">
                  <c:v>1.5679262509515582E-2</c:v>
                </c:pt>
                <c:pt idx="1732">
                  <c:v>1.5680248823015774E-2</c:v>
                </c:pt>
                <c:pt idx="1733">
                  <c:v>1.5681671348422164E-2</c:v>
                </c:pt>
                <c:pt idx="1734">
                  <c:v>1.5681937044919225E-2</c:v>
                </c:pt>
                <c:pt idx="1735">
                  <c:v>1.5682190040789499E-2</c:v>
                </c:pt>
                <c:pt idx="1736">
                  <c:v>1.5682429834692944E-2</c:v>
                </c:pt>
                <c:pt idx="1737">
                  <c:v>1.5681589539149297E-2</c:v>
                </c:pt>
                <c:pt idx="1738">
                  <c:v>1.5681815315533552E-2</c:v>
                </c:pt>
                <c:pt idx="1739">
                  <c:v>1.5682025274866094E-2</c:v>
                </c:pt>
                <c:pt idx="1740">
                  <c:v>1.5682218898816193E-2</c:v>
                </c:pt>
                <c:pt idx="1741">
                  <c:v>1.5683413120220781E-2</c:v>
                </c:pt>
                <c:pt idx="1742">
                  <c:v>1.5683563088123395E-2</c:v>
                </c:pt>
                <c:pt idx="1743">
                  <c:v>1.5683696301655212E-2</c:v>
                </c:pt>
                <c:pt idx="1744">
                  <c:v>1.5683812247184521E-2</c:v>
                </c:pt>
                <c:pt idx="1745">
                  <c:v>1.5682923736960327E-2</c:v>
                </c:pt>
                <c:pt idx="1746">
                  <c:v>1.5683008376238643E-2</c:v>
                </c:pt>
                <c:pt idx="1747">
                  <c:v>1.5683073008104842E-2</c:v>
                </c:pt>
                <c:pt idx="1748">
                  <c:v>1.5683117101740689E-2</c:v>
                </c:pt>
                <c:pt idx="1749">
                  <c:v>1.5683140124765488E-2</c:v>
                </c:pt>
                <c:pt idx="1750">
                  <c:v>1.5684116335421262E-2</c:v>
                </c:pt>
                <c:pt idx="1751">
                  <c:v>1.5684096894234535E-2</c:v>
                </c:pt>
                <c:pt idx="1752">
                  <c:v>1.5684056020700731E-2</c:v>
                </c:pt>
                <c:pt idx="1753">
                  <c:v>1.5683993187366067E-2</c:v>
                </c:pt>
                <c:pt idx="1754">
                  <c:v>1.5683907865240359E-2</c:v>
                </c:pt>
                <c:pt idx="1755">
                  <c:v>1.5683799523798305E-2</c:v>
                </c:pt>
                <c:pt idx="1756">
                  <c:v>1.5683667630978629E-2</c:v>
                </c:pt>
                <c:pt idx="1757">
                  <c:v>1.5683511653185794E-2</c:v>
                </c:pt>
                <c:pt idx="1758">
                  <c:v>1.5682310539212447E-2</c:v>
                </c:pt>
                <c:pt idx="1759">
                  <c:v>1.5681414589967108E-2</c:v>
                </c:pt>
                <c:pt idx="1760">
                  <c:v>1.568123761227052E-2</c:v>
                </c:pt>
                <c:pt idx="1761">
                  <c:v>1.5681114601201345E-2</c:v>
                </c:pt>
                <c:pt idx="1762">
                  <c:v>1.5681045714840861E-2</c:v>
                </c:pt>
                <c:pt idx="1763">
                  <c:v>1.5681389589599203E-2</c:v>
                </c:pt>
                <c:pt idx="1764">
                  <c:v>1.5681433372302381E-2</c:v>
                </c:pt>
                <c:pt idx="1765">
                  <c:v>1.5681531767648759E-2</c:v>
                </c:pt>
                <c:pt idx="1766">
                  <c:v>1.5681684933745707E-2</c:v>
                </c:pt>
                <c:pt idx="1767">
                  <c:v>1.5681518686842758E-2</c:v>
                </c:pt>
                <c:pt idx="1768">
                  <c:v>1.5681777868702378E-2</c:v>
                </c:pt>
                <c:pt idx="1769">
                  <c:v>1.5682092281967305E-2</c:v>
                </c:pt>
                <c:pt idx="1770">
                  <c:v>1.5682462084757241E-2</c:v>
                </c:pt>
                <c:pt idx="1771">
                  <c:v>1.5682887435193662E-2</c:v>
                </c:pt>
                <c:pt idx="1772">
                  <c:v>1.5683762970641231E-2</c:v>
                </c:pt>
                <c:pt idx="1773">
                  <c:v>1.5684303959368893E-2</c:v>
                </c:pt>
                <c:pt idx="1774">
                  <c:v>1.568490098386862E-2</c:v>
                </c:pt>
                <c:pt idx="1775">
                  <c:v>1.5685652115687784E-2</c:v>
                </c:pt>
                <c:pt idx="1776">
                  <c:v>1.568595832507726E-2</c:v>
                </c:pt>
                <c:pt idx="1777">
                  <c:v>1.5686728366077946E-2</c:v>
                </c:pt>
                <c:pt idx="1778">
                  <c:v>1.5687555084313472E-2</c:v>
                </c:pt>
                <c:pt idx="1779">
                  <c:v>1.5688438637946382E-2</c:v>
                </c:pt>
                <c:pt idx="1780">
                  <c:v>1.5689379185144518E-2</c:v>
                </c:pt>
                <c:pt idx="1781">
                  <c:v>1.5690376884081026E-2</c:v>
                </c:pt>
                <c:pt idx="1782">
                  <c:v>1.5691431892933899E-2</c:v>
                </c:pt>
                <c:pt idx="1783">
                  <c:v>1.5692544369885566E-2</c:v>
                </c:pt>
                <c:pt idx="1784">
                  <c:v>1.5694159287425392E-2</c:v>
                </c:pt>
                <c:pt idx="1785">
                  <c:v>1.5696706607803441E-2</c:v>
                </c:pt>
                <c:pt idx="1786">
                  <c:v>1.5697904477941223E-2</c:v>
                </c:pt>
                <c:pt idx="1787">
                  <c:v>1.5699087706341239E-2</c:v>
                </c:pt>
                <c:pt idx="1788">
                  <c:v>1.5700254137344917E-2</c:v>
                </c:pt>
                <c:pt idx="1789">
                  <c:v>1.5701213189128597E-2</c:v>
                </c:pt>
                <c:pt idx="1790">
                  <c:v>1.5702336561799549E-2</c:v>
                </c:pt>
                <c:pt idx="1791">
                  <c:v>1.5703435131412095E-2</c:v>
                </c:pt>
                <c:pt idx="1792">
                  <c:v>1.570450669070585E-2</c:v>
                </c:pt>
                <c:pt idx="1793">
                  <c:v>1.5705947307147087E-2</c:v>
                </c:pt>
                <c:pt idx="1794">
                  <c:v>1.5706953722191434E-2</c:v>
                </c:pt>
                <c:pt idx="1795">
                  <c:v>1.5707926644933368E-2</c:v>
                </c:pt>
                <c:pt idx="1796">
                  <c:v>1.5708863855396518E-2</c:v>
                </c:pt>
                <c:pt idx="1797">
                  <c:v>1.5709381645463101E-2</c:v>
                </c:pt>
                <c:pt idx="1798">
                  <c:v>1.5710244444126654E-2</c:v>
                </c:pt>
                <c:pt idx="1799">
                  <c:v>1.571106460852862E-2</c:v>
                </c:pt>
                <c:pt idx="1800">
                  <c:v>1.5711839881951784E-2</c:v>
                </c:pt>
                <c:pt idx="1801">
                  <c:v>1.5713304049559979E-2</c:v>
                </c:pt>
                <c:pt idx="1802">
                  <c:v>1.5713612066867482E-2</c:v>
                </c:pt>
                <c:pt idx="1803">
                  <c:v>1.5714236615556768E-2</c:v>
                </c:pt>
                <c:pt idx="1804">
                  <c:v>1.5714807470824172E-2</c:v>
                </c:pt>
                <c:pt idx="1805">
                  <c:v>1.5715322357370182E-2</c:v>
                </c:pt>
                <c:pt idx="1806">
                  <c:v>1.5715778993749759E-2</c:v>
                </c:pt>
                <c:pt idx="1807">
                  <c:v>1.5716175092374964E-2</c:v>
                </c:pt>
                <c:pt idx="1808">
                  <c:v>1.5716508359514499E-2</c:v>
                </c:pt>
                <c:pt idx="1809">
                  <c:v>1.5716776495293731E-2</c:v>
                </c:pt>
                <c:pt idx="1810">
                  <c:v>1.5715914487302078E-2</c:v>
                </c:pt>
                <c:pt idx="1811">
                  <c:v>1.5716090247750485E-2</c:v>
                </c:pt>
                <c:pt idx="1812">
                  <c:v>1.5716265143152514E-2</c:v>
                </c:pt>
                <c:pt idx="1813">
                  <c:v>1.5716439170058105E-2</c:v>
                </c:pt>
                <c:pt idx="1814">
                  <c:v>1.5716966566959367E-2</c:v>
                </c:pt>
                <c:pt idx="1815">
                  <c:v>1.5717138790283761E-2</c:v>
                </c:pt>
                <c:pt idx="1816">
                  <c:v>1.5717310134474902E-2</c:v>
                </c:pt>
                <c:pt idx="1817">
                  <c:v>1.5717480596082811E-2</c:v>
                </c:pt>
                <c:pt idx="1818">
                  <c:v>1.5717650171656172E-2</c:v>
                </c:pt>
                <c:pt idx="1819">
                  <c:v>1.5717464899831047E-2</c:v>
                </c:pt>
                <c:pt idx="1820">
                  <c:v>1.5717632750645399E-2</c:v>
                </c:pt>
                <c:pt idx="1821">
                  <c:v>1.5717799705357995E-2</c:v>
                </c:pt>
                <c:pt idx="1822">
                  <c:v>1.5717965760519221E-2</c:v>
                </c:pt>
                <c:pt idx="1823">
                  <c:v>1.5718484638235084E-2</c:v>
                </c:pt>
                <c:pt idx="1824">
                  <c:v>1.5718648825138279E-2</c:v>
                </c:pt>
                <c:pt idx="1825">
                  <c:v>1.5718812101852626E-2</c:v>
                </c:pt>
                <c:pt idx="1826">
                  <c:v>1.5718974464926819E-2</c:v>
                </c:pt>
                <c:pt idx="1827">
                  <c:v>1.5719135910910873E-2</c:v>
                </c:pt>
                <c:pt idx="1828">
                  <c:v>1.571894300767402E-2</c:v>
                </c:pt>
                <c:pt idx="1829">
                  <c:v>1.5719102669359442E-2</c:v>
                </c:pt>
                <c:pt idx="1830">
                  <c:v>1.5719261403889493E-2</c:v>
                </c:pt>
                <c:pt idx="1831">
                  <c:v>1.5719419207812349E-2</c:v>
                </c:pt>
                <c:pt idx="1832">
                  <c:v>1.5719576077678397E-2</c:v>
                </c:pt>
                <c:pt idx="1833">
                  <c:v>1.5719732010037134E-2</c:v>
                </c:pt>
                <c:pt idx="1834">
                  <c:v>1.5719887001438063E-2</c:v>
                </c:pt>
                <c:pt idx="1835">
                  <c:v>1.5720041048430243E-2</c:v>
                </c:pt>
                <c:pt idx="1836">
                  <c:v>1.5721258044141841E-2</c:v>
                </c:pt>
                <c:pt idx="1837">
                  <c:v>1.5721506923752675E-2</c:v>
                </c:pt>
                <c:pt idx="1838">
                  <c:v>1.5721876270789976E-2</c:v>
                </c:pt>
                <c:pt idx="1839">
                  <c:v>1.5722363778813492E-2</c:v>
                </c:pt>
                <c:pt idx="1840">
                  <c:v>1.5722548117454029E-2</c:v>
                </c:pt>
                <c:pt idx="1841">
                  <c:v>1.5723251845256619E-2</c:v>
                </c:pt>
                <c:pt idx="1842">
                  <c:v>1.572406771555122E-2</c:v>
                </c:pt>
                <c:pt idx="1843">
                  <c:v>1.5724993382449981E-2</c:v>
                </c:pt>
                <c:pt idx="1844">
                  <c:v>1.5726026493070859E-2</c:v>
                </c:pt>
                <c:pt idx="1845">
                  <c:v>1.5727640171052708E-2</c:v>
                </c:pt>
                <c:pt idx="1846">
                  <c:v>1.5728889641606254E-2</c:v>
                </c:pt>
                <c:pt idx="1847">
                  <c:v>1.5730238571272915E-2</c:v>
                </c:pt>
                <c:pt idx="1848">
                  <c:v>1.5731684591003825E-2</c:v>
                </c:pt>
                <c:pt idx="1849">
                  <c:v>1.5732720861348498E-2</c:v>
                </c:pt>
                <c:pt idx="1850">
                  <c:v>1.573434883192695E-2</c:v>
                </c:pt>
                <c:pt idx="1851">
                  <c:v>1.5736067580103302E-2</c:v>
                </c:pt>
                <c:pt idx="1852">
                  <c:v>1.5737874696997022E-2</c:v>
                </c:pt>
                <c:pt idx="1853">
                  <c:v>1.5740287636422053E-2</c:v>
                </c:pt>
                <c:pt idx="1854">
                  <c:v>1.5742266056498082E-2</c:v>
                </c:pt>
                <c:pt idx="1855">
                  <c:v>1.5744324788267056E-2</c:v>
                </c:pt>
                <c:pt idx="1856">
                  <c:v>1.5746461406943822E-2</c:v>
                </c:pt>
                <c:pt idx="1857">
                  <c:v>1.5748673480772715E-2</c:v>
                </c:pt>
                <c:pt idx="1858">
                  <c:v>1.5750958571026256E-2</c:v>
                </c:pt>
                <c:pt idx="1859">
                  <c:v>1.5753314231999063E-2</c:v>
                </c:pt>
                <c:pt idx="1860">
                  <c:v>1.5755738011015683E-2</c:v>
                </c:pt>
                <c:pt idx="1861">
                  <c:v>1.5758227448423204E-2</c:v>
                </c:pt>
                <c:pt idx="1862">
                  <c:v>1.5759761868346826E-2</c:v>
                </c:pt>
                <c:pt idx="1863">
                  <c:v>1.576232240759954E-2</c:v>
                </c:pt>
                <c:pt idx="1864">
                  <c:v>1.5764819133997035E-2</c:v>
                </c:pt>
                <c:pt idx="1865">
                  <c:v>1.5767251860635191E-2</c:v>
                </c:pt>
                <c:pt idx="1866">
                  <c:v>1.5769620400613405E-2</c:v>
                </c:pt>
                <c:pt idx="1867">
                  <c:v>1.5772411227014935E-2</c:v>
                </c:pt>
                <c:pt idx="1868">
                  <c:v>1.5774646253962715E-2</c:v>
                </c:pt>
                <c:pt idx="1869">
                  <c:v>1.5776816517424117E-2</c:v>
                </c:pt>
                <c:pt idx="1870">
                  <c:v>1.5778921830511258E-2</c:v>
                </c:pt>
                <c:pt idx="1871">
                  <c:v>1.5780493759505358E-2</c:v>
                </c:pt>
                <c:pt idx="1872">
                  <c:v>1.5782473254939301E-2</c:v>
                </c:pt>
                <c:pt idx="1873">
                  <c:v>1.5784387255568497E-2</c:v>
                </c:pt>
                <c:pt idx="1874">
                  <c:v>1.5786235574538902E-2</c:v>
                </c:pt>
                <c:pt idx="1875">
                  <c:v>1.578846759969358E-2</c:v>
                </c:pt>
                <c:pt idx="1876">
                  <c:v>1.5790179286231224E-2</c:v>
                </c:pt>
                <c:pt idx="1877">
                  <c:v>1.5791824714345423E-2</c:v>
                </c:pt>
                <c:pt idx="1878">
                  <c:v>1.5793403697197214E-2</c:v>
                </c:pt>
                <c:pt idx="1879">
                  <c:v>1.5794916047952443E-2</c:v>
                </c:pt>
                <c:pt idx="1880">
                  <c:v>1.5795935710345578E-2</c:v>
                </c:pt>
                <c:pt idx="1881">
                  <c:v>1.5797319026242134E-2</c:v>
                </c:pt>
                <c:pt idx="1882">
                  <c:v>1.5798635165849544E-2</c:v>
                </c:pt>
                <c:pt idx="1883">
                  <c:v>1.5799883942367341E-2</c:v>
                </c:pt>
                <c:pt idx="1884">
                  <c:v>1.5801065168999453E-2</c:v>
                </c:pt>
                <c:pt idx="1885">
                  <c:v>1.580217865895903E-2</c:v>
                </c:pt>
                <c:pt idx="1886">
                  <c:v>1.5803224225463177E-2</c:v>
                </c:pt>
                <c:pt idx="1887">
                  <c:v>1.58042016817369E-2</c:v>
                </c:pt>
                <c:pt idx="1888">
                  <c:v>1.5805884569926237E-2</c:v>
                </c:pt>
                <c:pt idx="1889">
                  <c:v>1.580677136211505E-2</c:v>
                </c:pt>
                <c:pt idx="1890">
                  <c:v>1.5807702940366979E-2</c:v>
                </c:pt>
                <c:pt idx="1891">
                  <c:v>1.5808681479451959E-2</c:v>
                </c:pt>
                <c:pt idx="1892">
                  <c:v>1.5809709159781922E-2</c:v>
                </c:pt>
                <c:pt idx="1893">
                  <c:v>1.5810351310941943E-2</c:v>
                </c:pt>
                <c:pt idx="1894">
                  <c:v>1.5811474539936782E-2</c:v>
                </c:pt>
                <c:pt idx="1895">
                  <c:v>1.5812653838371427E-2</c:v>
                </c:pt>
                <c:pt idx="1896">
                  <c:v>1.5813891421394156E-2</c:v>
                </c:pt>
                <c:pt idx="1897">
                  <c:v>1.5815661389775595E-2</c:v>
                </c:pt>
                <c:pt idx="1898">
                  <c:v>1.5817030022428021E-2</c:v>
                </c:pt>
                <c:pt idx="1899">
                  <c:v>1.5818463217317311E-2</c:v>
                </c:pt>
                <c:pt idx="1900">
                  <c:v>1.5819963200035345E-2</c:v>
                </c:pt>
                <c:pt idx="1901">
                  <c:v>1.5821031533013483E-2</c:v>
                </c:pt>
                <c:pt idx="1902">
                  <c:v>1.5822665659695763E-2</c:v>
                </c:pt>
                <c:pt idx="1903">
                  <c:v>1.5824373736030559E-2</c:v>
                </c:pt>
                <c:pt idx="1904">
                  <c:v>1.5826158022610469E-2</c:v>
                </c:pt>
                <c:pt idx="1905">
                  <c:v>1.5828020785715324E-2</c:v>
                </c:pt>
                <c:pt idx="1906">
                  <c:v>1.5830490985974017E-2</c:v>
                </c:pt>
                <c:pt idx="1907">
                  <c:v>1.5832521274818451E-2</c:v>
                </c:pt>
                <c:pt idx="1908">
                  <c:v>1.5834636359716981E-2</c:v>
                </c:pt>
                <c:pt idx="1909">
                  <c:v>1.5836838517145565E-2</c:v>
                </c:pt>
                <c:pt idx="1910">
                  <c:v>1.5839130029242161E-2</c:v>
                </c:pt>
                <c:pt idx="1911">
                  <c:v>1.5841513183801507E-2</c:v>
                </c:pt>
                <c:pt idx="1912">
                  <c:v>1.584399027428033E-2</c:v>
                </c:pt>
                <c:pt idx="1913">
                  <c:v>1.5846563599796918E-2</c:v>
                </c:pt>
                <c:pt idx="1914">
                  <c:v>1.5848152191579406E-2</c:v>
                </c:pt>
                <c:pt idx="1915">
                  <c:v>1.5850356379938098E-2</c:v>
                </c:pt>
                <c:pt idx="1916">
                  <c:v>1.5853097223447819E-2</c:v>
                </c:pt>
                <c:pt idx="1917">
                  <c:v>1.5855828385917925E-2</c:v>
                </c:pt>
                <c:pt idx="1918">
                  <c:v>1.5858549828802894E-2</c:v>
                </c:pt>
                <c:pt idx="1919">
                  <c:v>1.586180030939904E-2</c:v>
                </c:pt>
                <c:pt idx="1920">
                  <c:v>1.5864501602898255E-2</c:v>
                </c:pt>
                <c:pt idx="1921">
                  <c:v>1.5867193058006709E-2</c:v>
                </c:pt>
                <c:pt idx="1922">
                  <c:v>1.5869874636175896E-2</c:v>
                </c:pt>
                <c:pt idx="1923">
                  <c:v>1.587254629885643E-2</c:v>
                </c:pt>
                <c:pt idx="1924">
                  <c:v>1.5874672216200609E-2</c:v>
                </c:pt>
                <c:pt idx="1925">
                  <c:v>1.5877324542678397E-2</c:v>
                </c:pt>
                <c:pt idx="1926">
                  <c:v>1.5879966841194956E-2</c:v>
                </c:pt>
                <c:pt idx="1927">
                  <c:v>1.5882599073205213E-2</c:v>
                </c:pt>
                <c:pt idx="1928">
                  <c:v>1.5885754530725982E-2</c:v>
                </c:pt>
                <c:pt idx="1929">
                  <c:v>1.5888365890949427E-2</c:v>
                </c:pt>
                <c:pt idx="1930">
                  <c:v>1.589096706584249E-2</c:v>
                </c:pt>
                <c:pt idx="1931">
                  <c:v>1.5893558016854468E-2</c:v>
                </c:pt>
                <c:pt idx="1932">
                  <c:v>1.5895607886493676E-2</c:v>
                </c:pt>
                <c:pt idx="1933">
                  <c:v>1.5898178909968679E-2</c:v>
                </c:pt>
                <c:pt idx="1934">
                  <c:v>1.5900739597105487E-2</c:v>
                </c:pt>
                <c:pt idx="1935">
                  <c:v>1.5903289909356813E-2</c:v>
                </c:pt>
                <c:pt idx="1936">
                  <c:v>1.5905829808174489E-2</c:v>
                </c:pt>
                <c:pt idx="1937">
                  <c:v>1.5908359255011665E-2</c:v>
                </c:pt>
                <c:pt idx="1938">
                  <c:v>1.5910878211321061E-2</c:v>
                </c:pt>
                <c:pt idx="1939">
                  <c:v>1.5913386638554943E-2</c:v>
                </c:pt>
                <c:pt idx="1940">
                  <c:v>1.5917461281209102E-2</c:v>
                </c:pt>
                <c:pt idx="1941">
                  <c:v>1.59200162579975E-2</c:v>
                </c:pt>
                <c:pt idx="1942">
                  <c:v>1.5922746259047073E-2</c:v>
                </c:pt>
                <c:pt idx="1943">
                  <c:v>1.5925649451876689E-2</c:v>
                </c:pt>
                <c:pt idx="1944">
                  <c:v>1.5928722044526999E-2</c:v>
                </c:pt>
                <c:pt idx="1945">
                  <c:v>1.5931324834156071E-2</c:v>
                </c:pt>
                <c:pt idx="1946">
                  <c:v>1.5934706178617766E-2</c:v>
                </c:pt>
                <c:pt idx="1947">
                  <c:v>1.5938246946779498E-2</c:v>
                </c:pt>
                <c:pt idx="1948">
                  <c:v>1.5941943285817627E-2</c:v>
                </c:pt>
                <c:pt idx="1949">
                  <c:v>1.5946492555215616E-2</c:v>
                </c:pt>
                <c:pt idx="1950">
                  <c:v>1.5950501330540354E-2</c:v>
                </c:pt>
                <c:pt idx="1951">
                  <c:v>1.5954652669359144E-2</c:v>
                </c:pt>
                <c:pt idx="1952">
                  <c:v>1.5958942696072582E-2</c:v>
                </c:pt>
                <c:pt idx="1953">
                  <c:v>1.5963367524613543E-2</c:v>
                </c:pt>
                <c:pt idx="1954">
                  <c:v>1.5967171225223335E-2</c:v>
                </c:pt>
                <c:pt idx="1955">
                  <c:v>1.597184779783534E-2</c:v>
                </c:pt>
                <c:pt idx="1956">
                  <c:v>1.5976648740013789E-2</c:v>
                </c:pt>
                <c:pt idx="1957">
                  <c:v>1.598157010421607E-2</c:v>
                </c:pt>
                <c:pt idx="1958">
                  <c:v>1.5987376949257184E-2</c:v>
                </c:pt>
                <c:pt idx="1959">
                  <c:v>1.5992528394784728E-2</c:v>
                </c:pt>
                <c:pt idx="1960">
                  <c:v>1.5997787146330253E-2</c:v>
                </c:pt>
                <c:pt idx="1961">
                  <c:v>1.6003149233984146E-2</c:v>
                </c:pt>
                <c:pt idx="1962">
                  <c:v>1.6008610677346484E-2</c:v>
                </c:pt>
                <c:pt idx="1963">
                  <c:v>1.6014167485523558E-2</c:v>
                </c:pt>
                <c:pt idx="1964">
                  <c:v>1.6019815657125288E-2</c:v>
                </c:pt>
                <c:pt idx="1965">
                  <c:v>1.6025551180266495E-2</c:v>
                </c:pt>
                <c:pt idx="1966">
                  <c:v>1.6030624809983671E-2</c:v>
                </c:pt>
                <c:pt idx="1967">
                  <c:v>1.6035022748050333E-2</c:v>
                </c:pt>
                <c:pt idx="1968">
                  <c:v>1.6040817835050659E-2</c:v>
                </c:pt>
                <c:pt idx="1969">
                  <c:v>1.6046499235821052E-2</c:v>
                </c:pt>
                <c:pt idx="1970">
                  <c:v>1.6052781574704151E-2</c:v>
                </c:pt>
                <c:pt idx="1971">
                  <c:v>1.6058226627043277E-2</c:v>
                </c:pt>
                <c:pt idx="1972">
                  <c:v>1.6063557022172083E-2</c:v>
                </c:pt>
                <c:pt idx="1973">
                  <c:v>1.6068772445602352E-2</c:v>
                </c:pt>
                <c:pt idx="1974">
                  <c:v>1.6073872582865197E-2</c:v>
                </c:pt>
                <c:pt idx="1975">
                  <c:v>1.6078182617740876E-2</c:v>
                </c:pt>
                <c:pt idx="1976">
                  <c:v>1.608305940930637E-2</c:v>
                </c:pt>
                <c:pt idx="1977">
                  <c:v>1.608781999895571E-2</c:v>
                </c:pt>
                <c:pt idx="1978">
                  <c:v>1.6092464072303029E-2</c:v>
                </c:pt>
                <c:pt idx="1979">
                  <c:v>1.6096991314980127E-2</c:v>
                </c:pt>
                <c:pt idx="1980">
                  <c:v>1.6102034788671688E-2</c:v>
                </c:pt>
                <c:pt idx="1981">
                  <c:v>1.6106319119002632E-2</c:v>
                </c:pt>
                <c:pt idx="1982">
                  <c:v>1.6110485648017186E-2</c:v>
                </c:pt>
                <c:pt idx="1983">
                  <c:v>1.6115102745752969E-2</c:v>
                </c:pt>
                <c:pt idx="1984">
                  <c:v>1.6118417007777535E-2</c:v>
                </c:pt>
                <c:pt idx="1985">
                  <c:v>1.6122219680548239E-2</c:v>
                </c:pt>
                <c:pt idx="1986">
                  <c:v>1.6125903277685611E-2</c:v>
                </c:pt>
                <c:pt idx="1987">
                  <c:v>1.6129467484968071E-2</c:v>
                </c:pt>
                <c:pt idx="1988">
                  <c:v>1.6132911988196132E-2</c:v>
                </c:pt>
                <c:pt idx="1989">
                  <c:v>1.6136236473187959E-2</c:v>
                </c:pt>
                <c:pt idx="1990">
                  <c:v>1.6139440625781595E-2</c:v>
                </c:pt>
                <c:pt idx="1991">
                  <c:v>1.6142524131834517E-2</c:v>
                </c:pt>
                <c:pt idx="1992">
                  <c:v>1.6147076095034265E-2</c:v>
                </c:pt>
                <c:pt idx="1993">
                  <c:v>1.614993407805277E-2</c:v>
                </c:pt>
                <c:pt idx="1994">
                  <c:v>1.615290700739113E-2</c:v>
                </c:pt>
                <c:pt idx="1995">
                  <c:v>1.6156017022247643E-2</c:v>
                </c:pt>
                <c:pt idx="1996">
                  <c:v>1.6159262214494742E-2</c:v>
                </c:pt>
                <c:pt idx="1997">
                  <c:v>1.6162003138062927E-2</c:v>
                </c:pt>
                <c:pt idx="1998">
                  <c:v>1.6165492385355338E-2</c:v>
                </c:pt>
                <c:pt idx="1999">
                  <c:v>1.6169112683760877E-2</c:v>
                </c:pt>
                <c:pt idx="2000">
                  <c:v>1.6172862096732889E-2</c:v>
                </c:pt>
                <c:pt idx="2001">
                  <c:v>1.6177448694892037E-2</c:v>
                </c:pt>
                <c:pt idx="2002">
                  <c:v>1.618146459500058E-2</c:v>
                </c:pt>
                <c:pt idx="2003">
                  <c:v>1.6185602172683659E-2</c:v>
                </c:pt>
                <c:pt idx="2004">
                  <c:v>1.6189859478963779E-2</c:v>
                </c:pt>
                <c:pt idx="2005">
                  <c:v>1.6194234559754474E-2</c:v>
                </c:pt>
                <c:pt idx="2006">
                  <c:v>1.6197960886748401E-2</c:v>
                </c:pt>
                <c:pt idx="2007">
                  <c:v>1.6202559446940712E-2</c:v>
                </c:pt>
                <c:pt idx="2008">
                  <c:v>1.620727144439086E-2</c:v>
                </c:pt>
                <c:pt idx="2009">
                  <c:v>1.6212094896301529E-2</c:v>
                </c:pt>
                <c:pt idx="2010">
                  <c:v>1.6217807830264868E-2</c:v>
                </c:pt>
                <c:pt idx="2011">
                  <c:v>1.6222848235837788E-2</c:v>
                </c:pt>
                <c:pt idx="2012">
                  <c:v>1.622799259406893E-2</c:v>
                </c:pt>
                <c:pt idx="2013">
                  <c:v>1.6233238909931107E-2</c:v>
                </c:pt>
                <c:pt idx="2014">
                  <c:v>1.6238585183278611E-2</c:v>
                </c:pt>
                <c:pt idx="2015">
                  <c:v>1.6244029408838113E-2</c:v>
                </c:pt>
                <c:pt idx="2016">
                  <c:v>1.624956957621428E-2</c:v>
                </c:pt>
                <c:pt idx="2017">
                  <c:v>1.6255203669885882E-2</c:v>
                </c:pt>
                <c:pt idx="2018">
                  <c:v>1.6260191704836124E-2</c:v>
                </c:pt>
                <c:pt idx="2019">
                  <c:v>1.6264553139292027E-2</c:v>
                </c:pt>
                <c:pt idx="2020">
                  <c:v>1.6270288706061401E-2</c:v>
                </c:pt>
                <c:pt idx="2021">
                  <c:v>1.6275850661911541E-2</c:v>
                </c:pt>
                <c:pt idx="2022">
                  <c:v>1.6281238557320041E-2</c:v>
                </c:pt>
                <c:pt idx="2023">
                  <c:v>1.628713103751496E-2</c:v>
                </c:pt>
                <c:pt idx="2024">
                  <c:v>1.6292157037377412E-2</c:v>
                </c:pt>
                <c:pt idx="2025">
                  <c:v>1.6297007588537259E-2</c:v>
                </c:pt>
                <c:pt idx="2026">
                  <c:v>1.6301682241613321E-2</c:v>
                </c:pt>
                <c:pt idx="2027">
                  <c:v>1.630555139727791E-2</c:v>
                </c:pt>
                <c:pt idx="2028">
                  <c:v>1.6309885492342628E-2</c:v>
                </c:pt>
                <c:pt idx="2029">
                  <c:v>1.6314042381459309E-2</c:v>
                </c:pt>
                <c:pt idx="2030">
                  <c:v>1.6318021615437658E-2</c:v>
                </c:pt>
                <c:pt idx="2031">
                  <c:v>1.6321822745134624E-2</c:v>
                </c:pt>
                <c:pt idx="2032">
                  <c:v>1.6326011140210574E-2</c:v>
                </c:pt>
                <c:pt idx="2033">
                  <c:v>1.6329441927566319E-2</c:v>
                </c:pt>
                <c:pt idx="2034">
                  <c:v>1.633269322332729E-2</c:v>
                </c:pt>
                <c:pt idx="2035">
                  <c:v>1.6336188628323943E-2</c:v>
                </c:pt>
                <c:pt idx="2036">
                  <c:v>1.6338541202793339E-2</c:v>
                </c:pt>
                <c:pt idx="2037">
                  <c:v>1.6341238412286439E-2</c:v>
                </c:pt>
                <c:pt idx="2038">
                  <c:v>1.6343754310622512E-2</c:v>
                </c:pt>
                <c:pt idx="2039">
                  <c:v>1.6346088449024628E-2</c:v>
                </c:pt>
                <c:pt idx="2040">
                  <c:v>1.6348240378767094E-2</c:v>
                </c:pt>
                <c:pt idx="2041">
                  <c:v>1.6350209651167933E-2</c:v>
                </c:pt>
                <c:pt idx="2042">
                  <c:v>1.6351995817595517E-2</c:v>
                </c:pt>
                <c:pt idx="2043">
                  <c:v>1.6353598429466348E-2</c:v>
                </c:pt>
                <c:pt idx="2044">
                  <c:v>1.6355831444366937E-2</c:v>
                </c:pt>
                <c:pt idx="2045">
                  <c:v>1.6358323248516098E-2</c:v>
                </c:pt>
                <c:pt idx="2046">
                  <c:v>1.6359642940023997E-2</c:v>
                </c:pt>
                <c:pt idx="2047">
                  <c:v>1.6361004191067927E-2</c:v>
                </c:pt>
                <c:pt idx="2048">
                  <c:v>1.6362408526105862E-2</c:v>
                </c:pt>
                <c:pt idx="2049">
                  <c:v>1.6362416864007797E-2</c:v>
                </c:pt>
                <c:pt idx="2050">
                  <c:v>1.6363871120848649E-2</c:v>
                </c:pt>
                <c:pt idx="2051">
                  <c:v>1.6365376134852779E-2</c:v>
                </c:pt>
                <c:pt idx="2052">
                  <c:v>1.6366933476220338E-2</c:v>
                </c:pt>
                <c:pt idx="2053">
                  <c:v>1.6370130079764265E-2</c:v>
                </c:pt>
                <c:pt idx="2054">
                  <c:v>1.6371825142406343E-2</c:v>
                </c:pt>
                <c:pt idx="2055">
                  <c:v>1.6373574065262343E-2</c:v>
                </c:pt>
                <c:pt idx="2056">
                  <c:v>1.6375378402798069E-2</c:v>
                </c:pt>
                <c:pt idx="2057">
                  <c:v>1.6375560317411907E-2</c:v>
                </c:pt>
                <c:pt idx="2058">
                  <c:v>1.6377464810684941E-2</c:v>
                </c:pt>
                <c:pt idx="2059">
                  <c:v>1.6379432729490776E-2</c:v>
                </c:pt>
                <c:pt idx="2060">
                  <c:v>1.638146567453936E-2</c:v>
                </c:pt>
                <c:pt idx="2061">
                  <c:v>1.6383565250357921E-2</c:v>
                </c:pt>
                <c:pt idx="2062">
                  <c:v>1.6387455659254056E-2</c:v>
                </c:pt>
                <c:pt idx="2063">
                  <c:v>1.6389691739868491E-2</c:v>
                </c:pt>
                <c:pt idx="2064">
                  <c:v>1.639199580602399E-2</c:v>
                </c:pt>
                <c:pt idx="2065">
                  <c:v>1.6394369445978687E-2</c:v>
                </c:pt>
                <c:pt idx="2066">
                  <c:v>1.6396814251747271E-2</c:v>
                </c:pt>
                <c:pt idx="2067">
                  <c:v>1.639933181910315E-2</c:v>
                </c:pt>
                <c:pt idx="2068">
                  <c:v>1.6401923747577579E-2</c:v>
                </c:pt>
                <c:pt idx="2069">
                  <c:v>1.6404591640460105E-2</c:v>
                </c:pt>
                <c:pt idx="2070">
                  <c:v>1.6405726453882434E-2</c:v>
                </c:pt>
                <c:pt idx="2071">
                  <c:v>1.6408031756354777E-2</c:v>
                </c:pt>
                <c:pt idx="2072">
                  <c:v>1.6410769928157039E-2</c:v>
                </c:pt>
                <c:pt idx="2073">
                  <c:v>1.6413364649800741E-2</c:v>
                </c:pt>
                <c:pt idx="2074">
                  <c:v>1.6415815572017128E-2</c:v>
                </c:pt>
                <c:pt idx="2075">
                  <c:v>1.6420551313166047E-2</c:v>
                </c:pt>
                <c:pt idx="2076">
                  <c:v>1.6420762024474719E-2</c:v>
                </c:pt>
                <c:pt idx="2077">
                  <c:v>1.6422769076429297E-2</c:v>
                </c:pt>
                <c:pt idx="2078">
                  <c:v>1.6424630900666374E-2</c:v>
                </c:pt>
                <c:pt idx="2079">
                  <c:v>1.6425900969460026E-2</c:v>
                </c:pt>
                <c:pt idx="2080">
                  <c:v>1.6427481762190586E-2</c:v>
                </c:pt>
                <c:pt idx="2081">
                  <c:v>1.6428916311467319E-2</c:v>
                </c:pt>
                <c:pt idx="2082">
                  <c:v>1.6430204268266552E-2</c:v>
                </c:pt>
                <c:pt idx="2083">
                  <c:v>1.6431345283594048E-2</c:v>
                </c:pt>
                <c:pt idx="2084">
                  <c:v>1.6432732514762904E-2</c:v>
                </c:pt>
                <c:pt idx="2085">
                  <c:v>1.6433567971003923E-2</c:v>
                </c:pt>
                <c:pt idx="2086">
                  <c:v>1.6434255407341721E-2</c:v>
                </c:pt>
                <c:pt idx="2087">
                  <c:v>1.6435576286248046E-2</c:v>
                </c:pt>
                <c:pt idx="2088">
                  <c:v>1.6434879163982806E-2</c:v>
                </c:pt>
                <c:pt idx="2089">
                  <c:v>1.6435109884267881E-2</c:v>
                </c:pt>
                <c:pt idx="2090">
                  <c:v>1.6435191171209892E-2</c:v>
                </c:pt>
                <c:pt idx="2091">
                  <c:v>1.6435122676081642E-2</c:v>
                </c:pt>
                <c:pt idx="2092">
                  <c:v>1.6434904050187552E-2</c:v>
                </c:pt>
                <c:pt idx="2093">
                  <c:v>1.6434534944867615E-2</c:v>
                </c:pt>
                <c:pt idx="2094">
                  <c:v>1.6434015011496973E-2</c:v>
                </c:pt>
                <c:pt idx="2095">
                  <c:v>1.6433343901482378E-2</c:v>
                </c:pt>
                <c:pt idx="2096">
                  <c:v>1.643330499964795E-2</c:v>
                </c:pt>
                <c:pt idx="2097">
                  <c:v>1.6432378225986029E-2</c:v>
                </c:pt>
                <c:pt idx="2098">
                  <c:v>1.643151640207131E-2</c:v>
                </c:pt>
                <c:pt idx="2099">
                  <c:v>1.6430720704958355E-2</c:v>
                </c:pt>
                <c:pt idx="2100">
                  <c:v>1.6429990062573709E-2</c:v>
                </c:pt>
                <c:pt idx="2101">
                  <c:v>1.6428274732002274E-2</c:v>
                </c:pt>
                <c:pt idx="2102">
                  <c:v>1.6427680466909619E-2</c:v>
                </c:pt>
                <c:pt idx="2103">
                  <c:v>1.6427150017563969E-2</c:v>
                </c:pt>
                <c:pt idx="2104">
                  <c:v>1.642668229304256E-2</c:v>
                </c:pt>
                <c:pt idx="2105">
                  <c:v>1.6426667961291993E-2</c:v>
                </c:pt>
                <c:pt idx="2106">
                  <c:v>1.642633029829834E-2</c:v>
                </c:pt>
                <c:pt idx="2107">
                  <c:v>1.6426050774235749E-2</c:v>
                </c:pt>
                <c:pt idx="2108">
                  <c:v>1.6425828291542176E-2</c:v>
                </c:pt>
                <c:pt idx="2109">
                  <c:v>1.642524618005578E-2</c:v>
                </c:pt>
                <c:pt idx="2110">
                  <c:v>1.6425131750734241E-2</c:v>
                </c:pt>
                <c:pt idx="2111">
                  <c:v>1.6425072337588362E-2</c:v>
                </c:pt>
                <c:pt idx="2112">
                  <c:v>1.6425066829065329E-2</c:v>
                </c:pt>
                <c:pt idx="2113">
                  <c:v>1.642553290439917E-2</c:v>
                </c:pt>
                <c:pt idx="2114">
                  <c:v>1.6425629477466973E-2</c:v>
                </c:pt>
                <c:pt idx="2115">
                  <c:v>1.6425775337134359E-2</c:v>
                </c:pt>
                <c:pt idx="2116">
                  <c:v>1.6425969365311363E-2</c:v>
                </c:pt>
                <c:pt idx="2117">
                  <c:v>1.6426210441339201E-2</c:v>
                </c:pt>
                <c:pt idx="2118">
                  <c:v>1.6426497441992444E-2</c:v>
                </c:pt>
                <c:pt idx="2119">
                  <c:v>1.6426829241475982E-2</c:v>
                </c:pt>
                <c:pt idx="2120">
                  <c:v>1.6427204711429371E-2</c:v>
                </c:pt>
                <c:pt idx="2121">
                  <c:v>1.6427622720922044E-2</c:v>
                </c:pt>
                <c:pt idx="2122">
                  <c:v>1.6427022340759836E-2</c:v>
                </c:pt>
                <c:pt idx="2123">
                  <c:v>1.6427450648413049E-2</c:v>
                </c:pt>
                <c:pt idx="2124">
                  <c:v>1.6427697607867039E-2</c:v>
                </c:pt>
                <c:pt idx="2125">
                  <c:v>1.6427762802798927E-2</c:v>
                </c:pt>
                <c:pt idx="2126">
                  <c:v>1.6427645816940135E-2</c:v>
                </c:pt>
                <c:pt idx="2127">
                  <c:v>1.6427635113195886E-2</c:v>
                </c:pt>
                <c:pt idx="2128">
                  <c:v>1.6427139277841573E-2</c:v>
                </c:pt>
                <c:pt idx="2129">
                  <c:v>1.642645997513079E-2</c:v>
                </c:pt>
                <c:pt idx="2130">
                  <c:v>1.6425596788978782E-2</c:v>
                </c:pt>
                <c:pt idx="2131">
                  <c:v>1.6424313609785069E-2</c:v>
                </c:pt>
                <c:pt idx="2132">
                  <c:v>1.6423094800293726E-2</c:v>
                </c:pt>
                <c:pt idx="2133">
                  <c:v>1.6421690897525987E-2</c:v>
                </c:pt>
                <c:pt idx="2134">
                  <c:v>1.6420101485618704E-2</c:v>
                </c:pt>
                <c:pt idx="2135">
                  <c:v>1.6418508047283606E-2</c:v>
                </c:pt>
                <c:pt idx="2136">
                  <c:v>1.6416532825628358E-2</c:v>
                </c:pt>
                <c:pt idx="2137">
                  <c:v>1.6414370809406043E-2</c:v>
                </c:pt>
                <c:pt idx="2138">
                  <c:v>1.6412021582955749E-2</c:v>
                </c:pt>
                <c:pt idx="2139">
                  <c:v>1.6409484730671026E-2</c:v>
                </c:pt>
                <c:pt idx="2140">
                  <c:v>1.6406646040615647E-2</c:v>
                </c:pt>
                <c:pt idx="2141">
                  <c:v>1.6403746425046998E-2</c:v>
                </c:pt>
                <c:pt idx="2142">
                  <c:v>1.6400657975366689E-2</c:v>
                </c:pt>
                <c:pt idx="2143">
                  <c:v>1.6397380276198699E-2</c:v>
                </c:pt>
                <c:pt idx="2144">
                  <c:v>1.639391291222618E-2</c:v>
                </c:pt>
                <c:pt idx="2145">
                  <c:v>1.6390255468186177E-2</c:v>
                </c:pt>
                <c:pt idx="2146">
                  <c:v>1.6386407528874901E-2</c:v>
                </c:pt>
                <c:pt idx="2147">
                  <c:v>1.6382368679145106E-2</c:v>
                </c:pt>
                <c:pt idx="2148">
                  <c:v>1.6378145883655288E-2</c:v>
                </c:pt>
                <c:pt idx="2149">
                  <c:v>1.6373863377274901E-2</c:v>
                </c:pt>
                <c:pt idx="2150">
                  <c:v>1.6369671832589215E-2</c:v>
                </c:pt>
                <c:pt idx="2151">
                  <c:v>1.6365571932221316E-2</c:v>
                </c:pt>
                <c:pt idx="2152">
                  <c:v>1.6361564360201426E-2</c:v>
                </c:pt>
                <c:pt idx="2153">
                  <c:v>1.6357533191455099E-2</c:v>
                </c:pt>
                <c:pt idx="2154">
                  <c:v>1.6353693911136301E-2</c:v>
                </c:pt>
                <c:pt idx="2155">
                  <c:v>1.6349950464140856E-2</c:v>
                </c:pt>
                <c:pt idx="2156">
                  <c:v>1.6346303545933433E-2</c:v>
                </c:pt>
                <c:pt idx="2157">
                  <c:v>1.6342935464832953E-2</c:v>
                </c:pt>
                <c:pt idx="2158">
                  <c:v>1.6339496306300643E-2</c:v>
                </c:pt>
                <c:pt idx="2159">
                  <c:v>1.6336154303716842E-2</c:v>
                </c:pt>
                <c:pt idx="2160">
                  <c:v>1.6332910152367978E-2</c:v>
                </c:pt>
                <c:pt idx="2161">
                  <c:v>1.6329541326971508E-2</c:v>
                </c:pt>
                <c:pt idx="2162">
                  <c:v>1.6326488265475652E-2</c:v>
                </c:pt>
                <c:pt idx="2163">
                  <c:v>1.6323536640650005E-2</c:v>
                </c:pt>
                <c:pt idx="2164">
                  <c:v>1.6320687159288319E-2</c:v>
                </c:pt>
                <c:pt idx="2165">
                  <c:v>1.6317940529601789E-2</c:v>
                </c:pt>
                <c:pt idx="2166">
                  <c:v>1.6315539233847848E-2</c:v>
                </c:pt>
                <c:pt idx="2167">
                  <c:v>1.6312999627565623E-2</c:v>
                </c:pt>
                <c:pt idx="2168">
                  <c:v>1.6310563485557934E-2</c:v>
                </c:pt>
                <c:pt idx="2169">
                  <c:v>1.6308231515803677E-2</c:v>
                </c:pt>
                <c:pt idx="2170">
                  <c:v>1.6306004427691055E-2</c:v>
                </c:pt>
                <c:pt idx="2171">
                  <c:v>1.6303882932023655E-2</c:v>
                </c:pt>
                <c:pt idx="2172">
                  <c:v>1.6301867741013939E-2</c:v>
                </c:pt>
                <c:pt idx="2173">
                  <c:v>1.6299959568288024E-2</c:v>
                </c:pt>
                <c:pt idx="2174">
                  <c:v>1.6297578376450045E-2</c:v>
                </c:pt>
                <c:pt idx="2175">
                  <c:v>1.6295820415876471E-2</c:v>
                </c:pt>
                <c:pt idx="2176">
                  <c:v>1.6293891743497539E-2</c:v>
                </c:pt>
                <c:pt idx="2177">
                  <c:v>1.6291789056376547E-2</c:v>
                </c:pt>
                <c:pt idx="2178">
                  <c:v>1.6289511975597141E-2</c:v>
                </c:pt>
                <c:pt idx="2179">
                  <c:v>1.6287191639812647E-2</c:v>
                </c:pt>
                <c:pt idx="2180">
                  <c:v>1.6284551873863518E-2</c:v>
                </c:pt>
                <c:pt idx="2181">
                  <c:v>1.6281736542853E-2</c:v>
                </c:pt>
                <c:pt idx="2182">
                  <c:v>1.6278745268046686E-2</c:v>
                </c:pt>
                <c:pt idx="2183">
                  <c:v>1.6275497408060176E-2</c:v>
                </c:pt>
                <c:pt idx="2184">
                  <c:v>1.6272166010743935E-2</c:v>
                </c:pt>
                <c:pt idx="2185">
                  <c:v>1.6268657568692137E-2</c:v>
                </c:pt>
                <c:pt idx="2186">
                  <c:v>1.6264971703373543E-2</c:v>
                </c:pt>
                <c:pt idx="2187">
                  <c:v>1.6261136484754978E-2</c:v>
                </c:pt>
                <c:pt idx="2188">
                  <c:v>1.6257081596478401E-2</c:v>
                </c:pt>
                <c:pt idx="2189">
                  <c:v>1.6252848114640783E-2</c:v>
                </c:pt>
                <c:pt idx="2190">
                  <c:v>1.6248435660906523E-2</c:v>
                </c:pt>
                <c:pt idx="2191">
                  <c:v>1.6243843856991399E-2</c:v>
                </c:pt>
                <c:pt idx="2192">
                  <c:v>1.6239109431505163E-2</c:v>
                </c:pt>
                <c:pt idx="2193">
                  <c:v>1.6234171008707395E-2</c:v>
                </c:pt>
                <c:pt idx="2194">
                  <c:v>1.6229052136223939E-2</c:v>
                </c:pt>
                <c:pt idx="2195">
                  <c:v>1.6223752435985499E-2</c:v>
                </c:pt>
                <c:pt idx="2196">
                  <c:v>1.6218271529975788E-2</c:v>
                </c:pt>
                <c:pt idx="2197">
                  <c:v>1.6212609040230627E-2</c:v>
                </c:pt>
                <c:pt idx="2198">
                  <c:v>1.62067645888406E-2</c:v>
                </c:pt>
                <c:pt idx="2199">
                  <c:v>1.6200737797949283E-2</c:v>
                </c:pt>
                <c:pt idx="2200">
                  <c:v>1.6194092946246599E-2</c:v>
                </c:pt>
                <c:pt idx="2201">
                  <c:v>1.6187804282138011E-2</c:v>
                </c:pt>
                <c:pt idx="2202">
                  <c:v>1.6181623589455574E-2</c:v>
                </c:pt>
                <c:pt idx="2203">
                  <c:v>1.6175554500241773E-2</c:v>
                </c:pt>
                <c:pt idx="2204">
                  <c:v>1.6169600654239908E-2</c:v>
                </c:pt>
                <c:pt idx="2205">
                  <c:v>1.6163789362498612E-2</c:v>
                </c:pt>
                <c:pt idx="2206">
                  <c:v>1.6158055098513001E-2</c:v>
                </c:pt>
                <c:pt idx="2207">
                  <c:v>1.6152448186616916E-2</c:v>
                </c:pt>
                <c:pt idx="2208">
                  <c:v>1.6146972318238726E-2</c:v>
                </c:pt>
                <c:pt idx="2209">
                  <c:v>1.614168800284185E-2</c:v>
                </c:pt>
                <c:pt idx="2210">
                  <c:v>1.6136502482310616E-2</c:v>
                </c:pt>
                <c:pt idx="2211">
                  <c:v>1.6131457899036035E-2</c:v>
                </c:pt>
                <c:pt idx="2212">
                  <c:v>1.6126557954455951E-2</c:v>
                </c:pt>
                <c:pt idx="2213">
                  <c:v>1.6121688372091041E-2</c:v>
                </c:pt>
                <c:pt idx="2214">
                  <c:v>1.6117076719263556E-2</c:v>
                </c:pt>
                <c:pt idx="2215">
                  <c:v>1.611262216722965E-2</c:v>
                </c:pt>
                <c:pt idx="2216">
                  <c:v>1.6108328469528005E-2</c:v>
                </c:pt>
                <c:pt idx="2217">
                  <c:v>1.6104199387472935E-2</c:v>
                </c:pt>
                <c:pt idx="2218">
                  <c:v>1.6100403953597003E-2</c:v>
                </c:pt>
                <c:pt idx="2219">
                  <c:v>1.6096620769245992E-2</c:v>
                </c:pt>
                <c:pt idx="2220">
                  <c:v>1.6093012113357969E-2</c:v>
                </c:pt>
                <c:pt idx="2221">
                  <c:v>1.6089581756981188E-2</c:v>
                </c:pt>
                <c:pt idx="2222">
                  <c:v>1.608633347891119E-2</c:v>
                </c:pt>
                <c:pt idx="2223">
                  <c:v>1.6083271065698172E-2</c:v>
                </c:pt>
                <c:pt idx="2224">
                  <c:v>1.6080398311646139E-2</c:v>
                </c:pt>
                <c:pt idx="2225">
                  <c:v>1.6077719018822448E-2</c:v>
                </c:pt>
                <c:pt idx="2226">
                  <c:v>1.6074902055844147E-2</c:v>
                </c:pt>
                <c:pt idx="2227">
                  <c:v>1.6072397744224972E-2</c:v>
                </c:pt>
                <c:pt idx="2228">
                  <c:v>1.6069988280648248E-2</c:v>
                </c:pt>
                <c:pt idx="2229">
                  <c:v>1.6067493215289951E-2</c:v>
                </c:pt>
                <c:pt idx="2230">
                  <c:v>1.6064912372160907E-2</c:v>
                </c:pt>
                <c:pt idx="2231">
                  <c:v>1.6062382567320031E-2</c:v>
                </c:pt>
                <c:pt idx="2232">
                  <c:v>1.6059623304879079E-2</c:v>
                </c:pt>
                <c:pt idx="2233">
                  <c:v>1.6056777720385766E-2</c:v>
                </c:pt>
                <c:pt idx="2234">
                  <c:v>1.6053845637891605E-2</c:v>
                </c:pt>
                <c:pt idx="2235">
                  <c:v>1.6050826881459965E-2</c:v>
                </c:pt>
                <c:pt idx="2236">
                  <c:v>1.6047616126194389E-2</c:v>
                </c:pt>
                <c:pt idx="2237">
                  <c:v>1.6044429911923844E-2</c:v>
                </c:pt>
                <c:pt idx="2238">
                  <c:v>1.6041156512388327E-2</c:v>
                </c:pt>
                <c:pt idx="2239">
                  <c:v>1.6037795751705539E-2</c:v>
                </c:pt>
                <c:pt idx="2240">
                  <c:v>1.6034426833376005E-2</c:v>
                </c:pt>
                <c:pt idx="2241">
                  <c:v>1.6030884339373688E-2</c:v>
                </c:pt>
                <c:pt idx="2242">
                  <c:v>1.6027253940235017E-2</c:v>
                </c:pt>
                <c:pt idx="2243">
                  <c:v>1.6023535460125693E-2</c:v>
                </c:pt>
                <c:pt idx="2244">
                  <c:v>1.6019675376136449E-2</c:v>
                </c:pt>
                <c:pt idx="2245">
                  <c:v>1.6015786755778135E-2</c:v>
                </c:pt>
                <c:pt idx="2246">
                  <c:v>1.6011809543460417E-2</c:v>
                </c:pt>
                <c:pt idx="2247">
                  <c:v>1.6007743563406999E-2</c:v>
                </c:pt>
                <c:pt idx="2248">
                  <c:v>1.6003588639850408E-2</c:v>
                </c:pt>
                <c:pt idx="2249">
                  <c:v>1.5999344597038636E-2</c:v>
                </c:pt>
                <c:pt idx="2250">
                  <c:v>1.5995011259235133E-2</c:v>
                </c:pt>
                <c:pt idx="2251">
                  <c:v>1.5990588450713501E-2</c:v>
                </c:pt>
                <c:pt idx="2252">
                  <c:v>1.5986075556501885E-2</c:v>
                </c:pt>
                <c:pt idx="2253">
                  <c:v>1.5981534556260835E-2</c:v>
                </c:pt>
                <c:pt idx="2254">
                  <c:v>1.5977122975244253E-2</c:v>
                </c:pt>
                <c:pt idx="2255">
                  <c:v>1.5972843490679275E-2</c:v>
                </c:pt>
                <c:pt idx="2256">
                  <c:v>1.5968696523347571E-2</c:v>
                </c:pt>
                <c:pt idx="2257">
                  <c:v>1.5964578033947636E-2</c:v>
                </c:pt>
                <c:pt idx="2258">
                  <c:v>1.5960678375698856E-2</c:v>
                </c:pt>
                <c:pt idx="2259">
                  <c:v>1.5956913648769094E-2</c:v>
                </c:pt>
                <c:pt idx="2260">
                  <c:v>1.595328427928655E-2</c:v>
                </c:pt>
                <c:pt idx="2261">
                  <c:v>1.5949964210525365E-2</c:v>
                </c:pt>
                <c:pt idx="2262">
                  <c:v>1.5946621213383649E-2</c:v>
                </c:pt>
                <c:pt idx="2263">
                  <c:v>1.5943413694135183E-2</c:v>
                </c:pt>
                <c:pt idx="2264">
                  <c:v>1.594034207790208E-2</c:v>
                </c:pt>
                <c:pt idx="2265">
                  <c:v>1.5937406790352104E-2</c:v>
                </c:pt>
                <c:pt idx="2266">
                  <c:v>1.5934374500916944E-2</c:v>
                </c:pt>
                <c:pt idx="2267">
                  <c:v>1.593170461110301E-2</c:v>
                </c:pt>
                <c:pt idx="2268">
                  <c:v>1.5929173507451967E-2</c:v>
                </c:pt>
                <c:pt idx="2269">
                  <c:v>1.5926781621015729E-2</c:v>
                </c:pt>
                <c:pt idx="2270">
                  <c:v>1.5924790219274666E-2</c:v>
                </c:pt>
                <c:pt idx="2271">
                  <c:v>1.592268187330946E-2</c:v>
                </c:pt>
                <c:pt idx="2272">
                  <c:v>1.5920712850944738E-2</c:v>
                </c:pt>
                <c:pt idx="2273">
                  <c:v>1.5918883582208689E-2</c:v>
                </c:pt>
                <c:pt idx="2274">
                  <c:v>1.5917194497674276E-2</c:v>
                </c:pt>
                <c:pt idx="2275">
                  <c:v>1.5915646028462724E-2</c:v>
                </c:pt>
                <c:pt idx="2276">
                  <c:v>1.5914238606243088E-2</c:v>
                </c:pt>
                <c:pt idx="2277">
                  <c:v>1.5912972663228758E-2</c:v>
                </c:pt>
                <c:pt idx="2278">
                  <c:v>1.5911848632183995E-2</c:v>
                </c:pt>
                <c:pt idx="2279">
                  <c:v>1.5910325842006131E-2</c:v>
                </c:pt>
                <c:pt idx="2280">
                  <c:v>1.5909261020329142E-2</c:v>
                </c:pt>
                <c:pt idx="2281">
                  <c:v>1.5908117299747164E-2</c:v>
                </c:pt>
                <c:pt idx="2282">
                  <c:v>1.5906894517717249E-2</c:v>
                </c:pt>
                <c:pt idx="2283">
                  <c:v>1.590582226588208E-2</c:v>
                </c:pt>
                <c:pt idx="2284">
                  <c:v>1.5904435085168176E-2</c:v>
                </c:pt>
                <c:pt idx="2285">
                  <c:v>1.5902968340332863E-2</c:v>
                </c:pt>
                <c:pt idx="2286">
                  <c:v>1.5901421868867879E-2</c:v>
                </c:pt>
                <c:pt idx="2287">
                  <c:v>1.5899588997517037E-2</c:v>
                </c:pt>
                <c:pt idx="2288">
                  <c:v>1.5897888433941364E-2</c:v>
                </c:pt>
                <c:pt idx="2289">
                  <c:v>1.5896107671392077E-2</c:v>
                </c:pt>
                <c:pt idx="2290">
                  <c:v>1.5894246547405726E-2</c:v>
                </c:pt>
                <c:pt idx="2291">
                  <c:v>1.5892304899529398E-2</c:v>
                </c:pt>
                <c:pt idx="2292">
                  <c:v>1.5890459681607214E-2</c:v>
                </c:pt>
                <c:pt idx="2293">
                  <c:v>1.5888350574330627E-2</c:v>
                </c:pt>
                <c:pt idx="2294">
                  <c:v>1.5886160440718673E-2</c:v>
                </c:pt>
                <c:pt idx="2295">
                  <c:v>1.5883558006611335E-2</c:v>
                </c:pt>
                <c:pt idx="2296">
                  <c:v>1.5881041224153257E-2</c:v>
                </c:pt>
                <c:pt idx="2297">
                  <c:v>1.5878601366133459E-2</c:v>
                </c:pt>
                <c:pt idx="2298">
                  <c:v>1.5876079824152529E-2</c:v>
                </c:pt>
                <c:pt idx="2299">
                  <c:v>1.5873476435844521E-2</c:v>
                </c:pt>
                <c:pt idx="2300">
                  <c:v>1.5870791038852274E-2</c:v>
                </c:pt>
                <c:pt idx="2301">
                  <c:v>1.5868023470832684E-2</c:v>
                </c:pt>
                <c:pt idx="2302">
                  <c:v>1.5865173569450983E-2</c:v>
                </c:pt>
                <c:pt idx="2303">
                  <c:v>1.5862241172386035E-2</c:v>
                </c:pt>
                <c:pt idx="2304">
                  <c:v>1.5859226117326788E-2</c:v>
                </c:pt>
                <c:pt idx="2305">
                  <c:v>1.5856339601189668E-2</c:v>
                </c:pt>
                <c:pt idx="2306">
                  <c:v>1.5853252376333477E-2</c:v>
                </c:pt>
                <c:pt idx="2307">
                  <c:v>1.5850185240946502E-2</c:v>
                </c:pt>
                <c:pt idx="2308">
                  <c:v>1.5847142496909338E-2</c:v>
                </c:pt>
                <c:pt idx="2309">
                  <c:v>1.5843992718021459E-2</c:v>
                </c:pt>
                <c:pt idx="2310">
                  <c:v>1.5841003806601892E-2</c:v>
                </c:pt>
                <c:pt idx="2311">
                  <c:v>1.5838052271904806E-2</c:v>
                </c:pt>
                <c:pt idx="2312">
                  <c:v>1.5835142474436913E-2</c:v>
                </c:pt>
                <c:pt idx="2313">
                  <c:v>1.5832380704754026E-2</c:v>
                </c:pt>
                <c:pt idx="2314">
                  <c:v>1.5829597788089601E-2</c:v>
                </c:pt>
                <c:pt idx="2315">
                  <c:v>1.5826870007630455E-2</c:v>
                </c:pt>
                <c:pt idx="2316">
                  <c:v>1.582420169165755E-2</c:v>
                </c:pt>
                <c:pt idx="2317">
                  <c:v>1.5821001758844343E-2</c:v>
                </c:pt>
                <c:pt idx="2318">
                  <c:v>1.5818444543020768E-2</c:v>
                </c:pt>
                <c:pt idx="2319">
                  <c:v>1.5815960470555227E-2</c:v>
                </c:pt>
                <c:pt idx="2320">
                  <c:v>1.5813553974672222E-2</c:v>
                </c:pt>
                <c:pt idx="2321">
                  <c:v>1.5811229497532057E-2</c:v>
                </c:pt>
                <c:pt idx="2322">
                  <c:v>1.5809684041035246E-2</c:v>
                </c:pt>
                <c:pt idx="2323">
                  <c:v>1.5807553906599523E-2</c:v>
                </c:pt>
                <c:pt idx="2324">
                  <c:v>1.5805518179354681E-2</c:v>
                </c:pt>
                <c:pt idx="2325">
                  <c:v>1.5803581266721819E-2</c:v>
                </c:pt>
                <c:pt idx="2326">
                  <c:v>1.5801747584925738E-2</c:v>
                </c:pt>
                <c:pt idx="2327">
                  <c:v>1.580002155899839E-2</c:v>
                </c:pt>
                <c:pt idx="2328">
                  <c:v>1.5798407622775446E-2</c:v>
                </c:pt>
                <c:pt idx="2329">
                  <c:v>1.5796910218906588E-2</c:v>
                </c:pt>
                <c:pt idx="2330">
                  <c:v>1.5794737428986266E-2</c:v>
                </c:pt>
                <c:pt idx="2331">
                  <c:v>1.5792935931460764E-2</c:v>
                </c:pt>
                <c:pt idx="2332">
                  <c:v>1.5791712790599242E-2</c:v>
                </c:pt>
                <c:pt idx="2333">
                  <c:v>1.579052247797685E-2</c:v>
                </c:pt>
                <c:pt idx="2334">
                  <c:v>1.578936506480514E-2</c:v>
                </c:pt>
                <c:pt idx="2335">
                  <c:v>1.578851706491223E-2</c:v>
                </c:pt>
                <c:pt idx="2336">
                  <c:v>1.5787428001564595E-2</c:v>
                </c:pt>
                <c:pt idx="2337">
                  <c:v>1.5786372057847511E-2</c:v>
                </c:pt>
                <c:pt idx="2338">
                  <c:v>1.5785349304982696E-2</c:v>
                </c:pt>
                <c:pt idx="2339">
                  <c:v>1.578407398321327E-2</c:v>
                </c:pt>
                <c:pt idx="2340">
                  <c:v>1.5783115462271978E-2</c:v>
                </c:pt>
                <c:pt idx="2341">
                  <c:v>1.5782190339304131E-2</c:v>
                </c:pt>
                <c:pt idx="2342">
                  <c:v>1.5781298685533202E-2</c:v>
                </c:pt>
                <c:pt idx="2343">
                  <c:v>1.5780440572184869E-2</c:v>
                </c:pt>
                <c:pt idx="2344">
                  <c:v>1.5779913784215147E-2</c:v>
                </c:pt>
                <c:pt idx="2345">
                  <c:v>1.5779125361613217E-2</c:v>
                </c:pt>
                <c:pt idx="2346">
                  <c:v>1.577837069968159E-2</c:v>
                </c:pt>
                <c:pt idx="2347">
                  <c:v>1.5777549659879729E-2</c:v>
                </c:pt>
                <c:pt idx="2348">
                  <c:v>1.5776559898444946E-2</c:v>
                </c:pt>
                <c:pt idx="2349">
                  <c:v>1.5775909381805498E-2</c:v>
                </c:pt>
                <c:pt idx="2350">
                  <c:v>1.5775292914386507E-2</c:v>
                </c:pt>
                <c:pt idx="2351">
                  <c:v>1.5774710567425135E-2</c:v>
                </c:pt>
                <c:pt idx="2352">
                  <c:v>1.5774162412160751E-2</c:v>
                </c:pt>
                <c:pt idx="2353">
                  <c:v>1.5773648519835815E-2</c:v>
                </c:pt>
                <c:pt idx="2354">
                  <c:v>1.5773168961692785E-2</c:v>
                </c:pt>
                <c:pt idx="2355">
                  <c:v>1.5772723808977651E-2</c:v>
                </c:pt>
                <c:pt idx="2356">
                  <c:v>1.5772640388365587E-2</c:v>
                </c:pt>
                <c:pt idx="2357">
                  <c:v>1.5773202394092977E-2</c:v>
                </c:pt>
                <c:pt idx="2358">
                  <c:v>1.5772706961593629E-2</c:v>
                </c:pt>
                <c:pt idx="2359">
                  <c:v>1.5772139223002784E-2</c:v>
                </c:pt>
                <c:pt idx="2360">
                  <c:v>1.5771501067361589E-2</c:v>
                </c:pt>
                <c:pt idx="2361">
                  <c:v>1.5769824711184131E-2</c:v>
                </c:pt>
                <c:pt idx="2362">
                  <c:v>1.5769031077223394E-2</c:v>
                </c:pt>
                <c:pt idx="2363">
                  <c:v>1.5768172192817613E-2</c:v>
                </c:pt>
                <c:pt idx="2364">
                  <c:v>1.5767249983985036E-2</c:v>
                </c:pt>
              </c:numCache>
            </c:numRef>
          </c:val>
          <c:smooth val="0"/>
        </c:ser>
        <c:ser>
          <c:idx val="1"/>
          <c:order val="1"/>
          <c:tx>
            <c:v>QL</c:v>
          </c:tx>
          <c:spPr>
            <a:ln w="28575">
              <a:noFill/>
            </a:ln>
          </c:spPr>
          <c:marker>
            <c:symbol val="circle"/>
            <c:size val="2"/>
            <c:spPr>
              <a:solidFill>
                <a:srgbClr val="00B050"/>
              </a:solidFill>
              <a:ln>
                <a:solidFill>
                  <a:srgbClr val="00B050"/>
                </a:solidFill>
              </a:ln>
            </c:spPr>
          </c:marker>
          <c:val>
            <c:numRef>
              <c:f>EUR6M!$AZ$2:$AZ$2366</c:f>
              <c:numCache>
                <c:formatCode>0.0000%</c:formatCode>
                <c:ptCount val="2365"/>
                <c:pt idx="0">
                  <c:v>3.7331574057547566E-4</c:v>
                </c:pt>
                <c:pt idx="1">
                  <c:v>3.7358351885282976E-4</c:v>
                </c:pt>
                <c:pt idx="2">
                  <c:v>3.7477963604625321E-4</c:v>
                </c:pt>
                <c:pt idx="3">
                  <c:v>3.7529625566981735E-4</c:v>
                </c:pt>
                <c:pt idx="4">
                  <c:v>3.7586532546374229E-4</c:v>
                </c:pt>
                <c:pt idx="5">
                  <c:v>3.7648294136282502E-4</c:v>
                </c:pt>
                <c:pt idx="6">
                  <c:v>3.7714519930054493E-4</c:v>
                </c:pt>
                <c:pt idx="7">
                  <c:v>3.7936078464957684E-4</c:v>
                </c:pt>
                <c:pt idx="8">
                  <c:v>3.8016257002788706E-4</c:v>
                </c:pt>
                <c:pt idx="9">
                  <c:v>3.8098947706831045E-4</c:v>
                </c:pt>
                <c:pt idx="10">
                  <c:v>3.8183760168192677E-4</c:v>
                </c:pt>
                <c:pt idx="11">
                  <c:v>3.8270303977147076E-4</c:v>
                </c:pt>
                <c:pt idx="12">
                  <c:v>3.8536419385406016E-4</c:v>
                </c:pt>
                <c:pt idx="13">
                  <c:v>3.8625984476881281E-4</c:v>
                </c:pt>
                <c:pt idx="14">
                  <c:v>3.8715328858400738E-4</c:v>
                </c:pt>
                <c:pt idx="15">
                  <c:v>3.8804062116460671E-4</c:v>
                </c:pt>
                <c:pt idx="16">
                  <c:v>3.9147982800888289E-4</c:v>
                </c:pt>
                <c:pt idx="17">
                  <c:v>3.9201876548299887E-4</c:v>
                </c:pt>
                <c:pt idx="18">
                  <c:v>3.9224897029444108E-4</c:v>
                </c:pt>
                <c:pt idx="19">
                  <c:v>3.9346429833139241E-4</c:v>
                </c:pt>
                <c:pt idx="20">
                  <c:v>3.8999999999991228E-4</c:v>
                </c:pt>
                <c:pt idx="21">
                  <c:v>3.9109360012857901E-4</c:v>
                </c:pt>
                <c:pt idx="22">
                  <c:v>3.9227600722216568E-4</c:v>
                </c:pt>
                <c:pt idx="23">
                  <c:v>3.9275554406824456E-4</c:v>
                </c:pt>
                <c:pt idx="24">
                  <c:v>3.9320337323216057E-4</c:v>
                </c:pt>
                <c:pt idx="25">
                  <c:v>3.9362153387007996E-4</c:v>
                </c:pt>
                <c:pt idx="26">
                  <c:v>3.9383990524141432E-4</c:v>
                </c:pt>
                <c:pt idx="27">
                  <c:v>3.9503827441441346E-4</c:v>
                </c:pt>
                <c:pt idx="28">
                  <c:v>3.9533867988190952E-4</c:v>
                </c:pt>
                <c:pt idx="29">
                  <c:v>3.9562165182243384E-4</c:v>
                </c:pt>
                <c:pt idx="30">
                  <c:v>3.9588922941006193E-4</c:v>
                </c:pt>
                <c:pt idx="31">
                  <c:v>3.9578308699486571E-4</c:v>
                </c:pt>
                <c:pt idx="32">
                  <c:v>3.9684637974937665E-4</c:v>
                </c:pt>
                <c:pt idx="33">
                  <c:v>3.9706757322253191E-4</c:v>
                </c:pt>
                <c:pt idx="34">
                  <c:v>3.9728560741083153E-4</c:v>
                </c:pt>
                <c:pt idx="35">
                  <c:v>3.9750252149621366E-4</c:v>
                </c:pt>
                <c:pt idx="36">
                  <c:v>3.9761502260002383E-4</c:v>
                </c:pt>
                <c:pt idx="37">
                  <c:v>3.983997604735367E-4</c:v>
                </c:pt>
                <c:pt idx="38">
                  <c:v>3.9864166180179477E-4</c:v>
                </c:pt>
                <c:pt idx="39">
                  <c:v>3.988946781366728E-4</c:v>
                </c:pt>
                <c:pt idx="40">
                  <c:v>3.9916084866753465E-4</c:v>
                </c:pt>
                <c:pt idx="41">
                  <c:v>3.9924122888986631E-4</c:v>
                </c:pt>
                <c:pt idx="42">
                  <c:v>4.0000000004258851E-4</c:v>
                </c:pt>
                <c:pt idx="43">
                  <c:v>4.0028787025333439E-4</c:v>
                </c:pt>
                <c:pt idx="44">
                  <c:v>4.0059549788088177E-4</c:v>
                </c:pt>
                <c:pt idx="45">
                  <c:v>4.0092369715127987E-4</c:v>
                </c:pt>
                <c:pt idx="46">
                  <c:v>4.0127328229277396E-4</c:v>
                </c:pt>
                <c:pt idx="47">
                  <c:v>4.0245849524165716E-4</c:v>
                </c:pt>
                <c:pt idx="48">
                  <c:v>4.0290176617326594E-4</c:v>
                </c:pt>
                <c:pt idx="49">
                  <c:v>4.0337049413652229E-4</c:v>
                </c:pt>
                <c:pt idx="50">
                  <c:v>4.0386549336801636E-4</c:v>
                </c:pt>
                <c:pt idx="51">
                  <c:v>4.0438757810741294E-4</c:v>
                </c:pt>
                <c:pt idx="52">
                  <c:v>4.061244877845976E-4</c:v>
                </c:pt>
                <c:pt idx="53">
                  <c:v>4.0676305698079967E-4</c:v>
                </c:pt>
                <c:pt idx="54">
                  <c:v>4.0743278291001947E-4</c:v>
                </c:pt>
                <c:pt idx="55">
                  <c:v>4.0813447982334121E-4</c:v>
                </c:pt>
                <c:pt idx="56">
                  <c:v>4.0886896197668023E-4</c:v>
                </c:pt>
                <c:pt idx="57">
                  <c:v>4.1127726246713948E-4</c:v>
                </c:pt>
                <c:pt idx="58">
                  <c:v>4.1215102818669758E-4</c:v>
                </c:pt>
                <c:pt idx="59">
                  <c:v>4.1306165046581825E-4</c:v>
                </c:pt>
                <c:pt idx="60">
                  <c:v>4.1400994357754608E-4</c:v>
                </c:pt>
                <c:pt idx="61">
                  <c:v>4.1499672179975695E-4</c:v>
                </c:pt>
                <c:pt idx="62">
                  <c:v>4.1889987983340733E-4</c:v>
                </c:pt>
                <c:pt idx="63">
                  <c:v>4.1999999999973753E-4</c:v>
                </c:pt>
                <c:pt idx="64">
                  <c:v>4.2113806940501032E-4</c:v>
                </c:pt>
                <c:pt idx="65">
                  <c:v>4.2231267611155503E-4</c:v>
                </c:pt>
                <c:pt idx="66">
                  <c:v>4.2440877822373701E-4</c:v>
                </c:pt>
                <c:pt idx="67">
                  <c:v>4.2733935000573039E-4</c:v>
                </c:pt>
                <c:pt idx="68">
                  <c:v>4.2866879873301055E-4</c:v>
                </c:pt>
                <c:pt idx="69">
                  <c:v>4.3002364694477349E-4</c:v>
                </c:pt>
                <c:pt idx="70">
                  <c:v>4.3140203832526251E-4</c:v>
                </c:pt>
                <c:pt idx="71">
                  <c:v>4.3325343012153283E-4</c:v>
                </c:pt>
                <c:pt idx="72">
                  <c:v>4.3711390906689548E-4</c:v>
                </c:pt>
                <c:pt idx="73">
                  <c:v>4.3858217139915786E-4</c:v>
                </c:pt>
                <c:pt idx="74">
                  <c:v>4.4006283890863355E-4</c:v>
                </c:pt>
                <c:pt idx="75">
                  <c:v>4.4155405524724187E-4</c:v>
                </c:pt>
                <c:pt idx="76">
                  <c:v>4.4334610603038332E-4</c:v>
                </c:pt>
                <c:pt idx="77">
                  <c:v>4.4758728169725726E-4</c:v>
                </c:pt>
                <c:pt idx="78">
                  <c:v>4.491033967388557E-4</c:v>
                </c:pt>
                <c:pt idx="79">
                  <c:v>4.5061892239442778E-4</c:v>
                </c:pt>
                <c:pt idx="80">
                  <c:v>4.5213200227483277E-4</c:v>
                </c:pt>
                <c:pt idx="81">
                  <c:v>4.5812273606627606E-4</c:v>
                </c:pt>
                <c:pt idx="82">
                  <c:v>4.5959574103804357E-4</c:v>
                </c:pt>
                <c:pt idx="83">
                  <c:v>4.610551617827346E-4</c:v>
                </c:pt>
                <c:pt idx="84">
                  <c:v>4.6218176036316971E-4</c:v>
                </c:pt>
                <c:pt idx="85">
                  <c:v>4.5000000000053239E-4</c:v>
                </c:pt>
                <c:pt idx="86">
                  <c:v>4.5129227856776467E-4</c:v>
                </c:pt>
                <c:pt idx="87">
                  <c:v>4.5255791047122036E-4</c:v>
                </c:pt>
                <c:pt idx="88">
                  <c:v>4.5379808269723285E-4</c:v>
                </c:pt>
                <c:pt idx="89">
                  <c:v>4.5501398223696683E-4</c:v>
                </c:pt>
                <c:pt idx="90">
                  <c:v>4.5852791470460673E-4</c:v>
                </c:pt>
                <c:pt idx="91">
                  <c:v>4.5965859348378246E-4</c:v>
                </c:pt>
                <c:pt idx="92">
                  <c:v>4.6077093458696505E-4</c:v>
                </c:pt>
                <c:pt idx="93">
                  <c:v>4.6186612502552293E-4</c:v>
                </c:pt>
                <c:pt idx="94">
                  <c:v>4.6294535181477727E-4</c:v>
                </c:pt>
                <c:pt idx="95">
                  <c:v>4.6609912048560872E-4</c:v>
                </c:pt>
                <c:pt idx="96">
                  <c:v>4.6712636288971486E-4</c:v>
                </c:pt>
                <c:pt idx="97">
                  <c:v>4.6814357676328754E-4</c:v>
                </c:pt>
                <c:pt idx="98">
                  <c:v>4.6915194913833792E-4</c:v>
                </c:pt>
                <c:pt idx="99">
                  <c:v>4.7015266705039077E-4</c:v>
                </c:pt>
                <c:pt idx="100">
                  <c:v>4.731207643866513E-4</c:v>
                </c:pt>
                <c:pt idx="101">
                  <c:v>4.7410273483841669E-4</c:v>
                </c:pt>
                <c:pt idx="102">
                  <c:v>4.7508298603555327E-4</c:v>
                </c:pt>
                <c:pt idx="103">
                  <c:v>4.760627050267622E-4</c:v>
                </c:pt>
                <c:pt idx="104">
                  <c:v>4.770430788646974E-4</c:v>
                </c:pt>
                <c:pt idx="105">
                  <c:v>4.7999999999989447E-4</c:v>
                </c:pt>
                <c:pt idx="106">
                  <c:v>4.8099457909853366E-4</c:v>
                </c:pt>
                <c:pt idx="107">
                  <c:v>4.8199404024183148E-4</c:v>
                </c:pt>
                <c:pt idx="108">
                  <c:v>4.8299786239865768E-4</c:v>
                </c:pt>
                <c:pt idx="109">
                  <c:v>4.8400552453612501E-4</c:v>
                </c:pt>
                <c:pt idx="110">
                  <c:v>4.8704634049998854E-4</c:v>
                </c:pt>
                <c:pt idx="111">
                  <c:v>4.8806415222060783E-4</c:v>
                </c:pt>
                <c:pt idx="112">
                  <c:v>4.8908319874601299E-4</c:v>
                </c:pt>
                <c:pt idx="113">
                  <c:v>4.9010295903804642E-4</c:v>
                </c:pt>
                <c:pt idx="114">
                  <c:v>4.9112291205723267E-4</c:v>
                </c:pt>
                <c:pt idx="115">
                  <c:v>4.9417871706582692E-4</c:v>
                </c:pt>
                <c:pt idx="116">
                  <c:v>4.9519423057647221E-4</c:v>
                </c:pt>
                <c:pt idx="117">
                  <c:v>4.9620733160064324E-4</c:v>
                </c:pt>
                <c:pt idx="118">
                  <c:v>4.972174990922764E-4</c:v>
                </c:pt>
                <c:pt idx="119">
                  <c:v>4.9822421200399077E-4</c:v>
                </c:pt>
                <c:pt idx="120">
                  <c:v>5.0121841277746531E-4</c:v>
                </c:pt>
                <c:pt idx="121">
                  <c:v>5.0220609688076063E-4</c:v>
                </c:pt>
                <c:pt idx="122">
                  <c:v>5.0318772115449473E-4</c:v>
                </c:pt>
                <c:pt idx="123">
                  <c:v>5.0416276454557675E-4</c:v>
                </c:pt>
                <c:pt idx="124">
                  <c:v>5.0513070599915921E-4</c:v>
                </c:pt>
                <c:pt idx="125">
                  <c:v>5.0893302676288546E-4</c:v>
                </c:pt>
                <c:pt idx="126">
                  <c:v>5.0999999999743286E-4</c:v>
                </c:pt>
                <c:pt idx="127">
                  <c:v>5.110660181924545E-4</c:v>
                </c:pt>
                <c:pt idx="128">
                  <c:v>5.137422335333233E-4</c:v>
                </c:pt>
                <c:pt idx="129">
                  <c:v>5.1403659659902403E-4</c:v>
                </c:pt>
                <c:pt idx="130">
                  <c:v>5.1642249201607718E-4</c:v>
                </c:pt>
                <c:pt idx="131">
                  <c:v>5.1750810887379157E-4</c:v>
                </c:pt>
                <c:pt idx="132">
                  <c:v>5.1860151495034099E-4</c:v>
                </c:pt>
                <c:pt idx="133">
                  <c:v>5.2199819909441497E-4</c:v>
                </c:pt>
                <c:pt idx="134">
                  <c:v>5.2198563326468059E-4</c:v>
                </c:pt>
                <c:pt idx="135">
                  <c:v>5.2423061175033148E-4</c:v>
                </c:pt>
                <c:pt idx="136">
                  <c:v>5.2539789006346969E-4</c:v>
                </c:pt>
                <c:pt idx="137">
                  <c:v>5.2658200326661175E-4</c:v>
                </c:pt>
                <c:pt idx="138">
                  <c:v>5.3042302331847283E-4</c:v>
                </c:pt>
                <c:pt idx="139">
                  <c:v>5.3033531482878365E-4</c:v>
                </c:pt>
                <c:pt idx="140">
                  <c:v>5.3280032158556975E-4</c:v>
                </c:pt>
                <c:pt idx="141">
                  <c:v>5.3411258155451917E-4</c:v>
                </c:pt>
                <c:pt idx="142">
                  <c:v>5.3545072226015276E-4</c:v>
                </c:pt>
                <c:pt idx="143">
                  <c:v>5.3945517834323492E-4</c:v>
                </c:pt>
                <c:pt idx="144">
                  <c:v>5.4409543000197172E-4</c:v>
                </c:pt>
                <c:pt idx="145">
                  <c:v>5.45650919992697E-4</c:v>
                </c:pt>
                <c:pt idx="146">
                  <c:v>5.4603812689544141E-4</c:v>
                </c:pt>
                <c:pt idx="147">
                  <c:v>5.500000000002545E-4</c:v>
                </c:pt>
                <c:pt idx="148">
                  <c:v>5.5291343051017583E-4</c:v>
                </c:pt>
                <c:pt idx="149">
                  <c:v>5.5470592874220669E-4</c:v>
                </c:pt>
                <c:pt idx="150">
                  <c:v>5.5652275508578453E-4</c:v>
                </c:pt>
                <c:pt idx="151">
                  <c:v>5.5836280839070037E-4</c:v>
                </c:pt>
                <c:pt idx="152">
                  <c:v>5.6206097583345101E-4</c:v>
                </c:pt>
                <c:pt idx="153">
                  <c:v>5.65933268141805E-4</c:v>
                </c:pt>
                <c:pt idx="154">
                  <c:v>5.6787293890723091E-4</c:v>
                </c:pt>
                <c:pt idx="155">
                  <c:v>5.6982922966983859E-4</c:v>
                </c:pt>
                <c:pt idx="156">
                  <c:v>5.7180103925452068E-4</c:v>
                </c:pt>
                <c:pt idx="157">
                  <c:v>5.754715523050277E-4</c:v>
                </c:pt>
                <c:pt idx="158">
                  <c:v>5.7982144219346989E-4</c:v>
                </c:pt>
                <c:pt idx="159">
                  <c:v>5.8185432813523852E-4</c:v>
                </c:pt>
                <c:pt idx="160">
                  <c:v>5.8389612576719081E-4</c:v>
                </c:pt>
                <c:pt idx="161">
                  <c:v>5.8594573388626354E-4</c:v>
                </c:pt>
                <c:pt idx="162">
                  <c:v>5.8985811635492739E-4</c:v>
                </c:pt>
                <c:pt idx="163">
                  <c:v>5.9420024699296723E-4</c:v>
                </c:pt>
                <c:pt idx="164">
                  <c:v>5.9627238932915519E-4</c:v>
                </c:pt>
                <c:pt idx="165">
                  <c:v>5.9834573483274491E-4</c:v>
                </c:pt>
                <c:pt idx="166">
                  <c:v>6.0041918226878615E-4</c:v>
                </c:pt>
                <c:pt idx="167">
                  <c:v>6.0484704579137074E-4</c:v>
                </c:pt>
                <c:pt idx="168">
                  <c:v>6.0999999999982574E-4</c:v>
                </c:pt>
                <c:pt idx="169">
                  <c:v>6.1211554214129333E-4</c:v>
                </c:pt>
                <c:pt idx="170">
                  <c:v>6.142287913247635E-4</c:v>
                </c:pt>
                <c:pt idx="171">
                  <c:v>6.1939158203308975E-4</c:v>
                </c:pt>
                <c:pt idx="172">
                  <c:v>6.1999609677281008E-4</c:v>
                </c:pt>
                <c:pt idx="173">
                  <c:v>6.247498175310953E-4</c:v>
                </c:pt>
                <c:pt idx="174">
                  <c:v>6.2684281374396063E-4</c:v>
                </c:pt>
                <c:pt idx="175">
                  <c:v>6.2893135191202296E-4</c:v>
                </c:pt>
                <c:pt idx="176">
                  <c:v>6.3442902461153768E-4</c:v>
                </c:pt>
                <c:pt idx="177">
                  <c:v>6.3481006754764085E-4</c:v>
                </c:pt>
                <c:pt idx="178">
                  <c:v>6.3929634642426788E-4</c:v>
                </c:pt>
                <c:pt idx="179">
                  <c:v>6.4135164091191313E-4</c:v>
                </c:pt>
                <c:pt idx="180">
                  <c:v>6.434003122049569E-4</c:v>
                </c:pt>
                <c:pt idx="181">
                  <c:v>6.4881139215920648E-4</c:v>
                </c:pt>
                <c:pt idx="182">
                  <c:v>6.491559505169824E-4</c:v>
                </c:pt>
                <c:pt idx="183">
                  <c:v>6.5353349479232872E-4</c:v>
                </c:pt>
                <c:pt idx="184">
                  <c:v>6.555359313241356E-4</c:v>
                </c:pt>
                <c:pt idx="185">
                  <c:v>6.5752957945159035E-4</c:v>
                </c:pt>
                <c:pt idx="186">
                  <c:v>6.6243372258288581E-4</c:v>
                </c:pt>
                <c:pt idx="187">
                  <c:v>6.6292822072082109E-4</c:v>
                </c:pt>
                <c:pt idx="188">
                  <c:v>6.673551677788994E-4</c:v>
                </c:pt>
                <c:pt idx="189">
                  <c:v>6.6801253985355276E-4</c:v>
                </c:pt>
                <c:pt idx="190">
                  <c:v>6.7000000000017415E-4</c:v>
                </c:pt>
                <c:pt idx="191">
                  <c:v>6.7198071431710826E-4</c:v>
                </c:pt>
                <c:pt idx="192">
                  <c:v>6.7610627759444363E-4</c:v>
                </c:pt>
                <c:pt idx="193">
                  <c:v>6.7986692656165422E-4</c:v>
                </c:pt>
                <c:pt idx="194">
                  <c:v>6.8183786340533109E-4</c:v>
                </c:pt>
                <c:pt idx="195">
                  <c:v>6.8381197180077244E-4</c:v>
                </c:pt>
                <c:pt idx="196">
                  <c:v>6.8579096078045642E-4</c:v>
                </c:pt>
                <c:pt idx="197">
                  <c:v>6.8945691970152194E-4</c:v>
                </c:pt>
                <c:pt idx="198">
                  <c:v>6.9378990341570769E-4</c:v>
                </c:pt>
                <c:pt idx="199">
                  <c:v>6.958189310344164E-4</c:v>
                </c:pt>
                <c:pt idx="200">
                  <c:v>6.978630935746379E-4</c:v>
                </c:pt>
                <c:pt idx="201">
                  <c:v>6.9992410011777322E-4</c:v>
                </c:pt>
                <c:pt idx="202">
                  <c:v>7.0366234802575977E-4</c:v>
                </c:pt>
                <c:pt idx="203">
                  <c:v>7.0837074822004066E-4</c:v>
                </c:pt>
                <c:pt idx="204">
                  <c:v>7.1054161127263892E-4</c:v>
                </c:pt>
                <c:pt idx="205">
                  <c:v>7.1273957298210761E-4</c:v>
                </c:pt>
                <c:pt idx="206">
                  <c:v>7.1496634248750649E-4</c:v>
                </c:pt>
                <c:pt idx="207">
                  <c:v>7.2041612151839353E-4</c:v>
                </c:pt>
                <c:pt idx="208">
                  <c:v>7.2419568154925005E-4</c:v>
                </c:pt>
                <c:pt idx="209">
                  <c:v>7.2659212742902043E-4</c:v>
                </c:pt>
                <c:pt idx="210">
                  <c:v>7.2902763613171245E-4</c:v>
                </c:pt>
                <c:pt idx="211">
                  <c:v>7.315039168645283E-4</c:v>
                </c:pt>
                <c:pt idx="212">
                  <c:v>7.5000000000026857E-4</c:v>
                </c:pt>
                <c:pt idx="213">
                  <c:v>7.5662463783538641E-4</c:v>
                </c:pt>
                <c:pt idx="214">
                  <c:v>7.5938940864941548E-4</c:v>
                </c:pt>
                <c:pt idx="215">
                  <c:v>7.6218577571210552E-4</c:v>
                </c:pt>
                <c:pt idx="216">
                  <c:v>7.6871499238933205E-4</c:v>
                </c:pt>
                <c:pt idx="217">
                  <c:v>7.6974315820694454E-4</c:v>
                </c:pt>
                <c:pt idx="218">
                  <c:v>7.7657765063738509E-4</c:v>
                </c:pt>
                <c:pt idx="219">
                  <c:v>7.7952525258512511E-4</c:v>
                </c:pt>
                <c:pt idx="220">
                  <c:v>7.8249166982175716E-4</c:v>
                </c:pt>
                <c:pt idx="221">
                  <c:v>7.8955652383923486E-4</c:v>
                </c:pt>
                <c:pt idx="222">
                  <c:v>7.9052111392227458E-4</c:v>
                </c:pt>
                <c:pt idx="223">
                  <c:v>7.9754207873655009E-4</c:v>
                </c:pt>
                <c:pt idx="224">
                  <c:v>8.005830435956051E-4</c:v>
                </c:pt>
                <c:pt idx="225">
                  <c:v>8.0363004227158451E-4</c:v>
                </c:pt>
                <c:pt idx="226">
                  <c:v>8.1060056063195478E-4</c:v>
                </c:pt>
                <c:pt idx="227">
                  <c:v>8.116813796309974E-4</c:v>
                </c:pt>
                <c:pt idx="228">
                  <c:v>8.1889163359011557E-4</c:v>
                </c:pt>
                <c:pt idx="229">
                  <c:v>8.2193648941932538E-4</c:v>
                </c:pt>
                <c:pt idx="230">
                  <c:v>8.2497459704349691E-4</c:v>
                </c:pt>
                <c:pt idx="231">
                  <c:v>8.3122751619619573E-4</c:v>
                </c:pt>
                <c:pt idx="232">
                  <c:v>8.3410404797627921E-4</c:v>
                </c:pt>
                <c:pt idx="233">
                  <c:v>8.4000000000011604E-4</c:v>
                </c:pt>
                <c:pt idx="234">
                  <c:v>8.4295996131442976E-4</c:v>
                </c:pt>
                <c:pt idx="235">
                  <c:v>8.4590453383024701E-4</c:v>
                </c:pt>
                <c:pt idx="236">
                  <c:v>8.5102982653134467E-4</c:v>
                </c:pt>
                <c:pt idx="237">
                  <c:v>8.5282220515050112E-4</c:v>
                </c:pt>
                <c:pt idx="238">
                  <c:v>8.6047762057672738E-4</c:v>
                </c:pt>
                <c:pt idx="239">
                  <c:v>8.633784941850086E-4</c:v>
                </c:pt>
                <c:pt idx="240">
                  <c:v>8.6628019041960476E-4</c:v>
                </c:pt>
                <c:pt idx="241">
                  <c:v>8.7087288765805195E-4</c:v>
                </c:pt>
                <c:pt idx="242">
                  <c:v>8.7292905770964917E-4</c:v>
                </c:pt>
                <c:pt idx="243">
                  <c:v>8.8088207052030773E-4</c:v>
                </c:pt>
                <c:pt idx="244">
                  <c:v>8.8383733842852278E-4</c:v>
                </c:pt>
                <c:pt idx="245">
                  <c:v>8.8680964106514835E-4</c:v>
                </c:pt>
                <c:pt idx="246">
                  <c:v>8.916094788020474E-4</c:v>
                </c:pt>
                <c:pt idx="247">
                  <c:v>8.9373087754171607E-4</c:v>
                </c:pt>
                <c:pt idx="248">
                  <c:v>9.0200773820159352E-4</c:v>
                </c:pt>
                <c:pt idx="249">
                  <c:v>9.0513088723446263E-4</c:v>
                </c:pt>
                <c:pt idx="250">
                  <c:v>9.0828728381378695E-4</c:v>
                </c:pt>
                <c:pt idx="251">
                  <c:v>9.1402548630728931E-4</c:v>
                </c:pt>
                <c:pt idx="252">
                  <c:v>9.1601779124436461E-4</c:v>
                </c:pt>
                <c:pt idx="253">
                  <c:v>9.2317410002823366E-4</c:v>
                </c:pt>
                <c:pt idx="254">
                  <c:v>9.2501134984635826E-4</c:v>
                </c:pt>
                <c:pt idx="255">
                  <c:v>9.2679842771242965E-4</c:v>
                </c:pt>
                <c:pt idx="256">
                  <c:v>9.300000000001526E-4</c:v>
                </c:pt>
                <c:pt idx="257">
                  <c:v>9.332362731634188E-4</c:v>
                </c:pt>
                <c:pt idx="258">
                  <c:v>9.4505629478454627E-4</c:v>
                </c:pt>
                <c:pt idx="259">
                  <c:v>9.4652086080551081E-4</c:v>
                </c:pt>
                <c:pt idx="260">
                  <c:v>9.4992376196989775E-4</c:v>
                </c:pt>
                <c:pt idx="261">
                  <c:v>9.5335811702924292E-4</c:v>
                </c:pt>
                <c:pt idx="262">
                  <c:v>9.5682330207643243E-4</c:v>
                </c:pt>
                <c:pt idx="263">
                  <c:v>9.6973558486817429E-4</c:v>
                </c:pt>
                <c:pt idx="264">
                  <c:v>9.7097986387637578E-4</c:v>
                </c:pt>
                <c:pt idx="265">
                  <c:v>9.7458984013683845E-4</c:v>
                </c:pt>
                <c:pt idx="266">
                  <c:v>9.7822690287356759E-4</c:v>
                </c:pt>
                <c:pt idx="267">
                  <c:v>9.8189042815648424E-4</c:v>
                </c:pt>
                <c:pt idx="268">
                  <c:v>9.9559452843307403E-4</c:v>
                </c:pt>
                <c:pt idx="269">
                  <c:v>9.9679667601728196E-4</c:v>
                </c:pt>
                <c:pt idx="270">
                  <c:v>1.0005831549514369E-3</c:v>
                </c:pt>
                <c:pt idx="271">
                  <c:v>1.0043923527740196E-3</c:v>
                </c:pt>
                <c:pt idx="272">
                  <c:v>1.0082236455284535E-3</c:v>
                </c:pt>
                <c:pt idx="273">
                  <c:v>1.022420283951107E-3</c:v>
                </c:pt>
                <c:pt idx="274">
                  <c:v>1.0237572865936014E-3</c:v>
                </c:pt>
                <c:pt idx="275">
                  <c:v>1.0276896945173115E-3</c:v>
                </c:pt>
                <c:pt idx="276">
                  <c:v>1.0316404535472916E-3</c:v>
                </c:pt>
                <c:pt idx="277">
                  <c:v>1.0381014527102077E-3</c:v>
                </c:pt>
                <c:pt idx="278">
                  <c:v>1.0499999999991926E-3</c:v>
                </c:pt>
                <c:pt idx="279">
                  <c:v>1.0539891920391886E-3</c:v>
                </c:pt>
                <c:pt idx="280">
                  <c:v>1.0579893850590919E-3</c:v>
                </c:pt>
                <c:pt idx="281">
                  <c:v>1.062000537197443E-3</c:v>
                </c:pt>
                <c:pt idx="282">
                  <c:v>1.0660226065923434E-3</c:v>
                </c:pt>
                <c:pt idx="283">
                  <c:v>1.0781538996920846E-3</c:v>
                </c:pt>
                <c:pt idx="284">
                  <c:v>1.0822192194893654E-3</c:v>
                </c:pt>
                <c:pt idx="285">
                  <c:v>1.0862952472306283E-3</c:v>
                </c:pt>
                <c:pt idx="286">
                  <c:v>1.0903819410530962E-3</c:v>
                </c:pt>
                <c:pt idx="287">
                  <c:v>1.1027829734090407E-3</c:v>
                </c:pt>
                <c:pt idx="288">
                  <c:v>1.1089116677932172E-3</c:v>
                </c:pt>
                <c:pt idx="289">
                  <c:v>1.1109739361634787E-3</c:v>
                </c:pt>
                <c:pt idx="290">
                  <c:v>1.1151237473399273E-3</c:v>
                </c:pt>
                <c:pt idx="291">
                  <c:v>1.1192839315515542E-3</c:v>
                </c:pt>
                <c:pt idx="292">
                  <c:v>1.1234544469338251E-3</c:v>
                </c:pt>
                <c:pt idx="293">
                  <c:v>1.1360275614600438E-3</c:v>
                </c:pt>
                <c:pt idx="294">
                  <c:v>1.1402389828782358E-3</c:v>
                </c:pt>
                <c:pt idx="295">
                  <c:v>1.1444605261417679E-3</c:v>
                </c:pt>
                <c:pt idx="296">
                  <c:v>1.1486921493865452E-3</c:v>
                </c:pt>
                <c:pt idx="297">
                  <c:v>1.1529338107453989E-3</c:v>
                </c:pt>
                <c:pt idx="298">
                  <c:v>1.1585912957725051E-3</c:v>
                </c:pt>
                <c:pt idx="299">
                  <c:v>1.1700000000019113E-3</c:v>
                </c:pt>
                <c:pt idx="300">
                  <c:v>1.171770123469374E-3</c:v>
                </c:pt>
                <c:pt idx="301">
                  <c:v>1.1760147498541137E-3</c:v>
                </c:pt>
                <c:pt idx="302">
                  <c:v>1.1802658858944305E-3</c:v>
                </c:pt>
                <c:pt idx="303">
                  <c:v>1.1957807913577112E-3</c:v>
                </c:pt>
                <c:pt idx="304">
                  <c:v>1.1973370306295932E-3</c:v>
                </c:pt>
                <c:pt idx="305">
                  <c:v>1.2016218429687865E-3</c:v>
                </c:pt>
                <c:pt idx="306">
                  <c:v>1.2059136161774297E-3</c:v>
                </c:pt>
                <c:pt idx="307">
                  <c:v>1.2102124254603375E-3</c:v>
                </c:pt>
                <c:pt idx="308">
                  <c:v>1.2259784793210938E-3</c:v>
                </c:pt>
                <c:pt idx="309">
                  <c:v>1.227479527460942E-3</c:v>
                </c:pt>
                <c:pt idx="310">
                  <c:v>1.2318146452147758E-3</c:v>
                </c:pt>
                <c:pt idx="311">
                  <c:v>1.2361572502881035E-3</c:v>
                </c:pt>
                <c:pt idx="312">
                  <c:v>1.2405074178905974E-3</c:v>
                </c:pt>
                <c:pt idx="313">
                  <c:v>1.2563283157022971E-3</c:v>
                </c:pt>
                <c:pt idx="314">
                  <c:v>1.2579852178183737E-3</c:v>
                </c:pt>
                <c:pt idx="315">
                  <c:v>1.2623743262431472E-3</c:v>
                </c:pt>
                <c:pt idx="316">
                  <c:v>1.2667714484727889E-3</c:v>
                </c:pt>
                <c:pt idx="317">
                  <c:v>1.2711766597231545E-3</c:v>
                </c:pt>
                <c:pt idx="318">
                  <c:v>1.2868559467666524E-3</c:v>
                </c:pt>
                <c:pt idx="319">
                  <c:v>1.2888798992582444E-3</c:v>
                </c:pt>
                <c:pt idx="320">
                  <c:v>1.2956143724050231E-3</c:v>
                </c:pt>
                <c:pt idx="321">
                  <c:v>1.2999999999992933E-3</c:v>
                </c:pt>
                <c:pt idx="322">
                  <c:v>1.3043900100312728E-3</c:v>
                </c:pt>
                <c:pt idx="323">
                  <c:v>1.3175874181532115E-3</c:v>
                </c:pt>
                <c:pt idx="324">
                  <c:v>1.3219960537715391E-3</c:v>
                </c:pt>
                <c:pt idx="325">
                  <c:v>1.3264096259671674E-3</c:v>
                </c:pt>
                <c:pt idx="326">
                  <c:v>1.3308282468135239E-3</c:v>
                </c:pt>
                <c:pt idx="327">
                  <c:v>1.3352520283844754E-3</c:v>
                </c:pt>
                <c:pt idx="328">
                  <c:v>1.3485554582151891E-3</c:v>
                </c:pt>
                <c:pt idx="329">
                  <c:v>1.3530010034583236E-3</c:v>
                </c:pt>
                <c:pt idx="330">
                  <c:v>1.3574522698173469E-3</c:v>
                </c:pt>
                <c:pt idx="331">
                  <c:v>1.3619093693731531E-3</c:v>
                </c:pt>
                <c:pt idx="332">
                  <c:v>1.3663724142079533E-3</c:v>
                </c:pt>
                <c:pt idx="333">
                  <c:v>1.3797983412290804E-3</c:v>
                </c:pt>
                <c:pt idx="334">
                  <c:v>1.3842862880261311E-3</c:v>
                </c:pt>
                <c:pt idx="335">
                  <c:v>1.3887807405299248E-3</c:v>
                </c:pt>
                <c:pt idx="336">
                  <c:v>1.3932818108296997E-3</c:v>
                </c:pt>
                <c:pt idx="337">
                  <c:v>1.3977896110142561E-3</c:v>
                </c:pt>
                <c:pt idx="338">
                  <c:v>1.4158903524439284E-3</c:v>
                </c:pt>
                <c:pt idx="339">
                  <c:v>1.4204334834423636E-3</c:v>
                </c:pt>
                <c:pt idx="340">
                  <c:v>1.4249840168878058E-3</c:v>
                </c:pt>
                <c:pt idx="341">
                  <c:v>1.4295420648782783E-3</c:v>
                </c:pt>
                <c:pt idx="342">
                  <c:v>1.4300000000001887E-3</c:v>
                </c:pt>
                <c:pt idx="343">
                  <c:v>1.4322021938894601E-3</c:v>
                </c:pt>
                <c:pt idx="344">
                  <c:v>1.4367253506967932E-3</c:v>
                </c:pt>
                <c:pt idx="345">
                  <c:v>1.4412623725692446E-3</c:v>
                </c:pt>
                <c:pt idx="346">
                  <c:v>1.4458135323524276E-3</c:v>
                </c:pt>
                <c:pt idx="347">
                  <c:v>1.4623069747786723E-3</c:v>
                </c:pt>
                <c:pt idx="348">
                  <c:v>1.4641650075696664E-3</c:v>
                </c:pt>
                <c:pt idx="349">
                  <c:v>1.4687909496666715E-3</c:v>
                </c:pt>
                <c:pt idx="350">
                  <c:v>1.4734326667993189E-3</c:v>
                </c:pt>
                <c:pt idx="351">
                  <c:v>1.4780904318308875E-3</c:v>
                </c:pt>
                <c:pt idx="352">
                  <c:v>1.4950971926752045E-3</c:v>
                </c:pt>
                <c:pt idx="353">
                  <c:v>1.4968874283457702E-3</c:v>
                </c:pt>
                <c:pt idx="354">
                  <c:v>1.5016295259443462E-3</c:v>
                </c:pt>
                <c:pt idx="355">
                  <c:v>1.5063893086908536E-3</c:v>
                </c:pt>
                <c:pt idx="356">
                  <c:v>1.5111670494710953E-3</c:v>
                </c:pt>
                <c:pt idx="357">
                  <c:v>1.528463721016378E-3</c:v>
                </c:pt>
                <c:pt idx="358">
                  <c:v>1.5304630507395182E-3</c:v>
                </c:pt>
                <c:pt idx="359">
                  <c:v>1.5353346750757169E-3</c:v>
                </c:pt>
                <c:pt idx="360">
                  <c:v>1.5402258948227345E-3</c:v>
                </c:pt>
                <c:pt idx="361">
                  <c:v>1.5451369828888965E-3</c:v>
                </c:pt>
                <c:pt idx="362">
                  <c:v>1.5624996338521983E-3</c:v>
                </c:pt>
                <c:pt idx="363">
                  <c:v>1.5649854766091079E-3</c:v>
                </c:pt>
                <c:pt idx="364">
                  <c:v>1.5699999999987807E-3</c:v>
                </c:pt>
                <c:pt idx="365">
                  <c:v>1.575035369767662E-3</c:v>
                </c:pt>
                <c:pt idx="366">
                  <c:v>1.5800885615562046E-3</c:v>
                </c:pt>
                <c:pt idx="367">
                  <c:v>1.5973401500007861E-3</c:v>
                </c:pt>
                <c:pt idx="368">
                  <c:v>1.6004058713991345E-3</c:v>
                </c:pt>
                <c:pt idx="369">
                  <c:v>1.6054929148265171E-3</c:v>
                </c:pt>
                <c:pt idx="370">
                  <c:v>1.6105756766269131E-3</c:v>
                </c:pt>
                <c:pt idx="371">
                  <c:v>1.6156504727271653E-3</c:v>
                </c:pt>
                <c:pt idx="372">
                  <c:v>1.6324583257093335E-3</c:v>
                </c:pt>
                <c:pt idx="373">
                  <c:v>1.6357963173713708E-3</c:v>
                </c:pt>
                <c:pt idx="374">
                  <c:v>1.6407760225791148E-3</c:v>
                </c:pt>
                <c:pt idx="375">
                  <c:v>1.6457256568727023E-3</c:v>
                </c:pt>
                <c:pt idx="376">
                  <c:v>1.6506415359223859E-3</c:v>
                </c:pt>
                <c:pt idx="377">
                  <c:v>1.6666122494986906E-3</c:v>
                </c:pt>
                <c:pt idx="378">
                  <c:v>1.6698938119075251E-3</c:v>
                </c:pt>
                <c:pt idx="379">
                  <c:v>1.6745856486140782E-3</c:v>
                </c:pt>
                <c:pt idx="380">
                  <c:v>1.6792216233978087E-3</c:v>
                </c:pt>
                <c:pt idx="381">
                  <c:v>1.6837980517037355E-3</c:v>
                </c:pt>
                <c:pt idx="382">
                  <c:v>1.6985451301320621E-3</c:v>
                </c:pt>
                <c:pt idx="383">
                  <c:v>1.7057407398611499E-3</c:v>
                </c:pt>
                <c:pt idx="384">
                  <c:v>1.7099999999992124E-3</c:v>
                </c:pt>
                <c:pt idx="385">
                  <c:v>1.7172336973826684E-3</c:v>
                </c:pt>
                <c:pt idx="386">
                  <c:v>1.7198385817660115E-3</c:v>
                </c:pt>
                <c:pt idx="387">
                  <c:v>1.7303083001420627E-3</c:v>
                </c:pt>
                <c:pt idx="388">
                  <c:v>1.7341995638133479E-3</c:v>
                </c:pt>
                <c:pt idx="389">
                  <c:v>1.7380435242398335E-3</c:v>
                </c:pt>
                <c:pt idx="390">
                  <c:v>1.7451551607459935E-3</c:v>
                </c:pt>
                <c:pt idx="391">
                  <c:v>1.7472701081245429E-3</c:v>
                </c:pt>
                <c:pt idx="392">
                  <c:v>1.7566962145469354E-3</c:v>
                </c:pt>
                <c:pt idx="393">
                  <c:v>1.7603418180816399E-3</c:v>
                </c:pt>
                <c:pt idx="394">
                  <c:v>1.7639686062040725E-3</c:v>
                </c:pt>
                <c:pt idx="395">
                  <c:v>1.7711790404328907E-3</c:v>
                </c:pt>
                <c:pt idx="396">
                  <c:v>1.7729917214075106E-3</c:v>
                </c:pt>
                <c:pt idx="397">
                  <c:v>1.7819627603056078E-3</c:v>
                </c:pt>
                <c:pt idx="398">
                  <c:v>1.7855621231816186E-3</c:v>
                </c:pt>
                <c:pt idx="399">
                  <c:v>1.7891711600027528E-3</c:v>
                </c:pt>
                <c:pt idx="400">
                  <c:v>1.7966862665534072E-3</c:v>
                </c:pt>
                <c:pt idx="401">
                  <c:v>1.7983918196501571E-3</c:v>
                </c:pt>
                <c:pt idx="402">
                  <c:v>1.807503905330649E-3</c:v>
                </c:pt>
                <c:pt idx="403">
                  <c:v>1.8112564574861822E-3</c:v>
                </c:pt>
                <c:pt idx="404">
                  <c:v>1.8150471744356493E-3</c:v>
                </c:pt>
                <c:pt idx="405">
                  <c:v>1.8168187610597014E-3</c:v>
                </c:pt>
                <c:pt idx="406">
                  <c:v>1.818615348724405E-3</c:v>
                </c:pt>
                <c:pt idx="407">
                  <c:v>1.8325763843205719E-3</c:v>
                </c:pt>
                <c:pt idx="408">
                  <c:v>1.8366616157283744E-3</c:v>
                </c:pt>
                <c:pt idx="409">
                  <c:v>1.8408064057115164E-3</c:v>
                </c:pt>
                <c:pt idx="410">
                  <c:v>1.8450073930356466E-3</c:v>
                </c:pt>
                <c:pt idx="411">
                  <c:v>1.8537027859752617E-3</c:v>
                </c:pt>
                <c:pt idx="412">
                  <c:v>1.8623060902430038E-3</c:v>
                </c:pt>
                <c:pt idx="413">
                  <c:v>1.8667376449216324E-3</c:v>
                </c:pt>
                <c:pt idx="414">
                  <c:v>1.8712052290166515E-3</c:v>
                </c:pt>
                <c:pt idx="415">
                  <c:v>1.8757054811115604E-3</c:v>
                </c:pt>
                <c:pt idx="416">
                  <c:v>1.8985791099674801E-3</c:v>
                </c:pt>
                <c:pt idx="417">
                  <c:v>1.903204778666704E-3</c:v>
                </c:pt>
                <c:pt idx="418">
                  <c:v>1.9078395846155733E-3</c:v>
                </c:pt>
                <c:pt idx="419">
                  <c:v>1.9173805101974657E-3</c:v>
                </c:pt>
                <c:pt idx="420">
                  <c:v>1.9264029472396912E-3</c:v>
                </c:pt>
                <c:pt idx="421">
                  <c:v>1.931033013908117E-3</c:v>
                </c:pt>
                <c:pt idx="422">
                  <c:v>1.9356520473934327E-3</c:v>
                </c:pt>
                <c:pt idx="423">
                  <c:v>1.9402566858462596E-3</c:v>
                </c:pt>
                <c:pt idx="424">
                  <c:v>1.9525476693478402E-3</c:v>
                </c:pt>
                <c:pt idx="425">
                  <c:v>1.9655672477975304E-3</c:v>
                </c:pt>
                <c:pt idx="426">
                  <c:v>1.970033163437E-3</c:v>
                </c:pt>
                <c:pt idx="427">
                  <c:v>1.9798158759648339E-3</c:v>
                </c:pt>
                <c:pt idx="428">
                  <c:v>1.9815630840792605E-3</c:v>
                </c:pt>
                <c:pt idx="429">
                  <c:v>1.9919926426580988E-3</c:v>
                </c:pt>
                <c:pt idx="430">
                  <c:v>1.9963396109647152E-3</c:v>
                </c:pt>
                <c:pt idx="431">
                  <c:v>2.0006813010195832E-3</c:v>
                </c:pt>
                <c:pt idx="432">
                  <c:v>2.0106113143491368E-3</c:v>
                </c:pt>
                <c:pt idx="433">
                  <c:v>2.0121723053575305E-3</c:v>
                </c:pt>
                <c:pt idx="434">
                  <c:v>2.0224560453241877E-3</c:v>
                </c:pt>
                <c:pt idx="435">
                  <c:v>2.0268533470695254E-3</c:v>
                </c:pt>
                <c:pt idx="436">
                  <c:v>2.031274464643303E-3</c:v>
                </c:pt>
                <c:pt idx="437">
                  <c:v>2.0415546736575517E-3</c:v>
                </c:pt>
                <c:pt idx="438">
                  <c:v>2.0431323828214191E-3</c:v>
                </c:pt>
                <c:pt idx="439">
                  <c:v>2.0538827669831119E-3</c:v>
                </c:pt>
                <c:pt idx="440">
                  <c:v>2.0585340663127195E-3</c:v>
                </c:pt>
                <c:pt idx="441">
                  <c:v>2.0632382774455268E-3</c:v>
                </c:pt>
                <c:pt idx="442">
                  <c:v>2.0740562814042058E-3</c:v>
                </c:pt>
                <c:pt idx="443">
                  <c:v>2.0758612701337357E-3</c:v>
                </c:pt>
                <c:pt idx="444">
                  <c:v>2.0876984975257986E-3</c:v>
                </c:pt>
                <c:pt idx="445">
                  <c:v>2.0928074725614356E-3</c:v>
                </c:pt>
                <c:pt idx="446">
                  <c:v>2.094897161160434E-3</c:v>
                </c:pt>
                <c:pt idx="447">
                  <c:v>2.1001614972212773E-3</c:v>
                </c:pt>
                <c:pt idx="448">
                  <c:v>2.1117755433487763E-3</c:v>
                </c:pt>
                <c:pt idx="449">
                  <c:v>2.1220732168525745E-3</c:v>
                </c:pt>
                <c:pt idx="450">
                  <c:v>2.1277423631887731E-3</c:v>
                </c:pt>
                <c:pt idx="451">
                  <c:v>2.1334784480614342E-3</c:v>
                </c:pt>
                <c:pt idx="452">
                  <c:v>2.1392766973685699E-3</c:v>
                </c:pt>
                <c:pt idx="453">
                  <c:v>2.151541981684327E-3</c:v>
                </c:pt>
                <c:pt idx="454">
                  <c:v>2.162995855154858E-3</c:v>
                </c:pt>
                <c:pt idx="455">
                  <c:v>2.1690333133276051E-3</c:v>
                </c:pt>
                <c:pt idx="456">
                  <c:v>2.1751042902343701E-3</c:v>
                </c:pt>
                <c:pt idx="457">
                  <c:v>2.1812040113970725E-3</c:v>
                </c:pt>
                <c:pt idx="458">
                  <c:v>2.1938596115170707E-3</c:v>
                </c:pt>
                <c:pt idx="459">
                  <c:v>2.2057948470302034E-3</c:v>
                </c:pt>
                <c:pt idx="460">
                  <c:v>2.2119666702728408E-3</c:v>
                </c:pt>
                <c:pt idx="461">
                  <c:v>2.218138589676808E-3</c:v>
                </c:pt>
                <c:pt idx="462">
                  <c:v>2.2243058303512407E-3</c:v>
                </c:pt>
                <c:pt idx="463">
                  <c:v>2.2437754058224641E-3</c:v>
                </c:pt>
                <c:pt idx="464">
                  <c:v>2.2521772371653093E-3</c:v>
                </c:pt>
                <c:pt idx="465">
                  <c:v>2.2549047274242023E-3</c:v>
                </c:pt>
                <c:pt idx="466">
                  <c:v>2.2609436196817131E-3</c:v>
                </c:pt>
                <c:pt idx="467">
                  <c:v>2.2669444073172523E-3</c:v>
                </c:pt>
                <c:pt idx="468">
                  <c:v>2.2695267844830124E-3</c:v>
                </c:pt>
                <c:pt idx="469">
                  <c:v>2.293881224674318E-3</c:v>
                </c:pt>
                <c:pt idx="470">
                  <c:v>2.2996320507118681E-3</c:v>
                </c:pt>
                <c:pt idx="471">
                  <c:v>2.3053264765701084E-3</c:v>
                </c:pt>
                <c:pt idx="472">
                  <c:v>2.3178682257265779E-3</c:v>
                </c:pt>
                <c:pt idx="473">
                  <c:v>2.3200254270231576E-3</c:v>
                </c:pt>
                <c:pt idx="474">
                  <c:v>2.3331358926960968E-3</c:v>
                </c:pt>
                <c:pt idx="475">
                  <c:v>2.3386018920726944E-3</c:v>
                </c:pt>
                <c:pt idx="476">
                  <c:v>2.3440481500455628E-3</c:v>
                </c:pt>
                <c:pt idx="477">
                  <c:v>2.3565429435488186E-3</c:v>
                </c:pt>
                <c:pt idx="478">
                  <c:v>2.3584444359340236E-3</c:v>
                </c:pt>
                <c:pt idx="479">
                  <c:v>2.3711666232404203E-3</c:v>
                </c:pt>
                <c:pt idx="480">
                  <c:v>2.3766044162380462E-3</c:v>
                </c:pt>
                <c:pt idx="481">
                  <c:v>2.3820591295238861E-3</c:v>
                </c:pt>
                <c:pt idx="482">
                  <c:v>2.3947693099415283E-3</c:v>
                </c:pt>
                <c:pt idx="483">
                  <c:v>2.3966674944849511E-3</c:v>
                </c:pt>
                <c:pt idx="484">
                  <c:v>2.4097698189847702E-3</c:v>
                </c:pt>
                <c:pt idx="485">
                  <c:v>2.4154360460714322E-3</c:v>
                </c:pt>
                <c:pt idx="486">
                  <c:v>2.4211558580411463E-3</c:v>
                </c:pt>
                <c:pt idx="487">
                  <c:v>2.434324501694523E-3</c:v>
                </c:pt>
                <c:pt idx="488">
                  <c:v>2.4364813908804702E-3</c:v>
                </c:pt>
                <c:pt idx="489">
                  <c:v>2.4507420253150822E-3</c:v>
                </c:pt>
                <c:pt idx="490">
                  <c:v>2.4568933480606033E-3</c:v>
                </c:pt>
                <c:pt idx="491">
                  <c:v>2.4631335737958773E-3</c:v>
                </c:pt>
                <c:pt idx="492">
                  <c:v>2.4769751607652572E-3</c:v>
                </c:pt>
                <c:pt idx="493">
                  <c:v>2.4796368160520475E-3</c:v>
                </c:pt>
                <c:pt idx="494">
                  <c:v>2.4955883999993431E-3</c:v>
                </c:pt>
                <c:pt idx="495">
                  <c:v>2.502310085778624E-3</c:v>
                </c:pt>
                <c:pt idx="496">
                  <c:v>2.5091020052797862E-3</c:v>
                </c:pt>
                <c:pt idx="497">
                  <c:v>2.5235574160583389E-3</c:v>
                </c:pt>
                <c:pt idx="498">
                  <c:v>2.5266871410801004E-3</c:v>
                </c:pt>
                <c:pt idx="499">
                  <c:v>2.5440150083965792E-3</c:v>
                </c:pt>
                <c:pt idx="500">
                  <c:v>2.5511682696177651E-3</c:v>
                </c:pt>
                <c:pt idx="501">
                  <c:v>2.55837174402821E-3</c:v>
                </c:pt>
                <c:pt idx="502">
                  <c:v>2.5732677505629904E-3</c:v>
                </c:pt>
                <c:pt idx="503">
                  <c:v>2.5767426139744897E-3</c:v>
                </c:pt>
                <c:pt idx="504">
                  <c:v>2.5950422047944124E-3</c:v>
                </c:pt>
                <c:pt idx="505">
                  <c:v>2.6024868923056554E-3</c:v>
                </c:pt>
                <c:pt idx="506">
                  <c:v>2.6099617706184957E-3</c:v>
                </c:pt>
                <c:pt idx="507">
                  <c:v>2.6251356660950309E-3</c:v>
                </c:pt>
                <c:pt idx="508">
                  <c:v>2.6288274854661571E-3</c:v>
                </c:pt>
                <c:pt idx="509">
                  <c:v>2.6476889049907039E-3</c:v>
                </c:pt>
                <c:pt idx="510">
                  <c:v>2.6514444066144216E-3</c:v>
                </c:pt>
                <c:pt idx="511">
                  <c:v>2.6970738488282689E-3</c:v>
                </c:pt>
                <c:pt idx="512">
                  <c:v>2.7504731115499561E-3</c:v>
                </c:pt>
                <c:pt idx="513">
                  <c:v>2.8039499630764164E-3</c:v>
                </c:pt>
                <c:pt idx="514">
                  <c:v>2.8575044095808335E-3</c:v>
                </c:pt>
                <c:pt idx="515">
                  <c:v>2.915005592292796E-3</c:v>
                </c:pt>
                <c:pt idx="516">
                  <c:v>2.9687212301891673E-3</c:v>
                </c:pt>
                <c:pt idx="517">
                  <c:v>3.0225144907353846E-3</c:v>
                </c:pt>
                <c:pt idx="518">
                  <c:v>3.0763853801743664E-3</c:v>
                </c:pt>
                <c:pt idx="519">
                  <c:v>3.1264407834577252E-3</c:v>
                </c:pt>
                <c:pt idx="520">
                  <c:v>3.1804609299675517E-3</c:v>
                </c:pt>
                <c:pt idx="521">
                  <c:v>3.2345587149189103E-3</c:v>
                </c:pt>
                <c:pt idx="522">
                  <c:v>3.2887341445574131E-3</c:v>
                </c:pt>
                <c:pt idx="523">
                  <c:v>3.3429872251370622E-3</c:v>
                </c:pt>
                <c:pt idx="524">
                  <c:v>3.4012412743991845E-3</c:v>
                </c:pt>
                <c:pt idx="525">
                  <c:v>3.4556557416986922E-3</c:v>
                </c:pt>
                <c:pt idx="526">
                  <c:v>3.5101478881746978E-3</c:v>
                </c:pt>
                <c:pt idx="527">
                  <c:v>3.5803233703704807E-3</c:v>
                </c:pt>
                <c:pt idx="528">
                  <c:v>3.6232298719718215E-3</c:v>
                </c:pt>
                <c:pt idx="529">
                  <c:v>3.6701367297792735E-3</c:v>
                </c:pt>
                <c:pt idx="530">
                  <c:v>3.7249335428363082E-3</c:v>
                </c:pt>
                <c:pt idx="531">
                  <c:v>3.7798080571972972E-3</c:v>
                </c:pt>
                <c:pt idx="532">
                  <c:v>3.8347602791983879E-3</c:v>
                </c:pt>
                <c:pt idx="533">
                  <c:v>3.8897902151850015E-3</c:v>
                </c:pt>
                <c:pt idx="534">
                  <c:v>3.9448978715113927E-3</c:v>
                </c:pt>
                <c:pt idx="535">
                  <c:v>4.0000832545406479E-3</c:v>
                </c:pt>
                <c:pt idx="536">
                  <c:v>4.0553463706460109E-3</c:v>
                </c:pt>
                <c:pt idx="537">
                  <c:v>4.1226978148236814E-3</c:v>
                </c:pt>
                <c:pt idx="538">
                  <c:v>4.1781346998818244E-3</c:v>
                </c:pt>
                <c:pt idx="539">
                  <c:v>4.2336484775248751E-3</c:v>
                </c:pt>
                <c:pt idx="540">
                  <c:v>4.2892385316534894E-3</c:v>
                </c:pt>
                <c:pt idx="541">
                  <c:v>4.356792685506092E-3</c:v>
                </c:pt>
                <c:pt idx="542">
                  <c:v>4.4125489489868271E-3</c:v>
                </c:pt>
                <c:pt idx="543">
                  <c:v>4.4683795242077117E-3</c:v>
                </c:pt>
                <c:pt idx="544">
                  <c:v>4.5242837913821192E-3</c:v>
                </c:pt>
                <c:pt idx="545">
                  <c:v>4.5963715937567531E-3</c:v>
                </c:pt>
                <c:pt idx="546">
                  <c:v>4.6524428745138117E-3</c:v>
                </c:pt>
                <c:pt idx="547">
                  <c:v>4.7085858078548442E-3</c:v>
                </c:pt>
                <c:pt idx="548">
                  <c:v>4.764799780538934E-3</c:v>
                </c:pt>
                <c:pt idx="549">
                  <c:v>4.821084179262942E-3</c:v>
                </c:pt>
                <c:pt idx="550">
                  <c:v>4.8774383906602147E-3</c:v>
                </c:pt>
                <c:pt idx="551">
                  <c:v>4.9338618012992833E-3</c:v>
                </c:pt>
                <c:pt idx="552">
                  <c:v>4.9903537976842991E-3</c:v>
                </c:pt>
                <c:pt idx="553">
                  <c:v>5.0469137662558965E-3</c:v>
                </c:pt>
                <c:pt idx="554">
                  <c:v>5.1035410933894659E-3</c:v>
                </c:pt>
                <c:pt idx="555">
                  <c:v>5.1602351653955835E-3</c:v>
                </c:pt>
                <c:pt idx="556">
                  <c:v>5.2169953685191469E-3</c:v>
                </c:pt>
                <c:pt idx="557">
                  <c:v>5.2738210889406766E-3</c:v>
                </c:pt>
                <c:pt idx="558">
                  <c:v>5.3307117127745799E-3</c:v>
                </c:pt>
                <c:pt idx="559">
                  <c:v>5.3876666260700215E-3</c:v>
                </c:pt>
                <c:pt idx="560">
                  <c:v>5.4446852148096244E-3</c:v>
                </c:pt>
                <c:pt idx="561">
                  <c:v>5.5017668649103325E-3</c:v>
                </c:pt>
                <c:pt idx="562">
                  <c:v>5.5423326546498062E-3</c:v>
                </c:pt>
                <c:pt idx="563">
                  <c:v>5.5995174757597988E-3</c:v>
                </c:pt>
                <c:pt idx="564">
                  <c:v>5.6567638363425347E-3</c:v>
                </c:pt>
                <c:pt idx="565">
                  <c:v>5.7140717332941999E-3</c:v>
                </c:pt>
                <c:pt idx="566">
                  <c:v>5.7756061167185254E-3</c:v>
                </c:pt>
                <c:pt idx="567">
                  <c:v>5.8330424236646755E-3</c:v>
                </c:pt>
                <c:pt idx="568">
                  <c:v>5.8905402931412843E-3</c:v>
                </c:pt>
                <c:pt idx="569">
                  <c:v>5.964829027221303E-3</c:v>
                </c:pt>
                <c:pt idx="570">
                  <c:v>6.0057207407195994E-3</c:v>
                </c:pt>
                <c:pt idx="571">
                  <c:v>6.0592116708963438E-3</c:v>
                </c:pt>
                <c:pt idx="572">
                  <c:v>6.1169504686211934E-3</c:v>
                </c:pt>
                <c:pt idx="573">
                  <c:v>6.1747508445511197E-3</c:v>
                </c:pt>
                <c:pt idx="574">
                  <c:v>6.2326128039420286E-3</c:v>
                </c:pt>
                <c:pt idx="575">
                  <c:v>6.2947495726095471E-3</c:v>
                </c:pt>
                <c:pt idx="576">
                  <c:v>6.3527401320461942E-3</c:v>
                </c:pt>
                <c:pt idx="577">
                  <c:v>6.4107923015273797E-3</c:v>
                </c:pt>
                <c:pt idx="578">
                  <c:v>6.4689060863613859E-3</c:v>
                </c:pt>
                <c:pt idx="579">
                  <c:v>6.5393224984796588E-3</c:v>
                </c:pt>
                <c:pt idx="580">
                  <c:v>6.6102961175433629E-3</c:v>
                </c:pt>
                <c:pt idx="581">
                  <c:v>6.6686211953903441E-3</c:v>
                </c:pt>
                <c:pt idx="582">
                  <c:v>6.7270079121655732E-3</c:v>
                </c:pt>
                <c:pt idx="583">
                  <c:v>6.7854562732076358E-3</c:v>
                </c:pt>
                <c:pt idx="584">
                  <c:v>6.8439662838621473E-3</c:v>
                </c:pt>
                <c:pt idx="585">
                  <c:v>6.902537949478673E-3</c:v>
                </c:pt>
                <c:pt idx="586">
                  <c:v>6.9611712754142473E-3</c:v>
                </c:pt>
                <c:pt idx="587">
                  <c:v>7.0198662670307348E-3</c:v>
                </c:pt>
                <c:pt idx="588">
                  <c:v>7.0871984098985772E-3</c:v>
                </c:pt>
                <c:pt idx="589">
                  <c:v>7.1460257510825714E-3</c:v>
                </c:pt>
                <c:pt idx="590">
                  <c:v>7.2049069717765504E-3</c:v>
                </c:pt>
                <c:pt idx="591">
                  <c:v>7.2638359907710639E-3</c:v>
                </c:pt>
                <c:pt idx="592">
                  <c:v>7.3185036727933285E-3</c:v>
                </c:pt>
                <c:pt idx="593">
                  <c:v>7.3775081698499488E-3</c:v>
                </c:pt>
                <c:pt idx="594">
                  <c:v>7.4365429053133199E-3</c:v>
                </c:pt>
                <c:pt idx="595">
                  <c:v>7.512479295332177E-3</c:v>
                </c:pt>
                <c:pt idx="596">
                  <c:v>7.5546786219545499E-3</c:v>
                </c:pt>
                <c:pt idx="597">
                  <c:v>7.6180732297152481E-3</c:v>
                </c:pt>
                <c:pt idx="598">
                  <c:v>7.6771665018104474E-3</c:v>
                </c:pt>
                <c:pt idx="599">
                  <c:v>7.7362588962915785E-3</c:v>
                </c:pt>
                <c:pt idx="600">
                  <c:v>7.7953443253761887E-3</c:v>
                </c:pt>
                <c:pt idx="601">
                  <c:v>7.8501187924892805E-3</c:v>
                </c:pt>
                <c:pt idx="602">
                  <c:v>7.9091751547622855E-3</c:v>
                </c:pt>
                <c:pt idx="603">
                  <c:v>7.9682066743486917E-3</c:v>
                </c:pt>
                <c:pt idx="604">
                  <c:v>8.0272072274668038E-3</c:v>
                </c:pt>
                <c:pt idx="605">
                  <c:v>8.0947366041503772E-3</c:v>
                </c:pt>
                <c:pt idx="606">
                  <c:v>8.1493696185403162E-3</c:v>
                </c:pt>
                <c:pt idx="607">
                  <c:v>8.2082357704941263E-3</c:v>
                </c:pt>
                <c:pt idx="608">
                  <c:v>8.2670462284780664E-3</c:v>
                </c:pt>
                <c:pt idx="609">
                  <c:v>8.3257948981462371E-3</c:v>
                </c:pt>
                <c:pt idx="610">
                  <c:v>8.3844756844289724E-3</c:v>
                </c:pt>
                <c:pt idx="611">
                  <c:v>8.4430824915354453E-3</c:v>
                </c:pt>
                <c:pt idx="612">
                  <c:v>8.5016092229571408E-3</c:v>
                </c:pt>
                <c:pt idx="613">
                  <c:v>8.5600497814691569E-3</c:v>
                </c:pt>
                <c:pt idx="614">
                  <c:v>8.6099251590929585E-3</c:v>
                </c:pt>
                <c:pt idx="615">
                  <c:v>8.6681873572209255E-3</c:v>
                </c:pt>
                <c:pt idx="616">
                  <c:v>8.7263511643036924E-3</c:v>
                </c:pt>
                <c:pt idx="617">
                  <c:v>8.7844165716001159E-3</c:v>
                </c:pt>
                <c:pt idx="618">
                  <c:v>8.8465977683604077E-3</c:v>
                </c:pt>
                <c:pt idx="619">
                  <c:v>8.9044607422188744E-3</c:v>
                </c:pt>
                <c:pt idx="620">
                  <c:v>8.9622252963481447E-3</c:v>
                </c:pt>
                <c:pt idx="621">
                  <c:v>9.0198914220172774E-3</c:v>
                </c:pt>
                <c:pt idx="622">
                  <c:v>9.0774591105123714E-3</c:v>
                </c:pt>
                <c:pt idx="623">
                  <c:v>9.1307421321633192E-3</c:v>
                </c:pt>
                <c:pt idx="624">
                  <c:v>9.1881184974134684E-3</c:v>
                </c:pt>
                <c:pt idx="625">
                  <c:v>9.2453963934699367E-3</c:v>
                </c:pt>
                <c:pt idx="626">
                  <c:v>9.3025758117224744E-3</c:v>
                </c:pt>
                <c:pt idx="627">
                  <c:v>9.3638206913712295E-3</c:v>
                </c:pt>
                <c:pt idx="628">
                  <c:v>9.4207975746264001E-3</c:v>
                </c:pt>
                <c:pt idx="629">
                  <c:v>9.4776759601133791E-3</c:v>
                </c:pt>
                <c:pt idx="630">
                  <c:v>9.5344558392344517E-3</c:v>
                </c:pt>
                <c:pt idx="631">
                  <c:v>9.5950855212631556E-3</c:v>
                </c:pt>
                <c:pt idx="632">
                  <c:v>9.6516598164141758E-3</c:v>
                </c:pt>
                <c:pt idx="633">
                  <c:v>9.7081355726870398E-3</c:v>
                </c:pt>
                <c:pt idx="634">
                  <c:v>9.7645127815913953E-3</c:v>
                </c:pt>
                <c:pt idx="635">
                  <c:v>9.8207914346500683E-3</c:v>
                </c:pt>
                <c:pt idx="636">
                  <c:v>9.8769715234025748E-3</c:v>
                </c:pt>
                <c:pt idx="637">
                  <c:v>9.9330530394020448E-3</c:v>
                </c:pt>
                <c:pt idx="638">
                  <c:v>9.9890359742152227E-3</c:v>
                </c:pt>
                <c:pt idx="639">
                  <c:v>1.0044920319426423E-2</c:v>
                </c:pt>
                <c:pt idx="640">
                  <c:v>1.01088884405094E-2</c:v>
                </c:pt>
                <c:pt idx="641">
                  <c:v>1.0164565870415497E-2</c:v>
                </c:pt>
                <c:pt idx="642">
                  <c:v>1.0220149286873263E-2</c:v>
                </c:pt>
                <c:pt idx="643">
                  <c:v>1.0275642252618455E-2</c:v>
                </c:pt>
                <c:pt idx="644">
                  <c:v>1.0326974966356348E-2</c:v>
                </c:pt>
                <c:pt idx="645">
                  <c:v>1.0382300985472357E-2</c:v>
                </c:pt>
                <c:pt idx="646">
                  <c:v>1.0453317131207956E-2</c:v>
                </c:pt>
                <c:pt idx="647">
                  <c:v>1.0508465158036827E-2</c:v>
                </c:pt>
                <c:pt idx="648">
                  <c:v>1.0563541201479889E-2</c:v>
                </c:pt>
                <c:pt idx="649">
                  <c:v>1.0630730666365837E-2</c:v>
                </c:pt>
                <c:pt idx="650">
                  <c:v>1.0685669718001584E-2</c:v>
                </c:pt>
                <c:pt idx="651">
                  <c:v>1.0740548470600599E-2</c:v>
                </c:pt>
                <c:pt idx="652">
                  <c:v>1.0795370452518984E-2</c:v>
                </c:pt>
                <c:pt idx="653">
                  <c:v>1.0837967147628221E-2</c:v>
                </c:pt>
                <c:pt idx="654">
                  <c:v>1.0892686584260318E-2</c:v>
                </c:pt>
                <c:pt idx="655">
                  <c:v>1.0947359139112642E-2</c:v>
                </c:pt>
                <c:pt idx="656">
                  <c:v>1.1014161254586902E-2</c:v>
                </c:pt>
                <c:pt idx="657">
                  <c:v>1.1068752322514133E-2</c:v>
                </c:pt>
                <c:pt idx="658">
                  <c:v>1.1123307798330172E-2</c:v>
                </c:pt>
                <c:pt idx="659">
                  <c:v>1.1177831213194466E-2</c:v>
                </c:pt>
                <c:pt idx="660">
                  <c:v>1.1232326098664001E-2</c:v>
                </c:pt>
                <c:pt idx="661">
                  <c:v>1.1274610881800689E-2</c:v>
                </c:pt>
                <c:pt idx="662">
                  <c:v>1.1341244409635664E-2</c:v>
                </c:pt>
                <c:pt idx="663">
                  <c:v>1.1395674900236406E-2</c:v>
                </c:pt>
                <c:pt idx="664">
                  <c:v>1.1450090991639615E-2</c:v>
                </c:pt>
                <c:pt idx="665">
                  <c:v>1.1492295648896235E-2</c:v>
                </c:pt>
                <c:pt idx="666">
                  <c:v>1.1538553946856732E-2</c:v>
                </c:pt>
                <c:pt idx="667">
                  <c:v>1.1592939810596318E-2</c:v>
                </c:pt>
                <c:pt idx="668">
                  <c:v>1.1647320826538602E-2</c:v>
                </c:pt>
                <c:pt idx="669">
                  <c:v>1.1701696994207944E-2</c:v>
                </c:pt>
                <c:pt idx="670">
                  <c:v>1.1760141543324144E-2</c:v>
                </c:pt>
                <c:pt idx="671">
                  <c:v>1.1814509441408794E-2</c:v>
                </c:pt>
                <c:pt idx="672">
                  <c:v>1.1868872497762032E-2</c:v>
                </c:pt>
                <c:pt idx="673">
                  <c:v>1.1923230711905559E-2</c:v>
                </c:pt>
                <c:pt idx="674">
                  <c:v>1.1977584083362396E-2</c:v>
                </c:pt>
                <c:pt idx="675">
                  <c:v>1.2027852159854484E-2</c:v>
                </c:pt>
                <c:pt idx="676">
                  <c:v>1.2082194376295697E-2</c:v>
                </c:pt>
                <c:pt idx="677">
                  <c:v>1.2136531740659276E-2</c:v>
                </c:pt>
                <c:pt idx="678">
                  <c:v>1.2190864252470021E-2</c:v>
                </c:pt>
                <c:pt idx="679">
                  <c:v>1.2249278283609711E-2</c:v>
                </c:pt>
                <c:pt idx="680">
                  <c:v>1.2303602588906958E-2</c:v>
                </c:pt>
                <c:pt idx="681">
                  <c:v>1.2357922048172498E-2</c:v>
                </c:pt>
                <c:pt idx="682">
                  <c:v>1.241223666092847E-2</c:v>
                </c:pt>
                <c:pt idx="683">
                  <c:v>1.2462454006593042E-2</c:v>
                </c:pt>
                <c:pt idx="684">
                  <c:v>1.2516757393104486E-2</c:v>
                </c:pt>
                <c:pt idx="685">
                  <c:v>1.2571055923735815E-2</c:v>
                </c:pt>
                <c:pt idx="686">
                  <c:v>1.2625349598012266E-2</c:v>
                </c:pt>
                <c:pt idx="687">
                  <c:v>1.267963841545864E-2</c:v>
                </c:pt>
                <c:pt idx="688">
                  <c:v>1.2733922375599739E-2</c:v>
                </c:pt>
                <c:pt idx="689">
                  <c:v>1.2788201477960361E-2</c:v>
                </c:pt>
                <c:pt idx="690">
                  <c:v>1.2842475722065748E-2</c:v>
                </c:pt>
                <c:pt idx="691">
                  <c:v>1.2896745107441144E-2</c:v>
                </c:pt>
                <c:pt idx="692">
                  <c:v>1.2971544187899446E-2</c:v>
                </c:pt>
                <c:pt idx="693">
                  <c:v>1.3025806939532526E-2</c:v>
                </c:pt>
                <c:pt idx="694">
                  <c:v>1.3080053992043175E-2</c:v>
                </c:pt>
                <c:pt idx="695">
                  <c:v>1.3134278998201552E-2</c:v>
                </c:pt>
                <c:pt idx="696">
                  <c:v>1.3176160681298602E-2</c:v>
                </c:pt>
                <c:pt idx="697">
                  <c:v>1.3230330047669008E-2</c:v>
                </c:pt>
                <c:pt idx="698">
                  <c:v>1.3284460472716243E-2</c:v>
                </c:pt>
                <c:pt idx="699">
                  <c:v>1.3338545503337773E-2</c:v>
                </c:pt>
                <c:pt idx="700">
                  <c:v>1.3392578685728239E-2</c:v>
                </c:pt>
                <c:pt idx="701">
                  <c:v>1.3458810528041126E-2</c:v>
                </c:pt>
                <c:pt idx="702">
                  <c:v>1.3512703428127828E-2</c:v>
                </c:pt>
                <c:pt idx="703">
                  <c:v>1.3566523478707888E-2</c:v>
                </c:pt>
                <c:pt idx="704">
                  <c:v>1.3620264326246833E-2</c:v>
                </c:pt>
                <c:pt idx="705">
                  <c:v>1.366174094214855E-2</c:v>
                </c:pt>
                <c:pt idx="706">
                  <c:v>1.3715327466184124E-2</c:v>
                </c:pt>
                <c:pt idx="707">
                  <c:v>1.3768816945867252E-2</c:v>
                </c:pt>
                <c:pt idx="708">
                  <c:v>1.3822202921853839E-2</c:v>
                </c:pt>
                <c:pt idx="709">
                  <c:v>1.3887558096382896E-2</c:v>
                </c:pt>
                <c:pt idx="710">
                  <c:v>1.394069026294654E-2</c:v>
                </c:pt>
                <c:pt idx="711">
                  <c:v>1.3993698732543537E-2</c:v>
                </c:pt>
                <c:pt idx="712">
                  <c:v>1.4046577146198174E-2</c:v>
                </c:pt>
                <c:pt idx="713">
                  <c:v>1.4099319144272475E-2</c:v>
                </c:pt>
                <c:pt idx="714">
                  <c:v>1.4151918366467914E-2</c:v>
                </c:pt>
                <c:pt idx="715">
                  <c:v>1.4204368451831435E-2</c:v>
                </c:pt>
                <c:pt idx="716">
                  <c:v>1.4256663038759755E-2</c:v>
                </c:pt>
                <c:pt idx="717">
                  <c:v>1.4308795765006226E-2</c:v>
                </c:pt>
                <c:pt idx="718">
                  <c:v>1.4341069462628343E-2</c:v>
                </c:pt>
                <c:pt idx="719">
                  <c:v>1.4392912683599331E-2</c:v>
                </c:pt>
                <c:pt idx="720">
                  <c:v>1.4444582213337432E-2</c:v>
                </c:pt>
                <c:pt idx="721">
                  <c:v>1.449607803833345E-2</c:v>
                </c:pt>
                <c:pt idx="722">
                  <c:v>1.4551298692584473E-2</c:v>
                </c:pt>
                <c:pt idx="723">
                  <c:v>1.4602436719471375E-2</c:v>
                </c:pt>
                <c:pt idx="724">
                  <c:v>1.4653401000577874E-2</c:v>
                </c:pt>
                <c:pt idx="725">
                  <c:v>1.470419152250634E-2</c:v>
                </c:pt>
                <c:pt idx="726">
                  <c:v>1.4754808271903057E-2</c:v>
                </c:pt>
                <c:pt idx="727">
                  <c:v>1.4801404437958436E-2</c:v>
                </c:pt>
                <c:pt idx="728">
                  <c:v>1.4851683955323046E-2</c:v>
                </c:pt>
                <c:pt idx="729">
                  <c:v>1.4901789661505634E-2</c:v>
                </c:pt>
                <c:pt idx="730">
                  <c:v>1.4951721543404635E-2</c:v>
                </c:pt>
                <c:pt idx="731">
                  <c:v>1.5005284966746756E-2</c:v>
                </c:pt>
                <c:pt idx="732">
                  <c:v>1.5054858803089533E-2</c:v>
                </c:pt>
                <c:pt idx="733">
                  <c:v>1.5104258774703104E-2</c:v>
                </c:pt>
                <c:pt idx="734">
                  <c:v>1.5153484868599175E-2</c:v>
                </c:pt>
                <c:pt idx="735">
                  <c:v>1.5202537071832499E-2</c:v>
                </c:pt>
                <c:pt idx="736">
                  <c:v>1.5247661796850656E-2</c:v>
                </c:pt>
                <c:pt idx="737">
                  <c:v>1.5296376545718832E-2</c:v>
                </c:pt>
                <c:pt idx="738">
                  <c:v>1.5344917367120103E-2</c:v>
                </c:pt>
                <c:pt idx="739">
                  <c:v>1.5393284248359212E-2</c:v>
                </c:pt>
                <c:pt idx="740">
                  <c:v>1.5441477176787271E-2</c:v>
                </c:pt>
                <c:pt idx="741">
                  <c:v>1.5489496139800879E-2</c:v>
                </c:pt>
                <c:pt idx="742">
                  <c:v>1.5537341124841245E-2</c:v>
                </c:pt>
                <c:pt idx="743">
                  <c:v>1.5585012119395945E-2</c:v>
                </c:pt>
                <c:pt idx="744">
                  <c:v>1.5650853084439673E-2</c:v>
                </c:pt>
                <c:pt idx="745">
                  <c:v>1.5698121528796176E-2</c:v>
                </c:pt>
                <c:pt idx="746">
                  <c:v>1.5745209239752388E-2</c:v>
                </c:pt>
                <c:pt idx="747">
                  <c:v>1.5792111944241682E-2</c:v>
                </c:pt>
                <c:pt idx="748">
                  <c:v>1.5827962720055502E-2</c:v>
                </c:pt>
                <c:pt idx="749">
                  <c:v>1.5874521885306577E-2</c:v>
                </c:pt>
                <c:pt idx="750">
                  <c:v>1.5920884700577002E-2</c:v>
                </c:pt>
                <c:pt idx="751">
                  <c:v>1.5967046822464203E-2</c:v>
                </c:pt>
                <c:pt idx="752">
                  <c:v>1.6013003907224019E-2</c:v>
                </c:pt>
                <c:pt idx="753">
                  <c:v>1.6069403699016639E-2</c:v>
                </c:pt>
                <c:pt idx="754">
                  <c:v>1.611489168281437E-2</c:v>
                </c:pt>
                <c:pt idx="755">
                  <c:v>1.6160160463079786E-2</c:v>
                </c:pt>
                <c:pt idx="756">
                  <c:v>1.620520576367946E-2</c:v>
                </c:pt>
                <c:pt idx="757">
                  <c:v>1.6239561719595143E-2</c:v>
                </c:pt>
                <c:pt idx="758">
                  <c:v>1.628419734430887E-2</c:v>
                </c:pt>
                <c:pt idx="759">
                  <c:v>1.6328597516460673E-2</c:v>
                </c:pt>
                <c:pt idx="760">
                  <c:v>1.6372757889729646E-2</c:v>
                </c:pt>
                <c:pt idx="761">
                  <c:v>1.641667411749393E-2</c:v>
                </c:pt>
                <c:pt idx="762">
                  <c:v>1.6470544991517188E-2</c:v>
                </c:pt>
                <c:pt idx="763">
                  <c:v>1.6513906176714461E-2</c:v>
                </c:pt>
                <c:pt idx="764">
                  <c:v>1.655700966218179E-2</c:v>
                </c:pt>
                <c:pt idx="765">
                  <c:v>1.6599851169114339E-2</c:v>
                </c:pt>
                <c:pt idx="766">
                  <c:v>1.6642426418438237E-2</c:v>
                </c:pt>
                <c:pt idx="767">
                  <c:v>1.6684731130814024E-2</c:v>
                </c:pt>
                <c:pt idx="768">
                  <c:v>1.6726761026645238E-2</c:v>
                </c:pt>
                <c:pt idx="769">
                  <c:v>1.6768511826083143E-2</c:v>
                </c:pt>
                <c:pt idx="770">
                  <c:v>1.6793699243774381E-2</c:v>
                </c:pt>
                <c:pt idx="771">
                  <c:v>1.6834972867130989E-2</c:v>
                </c:pt>
                <c:pt idx="772">
                  <c:v>1.6875958865560852E-2</c:v>
                </c:pt>
                <c:pt idx="773">
                  <c:v>1.6916657221397211E-2</c:v>
                </c:pt>
                <c:pt idx="774">
                  <c:v>1.6957067917097862E-2</c:v>
                </c:pt>
                <c:pt idx="775">
                  <c:v>1.700035706114925E-2</c:v>
                </c:pt>
                <c:pt idx="776">
                  <c:v>1.7040173706761048E-2</c:v>
                </c:pt>
                <c:pt idx="777">
                  <c:v>1.7079702629916437E-2</c:v>
                </c:pt>
                <c:pt idx="778">
                  <c:v>1.7118943813481433E-2</c:v>
                </c:pt>
                <c:pt idx="779">
                  <c:v>1.7154805888227334E-2</c:v>
                </c:pt>
                <c:pt idx="780">
                  <c:v>1.719349026164551E-2</c:v>
                </c:pt>
                <c:pt idx="781">
                  <c:v>1.7231886855594042E-2</c:v>
                </c:pt>
                <c:pt idx="782">
                  <c:v>1.7269995653520859E-2</c:v>
                </c:pt>
                <c:pt idx="783">
                  <c:v>1.7310833046492842E-2</c:v>
                </c:pt>
                <c:pt idx="784">
                  <c:v>1.7348347439683845E-2</c:v>
                </c:pt>
                <c:pt idx="785">
                  <c:v>1.738557397683475E-2</c:v>
                </c:pt>
                <c:pt idx="786">
                  <c:v>1.7422512641809884E-2</c:v>
                </c:pt>
                <c:pt idx="787">
                  <c:v>1.7459163418595689E-2</c:v>
                </c:pt>
                <c:pt idx="788">
                  <c:v>1.7492603813307993E-2</c:v>
                </c:pt>
                <c:pt idx="789">
                  <c:v>1.7528697586024697E-2</c:v>
                </c:pt>
                <c:pt idx="790">
                  <c:v>1.7564503434760612E-2</c:v>
                </c:pt>
                <c:pt idx="791">
                  <c:v>1.7600021344079689E-2</c:v>
                </c:pt>
                <c:pt idx="792">
                  <c:v>1.7635251298668206E-2</c:v>
                </c:pt>
                <c:pt idx="793">
                  <c:v>1.7670193283336105E-2</c:v>
                </c:pt>
                <c:pt idx="794">
                  <c:v>1.7704847283019198E-2</c:v>
                </c:pt>
                <c:pt idx="795">
                  <c:v>1.7739213282775619E-2</c:v>
                </c:pt>
                <c:pt idx="796">
                  <c:v>1.7787132101157756E-2</c:v>
                </c:pt>
                <c:pt idx="797">
                  <c:v>1.7820828918745188E-2</c:v>
                </c:pt>
                <c:pt idx="798">
                  <c:v>1.7854242006406184E-2</c:v>
                </c:pt>
                <c:pt idx="799">
                  <c:v>1.7887374411848636E-2</c:v>
                </c:pt>
                <c:pt idx="800">
                  <c:v>1.791214596890953E-2</c:v>
                </c:pt>
                <c:pt idx="801">
                  <c:v>1.7944777375533318E-2</c:v>
                </c:pt>
                <c:pt idx="802">
                  <c:v>1.7977136218228523E-2</c:v>
                </c:pt>
                <c:pt idx="803">
                  <c:v>1.8009225595871925E-2</c:v>
                </c:pt>
                <c:pt idx="804">
                  <c:v>1.8041048607650007E-2</c:v>
                </c:pt>
                <c:pt idx="805">
                  <c:v>1.8080445230613841E-2</c:v>
                </c:pt>
                <c:pt idx="806">
                  <c:v>1.8111698223524455E-2</c:v>
                </c:pt>
                <c:pt idx="807">
                  <c:v>1.8142694927394325E-2</c:v>
                </c:pt>
                <c:pt idx="808">
                  <c:v>1.8173438392746297E-2</c:v>
                </c:pt>
                <c:pt idx="809">
                  <c:v>1.8196276671430808E-2</c:v>
                </c:pt>
                <c:pt idx="810">
                  <c:v>1.8226566587895676E-2</c:v>
                </c:pt>
                <c:pt idx="811">
                  <c:v>1.8256611841192566E-2</c:v>
                </c:pt>
                <c:pt idx="812">
                  <c:v>1.8286415532856686E-2</c:v>
                </c:pt>
                <c:pt idx="813">
                  <c:v>1.8315980764699296E-2</c:v>
                </c:pt>
                <c:pt idx="814">
                  <c:v>1.8352752041536687E-2</c:v>
                </c:pt>
                <c:pt idx="815">
                  <c:v>1.8381808275931992E-2</c:v>
                </c:pt>
                <c:pt idx="816">
                  <c:v>1.8410635686177561E-2</c:v>
                </c:pt>
                <c:pt idx="817">
                  <c:v>1.8439237325288009E-2</c:v>
                </c:pt>
                <c:pt idx="818">
                  <c:v>1.8467616246533661E-2</c:v>
                </c:pt>
                <c:pt idx="819">
                  <c:v>1.8495775503441413E-2</c:v>
                </c:pt>
                <c:pt idx="820">
                  <c:v>1.8523718149788277E-2</c:v>
                </c:pt>
                <c:pt idx="821">
                  <c:v>1.8551447239600963E-2</c:v>
                </c:pt>
                <c:pt idx="822">
                  <c:v>1.8569474448492145E-2</c:v>
                </c:pt>
                <c:pt idx="823">
                  <c:v>1.859683879269855E-2</c:v>
                </c:pt>
                <c:pt idx="824">
                  <c:v>1.8623996153389794E-2</c:v>
                </c:pt>
                <c:pt idx="825">
                  <c:v>1.8650946523631202E-2</c:v>
                </c:pt>
                <c:pt idx="826">
                  <c:v>1.8677689895031248E-2</c:v>
                </c:pt>
                <c:pt idx="827">
                  <c:v>1.8706533909925882E-2</c:v>
                </c:pt>
                <c:pt idx="828">
                  <c:v>1.873284983264727E-2</c:v>
                </c:pt>
                <c:pt idx="829">
                  <c:v>1.875895872233008E-2</c:v>
                </c:pt>
                <c:pt idx="830">
                  <c:v>1.87848605708003E-2</c:v>
                </c:pt>
                <c:pt idx="831">
                  <c:v>1.880830148020805E-2</c:v>
                </c:pt>
                <c:pt idx="832">
                  <c:v>1.8833802685939309E-2</c:v>
                </c:pt>
                <c:pt idx="833">
                  <c:v>1.8859096835891011E-2</c:v>
                </c:pt>
                <c:pt idx="834">
                  <c:v>1.8884183922185067E-2</c:v>
                </c:pt>
                <c:pt idx="835">
                  <c:v>1.8911263913383203E-2</c:v>
                </c:pt>
                <c:pt idx="836">
                  <c:v>1.8935923346537004E-2</c:v>
                </c:pt>
                <c:pt idx="837">
                  <c:v>1.8960375683069425E-2</c:v>
                </c:pt>
                <c:pt idx="838">
                  <c:v>1.8984620915323196E-2</c:v>
                </c:pt>
                <c:pt idx="839">
                  <c:v>1.9009932171204783E-2</c:v>
                </c:pt>
                <c:pt idx="840">
                  <c:v>1.9033747126069631E-2</c:v>
                </c:pt>
                <c:pt idx="841">
                  <c:v>1.9057354962889562E-2</c:v>
                </c:pt>
                <c:pt idx="842">
                  <c:v>1.90807556743131E-2</c:v>
                </c:pt>
                <c:pt idx="843">
                  <c:v>1.9103949253053327E-2</c:v>
                </c:pt>
                <c:pt idx="844">
                  <c:v>1.9126935691886129E-2</c:v>
                </c:pt>
                <c:pt idx="845">
                  <c:v>1.9149714983653712E-2</c:v>
                </c:pt>
                <c:pt idx="846">
                  <c:v>1.9172287121261539E-2</c:v>
                </c:pt>
                <c:pt idx="847">
                  <c:v>1.9194652097680943E-2</c:v>
                </c:pt>
                <c:pt idx="848">
                  <c:v>1.9222871398322103E-2</c:v>
                </c:pt>
                <c:pt idx="849">
                  <c:v>1.9244781879028408E-2</c:v>
                </c:pt>
                <c:pt idx="850">
                  <c:v>1.926648965309535E-2</c:v>
                </c:pt>
                <c:pt idx="851">
                  <c:v>1.9287999219660422E-2</c:v>
                </c:pt>
                <c:pt idx="852">
                  <c:v>1.9317483407927067E-2</c:v>
                </c:pt>
                <c:pt idx="853">
                  <c:v>1.9330441728135077E-2</c:v>
                </c:pt>
                <c:pt idx="854">
                  <c:v>1.9351383669596472E-2</c:v>
                </c:pt>
                <c:pt idx="855">
                  <c:v>1.9372145402652263E-2</c:v>
                </c:pt>
                <c:pt idx="856">
                  <c:v>1.9392731427690834E-2</c:v>
                </c:pt>
                <c:pt idx="857">
                  <c:v>1.9419928919920636E-2</c:v>
                </c:pt>
                <c:pt idx="858">
                  <c:v>1.9440115512546811E-2</c:v>
                </c:pt>
                <c:pt idx="859">
                  <c:v>1.9460141444807542E-2</c:v>
                </c:pt>
                <c:pt idx="860">
                  <c:v>1.9480011242364845E-2</c:v>
                </c:pt>
                <c:pt idx="861">
                  <c:v>1.9497845650282345E-2</c:v>
                </c:pt>
                <c:pt idx="862">
                  <c:v>1.9517423935293033E-2</c:v>
                </c:pt>
                <c:pt idx="863">
                  <c:v>1.9536859373716704E-2</c:v>
                </c:pt>
                <c:pt idx="864">
                  <c:v>1.9556156516596177E-2</c:v>
                </c:pt>
                <c:pt idx="865">
                  <c:v>1.957903286050432E-2</c:v>
                </c:pt>
                <c:pt idx="866">
                  <c:v>1.9596204663266659E-2</c:v>
                </c:pt>
                <c:pt idx="867">
                  <c:v>1.9615108254472078E-2</c:v>
                </c:pt>
                <c:pt idx="868">
                  <c:v>1.9633891923903683E-2</c:v>
                </c:pt>
                <c:pt idx="869">
                  <c:v>1.9652560199084613E-2</c:v>
                </c:pt>
                <c:pt idx="870">
                  <c:v>1.967111760772872E-2</c:v>
                </c:pt>
                <c:pt idx="871">
                  <c:v>1.9689568677742752E-2</c:v>
                </c:pt>
                <c:pt idx="872">
                  <c:v>1.9707917937215918E-2</c:v>
                </c:pt>
                <c:pt idx="873">
                  <c:v>1.9726169914426401E-2</c:v>
                </c:pt>
                <c:pt idx="874">
                  <c:v>1.9740716546743364E-2</c:v>
                </c:pt>
                <c:pt idx="875">
                  <c:v>1.9758797419911277E-2</c:v>
                </c:pt>
                <c:pt idx="876">
                  <c:v>1.9776790073664119E-2</c:v>
                </c:pt>
                <c:pt idx="877">
                  <c:v>1.9794694505615665E-2</c:v>
                </c:pt>
                <c:pt idx="878">
                  <c:v>1.9812510713391556E-2</c:v>
                </c:pt>
                <c:pt idx="879">
                  <c:v>1.9830238694627529E-2</c:v>
                </c:pt>
                <c:pt idx="880">
                  <c:v>1.9847878446972934E-2</c:v>
                </c:pt>
                <c:pt idx="881">
                  <c:v>1.9867199194882272E-2</c:v>
                </c:pt>
                <c:pt idx="882">
                  <c:v>1.9882893255643037E-2</c:v>
                </c:pt>
                <c:pt idx="883">
                  <c:v>1.9900268307323974E-2</c:v>
                </c:pt>
                <c:pt idx="884">
                  <c:v>1.9917555120825076E-2</c:v>
                </c:pt>
                <c:pt idx="885">
                  <c:v>1.9934753693852787E-2</c:v>
                </c:pt>
                <c:pt idx="886">
                  <c:v>1.9951864024126732E-2</c:v>
                </c:pt>
                <c:pt idx="887">
                  <c:v>1.9968886109376645E-2</c:v>
                </c:pt>
                <c:pt idx="888">
                  <c:v>1.9985819947344986E-2</c:v>
                </c:pt>
                <c:pt idx="889">
                  <c:v>2.0002665535784763E-2</c:v>
                </c:pt>
                <c:pt idx="890">
                  <c:v>2.0019422872462601E-2</c:v>
                </c:pt>
                <c:pt idx="891">
                  <c:v>2.0036750765497185E-2</c:v>
                </c:pt>
                <c:pt idx="892">
                  <c:v>2.0053324369884863E-2</c:v>
                </c:pt>
                <c:pt idx="893">
                  <c:v>2.0069809719858819E-2</c:v>
                </c:pt>
                <c:pt idx="894">
                  <c:v>2.008620681324488E-2</c:v>
                </c:pt>
                <c:pt idx="895">
                  <c:v>2.0102515647878589E-2</c:v>
                </c:pt>
                <c:pt idx="896">
                  <c:v>2.0118736221608743E-2</c:v>
                </c:pt>
                <c:pt idx="897">
                  <c:v>2.0134868532296495E-2</c:v>
                </c:pt>
                <c:pt idx="898">
                  <c:v>2.0150912577811399E-2</c:v>
                </c:pt>
                <c:pt idx="899">
                  <c:v>2.0166868356039341E-2</c:v>
                </c:pt>
                <c:pt idx="900">
                  <c:v>2.0187734435958442E-2</c:v>
                </c:pt>
                <c:pt idx="901">
                  <c:v>2.0203496854772098E-2</c:v>
                </c:pt>
                <c:pt idx="902">
                  <c:v>2.0219169351115854E-2</c:v>
                </c:pt>
                <c:pt idx="903">
                  <c:v>2.0234750777848191E-2</c:v>
                </c:pt>
                <c:pt idx="904">
                  <c:v>2.0248597452501075E-2</c:v>
                </c:pt>
                <c:pt idx="905">
                  <c:v>2.0263999465804292E-2</c:v>
                </c:pt>
                <c:pt idx="906">
                  <c:v>2.0279307103231649E-2</c:v>
                </c:pt>
                <c:pt idx="907">
                  <c:v>2.029884782037527E-2</c:v>
                </c:pt>
                <c:pt idx="908">
                  <c:v>2.0319310653574476E-2</c:v>
                </c:pt>
                <c:pt idx="909">
                  <c:v>2.0333748426431271E-2</c:v>
                </c:pt>
                <c:pt idx="910">
                  <c:v>2.034861806562047E-2</c:v>
                </c:pt>
                <c:pt idx="911">
                  <c:v>2.0363386927266799E-2</c:v>
                </c:pt>
                <c:pt idx="912">
                  <c:v>2.0373292577784346E-2</c:v>
                </c:pt>
                <c:pt idx="913">
                  <c:v>2.0387877804051741E-2</c:v>
                </c:pt>
                <c:pt idx="914">
                  <c:v>2.0402359096995549E-2</c:v>
                </c:pt>
                <c:pt idx="915">
                  <c:v>2.0416735303042357E-2</c:v>
                </c:pt>
                <c:pt idx="916">
                  <c:v>2.0435679840332566E-2</c:v>
                </c:pt>
                <c:pt idx="917">
                  <c:v>2.0449820197268254E-2</c:v>
                </c:pt>
                <c:pt idx="918">
                  <c:v>2.0463851830019881E-2</c:v>
                </c:pt>
                <c:pt idx="919">
                  <c:v>2.047777360329257E-2</c:v>
                </c:pt>
                <c:pt idx="920">
                  <c:v>2.0491584381773838E-2</c:v>
                </c:pt>
                <c:pt idx="921">
                  <c:v>2.0500721112424399E-2</c:v>
                </c:pt>
                <c:pt idx="922">
                  <c:v>2.0518868413053271E-2</c:v>
                </c:pt>
                <c:pt idx="923">
                  <c:v>2.0532339395165865E-2</c:v>
                </c:pt>
                <c:pt idx="924">
                  <c:v>2.0545694841116742E-2</c:v>
                </c:pt>
                <c:pt idx="925">
                  <c:v>2.0554463787132694E-2</c:v>
                </c:pt>
                <c:pt idx="926">
                  <c:v>2.0564640046913142E-2</c:v>
                </c:pt>
                <c:pt idx="927">
                  <c:v>2.0577681207886358E-2</c:v>
                </c:pt>
                <c:pt idx="928">
                  <c:v>2.0590603941964322E-2</c:v>
                </c:pt>
                <c:pt idx="929">
                  <c:v>2.0603408246860685E-2</c:v>
                </c:pt>
                <c:pt idx="930">
                  <c:v>2.0617547481987134E-2</c:v>
                </c:pt>
                <c:pt idx="931">
                  <c:v>2.0630107177663587E-2</c:v>
                </c:pt>
                <c:pt idx="932">
                  <c:v>2.0642548430947441E-2</c:v>
                </c:pt>
                <c:pt idx="933">
                  <c:v>2.0654871239627282E-2</c:v>
                </c:pt>
                <c:pt idx="934">
                  <c:v>2.0667075601510133E-2</c:v>
                </c:pt>
                <c:pt idx="935">
                  <c:v>2.0677746938060362E-2</c:v>
                </c:pt>
                <c:pt idx="936">
                  <c:v>2.0689722176442719E-2</c:v>
                </c:pt>
                <c:pt idx="937">
                  <c:v>2.0701578968110541E-2</c:v>
                </c:pt>
                <c:pt idx="938">
                  <c:v>2.0713317310967826E-2</c:v>
                </c:pt>
                <c:pt idx="939">
                  <c:v>2.0726320633747145E-2</c:v>
                </c:pt>
                <c:pt idx="940">
                  <c:v>2.0737814270005272E-2</c:v>
                </c:pt>
                <c:pt idx="941">
                  <c:v>2.0749189444714693E-2</c:v>
                </c:pt>
                <c:pt idx="942">
                  <c:v>2.0766825373718018E-2</c:v>
                </c:pt>
                <c:pt idx="943">
                  <c:v>2.0771814846343505E-2</c:v>
                </c:pt>
                <c:pt idx="944">
                  <c:v>2.0781259828258753E-2</c:v>
                </c:pt>
                <c:pt idx="945">
                  <c:v>2.0792168972469497E-2</c:v>
                </c:pt>
                <c:pt idx="946">
                  <c:v>2.0802959651844949E-2</c:v>
                </c:pt>
                <c:pt idx="947">
                  <c:v>2.0813631864475921E-2</c:v>
                </c:pt>
                <c:pt idx="948">
                  <c:v>2.0824185608473537E-2</c:v>
                </c:pt>
                <c:pt idx="949">
                  <c:v>2.0834620881971886E-2</c:v>
                </c:pt>
                <c:pt idx="950">
                  <c:v>2.0844937683124933E-2</c:v>
                </c:pt>
                <c:pt idx="951">
                  <c:v>2.0855136010107394E-2</c:v>
                </c:pt>
                <c:pt idx="952">
                  <c:v>2.0871616210716586E-2</c:v>
                </c:pt>
                <c:pt idx="953">
                  <c:v>2.0881538130208183E-2</c:v>
                </c:pt>
                <c:pt idx="954">
                  <c:v>2.0891341536720995E-2</c:v>
                </c:pt>
                <c:pt idx="955">
                  <c:v>2.0901026428471935E-2</c:v>
                </c:pt>
                <c:pt idx="956">
                  <c:v>2.0906849529147564E-2</c:v>
                </c:pt>
                <c:pt idx="957">
                  <c:v>2.0916321141586626E-2</c:v>
                </c:pt>
                <c:pt idx="958">
                  <c:v>2.0925674254224237E-2</c:v>
                </c:pt>
                <c:pt idx="959">
                  <c:v>2.0934908865386553E-2</c:v>
                </c:pt>
                <c:pt idx="960">
                  <c:v>2.0944024973421991E-2</c:v>
                </c:pt>
                <c:pt idx="961">
                  <c:v>2.095664687190572E-2</c:v>
                </c:pt>
                <c:pt idx="962">
                  <c:v>2.0965502112237265E-2</c:v>
                </c:pt>
                <c:pt idx="963">
                  <c:v>2.0974238824326103E-2</c:v>
                </c:pt>
                <c:pt idx="964">
                  <c:v>2.0982857006583401E-2</c:v>
                </c:pt>
                <c:pt idx="965">
                  <c:v>2.0987827910375227E-2</c:v>
                </c:pt>
                <c:pt idx="966">
                  <c:v>2.099623296615272E-2</c:v>
                </c:pt>
                <c:pt idx="967">
                  <c:v>2.1004519507835061E-2</c:v>
                </c:pt>
                <c:pt idx="968">
                  <c:v>2.1016144406291879E-2</c:v>
                </c:pt>
                <c:pt idx="969">
                  <c:v>2.1024169916323901E-2</c:v>
                </c:pt>
                <c:pt idx="970">
                  <c:v>2.1032076887447342E-2</c:v>
                </c:pt>
                <c:pt idx="971">
                  <c:v>2.1039865318225503E-2</c:v>
                </c:pt>
                <c:pt idx="972">
                  <c:v>2.1047535207242309E-2</c:v>
                </c:pt>
                <c:pt idx="973">
                  <c:v>2.1051749880418472E-2</c:v>
                </c:pt>
                <c:pt idx="974">
                  <c:v>2.1062519354435018E-2</c:v>
                </c:pt>
                <c:pt idx="975">
                  <c:v>2.1069833609886648E-2</c:v>
                </c:pt>
                <c:pt idx="976">
                  <c:v>2.1077029318129239E-2</c:v>
                </c:pt>
                <c:pt idx="977">
                  <c:v>2.1080866333855169E-2</c:v>
                </c:pt>
                <c:pt idx="978">
                  <c:v>2.1085701507824756E-2</c:v>
                </c:pt>
                <c:pt idx="979">
                  <c:v>2.1092581902155058E-2</c:v>
                </c:pt>
                <c:pt idx="980">
                  <c:v>2.1099343778504955E-2</c:v>
                </c:pt>
                <c:pt idx="981">
                  <c:v>2.1105987135678499E-2</c:v>
                </c:pt>
                <c:pt idx="982">
                  <c:v>2.1113553844789253E-2</c:v>
                </c:pt>
                <c:pt idx="983">
                  <c:v>2.1119952067428869E-2</c:v>
                </c:pt>
                <c:pt idx="984">
                  <c:v>2.1126231760544265E-2</c:v>
                </c:pt>
                <c:pt idx="985">
                  <c:v>2.1132392923020295E-2</c:v>
                </c:pt>
                <c:pt idx="986">
                  <c:v>2.1138435553758928E-2</c:v>
                </c:pt>
                <c:pt idx="987">
                  <c:v>2.1143358311673608E-2</c:v>
                </c:pt>
                <c:pt idx="988">
                  <c:v>2.1149172002880287E-2</c:v>
                </c:pt>
                <c:pt idx="989">
                  <c:v>2.1154867166095125E-2</c:v>
                </c:pt>
                <c:pt idx="990">
                  <c:v>2.116044380031119E-2</c:v>
                </c:pt>
                <c:pt idx="991">
                  <c:v>2.1166870694521816E-2</c:v>
                </c:pt>
                <c:pt idx="992">
                  <c:v>2.1172202113006085E-2</c:v>
                </c:pt>
                <c:pt idx="993">
                  <c:v>2.1177414992672915E-2</c:v>
                </c:pt>
                <c:pt idx="994">
                  <c:v>2.1182509332593372E-2</c:v>
                </c:pt>
                <c:pt idx="995">
                  <c:v>2.1186549002608936E-2</c:v>
                </c:pt>
                <c:pt idx="996">
                  <c:v>2.1191414442846598E-2</c:v>
                </c:pt>
                <c:pt idx="997">
                  <c:v>2.1196161347619057E-2</c:v>
                </c:pt>
                <c:pt idx="998">
                  <c:v>2.1200789716086771E-2</c:v>
                </c:pt>
                <c:pt idx="999">
                  <c:v>2.1205299547430938E-2</c:v>
                </c:pt>
                <c:pt idx="1000">
                  <c:v>2.1209690840853973E-2</c:v>
                </c:pt>
                <c:pt idx="1001">
                  <c:v>2.1213963595578589E-2</c:v>
                </c:pt>
                <c:pt idx="1002">
                  <c:v>2.1218117810848713E-2</c:v>
                </c:pt>
                <c:pt idx="1003">
                  <c:v>2.1222153485930342E-2</c:v>
                </c:pt>
                <c:pt idx="1004">
                  <c:v>2.1230374410356447E-2</c:v>
                </c:pt>
                <c:pt idx="1005">
                  <c:v>2.1234133680174037E-2</c:v>
                </c:pt>
                <c:pt idx="1006">
                  <c:v>2.1237778581454189E-2</c:v>
                </c:pt>
                <c:pt idx="1007">
                  <c:v>2.1241311568541588E-2</c:v>
                </c:pt>
                <c:pt idx="1008">
                  <c:v>2.1242244136383065E-2</c:v>
                </c:pt>
                <c:pt idx="1009">
                  <c:v>2.1245580682558586E-2</c:v>
                </c:pt>
                <c:pt idx="1010">
                  <c:v>2.1248811856948494E-2</c:v>
                </c:pt>
                <c:pt idx="1011">
                  <c:v>2.1251940153843903E-2</c:v>
                </c:pt>
                <c:pt idx="1012">
                  <c:v>2.125496806756912E-2</c:v>
                </c:pt>
                <c:pt idx="1013">
                  <c:v>2.1260296740813717E-2</c:v>
                </c:pt>
                <c:pt idx="1014">
                  <c:v>2.1263115053145185E-2</c:v>
                </c:pt>
                <c:pt idx="1015">
                  <c:v>2.1265841087265341E-2</c:v>
                </c:pt>
                <c:pt idx="1016">
                  <c:v>2.1268477297804667E-2</c:v>
                </c:pt>
                <c:pt idx="1017">
                  <c:v>2.126868919204224E-2</c:v>
                </c:pt>
                <c:pt idx="1018">
                  <c:v>2.1271167189173011E-2</c:v>
                </c:pt>
                <c:pt idx="1019">
                  <c:v>2.1273562264189139E-2</c:v>
                </c:pt>
                <c:pt idx="1020">
                  <c:v>2.1275876911628102E-2</c:v>
                </c:pt>
                <c:pt idx="1021">
                  <c:v>2.1280396910657536E-2</c:v>
                </c:pt>
                <c:pt idx="1022">
                  <c:v>2.128254572835336E-2</c:v>
                </c:pt>
                <c:pt idx="1023">
                  <c:v>2.1284621905554274E-2</c:v>
                </c:pt>
                <c:pt idx="1024">
                  <c:v>2.1286627897069536E-2</c:v>
                </c:pt>
                <c:pt idx="1025">
                  <c:v>2.1288566157726455E-2</c:v>
                </c:pt>
                <c:pt idx="1026">
                  <c:v>2.1290439142367817E-2</c:v>
                </c:pt>
                <c:pt idx="1027">
                  <c:v>2.1292249305853588E-2</c:v>
                </c:pt>
                <c:pt idx="1028">
                  <c:v>2.1293999103059645E-2</c:v>
                </c:pt>
                <c:pt idx="1029">
                  <c:v>2.1295690988874745E-2</c:v>
                </c:pt>
                <c:pt idx="1030">
                  <c:v>2.1294421781227701E-2</c:v>
                </c:pt>
                <c:pt idx="1031">
                  <c:v>2.1296019466918701E-2</c:v>
                </c:pt>
                <c:pt idx="1032">
                  <c:v>2.1297563812749699E-2</c:v>
                </c:pt>
                <c:pt idx="1033">
                  <c:v>2.1299054818598156E-2</c:v>
                </c:pt>
                <c:pt idx="1034">
                  <c:v>2.1301204499503398E-2</c:v>
                </c:pt>
                <c:pt idx="1035">
                  <c:v>2.1302585096250267E-2</c:v>
                </c:pt>
                <c:pt idx="1036">
                  <c:v>2.1306727274390144E-2</c:v>
                </c:pt>
                <c:pt idx="1037">
                  <c:v>2.1305186259227085E-2</c:v>
                </c:pt>
                <c:pt idx="1038">
                  <c:v>2.1306406825246923E-2</c:v>
                </c:pt>
                <c:pt idx="1039">
                  <c:v>2.1306880707650994E-2</c:v>
                </c:pt>
                <c:pt idx="1040">
                  <c:v>2.1307998330513382E-2</c:v>
                </c:pt>
                <c:pt idx="1041">
                  <c:v>2.1309062612556533E-2</c:v>
                </c:pt>
                <c:pt idx="1042">
                  <c:v>2.1310073553696126E-2</c:v>
                </c:pt>
                <c:pt idx="1043">
                  <c:v>2.1311709496865446E-2</c:v>
                </c:pt>
                <c:pt idx="1044">
                  <c:v>2.1312609998894675E-2</c:v>
                </c:pt>
                <c:pt idx="1045">
                  <c:v>2.1313457156647148E-2</c:v>
                </c:pt>
                <c:pt idx="1046">
                  <c:v>2.131425097005472E-2</c:v>
                </c:pt>
                <c:pt idx="1047">
                  <c:v>2.1314991439052751E-2</c:v>
                </c:pt>
                <c:pt idx="1048">
                  <c:v>2.1315019037324457E-2</c:v>
                </c:pt>
                <c:pt idx="1049">
                  <c:v>2.1315656590111726E-2</c:v>
                </c:pt>
                <c:pt idx="1050">
                  <c:v>2.13162408014675E-2</c:v>
                </c:pt>
                <c:pt idx="1051">
                  <c:v>2.1316771671344787E-2</c:v>
                </c:pt>
                <c:pt idx="1052">
                  <c:v>2.1317249199701425E-2</c:v>
                </c:pt>
                <c:pt idx="1053">
                  <c:v>2.1317673386499199E-2</c:v>
                </c:pt>
                <c:pt idx="1054">
                  <c:v>2.1318044231703855E-2</c:v>
                </c:pt>
                <c:pt idx="1055">
                  <c:v>2.1318361735285962E-2</c:v>
                </c:pt>
                <c:pt idx="1056">
                  <c:v>2.1321140891961632E-2</c:v>
                </c:pt>
                <c:pt idx="1057">
                  <c:v>2.1321336517825955E-2</c:v>
                </c:pt>
                <c:pt idx="1058">
                  <c:v>2.1321478789432496E-2</c:v>
                </c:pt>
                <c:pt idx="1059">
                  <c:v>2.1321567706770503E-2</c:v>
                </c:pt>
                <c:pt idx="1060">
                  <c:v>2.1319763173537454E-2</c:v>
                </c:pt>
                <c:pt idx="1061">
                  <c:v>2.1319756816503211E-2</c:v>
                </c:pt>
                <c:pt idx="1062">
                  <c:v>2.1319697114616062E-2</c:v>
                </c:pt>
                <c:pt idx="1063">
                  <c:v>2.1319584067882556E-2</c:v>
                </c:pt>
                <c:pt idx="1064">
                  <c:v>2.131941767631056E-2</c:v>
                </c:pt>
                <c:pt idx="1065">
                  <c:v>2.1320980771049831E-2</c:v>
                </c:pt>
                <c:pt idx="1066">
                  <c:v>2.1320696208546378E-2</c:v>
                </c:pt>
                <c:pt idx="1067">
                  <c:v>2.1320358291838429E-2</c:v>
                </c:pt>
                <c:pt idx="1068">
                  <c:v>2.1319967020953061E-2</c:v>
                </c:pt>
                <c:pt idx="1069">
                  <c:v>2.1317785546491285E-2</c:v>
                </c:pt>
                <c:pt idx="1070">
                  <c:v>2.1317299086320341E-2</c:v>
                </c:pt>
                <c:pt idx="1071">
                  <c:v>2.1316759281494804E-2</c:v>
                </c:pt>
                <c:pt idx="1072">
                  <c:v>2.1316166132058351E-2</c:v>
                </c:pt>
                <c:pt idx="1073">
                  <c:v>2.131551963805816E-2</c:v>
                </c:pt>
                <c:pt idx="1074">
                  <c:v>2.1316498960018287E-2</c:v>
                </c:pt>
                <c:pt idx="1075">
                  <c:v>2.1315734211033291E-2</c:v>
                </c:pt>
                <c:pt idx="1076">
                  <c:v>2.1314916108249062E-2</c:v>
                </c:pt>
                <c:pt idx="1077">
                  <c:v>2.1314044651733512E-2</c:v>
                </c:pt>
                <c:pt idx="1078">
                  <c:v>2.1313119841557114E-2</c:v>
                </c:pt>
                <c:pt idx="1079">
                  <c:v>2.1312141677795084E-2</c:v>
                </c:pt>
                <c:pt idx="1080">
                  <c:v>2.131111016052864E-2</c:v>
                </c:pt>
                <c:pt idx="1081">
                  <c:v>2.1310025289841161E-2</c:v>
                </c:pt>
                <c:pt idx="1082">
                  <c:v>2.1306241367914633E-2</c:v>
                </c:pt>
                <c:pt idx="1083">
                  <c:v>2.1305069190390529E-2</c:v>
                </c:pt>
                <c:pt idx="1084">
                  <c:v>2.130384367536935E-2</c:v>
                </c:pt>
                <c:pt idx="1085">
                  <c:v>2.1302564822948265E-2</c:v>
                </c:pt>
                <c:pt idx="1086">
                  <c:v>2.13012326332284E-2</c:v>
                </c:pt>
                <c:pt idx="1087">
                  <c:v>2.1300357519113529E-2</c:v>
                </c:pt>
                <c:pt idx="1088">
                  <c:v>2.1298914760441434E-2</c:v>
                </c:pt>
                <c:pt idx="1089">
                  <c:v>2.1297418661678755E-2</c:v>
                </c:pt>
                <c:pt idx="1090">
                  <c:v>2.1295869222943201E-2</c:v>
                </c:pt>
                <c:pt idx="1091">
                  <c:v>2.1293771629018368E-2</c:v>
                </c:pt>
                <c:pt idx="1092">
                  <c:v>2.1292119417884493E-2</c:v>
                </c:pt>
                <c:pt idx="1093">
                  <c:v>2.1290413870283884E-2</c:v>
                </c:pt>
                <c:pt idx="1094">
                  <c:v>2.1288654986353007E-2</c:v>
                </c:pt>
                <c:pt idx="1095">
                  <c:v>2.1287321934180724E-2</c:v>
                </c:pt>
                <c:pt idx="1096">
                  <c:v>2.1285452458368766E-2</c:v>
                </c:pt>
                <c:pt idx="1097">
                  <c:v>2.1283529643543162E-2</c:v>
                </c:pt>
                <c:pt idx="1098">
                  <c:v>2.1281553489856758E-2</c:v>
                </c:pt>
                <c:pt idx="1099">
                  <c:v>2.127922971581412E-2</c:v>
                </c:pt>
                <c:pt idx="1100">
                  <c:v>2.127668028850092E-2</c:v>
                </c:pt>
                <c:pt idx="1101">
                  <c:v>2.1274540435101033E-2</c:v>
                </c:pt>
                <c:pt idx="1102">
                  <c:v>2.1272347246633069E-2</c:v>
                </c:pt>
                <c:pt idx="1103">
                  <c:v>2.1270100723272362E-2</c:v>
                </c:pt>
                <c:pt idx="1104">
                  <c:v>2.1267800865197327E-2</c:v>
                </c:pt>
                <c:pt idx="1105">
                  <c:v>2.126544767259169E-2</c:v>
                </c:pt>
                <c:pt idx="1106">
                  <c:v>2.1263041145641821E-2</c:v>
                </c:pt>
                <c:pt idx="1107">
                  <c:v>2.1260581284540267E-2</c:v>
                </c:pt>
                <c:pt idx="1108">
                  <c:v>2.1259775537099342E-2</c:v>
                </c:pt>
                <c:pt idx="1109">
                  <c:v>2.125719316359944E-2</c:v>
                </c:pt>
                <c:pt idx="1110">
                  <c:v>2.1254557444153065E-2</c:v>
                </c:pt>
                <c:pt idx="1111">
                  <c:v>2.125186837897497E-2</c:v>
                </c:pt>
                <c:pt idx="1112">
                  <c:v>2.1246718196166265E-2</c:v>
                </c:pt>
                <c:pt idx="1113">
                  <c:v>2.1246330212302468E-2</c:v>
                </c:pt>
                <c:pt idx="1114">
                  <c:v>2.1243481111258296E-2</c:v>
                </c:pt>
                <c:pt idx="1115">
                  <c:v>2.1240578665382873E-2</c:v>
                </c:pt>
                <c:pt idx="1116">
                  <c:v>2.1237622874913407E-2</c:v>
                </c:pt>
                <c:pt idx="1117">
                  <c:v>2.1234613740089281E-2</c:v>
                </c:pt>
                <c:pt idx="1118">
                  <c:v>2.1231551261156348E-2</c:v>
                </c:pt>
                <c:pt idx="1119">
                  <c:v>2.1228435438362624E-2</c:v>
                </c:pt>
                <c:pt idx="1120">
                  <c:v>2.1225266271961751E-2</c:v>
                </c:pt>
                <c:pt idx="1121">
                  <c:v>2.1222043762212543E-2</c:v>
                </c:pt>
                <c:pt idx="1122">
                  <c:v>2.1218767909376414E-2</c:v>
                </c:pt>
                <c:pt idx="1123">
                  <c:v>2.1215438713719531E-2</c:v>
                </c:pt>
                <c:pt idx="1124">
                  <c:v>2.1212056175513676E-2</c:v>
                </c:pt>
                <c:pt idx="1125">
                  <c:v>2.1208620295033221E-2</c:v>
                </c:pt>
                <c:pt idx="1126">
                  <c:v>2.1205131072559027E-2</c:v>
                </c:pt>
                <c:pt idx="1127">
                  <c:v>2.1201588508372813E-2</c:v>
                </c:pt>
                <c:pt idx="1128">
                  <c:v>2.1197992602764074E-2</c:v>
                </c:pt>
                <c:pt idx="1129">
                  <c:v>2.1194343356025772E-2</c:v>
                </c:pt>
                <c:pt idx="1130">
                  <c:v>2.1190640768453447E-2</c:v>
                </c:pt>
                <c:pt idx="1131">
                  <c:v>2.1186884840349994E-2</c:v>
                </c:pt>
                <c:pt idx="1132">
                  <c:v>2.1183075572019604E-2</c:v>
                </c:pt>
                <c:pt idx="1133">
                  <c:v>2.1179212963772946E-2</c:v>
                </c:pt>
                <c:pt idx="1134">
                  <c:v>2.1174005541518794E-2</c:v>
                </c:pt>
                <c:pt idx="1135">
                  <c:v>2.1170052419159834E-2</c:v>
                </c:pt>
                <c:pt idx="1136">
                  <c:v>2.1166045970049684E-2</c:v>
                </c:pt>
                <c:pt idx="1137">
                  <c:v>2.1161986194508525E-2</c:v>
                </c:pt>
                <c:pt idx="1138">
                  <c:v>2.1158180341184645E-2</c:v>
                </c:pt>
                <c:pt idx="1139">
                  <c:v>2.1154009861037486E-2</c:v>
                </c:pt>
                <c:pt idx="1140">
                  <c:v>2.1149786052397496E-2</c:v>
                </c:pt>
                <c:pt idx="1141">
                  <c:v>2.1146685474037447E-2</c:v>
                </c:pt>
                <c:pt idx="1142">
                  <c:v>2.1141178450991352E-2</c:v>
                </c:pt>
                <c:pt idx="1143">
                  <c:v>2.1136507704586038E-2</c:v>
                </c:pt>
                <c:pt idx="1144">
                  <c:v>2.113207465330837E-2</c:v>
                </c:pt>
                <c:pt idx="1145">
                  <c:v>2.1127588278302509E-2</c:v>
                </c:pt>
                <c:pt idx="1146">
                  <c:v>2.1123048579925294E-2</c:v>
                </c:pt>
                <c:pt idx="1147">
                  <c:v>2.1118726223020908E-2</c:v>
                </c:pt>
                <c:pt idx="1148">
                  <c:v>2.1114075798958371E-2</c:v>
                </c:pt>
                <c:pt idx="1149">
                  <c:v>2.1109372049597369E-2</c:v>
                </c:pt>
                <c:pt idx="1150">
                  <c:v>2.1104614975316065E-2</c:v>
                </c:pt>
                <c:pt idx="1151">
                  <c:v>2.1096967791448731E-2</c:v>
                </c:pt>
                <c:pt idx="1152">
                  <c:v>2.1092840077185683E-2</c:v>
                </c:pt>
                <c:pt idx="1153">
                  <c:v>2.1087900177519218E-2</c:v>
                </c:pt>
                <c:pt idx="1154">
                  <c:v>2.1082906954649754E-2</c:v>
                </c:pt>
                <c:pt idx="1155">
                  <c:v>2.1077860408976537E-2</c:v>
                </c:pt>
                <c:pt idx="1156">
                  <c:v>2.1072760540904956E-2</c:v>
                </c:pt>
                <c:pt idx="1157">
                  <c:v>2.1067607350841719E-2</c:v>
                </c:pt>
                <c:pt idx="1158">
                  <c:v>2.106240083919968E-2</c:v>
                </c:pt>
                <c:pt idx="1159">
                  <c:v>2.1057141006395649E-2</c:v>
                </c:pt>
                <c:pt idx="1160">
                  <c:v>2.1052257947213306E-2</c:v>
                </c:pt>
                <c:pt idx="1161">
                  <c:v>2.1046883435446802E-2</c:v>
                </c:pt>
                <c:pt idx="1162">
                  <c:v>2.1041456347557282E-2</c:v>
                </c:pt>
                <c:pt idx="1163">
                  <c:v>2.1035977267107504E-2</c:v>
                </c:pt>
                <c:pt idx="1164">
                  <c:v>2.1030247725017572E-2</c:v>
                </c:pt>
                <c:pt idx="1165">
                  <c:v>2.1024670184789866E-2</c:v>
                </c:pt>
                <c:pt idx="1166">
                  <c:v>2.1019042338570656E-2</c:v>
                </c:pt>
                <c:pt idx="1167">
                  <c:v>2.1011733561481102E-2</c:v>
                </c:pt>
                <c:pt idx="1168">
                  <c:v>2.1007638074973359E-2</c:v>
                </c:pt>
                <c:pt idx="1169">
                  <c:v>2.100204361994791E-2</c:v>
                </c:pt>
                <c:pt idx="1170">
                  <c:v>2.0996216931166448E-2</c:v>
                </c:pt>
                <c:pt idx="1171">
                  <c:v>2.0990342918244725E-2</c:v>
                </c:pt>
                <c:pt idx="1172">
                  <c:v>2.0984422164718141E-2</c:v>
                </c:pt>
                <c:pt idx="1173">
                  <c:v>2.097828813007312E-2</c:v>
                </c:pt>
                <c:pt idx="1174">
                  <c:v>2.0972278957022812E-2</c:v>
                </c:pt>
                <c:pt idx="1175">
                  <c:v>2.0966224758204477E-2</c:v>
                </c:pt>
                <c:pt idx="1176">
                  <c:v>2.0960126120290672E-2</c:v>
                </c:pt>
                <c:pt idx="1177">
                  <c:v>2.0954291501522102E-2</c:v>
                </c:pt>
                <c:pt idx="1178">
                  <c:v>2.0947948768532242E-2</c:v>
                </c:pt>
                <c:pt idx="1179">
                  <c:v>2.0941717169519782E-2</c:v>
                </c:pt>
                <c:pt idx="1180">
                  <c:v>2.0935443498065271E-2</c:v>
                </c:pt>
                <c:pt idx="1181">
                  <c:v>2.0929128337668478E-2</c:v>
                </c:pt>
                <c:pt idx="1182">
                  <c:v>2.0922772271824829E-2</c:v>
                </c:pt>
                <c:pt idx="1183">
                  <c:v>2.091637588402584E-2</c:v>
                </c:pt>
                <c:pt idx="1184">
                  <c:v>2.0909939757756513E-2</c:v>
                </c:pt>
                <c:pt idx="1185">
                  <c:v>2.0903464476497498E-2</c:v>
                </c:pt>
                <c:pt idx="1186">
                  <c:v>2.0896698397572831E-2</c:v>
                </c:pt>
                <c:pt idx="1187">
                  <c:v>2.0890152642189831E-2</c:v>
                </c:pt>
                <c:pt idx="1188">
                  <c:v>2.0883568903234062E-2</c:v>
                </c:pt>
                <c:pt idx="1189">
                  <c:v>2.0876947181081483E-2</c:v>
                </c:pt>
                <c:pt idx="1190">
                  <c:v>2.0870287476108498E-2</c:v>
                </c:pt>
                <c:pt idx="1191">
                  <c:v>2.0863589788696783E-2</c:v>
                </c:pt>
                <c:pt idx="1192">
                  <c:v>2.08569617999304E-2</c:v>
                </c:pt>
                <c:pt idx="1193">
                  <c:v>2.0850080468083405E-2</c:v>
                </c:pt>
                <c:pt idx="1194">
                  <c:v>2.0843268835652556E-2</c:v>
                </c:pt>
                <c:pt idx="1195">
                  <c:v>2.0836419222322839E-2</c:v>
                </c:pt>
                <c:pt idx="1196">
                  <c:v>2.0829531628484273E-2</c:v>
                </c:pt>
                <c:pt idx="1197">
                  <c:v>2.0822606054530395E-2</c:v>
                </c:pt>
                <c:pt idx="1198">
                  <c:v>2.0815642500856046E-2</c:v>
                </c:pt>
                <c:pt idx="1199">
                  <c:v>2.0808640967858276E-2</c:v>
                </c:pt>
                <c:pt idx="1200">
                  <c:v>2.0801601455935886E-2</c:v>
                </c:pt>
                <c:pt idx="1201">
                  <c:v>2.0794523965491189E-2</c:v>
                </c:pt>
                <c:pt idx="1202">
                  <c:v>2.0787408496927381E-2</c:v>
                </c:pt>
                <c:pt idx="1203">
                  <c:v>2.0779156748369953E-2</c:v>
                </c:pt>
                <c:pt idx="1204">
                  <c:v>2.0771963025103375E-2</c:v>
                </c:pt>
                <c:pt idx="1205">
                  <c:v>2.0764731327007329E-2</c:v>
                </c:pt>
                <c:pt idx="1206">
                  <c:v>2.0757461654492094E-2</c:v>
                </c:pt>
                <c:pt idx="1207">
                  <c:v>2.0750154007969715E-2</c:v>
                </c:pt>
                <c:pt idx="1208">
                  <c:v>2.0742808387854892E-2</c:v>
                </c:pt>
                <c:pt idx="1209">
                  <c:v>2.0735424794563639E-2</c:v>
                </c:pt>
                <c:pt idx="1210">
                  <c:v>2.0728003228516399E-2</c:v>
                </c:pt>
                <c:pt idx="1211">
                  <c:v>2.0720543690130953E-2</c:v>
                </c:pt>
                <c:pt idx="1212">
                  <c:v>2.071318052009586E-2</c:v>
                </c:pt>
                <c:pt idx="1213">
                  <c:v>2.0705635606615355E-2</c:v>
                </c:pt>
                <c:pt idx="1214">
                  <c:v>2.069805271612114E-2</c:v>
                </c:pt>
                <c:pt idx="1215">
                  <c:v>2.0690431849049392E-2</c:v>
                </c:pt>
                <c:pt idx="1216">
                  <c:v>2.0682741113029042E-2</c:v>
                </c:pt>
                <c:pt idx="1217">
                  <c:v>2.0675047446252592E-2</c:v>
                </c:pt>
                <c:pt idx="1218">
                  <c:v>2.0665099791560046E-2</c:v>
                </c:pt>
                <c:pt idx="1219">
                  <c:v>2.0657319329369896E-2</c:v>
                </c:pt>
                <c:pt idx="1220">
                  <c:v>2.0648416411563768E-2</c:v>
                </c:pt>
                <c:pt idx="1221">
                  <c:v>2.0641689211854705E-2</c:v>
                </c:pt>
                <c:pt idx="1222">
                  <c:v>2.063378534570131E-2</c:v>
                </c:pt>
                <c:pt idx="1223">
                  <c:v>2.0625843502757167E-2</c:v>
                </c:pt>
                <c:pt idx="1224">
                  <c:v>2.0617847443485483E-2</c:v>
                </c:pt>
                <c:pt idx="1225">
                  <c:v>2.0609839154490044E-2</c:v>
                </c:pt>
                <c:pt idx="1226">
                  <c:v>2.060179289595496E-2</c:v>
                </c:pt>
                <c:pt idx="1227">
                  <c:v>2.0593708668341065E-2</c:v>
                </c:pt>
                <c:pt idx="1228">
                  <c:v>2.0585564652460763E-2</c:v>
                </c:pt>
                <c:pt idx="1229">
                  <c:v>2.0577394958571627E-2</c:v>
                </c:pt>
                <c:pt idx="1230">
                  <c:v>2.056918729117858E-2</c:v>
                </c:pt>
                <c:pt idx="1231">
                  <c:v>2.0560941650760379E-2</c:v>
                </c:pt>
                <c:pt idx="1232">
                  <c:v>2.0552658037796212E-2</c:v>
                </c:pt>
                <c:pt idx="1233">
                  <c:v>2.0544405978120385E-2</c:v>
                </c:pt>
                <c:pt idx="1234">
                  <c:v>2.0535976896166059E-2</c:v>
                </c:pt>
                <c:pt idx="1235">
                  <c:v>2.0527579368471337E-2</c:v>
                </c:pt>
                <c:pt idx="1236">
                  <c:v>2.0519143870175331E-2</c:v>
                </c:pt>
                <c:pt idx="1237">
                  <c:v>2.0510778195938797E-2</c:v>
                </c:pt>
                <c:pt idx="1238">
                  <c:v>2.0502314851491055E-2</c:v>
                </c:pt>
                <c:pt idx="1239">
                  <c:v>2.0493778226893952E-2</c:v>
                </c:pt>
                <c:pt idx="1240">
                  <c:v>2.048520364132754E-2</c:v>
                </c:pt>
                <c:pt idx="1241">
                  <c:v>2.0476591095279773E-2</c:v>
                </c:pt>
                <c:pt idx="1242">
                  <c:v>2.0467889285086704E-2</c:v>
                </c:pt>
                <c:pt idx="1243">
                  <c:v>2.0459197616734228E-2</c:v>
                </c:pt>
                <c:pt idx="1244">
                  <c:v>2.0450467987479133E-2</c:v>
                </c:pt>
                <c:pt idx="1245">
                  <c:v>2.0441700397822005E-2</c:v>
                </c:pt>
                <c:pt idx="1246">
                  <c:v>2.0432894848264733E-2</c:v>
                </c:pt>
                <c:pt idx="1247">
                  <c:v>2.0424118676551015E-2</c:v>
                </c:pt>
                <c:pt idx="1248">
                  <c:v>2.0415240421009721E-2</c:v>
                </c:pt>
                <c:pt idx="1249">
                  <c:v>2.040632420897729E-2</c:v>
                </c:pt>
                <c:pt idx="1250">
                  <c:v>2.0397370040961448E-2</c:v>
                </c:pt>
                <c:pt idx="1251">
                  <c:v>2.0388297719729491E-2</c:v>
                </c:pt>
                <c:pt idx="1252">
                  <c:v>2.0379264421451791E-2</c:v>
                </c:pt>
                <c:pt idx="1253">
                  <c:v>2.0370193166853599E-2</c:v>
                </c:pt>
                <c:pt idx="1254">
                  <c:v>2.0355861652192681E-2</c:v>
                </c:pt>
                <c:pt idx="1255">
                  <c:v>2.0350720503698481E-2</c:v>
                </c:pt>
                <c:pt idx="1256">
                  <c:v>2.0342847985964509E-2</c:v>
                </c:pt>
                <c:pt idx="1257">
                  <c:v>2.0333628140483142E-2</c:v>
                </c:pt>
                <c:pt idx="1258">
                  <c:v>2.0324370343164502E-2</c:v>
                </c:pt>
                <c:pt idx="1259">
                  <c:v>2.0315074594535194E-2</c:v>
                </c:pt>
                <c:pt idx="1260">
                  <c:v>2.0305740895125785E-2</c:v>
                </c:pt>
                <c:pt idx="1261">
                  <c:v>2.0296369245468598E-2</c:v>
                </c:pt>
                <c:pt idx="1262">
                  <c:v>2.0286959646096833E-2</c:v>
                </c:pt>
                <c:pt idx="1263">
                  <c:v>2.0277512097548515E-2</c:v>
                </c:pt>
                <c:pt idx="1264">
                  <c:v>2.0267535910202285E-2</c:v>
                </c:pt>
                <c:pt idx="1265">
                  <c:v>2.0257999487282984E-2</c:v>
                </c:pt>
                <c:pt idx="1266">
                  <c:v>2.0248425109470693E-2</c:v>
                </c:pt>
                <c:pt idx="1267">
                  <c:v>2.0238812777324103E-2</c:v>
                </c:pt>
                <c:pt idx="1268">
                  <c:v>2.0229569948291466E-2</c:v>
                </c:pt>
                <c:pt idx="1269">
                  <c:v>2.0219891464778691E-2</c:v>
                </c:pt>
                <c:pt idx="1270">
                  <c:v>2.0210175034083473E-2</c:v>
                </c:pt>
                <c:pt idx="1271">
                  <c:v>2.0200420656760993E-2</c:v>
                </c:pt>
                <c:pt idx="1272">
                  <c:v>2.0190628333372113E-2</c:v>
                </c:pt>
                <c:pt idx="1273">
                  <c:v>2.0180341774940141E-2</c:v>
                </c:pt>
                <c:pt idx="1274">
                  <c:v>2.0170463778258877E-2</c:v>
                </c:pt>
                <c:pt idx="1275">
                  <c:v>2.0160547831785058E-2</c:v>
                </c:pt>
                <c:pt idx="1276">
                  <c:v>2.0150593936097576E-2</c:v>
                </c:pt>
                <c:pt idx="1277">
                  <c:v>2.0141097545144062E-2</c:v>
                </c:pt>
                <c:pt idx="1278">
                  <c:v>2.0131077557217471E-2</c:v>
                </c:pt>
                <c:pt idx="1279">
                  <c:v>2.0121019627199005E-2</c:v>
                </c:pt>
                <c:pt idx="1280">
                  <c:v>2.0110923755665255E-2</c:v>
                </c:pt>
                <c:pt idx="1281">
                  <c:v>2.0100255239823426E-2</c:v>
                </c:pt>
                <c:pt idx="1282">
                  <c:v>2.0090073661107381E-2</c:v>
                </c:pt>
                <c:pt idx="1283">
                  <c:v>2.0079854137284067E-2</c:v>
                </c:pt>
                <c:pt idx="1284">
                  <c:v>2.0069596668947847E-2</c:v>
                </c:pt>
                <c:pt idx="1285">
                  <c:v>2.0059301256696947E-2</c:v>
                </c:pt>
                <c:pt idx="1286">
                  <c:v>2.0048967901131323E-2</c:v>
                </c:pt>
                <c:pt idx="1287">
                  <c:v>2.0038596602852638E-2</c:v>
                </c:pt>
                <c:pt idx="1288">
                  <c:v>2.0028187362465574E-2</c:v>
                </c:pt>
                <c:pt idx="1289">
                  <c:v>2.0017740180576529E-2</c:v>
                </c:pt>
                <c:pt idx="1290">
                  <c:v>2.0008292327502526E-2</c:v>
                </c:pt>
                <c:pt idx="1291">
                  <c:v>1.9997785718916066E-2</c:v>
                </c:pt>
                <c:pt idx="1292">
                  <c:v>1.9987241179400046E-2</c:v>
                </c:pt>
                <c:pt idx="1293">
                  <c:v>1.9976658709552887E-2</c:v>
                </c:pt>
                <c:pt idx="1294">
                  <c:v>1.9965818328061071E-2</c:v>
                </c:pt>
                <c:pt idx="1295">
                  <c:v>1.9955156702050458E-2</c:v>
                </c:pt>
                <c:pt idx="1296">
                  <c:v>1.9944457145780029E-2</c:v>
                </c:pt>
                <c:pt idx="1297">
                  <c:v>1.9933719659859409E-2</c:v>
                </c:pt>
                <c:pt idx="1298">
                  <c:v>1.9922944244900861E-2</c:v>
                </c:pt>
                <c:pt idx="1299">
                  <c:v>1.9912367387250742E-2</c:v>
                </c:pt>
                <c:pt idx="1300">
                  <c:v>1.9901519422001565E-2</c:v>
                </c:pt>
                <c:pt idx="1301">
                  <c:v>1.9890633531280563E-2</c:v>
                </c:pt>
                <c:pt idx="1302">
                  <c:v>1.9879709715705143E-2</c:v>
                </c:pt>
                <c:pt idx="1303">
                  <c:v>1.986849825611571E-2</c:v>
                </c:pt>
                <c:pt idx="1304">
                  <c:v>1.985749527990556E-2</c:v>
                </c:pt>
                <c:pt idx="1305">
                  <c:v>1.9846454379003453E-2</c:v>
                </c:pt>
                <c:pt idx="1306">
                  <c:v>1.9835375554037454E-2</c:v>
                </c:pt>
                <c:pt idx="1307">
                  <c:v>1.9824258805640468E-2</c:v>
                </c:pt>
                <c:pt idx="1308">
                  <c:v>1.9813370435144331E-2</c:v>
                </c:pt>
                <c:pt idx="1309">
                  <c:v>1.980218116305027E-2</c:v>
                </c:pt>
                <c:pt idx="1310">
                  <c:v>1.9790953971116118E-2</c:v>
                </c:pt>
                <c:pt idx="1311">
                  <c:v>1.9779688859979164E-2</c:v>
                </c:pt>
                <c:pt idx="1312">
                  <c:v>1.9768385830277568E-2</c:v>
                </c:pt>
                <c:pt idx="1313">
                  <c:v>1.9757044882652588E-2</c:v>
                </c:pt>
                <c:pt idx="1314">
                  <c:v>1.974566601774724E-2</c:v>
                </c:pt>
                <c:pt idx="1315">
                  <c:v>1.9734249236205873E-2</c:v>
                </c:pt>
                <c:pt idx="1316">
                  <c:v>1.9721326658369311E-2</c:v>
                </c:pt>
                <c:pt idx="1317">
                  <c:v>1.9709817369618451E-2</c:v>
                </c:pt>
                <c:pt idx="1318">
                  <c:v>1.9698270157912919E-2</c:v>
                </c:pt>
                <c:pt idx="1319">
                  <c:v>1.9686685023926592E-2</c:v>
                </c:pt>
                <c:pt idx="1320">
                  <c:v>1.9675983739138439E-2</c:v>
                </c:pt>
                <c:pt idx="1321">
                  <c:v>1.9664332788730709E-2</c:v>
                </c:pt>
                <c:pt idx="1322">
                  <c:v>1.9652643922986102E-2</c:v>
                </c:pt>
                <c:pt idx="1323">
                  <c:v>1.9640917142574679E-2</c:v>
                </c:pt>
                <c:pt idx="1324">
                  <c:v>1.9629152448168249E-2</c:v>
                </c:pt>
                <c:pt idx="1325">
                  <c:v>1.9616377890059964E-2</c:v>
                </c:pt>
                <c:pt idx="1326">
                  <c:v>1.9604527319128952E-2</c:v>
                </c:pt>
                <c:pt idx="1327">
                  <c:v>1.9592638831377289E-2</c:v>
                </c:pt>
                <c:pt idx="1328">
                  <c:v>1.9580712427499047E-2</c:v>
                </c:pt>
                <c:pt idx="1329">
                  <c:v>1.9569760289888289E-2</c:v>
                </c:pt>
                <c:pt idx="1330">
                  <c:v>1.9557768125749192E-2</c:v>
                </c:pt>
                <c:pt idx="1331">
                  <c:v>1.954573805238068E-2</c:v>
                </c:pt>
                <c:pt idx="1332">
                  <c:v>1.9533670070472908E-2</c:v>
                </c:pt>
                <c:pt idx="1333">
                  <c:v>1.9521564180716475E-2</c:v>
                </c:pt>
                <c:pt idx="1334">
                  <c:v>1.9508357804617096E-2</c:v>
                </c:pt>
                <c:pt idx="1335">
                  <c:v>1.9496166007425503E-2</c:v>
                </c:pt>
                <c:pt idx="1336">
                  <c:v>1.948393629972563E-2</c:v>
                </c:pt>
                <c:pt idx="1337">
                  <c:v>1.9471668682231744E-2</c:v>
                </c:pt>
                <c:pt idx="1338">
                  <c:v>1.9459363155657251E-2</c:v>
                </c:pt>
                <c:pt idx="1339">
                  <c:v>1.9447019720719428E-2</c:v>
                </c:pt>
                <c:pt idx="1340">
                  <c:v>1.9434638378136838E-2</c:v>
                </c:pt>
                <c:pt idx="1341">
                  <c:v>1.9422219128631058E-2</c:v>
                </c:pt>
                <c:pt idx="1342">
                  <c:v>1.9411666062416108E-2</c:v>
                </c:pt>
                <c:pt idx="1343">
                  <c:v>1.9399187885708949E-2</c:v>
                </c:pt>
                <c:pt idx="1344">
                  <c:v>1.9386671812007518E-2</c:v>
                </c:pt>
                <c:pt idx="1345">
                  <c:v>1.937411784202241E-2</c:v>
                </c:pt>
                <c:pt idx="1346">
                  <c:v>1.9361525976464213E-2</c:v>
                </c:pt>
                <c:pt idx="1347">
                  <c:v>1.9348499173001552E-2</c:v>
                </c:pt>
                <c:pt idx="1348">
                  <c:v>1.9335828134352018E-2</c:v>
                </c:pt>
                <c:pt idx="1349">
                  <c:v>1.9323119200745861E-2</c:v>
                </c:pt>
                <c:pt idx="1350">
                  <c:v>1.9310372372908651E-2</c:v>
                </c:pt>
                <c:pt idx="1351">
                  <c:v>1.9297998240143253E-2</c:v>
                </c:pt>
                <c:pt idx="1352">
                  <c:v>1.9285179016214692E-2</c:v>
                </c:pt>
                <c:pt idx="1353">
                  <c:v>1.9272321901754312E-2</c:v>
                </c:pt>
                <c:pt idx="1354">
                  <c:v>1.9259426897491258E-2</c:v>
                </c:pt>
                <c:pt idx="1355">
                  <c:v>1.9246069845759106E-2</c:v>
                </c:pt>
                <c:pt idx="1356">
                  <c:v>1.9233095667867073E-2</c:v>
                </c:pt>
                <c:pt idx="1357">
                  <c:v>1.9220083600875272E-2</c:v>
                </c:pt>
                <c:pt idx="1358">
                  <c:v>1.9207033645524643E-2</c:v>
                </c:pt>
                <c:pt idx="1359">
                  <c:v>1.9193945802558773E-2</c:v>
                </c:pt>
                <c:pt idx="1360">
                  <c:v>1.9181261227153131E-2</c:v>
                </c:pt>
                <c:pt idx="1361">
                  <c:v>1.9168101014861279E-2</c:v>
                </c:pt>
                <c:pt idx="1362">
                  <c:v>1.9154902918674954E-2</c:v>
                </c:pt>
                <c:pt idx="1363">
                  <c:v>1.9141666939341842E-2</c:v>
                </c:pt>
                <c:pt idx="1364">
                  <c:v>1.9128393077612282E-2</c:v>
                </c:pt>
                <c:pt idx="1365">
                  <c:v>1.9115081334238827E-2</c:v>
                </c:pt>
                <c:pt idx="1366">
                  <c:v>1.9101731709976224E-2</c:v>
                </c:pt>
                <c:pt idx="1367">
                  <c:v>1.908834420558056E-2</c:v>
                </c:pt>
                <c:pt idx="1368">
                  <c:v>1.9072573270866238E-2</c:v>
                </c:pt>
                <c:pt idx="1369">
                  <c:v>1.9059092929286897E-2</c:v>
                </c:pt>
                <c:pt idx="1370">
                  <c:v>1.904557470265934E-2</c:v>
                </c:pt>
                <c:pt idx="1371">
                  <c:v>1.903201859177046E-2</c:v>
                </c:pt>
                <c:pt idx="1372">
                  <c:v>1.9019873974961448E-2</c:v>
                </c:pt>
                <c:pt idx="1373">
                  <c:v>1.9006252363368011E-2</c:v>
                </c:pt>
                <c:pt idx="1374">
                  <c:v>1.8992592874152222E-2</c:v>
                </c:pt>
                <c:pt idx="1375">
                  <c:v>1.8978895508098156E-2</c:v>
                </c:pt>
                <c:pt idx="1376">
                  <c:v>1.8965160265989885E-2</c:v>
                </c:pt>
                <c:pt idx="1377">
                  <c:v>1.894988640133162E-2</c:v>
                </c:pt>
                <c:pt idx="1378">
                  <c:v>1.8936065122848622E-2</c:v>
                </c:pt>
                <c:pt idx="1379">
                  <c:v>1.8922205966482003E-2</c:v>
                </c:pt>
                <c:pt idx="1380">
                  <c:v>1.8908308933040571E-2</c:v>
                </c:pt>
                <c:pt idx="1381">
                  <c:v>1.8895915942264488E-2</c:v>
                </c:pt>
                <c:pt idx="1382">
                  <c:v>1.8881953460438028E-2</c:v>
                </c:pt>
                <c:pt idx="1383">
                  <c:v>1.8867953108111821E-2</c:v>
                </c:pt>
                <c:pt idx="1384">
                  <c:v>1.8853914886089607E-2</c:v>
                </c:pt>
                <c:pt idx="1385">
                  <c:v>1.8839838795175107E-2</c:v>
                </c:pt>
                <c:pt idx="1386">
                  <c:v>1.8824131359285248E-2</c:v>
                </c:pt>
                <c:pt idx="1387">
                  <c:v>1.8809969209101492E-2</c:v>
                </c:pt>
                <c:pt idx="1388">
                  <c:v>1.8795769188378775E-2</c:v>
                </c:pt>
                <c:pt idx="1389">
                  <c:v>1.8781531297944392E-2</c:v>
                </c:pt>
                <c:pt idx="1390">
                  <c:v>1.8767255538627781E-2</c:v>
                </c:pt>
                <c:pt idx="1391">
                  <c:v>1.8752941911259684E-2</c:v>
                </c:pt>
                <c:pt idx="1392">
                  <c:v>1.8738590416673837E-2</c:v>
                </c:pt>
                <c:pt idx="1393">
                  <c:v>1.872420105570656E-2</c:v>
                </c:pt>
                <c:pt idx="1394">
                  <c:v>1.8712565720326757E-2</c:v>
                </c:pt>
                <c:pt idx="1395">
                  <c:v>1.8698117888123218E-2</c:v>
                </c:pt>
                <c:pt idx="1396">
                  <c:v>1.8683632198663782E-2</c:v>
                </c:pt>
                <c:pt idx="1397">
                  <c:v>1.8669108652767247E-2</c:v>
                </c:pt>
                <c:pt idx="1398">
                  <c:v>1.8654547251257703E-2</c:v>
                </c:pt>
                <c:pt idx="1399">
                  <c:v>1.8639373044646801E-2</c:v>
                </c:pt>
                <c:pt idx="1400">
                  <c:v>1.8624732476485037E-2</c:v>
                </c:pt>
                <c:pt idx="1401">
                  <c:v>1.8610054053894674E-2</c:v>
                </c:pt>
                <c:pt idx="1402">
                  <c:v>1.8595337777711083E-2</c:v>
                </c:pt>
                <c:pt idx="1403">
                  <c:v>1.8581172438474226E-2</c:v>
                </c:pt>
                <c:pt idx="1404">
                  <c:v>1.8566383920691491E-2</c:v>
                </c:pt>
                <c:pt idx="1405">
                  <c:v>1.8551557553117385E-2</c:v>
                </c:pt>
                <c:pt idx="1406">
                  <c:v>1.8536693336592348E-2</c:v>
                </c:pt>
                <c:pt idx="1407">
                  <c:v>1.8521188622327881E-2</c:v>
                </c:pt>
                <c:pt idx="1408">
                  <c:v>1.8506245242274073E-2</c:v>
                </c:pt>
                <c:pt idx="1409">
                  <c:v>1.8491264014542309E-2</c:v>
                </c:pt>
                <c:pt idx="1410">
                  <c:v>1.8476244939986845E-2</c:v>
                </c:pt>
                <c:pt idx="1411">
                  <c:v>1.845903394140053E-2</c:v>
                </c:pt>
                <c:pt idx="1412">
                  <c:v>1.8444554268618334E-2</c:v>
                </c:pt>
                <c:pt idx="1413">
                  <c:v>1.8429419727066843E-2</c:v>
                </c:pt>
                <c:pt idx="1414">
                  <c:v>1.841424734348485E-2</c:v>
                </c:pt>
                <c:pt idx="1415">
                  <c:v>1.8399037118733544E-2</c:v>
                </c:pt>
                <c:pt idx="1416">
                  <c:v>1.8383789053673671E-2</c:v>
                </c:pt>
                <c:pt idx="1417">
                  <c:v>1.8368503149170837E-2</c:v>
                </c:pt>
                <c:pt idx="1418">
                  <c:v>1.8353179406089323E-2</c:v>
                </c:pt>
                <c:pt idx="1419">
                  <c:v>1.833781782529827E-2</c:v>
                </c:pt>
                <c:pt idx="1420">
                  <c:v>1.8319822958808678E-2</c:v>
                </c:pt>
                <c:pt idx="1421">
                  <c:v>1.8304372335138257E-2</c:v>
                </c:pt>
                <c:pt idx="1422">
                  <c:v>1.828888728244258E-2</c:v>
                </c:pt>
                <c:pt idx="1423">
                  <c:v>1.8265151257864511E-2</c:v>
                </c:pt>
                <c:pt idx="1424">
                  <c:v>1.8259806430434157E-2</c:v>
                </c:pt>
                <c:pt idx="1425">
                  <c:v>1.8242259666061859E-2</c:v>
                </c:pt>
                <c:pt idx="1426">
                  <c:v>1.822667101258936E-2</c:v>
                </c:pt>
                <c:pt idx="1427">
                  <c:v>1.8211064987219212E-2</c:v>
                </c:pt>
                <c:pt idx="1428">
                  <c:v>1.8195445001054168E-2</c:v>
                </c:pt>
                <c:pt idx="1429">
                  <c:v>1.8179814465089386E-2</c:v>
                </c:pt>
                <c:pt idx="1430">
                  <c:v>1.8164176790212438E-2</c:v>
                </c:pt>
                <c:pt idx="1431">
                  <c:v>1.8148535387200286E-2</c:v>
                </c:pt>
                <c:pt idx="1432">
                  <c:v>1.8132893666724024E-2</c:v>
                </c:pt>
                <c:pt idx="1433">
                  <c:v>1.8117255039344138E-2</c:v>
                </c:pt>
                <c:pt idx="1434">
                  <c:v>1.8101622915513083E-2</c:v>
                </c:pt>
                <c:pt idx="1435">
                  <c:v>1.8086000705574871E-2</c:v>
                </c:pt>
                <c:pt idx="1436">
                  <c:v>1.8070391819763758E-2</c:v>
                </c:pt>
                <c:pt idx="1437">
                  <c:v>1.8054799668209439E-2</c:v>
                </c:pt>
                <c:pt idx="1438">
                  <c:v>1.8039227660929691E-2</c:v>
                </c:pt>
                <c:pt idx="1439">
                  <c:v>1.8023679207836433E-2</c:v>
                </c:pt>
                <c:pt idx="1440">
                  <c:v>1.8008157718734867E-2</c:v>
                </c:pt>
                <c:pt idx="1441">
                  <c:v>1.7992666603322594E-2</c:v>
                </c:pt>
                <c:pt idx="1442">
                  <c:v>1.7977209271190925E-2</c:v>
                </c:pt>
                <c:pt idx="1443">
                  <c:v>1.7961789131825744E-2</c:v>
                </c:pt>
                <c:pt idx="1444">
                  <c:v>1.7946409594607072E-2</c:v>
                </c:pt>
                <c:pt idx="1445">
                  <c:v>1.7931074068811666E-2</c:v>
                </c:pt>
                <c:pt idx="1446">
                  <c:v>1.7917675358698433E-2</c:v>
                </c:pt>
                <c:pt idx="1447">
                  <c:v>1.7902429038525923E-2</c:v>
                </c:pt>
                <c:pt idx="1448">
                  <c:v>1.7887234953440877E-2</c:v>
                </c:pt>
                <c:pt idx="1449">
                  <c:v>1.7872093147722597E-2</c:v>
                </c:pt>
                <c:pt idx="1450">
                  <c:v>1.7855150038086104E-2</c:v>
                </c:pt>
                <c:pt idx="1451">
                  <c:v>1.7840121764426214E-2</c:v>
                </c:pt>
                <c:pt idx="1452">
                  <c:v>1.7824534435422344E-2</c:v>
                </c:pt>
                <c:pt idx="1453">
                  <c:v>1.7810222071389509E-2</c:v>
                </c:pt>
                <c:pt idx="1454">
                  <c:v>1.7795350649627575E-2</c:v>
                </c:pt>
                <c:pt idx="1455">
                  <c:v>1.7782340113871385E-2</c:v>
                </c:pt>
                <c:pt idx="1456">
                  <c:v>1.7767564230684506E-2</c:v>
                </c:pt>
                <c:pt idx="1457">
                  <c:v>1.7752840617474102E-2</c:v>
                </c:pt>
                <c:pt idx="1458">
                  <c:v>1.7738169273086819E-2</c:v>
                </c:pt>
                <c:pt idx="1459">
                  <c:v>1.7723550196369283E-2</c:v>
                </c:pt>
                <c:pt idx="1460">
                  <c:v>1.7707219991194255E-2</c:v>
                </c:pt>
                <c:pt idx="1461">
                  <c:v>1.7692714515877794E-2</c:v>
                </c:pt>
                <c:pt idx="1462">
                  <c:v>1.767826131396337E-2</c:v>
                </c:pt>
                <c:pt idx="1463">
                  <c:v>1.7659436820188473E-2</c:v>
                </c:pt>
                <c:pt idx="1464">
                  <c:v>1.7645101462347025E-2</c:v>
                </c:pt>
                <c:pt idx="1465">
                  <c:v>1.7630818364873919E-2</c:v>
                </c:pt>
                <c:pt idx="1466">
                  <c:v>1.7616587526649168E-2</c:v>
                </c:pt>
                <c:pt idx="1467">
                  <c:v>1.7602408946555868E-2</c:v>
                </c:pt>
                <c:pt idx="1468">
                  <c:v>1.7588282623481936E-2</c:v>
                </c:pt>
                <c:pt idx="1469">
                  <c:v>1.7574208556318374E-2</c:v>
                </c:pt>
                <c:pt idx="1470">
                  <c:v>1.756018674396145E-2</c:v>
                </c:pt>
                <c:pt idx="1471">
                  <c:v>1.7546217185311817E-2</c:v>
                </c:pt>
                <c:pt idx="1472">
                  <c:v>1.7531199586188449E-2</c:v>
                </c:pt>
                <c:pt idx="1473">
                  <c:v>1.7517340652662878E-2</c:v>
                </c:pt>
                <c:pt idx="1474">
                  <c:v>1.7503533975530429E-2</c:v>
                </c:pt>
                <c:pt idx="1475">
                  <c:v>1.7489779553695461E-2</c:v>
                </c:pt>
                <c:pt idx="1476">
                  <c:v>1.7476615134743093E-2</c:v>
                </c:pt>
                <c:pt idx="1477">
                  <c:v>1.7462962147650297E-2</c:v>
                </c:pt>
                <c:pt idx="1478">
                  <c:v>1.7445485081109647E-2</c:v>
                </c:pt>
                <c:pt idx="1479">
                  <c:v>1.7435812919630044E-2</c:v>
                </c:pt>
                <c:pt idx="1480">
                  <c:v>1.7422316676561349E-2</c:v>
                </c:pt>
                <c:pt idx="1481">
                  <c:v>1.7406434457881464E-2</c:v>
                </c:pt>
                <c:pt idx="1482">
                  <c:v>1.7393053256693929E-2</c:v>
                </c:pt>
                <c:pt idx="1483">
                  <c:v>1.7379724302041315E-2</c:v>
                </c:pt>
                <c:pt idx="1484">
                  <c:v>1.7366447592866215E-2</c:v>
                </c:pt>
                <c:pt idx="1485">
                  <c:v>1.7353732674977401E-2</c:v>
                </c:pt>
                <c:pt idx="1486">
                  <c:v>1.7340557354181503E-2</c:v>
                </c:pt>
                <c:pt idx="1487">
                  <c:v>1.732743427280976E-2</c:v>
                </c:pt>
                <c:pt idx="1488">
                  <c:v>1.7314363429826493E-2</c:v>
                </c:pt>
                <c:pt idx="1489">
                  <c:v>1.7300350841910683E-2</c:v>
                </c:pt>
                <c:pt idx="1490">
                  <c:v>1.7287884434171105E-2</c:v>
                </c:pt>
                <c:pt idx="1491">
                  <c:v>1.7274973414088488E-2</c:v>
                </c:pt>
                <c:pt idx="1492">
                  <c:v>1.7262114631175243E-2</c:v>
                </c:pt>
                <c:pt idx="1493">
                  <c:v>1.7249308084412187E-2</c:v>
                </c:pt>
                <c:pt idx="1494">
                  <c:v>1.7236553772783176E-2</c:v>
                </c:pt>
                <c:pt idx="1495">
                  <c:v>1.7223851695277279E-2</c:v>
                </c:pt>
                <c:pt idx="1496">
                  <c:v>1.7211201850886173E-2</c:v>
                </c:pt>
                <c:pt idx="1497">
                  <c:v>1.7198604238607178E-2</c:v>
                </c:pt>
                <c:pt idx="1498">
                  <c:v>1.7187466798676884E-2</c:v>
                </c:pt>
                <c:pt idx="1499">
                  <c:v>1.7174964238368728E-2</c:v>
                </c:pt>
                <c:pt idx="1500">
                  <c:v>1.7162513898668526E-2</c:v>
                </c:pt>
                <c:pt idx="1501">
                  <c:v>1.7150115778606881E-2</c:v>
                </c:pt>
                <c:pt idx="1502">
                  <c:v>1.7137312840059048E-2</c:v>
                </c:pt>
                <c:pt idx="1503">
                  <c:v>1.712502230374377E-2</c:v>
                </c:pt>
                <c:pt idx="1504">
                  <c:v>1.7112783986995624E-2</c:v>
                </c:pt>
                <c:pt idx="1505">
                  <c:v>1.7100597888855814E-2</c:v>
                </c:pt>
                <c:pt idx="1506">
                  <c:v>1.7088464008368189E-2</c:v>
                </c:pt>
                <c:pt idx="1507">
                  <c:v>1.7076823616749063E-2</c:v>
                </c:pt>
                <c:pt idx="1508">
                  <c:v>1.7064791007297925E-2</c:v>
                </c:pt>
                <c:pt idx="1509">
                  <c:v>1.7052810609860945E-2</c:v>
                </c:pt>
                <c:pt idx="1510">
                  <c:v>1.704088242350274E-2</c:v>
                </c:pt>
                <c:pt idx="1511">
                  <c:v>1.7028577837537973E-2</c:v>
                </c:pt>
                <c:pt idx="1512">
                  <c:v>1.7016757243117762E-2</c:v>
                </c:pt>
                <c:pt idx="1513">
                  <c:v>1.7004988859772578E-2</c:v>
                </c:pt>
                <c:pt idx="1514">
                  <c:v>1.6993272686578759E-2</c:v>
                </c:pt>
                <c:pt idx="1515">
                  <c:v>1.6980362152204439E-2</c:v>
                </c:pt>
                <c:pt idx="1516">
                  <c:v>1.6968754670787733E-2</c:v>
                </c:pt>
                <c:pt idx="1517">
                  <c:v>1.6957199393894163E-2</c:v>
                </c:pt>
                <c:pt idx="1518">
                  <c:v>1.6945696320621026E-2</c:v>
                </c:pt>
                <c:pt idx="1519">
                  <c:v>1.6934245450071356E-2</c:v>
                </c:pt>
                <c:pt idx="1520">
                  <c:v>1.6922846781352172E-2</c:v>
                </c:pt>
                <c:pt idx="1521">
                  <c:v>1.6911500313574013E-2</c:v>
                </c:pt>
                <c:pt idx="1522">
                  <c:v>1.6900206045852288E-2</c:v>
                </c:pt>
                <c:pt idx="1523">
                  <c:v>1.6888963977305049E-2</c:v>
                </c:pt>
                <c:pt idx="1524">
                  <c:v>1.6876614910697547E-2</c:v>
                </c:pt>
                <c:pt idx="1525">
                  <c:v>1.6865486864954406E-2</c:v>
                </c:pt>
                <c:pt idx="1526">
                  <c:v>1.6854411023906612E-2</c:v>
                </c:pt>
                <c:pt idx="1527">
                  <c:v>1.6843387386675308E-2</c:v>
                </c:pt>
                <c:pt idx="1528">
                  <c:v>1.683278920296152E-2</c:v>
                </c:pt>
                <c:pt idx="1529">
                  <c:v>1.6820310661305803E-2</c:v>
                </c:pt>
                <c:pt idx="1530">
                  <c:v>1.6809447864246999E-2</c:v>
                </c:pt>
                <c:pt idx="1531">
                  <c:v>1.6798637264721049E-2</c:v>
                </c:pt>
                <c:pt idx="1532">
                  <c:v>1.6787878861874862E-2</c:v>
                </c:pt>
                <c:pt idx="1533">
                  <c:v>1.6776103565831389E-2</c:v>
                </c:pt>
                <c:pt idx="1534">
                  <c:v>1.676545925697168E-2</c:v>
                </c:pt>
                <c:pt idx="1535">
                  <c:v>1.6754867150274997E-2</c:v>
                </c:pt>
                <c:pt idx="1536">
                  <c:v>1.6744327244889542E-2</c:v>
                </c:pt>
                <c:pt idx="1537">
                  <c:v>1.6734869768299021E-2</c:v>
                </c:pt>
                <c:pt idx="1538">
                  <c:v>1.6724424527861628E-2</c:v>
                </c:pt>
                <c:pt idx="1539">
                  <c:v>1.6714031478251633E-2</c:v>
                </c:pt>
                <c:pt idx="1540">
                  <c:v>1.6702689619643375E-2</c:v>
                </c:pt>
                <c:pt idx="1541">
                  <c:v>1.6692410708232741E-2</c:v>
                </c:pt>
                <c:pt idx="1542">
                  <c:v>1.6682183993128739E-2</c:v>
                </c:pt>
                <c:pt idx="1543">
                  <c:v>1.6672009473511377E-2</c:v>
                </c:pt>
                <c:pt idx="1544">
                  <c:v>1.6661887148564539E-2</c:v>
                </c:pt>
                <c:pt idx="1545">
                  <c:v>1.6652769142357589E-2</c:v>
                </c:pt>
                <c:pt idx="1546">
                  <c:v>1.6641799079443291E-2</c:v>
                </c:pt>
                <c:pt idx="1547">
                  <c:v>1.6631833333658131E-2</c:v>
                </c:pt>
                <c:pt idx="1548">
                  <c:v>1.6621919779324132E-2</c:v>
                </c:pt>
                <c:pt idx="1549">
                  <c:v>1.6612971299381038E-2</c:v>
                </c:pt>
                <c:pt idx="1550">
                  <c:v>1.6603755850757584E-2</c:v>
                </c:pt>
                <c:pt idx="1551">
                  <c:v>1.6593982471625732E-2</c:v>
                </c:pt>
                <c:pt idx="1552">
                  <c:v>1.65842612677825E-2</c:v>
                </c:pt>
                <c:pt idx="1553">
                  <c:v>1.6574592238469601E-2</c:v>
                </c:pt>
                <c:pt idx="1554">
                  <c:v>1.6564686581797019E-2</c:v>
                </c:pt>
                <c:pt idx="1555">
                  <c:v>1.655512518784483E-2</c:v>
                </c:pt>
                <c:pt idx="1556">
                  <c:v>1.6545615968759267E-2</c:v>
                </c:pt>
                <c:pt idx="1557">
                  <c:v>1.6536158923795431E-2</c:v>
                </c:pt>
                <c:pt idx="1558">
                  <c:v>1.6526754052210615E-2</c:v>
                </c:pt>
                <c:pt idx="1559">
                  <c:v>1.6517673685778195E-2</c:v>
                </c:pt>
                <c:pt idx="1560">
                  <c:v>1.6508369857288249E-2</c:v>
                </c:pt>
                <c:pt idx="1561">
                  <c:v>1.6499118197409391E-2</c:v>
                </c:pt>
                <c:pt idx="1562">
                  <c:v>1.6489918705419545E-2</c:v>
                </c:pt>
                <c:pt idx="1563">
                  <c:v>1.6480512269307156E-2</c:v>
                </c:pt>
                <c:pt idx="1564">
                  <c:v>1.6471420422653153E-2</c:v>
                </c:pt>
                <c:pt idx="1565">
                  <c:v>1.6462380744301355E-2</c:v>
                </c:pt>
                <c:pt idx="1566">
                  <c:v>1.6453393233542443E-2</c:v>
                </c:pt>
                <c:pt idx="1567">
                  <c:v>1.6444703738838551E-2</c:v>
                </c:pt>
                <c:pt idx="1568">
                  <c:v>1.6435817239258153E-2</c:v>
                </c:pt>
                <c:pt idx="1569">
                  <c:v>1.6426982902631053E-2</c:v>
                </c:pt>
                <c:pt idx="1570">
                  <c:v>1.6418200728266087E-2</c:v>
                </c:pt>
                <c:pt idx="1571">
                  <c:v>1.6409470715480042E-2</c:v>
                </c:pt>
                <c:pt idx="1572">
                  <c:v>1.6400792863589711E-2</c:v>
                </c:pt>
                <c:pt idx="1573">
                  <c:v>1.6392167171920716E-2</c:v>
                </c:pt>
                <c:pt idx="1574">
                  <c:v>1.6383593639799122E-2</c:v>
                </c:pt>
                <c:pt idx="1575">
                  <c:v>1.6375072266556729E-2</c:v>
                </c:pt>
                <c:pt idx="1576">
                  <c:v>1.6365526875449336E-2</c:v>
                </c:pt>
                <c:pt idx="1577">
                  <c:v>1.6357126544514398E-2</c:v>
                </c:pt>
                <c:pt idx="1578">
                  <c:v>1.6348778383011672E-2</c:v>
                </c:pt>
                <c:pt idx="1579">
                  <c:v>1.6340482390271589E-2</c:v>
                </c:pt>
                <c:pt idx="1580">
                  <c:v>1.6332843139674539E-2</c:v>
                </c:pt>
                <c:pt idx="1581">
                  <c:v>1.6324641415497349E-2</c:v>
                </c:pt>
                <c:pt idx="1582">
                  <c:v>1.6316491850620424E-2</c:v>
                </c:pt>
                <c:pt idx="1583">
                  <c:v>1.6308394444402092E-2</c:v>
                </c:pt>
                <c:pt idx="1584">
                  <c:v>1.6300349196202431E-2</c:v>
                </c:pt>
                <c:pt idx="1585">
                  <c:v>1.6291801940921731E-2</c:v>
                </c:pt>
                <c:pt idx="1586">
                  <c:v>1.6283871111141733E-2</c:v>
                </c:pt>
                <c:pt idx="1587">
                  <c:v>1.6275992444923375E-2</c:v>
                </c:pt>
                <c:pt idx="1588">
                  <c:v>1.626816594163448E-2</c:v>
                </c:pt>
                <c:pt idx="1589">
                  <c:v>1.6260905303441903E-2</c:v>
                </c:pt>
                <c:pt idx="1590">
                  <c:v>1.6253172990181843E-2</c:v>
                </c:pt>
                <c:pt idx="1591">
                  <c:v>1.6245492830587648E-2</c:v>
                </c:pt>
                <c:pt idx="1592">
                  <c:v>1.6237864824053028E-2</c:v>
                </c:pt>
                <c:pt idx="1593">
                  <c:v>1.6229815847328265E-2</c:v>
                </c:pt>
                <c:pt idx="1594">
                  <c:v>1.6222302308591709E-2</c:v>
                </c:pt>
                <c:pt idx="1595">
                  <c:v>1.6214840928482247E-2</c:v>
                </c:pt>
                <c:pt idx="1596">
                  <c:v>1.6207431706400786E-2</c:v>
                </c:pt>
                <c:pt idx="1597">
                  <c:v>1.620007464175512E-2</c:v>
                </c:pt>
                <c:pt idx="1598">
                  <c:v>1.6192769733953883E-2</c:v>
                </c:pt>
                <c:pt idx="1599">
                  <c:v>1.6185516982412607E-2</c:v>
                </c:pt>
                <c:pt idx="1600">
                  <c:v>1.6178316386550245E-2</c:v>
                </c:pt>
                <c:pt idx="1601">
                  <c:v>1.6171167945789194E-2</c:v>
                </c:pt>
                <c:pt idx="1602">
                  <c:v>1.616470891338356E-2</c:v>
                </c:pt>
                <c:pt idx="1603">
                  <c:v>1.6157647733786282E-2</c:v>
                </c:pt>
                <c:pt idx="1604">
                  <c:v>1.6150638695446508E-2</c:v>
                </c:pt>
                <c:pt idx="1605">
                  <c:v>1.6143681797816601E-2</c:v>
                </c:pt>
                <c:pt idx="1606">
                  <c:v>1.613666259592143E-2</c:v>
                </c:pt>
                <c:pt idx="1607">
                  <c:v>1.6129813396581434E-2</c:v>
                </c:pt>
                <c:pt idx="1608">
                  <c:v>1.6123016338753647E-2</c:v>
                </c:pt>
                <c:pt idx="1609">
                  <c:v>1.6116271421905307E-2</c:v>
                </c:pt>
                <c:pt idx="1610">
                  <c:v>1.6109578645507164E-2</c:v>
                </c:pt>
                <c:pt idx="1611">
                  <c:v>1.6103035336862002E-2</c:v>
                </c:pt>
                <c:pt idx="1612">
                  <c:v>1.6096443409242552E-2</c:v>
                </c:pt>
                <c:pt idx="1613">
                  <c:v>1.6089903618106961E-2</c:v>
                </c:pt>
                <c:pt idx="1614">
                  <c:v>1.6083415962945581E-2</c:v>
                </c:pt>
                <c:pt idx="1615">
                  <c:v>1.6076896852048852E-2</c:v>
                </c:pt>
                <c:pt idx="1616">
                  <c:v>1.6070516907475768E-2</c:v>
                </c:pt>
                <c:pt idx="1617">
                  <c:v>1.6064189099764984E-2</c:v>
                </c:pt>
                <c:pt idx="1618">
                  <c:v>1.6057913428420636E-2</c:v>
                </c:pt>
                <c:pt idx="1619">
                  <c:v>1.6051689892950367E-2</c:v>
                </c:pt>
                <c:pt idx="1620">
                  <c:v>1.6045584859381738E-2</c:v>
                </c:pt>
                <c:pt idx="1621">
                  <c:v>1.6039462142099611E-2</c:v>
                </c:pt>
                <c:pt idx="1622">
                  <c:v>1.6033391556857606E-2</c:v>
                </c:pt>
                <c:pt idx="1623">
                  <c:v>1.6027373103182731E-2</c:v>
                </c:pt>
                <c:pt idx="1624">
                  <c:v>1.6021406780604645E-2</c:v>
                </c:pt>
                <c:pt idx="1625">
                  <c:v>1.6015492588659627E-2</c:v>
                </c:pt>
                <c:pt idx="1626">
                  <c:v>1.6009630526884845E-2</c:v>
                </c:pt>
                <c:pt idx="1627">
                  <c:v>1.6003820594824532E-2</c:v>
                </c:pt>
                <c:pt idx="1628">
                  <c:v>1.5997872679544251E-2</c:v>
                </c:pt>
                <c:pt idx="1629">
                  <c:v>1.5992184364305627E-2</c:v>
                </c:pt>
                <c:pt idx="1630">
                  <c:v>1.5986548189251215E-2</c:v>
                </c:pt>
                <c:pt idx="1631">
                  <c:v>1.5980964153930195E-2</c:v>
                </c:pt>
                <c:pt idx="1632">
                  <c:v>1.5975503626920483E-2</c:v>
                </c:pt>
                <c:pt idx="1633">
                  <c:v>1.5970013425171081E-2</c:v>
                </c:pt>
                <c:pt idx="1634">
                  <c:v>1.596457535476049E-2</c:v>
                </c:pt>
                <c:pt idx="1635">
                  <c:v>1.5959189415259759E-2</c:v>
                </c:pt>
                <c:pt idx="1636">
                  <c:v>1.5953855606244315E-2</c:v>
                </c:pt>
                <c:pt idx="1637">
                  <c:v>1.5948554851631987E-2</c:v>
                </c:pt>
                <c:pt idx="1638">
                  <c:v>1.5943335782146587E-2</c:v>
                </c:pt>
                <c:pt idx="1639">
                  <c:v>1.5938168848931539E-2</c:v>
                </c:pt>
                <c:pt idx="1640">
                  <c:v>1.5933054051572124E-2</c:v>
                </c:pt>
                <c:pt idx="1641">
                  <c:v>1.5927968503865655E-2</c:v>
                </c:pt>
                <c:pt idx="1642">
                  <c:v>1.5922947469072905E-2</c:v>
                </c:pt>
                <c:pt idx="1643">
                  <c:v>1.5917978561906961E-2</c:v>
                </c:pt>
                <c:pt idx="1644">
                  <c:v>1.5913061781977753E-2</c:v>
                </c:pt>
                <c:pt idx="1645">
                  <c:v>1.5908197128896521E-2</c:v>
                </c:pt>
                <c:pt idx="1646">
                  <c:v>1.5903460097735803E-2</c:v>
                </c:pt>
                <c:pt idx="1647">
                  <c:v>1.5898710240126634E-2</c:v>
                </c:pt>
                <c:pt idx="1648">
                  <c:v>1.5894012515212188E-2</c:v>
                </c:pt>
                <c:pt idx="1649">
                  <c:v>1.5889366922614268E-2</c:v>
                </c:pt>
                <c:pt idx="1650">
                  <c:v>1.5884773461962421E-2</c:v>
                </c:pt>
                <c:pt idx="1651">
                  <c:v>1.588023213288705E-2</c:v>
                </c:pt>
                <c:pt idx="1652">
                  <c:v>1.5875742935026291E-2</c:v>
                </c:pt>
                <c:pt idx="1653">
                  <c:v>1.5871305868017854E-2</c:v>
                </c:pt>
                <c:pt idx="1654">
                  <c:v>1.5866708230349125E-2</c:v>
                </c:pt>
                <c:pt idx="1655">
                  <c:v>1.5862361293095456E-2</c:v>
                </c:pt>
                <c:pt idx="1656">
                  <c:v>1.5858066476382202E-2</c:v>
                </c:pt>
                <c:pt idx="1657">
                  <c:v>1.5853823779872041E-2</c:v>
                </c:pt>
                <c:pt idx="1658">
                  <c:v>1.5849633203233376E-2</c:v>
                </c:pt>
                <c:pt idx="1659">
                  <c:v>1.5845565097510585E-2</c:v>
                </c:pt>
                <c:pt idx="1660">
                  <c:v>1.5841482303428314E-2</c:v>
                </c:pt>
                <c:pt idx="1661">
                  <c:v>1.5837451630550448E-2</c:v>
                </c:pt>
                <c:pt idx="1662">
                  <c:v>1.583347307855942E-2</c:v>
                </c:pt>
                <c:pt idx="1663">
                  <c:v>1.5829462106743127E-2</c:v>
                </c:pt>
                <c:pt idx="1664">
                  <c:v>1.5825584242571814E-2</c:v>
                </c:pt>
                <c:pt idx="1665">
                  <c:v>1.5821758496057065E-2</c:v>
                </c:pt>
                <c:pt idx="1666">
                  <c:v>1.58179848668989E-2</c:v>
                </c:pt>
                <c:pt idx="1667">
                  <c:v>1.5814362121073608E-2</c:v>
                </c:pt>
                <c:pt idx="1668">
                  <c:v>1.5810696287960696E-2</c:v>
                </c:pt>
                <c:pt idx="1669">
                  <c:v>1.5807082573625276E-2</c:v>
                </c:pt>
                <c:pt idx="1670">
                  <c:v>1.5803520977782544E-2</c:v>
                </c:pt>
                <c:pt idx="1671">
                  <c:v>1.5800011500151201E-2</c:v>
                </c:pt>
                <c:pt idx="1672">
                  <c:v>1.5796437540153179E-2</c:v>
                </c:pt>
                <c:pt idx="1673">
                  <c:v>1.5793028724435127E-2</c:v>
                </c:pt>
                <c:pt idx="1674">
                  <c:v>1.578967202382052E-2</c:v>
                </c:pt>
                <c:pt idx="1675">
                  <c:v>1.5786367438046268E-2</c:v>
                </c:pt>
                <c:pt idx="1676">
                  <c:v>1.5783114966854115E-2</c:v>
                </c:pt>
                <c:pt idx="1677">
                  <c:v>1.5779914609988444E-2</c:v>
                </c:pt>
                <c:pt idx="1678">
                  <c:v>1.5776766367198464E-2</c:v>
                </c:pt>
                <c:pt idx="1679">
                  <c:v>1.5773670238236902E-2</c:v>
                </c:pt>
                <c:pt idx="1680">
                  <c:v>1.5771209321438297E-2</c:v>
                </c:pt>
                <c:pt idx="1681">
                  <c:v>1.5768231637063524E-2</c:v>
                </c:pt>
                <c:pt idx="1682">
                  <c:v>1.5765305161888215E-2</c:v>
                </c:pt>
                <c:pt idx="1683">
                  <c:v>1.5762428982646348E-2</c:v>
                </c:pt>
                <c:pt idx="1684">
                  <c:v>1.5759123883151933E-2</c:v>
                </c:pt>
                <c:pt idx="1685">
                  <c:v>1.575633630412793E-2</c:v>
                </c:pt>
                <c:pt idx="1686">
                  <c:v>1.5753596597882016E-2</c:v>
                </c:pt>
                <c:pt idx="1687">
                  <c:v>1.5750903836338218E-2</c:v>
                </c:pt>
                <c:pt idx="1688">
                  <c:v>1.5748257091427548E-2</c:v>
                </c:pt>
                <c:pt idx="1689">
                  <c:v>1.5745635615517669E-2</c:v>
                </c:pt>
                <c:pt idx="1690">
                  <c:v>1.5743089547983136E-2</c:v>
                </c:pt>
                <c:pt idx="1691">
                  <c:v>1.5740586419306691E-2</c:v>
                </c:pt>
                <c:pt idx="1692">
                  <c:v>1.5738125311402409E-2</c:v>
                </c:pt>
                <c:pt idx="1693">
                  <c:v>1.5735705306192994E-2</c:v>
                </c:pt>
                <c:pt idx="1694">
                  <c:v>1.5733325485606776E-2</c:v>
                </c:pt>
                <c:pt idx="1695">
                  <c:v>1.5730984931580295E-2</c:v>
                </c:pt>
                <c:pt idx="1696">
                  <c:v>1.5728682726055699E-2</c:v>
                </c:pt>
                <c:pt idx="1697">
                  <c:v>1.5726417950983784E-2</c:v>
                </c:pt>
                <c:pt idx="1698">
                  <c:v>1.5724189688320102E-2</c:v>
                </c:pt>
                <c:pt idx="1699">
                  <c:v>1.5721997020026683E-2</c:v>
                </c:pt>
                <c:pt idx="1700">
                  <c:v>1.5719839028071173E-2</c:v>
                </c:pt>
                <c:pt idx="1701">
                  <c:v>1.5717714794428565E-2</c:v>
                </c:pt>
                <c:pt idx="1702">
                  <c:v>1.5715623401078606E-2</c:v>
                </c:pt>
                <c:pt idx="1703">
                  <c:v>1.5713563930005791E-2</c:v>
                </c:pt>
                <c:pt idx="1704">
                  <c:v>1.5711535463203263E-2</c:v>
                </c:pt>
                <c:pt idx="1705">
                  <c:v>1.5709537082665027E-2</c:v>
                </c:pt>
                <c:pt idx="1706">
                  <c:v>1.5706725811549423E-2</c:v>
                </c:pt>
                <c:pt idx="1707">
                  <c:v>1.5704777257496284E-2</c:v>
                </c:pt>
                <c:pt idx="1708">
                  <c:v>1.5702856567690632E-2</c:v>
                </c:pt>
                <c:pt idx="1709">
                  <c:v>1.5700963729746345E-2</c:v>
                </c:pt>
                <c:pt idx="1710">
                  <c:v>1.5699316603003506E-2</c:v>
                </c:pt>
                <c:pt idx="1711">
                  <c:v>1.569748137823267E-2</c:v>
                </c:pt>
                <c:pt idx="1712">
                  <c:v>1.5695674006304509E-2</c:v>
                </c:pt>
                <c:pt idx="1713">
                  <c:v>1.5694790747351112E-2</c:v>
                </c:pt>
                <c:pt idx="1714">
                  <c:v>1.569214282067094E-2</c:v>
                </c:pt>
                <c:pt idx="1715">
                  <c:v>1.5690191586837841E-2</c:v>
                </c:pt>
                <c:pt idx="1716">
                  <c:v>1.5688493709780326E-2</c:v>
                </c:pt>
                <c:pt idx="1717">
                  <c:v>1.5686823683985326E-2</c:v>
                </c:pt>
                <c:pt idx="1718">
                  <c:v>1.5685181509383941E-2</c:v>
                </c:pt>
                <c:pt idx="1719">
                  <c:v>1.5683802276160071E-2</c:v>
                </c:pt>
                <c:pt idx="1720">
                  <c:v>1.5682217724337571E-2</c:v>
                </c:pt>
                <c:pt idx="1721">
                  <c:v>1.5680661024716935E-2</c:v>
                </c:pt>
                <c:pt idx="1722">
                  <c:v>1.5679132177233598E-2</c:v>
                </c:pt>
                <c:pt idx="1723">
                  <c:v>1.567626618205745E-2</c:v>
                </c:pt>
                <c:pt idx="1724">
                  <c:v>1.5675535217359468E-2</c:v>
                </c:pt>
                <c:pt idx="1725">
                  <c:v>1.5674101862437683E-2</c:v>
                </c:pt>
                <c:pt idx="1726">
                  <c:v>1.5672696359377371E-2</c:v>
                </c:pt>
                <c:pt idx="1727">
                  <c:v>1.5671318708120122E-2</c:v>
                </c:pt>
                <c:pt idx="1728">
                  <c:v>1.56699689086084E-2</c:v>
                </c:pt>
                <c:pt idx="1729">
                  <c:v>1.5668646960784665E-2</c:v>
                </c:pt>
                <c:pt idx="1730">
                  <c:v>1.5667352864595335E-2</c:v>
                </c:pt>
                <c:pt idx="1731">
                  <c:v>1.5666086619984632E-2</c:v>
                </c:pt>
                <c:pt idx="1732">
                  <c:v>1.5665370768436312E-2</c:v>
                </c:pt>
                <c:pt idx="1733">
                  <c:v>1.5664164101003818E-2</c:v>
                </c:pt>
                <c:pt idx="1734">
                  <c:v>1.5662985287409687E-2</c:v>
                </c:pt>
                <c:pt idx="1735">
                  <c:v>1.5661834327604835E-2</c:v>
                </c:pt>
                <c:pt idx="1736">
                  <c:v>1.5660442098589068E-2</c:v>
                </c:pt>
                <c:pt idx="1737">
                  <c:v>1.5659344904213057E-2</c:v>
                </c:pt>
                <c:pt idx="1738">
                  <c:v>1.5658275562275656E-2</c:v>
                </c:pt>
                <c:pt idx="1739">
                  <c:v>1.5656941620031124E-2</c:v>
                </c:pt>
                <c:pt idx="1740">
                  <c:v>1.5656220435538451E-2</c:v>
                </c:pt>
                <c:pt idx="1741">
                  <c:v>1.5655513495686963E-2</c:v>
                </c:pt>
                <c:pt idx="1742">
                  <c:v>1.5654557511103291E-2</c:v>
                </c:pt>
                <c:pt idx="1743">
                  <c:v>1.565362937995049E-2</c:v>
                </c:pt>
                <c:pt idx="1744">
                  <c:v>1.5652729102189889E-2</c:v>
                </c:pt>
                <c:pt idx="1745">
                  <c:v>1.5651570033369748E-2</c:v>
                </c:pt>
                <c:pt idx="1746">
                  <c:v>1.5650723509420667E-2</c:v>
                </c:pt>
                <c:pt idx="1747">
                  <c:v>1.5649904837547642E-2</c:v>
                </c:pt>
                <c:pt idx="1748">
                  <c:v>1.5649114017716164E-2</c:v>
                </c:pt>
                <c:pt idx="1749">
                  <c:v>1.5648940171470213E-2</c:v>
                </c:pt>
                <c:pt idx="1750">
                  <c:v>1.564791235481024E-2</c:v>
                </c:pt>
                <c:pt idx="1751">
                  <c:v>1.5647207049793672E-2</c:v>
                </c:pt>
                <c:pt idx="1752">
                  <c:v>1.5646529597896485E-2</c:v>
                </c:pt>
                <c:pt idx="1753">
                  <c:v>1.5645879999091304E-2</c:v>
                </c:pt>
                <c:pt idx="1754">
                  <c:v>1.5645258253349892E-2</c:v>
                </c:pt>
                <c:pt idx="1755">
                  <c:v>1.5644664360646179E-2</c:v>
                </c:pt>
                <c:pt idx="1756">
                  <c:v>1.5644098320954973E-2</c:v>
                </c:pt>
                <c:pt idx="1757">
                  <c:v>1.564356013425151E-2</c:v>
                </c:pt>
                <c:pt idx="1758">
                  <c:v>1.5642425746237323E-2</c:v>
                </c:pt>
                <c:pt idx="1759">
                  <c:v>1.564193932856283E-2</c:v>
                </c:pt>
                <c:pt idx="1760">
                  <c:v>1.5641480761401885E-2</c:v>
                </c:pt>
                <c:pt idx="1761">
                  <c:v>1.5641050044736912E-2</c:v>
                </c:pt>
                <c:pt idx="1762">
                  <c:v>1.5640647178548593E-2</c:v>
                </c:pt>
                <c:pt idx="1763">
                  <c:v>1.5640593945317308E-2</c:v>
                </c:pt>
                <c:pt idx="1764">
                  <c:v>1.5639924997536019E-2</c:v>
                </c:pt>
                <c:pt idx="1765">
                  <c:v>1.563960568268102E-2</c:v>
                </c:pt>
                <c:pt idx="1766">
                  <c:v>1.5639314218242942E-2</c:v>
                </c:pt>
                <c:pt idx="1767">
                  <c:v>1.5639050604208605E-2</c:v>
                </c:pt>
                <c:pt idx="1768">
                  <c:v>1.5638814840567467E-2</c:v>
                </c:pt>
                <c:pt idx="1769">
                  <c:v>1.5638606927308989E-2</c:v>
                </c:pt>
                <c:pt idx="1770">
                  <c:v>1.5638426864426142E-2</c:v>
                </c:pt>
                <c:pt idx="1771">
                  <c:v>1.5638274651909267E-2</c:v>
                </c:pt>
                <c:pt idx="1772">
                  <c:v>1.5638150289752649E-2</c:v>
                </c:pt>
                <c:pt idx="1773">
                  <c:v>1.563805377795234E-2</c:v>
                </c:pt>
                <c:pt idx="1774">
                  <c:v>1.5637985116502627E-2</c:v>
                </c:pt>
                <c:pt idx="1775">
                  <c:v>1.563759510999238E-2</c:v>
                </c:pt>
                <c:pt idx="1776">
                  <c:v>1.5637584139023275E-2</c:v>
                </c:pt>
                <c:pt idx="1777">
                  <c:v>1.5637601017195062E-2</c:v>
                </c:pt>
                <c:pt idx="1778">
                  <c:v>1.563764574450863E-2</c:v>
                </c:pt>
                <c:pt idx="1779">
                  <c:v>1.5637718320965298E-2</c:v>
                </c:pt>
                <c:pt idx="1780">
                  <c:v>1.563781874656904E-2</c:v>
                </c:pt>
                <c:pt idx="1781">
                  <c:v>1.5637947021323397E-2</c:v>
                </c:pt>
                <c:pt idx="1782">
                  <c:v>1.5638103145234103E-2</c:v>
                </c:pt>
                <c:pt idx="1783">
                  <c:v>1.563828711830734E-2</c:v>
                </c:pt>
                <c:pt idx="1784">
                  <c:v>1.5639590289742301E-2</c:v>
                </c:pt>
                <c:pt idx="1785">
                  <c:v>1.5639835960740193E-2</c:v>
                </c:pt>
                <c:pt idx="1786">
                  <c:v>1.5640109484545538E-2</c:v>
                </c:pt>
                <c:pt idx="1787">
                  <c:v>1.5640410861170066E-2</c:v>
                </c:pt>
                <c:pt idx="1788">
                  <c:v>1.5640368098792001E-2</c:v>
                </c:pt>
                <c:pt idx="1789">
                  <c:v>1.5640829742546044E-2</c:v>
                </c:pt>
                <c:pt idx="1790">
                  <c:v>1.5641220629265321E-2</c:v>
                </c:pt>
                <c:pt idx="1791">
                  <c:v>1.5641639367658791E-2</c:v>
                </c:pt>
                <c:pt idx="1792">
                  <c:v>1.5642913992141263E-2</c:v>
                </c:pt>
                <c:pt idx="1793">
                  <c:v>1.5643708816542399E-2</c:v>
                </c:pt>
                <c:pt idx="1794">
                  <c:v>1.5644217144309375E-2</c:v>
                </c:pt>
                <c:pt idx="1795">
                  <c:v>1.5644753327451563E-2</c:v>
                </c:pt>
                <c:pt idx="1796">
                  <c:v>1.5644150835416485E-2</c:v>
                </c:pt>
                <c:pt idx="1797">
                  <c:v>1.5644736684273998E-2</c:v>
                </c:pt>
                <c:pt idx="1798">
                  <c:v>1.5645350384954217E-2</c:v>
                </c:pt>
                <c:pt idx="1799">
                  <c:v>1.5645991937484661E-2</c:v>
                </c:pt>
                <c:pt idx="1800">
                  <c:v>1.5647852074665226E-2</c:v>
                </c:pt>
                <c:pt idx="1801">
                  <c:v>1.5648555390593736E-2</c:v>
                </c:pt>
                <c:pt idx="1802">
                  <c:v>1.5649286562083971E-2</c:v>
                </c:pt>
                <c:pt idx="1803">
                  <c:v>1.5650045589169024E-2</c:v>
                </c:pt>
                <c:pt idx="1804">
                  <c:v>1.5650832471880274E-2</c:v>
                </c:pt>
                <c:pt idx="1805">
                  <c:v>1.5650426143095877E-2</c:v>
                </c:pt>
                <c:pt idx="1806">
                  <c:v>1.5652489804318014E-2</c:v>
                </c:pt>
                <c:pt idx="1807">
                  <c:v>1.5653360254115414E-2</c:v>
                </c:pt>
                <c:pt idx="1808">
                  <c:v>1.5654258559681691E-2</c:v>
                </c:pt>
                <c:pt idx="1809">
                  <c:v>1.565393932102456E-2</c:v>
                </c:pt>
                <c:pt idx="1810">
                  <c:v>1.5654053947672098E-2</c:v>
                </c:pt>
                <c:pt idx="1811">
                  <c:v>1.5655025661751466E-2</c:v>
                </c:pt>
                <c:pt idx="1812">
                  <c:v>1.5656025225699099E-2</c:v>
                </c:pt>
                <c:pt idx="1813">
                  <c:v>1.5657052639556072E-2</c:v>
                </c:pt>
                <c:pt idx="1814">
                  <c:v>1.5658532582618012E-2</c:v>
                </c:pt>
                <c:pt idx="1815">
                  <c:v>1.5659617732729759E-2</c:v>
                </c:pt>
                <c:pt idx="1816">
                  <c:v>1.5660730734096875E-2</c:v>
                </c:pt>
                <c:pt idx="1817">
                  <c:v>1.5661871586765911E-2</c:v>
                </c:pt>
                <c:pt idx="1818">
                  <c:v>1.5663040290783432E-2</c:v>
                </c:pt>
                <c:pt idx="1819">
                  <c:v>1.5663801973279587E-2</c:v>
                </c:pt>
                <c:pt idx="1820">
                  <c:v>1.5665024337768112E-2</c:v>
                </c:pt>
                <c:pt idx="1821">
                  <c:v>1.5666274552541364E-2</c:v>
                </c:pt>
                <c:pt idx="1822">
                  <c:v>1.5667552617651462E-2</c:v>
                </c:pt>
                <c:pt idx="1823">
                  <c:v>1.5669301582870873E-2</c:v>
                </c:pt>
                <c:pt idx="1824">
                  <c:v>1.5670637396055776E-2</c:v>
                </c:pt>
                <c:pt idx="1825">
                  <c:v>1.5672001060956335E-2</c:v>
                </c:pt>
                <c:pt idx="1826">
                  <c:v>1.5674200234917515E-2</c:v>
                </c:pt>
                <c:pt idx="1827">
                  <c:v>1.567456544762565E-2</c:v>
                </c:pt>
                <c:pt idx="1828">
                  <c:v>1.5675805868447176E-2</c:v>
                </c:pt>
                <c:pt idx="1829">
                  <c:v>1.5677278887471061E-2</c:v>
                </c:pt>
                <c:pt idx="1830">
                  <c:v>1.5678779757290647E-2</c:v>
                </c:pt>
                <c:pt idx="1831">
                  <c:v>1.5680308477967767E-2</c:v>
                </c:pt>
                <c:pt idx="1832">
                  <c:v>1.5681865049566895E-2</c:v>
                </c:pt>
                <c:pt idx="1833">
                  <c:v>1.5683449472152514E-2</c:v>
                </c:pt>
                <c:pt idx="1834">
                  <c:v>1.5685061745790423E-2</c:v>
                </c:pt>
                <c:pt idx="1835">
                  <c:v>1.5686701870548641E-2</c:v>
                </c:pt>
                <c:pt idx="1836">
                  <c:v>1.5690720746418276E-2</c:v>
                </c:pt>
                <c:pt idx="1837">
                  <c:v>1.5692426890848744E-2</c:v>
                </c:pt>
                <c:pt idx="1838">
                  <c:v>1.5694160892721586E-2</c:v>
                </c:pt>
                <c:pt idx="1839">
                  <c:v>1.5695922752110292E-2</c:v>
                </c:pt>
                <c:pt idx="1840">
                  <c:v>1.5696276511933477E-2</c:v>
                </c:pt>
                <c:pt idx="1841">
                  <c:v>1.5698087881030158E-2</c:v>
                </c:pt>
                <c:pt idx="1842">
                  <c:v>1.569992710419868E-2</c:v>
                </c:pt>
                <c:pt idx="1843">
                  <c:v>1.5701794181516349E-2</c:v>
                </c:pt>
                <c:pt idx="1844">
                  <c:v>1.5703689113062233E-2</c:v>
                </c:pt>
                <c:pt idx="1845">
                  <c:v>1.5707078920584906E-2</c:v>
                </c:pt>
                <c:pt idx="1846">
                  <c:v>1.570903578476485E-2</c:v>
                </c:pt>
                <c:pt idx="1847">
                  <c:v>1.5711020507097138E-2</c:v>
                </c:pt>
                <c:pt idx="1848">
                  <c:v>1.5713033087668585E-2</c:v>
                </c:pt>
                <c:pt idx="1849">
                  <c:v>1.5713581587041444E-2</c:v>
                </c:pt>
                <c:pt idx="1850">
                  <c:v>1.5715643645671525E-2</c:v>
                </c:pt>
                <c:pt idx="1851">
                  <c:v>1.5717733559113392E-2</c:v>
                </c:pt>
                <c:pt idx="1852">
                  <c:v>1.5721361994074007E-2</c:v>
                </c:pt>
                <c:pt idx="1853">
                  <c:v>1.5723513867151154E-2</c:v>
                </c:pt>
                <c:pt idx="1854">
                  <c:v>1.5725693599002083E-2</c:v>
                </c:pt>
                <c:pt idx="1855">
                  <c:v>1.5727901189719624E-2</c:v>
                </c:pt>
                <c:pt idx="1856">
                  <c:v>1.5730136639398325E-2</c:v>
                </c:pt>
                <c:pt idx="1857">
                  <c:v>1.5730857995815847E-2</c:v>
                </c:pt>
                <c:pt idx="1858">
                  <c:v>1.5734691116022555E-2</c:v>
                </c:pt>
                <c:pt idx="1859">
                  <c:v>1.5737010143163196E-2</c:v>
                </c:pt>
                <c:pt idx="1860">
                  <c:v>1.5739357029655218E-2</c:v>
                </c:pt>
                <c:pt idx="1861">
                  <c:v>1.5741731775599625E-2</c:v>
                </c:pt>
                <c:pt idx="1862">
                  <c:v>1.574203703750772E-2</c:v>
                </c:pt>
                <c:pt idx="1863">
                  <c:v>1.5744459120663298E-2</c:v>
                </c:pt>
                <c:pt idx="1864">
                  <c:v>1.5746909058629643E-2</c:v>
                </c:pt>
                <c:pt idx="1865">
                  <c:v>1.5749386851508649E-2</c:v>
                </c:pt>
                <c:pt idx="1866">
                  <c:v>1.5752424900784635E-2</c:v>
                </c:pt>
                <c:pt idx="1867">
                  <c:v>1.5754960503983954E-2</c:v>
                </c:pt>
                <c:pt idx="1868">
                  <c:v>1.5759672538918319E-2</c:v>
                </c:pt>
                <c:pt idx="1869">
                  <c:v>1.5760115279895431E-2</c:v>
                </c:pt>
                <c:pt idx="1870">
                  <c:v>1.5762734452825118E-2</c:v>
                </c:pt>
                <c:pt idx="1871">
                  <c:v>1.5764838567860782E-2</c:v>
                </c:pt>
                <c:pt idx="1872">
                  <c:v>1.5767511348105823E-2</c:v>
                </c:pt>
                <c:pt idx="1873">
                  <c:v>1.577021198412789E-2</c:v>
                </c:pt>
                <c:pt idx="1874">
                  <c:v>1.5772940476039856E-2</c:v>
                </c:pt>
                <c:pt idx="1875">
                  <c:v>1.5776248171657601E-2</c:v>
                </c:pt>
                <c:pt idx="1876">
                  <c:v>1.5779034487058956E-2</c:v>
                </c:pt>
                <c:pt idx="1877">
                  <c:v>1.5781848659942317E-2</c:v>
                </c:pt>
                <c:pt idx="1878">
                  <c:v>1.5784690690427365E-2</c:v>
                </c:pt>
                <c:pt idx="1879">
                  <c:v>1.5787000777992031E-2</c:v>
                </c:pt>
                <c:pt idx="1880">
                  <c:v>1.5789896407686296E-2</c:v>
                </c:pt>
                <c:pt idx="1881">
                  <c:v>1.5792819894094857E-2</c:v>
                </c:pt>
                <c:pt idx="1882">
                  <c:v>1.5795771237340692E-2</c:v>
                </c:pt>
                <c:pt idx="1883">
                  <c:v>1.5798750437548106E-2</c:v>
                </c:pt>
                <c:pt idx="1884">
                  <c:v>1.5801757494841823E-2</c:v>
                </c:pt>
                <c:pt idx="1885">
                  <c:v>1.5804792409347023E-2</c:v>
                </c:pt>
                <c:pt idx="1886">
                  <c:v>1.5807855181191516E-2</c:v>
                </c:pt>
                <c:pt idx="1887">
                  <c:v>1.5810945810503553E-2</c:v>
                </c:pt>
                <c:pt idx="1888">
                  <c:v>1.581638118882513E-2</c:v>
                </c:pt>
                <c:pt idx="1889">
                  <c:v>1.581953604507234E-2</c:v>
                </c:pt>
                <c:pt idx="1890">
                  <c:v>1.5822718764205317E-2</c:v>
                </c:pt>
                <c:pt idx="1891">
                  <c:v>1.5825929346361147E-2</c:v>
                </c:pt>
                <c:pt idx="1892">
                  <c:v>1.5827404234558091E-2</c:v>
                </c:pt>
                <c:pt idx="1893">
                  <c:v>1.5830664144092975E-2</c:v>
                </c:pt>
                <c:pt idx="1894">
                  <c:v>1.5833951913284735E-2</c:v>
                </c:pt>
                <c:pt idx="1895">
                  <c:v>1.5837267542274023E-2</c:v>
                </c:pt>
                <c:pt idx="1896">
                  <c:v>1.5840611031199745E-2</c:v>
                </c:pt>
                <c:pt idx="1897">
                  <c:v>1.5845777970544539E-2</c:v>
                </c:pt>
                <c:pt idx="1898">
                  <c:v>1.5849183597772935E-2</c:v>
                </c:pt>
                <c:pt idx="1899">
                  <c:v>1.5852617089157046E-2</c:v>
                </c:pt>
                <c:pt idx="1900">
                  <c:v>1.5856078444843852E-2</c:v>
                </c:pt>
                <c:pt idx="1901">
                  <c:v>1.5857746379851871E-2</c:v>
                </c:pt>
                <c:pt idx="1902">
                  <c:v>1.5861257031398825E-2</c:v>
                </c:pt>
                <c:pt idx="1903">
                  <c:v>1.5864795543892116E-2</c:v>
                </c:pt>
                <c:pt idx="1904">
                  <c:v>1.5868361917482879E-2</c:v>
                </c:pt>
                <c:pt idx="1905">
                  <c:v>1.5871956152320069E-2</c:v>
                </c:pt>
                <c:pt idx="1906">
                  <c:v>1.5877431737709793E-2</c:v>
                </c:pt>
                <c:pt idx="1907">
                  <c:v>1.5881088147734871E-2</c:v>
                </c:pt>
                <c:pt idx="1908">
                  <c:v>1.588477242328188E-2</c:v>
                </c:pt>
                <c:pt idx="1909">
                  <c:v>1.5888484564508979E-2</c:v>
                </c:pt>
                <c:pt idx="1910">
                  <c:v>1.5892224571575173E-2</c:v>
                </c:pt>
                <c:pt idx="1911">
                  <c:v>1.5895992444640766E-2</c:v>
                </c:pt>
                <c:pt idx="1912">
                  <c:v>1.5899788183866923E-2</c:v>
                </c:pt>
                <c:pt idx="1913">
                  <c:v>1.5903611789416523E-2</c:v>
                </c:pt>
                <c:pt idx="1914">
                  <c:v>1.5904289028879397E-2</c:v>
                </c:pt>
                <c:pt idx="1915">
                  <c:v>1.5908157563756589E-2</c:v>
                </c:pt>
                <c:pt idx="1916">
                  <c:v>1.5912053959053162E-2</c:v>
                </c:pt>
                <c:pt idx="1917">
                  <c:v>1.5915978214930321E-2</c:v>
                </c:pt>
                <c:pt idx="1918">
                  <c:v>1.5919930331551469E-2</c:v>
                </c:pt>
                <c:pt idx="1919">
                  <c:v>1.5924555520634067E-2</c:v>
                </c:pt>
                <c:pt idx="1920">
                  <c:v>1.5928565526030815E-2</c:v>
                </c:pt>
                <c:pt idx="1921">
                  <c:v>1.5932603393953474E-2</c:v>
                </c:pt>
                <c:pt idx="1922">
                  <c:v>1.5936669124573342E-2</c:v>
                </c:pt>
                <c:pt idx="1923">
                  <c:v>1.5940108831633364E-2</c:v>
                </c:pt>
                <c:pt idx="1924">
                  <c:v>1.5944228116221936E-2</c:v>
                </c:pt>
                <c:pt idx="1925">
                  <c:v>1.5948375262732337E-2</c:v>
                </c:pt>
                <c:pt idx="1926">
                  <c:v>1.5952550271338132E-2</c:v>
                </c:pt>
                <c:pt idx="1927">
                  <c:v>1.5957415724113203E-2</c:v>
                </c:pt>
                <c:pt idx="1928">
                  <c:v>1.5961648634527471E-2</c:v>
                </c:pt>
                <c:pt idx="1929">
                  <c:v>1.5965909408855113E-2</c:v>
                </c:pt>
                <c:pt idx="1930">
                  <c:v>1.5970198047274453E-2</c:v>
                </c:pt>
                <c:pt idx="1931">
                  <c:v>1.5974514549965999E-2</c:v>
                </c:pt>
                <c:pt idx="1932">
                  <c:v>1.5978185436789746E-2</c:v>
                </c:pt>
                <c:pt idx="1933">
                  <c:v>1.5982555484997246E-2</c:v>
                </c:pt>
                <c:pt idx="1934">
                  <c:v>1.5986953396723975E-2</c:v>
                </c:pt>
                <c:pt idx="1935">
                  <c:v>1.5991379172154093E-2</c:v>
                </c:pt>
                <c:pt idx="1936">
                  <c:v>1.5995832811470878E-2</c:v>
                </c:pt>
                <c:pt idx="1937">
                  <c:v>1.6000314314861583E-2</c:v>
                </c:pt>
                <c:pt idx="1938">
                  <c:v>1.6004823682511698E-2</c:v>
                </c:pt>
                <c:pt idx="1939">
                  <c:v>1.6009360914609798E-2</c:v>
                </c:pt>
                <c:pt idx="1940">
                  <c:v>1.601738320325357E-2</c:v>
                </c:pt>
                <c:pt idx="1941">
                  <c:v>1.6021985947092969E-2</c:v>
                </c:pt>
                <c:pt idx="1942">
                  <c:v>1.6026612967945456E-2</c:v>
                </c:pt>
                <c:pt idx="1943">
                  <c:v>1.6031261749799547E-2</c:v>
                </c:pt>
                <c:pt idx="1944">
                  <c:v>1.6033837541587048E-2</c:v>
                </c:pt>
                <c:pt idx="1945">
                  <c:v>1.6038520365752641E-2</c:v>
                </c:pt>
                <c:pt idx="1946">
                  <c:v>1.6043218272668587E-2</c:v>
                </c:pt>
                <c:pt idx="1947">
                  <c:v>1.6047928705328032E-2</c:v>
                </c:pt>
                <c:pt idx="1948">
                  <c:v>1.605264910669749E-2</c:v>
                </c:pt>
                <c:pt idx="1949">
                  <c:v>1.6059470522391751E-2</c:v>
                </c:pt>
                <c:pt idx="1950">
                  <c:v>1.6064201180974035E-2</c:v>
                </c:pt>
                <c:pt idx="1951">
                  <c:v>1.6068933471617256E-2</c:v>
                </c:pt>
                <c:pt idx="1952">
                  <c:v>1.6073664878095049E-2</c:v>
                </c:pt>
                <c:pt idx="1953">
                  <c:v>1.6076311146393411E-2</c:v>
                </c:pt>
                <c:pt idx="1954">
                  <c:v>1.6081037660996937E-2</c:v>
                </c:pt>
                <c:pt idx="1955">
                  <c:v>1.6085756244406405E-2</c:v>
                </c:pt>
                <c:pt idx="1956">
                  <c:v>1.6090464339396558E-2</c:v>
                </c:pt>
                <c:pt idx="1957">
                  <c:v>1.6095159388715502E-2</c:v>
                </c:pt>
                <c:pt idx="1958">
                  <c:v>1.6101893837748311E-2</c:v>
                </c:pt>
                <c:pt idx="1959">
                  <c:v>1.6106548598688444E-2</c:v>
                </c:pt>
                <c:pt idx="1960">
                  <c:v>1.611118234478022E-2</c:v>
                </c:pt>
                <c:pt idx="1961">
                  <c:v>1.6115792559581534E-2</c:v>
                </c:pt>
                <c:pt idx="1962">
                  <c:v>1.6120376726626206E-2</c:v>
                </c:pt>
                <c:pt idx="1963">
                  <c:v>1.6124932329427005E-2</c:v>
                </c:pt>
                <c:pt idx="1964">
                  <c:v>1.6129456851473919E-2</c:v>
                </c:pt>
                <c:pt idx="1965">
                  <c:v>1.6133947776233733E-2</c:v>
                </c:pt>
                <c:pt idx="1966">
                  <c:v>1.6135073504552972E-2</c:v>
                </c:pt>
                <c:pt idx="1967">
                  <c:v>1.6139502885399608E-2</c:v>
                </c:pt>
                <c:pt idx="1968">
                  <c:v>1.6143893285879462E-2</c:v>
                </c:pt>
                <c:pt idx="1969">
                  <c:v>1.6148244704479935E-2</c:v>
                </c:pt>
                <c:pt idx="1970">
                  <c:v>1.6152557140947089E-2</c:v>
                </c:pt>
                <c:pt idx="1971">
                  <c:v>1.6157483915014471E-2</c:v>
                </c:pt>
                <c:pt idx="1972">
                  <c:v>1.6161715791137406E-2</c:v>
                </c:pt>
                <c:pt idx="1973">
                  <c:v>1.6165908682668085E-2</c:v>
                </c:pt>
                <c:pt idx="1974">
                  <c:v>1.6170062589360549E-2</c:v>
                </c:pt>
                <c:pt idx="1975">
                  <c:v>1.617353458256026E-2</c:v>
                </c:pt>
                <c:pt idx="1976">
                  <c:v>1.6177613121025006E-2</c:v>
                </c:pt>
                <c:pt idx="1977">
                  <c:v>1.6181652675643327E-2</c:v>
                </c:pt>
                <c:pt idx="1978">
                  <c:v>1.6185653246179828E-2</c:v>
                </c:pt>
                <c:pt idx="1979">
                  <c:v>1.6190247341797501E-2</c:v>
                </c:pt>
                <c:pt idx="1980">
                  <c:v>1.6194167334423387E-2</c:v>
                </c:pt>
                <c:pt idx="1981">
                  <c:v>1.6198048340551725E-2</c:v>
                </c:pt>
                <c:pt idx="1982">
                  <c:v>1.620189035995764E-2</c:v>
                </c:pt>
                <c:pt idx="1983">
                  <c:v>1.6206233500143153E-2</c:v>
                </c:pt>
                <c:pt idx="1984">
                  <c:v>1.6209372902729009E-2</c:v>
                </c:pt>
                <c:pt idx="1985">
                  <c:v>1.6213095008886E-2</c:v>
                </c:pt>
                <c:pt idx="1986">
                  <c:v>1.6216778129126176E-2</c:v>
                </c:pt>
                <c:pt idx="1987">
                  <c:v>1.6220422263235341E-2</c:v>
                </c:pt>
                <c:pt idx="1988">
                  <c:v>1.6224027411001075E-2</c:v>
                </c:pt>
                <c:pt idx="1989">
                  <c:v>1.6227593572212269E-2</c:v>
                </c:pt>
                <c:pt idx="1990">
                  <c:v>1.62311207466618E-2</c:v>
                </c:pt>
                <c:pt idx="1991">
                  <c:v>1.6234608934144305E-2</c:v>
                </c:pt>
                <c:pt idx="1992">
                  <c:v>1.6240449059623317E-2</c:v>
                </c:pt>
                <c:pt idx="1993">
                  <c:v>1.624384874412739E-2</c:v>
                </c:pt>
                <c:pt idx="1994">
                  <c:v>1.6247209434122657E-2</c:v>
                </c:pt>
                <c:pt idx="1995">
                  <c:v>1.6251823761596982E-2</c:v>
                </c:pt>
                <c:pt idx="1996">
                  <c:v>1.6252052604004516E-2</c:v>
                </c:pt>
                <c:pt idx="1997">
                  <c:v>1.62570575350615E-2</c:v>
                </c:pt>
                <c:pt idx="1998">
                  <c:v>1.6260262245039538E-2</c:v>
                </c:pt>
                <c:pt idx="1999">
                  <c:v>1.6263427959529654E-2</c:v>
                </c:pt>
                <c:pt idx="2000">
                  <c:v>1.6266554678343894E-2</c:v>
                </c:pt>
                <c:pt idx="2001">
                  <c:v>1.6269642401294297E-2</c:v>
                </c:pt>
                <c:pt idx="2002">
                  <c:v>1.6272691128197663E-2</c:v>
                </c:pt>
                <c:pt idx="2003">
                  <c:v>1.6275700858872942E-2</c:v>
                </c:pt>
                <c:pt idx="2004">
                  <c:v>1.6278671593139959E-2</c:v>
                </c:pt>
                <c:pt idx="2005">
                  <c:v>1.6281603330820689E-2</c:v>
                </c:pt>
                <c:pt idx="2006">
                  <c:v>1.6284496071741868E-2</c:v>
                </c:pt>
                <c:pt idx="2007">
                  <c:v>1.6287349815730229E-2</c:v>
                </c:pt>
                <c:pt idx="2008">
                  <c:v>1.629016456261553E-2</c:v>
                </c:pt>
                <c:pt idx="2009">
                  <c:v>1.6292940312230119E-2</c:v>
                </c:pt>
                <c:pt idx="2010">
                  <c:v>1.6295677064408081E-2</c:v>
                </c:pt>
                <c:pt idx="2011">
                  <c:v>1.6298374818987375E-2</c:v>
                </c:pt>
                <c:pt idx="2012">
                  <c:v>1.6301033575805975E-2</c:v>
                </c:pt>
                <c:pt idx="2013">
                  <c:v>1.6303653334705737E-2</c:v>
                </c:pt>
                <c:pt idx="2014">
                  <c:v>1.6306234095530669E-2</c:v>
                </c:pt>
                <c:pt idx="2015">
                  <c:v>1.6308775858126529E-2</c:v>
                </c:pt>
                <c:pt idx="2016">
                  <c:v>1.6311278622342509E-2</c:v>
                </c:pt>
                <c:pt idx="2017">
                  <c:v>1.6313742388028678E-2</c:v>
                </c:pt>
                <c:pt idx="2018">
                  <c:v>1.6314052232836926E-2</c:v>
                </c:pt>
                <c:pt idx="2019">
                  <c:v>1.6316448710917655E-2</c:v>
                </c:pt>
                <c:pt idx="2020">
                  <c:v>1.6318806197052803E-2</c:v>
                </c:pt>
                <c:pt idx="2021">
                  <c:v>1.632112469110546E-2</c:v>
                </c:pt>
                <c:pt idx="2022">
                  <c:v>1.6323922564123988E-2</c:v>
                </c:pt>
                <c:pt idx="2023">
                  <c:v>1.6326160389481537E-2</c:v>
                </c:pt>
                <c:pt idx="2024">
                  <c:v>1.6330408813229388E-2</c:v>
                </c:pt>
                <c:pt idx="2025">
                  <c:v>1.6330519057351243E-2</c:v>
                </c:pt>
                <c:pt idx="2026">
                  <c:v>1.6332639899607346E-2</c:v>
                </c:pt>
                <c:pt idx="2027">
                  <c:v>1.6334216814261213E-2</c:v>
                </c:pt>
                <c:pt idx="2028">
                  <c:v>1.6336262360073506E-2</c:v>
                </c:pt>
                <c:pt idx="2029">
                  <c:v>1.633826891278357E-2</c:v>
                </c:pt>
                <c:pt idx="2030">
                  <c:v>1.6340236472275258E-2</c:v>
                </c:pt>
                <c:pt idx="2031">
                  <c:v>1.6342659189206209E-2</c:v>
                </c:pt>
                <c:pt idx="2032">
                  <c:v>1.6344546061965785E-2</c:v>
                </c:pt>
                <c:pt idx="2033">
                  <c:v>1.6346393939408496E-2</c:v>
                </c:pt>
                <c:pt idx="2034">
                  <c:v>1.6348202821425854E-2</c:v>
                </c:pt>
                <c:pt idx="2035">
                  <c:v>1.6349272020022294E-2</c:v>
                </c:pt>
                <c:pt idx="2036">
                  <c:v>1.6352433471662146E-2</c:v>
                </c:pt>
                <c:pt idx="2037">
                  <c:v>1.6354108654285972E-2</c:v>
                </c:pt>
                <c:pt idx="2038">
                  <c:v>1.6355744841032499E-2</c:v>
                </c:pt>
                <c:pt idx="2039">
                  <c:v>1.6357342031805548E-2</c:v>
                </c:pt>
                <c:pt idx="2040">
                  <c:v>1.6358900226510681E-2</c:v>
                </c:pt>
                <c:pt idx="2041">
                  <c:v>1.6360419425056984E-2</c:v>
                </c:pt>
                <c:pt idx="2042">
                  <c:v>1.6361899627354418E-2</c:v>
                </c:pt>
                <c:pt idx="2043">
                  <c:v>1.6363340833317343E-2</c:v>
                </c:pt>
                <c:pt idx="2044">
                  <c:v>1.6365657798451963E-2</c:v>
                </c:pt>
                <c:pt idx="2045">
                  <c:v>1.6367015563475855E-2</c:v>
                </c:pt>
                <c:pt idx="2046">
                  <c:v>1.6368334328386604E-2</c:v>
                </c:pt>
                <c:pt idx="2047">
                  <c:v>1.636961409310515E-2</c:v>
                </c:pt>
                <c:pt idx="2048">
                  <c:v>1.6370408510025532E-2</c:v>
                </c:pt>
                <c:pt idx="2049">
                  <c:v>1.6371613005333397E-2</c:v>
                </c:pt>
                <c:pt idx="2050">
                  <c:v>1.6373104338016971E-2</c:v>
                </c:pt>
                <c:pt idx="2051">
                  <c:v>1.6373904999944112E-2</c:v>
                </c:pt>
                <c:pt idx="2052">
                  <c:v>1.6374992499112423E-2</c:v>
                </c:pt>
                <c:pt idx="2053">
                  <c:v>1.6376473673292931E-2</c:v>
                </c:pt>
                <c:pt idx="2054">
                  <c:v>1.6377480434670674E-2</c:v>
                </c:pt>
                <c:pt idx="2055">
                  <c:v>1.6378448195314903E-2</c:v>
                </c:pt>
                <c:pt idx="2056">
                  <c:v>1.6379376955166974E-2</c:v>
                </c:pt>
                <c:pt idx="2057">
                  <c:v>1.6379845011070142E-2</c:v>
                </c:pt>
                <c:pt idx="2058">
                  <c:v>1.6380698516285062E-2</c:v>
                </c:pt>
                <c:pt idx="2059">
                  <c:v>1.6381513022318828E-2</c:v>
                </c:pt>
                <c:pt idx="2060">
                  <c:v>1.6382288529123393E-2</c:v>
                </c:pt>
                <c:pt idx="2061">
                  <c:v>1.6383846194192045E-2</c:v>
                </c:pt>
                <c:pt idx="2062">
                  <c:v>1.6384130494725039E-2</c:v>
                </c:pt>
                <c:pt idx="2063">
                  <c:v>1.6384786247620936E-2</c:v>
                </c:pt>
                <c:pt idx="2064">
                  <c:v>1.6385402999348452E-2</c:v>
                </c:pt>
                <c:pt idx="2065">
                  <c:v>1.6385980749872828E-2</c:v>
                </c:pt>
                <c:pt idx="2066">
                  <c:v>1.6386519499158012E-2</c:v>
                </c:pt>
                <c:pt idx="2067">
                  <c:v>1.6387019247171855E-2</c:v>
                </c:pt>
                <c:pt idx="2068">
                  <c:v>1.6387479993886983E-2</c:v>
                </c:pt>
                <c:pt idx="2069">
                  <c:v>1.6387901739273424E-2</c:v>
                </c:pt>
                <c:pt idx="2070">
                  <c:v>1.6387512525128545E-2</c:v>
                </c:pt>
                <c:pt idx="2071">
                  <c:v>1.6387861807748073E-2</c:v>
                </c:pt>
                <c:pt idx="2072">
                  <c:v>1.6388172092509475E-2</c:v>
                </c:pt>
                <c:pt idx="2073">
                  <c:v>1.6388443379395178E-2</c:v>
                </c:pt>
                <c:pt idx="2074">
                  <c:v>1.6389050683840226E-2</c:v>
                </c:pt>
                <c:pt idx="2075">
                  <c:v>1.6389241197999865E-2</c:v>
                </c:pt>
                <c:pt idx="2076">
                  <c:v>1.6389392712472528E-2</c:v>
                </c:pt>
                <c:pt idx="2077">
                  <c:v>1.6389505227251661E-2</c:v>
                </c:pt>
                <c:pt idx="2078">
                  <c:v>1.6389578742328968E-2</c:v>
                </c:pt>
                <c:pt idx="2079">
                  <c:v>1.6389252144579671E-2</c:v>
                </c:pt>
                <c:pt idx="2080">
                  <c:v>1.6389250446014865E-2</c:v>
                </c:pt>
                <c:pt idx="2081">
                  <c:v>1.6389209749510678E-2</c:v>
                </c:pt>
                <c:pt idx="2082">
                  <c:v>1.6389130055070179E-2</c:v>
                </c:pt>
                <c:pt idx="2083">
                  <c:v>1.6389361322131275E-2</c:v>
                </c:pt>
                <c:pt idx="2084">
                  <c:v>1.6389200838992365E-2</c:v>
                </c:pt>
                <c:pt idx="2085">
                  <c:v>1.6389001356169972E-2</c:v>
                </c:pt>
                <c:pt idx="2086">
                  <c:v>1.6388762873676768E-2</c:v>
                </c:pt>
                <c:pt idx="2087">
                  <c:v>1.6388104189981479E-2</c:v>
                </c:pt>
                <c:pt idx="2088">
                  <c:v>1.6387784936973272E-2</c:v>
                </c:pt>
                <c:pt idx="2089">
                  <c:v>1.6387426686112649E-2</c:v>
                </c:pt>
                <c:pt idx="2090">
                  <c:v>1.6387029437418488E-2</c:v>
                </c:pt>
                <c:pt idx="2091">
                  <c:v>1.638659319091627E-2</c:v>
                </c:pt>
                <c:pt idx="2092">
                  <c:v>1.6386117946629707E-2</c:v>
                </c:pt>
                <c:pt idx="2093">
                  <c:v>1.6385603704587793E-2</c:v>
                </c:pt>
                <c:pt idx="2094">
                  <c:v>1.6385050464820389E-2</c:v>
                </c:pt>
                <c:pt idx="2095">
                  <c:v>1.6384458227359996E-2</c:v>
                </c:pt>
                <c:pt idx="2096">
                  <c:v>1.638445295806585E-2</c:v>
                </c:pt>
                <c:pt idx="2097">
                  <c:v>1.6383777092988033E-2</c:v>
                </c:pt>
                <c:pt idx="2098">
                  <c:v>1.6383062226802657E-2</c:v>
                </c:pt>
                <c:pt idx="2099">
                  <c:v>1.6382308359552726E-2</c:v>
                </c:pt>
                <c:pt idx="2100">
                  <c:v>1.6381213913823044E-2</c:v>
                </c:pt>
                <c:pt idx="2101">
                  <c:v>1.6380140834552137E-2</c:v>
                </c:pt>
                <c:pt idx="2102">
                  <c:v>1.6379261646879965E-2</c:v>
                </c:pt>
                <c:pt idx="2103">
                  <c:v>1.6378343460110942E-2</c:v>
                </c:pt>
                <c:pt idx="2104">
                  <c:v>1.6377386274299237E-2</c:v>
                </c:pt>
                <c:pt idx="2105">
                  <c:v>1.6377249206470906E-2</c:v>
                </c:pt>
                <c:pt idx="2106">
                  <c:v>1.6376205524034945E-2</c:v>
                </c:pt>
                <c:pt idx="2107">
                  <c:v>1.6375122837454986E-2</c:v>
                </c:pt>
                <c:pt idx="2108">
                  <c:v>1.6374001146797212E-2</c:v>
                </c:pt>
                <c:pt idx="2109">
                  <c:v>1.6372015361658266E-2</c:v>
                </c:pt>
                <c:pt idx="2110">
                  <c:v>1.6370824182856767E-2</c:v>
                </c:pt>
                <c:pt idx="2111">
                  <c:v>1.6369594005455509E-2</c:v>
                </c:pt>
                <c:pt idx="2112">
                  <c:v>1.6369124344765756E-2</c:v>
                </c:pt>
                <c:pt idx="2113">
                  <c:v>1.6367807634772677E-2</c:v>
                </c:pt>
                <c:pt idx="2114">
                  <c:v>1.6366451921139707E-2</c:v>
                </c:pt>
                <c:pt idx="2115">
                  <c:v>1.6365057203949367E-2</c:v>
                </c:pt>
                <c:pt idx="2116">
                  <c:v>1.6363623483284167E-2</c:v>
                </c:pt>
                <c:pt idx="2117">
                  <c:v>1.6361393974693127E-2</c:v>
                </c:pt>
                <c:pt idx="2118">
                  <c:v>1.6360639031875152E-2</c:v>
                </c:pt>
                <c:pt idx="2119">
                  <c:v>1.6359088301310117E-2</c:v>
                </c:pt>
                <c:pt idx="2120">
                  <c:v>1.6357498567629077E-2</c:v>
                </c:pt>
                <c:pt idx="2121">
                  <c:v>1.6355147325595686E-2</c:v>
                </c:pt>
                <c:pt idx="2122">
                  <c:v>1.6353010890279986E-2</c:v>
                </c:pt>
                <c:pt idx="2123">
                  <c:v>1.6351318460190434E-2</c:v>
                </c:pt>
                <c:pt idx="2124">
                  <c:v>1.6349587036121122E-2</c:v>
                </c:pt>
                <c:pt idx="2125">
                  <c:v>1.6347816618172747E-2</c:v>
                </c:pt>
                <c:pt idx="2126">
                  <c:v>1.6346234520421912E-2</c:v>
                </c:pt>
                <c:pt idx="2127">
                  <c:v>1.6344383246073586E-2</c:v>
                </c:pt>
                <c:pt idx="2128">
                  <c:v>1.6342492976418939E-2</c:v>
                </c:pt>
                <c:pt idx="2129">
                  <c:v>1.6340563711567765E-2</c:v>
                </c:pt>
                <c:pt idx="2130">
                  <c:v>1.633859545163251E-2</c:v>
                </c:pt>
                <c:pt idx="2131">
                  <c:v>1.6336375244974492E-2</c:v>
                </c:pt>
                <c:pt idx="2132">
                  <c:v>1.6334331872895215E-2</c:v>
                </c:pt>
                <c:pt idx="2133">
                  <c:v>1.633224950782677E-2</c:v>
                </c:pt>
                <c:pt idx="2134">
                  <c:v>1.6330128149891932E-2</c:v>
                </c:pt>
                <c:pt idx="2135">
                  <c:v>1.6328169229828791E-2</c:v>
                </c:pt>
                <c:pt idx="2136">
                  <c:v>1.6325967001897351E-2</c:v>
                </c:pt>
                <c:pt idx="2137">
                  <c:v>1.6323725779740037E-2</c:v>
                </c:pt>
                <c:pt idx="2138">
                  <c:v>1.6321445563486858E-2</c:v>
                </c:pt>
                <c:pt idx="2139">
                  <c:v>1.6318936471617418E-2</c:v>
                </c:pt>
                <c:pt idx="2140">
                  <c:v>1.6316581159156993E-2</c:v>
                </c:pt>
                <c:pt idx="2141">
                  <c:v>1.6314186854743916E-2</c:v>
                </c:pt>
                <c:pt idx="2142">
                  <c:v>1.6311753558516863E-2</c:v>
                </c:pt>
                <c:pt idx="2143">
                  <c:v>1.6309281270618044E-2</c:v>
                </c:pt>
                <c:pt idx="2144">
                  <c:v>1.6306769991192748E-2</c:v>
                </c:pt>
                <c:pt idx="2145">
                  <c:v>1.630421972038584E-2</c:v>
                </c:pt>
                <c:pt idx="2146">
                  <c:v>1.6301630458347028E-2</c:v>
                </c:pt>
                <c:pt idx="2147">
                  <c:v>1.6299002205227356E-2</c:v>
                </c:pt>
                <c:pt idx="2148">
                  <c:v>1.6297151210104607E-2</c:v>
                </c:pt>
                <c:pt idx="2149">
                  <c:v>1.6294430436983826E-2</c:v>
                </c:pt>
                <c:pt idx="2150">
                  <c:v>1.6291670664621793E-2</c:v>
                </c:pt>
                <c:pt idx="2151">
                  <c:v>1.6288871893184387E-2</c:v>
                </c:pt>
                <c:pt idx="2152">
                  <c:v>1.6285580117445957E-2</c:v>
                </c:pt>
                <c:pt idx="2153">
                  <c:v>1.6282712092787099E-2</c:v>
                </c:pt>
                <c:pt idx="2154">
                  <c:v>1.62798050747252E-2</c:v>
                </c:pt>
                <c:pt idx="2155">
                  <c:v>1.6276859063433236E-2</c:v>
                </c:pt>
                <c:pt idx="2156">
                  <c:v>1.6273874059083746E-2</c:v>
                </c:pt>
                <c:pt idx="2157">
                  <c:v>1.6271260293540372E-2</c:v>
                </c:pt>
                <c:pt idx="2158">
                  <c:v>1.6268188533404657E-2</c:v>
                </c:pt>
                <c:pt idx="2159">
                  <c:v>1.6265077775601908E-2</c:v>
                </c:pt>
                <c:pt idx="2160">
                  <c:v>1.6261928020318648E-2</c:v>
                </c:pt>
                <c:pt idx="2161">
                  <c:v>1.6258364147725014E-2</c:v>
                </c:pt>
                <c:pt idx="2162">
                  <c:v>1.625514518881226E-2</c:v>
                </c:pt>
                <c:pt idx="2163">
                  <c:v>1.6251887238122702E-2</c:v>
                </c:pt>
                <c:pt idx="2164">
                  <c:v>1.6248590295848978E-2</c:v>
                </c:pt>
                <c:pt idx="2165">
                  <c:v>1.6245594288371881E-2</c:v>
                </c:pt>
                <c:pt idx="2166">
                  <c:v>1.6242210552248757E-2</c:v>
                </c:pt>
                <c:pt idx="2167">
                  <c:v>1.6238787820014776E-2</c:v>
                </c:pt>
                <c:pt idx="2168">
                  <c:v>1.6235326091876653E-2</c:v>
                </c:pt>
                <c:pt idx="2169">
                  <c:v>1.6231825368038959E-2</c:v>
                </c:pt>
                <c:pt idx="2170">
                  <c:v>1.6228285648716145E-2</c:v>
                </c:pt>
                <c:pt idx="2171">
                  <c:v>1.6224706934116213E-2</c:v>
                </c:pt>
                <c:pt idx="2172">
                  <c:v>1.6221089224455771E-2</c:v>
                </c:pt>
                <c:pt idx="2173">
                  <c:v>1.6217432519950982E-2</c:v>
                </c:pt>
                <c:pt idx="2174">
                  <c:v>1.621330135664786E-2</c:v>
                </c:pt>
                <c:pt idx="2175">
                  <c:v>1.6209581423820233E-2</c:v>
                </c:pt>
                <c:pt idx="2176">
                  <c:v>1.6205822505281589E-2</c:v>
                </c:pt>
                <c:pt idx="2177">
                  <c:v>1.6202024601251426E-2</c:v>
                </c:pt>
                <c:pt idx="2178">
                  <c:v>1.619826354643385E-2</c:v>
                </c:pt>
                <c:pt idx="2179">
                  <c:v>1.619438471367864E-2</c:v>
                </c:pt>
                <c:pt idx="2180">
                  <c:v>1.6190466894414907E-2</c:v>
                </c:pt>
                <c:pt idx="2181">
                  <c:v>1.6186510088871911E-2</c:v>
                </c:pt>
                <c:pt idx="2182">
                  <c:v>1.6182514297281996E-2</c:v>
                </c:pt>
                <c:pt idx="2183">
                  <c:v>1.6178418494302908E-2</c:v>
                </c:pt>
                <c:pt idx="2184">
                  <c:v>1.6174347698159862E-2</c:v>
                </c:pt>
                <c:pt idx="2185">
                  <c:v>1.6170237918360732E-2</c:v>
                </c:pt>
                <c:pt idx="2186">
                  <c:v>1.6166089155145329E-2</c:v>
                </c:pt>
                <c:pt idx="2187">
                  <c:v>1.6161950556914335E-2</c:v>
                </c:pt>
                <c:pt idx="2188">
                  <c:v>1.6157720854045945E-2</c:v>
                </c:pt>
                <c:pt idx="2189">
                  <c:v>1.6153452166818513E-2</c:v>
                </c:pt>
                <c:pt idx="2190">
                  <c:v>1.6149144495484154E-2</c:v>
                </c:pt>
                <c:pt idx="2191">
                  <c:v>1.6144797840294087E-2</c:v>
                </c:pt>
                <c:pt idx="2192">
                  <c:v>1.6140377937825707E-2</c:v>
                </c:pt>
                <c:pt idx="2193">
                  <c:v>1.613595629760136E-2</c:v>
                </c:pt>
                <c:pt idx="2194">
                  <c:v>1.6131495675960023E-2</c:v>
                </c:pt>
                <c:pt idx="2195">
                  <c:v>1.6126996073163143E-2</c:v>
                </c:pt>
                <c:pt idx="2196">
                  <c:v>1.612245748947173E-2</c:v>
                </c:pt>
                <c:pt idx="2197">
                  <c:v>1.6117879925152973E-2</c:v>
                </c:pt>
                <c:pt idx="2198">
                  <c:v>1.6113263380470526E-2</c:v>
                </c:pt>
                <c:pt idx="2199">
                  <c:v>1.6108607855696882E-2</c:v>
                </c:pt>
                <c:pt idx="2200">
                  <c:v>1.6103962398431055E-2</c:v>
                </c:pt>
                <c:pt idx="2201">
                  <c:v>1.6099215810294321E-2</c:v>
                </c:pt>
                <c:pt idx="2202">
                  <c:v>1.6094435019147701E-2</c:v>
                </c:pt>
                <c:pt idx="2203">
                  <c:v>1.6089623069937855E-2</c:v>
                </c:pt>
                <c:pt idx="2204">
                  <c:v>1.6084778664382481E-2</c:v>
                </c:pt>
                <c:pt idx="2205">
                  <c:v>1.6079916739119217E-2</c:v>
                </c:pt>
                <c:pt idx="2206">
                  <c:v>1.6075031745157089E-2</c:v>
                </c:pt>
                <c:pt idx="2207">
                  <c:v>1.607012677683662E-2</c:v>
                </c:pt>
                <c:pt idx="2208">
                  <c:v>1.6065204928466446E-2</c:v>
                </c:pt>
                <c:pt idx="2209">
                  <c:v>1.6060267568864875E-2</c:v>
                </c:pt>
                <c:pt idx="2210">
                  <c:v>1.6055322769344061E-2</c:v>
                </c:pt>
                <c:pt idx="2211">
                  <c:v>1.6050371170294998E-2</c:v>
                </c:pt>
                <c:pt idx="2212">
                  <c:v>1.6045415816396597E-2</c:v>
                </c:pt>
                <c:pt idx="2213">
                  <c:v>1.6040450784555373E-2</c:v>
                </c:pt>
                <c:pt idx="2214">
                  <c:v>1.6035492634669524E-2</c:v>
                </c:pt>
                <c:pt idx="2215">
                  <c:v>1.6030539264041757E-2</c:v>
                </c:pt>
                <c:pt idx="2216">
                  <c:v>1.6025593766734344E-2</c:v>
                </c:pt>
                <c:pt idx="2217">
                  <c:v>1.6020659236780734E-2</c:v>
                </c:pt>
                <c:pt idx="2218">
                  <c:v>1.6015775339398179E-2</c:v>
                </c:pt>
                <c:pt idx="2219">
                  <c:v>1.6010878950015631E-2</c:v>
                </c:pt>
                <c:pt idx="2220">
                  <c:v>1.600600316211833E-2</c:v>
                </c:pt>
                <c:pt idx="2221">
                  <c:v>1.6001151020111435E-2</c:v>
                </c:pt>
                <c:pt idx="2222">
                  <c:v>1.5996325568368306E-2</c:v>
                </c:pt>
                <c:pt idx="2223">
                  <c:v>1.5991529851237366E-2</c:v>
                </c:pt>
                <c:pt idx="2224">
                  <c:v>1.5986766913036965E-2</c:v>
                </c:pt>
                <c:pt idx="2225">
                  <c:v>1.5982039798054074E-2</c:v>
                </c:pt>
                <c:pt idx="2226">
                  <c:v>1.5977187799362049E-2</c:v>
                </c:pt>
                <c:pt idx="2227">
                  <c:v>1.5972527017961449E-2</c:v>
                </c:pt>
                <c:pt idx="2228">
                  <c:v>1.596790813852959E-2</c:v>
                </c:pt>
                <c:pt idx="2229">
                  <c:v>1.5963331160775442E-2</c:v>
                </c:pt>
                <c:pt idx="2230">
                  <c:v>1.5958796084412821E-2</c:v>
                </c:pt>
                <c:pt idx="2231">
                  <c:v>1.5954349079654831E-2</c:v>
                </c:pt>
                <c:pt idx="2232">
                  <c:v>1.5949900601778658E-2</c:v>
                </c:pt>
                <c:pt idx="2233">
                  <c:v>1.5945494026332146E-2</c:v>
                </c:pt>
                <c:pt idx="2234">
                  <c:v>1.5941129353037709E-2</c:v>
                </c:pt>
                <c:pt idx="2235">
                  <c:v>1.5936749213616652E-2</c:v>
                </c:pt>
                <c:pt idx="2236">
                  <c:v>1.5932465539724584E-2</c:v>
                </c:pt>
                <c:pt idx="2237">
                  <c:v>1.5928223765290121E-2</c:v>
                </c:pt>
                <c:pt idx="2238">
                  <c:v>1.5924023890045193E-2</c:v>
                </c:pt>
                <c:pt idx="2239">
                  <c:v>1.591993450931278E-2</c:v>
                </c:pt>
                <c:pt idx="2240">
                  <c:v>1.5915821243246565E-2</c:v>
                </c:pt>
                <c:pt idx="2241">
                  <c:v>1.5911749877462279E-2</c:v>
                </c:pt>
                <c:pt idx="2242">
                  <c:v>1.5907720411703418E-2</c:v>
                </c:pt>
                <c:pt idx="2243">
                  <c:v>1.5903732845715241E-2</c:v>
                </c:pt>
                <c:pt idx="2244">
                  <c:v>1.589970450702554E-2</c:v>
                </c:pt>
                <c:pt idx="2245">
                  <c:v>1.5895797918891452E-2</c:v>
                </c:pt>
                <c:pt idx="2246">
                  <c:v>1.5891933227916252E-2</c:v>
                </c:pt>
                <c:pt idx="2247">
                  <c:v>1.5888110433855282E-2</c:v>
                </c:pt>
                <c:pt idx="2248">
                  <c:v>1.5884329536470936E-2</c:v>
                </c:pt>
                <c:pt idx="2249">
                  <c:v>1.5880590535526495E-2</c:v>
                </c:pt>
                <c:pt idx="2250">
                  <c:v>1.5876893430786132E-2</c:v>
                </c:pt>
                <c:pt idx="2251">
                  <c:v>1.5873238222019311E-2</c:v>
                </c:pt>
                <c:pt idx="2252">
                  <c:v>1.5870154107459532E-2</c:v>
                </c:pt>
                <c:pt idx="2253">
                  <c:v>1.5866596871756542E-2</c:v>
                </c:pt>
                <c:pt idx="2254">
                  <c:v>1.5863081540637012E-2</c:v>
                </c:pt>
                <c:pt idx="2255">
                  <c:v>1.5859608113874026E-2</c:v>
                </c:pt>
                <c:pt idx="2256">
                  <c:v>1.585582417761755E-2</c:v>
                </c:pt>
                <c:pt idx="2257">
                  <c:v>1.5852426026764385E-2</c:v>
                </c:pt>
                <c:pt idx="2258">
                  <c:v>1.5849069774042959E-2</c:v>
                </c:pt>
                <c:pt idx="2259">
                  <c:v>1.5845755419241419E-2</c:v>
                </c:pt>
                <c:pt idx="2260">
                  <c:v>1.5842482962149664E-2</c:v>
                </c:pt>
                <c:pt idx="2261">
                  <c:v>1.5839647532458763E-2</c:v>
                </c:pt>
                <c:pt idx="2262">
                  <c:v>1.5836467430082064E-2</c:v>
                </c:pt>
                <c:pt idx="2263">
                  <c:v>1.5833329230348438E-2</c:v>
                </c:pt>
                <c:pt idx="2264">
                  <c:v>1.58302329330559E-2</c:v>
                </c:pt>
                <c:pt idx="2265">
                  <c:v>1.582674913516784E-2</c:v>
                </c:pt>
                <c:pt idx="2266">
                  <c:v>1.5823728060069774E-2</c:v>
                </c:pt>
                <c:pt idx="2267">
                  <c:v>1.5820748881287199E-2</c:v>
                </c:pt>
                <c:pt idx="2268">
                  <c:v>1.5817811598627912E-2</c:v>
                </c:pt>
                <c:pt idx="2269">
                  <c:v>1.5814916211907587E-2</c:v>
                </c:pt>
                <c:pt idx="2270">
                  <c:v>1.5812535089569708E-2</c:v>
                </c:pt>
                <c:pt idx="2271">
                  <c:v>1.5809732103927835E-2</c:v>
                </c:pt>
                <c:pt idx="2272">
                  <c:v>1.5806971019206546E-2</c:v>
                </c:pt>
                <c:pt idx="2273">
                  <c:v>1.5804251835226629E-2</c:v>
                </c:pt>
                <c:pt idx="2274">
                  <c:v>1.5801574551815748E-2</c:v>
                </c:pt>
                <c:pt idx="2275">
                  <c:v>1.5798939168798987E-2</c:v>
                </c:pt>
                <c:pt idx="2276">
                  <c:v>1.5796345686007882E-2</c:v>
                </c:pt>
                <c:pt idx="2277">
                  <c:v>1.5793794103275253E-2</c:v>
                </c:pt>
                <c:pt idx="2278">
                  <c:v>1.5790563113461279E-2</c:v>
                </c:pt>
                <c:pt idx="2279">
                  <c:v>1.5788083792361206E-2</c:v>
                </c:pt>
                <c:pt idx="2280">
                  <c:v>1.5785646363491477E-2</c:v>
                </c:pt>
                <c:pt idx="2281">
                  <c:v>1.5783250826697931E-2</c:v>
                </c:pt>
                <c:pt idx="2282">
                  <c:v>1.5780897181830355E-2</c:v>
                </c:pt>
                <c:pt idx="2283">
                  <c:v>1.5778779773444822E-2</c:v>
                </c:pt>
                <c:pt idx="2284">
                  <c:v>1.5776512805268803E-2</c:v>
                </c:pt>
                <c:pt idx="2285">
                  <c:v>1.5775091087328538E-2</c:v>
                </c:pt>
                <c:pt idx="2286">
                  <c:v>1.5772104548741776E-2</c:v>
                </c:pt>
                <c:pt idx="2287">
                  <c:v>1.5769757331277577E-2</c:v>
                </c:pt>
                <c:pt idx="2288">
                  <c:v>1.5767655034940122E-2</c:v>
                </c:pt>
                <c:pt idx="2289">
                  <c:v>1.5765594629547009E-2</c:v>
                </c:pt>
                <c:pt idx="2290">
                  <c:v>1.5763576114965594E-2</c:v>
                </c:pt>
                <c:pt idx="2291">
                  <c:v>1.5761817033325187E-2</c:v>
                </c:pt>
                <c:pt idx="2292">
                  <c:v>1.5759885207919534E-2</c:v>
                </c:pt>
                <c:pt idx="2293">
                  <c:v>1.5757995274781458E-2</c:v>
                </c:pt>
                <c:pt idx="2294">
                  <c:v>1.5756147233790839E-2</c:v>
                </c:pt>
                <c:pt idx="2295">
                  <c:v>1.5753856882011755E-2</c:v>
                </c:pt>
                <c:pt idx="2296">
                  <c:v>1.5752095694017192E-2</c:v>
                </c:pt>
                <c:pt idx="2297">
                  <c:v>1.5750376395984898E-2</c:v>
                </c:pt>
                <c:pt idx="2298">
                  <c:v>1.5748698987807265E-2</c:v>
                </c:pt>
                <c:pt idx="2299">
                  <c:v>1.5747063469375808E-2</c:v>
                </c:pt>
                <c:pt idx="2300">
                  <c:v>1.574546984058995E-2</c:v>
                </c:pt>
                <c:pt idx="2301">
                  <c:v>1.5743918101348234E-2</c:v>
                </c:pt>
                <c:pt idx="2302">
                  <c:v>1.5742408251552716E-2</c:v>
                </c:pt>
                <c:pt idx="2303">
                  <c:v>1.5740940291110284E-2</c:v>
                </c:pt>
                <c:pt idx="2304">
                  <c:v>1.5740282801554779E-2</c:v>
                </c:pt>
                <c:pt idx="2305">
                  <c:v>1.5738907416087855E-2</c:v>
                </c:pt>
                <c:pt idx="2306">
                  <c:v>1.5737573925173193E-2</c:v>
                </c:pt>
                <c:pt idx="2307">
                  <c:v>1.5736282328724371E-2</c:v>
                </c:pt>
                <c:pt idx="2308">
                  <c:v>1.5735032626659297E-2</c:v>
                </c:pt>
                <c:pt idx="2309">
                  <c:v>1.5733824818897603E-2</c:v>
                </c:pt>
                <c:pt idx="2310">
                  <c:v>1.5732658905362372E-2</c:v>
                </c:pt>
                <c:pt idx="2311">
                  <c:v>1.5730354229380066E-2</c:v>
                </c:pt>
                <c:pt idx="2312">
                  <c:v>1.5730452760673599E-2</c:v>
                </c:pt>
                <c:pt idx="2313">
                  <c:v>1.5728695338235902E-2</c:v>
                </c:pt>
                <c:pt idx="2314">
                  <c:v>1.5727712005789127E-2</c:v>
                </c:pt>
                <c:pt idx="2315">
                  <c:v>1.5726770565373069E-2</c:v>
                </c:pt>
                <c:pt idx="2316">
                  <c:v>1.5725871016928208E-2</c:v>
                </c:pt>
                <c:pt idx="2317">
                  <c:v>1.5724717639425064E-2</c:v>
                </c:pt>
                <c:pt idx="2318">
                  <c:v>1.5723898918104818E-2</c:v>
                </c:pt>
                <c:pt idx="2319">
                  <c:v>1.5723122086771131E-2</c:v>
                </c:pt>
                <c:pt idx="2320">
                  <c:v>1.5722387145375959E-2</c:v>
                </c:pt>
                <c:pt idx="2321">
                  <c:v>1.572230950275481E-2</c:v>
                </c:pt>
                <c:pt idx="2322">
                  <c:v>1.5721353454639604E-2</c:v>
                </c:pt>
                <c:pt idx="2323">
                  <c:v>1.5720747148539931E-2</c:v>
                </c:pt>
                <c:pt idx="2324">
                  <c:v>1.5720182734028282E-2</c:v>
                </c:pt>
                <c:pt idx="2325">
                  <c:v>1.5719660211068163E-2</c:v>
                </c:pt>
                <c:pt idx="2326">
                  <c:v>1.5719179579626562E-2</c:v>
                </c:pt>
                <c:pt idx="2327">
                  <c:v>1.5718740839672195E-2</c:v>
                </c:pt>
                <c:pt idx="2328">
                  <c:v>1.5718343991178996E-2</c:v>
                </c:pt>
                <c:pt idx="2329">
                  <c:v>1.5717989034119164E-2</c:v>
                </c:pt>
                <c:pt idx="2330">
                  <c:v>1.5717007663811441E-2</c:v>
                </c:pt>
                <c:pt idx="2331">
                  <c:v>1.5716730529179716E-2</c:v>
                </c:pt>
                <c:pt idx="2332">
                  <c:v>1.5716495282280831E-2</c:v>
                </c:pt>
                <c:pt idx="2333">
                  <c:v>1.5716301923099859E-2</c:v>
                </c:pt>
                <c:pt idx="2334">
                  <c:v>1.5716150451625811E-2</c:v>
                </c:pt>
                <c:pt idx="2335">
                  <c:v>1.5716389791582044E-2</c:v>
                </c:pt>
                <c:pt idx="2336">
                  <c:v>1.5715973171758105E-2</c:v>
                </c:pt>
                <c:pt idx="2337">
                  <c:v>1.5715947363354337E-2</c:v>
                </c:pt>
                <c:pt idx="2338">
                  <c:v>1.5715963442633783E-2</c:v>
                </c:pt>
                <c:pt idx="2339">
                  <c:v>1.571602140959864E-2</c:v>
                </c:pt>
                <c:pt idx="2340">
                  <c:v>1.5716121264251096E-2</c:v>
                </c:pt>
                <c:pt idx="2341">
                  <c:v>1.5716263006598626E-2</c:v>
                </c:pt>
                <c:pt idx="2342">
                  <c:v>1.5716446636648694E-2</c:v>
                </c:pt>
                <c:pt idx="2343">
                  <c:v>1.5716672154414912E-2</c:v>
                </c:pt>
                <c:pt idx="2344">
                  <c:v>1.5716939559909583E-2</c:v>
                </c:pt>
                <c:pt idx="2345">
                  <c:v>1.5717248853150272E-2</c:v>
                </c:pt>
                <c:pt idx="2346">
                  <c:v>1.5717600034157186E-2</c:v>
                </c:pt>
                <c:pt idx="2347">
                  <c:v>1.5717667629664412E-2</c:v>
                </c:pt>
                <c:pt idx="2348">
                  <c:v>1.5718105559210296E-2</c:v>
                </c:pt>
                <c:pt idx="2349">
                  <c:v>1.5718585374776141E-2</c:v>
                </c:pt>
                <c:pt idx="2350">
                  <c:v>1.5719107076391087E-2</c:v>
                </c:pt>
                <c:pt idx="2351">
                  <c:v>1.5719670664088702E-2</c:v>
                </c:pt>
                <c:pt idx="2352">
                  <c:v>1.5720276137903434E-2</c:v>
                </c:pt>
                <c:pt idx="2353">
                  <c:v>1.5720923497873705E-2</c:v>
                </c:pt>
                <c:pt idx="2354">
                  <c:v>1.5721612744040585E-2</c:v>
                </c:pt>
                <c:pt idx="2355">
                  <c:v>1.5722343876446474E-2</c:v>
                </c:pt>
                <c:pt idx="2356">
                  <c:v>1.5724354429380489E-2</c:v>
                </c:pt>
                <c:pt idx="2357">
                  <c:v>1.5725178417606834E-2</c:v>
                </c:pt>
                <c:pt idx="2358">
                  <c:v>1.5726044297704023E-2</c:v>
                </c:pt>
                <c:pt idx="2359">
                  <c:v>1.5726952069725922E-2</c:v>
                </c:pt>
                <c:pt idx="2360">
                  <c:v>1.572747679835787E-2</c:v>
                </c:pt>
                <c:pt idx="2361">
                  <c:v>1.5728755447717378E-2</c:v>
                </c:pt>
                <c:pt idx="2362">
                  <c:v>1.5729797827391104E-2</c:v>
                </c:pt>
                <c:pt idx="2363">
                  <c:v>1.5730882097424424E-2</c:v>
                </c:pt>
                <c:pt idx="2364">
                  <c:v>1.5733049643610615E-2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22694656"/>
        <c:axId val="822696576"/>
      </c:lineChart>
      <c:dateAx>
        <c:axId val="822694656"/>
        <c:scaling>
          <c:orientation val="minMax"/>
        </c:scaling>
        <c:delete val="0"/>
        <c:axPos val="b"/>
        <c:numFmt formatCode="[$-409]mmm\-yy;@" sourceLinked="0"/>
        <c:majorTickMark val="out"/>
        <c:minorTickMark val="none"/>
        <c:tickLblPos val="nextTo"/>
        <c:txPr>
          <a:bodyPr rot="-2700000"/>
          <a:lstStyle/>
          <a:p>
            <a:pPr>
              <a:defRPr/>
            </a:pPr>
            <a:endParaRPr lang="en-US"/>
          </a:p>
        </c:txPr>
        <c:crossAx val="822696576"/>
        <c:crosses val="autoZero"/>
        <c:auto val="1"/>
        <c:lblOffset val="100"/>
        <c:baseTimeUnit val="days"/>
      </c:dateAx>
      <c:valAx>
        <c:axId val="822696576"/>
        <c:scaling>
          <c:orientation val="minMax"/>
        </c:scaling>
        <c:delete val="0"/>
        <c:axPos val="l"/>
        <c:majorGridlines/>
        <c:numFmt formatCode="0.00%" sourceLinked="0"/>
        <c:majorTickMark val="out"/>
        <c:minorTickMark val="none"/>
        <c:tickLblPos val="nextTo"/>
        <c:crossAx val="822694656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86312305555555557"/>
          <c:y val="0.47501305555555556"/>
          <c:w val="5.2677638888888892E-2"/>
          <c:h val="0.127585"/>
        </c:manualLayout>
      </c:layout>
      <c:overlay val="1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Euribor 1Y (0Y-1Y)</a:t>
            </a:r>
          </a:p>
        </c:rich>
      </c:tx>
      <c:layout/>
      <c:overlay val="1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Mx</c:v>
          </c:tx>
          <c:spPr>
            <a:ln w="28575">
              <a:noFill/>
            </a:ln>
          </c:spPr>
          <c:marker>
            <c:symbol val="diamond"/>
            <c:size val="3"/>
          </c:marker>
          <c:xVal>
            <c:numRef>
              <c:f>EUR1Y!$AW$2:$AW$256</c:f>
              <c:numCache>
                <c:formatCode>ddd\,\ dd\-mmm\-yyyy</c:formatCode>
                <c:ptCount val="255"/>
                <c:pt idx="0">
                  <c:v>42248</c:v>
                </c:pt>
                <c:pt idx="1">
                  <c:v>42249</c:v>
                </c:pt>
                <c:pt idx="2">
                  <c:v>42250</c:v>
                </c:pt>
                <c:pt idx="3">
                  <c:v>42251</c:v>
                </c:pt>
                <c:pt idx="4">
                  <c:v>42254</c:v>
                </c:pt>
                <c:pt idx="5">
                  <c:v>42255</c:v>
                </c:pt>
                <c:pt idx="6">
                  <c:v>42256</c:v>
                </c:pt>
                <c:pt idx="7">
                  <c:v>42257</c:v>
                </c:pt>
                <c:pt idx="8">
                  <c:v>42258</c:v>
                </c:pt>
                <c:pt idx="9">
                  <c:v>42261</c:v>
                </c:pt>
                <c:pt idx="10">
                  <c:v>42262</c:v>
                </c:pt>
                <c:pt idx="11">
                  <c:v>42263</c:v>
                </c:pt>
                <c:pt idx="12">
                  <c:v>42264</c:v>
                </c:pt>
                <c:pt idx="13">
                  <c:v>42265</c:v>
                </c:pt>
                <c:pt idx="14">
                  <c:v>42268</c:v>
                </c:pt>
                <c:pt idx="15">
                  <c:v>42269</c:v>
                </c:pt>
                <c:pt idx="16">
                  <c:v>42270</c:v>
                </c:pt>
                <c:pt idx="17">
                  <c:v>42271</c:v>
                </c:pt>
                <c:pt idx="18">
                  <c:v>42272</c:v>
                </c:pt>
                <c:pt idx="19">
                  <c:v>42275</c:v>
                </c:pt>
                <c:pt idx="20">
                  <c:v>42276</c:v>
                </c:pt>
                <c:pt idx="21">
                  <c:v>42277</c:v>
                </c:pt>
                <c:pt idx="22">
                  <c:v>42278</c:v>
                </c:pt>
                <c:pt idx="23">
                  <c:v>42279</c:v>
                </c:pt>
                <c:pt idx="24">
                  <c:v>42282</c:v>
                </c:pt>
                <c:pt idx="25">
                  <c:v>42283</c:v>
                </c:pt>
                <c:pt idx="26">
                  <c:v>42284</c:v>
                </c:pt>
                <c:pt idx="27">
                  <c:v>42285</c:v>
                </c:pt>
                <c:pt idx="28">
                  <c:v>42286</c:v>
                </c:pt>
                <c:pt idx="29">
                  <c:v>42289</c:v>
                </c:pt>
                <c:pt idx="30">
                  <c:v>42290</c:v>
                </c:pt>
                <c:pt idx="31">
                  <c:v>42291</c:v>
                </c:pt>
                <c:pt idx="32">
                  <c:v>42292</c:v>
                </c:pt>
                <c:pt idx="33">
                  <c:v>42293</c:v>
                </c:pt>
                <c:pt idx="34">
                  <c:v>42296</c:v>
                </c:pt>
                <c:pt idx="35">
                  <c:v>42297</c:v>
                </c:pt>
                <c:pt idx="36">
                  <c:v>42298</c:v>
                </c:pt>
                <c:pt idx="37">
                  <c:v>42299</c:v>
                </c:pt>
                <c:pt idx="38">
                  <c:v>42300</c:v>
                </c:pt>
                <c:pt idx="39">
                  <c:v>42303</c:v>
                </c:pt>
                <c:pt idx="40">
                  <c:v>42304</c:v>
                </c:pt>
                <c:pt idx="41">
                  <c:v>42305</c:v>
                </c:pt>
                <c:pt idx="42">
                  <c:v>42306</c:v>
                </c:pt>
                <c:pt idx="43">
                  <c:v>42307</c:v>
                </c:pt>
                <c:pt idx="44">
                  <c:v>42310</c:v>
                </c:pt>
                <c:pt idx="45">
                  <c:v>42311</c:v>
                </c:pt>
                <c:pt idx="46">
                  <c:v>42312</c:v>
                </c:pt>
                <c:pt idx="47">
                  <c:v>42313</c:v>
                </c:pt>
                <c:pt idx="48">
                  <c:v>42314</c:v>
                </c:pt>
                <c:pt idx="49">
                  <c:v>42317</c:v>
                </c:pt>
                <c:pt idx="50">
                  <c:v>42318</c:v>
                </c:pt>
                <c:pt idx="51">
                  <c:v>42319</c:v>
                </c:pt>
                <c:pt idx="52">
                  <c:v>42320</c:v>
                </c:pt>
                <c:pt idx="53">
                  <c:v>42321</c:v>
                </c:pt>
                <c:pt idx="54">
                  <c:v>42324</c:v>
                </c:pt>
                <c:pt idx="55">
                  <c:v>42325</c:v>
                </c:pt>
                <c:pt idx="56">
                  <c:v>42326</c:v>
                </c:pt>
                <c:pt idx="57">
                  <c:v>42327</c:v>
                </c:pt>
                <c:pt idx="58">
                  <c:v>42328</c:v>
                </c:pt>
                <c:pt idx="59">
                  <c:v>42331</c:v>
                </c:pt>
                <c:pt idx="60">
                  <c:v>42332</c:v>
                </c:pt>
                <c:pt idx="61">
                  <c:v>42333</c:v>
                </c:pt>
                <c:pt idx="62">
                  <c:v>42334</c:v>
                </c:pt>
                <c:pt idx="63">
                  <c:v>42335</c:v>
                </c:pt>
                <c:pt idx="64">
                  <c:v>42338</c:v>
                </c:pt>
                <c:pt idx="65">
                  <c:v>42339</c:v>
                </c:pt>
                <c:pt idx="66">
                  <c:v>42340</c:v>
                </c:pt>
                <c:pt idx="67">
                  <c:v>42341</c:v>
                </c:pt>
                <c:pt idx="68">
                  <c:v>42342</c:v>
                </c:pt>
                <c:pt idx="69">
                  <c:v>42345</c:v>
                </c:pt>
                <c:pt idx="70">
                  <c:v>42346</c:v>
                </c:pt>
                <c:pt idx="71">
                  <c:v>42347</c:v>
                </c:pt>
                <c:pt idx="72">
                  <c:v>42348</c:v>
                </c:pt>
                <c:pt idx="73">
                  <c:v>42349</c:v>
                </c:pt>
                <c:pt idx="74">
                  <c:v>42352</c:v>
                </c:pt>
                <c:pt idx="75">
                  <c:v>42353</c:v>
                </c:pt>
                <c:pt idx="76">
                  <c:v>42354</c:v>
                </c:pt>
                <c:pt idx="77">
                  <c:v>42355</c:v>
                </c:pt>
                <c:pt idx="78">
                  <c:v>42356</c:v>
                </c:pt>
                <c:pt idx="79">
                  <c:v>42359</c:v>
                </c:pt>
                <c:pt idx="80">
                  <c:v>42360</c:v>
                </c:pt>
                <c:pt idx="81">
                  <c:v>42361</c:v>
                </c:pt>
                <c:pt idx="82">
                  <c:v>42362</c:v>
                </c:pt>
                <c:pt idx="83">
                  <c:v>42366</c:v>
                </c:pt>
                <c:pt idx="84">
                  <c:v>42367</c:v>
                </c:pt>
                <c:pt idx="85">
                  <c:v>42368</c:v>
                </c:pt>
                <c:pt idx="86">
                  <c:v>42369</c:v>
                </c:pt>
                <c:pt idx="87">
                  <c:v>42373</c:v>
                </c:pt>
                <c:pt idx="88">
                  <c:v>42374</c:v>
                </c:pt>
                <c:pt idx="89">
                  <c:v>42375</c:v>
                </c:pt>
                <c:pt idx="90">
                  <c:v>42376</c:v>
                </c:pt>
                <c:pt idx="91">
                  <c:v>42377</c:v>
                </c:pt>
                <c:pt idx="92">
                  <c:v>42380</c:v>
                </c:pt>
                <c:pt idx="93">
                  <c:v>42381</c:v>
                </c:pt>
                <c:pt idx="94">
                  <c:v>42382</c:v>
                </c:pt>
                <c:pt idx="95">
                  <c:v>42383</c:v>
                </c:pt>
                <c:pt idx="96">
                  <c:v>42384</c:v>
                </c:pt>
                <c:pt idx="97">
                  <c:v>42387</c:v>
                </c:pt>
                <c:pt idx="98">
                  <c:v>42388</c:v>
                </c:pt>
                <c:pt idx="99">
                  <c:v>42389</c:v>
                </c:pt>
                <c:pt idx="100">
                  <c:v>42390</c:v>
                </c:pt>
                <c:pt idx="101">
                  <c:v>42391</c:v>
                </c:pt>
                <c:pt idx="102">
                  <c:v>42394</c:v>
                </c:pt>
                <c:pt idx="103">
                  <c:v>42395</c:v>
                </c:pt>
                <c:pt idx="104">
                  <c:v>42396</c:v>
                </c:pt>
                <c:pt idx="105">
                  <c:v>42397</c:v>
                </c:pt>
                <c:pt idx="106">
                  <c:v>42398</c:v>
                </c:pt>
                <c:pt idx="107">
                  <c:v>42401</c:v>
                </c:pt>
                <c:pt idx="108">
                  <c:v>42402</c:v>
                </c:pt>
                <c:pt idx="109">
                  <c:v>42403</c:v>
                </c:pt>
                <c:pt idx="110">
                  <c:v>42404</c:v>
                </c:pt>
                <c:pt idx="111">
                  <c:v>42405</c:v>
                </c:pt>
                <c:pt idx="112">
                  <c:v>42408</c:v>
                </c:pt>
                <c:pt idx="113">
                  <c:v>42409</c:v>
                </c:pt>
                <c:pt idx="114">
                  <c:v>42410</c:v>
                </c:pt>
                <c:pt idx="115">
                  <c:v>42411</c:v>
                </c:pt>
                <c:pt idx="116">
                  <c:v>42412</c:v>
                </c:pt>
                <c:pt idx="117">
                  <c:v>42415</c:v>
                </c:pt>
                <c:pt idx="118">
                  <c:v>42416</c:v>
                </c:pt>
                <c:pt idx="119">
                  <c:v>42417</c:v>
                </c:pt>
                <c:pt idx="120">
                  <c:v>42418</c:v>
                </c:pt>
                <c:pt idx="121">
                  <c:v>42419</c:v>
                </c:pt>
                <c:pt idx="122">
                  <c:v>42422</c:v>
                </c:pt>
                <c:pt idx="123">
                  <c:v>42423</c:v>
                </c:pt>
                <c:pt idx="124">
                  <c:v>42424</c:v>
                </c:pt>
                <c:pt idx="125">
                  <c:v>42425</c:v>
                </c:pt>
                <c:pt idx="126">
                  <c:v>42426</c:v>
                </c:pt>
                <c:pt idx="127">
                  <c:v>42429</c:v>
                </c:pt>
                <c:pt idx="128">
                  <c:v>42430</c:v>
                </c:pt>
                <c:pt idx="129">
                  <c:v>42431</c:v>
                </c:pt>
                <c:pt idx="130">
                  <c:v>42432</c:v>
                </c:pt>
                <c:pt idx="131">
                  <c:v>42433</c:v>
                </c:pt>
                <c:pt idx="132">
                  <c:v>42436</c:v>
                </c:pt>
                <c:pt idx="133">
                  <c:v>42437</c:v>
                </c:pt>
                <c:pt idx="134">
                  <c:v>42438</c:v>
                </c:pt>
                <c:pt idx="135">
                  <c:v>42439</c:v>
                </c:pt>
                <c:pt idx="136">
                  <c:v>42440</c:v>
                </c:pt>
                <c:pt idx="137">
                  <c:v>42443</c:v>
                </c:pt>
                <c:pt idx="138">
                  <c:v>42444</c:v>
                </c:pt>
                <c:pt idx="139">
                  <c:v>42445</c:v>
                </c:pt>
                <c:pt idx="140">
                  <c:v>42446</c:v>
                </c:pt>
                <c:pt idx="141">
                  <c:v>42447</c:v>
                </c:pt>
                <c:pt idx="142">
                  <c:v>42450</c:v>
                </c:pt>
                <c:pt idx="143">
                  <c:v>42451</c:v>
                </c:pt>
                <c:pt idx="144">
                  <c:v>42452</c:v>
                </c:pt>
                <c:pt idx="145">
                  <c:v>42453</c:v>
                </c:pt>
                <c:pt idx="146">
                  <c:v>42458</c:v>
                </c:pt>
                <c:pt idx="147">
                  <c:v>42459</c:v>
                </c:pt>
                <c:pt idx="148">
                  <c:v>42460</c:v>
                </c:pt>
                <c:pt idx="149">
                  <c:v>42461</c:v>
                </c:pt>
                <c:pt idx="150">
                  <c:v>42464</c:v>
                </c:pt>
                <c:pt idx="151">
                  <c:v>42465</c:v>
                </c:pt>
                <c:pt idx="152">
                  <c:v>42466</c:v>
                </c:pt>
                <c:pt idx="153">
                  <c:v>42467</c:v>
                </c:pt>
                <c:pt idx="154">
                  <c:v>42468</c:v>
                </c:pt>
                <c:pt idx="155">
                  <c:v>42471</c:v>
                </c:pt>
                <c:pt idx="156">
                  <c:v>42472</c:v>
                </c:pt>
                <c:pt idx="157">
                  <c:v>42473</c:v>
                </c:pt>
                <c:pt idx="158">
                  <c:v>42474</c:v>
                </c:pt>
                <c:pt idx="159">
                  <c:v>42475</c:v>
                </c:pt>
                <c:pt idx="160">
                  <c:v>42478</c:v>
                </c:pt>
                <c:pt idx="161">
                  <c:v>42479</c:v>
                </c:pt>
                <c:pt idx="162">
                  <c:v>42480</c:v>
                </c:pt>
                <c:pt idx="163">
                  <c:v>42481</c:v>
                </c:pt>
                <c:pt idx="164">
                  <c:v>42482</c:v>
                </c:pt>
                <c:pt idx="165">
                  <c:v>42485</c:v>
                </c:pt>
                <c:pt idx="166">
                  <c:v>42486</c:v>
                </c:pt>
                <c:pt idx="167">
                  <c:v>42487</c:v>
                </c:pt>
                <c:pt idx="168">
                  <c:v>42488</c:v>
                </c:pt>
                <c:pt idx="169">
                  <c:v>42489</c:v>
                </c:pt>
                <c:pt idx="170">
                  <c:v>42492</c:v>
                </c:pt>
                <c:pt idx="171">
                  <c:v>42493</c:v>
                </c:pt>
                <c:pt idx="172">
                  <c:v>42494</c:v>
                </c:pt>
                <c:pt idx="173">
                  <c:v>42495</c:v>
                </c:pt>
                <c:pt idx="174">
                  <c:v>42496</c:v>
                </c:pt>
                <c:pt idx="175">
                  <c:v>42499</c:v>
                </c:pt>
                <c:pt idx="176">
                  <c:v>42500</c:v>
                </c:pt>
                <c:pt idx="177">
                  <c:v>42501</c:v>
                </c:pt>
                <c:pt idx="178">
                  <c:v>42502</c:v>
                </c:pt>
                <c:pt idx="179">
                  <c:v>42503</c:v>
                </c:pt>
                <c:pt idx="180">
                  <c:v>42506</c:v>
                </c:pt>
                <c:pt idx="181">
                  <c:v>42507</c:v>
                </c:pt>
                <c:pt idx="182">
                  <c:v>42508</c:v>
                </c:pt>
                <c:pt idx="183">
                  <c:v>42509</c:v>
                </c:pt>
                <c:pt idx="184">
                  <c:v>42510</c:v>
                </c:pt>
                <c:pt idx="185">
                  <c:v>42513</c:v>
                </c:pt>
                <c:pt idx="186">
                  <c:v>42514</c:v>
                </c:pt>
                <c:pt idx="187">
                  <c:v>42515</c:v>
                </c:pt>
                <c:pt idx="188">
                  <c:v>42516</c:v>
                </c:pt>
                <c:pt idx="189">
                  <c:v>42517</c:v>
                </c:pt>
                <c:pt idx="190">
                  <c:v>42520</c:v>
                </c:pt>
                <c:pt idx="191">
                  <c:v>42521</c:v>
                </c:pt>
                <c:pt idx="192">
                  <c:v>42522</c:v>
                </c:pt>
                <c:pt idx="193">
                  <c:v>42523</c:v>
                </c:pt>
                <c:pt idx="194">
                  <c:v>42524</c:v>
                </c:pt>
                <c:pt idx="195">
                  <c:v>42527</c:v>
                </c:pt>
                <c:pt idx="196">
                  <c:v>42528</c:v>
                </c:pt>
                <c:pt idx="197">
                  <c:v>42529</c:v>
                </c:pt>
                <c:pt idx="198">
                  <c:v>42530</c:v>
                </c:pt>
                <c:pt idx="199">
                  <c:v>42531</c:v>
                </c:pt>
                <c:pt idx="200">
                  <c:v>42534</c:v>
                </c:pt>
                <c:pt idx="201">
                  <c:v>42535</c:v>
                </c:pt>
                <c:pt idx="202">
                  <c:v>42536</c:v>
                </c:pt>
                <c:pt idx="203">
                  <c:v>42537</c:v>
                </c:pt>
                <c:pt idx="204">
                  <c:v>42538</c:v>
                </c:pt>
                <c:pt idx="205">
                  <c:v>42541</c:v>
                </c:pt>
                <c:pt idx="206">
                  <c:v>42542</c:v>
                </c:pt>
                <c:pt idx="207">
                  <c:v>42543</c:v>
                </c:pt>
                <c:pt idx="208">
                  <c:v>42544</c:v>
                </c:pt>
                <c:pt idx="209">
                  <c:v>42545</c:v>
                </c:pt>
                <c:pt idx="210">
                  <c:v>42548</c:v>
                </c:pt>
                <c:pt idx="211">
                  <c:v>42549</c:v>
                </c:pt>
                <c:pt idx="212">
                  <c:v>42550</c:v>
                </c:pt>
                <c:pt idx="213">
                  <c:v>42551</c:v>
                </c:pt>
                <c:pt idx="214">
                  <c:v>42552</c:v>
                </c:pt>
                <c:pt idx="215">
                  <c:v>42555</c:v>
                </c:pt>
                <c:pt idx="216">
                  <c:v>42556</c:v>
                </c:pt>
                <c:pt idx="217">
                  <c:v>42557</c:v>
                </c:pt>
                <c:pt idx="218">
                  <c:v>42558</c:v>
                </c:pt>
                <c:pt idx="219">
                  <c:v>42559</c:v>
                </c:pt>
                <c:pt idx="220">
                  <c:v>42562</c:v>
                </c:pt>
                <c:pt idx="221">
                  <c:v>42563</c:v>
                </c:pt>
                <c:pt idx="222">
                  <c:v>42564</c:v>
                </c:pt>
                <c:pt idx="223">
                  <c:v>42565</c:v>
                </c:pt>
                <c:pt idx="224">
                  <c:v>42566</c:v>
                </c:pt>
                <c:pt idx="225">
                  <c:v>42569</c:v>
                </c:pt>
                <c:pt idx="226">
                  <c:v>42570</c:v>
                </c:pt>
                <c:pt idx="227">
                  <c:v>42571</c:v>
                </c:pt>
                <c:pt idx="228">
                  <c:v>42572</c:v>
                </c:pt>
                <c:pt idx="229">
                  <c:v>42573</c:v>
                </c:pt>
                <c:pt idx="230">
                  <c:v>42576</c:v>
                </c:pt>
                <c:pt idx="231">
                  <c:v>42577</c:v>
                </c:pt>
                <c:pt idx="232">
                  <c:v>42578</c:v>
                </c:pt>
                <c:pt idx="233">
                  <c:v>42579</c:v>
                </c:pt>
                <c:pt idx="234">
                  <c:v>42580</c:v>
                </c:pt>
                <c:pt idx="235">
                  <c:v>42583</c:v>
                </c:pt>
                <c:pt idx="236">
                  <c:v>42584</c:v>
                </c:pt>
                <c:pt idx="237">
                  <c:v>42585</c:v>
                </c:pt>
                <c:pt idx="238">
                  <c:v>42586</c:v>
                </c:pt>
                <c:pt idx="239">
                  <c:v>42587</c:v>
                </c:pt>
                <c:pt idx="240">
                  <c:v>42590</c:v>
                </c:pt>
                <c:pt idx="241">
                  <c:v>42591</c:v>
                </c:pt>
                <c:pt idx="242">
                  <c:v>42592</c:v>
                </c:pt>
                <c:pt idx="243">
                  <c:v>42593</c:v>
                </c:pt>
                <c:pt idx="244">
                  <c:v>42594</c:v>
                </c:pt>
                <c:pt idx="245">
                  <c:v>42597</c:v>
                </c:pt>
                <c:pt idx="246">
                  <c:v>42598</c:v>
                </c:pt>
                <c:pt idx="247">
                  <c:v>42599</c:v>
                </c:pt>
                <c:pt idx="248">
                  <c:v>42600</c:v>
                </c:pt>
                <c:pt idx="249">
                  <c:v>42601</c:v>
                </c:pt>
                <c:pt idx="250">
                  <c:v>42604</c:v>
                </c:pt>
                <c:pt idx="251">
                  <c:v>42605</c:v>
                </c:pt>
                <c:pt idx="252">
                  <c:v>42606</c:v>
                </c:pt>
                <c:pt idx="253">
                  <c:v>42607</c:v>
                </c:pt>
                <c:pt idx="254">
                  <c:v>42608</c:v>
                </c:pt>
              </c:numCache>
            </c:numRef>
          </c:xVal>
          <c:yVal>
            <c:numRef>
              <c:f>EUR1Y!$AY$2:$AY$256</c:f>
              <c:numCache>
                <c:formatCode>0.0000%</c:formatCode>
                <c:ptCount val="255"/>
                <c:pt idx="0">
                  <c:v>1.6099999999999997E-3</c:v>
                </c:pt>
                <c:pt idx="1">
                  <c:v>1.6086186735785343E-3</c:v>
                </c:pt>
                <c:pt idx="2">
                  <c:v>1.6056189202930176E-3</c:v>
                </c:pt>
                <c:pt idx="3">
                  <c:v>1.604981415169214E-3</c:v>
                </c:pt>
                <c:pt idx="4">
                  <c:v>1.6014042574283704E-3</c:v>
                </c:pt>
                <c:pt idx="5">
                  <c:v>1.5999194578475975E-3</c:v>
                </c:pt>
                <c:pt idx="6">
                  <c:v>1.5984273799269266E-3</c:v>
                </c:pt>
                <c:pt idx="7">
                  <c:v>1.5952718543103034E-3</c:v>
                </c:pt>
                <c:pt idx="8">
                  <c:v>1.5946062085006997E-3</c:v>
                </c:pt>
                <c:pt idx="9">
                  <c:v>1.5909615280230152E-3</c:v>
                </c:pt>
                <c:pt idx="10">
                  <c:v>1.5894884485298749E-3</c:v>
                </c:pt>
                <c:pt idx="11">
                  <c:v>1.588029274046556E-3</c:v>
                </c:pt>
                <c:pt idx="12">
                  <c:v>1.5851569321078747E-3</c:v>
                </c:pt>
                <c:pt idx="13">
                  <c:v>1.5844637768806864E-3</c:v>
                </c:pt>
                <c:pt idx="14">
                  <c:v>1.5810534040069072E-3</c:v>
                </c:pt>
                <c:pt idx="15">
                  <c:v>1.579744956794471E-3</c:v>
                </c:pt>
                <c:pt idx="16">
                  <c:v>1.5784731409044914E-3</c:v>
                </c:pt>
                <c:pt idx="17">
                  <c:v>1.5763494744340464E-3</c:v>
                </c:pt>
                <c:pt idx="18">
                  <c:v>1.5756323658329941E-3</c:v>
                </c:pt>
                <c:pt idx="19">
                  <c:v>1.5727826732502483E-3</c:v>
                </c:pt>
                <c:pt idx="20">
                  <c:v>1.5718025713856629E-3</c:v>
                </c:pt>
                <c:pt idx="21">
                  <c:v>1.5708833701608001E-3</c:v>
                </c:pt>
                <c:pt idx="22">
                  <c:v>1.5699999999999894E-3</c:v>
                </c:pt>
                <c:pt idx="23">
                  <c:v>1.5692656228176915E-3</c:v>
                </c:pt>
                <c:pt idx="24">
                  <c:v>1.5678721595300115E-3</c:v>
                </c:pt>
                <c:pt idx="25">
                  <c:v>1.5680447337356478E-3</c:v>
                </c:pt>
                <c:pt idx="26">
                  <c:v>1.5685281516658147E-3</c:v>
                </c:pt>
                <c:pt idx="27">
                  <c:v>1.5731264916683748E-3</c:v>
                </c:pt>
                <c:pt idx="28">
                  <c:v>1.5724006175244669E-3</c:v>
                </c:pt>
                <c:pt idx="29">
                  <c:v>1.5750001916314089E-3</c:v>
                </c:pt>
                <c:pt idx="30">
                  <c:v>1.5769813466015399E-3</c:v>
                </c:pt>
                <c:pt idx="31">
                  <c:v>1.5791491018227689E-3</c:v>
                </c:pt>
                <c:pt idx="32">
                  <c:v>1.587960568810672E-3</c:v>
                </c:pt>
                <c:pt idx="33">
                  <c:v>1.5872750385963119E-3</c:v>
                </c:pt>
                <c:pt idx="34">
                  <c:v>1.5921318660964627E-3</c:v>
                </c:pt>
                <c:pt idx="35">
                  <c:v>1.5950235076569782E-3</c:v>
                </c:pt>
                <c:pt idx="36">
                  <c:v>1.597968040322978E-3</c:v>
                </c:pt>
                <c:pt idx="37">
                  <c:v>1.6081837509604338E-3</c:v>
                </c:pt>
                <c:pt idx="38">
                  <c:v>1.6075532213277674E-3</c:v>
                </c:pt>
                <c:pt idx="39">
                  <c:v>1.6127816900095681E-3</c:v>
                </c:pt>
                <c:pt idx="40">
                  <c:v>1.6156194337503243E-3</c:v>
                </c:pt>
                <c:pt idx="41">
                  <c:v>1.6183668851358485E-3</c:v>
                </c:pt>
                <c:pt idx="42">
                  <c:v>1.6270159993717905E-3</c:v>
                </c:pt>
                <c:pt idx="43">
                  <c:v>1.6264366874436721E-3</c:v>
                </c:pt>
                <c:pt idx="44">
                  <c:v>1.6299999999635688E-3</c:v>
                </c:pt>
                <c:pt idx="45">
                  <c:v>1.6318518671702539E-3</c:v>
                </c:pt>
                <c:pt idx="46">
                  <c:v>1.6336745802892705E-3</c:v>
                </c:pt>
                <c:pt idx="47">
                  <c:v>1.6400792486473536E-3</c:v>
                </c:pt>
                <c:pt idx="48">
                  <c:v>1.6395354645978395E-3</c:v>
                </c:pt>
                <c:pt idx="49">
                  <c:v>1.6424245070999143E-3</c:v>
                </c:pt>
                <c:pt idx="50">
                  <c:v>1.6441168064272526E-3</c:v>
                </c:pt>
                <c:pt idx="51">
                  <c:v>1.645794993386923E-3</c:v>
                </c:pt>
                <c:pt idx="52">
                  <c:v>1.651793974899886E-3</c:v>
                </c:pt>
                <c:pt idx="53">
                  <c:v>1.651282051167763E-3</c:v>
                </c:pt>
                <c:pt idx="54">
                  <c:v>1.6540532913497709E-3</c:v>
                </c:pt>
                <c:pt idx="55">
                  <c:v>1.655694540511266E-3</c:v>
                </c:pt>
                <c:pt idx="56">
                  <c:v>1.6573377942419492E-3</c:v>
                </c:pt>
                <c:pt idx="57">
                  <c:v>1.6632676337937347E-3</c:v>
                </c:pt>
                <c:pt idx="58">
                  <c:v>1.6627869147555654E-3</c:v>
                </c:pt>
                <c:pt idx="59">
                  <c:v>1.6656685561698989E-3</c:v>
                </c:pt>
                <c:pt idx="60">
                  <c:v>1.6673747993771677E-3</c:v>
                </c:pt>
                <c:pt idx="61">
                  <c:v>1.6691002393237166E-3</c:v>
                </c:pt>
                <c:pt idx="62">
                  <c:v>1.6753156143174024E-3</c:v>
                </c:pt>
                <c:pt idx="63">
                  <c:v>1.6748676619464066E-3</c:v>
                </c:pt>
                <c:pt idx="64">
                  <c:v>1.6781051915163746E-3</c:v>
                </c:pt>
                <c:pt idx="65">
                  <c:v>1.6800000000000421E-3</c:v>
                </c:pt>
                <c:pt idx="66">
                  <c:v>1.6819313500073966E-3</c:v>
                </c:pt>
                <c:pt idx="67">
                  <c:v>1.6886726143410392E-3</c:v>
                </c:pt>
                <c:pt idx="68">
                  <c:v>1.68829902316593E-3</c:v>
                </c:pt>
                <c:pt idx="69">
                  <c:v>1.6921130839147511E-3</c:v>
                </c:pt>
                <c:pt idx="70">
                  <c:v>1.6942487569529495E-3</c:v>
                </c:pt>
                <c:pt idx="71">
                  <c:v>1.6964155087892624E-3</c:v>
                </c:pt>
                <c:pt idx="72">
                  <c:v>1.7035413691299604E-3</c:v>
                </c:pt>
                <c:pt idx="73">
                  <c:v>1.7033107550185043E-3</c:v>
                </c:pt>
                <c:pt idx="74">
                  <c:v>1.7076818553736655E-3</c:v>
                </c:pt>
                <c:pt idx="75">
                  <c:v>1.710014503867701E-3</c:v>
                </c:pt>
                <c:pt idx="76">
                  <c:v>1.7123710928508905E-3</c:v>
                </c:pt>
                <c:pt idx="77">
                  <c:v>1.7197541470008401E-3</c:v>
                </c:pt>
                <c:pt idx="78">
                  <c:v>1.7196580554131599E-3</c:v>
                </c:pt>
                <c:pt idx="79">
                  <c:v>1.7244722108446676E-3</c:v>
                </c:pt>
                <c:pt idx="80">
                  <c:v>1.7269474627549916E-3</c:v>
                </c:pt>
                <c:pt idx="81">
                  <c:v>1.7294380488460169E-3</c:v>
                </c:pt>
                <c:pt idx="82">
                  <c:v>1.7394196001743949E-3</c:v>
                </c:pt>
                <c:pt idx="83">
                  <c:v>1.7420727169874639E-3</c:v>
                </c:pt>
                <c:pt idx="84">
                  <c:v>1.7446259236403396E-3</c:v>
                </c:pt>
                <c:pt idx="85">
                  <c:v>1.7471843899560847E-3</c:v>
                </c:pt>
                <c:pt idx="86">
                  <c:v>1.7472719952184982E-3</c:v>
                </c:pt>
                <c:pt idx="87">
                  <c:v>1.7599999997467365E-3</c:v>
                </c:pt>
                <c:pt idx="88">
                  <c:v>1.7625868051044144E-3</c:v>
                </c:pt>
                <c:pt idx="89">
                  <c:v>1.7652273311688823E-3</c:v>
                </c:pt>
                <c:pt idx="90">
                  <c:v>1.7728887933829793E-3</c:v>
                </c:pt>
                <c:pt idx="91">
                  <c:v>1.7731494027758213E-3</c:v>
                </c:pt>
                <c:pt idx="92">
                  <c:v>1.7791111263010251E-3</c:v>
                </c:pt>
                <c:pt idx="93">
                  <c:v>1.7819983181564553E-3</c:v>
                </c:pt>
                <c:pt idx="94">
                  <c:v>1.7849134305651865E-3</c:v>
                </c:pt>
                <c:pt idx="95">
                  <c:v>1.7928329314889999E-3</c:v>
                </c:pt>
                <c:pt idx="96">
                  <c:v>1.7932996214097569E-3</c:v>
                </c:pt>
                <c:pt idx="97">
                  <c:v>1.7997679117082439E-3</c:v>
                </c:pt>
                <c:pt idx="98">
                  <c:v>1.8027657427347229E-3</c:v>
                </c:pt>
                <c:pt idx="99">
                  <c:v>1.8057626452796481E-3</c:v>
                </c:pt>
                <c:pt idx="100">
                  <c:v>1.8134472810467917E-3</c:v>
                </c:pt>
                <c:pt idx="101">
                  <c:v>1.8140692533116175E-3</c:v>
                </c:pt>
                <c:pt idx="102">
                  <c:v>1.8205780951247304E-3</c:v>
                </c:pt>
                <c:pt idx="103">
                  <c:v>1.8234754741012526E-3</c:v>
                </c:pt>
                <c:pt idx="104">
                  <c:v>1.8263400261787615E-3</c:v>
                </c:pt>
                <c:pt idx="105">
                  <c:v>1.8332675265336051E-3</c:v>
                </c:pt>
                <c:pt idx="106">
                  <c:v>1.8359419740913686E-3</c:v>
                </c:pt>
                <c:pt idx="107">
                  <c:v>1.8400000000001295E-3</c:v>
                </c:pt>
                <c:pt idx="108">
                  <c:v>1.8425744112292423E-3</c:v>
                </c:pt>
                <c:pt idx="109">
                  <c:v>1.8451068503313791E-3</c:v>
                </c:pt>
                <c:pt idx="110">
                  <c:v>1.8509026170247741E-3</c:v>
                </c:pt>
                <c:pt idx="111">
                  <c:v>1.8516887986494569E-3</c:v>
                </c:pt>
                <c:pt idx="112">
                  <c:v>1.8572717945937981E-3</c:v>
                </c:pt>
                <c:pt idx="113">
                  <c:v>1.8596320924370918E-3</c:v>
                </c:pt>
                <c:pt idx="114">
                  <c:v>1.8619771773860532E-3</c:v>
                </c:pt>
                <c:pt idx="115">
                  <c:v>1.8671595657975899E-3</c:v>
                </c:pt>
                <c:pt idx="116">
                  <c:v>1.8680540179264035E-3</c:v>
                </c:pt>
                <c:pt idx="117">
                  <c:v>1.8736118683636944E-3</c:v>
                </c:pt>
                <c:pt idx="118">
                  <c:v>1.8759484447965784E-3</c:v>
                </c:pt>
                <c:pt idx="119">
                  <c:v>1.8782975933273607E-3</c:v>
                </c:pt>
                <c:pt idx="120">
                  <c:v>1.8835045146678323E-3</c:v>
                </c:pt>
                <c:pt idx="121">
                  <c:v>1.8844789091779595E-3</c:v>
                </c:pt>
                <c:pt idx="122">
                  <c:v>1.8903745058948406E-3</c:v>
                </c:pt>
                <c:pt idx="123">
                  <c:v>1.892884933201749E-3</c:v>
                </c:pt>
                <c:pt idx="124">
                  <c:v>1.8954367434291361E-3</c:v>
                </c:pt>
                <c:pt idx="125">
                  <c:v>1.9013297544852859E-3</c:v>
                </c:pt>
                <c:pt idx="126">
                  <c:v>1.902354714394184E-3</c:v>
                </c:pt>
                <c:pt idx="127">
                  <c:v>1.9071753094508949E-3</c:v>
                </c:pt>
                <c:pt idx="128">
                  <c:v>1.9100000000000844E-3</c:v>
                </c:pt>
                <c:pt idx="129">
                  <c:v>1.912885350019926E-3</c:v>
                </c:pt>
                <c:pt idx="130">
                  <c:v>1.915825886237735E-3</c:v>
                </c:pt>
                <c:pt idx="131">
                  <c:v>1.9228039256580112E-3</c:v>
                </c:pt>
                <c:pt idx="132">
                  <c:v>1.9280994067171317E-3</c:v>
                </c:pt>
                <c:pt idx="133">
                  <c:v>1.9312853724507745E-3</c:v>
                </c:pt>
                <c:pt idx="134">
                  <c:v>1.9345142144298756E-3</c:v>
                </c:pt>
                <c:pt idx="135">
                  <c:v>1.9377838263077761E-3</c:v>
                </c:pt>
                <c:pt idx="136">
                  <c:v>1.9455183461566296E-3</c:v>
                </c:pt>
                <c:pt idx="137">
                  <c:v>1.9512272988831427E-3</c:v>
                </c:pt>
                <c:pt idx="138">
                  <c:v>1.9546686180432989E-3</c:v>
                </c:pt>
                <c:pt idx="139">
                  <c:v>1.9581377407982786E-3</c:v>
                </c:pt>
                <c:pt idx="140">
                  <c:v>1.9616324513829766E-3</c:v>
                </c:pt>
                <c:pt idx="141">
                  <c:v>1.9698030813982271E-3</c:v>
                </c:pt>
                <c:pt idx="142">
                  <c:v>1.9758223094754612E-3</c:v>
                </c:pt>
                <c:pt idx="143">
                  <c:v>1.9794111754791823E-3</c:v>
                </c:pt>
                <c:pt idx="144">
                  <c:v>1.9830120063591165E-3</c:v>
                </c:pt>
                <c:pt idx="145">
                  <c:v>1.9866224768892247E-3</c:v>
                </c:pt>
                <c:pt idx="146">
                  <c:v>2.0047369465559539E-3</c:v>
                </c:pt>
                <c:pt idx="147">
                  <c:v>2.0083555493719206E-3</c:v>
                </c:pt>
                <c:pt idx="148">
                  <c:v>2.0119670773143783E-3</c:v>
                </c:pt>
                <c:pt idx="149">
                  <c:v>2.0199999999992719E-3</c:v>
                </c:pt>
                <c:pt idx="150">
                  <c:v>2.0263181813727025E-3</c:v>
                </c:pt>
                <c:pt idx="151">
                  <c:v>2.0299157051327987E-3</c:v>
                </c:pt>
                <c:pt idx="152">
                  <c:v>2.033529785453729E-3</c:v>
                </c:pt>
                <c:pt idx="153">
                  <c:v>2.0371594607566232E-3</c:v>
                </c:pt>
                <c:pt idx="154">
                  <c:v>2.0452350967071231E-3</c:v>
                </c:pt>
                <c:pt idx="155">
                  <c:v>2.0518146117047497E-3</c:v>
                </c:pt>
                <c:pt idx="156">
                  <c:v>2.0555075697267634E-3</c:v>
                </c:pt>
                <c:pt idx="157">
                  <c:v>2.0592101921504393E-3</c:v>
                </c:pt>
                <c:pt idx="158">
                  <c:v>2.0717362129017195E-3</c:v>
                </c:pt>
                <c:pt idx="159">
                  <c:v>2.0732479277159144E-3</c:v>
                </c:pt>
                <c:pt idx="160">
                  <c:v>2.0778324668047077E-3</c:v>
                </c:pt>
                <c:pt idx="161">
                  <c:v>2.0815714861178317E-3</c:v>
                </c:pt>
                <c:pt idx="162">
                  <c:v>2.0853129017059146E-3</c:v>
                </c:pt>
                <c:pt idx="163">
                  <c:v>2.0890556445691639E-3</c:v>
                </c:pt>
                <c:pt idx="164">
                  <c:v>2.0971038879241026E-3</c:v>
                </c:pt>
                <c:pt idx="165">
                  <c:v>2.1040182401779245E-3</c:v>
                </c:pt>
                <c:pt idx="166">
                  <c:v>2.107751315815469E-3</c:v>
                </c:pt>
                <c:pt idx="167">
                  <c:v>2.1114791435632198E-3</c:v>
                </c:pt>
                <c:pt idx="168">
                  <c:v>2.115200600697564E-3</c:v>
                </c:pt>
                <c:pt idx="169">
                  <c:v>2.1168332157686805E-3</c:v>
                </c:pt>
                <c:pt idx="170">
                  <c:v>2.1299999999998833E-3</c:v>
                </c:pt>
                <c:pt idx="171">
                  <c:v>2.1336704713428574E-3</c:v>
                </c:pt>
                <c:pt idx="172">
                  <c:v>2.1373254408582842E-3</c:v>
                </c:pt>
                <c:pt idx="173">
                  <c:v>2.1409664654601034E-3</c:v>
                </c:pt>
                <c:pt idx="174">
                  <c:v>2.14840782735699E-3</c:v>
                </c:pt>
                <c:pt idx="175">
                  <c:v>2.1554226464560447E-3</c:v>
                </c:pt>
                <c:pt idx="176">
                  <c:v>2.1590176936457399E-3</c:v>
                </c:pt>
                <c:pt idx="177">
                  <c:v>2.1626083734746057E-3</c:v>
                </c:pt>
                <c:pt idx="178">
                  <c:v>2.1661963215467328E-3</c:v>
                </c:pt>
                <c:pt idx="179">
                  <c:v>2.1734218674252536E-3</c:v>
                </c:pt>
                <c:pt idx="180">
                  <c:v>2.1805539018212236E-3</c:v>
                </c:pt>
                <c:pt idx="181">
                  <c:v>2.1841531186447623E-3</c:v>
                </c:pt>
                <c:pt idx="182">
                  <c:v>2.1877596534232006E-3</c:v>
                </c:pt>
                <c:pt idx="183">
                  <c:v>2.1913752204582256E-3</c:v>
                </c:pt>
                <c:pt idx="184">
                  <c:v>2.1986345301845639E-3</c:v>
                </c:pt>
                <c:pt idx="185">
                  <c:v>2.2059624907384708E-3</c:v>
                </c:pt>
                <c:pt idx="186">
                  <c:v>2.2096493271268735E-3</c:v>
                </c:pt>
                <c:pt idx="187">
                  <c:v>2.2133557177141938E-3</c:v>
                </c:pt>
                <c:pt idx="188">
                  <c:v>2.2170834555174544E-3</c:v>
                </c:pt>
                <c:pt idx="189">
                  <c:v>2.2246344944650714E-3</c:v>
                </c:pt>
                <c:pt idx="190">
                  <c:v>2.2322441328775453E-3</c:v>
                </c:pt>
                <c:pt idx="191">
                  <c:v>2.2361058956759622E-3</c:v>
                </c:pt>
                <c:pt idx="192">
                  <c:v>2.2400000000000015E-3</c:v>
                </c:pt>
                <c:pt idx="193">
                  <c:v>2.2439219674046506E-3</c:v>
                </c:pt>
                <c:pt idx="194">
                  <c:v>2.2519388689868714E-3</c:v>
                </c:pt>
                <c:pt idx="195">
                  <c:v>2.2598253059969791E-3</c:v>
                </c:pt>
                <c:pt idx="196">
                  <c:v>2.2638532506831536E-3</c:v>
                </c:pt>
                <c:pt idx="197">
                  <c:v>2.2679013449563141E-3</c:v>
                </c:pt>
                <c:pt idx="198">
                  <c:v>2.2719692458296695E-3</c:v>
                </c:pt>
                <c:pt idx="199">
                  <c:v>2.2802977722648681E-3</c:v>
                </c:pt>
                <c:pt idx="200">
                  <c:v>2.2884321401193362E-3</c:v>
                </c:pt>
                <c:pt idx="201">
                  <c:v>2.2925940137243157E-3</c:v>
                </c:pt>
                <c:pt idx="202">
                  <c:v>2.2967736867296048E-3</c:v>
                </c:pt>
                <c:pt idx="203">
                  <c:v>2.3009708330552188E-3</c:v>
                </c:pt>
                <c:pt idx="204">
                  <c:v>2.3095039485449228E-3</c:v>
                </c:pt>
                <c:pt idx="205">
                  <c:v>2.3179277145031329E-3</c:v>
                </c:pt>
                <c:pt idx="206">
                  <c:v>2.3222074207707531E-3</c:v>
                </c:pt>
                <c:pt idx="207">
                  <c:v>2.3265026946018312E-3</c:v>
                </c:pt>
                <c:pt idx="208">
                  <c:v>2.3308132268236238E-3</c:v>
                </c:pt>
                <c:pt idx="209">
                  <c:v>2.3394414261339691E-3</c:v>
                </c:pt>
                <c:pt idx="210">
                  <c:v>2.3482018407008517E-3</c:v>
                </c:pt>
                <c:pt idx="211">
                  <c:v>2.3525841118221778E-3</c:v>
                </c:pt>
                <c:pt idx="212">
                  <c:v>2.3569798370201515E-3</c:v>
                </c:pt>
                <c:pt idx="213">
                  <c:v>2.3613887240286156E-3</c:v>
                </c:pt>
                <c:pt idx="214">
                  <c:v>2.3699999999999858E-3</c:v>
                </c:pt>
                <c:pt idx="215">
                  <c:v>2.3791164898599258E-3</c:v>
                </c:pt>
                <c:pt idx="216">
                  <c:v>2.3835945788676992E-3</c:v>
                </c:pt>
                <c:pt idx="217">
                  <c:v>2.3881022110497359E-3</c:v>
                </c:pt>
                <c:pt idx="218">
                  <c:v>2.3926376993454617E-3</c:v>
                </c:pt>
                <c:pt idx="219">
                  <c:v>2.4015158196285498E-3</c:v>
                </c:pt>
                <c:pt idx="220">
                  <c:v>2.4110242272358117E-3</c:v>
                </c:pt>
                <c:pt idx="221">
                  <c:v>2.4156734449681458E-3</c:v>
                </c:pt>
                <c:pt idx="222">
                  <c:v>2.4203402493096896E-3</c:v>
                </c:pt>
                <c:pt idx="223">
                  <c:v>2.4250229041482582E-3</c:v>
                </c:pt>
                <c:pt idx="224">
                  <c:v>2.434004620296503E-3</c:v>
                </c:pt>
                <c:pt idx="225">
                  <c:v>2.443877060892604E-3</c:v>
                </c:pt>
                <c:pt idx="226">
                  <c:v>2.4486126811902593E-3</c:v>
                </c:pt>
                <c:pt idx="227">
                  <c:v>2.4533535881007067E-3</c:v>
                </c:pt>
                <c:pt idx="228">
                  <c:v>2.4580979964375902E-3</c:v>
                </c:pt>
                <c:pt idx="229">
                  <c:v>2.4668673483359202E-3</c:v>
                </c:pt>
                <c:pt idx="230">
                  <c:v>2.4770746949167224E-3</c:v>
                </c:pt>
                <c:pt idx="231">
                  <c:v>2.4818095871791024E-3</c:v>
                </c:pt>
                <c:pt idx="232">
                  <c:v>2.4865371224992486E-3</c:v>
                </c:pt>
                <c:pt idx="233">
                  <c:v>2.4912554666054678E-3</c:v>
                </c:pt>
                <c:pt idx="234">
                  <c:v>2.4994882085959086E-3</c:v>
                </c:pt>
                <c:pt idx="235">
                  <c:v>2.5100000000191263E-3</c:v>
                </c:pt>
                <c:pt idx="236">
                  <c:v>2.5146411493601356E-3</c:v>
                </c:pt>
                <c:pt idx="237">
                  <c:v>2.5192587556162934E-3</c:v>
                </c:pt>
                <c:pt idx="238">
                  <c:v>2.523856583349303E-3</c:v>
                </c:pt>
                <c:pt idx="239">
                  <c:v>2.5310642027888777E-3</c:v>
                </c:pt>
                <c:pt idx="240">
                  <c:v>2.5421255673424071E-3</c:v>
                </c:pt>
                <c:pt idx="241">
                  <c:v>2.546681137934945E-3</c:v>
                </c:pt>
                <c:pt idx="242">
                  <c:v>2.5512396175986036E-3</c:v>
                </c:pt>
                <c:pt idx="243">
                  <c:v>2.5558048043011323E-3</c:v>
                </c:pt>
                <c:pt idx="244">
                  <c:v>2.5625267378428687E-3</c:v>
                </c:pt>
                <c:pt idx="245">
                  <c:v>2.5742087478846983E-3</c:v>
                </c:pt>
                <c:pt idx="246">
                  <c:v>2.578864606339415E-3</c:v>
                </c:pt>
                <c:pt idx="247">
                  <c:v>2.5835500598753672E-3</c:v>
                </c:pt>
                <c:pt idx="248">
                  <c:v>2.588268939879926E-3</c:v>
                </c:pt>
                <c:pt idx="249">
                  <c:v>2.5953180504249781E-3</c:v>
                </c:pt>
                <c:pt idx="250">
                  <c:v>2.6075555196181221E-3</c:v>
                </c:pt>
                <c:pt idx="251">
                  <c:v>2.6124991700818027E-3</c:v>
                </c:pt>
                <c:pt idx="252">
                  <c:v>2.6174993357450174E-3</c:v>
                </c:pt>
                <c:pt idx="253">
                  <c:v>2.622559881480243E-3</c:v>
                </c:pt>
                <c:pt idx="254">
                  <c:v>2.6307684848662504E-3</c:v>
                </c:pt>
              </c:numCache>
            </c:numRef>
          </c:yVal>
          <c:smooth val="0"/>
        </c:ser>
        <c:ser>
          <c:idx val="2"/>
          <c:order val="1"/>
          <c:tx>
            <c:v>QL</c:v>
          </c:tx>
          <c:spPr>
            <a:ln w="28575">
              <a:noFill/>
            </a:ln>
          </c:spPr>
          <c:marker>
            <c:symbol val="circle"/>
            <c:size val="2"/>
            <c:spPr>
              <a:solidFill>
                <a:srgbClr val="00B050"/>
              </a:solidFill>
              <a:ln>
                <a:noFill/>
              </a:ln>
            </c:spPr>
          </c:marker>
          <c:xVal>
            <c:numRef>
              <c:f>EUR1Y!$AW$2:$AW$256</c:f>
              <c:numCache>
                <c:formatCode>ddd\,\ dd\-mmm\-yyyy</c:formatCode>
                <c:ptCount val="255"/>
                <c:pt idx="0">
                  <c:v>42248</c:v>
                </c:pt>
                <c:pt idx="1">
                  <c:v>42249</c:v>
                </c:pt>
                <c:pt idx="2">
                  <c:v>42250</c:v>
                </c:pt>
                <c:pt idx="3">
                  <c:v>42251</c:v>
                </c:pt>
                <c:pt idx="4">
                  <c:v>42254</c:v>
                </c:pt>
                <c:pt idx="5">
                  <c:v>42255</c:v>
                </c:pt>
                <c:pt idx="6">
                  <c:v>42256</c:v>
                </c:pt>
                <c:pt idx="7">
                  <c:v>42257</c:v>
                </c:pt>
                <c:pt idx="8">
                  <c:v>42258</c:v>
                </c:pt>
                <c:pt idx="9">
                  <c:v>42261</c:v>
                </c:pt>
                <c:pt idx="10">
                  <c:v>42262</c:v>
                </c:pt>
                <c:pt idx="11">
                  <c:v>42263</c:v>
                </c:pt>
                <c:pt idx="12">
                  <c:v>42264</c:v>
                </c:pt>
                <c:pt idx="13">
                  <c:v>42265</c:v>
                </c:pt>
                <c:pt idx="14">
                  <c:v>42268</c:v>
                </c:pt>
                <c:pt idx="15">
                  <c:v>42269</c:v>
                </c:pt>
                <c:pt idx="16">
                  <c:v>42270</c:v>
                </c:pt>
                <c:pt idx="17">
                  <c:v>42271</c:v>
                </c:pt>
                <c:pt idx="18">
                  <c:v>42272</c:v>
                </c:pt>
                <c:pt idx="19">
                  <c:v>42275</c:v>
                </c:pt>
                <c:pt idx="20">
                  <c:v>42276</c:v>
                </c:pt>
                <c:pt idx="21">
                  <c:v>42277</c:v>
                </c:pt>
                <c:pt idx="22">
                  <c:v>42278</c:v>
                </c:pt>
                <c:pt idx="23">
                  <c:v>42279</c:v>
                </c:pt>
                <c:pt idx="24">
                  <c:v>42282</c:v>
                </c:pt>
                <c:pt idx="25">
                  <c:v>42283</c:v>
                </c:pt>
                <c:pt idx="26">
                  <c:v>42284</c:v>
                </c:pt>
                <c:pt idx="27">
                  <c:v>42285</c:v>
                </c:pt>
                <c:pt idx="28">
                  <c:v>42286</c:v>
                </c:pt>
                <c:pt idx="29">
                  <c:v>42289</c:v>
                </c:pt>
                <c:pt idx="30">
                  <c:v>42290</c:v>
                </c:pt>
                <c:pt idx="31">
                  <c:v>42291</c:v>
                </c:pt>
                <c:pt idx="32">
                  <c:v>42292</c:v>
                </c:pt>
                <c:pt idx="33">
                  <c:v>42293</c:v>
                </c:pt>
                <c:pt idx="34">
                  <c:v>42296</c:v>
                </c:pt>
                <c:pt idx="35">
                  <c:v>42297</c:v>
                </c:pt>
                <c:pt idx="36">
                  <c:v>42298</c:v>
                </c:pt>
                <c:pt idx="37">
                  <c:v>42299</c:v>
                </c:pt>
                <c:pt idx="38">
                  <c:v>42300</c:v>
                </c:pt>
                <c:pt idx="39">
                  <c:v>42303</c:v>
                </c:pt>
                <c:pt idx="40">
                  <c:v>42304</c:v>
                </c:pt>
                <c:pt idx="41">
                  <c:v>42305</c:v>
                </c:pt>
                <c:pt idx="42">
                  <c:v>42306</c:v>
                </c:pt>
                <c:pt idx="43">
                  <c:v>42307</c:v>
                </c:pt>
                <c:pt idx="44">
                  <c:v>42310</c:v>
                </c:pt>
                <c:pt idx="45">
                  <c:v>42311</c:v>
                </c:pt>
                <c:pt idx="46">
                  <c:v>42312</c:v>
                </c:pt>
                <c:pt idx="47">
                  <c:v>42313</c:v>
                </c:pt>
                <c:pt idx="48">
                  <c:v>42314</c:v>
                </c:pt>
                <c:pt idx="49">
                  <c:v>42317</c:v>
                </c:pt>
                <c:pt idx="50">
                  <c:v>42318</c:v>
                </c:pt>
                <c:pt idx="51">
                  <c:v>42319</c:v>
                </c:pt>
                <c:pt idx="52">
                  <c:v>42320</c:v>
                </c:pt>
                <c:pt idx="53">
                  <c:v>42321</c:v>
                </c:pt>
                <c:pt idx="54">
                  <c:v>42324</c:v>
                </c:pt>
                <c:pt idx="55">
                  <c:v>42325</c:v>
                </c:pt>
                <c:pt idx="56">
                  <c:v>42326</c:v>
                </c:pt>
                <c:pt idx="57">
                  <c:v>42327</c:v>
                </c:pt>
                <c:pt idx="58">
                  <c:v>42328</c:v>
                </c:pt>
                <c:pt idx="59">
                  <c:v>42331</c:v>
                </c:pt>
                <c:pt idx="60">
                  <c:v>42332</c:v>
                </c:pt>
                <c:pt idx="61">
                  <c:v>42333</c:v>
                </c:pt>
                <c:pt idx="62">
                  <c:v>42334</c:v>
                </c:pt>
                <c:pt idx="63">
                  <c:v>42335</c:v>
                </c:pt>
                <c:pt idx="64">
                  <c:v>42338</c:v>
                </c:pt>
                <c:pt idx="65">
                  <c:v>42339</c:v>
                </c:pt>
                <c:pt idx="66">
                  <c:v>42340</c:v>
                </c:pt>
                <c:pt idx="67">
                  <c:v>42341</c:v>
                </c:pt>
                <c:pt idx="68">
                  <c:v>42342</c:v>
                </c:pt>
                <c:pt idx="69">
                  <c:v>42345</c:v>
                </c:pt>
                <c:pt idx="70">
                  <c:v>42346</c:v>
                </c:pt>
                <c:pt idx="71">
                  <c:v>42347</c:v>
                </c:pt>
                <c:pt idx="72">
                  <c:v>42348</c:v>
                </c:pt>
                <c:pt idx="73">
                  <c:v>42349</c:v>
                </c:pt>
                <c:pt idx="74">
                  <c:v>42352</c:v>
                </c:pt>
                <c:pt idx="75">
                  <c:v>42353</c:v>
                </c:pt>
                <c:pt idx="76">
                  <c:v>42354</c:v>
                </c:pt>
                <c:pt idx="77">
                  <c:v>42355</c:v>
                </c:pt>
                <c:pt idx="78">
                  <c:v>42356</c:v>
                </c:pt>
                <c:pt idx="79">
                  <c:v>42359</c:v>
                </c:pt>
                <c:pt idx="80">
                  <c:v>42360</c:v>
                </c:pt>
                <c:pt idx="81">
                  <c:v>42361</c:v>
                </c:pt>
                <c:pt idx="82">
                  <c:v>42362</c:v>
                </c:pt>
                <c:pt idx="83">
                  <c:v>42366</c:v>
                </c:pt>
                <c:pt idx="84">
                  <c:v>42367</c:v>
                </c:pt>
                <c:pt idx="85">
                  <c:v>42368</c:v>
                </c:pt>
                <c:pt idx="86">
                  <c:v>42369</c:v>
                </c:pt>
                <c:pt idx="87">
                  <c:v>42373</c:v>
                </c:pt>
                <c:pt idx="88">
                  <c:v>42374</c:v>
                </c:pt>
                <c:pt idx="89">
                  <c:v>42375</c:v>
                </c:pt>
                <c:pt idx="90">
                  <c:v>42376</c:v>
                </c:pt>
                <c:pt idx="91">
                  <c:v>42377</c:v>
                </c:pt>
                <c:pt idx="92">
                  <c:v>42380</c:v>
                </c:pt>
                <c:pt idx="93">
                  <c:v>42381</c:v>
                </c:pt>
                <c:pt idx="94">
                  <c:v>42382</c:v>
                </c:pt>
                <c:pt idx="95">
                  <c:v>42383</c:v>
                </c:pt>
                <c:pt idx="96">
                  <c:v>42384</c:v>
                </c:pt>
                <c:pt idx="97">
                  <c:v>42387</c:v>
                </c:pt>
                <c:pt idx="98">
                  <c:v>42388</c:v>
                </c:pt>
                <c:pt idx="99">
                  <c:v>42389</c:v>
                </c:pt>
                <c:pt idx="100">
                  <c:v>42390</c:v>
                </c:pt>
                <c:pt idx="101">
                  <c:v>42391</c:v>
                </c:pt>
                <c:pt idx="102">
                  <c:v>42394</c:v>
                </c:pt>
                <c:pt idx="103">
                  <c:v>42395</c:v>
                </c:pt>
                <c:pt idx="104">
                  <c:v>42396</c:v>
                </c:pt>
                <c:pt idx="105">
                  <c:v>42397</c:v>
                </c:pt>
                <c:pt idx="106">
                  <c:v>42398</c:v>
                </c:pt>
                <c:pt idx="107">
                  <c:v>42401</c:v>
                </c:pt>
                <c:pt idx="108">
                  <c:v>42402</c:v>
                </c:pt>
                <c:pt idx="109">
                  <c:v>42403</c:v>
                </c:pt>
                <c:pt idx="110">
                  <c:v>42404</c:v>
                </c:pt>
                <c:pt idx="111">
                  <c:v>42405</c:v>
                </c:pt>
                <c:pt idx="112">
                  <c:v>42408</c:v>
                </c:pt>
                <c:pt idx="113">
                  <c:v>42409</c:v>
                </c:pt>
                <c:pt idx="114">
                  <c:v>42410</c:v>
                </c:pt>
                <c:pt idx="115">
                  <c:v>42411</c:v>
                </c:pt>
                <c:pt idx="116">
                  <c:v>42412</c:v>
                </c:pt>
                <c:pt idx="117">
                  <c:v>42415</c:v>
                </c:pt>
                <c:pt idx="118">
                  <c:v>42416</c:v>
                </c:pt>
                <c:pt idx="119">
                  <c:v>42417</c:v>
                </c:pt>
                <c:pt idx="120">
                  <c:v>42418</c:v>
                </c:pt>
                <c:pt idx="121">
                  <c:v>42419</c:v>
                </c:pt>
                <c:pt idx="122">
                  <c:v>42422</c:v>
                </c:pt>
                <c:pt idx="123">
                  <c:v>42423</c:v>
                </c:pt>
                <c:pt idx="124">
                  <c:v>42424</c:v>
                </c:pt>
                <c:pt idx="125">
                  <c:v>42425</c:v>
                </c:pt>
                <c:pt idx="126">
                  <c:v>42426</c:v>
                </c:pt>
                <c:pt idx="127">
                  <c:v>42429</c:v>
                </c:pt>
                <c:pt idx="128">
                  <c:v>42430</c:v>
                </c:pt>
                <c:pt idx="129">
                  <c:v>42431</c:v>
                </c:pt>
                <c:pt idx="130">
                  <c:v>42432</c:v>
                </c:pt>
                <c:pt idx="131">
                  <c:v>42433</c:v>
                </c:pt>
                <c:pt idx="132">
                  <c:v>42436</c:v>
                </c:pt>
                <c:pt idx="133">
                  <c:v>42437</c:v>
                </c:pt>
                <c:pt idx="134">
                  <c:v>42438</c:v>
                </c:pt>
                <c:pt idx="135">
                  <c:v>42439</c:v>
                </c:pt>
                <c:pt idx="136">
                  <c:v>42440</c:v>
                </c:pt>
                <c:pt idx="137">
                  <c:v>42443</c:v>
                </c:pt>
                <c:pt idx="138">
                  <c:v>42444</c:v>
                </c:pt>
                <c:pt idx="139">
                  <c:v>42445</c:v>
                </c:pt>
                <c:pt idx="140">
                  <c:v>42446</c:v>
                </c:pt>
                <c:pt idx="141">
                  <c:v>42447</c:v>
                </c:pt>
                <c:pt idx="142">
                  <c:v>42450</c:v>
                </c:pt>
                <c:pt idx="143">
                  <c:v>42451</c:v>
                </c:pt>
                <c:pt idx="144">
                  <c:v>42452</c:v>
                </c:pt>
                <c:pt idx="145">
                  <c:v>42453</c:v>
                </c:pt>
                <c:pt idx="146">
                  <c:v>42458</c:v>
                </c:pt>
                <c:pt idx="147">
                  <c:v>42459</c:v>
                </c:pt>
                <c:pt idx="148">
                  <c:v>42460</c:v>
                </c:pt>
                <c:pt idx="149">
                  <c:v>42461</c:v>
                </c:pt>
                <c:pt idx="150">
                  <c:v>42464</c:v>
                </c:pt>
                <c:pt idx="151">
                  <c:v>42465</c:v>
                </c:pt>
                <c:pt idx="152">
                  <c:v>42466</c:v>
                </c:pt>
                <c:pt idx="153">
                  <c:v>42467</c:v>
                </c:pt>
                <c:pt idx="154">
                  <c:v>42468</c:v>
                </c:pt>
                <c:pt idx="155">
                  <c:v>42471</c:v>
                </c:pt>
                <c:pt idx="156">
                  <c:v>42472</c:v>
                </c:pt>
                <c:pt idx="157">
                  <c:v>42473</c:v>
                </c:pt>
                <c:pt idx="158">
                  <c:v>42474</c:v>
                </c:pt>
                <c:pt idx="159">
                  <c:v>42475</c:v>
                </c:pt>
                <c:pt idx="160">
                  <c:v>42478</c:v>
                </c:pt>
                <c:pt idx="161">
                  <c:v>42479</c:v>
                </c:pt>
                <c:pt idx="162">
                  <c:v>42480</c:v>
                </c:pt>
                <c:pt idx="163">
                  <c:v>42481</c:v>
                </c:pt>
                <c:pt idx="164">
                  <c:v>42482</c:v>
                </c:pt>
                <c:pt idx="165">
                  <c:v>42485</c:v>
                </c:pt>
                <c:pt idx="166">
                  <c:v>42486</c:v>
                </c:pt>
                <c:pt idx="167">
                  <c:v>42487</c:v>
                </c:pt>
                <c:pt idx="168">
                  <c:v>42488</c:v>
                </c:pt>
                <c:pt idx="169">
                  <c:v>42489</c:v>
                </c:pt>
                <c:pt idx="170">
                  <c:v>42492</c:v>
                </c:pt>
                <c:pt idx="171">
                  <c:v>42493</c:v>
                </c:pt>
                <c:pt idx="172">
                  <c:v>42494</c:v>
                </c:pt>
                <c:pt idx="173">
                  <c:v>42495</c:v>
                </c:pt>
                <c:pt idx="174">
                  <c:v>42496</c:v>
                </c:pt>
                <c:pt idx="175">
                  <c:v>42499</c:v>
                </c:pt>
                <c:pt idx="176">
                  <c:v>42500</c:v>
                </c:pt>
                <c:pt idx="177">
                  <c:v>42501</c:v>
                </c:pt>
                <c:pt idx="178">
                  <c:v>42502</c:v>
                </c:pt>
                <c:pt idx="179">
                  <c:v>42503</c:v>
                </c:pt>
                <c:pt idx="180">
                  <c:v>42506</c:v>
                </c:pt>
                <c:pt idx="181">
                  <c:v>42507</c:v>
                </c:pt>
                <c:pt idx="182">
                  <c:v>42508</c:v>
                </c:pt>
                <c:pt idx="183">
                  <c:v>42509</c:v>
                </c:pt>
                <c:pt idx="184">
                  <c:v>42510</c:v>
                </c:pt>
                <c:pt idx="185">
                  <c:v>42513</c:v>
                </c:pt>
                <c:pt idx="186">
                  <c:v>42514</c:v>
                </c:pt>
                <c:pt idx="187">
                  <c:v>42515</c:v>
                </c:pt>
                <c:pt idx="188">
                  <c:v>42516</c:v>
                </c:pt>
                <c:pt idx="189">
                  <c:v>42517</c:v>
                </c:pt>
                <c:pt idx="190">
                  <c:v>42520</c:v>
                </c:pt>
                <c:pt idx="191">
                  <c:v>42521</c:v>
                </c:pt>
                <c:pt idx="192">
                  <c:v>42522</c:v>
                </c:pt>
                <c:pt idx="193">
                  <c:v>42523</c:v>
                </c:pt>
                <c:pt idx="194">
                  <c:v>42524</c:v>
                </c:pt>
                <c:pt idx="195">
                  <c:v>42527</c:v>
                </c:pt>
                <c:pt idx="196">
                  <c:v>42528</c:v>
                </c:pt>
                <c:pt idx="197">
                  <c:v>42529</c:v>
                </c:pt>
                <c:pt idx="198">
                  <c:v>42530</c:v>
                </c:pt>
                <c:pt idx="199">
                  <c:v>42531</c:v>
                </c:pt>
                <c:pt idx="200">
                  <c:v>42534</c:v>
                </c:pt>
                <c:pt idx="201">
                  <c:v>42535</c:v>
                </c:pt>
                <c:pt idx="202">
                  <c:v>42536</c:v>
                </c:pt>
                <c:pt idx="203">
                  <c:v>42537</c:v>
                </c:pt>
                <c:pt idx="204">
                  <c:v>42538</c:v>
                </c:pt>
                <c:pt idx="205">
                  <c:v>42541</c:v>
                </c:pt>
                <c:pt idx="206">
                  <c:v>42542</c:v>
                </c:pt>
                <c:pt idx="207">
                  <c:v>42543</c:v>
                </c:pt>
                <c:pt idx="208">
                  <c:v>42544</c:v>
                </c:pt>
                <c:pt idx="209">
                  <c:v>42545</c:v>
                </c:pt>
                <c:pt idx="210">
                  <c:v>42548</c:v>
                </c:pt>
                <c:pt idx="211">
                  <c:v>42549</c:v>
                </c:pt>
                <c:pt idx="212">
                  <c:v>42550</c:v>
                </c:pt>
                <c:pt idx="213">
                  <c:v>42551</c:v>
                </c:pt>
                <c:pt idx="214">
                  <c:v>42552</c:v>
                </c:pt>
                <c:pt idx="215">
                  <c:v>42555</c:v>
                </c:pt>
                <c:pt idx="216">
                  <c:v>42556</c:v>
                </c:pt>
                <c:pt idx="217">
                  <c:v>42557</c:v>
                </c:pt>
                <c:pt idx="218">
                  <c:v>42558</c:v>
                </c:pt>
                <c:pt idx="219">
                  <c:v>42559</c:v>
                </c:pt>
                <c:pt idx="220">
                  <c:v>42562</c:v>
                </c:pt>
                <c:pt idx="221">
                  <c:v>42563</c:v>
                </c:pt>
                <c:pt idx="222">
                  <c:v>42564</c:v>
                </c:pt>
                <c:pt idx="223">
                  <c:v>42565</c:v>
                </c:pt>
                <c:pt idx="224">
                  <c:v>42566</c:v>
                </c:pt>
                <c:pt idx="225">
                  <c:v>42569</c:v>
                </c:pt>
                <c:pt idx="226">
                  <c:v>42570</c:v>
                </c:pt>
                <c:pt idx="227">
                  <c:v>42571</c:v>
                </c:pt>
                <c:pt idx="228">
                  <c:v>42572</c:v>
                </c:pt>
                <c:pt idx="229">
                  <c:v>42573</c:v>
                </c:pt>
                <c:pt idx="230">
                  <c:v>42576</c:v>
                </c:pt>
                <c:pt idx="231">
                  <c:v>42577</c:v>
                </c:pt>
                <c:pt idx="232">
                  <c:v>42578</c:v>
                </c:pt>
                <c:pt idx="233">
                  <c:v>42579</c:v>
                </c:pt>
                <c:pt idx="234">
                  <c:v>42580</c:v>
                </c:pt>
                <c:pt idx="235">
                  <c:v>42583</c:v>
                </c:pt>
                <c:pt idx="236">
                  <c:v>42584</c:v>
                </c:pt>
                <c:pt idx="237">
                  <c:v>42585</c:v>
                </c:pt>
                <c:pt idx="238">
                  <c:v>42586</c:v>
                </c:pt>
                <c:pt idx="239">
                  <c:v>42587</c:v>
                </c:pt>
                <c:pt idx="240">
                  <c:v>42590</c:v>
                </c:pt>
                <c:pt idx="241">
                  <c:v>42591</c:v>
                </c:pt>
                <c:pt idx="242">
                  <c:v>42592</c:v>
                </c:pt>
                <c:pt idx="243">
                  <c:v>42593</c:v>
                </c:pt>
                <c:pt idx="244">
                  <c:v>42594</c:v>
                </c:pt>
                <c:pt idx="245">
                  <c:v>42597</c:v>
                </c:pt>
                <c:pt idx="246">
                  <c:v>42598</c:v>
                </c:pt>
                <c:pt idx="247">
                  <c:v>42599</c:v>
                </c:pt>
                <c:pt idx="248">
                  <c:v>42600</c:v>
                </c:pt>
                <c:pt idx="249">
                  <c:v>42601</c:v>
                </c:pt>
                <c:pt idx="250">
                  <c:v>42604</c:v>
                </c:pt>
                <c:pt idx="251">
                  <c:v>42605</c:v>
                </c:pt>
                <c:pt idx="252">
                  <c:v>42606</c:v>
                </c:pt>
                <c:pt idx="253">
                  <c:v>42607</c:v>
                </c:pt>
                <c:pt idx="254">
                  <c:v>42608</c:v>
                </c:pt>
              </c:numCache>
            </c:numRef>
          </c:xVal>
          <c:yVal>
            <c:numRef>
              <c:f>EUR1Y!$AZ$2:$AZ$256</c:f>
              <c:numCache>
                <c:formatCode>0.0000%</c:formatCode>
                <c:ptCount val="255"/>
                <c:pt idx="0">
                  <c:v>1.5749558099578316E-3</c:v>
                </c:pt>
                <c:pt idx="1">
                  <c:v>1.5750135081265514E-3</c:v>
                </c:pt>
                <c:pt idx="2">
                  <c:v>1.5735773365377712E-3</c:v>
                </c:pt>
                <c:pt idx="3">
                  <c:v>1.5728386119738468E-3</c:v>
                </c:pt>
                <c:pt idx="4">
                  <c:v>1.5721116991307042E-3</c:v>
                </c:pt>
                <c:pt idx="5">
                  <c:v>1.5699509160461314E-3</c:v>
                </c:pt>
                <c:pt idx="6">
                  <c:v>1.5699987921273691E-3</c:v>
                </c:pt>
                <c:pt idx="7">
                  <c:v>1.5688153905446171E-3</c:v>
                </c:pt>
                <c:pt idx="8">
                  <c:v>1.5682559957636284E-3</c:v>
                </c:pt>
                <c:pt idx="9">
                  <c:v>1.5677406285249077E-3</c:v>
                </c:pt>
                <c:pt idx="10">
                  <c:v>1.5664099776438577E-3</c:v>
                </c:pt>
                <c:pt idx="11">
                  <c:v>1.5664564401149952E-3</c:v>
                </c:pt>
                <c:pt idx="12">
                  <c:v>1.5659852835069341E-3</c:v>
                </c:pt>
                <c:pt idx="13">
                  <c:v>1.5658307283767099E-3</c:v>
                </c:pt>
                <c:pt idx="14">
                  <c:v>1.5657524164503674E-3</c:v>
                </c:pt>
                <c:pt idx="15">
                  <c:v>1.5659029984771665E-3</c:v>
                </c:pt>
                <c:pt idx="16">
                  <c:v>1.5659607269997524E-3</c:v>
                </c:pt>
                <c:pt idx="17">
                  <c:v>1.5666655852270279E-3</c:v>
                </c:pt>
                <c:pt idx="18">
                  <c:v>1.5671413810933405E-3</c:v>
                </c:pt>
                <c:pt idx="19">
                  <c:v>1.5677256366295321E-3</c:v>
                </c:pt>
                <c:pt idx="20">
                  <c:v>1.569999999999555E-3</c:v>
                </c:pt>
                <c:pt idx="21">
                  <c:v>1.5700859456165904E-3</c:v>
                </c:pt>
                <c:pt idx="22">
                  <c:v>1.5724206835357605E-3</c:v>
                </c:pt>
                <c:pt idx="23">
                  <c:v>1.5737185905045461E-3</c:v>
                </c:pt>
                <c:pt idx="24">
                  <c:v>1.5751251916454642E-3</c:v>
                </c:pt>
                <c:pt idx="25">
                  <c:v>1.5796649110199697E-3</c:v>
                </c:pt>
                <c:pt idx="26">
                  <c:v>1.5797986474768162E-3</c:v>
                </c:pt>
                <c:pt idx="27">
                  <c:v>1.5835765590616331E-3</c:v>
                </c:pt>
                <c:pt idx="28">
                  <c:v>1.5855080945282856E-3</c:v>
                </c:pt>
                <c:pt idx="29">
                  <c:v>1.5875059137633574E-3</c:v>
                </c:pt>
                <c:pt idx="30">
                  <c:v>1.593437060704125E-3</c:v>
                </c:pt>
                <c:pt idx="31">
                  <c:v>1.5936341883931355E-3</c:v>
                </c:pt>
                <c:pt idx="32">
                  <c:v>1.5982772094513093E-3</c:v>
                </c:pt>
                <c:pt idx="33">
                  <c:v>1.6005454964731275E-3</c:v>
                </c:pt>
                <c:pt idx="34">
                  <c:v>1.602837655221399E-3</c:v>
                </c:pt>
                <c:pt idx="35">
                  <c:v>1.6092495722955357E-3</c:v>
                </c:pt>
                <c:pt idx="36">
                  <c:v>1.6095200689834098E-3</c:v>
                </c:pt>
                <c:pt idx="37">
                  <c:v>1.6144444556778906E-3</c:v>
                </c:pt>
                <c:pt idx="38">
                  <c:v>1.616752602482724E-3</c:v>
                </c:pt>
                <c:pt idx="39">
                  <c:v>1.619042206383733E-3</c:v>
                </c:pt>
                <c:pt idx="40">
                  <c:v>1.6250354613251828E-3</c:v>
                </c:pt>
                <c:pt idx="41">
                  <c:v>1.6253836816786903E-3</c:v>
                </c:pt>
                <c:pt idx="42">
                  <c:v>1.6299999994144998E-3</c:v>
                </c:pt>
                <c:pt idx="43">
                  <c:v>1.6320526292989241E-3</c:v>
                </c:pt>
                <c:pt idx="44">
                  <c:v>1.6340535022438491E-3</c:v>
                </c:pt>
                <c:pt idx="45">
                  <c:v>1.6389183090385593E-3</c:v>
                </c:pt>
                <c:pt idx="46">
                  <c:v>1.6393435028157835E-3</c:v>
                </c:pt>
                <c:pt idx="47">
                  <c:v>1.6433915370803779E-3</c:v>
                </c:pt>
                <c:pt idx="48">
                  <c:v>1.6451478833328567E-3</c:v>
                </c:pt>
                <c:pt idx="49">
                  <c:v>1.6468744778983197E-3</c:v>
                </c:pt>
                <c:pt idx="50">
                  <c:v>1.6508950034321848E-3</c:v>
                </c:pt>
                <c:pt idx="51">
                  <c:v>1.6513964118839732E-3</c:v>
                </c:pt>
                <c:pt idx="52">
                  <c:v>1.6551712063040394E-3</c:v>
                </c:pt>
                <c:pt idx="53">
                  <c:v>1.6567853095998699E-3</c:v>
                </c:pt>
                <c:pt idx="54">
                  <c:v>1.6583916677014876E-3</c:v>
                </c:pt>
                <c:pt idx="55">
                  <c:v>1.6620257815288001E-3</c:v>
                </c:pt>
                <c:pt idx="56">
                  <c:v>1.6626055304714061E-3</c:v>
                </c:pt>
                <c:pt idx="57">
                  <c:v>1.6664173165075655E-3</c:v>
                </c:pt>
                <c:pt idx="58">
                  <c:v>1.6680432254573365E-3</c:v>
                </c:pt>
                <c:pt idx="59">
                  <c:v>1.6696833967424643E-3</c:v>
                </c:pt>
                <c:pt idx="60">
                  <c:v>1.6733831385842715E-3</c:v>
                </c:pt>
                <c:pt idx="61">
                  <c:v>1.674046271926428E-3</c:v>
                </c:pt>
                <c:pt idx="62">
                  <c:v>1.6782082295624481E-3</c:v>
                </c:pt>
                <c:pt idx="63">
                  <c:v>1.6799999999998238E-3</c:v>
                </c:pt>
                <c:pt idx="64">
                  <c:v>1.6818274541548195E-3</c:v>
                </c:pt>
                <c:pt idx="65">
                  <c:v>1.6860059889842063E-3</c:v>
                </c:pt>
                <c:pt idx="66">
                  <c:v>1.6867591028647917E-3</c:v>
                </c:pt>
                <c:pt idx="67">
                  <c:v>1.6914955192010666E-3</c:v>
                </c:pt>
                <c:pt idx="68">
                  <c:v>1.6935326371259052E-3</c:v>
                </c:pt>
                <c:pt idx="69">
                  <c:v>1.6956033720458331E-3</c:v>
                </c:pt>
                <c:pt idx="70">
                  <c:v>1.7003307477201407E-3</c:v>
                </c:pt>
                <c:pt idx="71">
                  <c:v>1.701167268487564E-3</c:v>
                </c:pt>
                <c:pt idx="72">
                  <c:v>1.7064480319547129E-3</c:v>
                </c:pt>
                <c:pt idx="73">
                  <c:v>1.7087125070733881E-3</c:v>
                </c:pt>
                <c:pt idx="74">
                  <c:v>1.7110079452615488E-3</c:v>
                </c:pt>
                <c:pt idx="75">
                  <c:v>1.7162504045920256E-3</c:v>
                </c:pt>
                <c:pt idx="76">
                  <c:v>1.7171593745136972E-3</c:v>
                </c:pt>
                <c:pt idx="77">
                  <c:v>1.7229363125379883E-3</c:v>
                </c:pt>
                <c:pt idx="78">
                  <c:v>1.7254095673070622E-3</c:v>
                </c:pt>
                <c:pt idx="79">
                  <c:v>1.7279111311909699E-3</c:v>
                </c:pt>
                <c:pt idx="80">
                  <c:v>1.7352594613270023E-3</c:v>
                </c:pt>
                <c:pt idx="81">
                  <c:v>1.7408303173428799E-3</c:v>
                </c:pt>
                <c:pt idx="82">
                  <c:v>1.7434937738982966E-3</c:v>
                </c:pt>
                <c:pt idx="83">
                  <c:v>1.7461828855461897E-3</c:v>
                </c:pt>
                <c:pt idx="84">
                  <c:v>1.7471923540387103E-3</c:v>
                </c:pt>
                <c:pt idx="85">
                  <c:v>1.7599999997137575E-3</c:v>
                </c:pt>
                <c:pt idx="86">
                  <c:v>1.7628347683008383E-3</c:v>
                </c:pt>
                <c:pt idx="87">
                  <c:v>1.7656906700050333E-3</c:v>
                </c:pt>
                <c:pt idx="88">
                  <c:v>1.772246687512114E-3</c:v>
                </c:pt>
                <c:pt idx="89">
                  <c:v>1.7733036272019667E-3</c:v>
                </c:pt>
                <c:pt idx="90">
                  <c:v>1.7802085279754758E-3</c:v>
                </c:pt>
                <c:pt idx="91">
                  <c:v>1.783144039638733E-3</c:v>
                </c:pt>
                <c:pt idx="92">
                  <c:v>1.7860849545955405E-3</c:v>
                </c:pt>
                <c:pt idx="93">
                  <c:v>1.7927562107642268E-3</c:v>
                </c:pt>
                <c:pt idx="94">
                  <c:v>1.7938368914971411E-3</c:v>
                </c:pt>
                <c:pt idx="95">
                  <c:v>1.800791925056022E-3</c:v>
                </c:pt>
                <c:pt idx="96">
                  <c:v>1.8037180671605984E-3</c:v>
                </c:pt>
                <c:pt idx="97">
                  <c:v>1.8066338814374013E-3</c:v>
                </c:pt>
                <c:pt idx="98">
                  <c:v>1.8131215003532827E-3</c:v>
                </c:pt>
                <c:pt idx="99">
                  <c:v>1.8142102281366737E-3</c:v>
                </c:pt>
                <c:pt idx="100">
                  <c:v>1.8209793751612522E-3</c:v>
                </c:pt>
                <c:pt idx="101">
                  <c:v>1.8237860259691899E-3</c:v>
                </c:pt>
                <c:pt idx="102">
                  <c:v>1.8265666165477432E-3</c:v>
                </c:pt>
                <c:pt idx="103">
                  <c:v>1.8325758805326981E-3</c:v>
                </c:pt>
                <c:pt idx="104">
                  <c:v>1.8352360108489388E-3</c:v>
                </c:pt>
                <c:pt idx="105">
                  <c:v>1.8399999997913347E-3</c:v>
                </c:pt>
                <c:pt idx="106">
                  <c:v>1.8425779488497121E-3</c:v>
                </c:pt>
                <c:pt idx="107">
                  <c:v>1.8451196234660601E-3</c:v>
                </c:pt>
                <c:pt idx="108">
                  <c:v>1.8504669791218487E-3</c:v>
                </c:pt>
                <c:pt idx="109">
                  <c:v>1.8515166826599853E-3</c:v>
                </c:pt>
                <c:pt idx="110">
                  <c:v>1.8573983889347099E-3</c:v>
                </c:pt>
                <c:pt idx="111">
                  <c:v>1.8597911228032354E-3</c:v>
                </c:pt>
                <c:pt idx="112">
                  <c:v>1.8621704845207241E-3</c:v>
                </c:pt>
                <c:pt idx="113">
                  <c:v>1.8672659002201613E-3</c:v>
                </c:pt>
                <c:pt idx="114">
                  <c:v>1.8682680380431276E-3</c:v>
                </c:pt>
                <c:pt idx="115">
                  <c:v>1.8739812280942549E-3</c:v>
                </c:pt>
                <c:pt idx="116">
                  <c:v>1.8763490676988624E-3</c:v>
                </c:pt>
                <c:pt idx="117">
                  <c:v>1.8787264390438942E-3</c:v>
                </c:pt>
                <c:pt idx="118">
                  <c:v>1.8840814934060976E-3</c:v>
                </c:pt>
                <c:pt idx="119">
                  <c:v>1.8850208063708E-3</c:v>
                </c:pt>
                <c:pt idx="120">
                  <c:v>1.8908707968935201E-3</c:v>
                </c:pt>
                <c:pt idx="121">
                  <c:v>1.8933740741535355E-3</c:v>
                </c:pt>
                <c:pt idx="122">
                  <c:v>1.8959097886255929E-3</c:v>
                </c:pt>
                <c:pt idx="123">
                  <c:v>1.9020300051740247E-3</c:v>
                </c:pt>
                <c:pt idx="124">
                  <c:v>1.9028942699749975E-3</c:v>
                </c:pt>
                <c:pt idx="125">
                  <c:v>1.907265491308055E-3</c:v>
                </c:pt>
                <c:pt idx="126">
                  <c:v>1.9100000000000844E-3</c:v>
                </c:pt>
                <c:pt idx="127">
                  <c:v>1.9127856366781234E-3</c:v>
                </c:pt>
                <c:pt idx="128">
                  <c:v>1.9156218216327403E-3</c:v>
                </c:pt>
                <c:pt idx="129">
                  <c:v>1.9229014329350323E-3</c:v>
                </c:pt>
                <c:pt idx="130">
                  <c:v>1.9274450048908148E-3</c:v>
                </c:pt>
                <c:pt idx="131">
                  <c:v>1.9305136516541384E-3</c:v>
                </c:pt>
                <c:pt idx="132">
                  <c:v>1.9336247347969135E-3</c:v>
                </c:pt>
                <c:pt idx="133">
                  <c:v>1.9367769022999312E-3</c:v>
                </c:pt>
                <c:pt idx="134">
                  <c:v>1.9450766945548E-3</c:v>
                </c:pt>
                <c:pt idx="135">
                  <c:v>1.9497693750959674E-3</c:v>
                </c:pt>
                <c:pt idx="136">
                  <c:v>1.9531066836705547E-3</c:v>
                </c:pt>
                <c:pt idx="137">
                  <c:v>1.9564769642185674E-3</c:v>
                </c:pt>
                <c:pt idx="138">
                  <c:v>1.9598788646253114E-3</c:v>
                </c:pt>
                <c:pt idx="139">
                  <c:v>1.9689590563460894E-3</c:v>
                </c:pt>
                <c:pt idx="140">
                  <c:v>1.9737756219995245E-3</c:v>
                </c:pt>
                <c:pt idx="141">
                  <c:v>1.9773153394269682E-3</c:v>
                </c:pt>
                <c:pt idx="142">
                  <c:v>1.9808785636866188E-3</c:v>
                </c:pt>
                <c:pt idx="143">
                  <c:v>1.9844639425479296E-3</c:v>
                </c:pt>
                <c:pt idx="144">
                  <c:v>2.0026758265036778E-3</c:v>
                </c:pt>
                <c:pt idx="145">
                  <c:v>2.0063657350875099E-3</c:v>
                </c:pt>
                <c:pt idx="146">
                  <c:v>2.0100683321333493E-3</c:v>
                </c:pt>
                <c:pt idx="147">
                  <c:v>2.0200000006888566E-3</c:v>
                </c:pt>
                <c:pt idx="148">
                  <c:v>2.0249786735218717E-3</c:v>
                </c:pt>
                <c:pt idx="149">
                  <c:v>2.0287252425352574E-3</c:v>
                </c:pt>
                <c:pt idx="150">
                  <c:v>2.0324777839387876E-3</c:v>
                </c:pt>
                <c:pt idx="151">
                  <c:v>2.0362356445076998E-3</c:v>
                </c:pt>
                <c:pt idx="152">
                  <c:v>2.0462756935077852E-3</c:v>
                </c:pt>
                <c:pt idx="153">
                  <c:v>2.0513072135882409E-3</c:v>
                </c:pt>
                <c:pt idx="154">
                  <c:v>2.0550818712611347E-3</c:v>
                </c:pt>
                <c:pt idx="155">
                  <c:v>2.0588579285410339E-3</c:v>
                </c:pt>
                <c:pt idx="156">
                  <c:v>2.0750864942150156E-3</c:v>
                </c:pt>
                <c:pt idx="157">
                  <c:v>2.0757517521515249E-3</c:v>
                </c:pt>
                <c:pt idx="158">
                  <c:v>2.0777363433849088E-3</c:v>
                </c:pt>
                <c:pt idx="159">
                  <c:v>2.081507078771526E-3</c:v>
                </c:pt>
                <c:pt idx="160">
                  <c:v>2.085274640493196E-3</c:v>
                </c:pt>
                <c:pt idx="161">
                  <c:v>2.0890383751863088E-3</c:v>
                </c:pt>
                <c:pt idx="162">
                  <c:v>2.0989052681904181E-3</c:v>
                </c:pt>
                <c:pt idx="163">
                  <c:v>2.1040419760370108E-3</c:v>
                </c:pt>
                <c:pt idx="164">
                  <c:v>2.1077767747749031E-3</c:v>
                </c:pt>
                <c:pt idx="165">
                  <c:v>2.1115038260910222E-3</c:v>
                </c:pt>
                <c:pt idx="166">
                  <c:v>2.1152224765523353E-3</c:v>
                </c:pt>
                <c:pt idx="167">
                  <c:v>2.1159540176130831E-3</c:v>
                </c:pt>
                <c:pt idx="168">
                  <c:v>2.1300000008528997E-3</c:v>
                </c:pt>
                <c:pt idx="169">
                  <c:v>2.1336671417732512E-3</c:v>
                </c:pt>
                <c:pt idx="170">
                  <c:v>2.1373237404271458E-3</c:v>
                </c:pt>
                <c:pt idx="171">
                  <c:v>2.1409709227260022E-3</c:v>
                </c:pt>
                <c:pt idx="172">
                  <c:v>2.1502169064453757E-3</c:v>
                </c:pt>
                <c:pt idx="173">
                  <c:v>2.1554880071937982E-3</c:v>
                </c:pt>
                <c:pt idx="174">
                  <c:v>2.1591049969800547E-3</c:v>
                </c:pt>
                <c:pt idx="175">
                  <c:v>2.1627193262323814E-3</c:v>
                </c:pt>
                <c:pt idx="176">
                  <c:v>2.1663321209791447E-3</c:v>
                </c:pt>
                <c:pt idx="177">
                  <c:v>2.1753497768998245E-3</c:v>
                </c:pt>
                <c:pt idx="178">
                  <c:v>2.1807904760514567E-3</c:v>
                </c:pt>
                <c:pt idx="179">
                  <c:v>2.1844124892701233E-3</c:v>
                </c:pt>
                <c:pt idx="180">
                  <c:v>2.1880397244985732E-3</c:v>
                </c:pt>
                <c:pt idx="181">
                  <c:v>2.1916733078803687E-3</c:v>
                </c:pt>
                <c:pt idx="182">
                  <c:v>2.2005958385434466E-3</c:v>
                </c:pt>
                <c:pt idx="183">
                  <c:v>2.2062936464033334E-3</c:v>
                </c:pt>
                <c:pt idx="184">
                  <c:v>2.2099758632952798E-3</c:v>
                </c:pt>
                <c:pt idx="185">
                  <c:v>2.2136711855565085E-3</c:v>
                </c:pt>
                <c:pt idx="186">
                  <c:v>2.2173807394492823E-3</c:v>
                </c:pt>
                <c:pt idx="187">
                  <c:v>2.2263392609312661E-3</c:v>
                </c:pt>
                <c:pt idx="188">
                  <c:v>2.2323837972041149E-3</c:v>
                </c:pt>
                <c:pt idx="189">
                  <c:v>2.2361814038115969E-3</c:v>
                </c:pt>
                <c:pt idx="190">
                  <c:v>2.2399999999993445E-3</c:v>
                </c:pt>
                <c:pt idx="191">
                  <c:v>2.2438405231446569E-3</c:v>
                </c:pt>
                <c:pt idx="192">
                  <c:v>2.2529541153664795E-3</c:v>
                </c:pt>
                <c:pt idx="193">
                  <c:v>2.2594236220725003E-3</c:v>
                </c:pt>
                <c:pt idx="194">
                  <c:v>2.2633746100699822E-3</c:v>
                </c:pt>
                <c:pt idx="195">
                  <c:v>2.2673476680501277E-3</c:v>
                </c:pt>
                <c:pt idx="196">
                  <c:v>2.2713427883530911E-3</c:v>
                </c:pt>
                <c:pt idx="197">
                  <c:v>2.2806251969046398E-3</c:v>
                </c:pt>
                <c:pt idx="198">
                  <c:v>2.2875437396527197E-3</c:v>
                </c:pt>
                <c:pt idx="199">
                  <c:v>2.291649056725748E-3</c:v>
                </c:pt>
                <c:pt idx="200">
                  <c:v>2.2957763901931827E-3</c:v>
                </c:pt>
                <c:pt idx="201">
                  <c:v>2.2999257324050333E-3</c:v>
                </c:pt>
                <c:pt idx="202">
                  <c:v>2.3093582781908875E-3</c:v>
                </c:pt>
                <c:pt idx="203">
                  <c:v>2.3167430357399349E-3</c:v>
                </c:pt>
                <c:pt idx="204">
                  <c:v>2.3210023069686887E-3</c:v>
                </c:pt>
                <c:pt idx="205">
                  <c:v>2.3252835410692923E-3</c:v>
                </c:pt>
                <c:pt idx="206">
                  <c:v>2.3295867304011725E-3</c:v>
                </c:pt>
                <c:pt idx="207">
                  <c:v>2.3391507484473617E-3</c:v>
                </c:pt>
                <c:pt idx="208">
                  <c:v>2.3470188872707354E-3</c:v>
                </c:pt>
                <c:pt idx="209">
                  <c:v>2.3514317381931093E-3</c:v>
                </c:pt>
                <c:pt idx="210">
                  <c:v>2.3558664985298206E-3</c:v>
                </c:pt>
                <c:pt idx="211">
                  <c:v>2.3603231606492752E-3</c:v>
                </c:pt>
                <c:pt idx="212">
                  <c:v>2.3699999999999858E-3</c:v>
                </c:pt>
                <c:pt idx="213">
                  <c:v>2.3783684917368687E-3</c:v>
                </c:pt>
                <c:pt idx="214">
                  <c:v>2.3829332698914619E-3</c:v>
                </c:pt>
                <c:pt idx="215">
                  <c:v>2.3875177124135045E-3</c:v>
                </c:pt>
                <c:pt idx="216">
                  <c:v>2.3921207158242638E-3</c:v>
                </c:pt>
                <c:pt idx="217">
                  <c:v>2.4018411234740999E-3</c:v>
                </c:pt>
                <c:pt idx="218">
                  <c:v>2.4106962680875347E-3</c:v>
                </c:pt>
                <c:pt idx="219">
                  <c:v>2.4153755230677358E-3</c:v>
                </c:pt>
                <c:pt idx="220">
                  <c:v>2.4200667176470544E-3</c:v>
                </c:pt>
                <c:pt idx="221">
                  <c:v>2.4247687482059389E-3</c:v>
                </c:pt>
                <c:pt idx="222">
                  <c:v>2.4343599768520195E-3</c:v>
                </c:pt>
                <c:pt idx="223">
                  <c:v>2.443663157135212E-3</c:v>
                </c:pt>
                <c:pt idx="224">
                  <c:v>2.448402812581631E-3</c:v>
                </c:pt>
                <c:pt idx="225">
                  <c:v>2.4531466818568971E-3</c:v>
                </c:pt>
                <c:pt idx="226">
                  <c:v>2.4578936611956031E-3</c:v>
                </c:pt>
                <c:pt idx="227">
                  <c:v>2.4671800695712032E-3</c:v>
                </c:pt>
                <c:pt idx="228">
                  <c:v>2.4768906031349038E-3</c:v>
                </c:pt>
                <c:pt idx="229">
                  <c:v>2.4816365755681467E-3</c:v>
                </c:pt>
                <c:pt idx="230">
                  <c:v>2.4863790350275871E-3</c:v>
                </c:pt>
                <c:pt idx="231">
                  <c:v>2.4911168775993337E-3</c:v>
                </c:pt>
                <c:pt idx="232">
                  <c:v>2.4999248614516892E-3</c:v>
                </c:pt>
                <c:pt idx="233">
                  <c:v>2.5100000000000734E-3</c:v>
                </c:pt>
                <c:pt idx="234">
                  <c:v>2.5146986868987047E-3</c:v>
                </c:pt>
                <c:pt idx="235">
                  <c:v>2.5193890622413999E-3</c:v>
                </c:pt>
                <c:pt idx="236">
                  <c:v>2.5240729512740851E-3</c:v>
                </c:pt>
                <c:pt idx="237">
                  <c:v>2.5323226434229755E-3</c:v>
                </c:pt>
                <c:pt idx="238">
                  <c:v>2.5427801504301953E-3</c:v>
                </c:pt>
                <c:pt idx="239">
                  <c:v>2.5474589878099765E-3</c:v>
                </c:pt>
                <c:pt idx="240">
                  <c:v>2.5521422910804287E-3</c:v>
                </c:pt>
                <c:pt idx="241">
                  <c:v>2.556831885729477E-3</c:v>
                </c:pt>
                <c:pt idx="242">
                  <c:v>2.5647489447422345E-3</c:v>
                </c:pt>
                <c:pt idx="243">
                  <c:v>2.575689689088011E-3</c:v>
                </c:pt>
                <c:pt idx="244">
                  <c:v>2.5804381241687642E-3</c:v>
                </c:pt>
                <c:pt idx="245">
                  <c:v>2.5852038042904197E-3</c:v>
                </c:pt>
                <c:pt idx="246">
                  <c:v>2.5899885551877192E-3</c:v>
                </c:pt>
                <c:pt idx="247">
                  <c:v>2.5978260256832929E-3</c:v>
                </c:pt>
                <c:pt idx="248">
                  <c:v>2.6093547825130712E-3</c:v>
                </c:pt>
                <c:pt idx="249">
                  <c:v>2.6142622745989803E-3</c:v>
                </c:pt>
                <c:pt idx="250">
                  <c:v>2.6191997926477565E-3</c:v>
                </c:pt>
                <c:pt idx="251">
                  <c:v>2.6241691626578199E-3</c:v>
                </c:pt>
                <c:pt idx="252">
                  <c:v>2.6321767167016979E-3</c:v>
                </c:pt>
                <c:pt idx="253">
                  <c:v>2.6444016836809896E-3</c:v>
                </c:pt>
                <c:pt idx="254">
                  <c:v>2.6495577048837467E-3</c:v>
                </c:pt>
              </c:numCache>
            </c:numRef>
          </c:yVal>
          <c:smooth val="0"/>
        </c:ser>
        <c:ser>
          <c:idx val="1"/>
          <c:order val="2"/>
          <c:tx>
            <c:v>MKT FRA</c:v>
          </c:tx>
          <c:spPr>
            <a:ln w="28575">
              <a:noFill/>
            </a:ln>
          </c:spPr>
          <c:marker>
            <c:symbol val="square"/>
            <c:size val="4"/>
          </c:marker>
          <c:xVal>
            <c:numRef>
              <c:f>EUR1Y!$AP$2:$AP$13</c:f>
              <c:numCache>
                <c:formatCode>ddd\,\ dd\-mmm\-yyyy</c:formatCode>
                <c:ptCount val="12"/>
                <c:pt idx="0">
                  <c:v>42278</c:v>
                </c:pt>
                <c:pt idx="1">
                  <c:v>42310</c:v>
                </c:pt>
                <c:pt idx="2">
                  <c:v>42339</c:v>
                </c:pt>
                <c:pt idx="3">
                  <c:v>42373</c:v>
                </c:pt>
                <c:pt idx="4">
                  <c:v>42401</c:v>
                </c:pt>
                <c:pt idx="5">
                  <c:v>42430</c:v>
                </c:pt>
                <c:pt idx="6">
                  <c:v>42461</c:v>
                </c:pt>
                <c:pt idx="7">
                  <c:v>42492</c:v>
                </c:pt>
                <c:pt idx="8">
                  <c:v>42522</c:v>
                </c:pt>
                <c:pt idx="9">
                  <c:v>42552</c:v>
                </c:pt>
                <c:pt idx="10">
                  <c:v>42583</c:v>
                </c:pt>
                <c:pt idx="11">
                  <c:v>42614</c:v>
                </c:pt>
              </c:numCache>
            </c:numRef>
          </c:xVal>
          <c:yVal>
            <c:numRef>
              <c:f>EUR1Y!$AQ$2:$AQ$13</c:f>
              <c:numCache>
                <c:formatCode>0.0000%</c:formatCode>
                <c:ptCount val="12"/>
                <c:pt idx="0">
                  <c:v>1.57E-3</c:v>
                </c:pt>
                <c:pt idx="1">
                  <c:v>1.6299999999999997E-3</c:v>
                </c:pt>
                <c:pt idx="2">
                  <c:v>1.6799999999999999E-3</c:v>
                </c:pt>
                <c:pt idx="3">
                  <c:v>1.7599999999999998E-3</c:v>
                </c:pt>
                <c:pt idx="4">
                  <c:v>1.8400000000000001E-3</c:v>
                </c:pt>
                <c:pt idx="5">
                  <c:v>1.91E-3</c:v>
                </c:pt>
                <c:pt idx="6">
                  <c:v>2.0200000000000001E-3</c:v>
                </c:pt>
                <c:pt idx="7">
                  <c:v>2.1299999999999999E-3</c:v>
                </c:pt>
                <c:pt idx="8">
                  <c:v>2.2400000000000002E-3</c:v>
                </c:pt>
                <c:pt idx="9">
                  <c:v>2.3700000000000001E-3</c:v>
                </c:pt>
                <c:pt idx="10">
                  <c:v>2.5100000000000001E-3</c:v>
                </c:pt>
                <c:pt idx="11">
                  <c:v>2.66E-3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20933760"/>
        <c:axId val="820935296"/>
      </c:scatterChart>
      <c:valAx>
        <c:axId val="820933760"/>
        <c:scaling>
          <c:orientation val="minMax"/>
        </c:scaling>
        <c:delete val="0"/>
        <c:axPos val="b"/>
        <c:numFmt formatCode="[$-409]mmm\-yy;@" sourceLinked="0"/>
        <c:majorTickMark val="out"/>
        <c:minorTickMark val="none"/>
        <c:tickLblPos val="nextTo"/>
        <c:txPr>
          <a:bodyPr rot="-2700000"/>
          <a:lstStyle/>
          <a:p>
            <a:pPr>
              <a:defRPr/>
            </a:pPr>
            <a:endParaRPr lang="en-US"/>
          </a:p>
        </c:txPr>
        <c:crossAx val="820935296"/>
        <c:crosses val="autoZero"/>
        <c:crossBetween val="midCat"/>
      </c:valAx>
      <c:valAx>
        <c:axId val="820935296"/>
        <c:scaling>
          <c:orientation val="minMax"/>
        </c:scaling>
        <c:delete val="0"/>
        <c:axPos val="l"/>
        <c:majorGridlines/>
        <c:numFmt formatCode="0.00%" sourceLinked="0"/>
        <c:majorTickMark val="out"/>
        <c:minorTickMark val="none"/>
        <c:tickLblPos val="nextTo"/>
        <c:crossAx val="820933760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86651833333333328"/>
          <c:y val="0.38667222222222219"/>
          <c:w val="9.4676111111111114E-2"/>
          <c:h val="0.19137750000000001"/>
        </c:manualLayout>
      </c:layout>
      <c:overlay val="1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Euribor 1Y (0Y-2Y)</a:t>
            </a:r>
          </a:p>
        </c:rich>
      </c:tx>
      <c:layout/>
      <c:overlay val="1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Mx</c:v>
          </c:tx>
          <c:spPr>
            <a:ln w="28575">
              <a:noFill/>
            </a:ln>
          </c:spPr>
          <c:marker>
            <c:symbol val="diamond"/>
            <c:size val="3"/>
          </c:marker>
          <c:xVal>
            <c:numRef>
              <c:f>EUR1Y!$AW$2:$AW$513</c:f>
              <c:numCache>
                <c:formatCode>ddd\,\ dd\-mmm\-yyyy</c:formatCode>
                <c:ptCount val="512"/>
                <c:pt idx="0">
                  <c:v>42248</c:v>
                </c:pt>
                <c:pt idx="1">
                  <c:v>42249</c:v>
                </c:pt>
                <c:pt idx="2">
                  <c:v>42250</c:v>
                </c:pt>
                <c:pt idx="3">
                  <c:v>42251</c:v>
                </c:pt>
                <c:pt idx="4">
                  <c:v>42254</c:v>
                </c:pt>
                <c:pt idx="5">
                  <c:v>42255</c:v>
                </c:pt>
                <c:pt idx="6">
                  <c:v>42256</c:v>
                </c:pt>
                <c:pt idx="7">
                  <c:v>42257</c:v>
                </c:pt>
                <c:pt idx="8">
                  <c:v>42258</c:v>
                </c:pt>
                <c:pt idx="9">
                  <c:v>42261</c:v>
                </c:pt>
                <c:pt idx="10">
                  <c:v>42262</c:v>
                </c:pt>
                <c:pt idx="11">
                  <c:v>42263</c:v>
                </c:pt>
                <c:pt idx="12">
                  <c:v>42264</c:v>
                </c:pt>
                <c:pt idx="13">
                  <c:v>42265</c:v>
                </c:pt>
                <c:pt idx="14">
                  <c:v>42268</c:v>
                </c:pt>
                <c:pt idx="15">
                  <c:v>42269</c:v>
                </c:pt>
                <c:pt idx="16">
                  <c:v>42270</c:v>
                </c:pt>
                <c:pt idx="17">
                  <c:v>42271</c:v>
                </c:pt>
                <c:pt idx="18">
                  <c:v>42272</c:v>
                </c:pt>
                <c:pt idx="19">
                  <c:v>42275</c:v>
                </c:pt>
                <c:pt idx="20">
                  <c:v>42276</c:v>
                </c:pt>
                <c:pt idx="21">
                  <c:v>42277</c:v>
                </c:pt>
                <c:pt idx="22">
                  <c:v>42278</c:v>
                </c:pt>
                <c:pt idx="23">
                  <c:v>42279</c:v>
                </c:pt>
                <c:pt idx="24">
                  <c:v>42282</c:v>
                </c:pt>
                <c:pt idx="25">
                  <c:v>42283</c:v>
                </c:pt>
                <c:pt idx="26">
                  <c:v>42284</c:v>
                </c:pt>
                <c:pt idx="27">
                  <c:v>42285</c:v>
                </c:pt>
                <c:pt idx="28">
                  <c:v>42286</c:v>
                </c:pt>
                <c:pt idx="29">
                  <c:v>42289</c:v>
                </c:pt>
                <c:pt idx="30">
                  <c:v>42290</c:v>
                </c:pt>
                <c:pt idx="31">
                  <c:v>42291</c:v>
                </c:pt>
                <c:pt idx="32">
                  <c:v>42292</c:v>
                </c:pt>
                <c:pt idx="33">
                  <c:v>42293</c:v>
                </c:pt>
                <c:pt idx="34">
                  <c:v>42296</c:v>
                </c:pt>
                <c:pt idx="35">
                  <c:v>42297</c:v>
                </c:pt>
                <c:pt idx="36">
                  <c:v>42298</c:v>
                </c:pt>
                <c:pt idx="37">
                  <c:v>42299</c:v>
                </c:pt>
                <c:pt idx="38">
                  <c:v>42300</c:v>
                </c:pt>
                <c:pt idx="39">
                  <c:v>42303</c:v>
                </c:pt>
                <c:pt idx="40">
                  <c:v>42304</c:v>
                </c:pt>
                <c:pt idx="41">
                  <c:v>42305</c:v>
                </c:pt>
                <c:pt idx="42">
                  <c:v>42306</c:v>
                </c:pt>
                <c:pt idx="43">
                  <c:v>42307</c:v>
                </c:pt>
                <c:pt idx="44">
                  <c:v>42310</c:v>
                </c:pt>
                <c:pt idx="45">
                  <c:v>42311</c:v>
                </c:pt>
                <c:pt idx="46">
                  <c:v>42312</c:v>
                </c:pt>
                <c:pt idx="47">
                  <c:v>42313</c:v>
                </c:pt>
                <c:pt idx="48">
                  <c:v>42314</c:v>
                </c:pt>
                <c:pt idx="49">
                  <c:v>42317</c:v>
                </c:pt>
                <c:pt idx="50">
                  <c:v>42318</c:v>
                </c:pt>
                <c:pt idx="51">
                  <c:v>42319</c:v>
                </c:pt>
                <c:pt idx="52">
                  <c:v>42320</c:v>
                </c:pt>
                <c:pt idx="53">
                  <c:v>42321</c:v>
                </c:pt>
                <c:pt idx="54">
                  <c:v>42324</c:v>
                </c:pt>
                <c:pt idx="55">
                  <c:v>42325</c:v>
                </c:pt>
                <c:pt idx="56">
                  <c:v>42326</c:v>
                </c:pt>
                <c:pt idx="57">
                  <c:v>42327</c:v>
                </c:pt>
                <c:pt idx="58">
                  <c:v>42328</c:v>
                </c:pt>
                <c:pt idx="59">
                  <c:v>42331</c:v>
                </c:pt>
                <c:pt idx="60">
                  <c:v>42332</c:v>
                </c:pt>
                <c:pt idx="61">
                  <c:v>42333</c:v>
                </c:pt>
                <c:pt idx="62">
                  <c:v>42334</c:v>
                </c:pt>
                <c:pt idx="63">
                  <c:v>42335</c:v>
                </c:pt>
                <c:pt idx="64">
                  <c:v>42338</c:v>
                </c:pt>
                <c:pt idx="65">
                  <c:v>42339</c:v>
                </c:pt>
                <c:pt idx="66">
                  <c:v>42340</c:v>
                </c:pt>
                <c:pt idx="67">
                  <c:v>42341</c:v>
                </c:pt>
                <c:pt idx="68">
                  <c:v>42342</c:v>
                </c:pt>
                <c:pt idx="69">
                  <c:v>42345</c:v>
                </c:pt>
                <c:pt idx="70">
                  <c:v>42346</c:v>
                </c:pt>
                <c:pt idx="71">
                  <c:v>42347</c:v>
                </c:pt>
                <c:pt idx="72">
                  <c:v>42348</c:v>
                </c:pt>
                <c:pt idx="73">
                  <c:v>42349</c:v>
                </c:pt>
                <c:pt idx="74">
                  <c:v>42352</c:v>
                </c:pt>
                <c:pt idx="75">
                  <c:v>42353</c:v>
                </c:pt>
                <c:pt idx="76">
                  <c:v>42354</c:v>
                </c:pt>
                <c:pt idx="77">
                  <c:v>42355</c:v>
                </c:pt>
                <c:pt idx="78">
                  <c:v>42356</c:v>
                </c:pt>
                <c:pt idx="79">
                  <c:v>42359</c:v>
                </c:pt>
                <c:pt idx="80">
                  <c:v>42360</c:v>
                </c:pt>
                <c:pt idx="81">
                  <c:v>42361</c:v>
                </c:pt>
                <c:pt idx="82">
                  <c:v>42362</c:v>
                </c:pt>
                <c:pt idx="83">
                  <c:v>42366</c:v>
                </c:pt>
                <c:pt idx="84">
                  <c:v>42367</c:v>
                </c:pt>
                <c:pt idx="85">
                  <c:v>42368</c:v>
                </c:pt>
                <c:pt idx="86">
                  <c:v>42369</c:v>
                </c:pt>
                <c:pt idx="87">
                  <c:v>42373</c:v>
                </c:pt>
                <c:pt idx="88">
                  <c:v>42374</c:v>
                </c:pt>
                <c:pt idx="89">
                  <c:v>42375</c:v>
                </c:pt>
                <c:pt idx="90">
                  <c:v>42376</c:v>
                </c:pt>
                <c:pt idx="91">
                  <c:v>42377</c:v>
                </c:pt>
                <c:pt idx="92">
                  <c:v>42380</c:v>
                </c:pt>
                <c:pt idx="93">
                  <c:v>42381</c:v>
                </c:pt>
                <c:pt idx="94">
                  <c:v>42382</c:v>
                </c:pt>
                <c:pt idx="95">
                  <c:v>42383</c:v>
                </c:pt>
                <c:pt idx="96">
                  <c:v>42384</c:v>
                </c:pt>
                <c:pt idx="97">
                  <c:v>42387</c:v>
                </c:pt>
                <c:pt idx="98">
                  <c:v>42388</c:v>
                </c:pt>
                <c:pt idx="99">
                  <c:v>42389</c:v>
                </c:pt>
                <c:pt idx="100">
                  <c:v>42390</c:v>
                </c:pt>
                <c:pt idx="101">
                  <c:v>42391</c:v>
                </c:pt>
                <c:pt idx="102">
                  <c:v>42394</c:v>
                </c:pt>
                <c:pt idx="103">
                  <c:v>42395</c:v>
                </c:pt>
                <c:pt idx="104">
                  <c:v>42396</c:v>
                </c:pt>
                <c:pt idx="105">
                  <c:v>42397</c:v>
                </c:pt>
                <c:pt idx="106">
                  <c:v>42398</c:v>
                </c:pt>
                <c:pt idx="107">
                  <c:v>42401</c:v>
                </c:pt>
                <c:pt idx="108">
                  <c:v>42402</c:v>
                </c:pt>
                <c:pt idx="109">
                  <c:v>42403</c:v>
                </c:pt>
                <c:pt idx="110">
                  <c:v>42404</c:v>
                </c:pt>
                <c:pt idx="111">
                  <c:v>42405</c:v>
                </c:pt>
                <c:pt idx="112">
                  <c:v>42408</c:v>
                </c:pt>
                <c:pt idx="113">
                  <c:v>42409</c:v>
                </c:pt>
                <c:pt idx="114">
                  <c:v>42410</c:v>
                </c:pt>
                <c:pt idx="115">
                  <c:v>42411</c:v>
                </c:pt>
                <c:pt idx="116">
                  <c:v>42412</c:v>
                </c:pt>
                <c:pt idx="117">
                  <c:v>42415</c:v>
                </c:pt>
                <c:pt idx="118">
                  <c:v>42416</c:v>
                </c:pt>
                <c:pt idx="119">
                  <c:v>42417</c:v>
                </c:pt>
                <c:pt idx="120">
                  <c:v>42418</c:v>
                </c:pt>
                <c:pt idx="121">
                  <c:v>42419</c:v>
                </c:pt>
                <c:pt idx="122">
                  <c:v>42422</c:v>
                </c:pt>
                <c:pt idx="123">
                  <c:v>42423</c:v>
                </c:pt>
                <c:pt idx="124">
                  <c:v>42424</c:v>
                </c:pt>
                <c:pt idx="125">
                  <c:v>42425</c:v>
                </c:pt>
                <c:pt idx="126">
                  <c:v>42426</c:v>
                </c:pt>
                <c:pt idx="127">
                  <c:v>42429</c:v>
                </c:pt>
                <c:pt idx="128">
                  <c:v>42430</c:v>
                </c:pt>
                <c:pt idx="129">
                  <c:v>42431</c:v>
                </c:pt>
                <c:pt idx="130">
                  <c:v>42432</c:v>
                </c:pt>
                <c:pt idx="131">
                  <c:v>42433</c:v>
                </c:pt>
                <c:pt idx="132">
                  <c:v>42436</c:v>
                </c:pt>
                <c:pt idx="133">
                  <c:v>42437</c:v>
                </c:pt>
                <c:pt idx="134">
                  <c:v>42438</c:v>
                </c:pt>
                <c:pt idx="135">
                  <c:v>42439</c:v>
                </c:pt>
                <c:pt idx="136">
                  <c:v>42440</c:v>
                </c:pt>
                <c:pt idx="137">
                  <c:v>42443</c:v>
                </c:pt>
                <c:pt idx="138">
                  <c:v>42444</c:v>
                </c:pt>
                <c:pt idx="139">
                  <c:v>42445</c:v>
                </c:pt>
                <c:pt idx="140">
                  <c:v>42446</c:v>
                </c:pt>
                <c:pt idx="141">
                  <c:v>42447</c:v>
                </c:pt>
                <c:pt idx="142">
                  <c:v>42450</c:v>
                </c:pt>
                <c:pt idx="143">
                  <c:v>42451</c:v>
                </c:pt>
                <c:pt idx="144">
                  <c:v>42452</c:v>
                </c:pt>
                <c:pt idx="145">
                  <c:v>42453</c:v>
                </c:pt>
                <c:pt idx="146">
                  <c:v>42458</c:v>
                </c:pt>
                <c:pt idx="147">
                  <c:v>42459</c:v>
                </c:pt>
                <c:pt idx="148">
                  <c:v>42460</c:v>
                </c:pt>
                <c:pt idx="149">
                  <c:v>42461</c:v>
                </c:pt>
                <c:pt idx="150">
                  <c:v>42464</c:v>
                </c:pt>
                <c:pt idx="151">
                  <c:v>42465</c:v>
                </c:pt>
                <c:pt idx="152">
                  <c:v>42466</c:v>
                </c:pt>
                <c:pt idx="153">
                  <c:v>42467</c:v>
                </c:pt>
                <c:pt idx="154">
                  <c:v>42468</c:v>
                </c:pt>
                <c:pt idx="155">
                  <c:v>42471</c:v>
                </c:pt>
                <c:pt idx="156">
                  <c:v>42472</c:v>
                </c:pt>
                <c:pt idx="157">
                  <c:v>42473</c:v>
                </c:pt>
                <c:pt idx="158">
                  <c:v>42474</c:v>
                </c:pt>
                <c:pt idx="159">
                  <c:v>42475</c:v>
                </c:pt>
                <c:pt idx="160">
                  <c:v>42478</c:v>
                </c:pt>
                <c:pt idx="161">
                  <c:v>42479</c:v>
                </c:pt>
                <c:pt idx="162">
                  <c:v>42480</c:v>
                </c:pt>
                <c:pt idx="163">
                  <c:v>42481</c:v>
                </c:pt>
                <c:pt idx="164">
                  <c:v>42482</c:v>
                </c:pt>
                <c:pt idx="165">
                  <c:v>42485</c:v>
                </c:pt>
                <c:pt idx="166">
                  <c:v>42486</c:v>
                </c:pt>
                <c:pt idx="167">
                  <c:v>42487</c:v>
                </c:pt>
                <c:pt idx="168">
                  <c:v>42488</c:v>
                </c:pt>
                <c:pt idx="169">
                  <c:v>42489</c:v>
                </c:pt>
                <c:pt idx="170">
                  <c:v>42492</c:v>
                </c:pt>
                <c:pt idx="171">
                  <c:v>42493</c:v>
                </c:pt>
                <c:pt idx="172">
                  <c:v>42494</c:v>
                </c:pt>
                <c:pt idx="173">
                  <c:v>42495</c:v>
                </c:pt>
                <c:pt idx="174">
                  <c:v>42496</c:v>
                </c:pt>
                <c:pt idx="175">
                  <c:v>42499</c:v>
                </c:pt>
                <c:pt idx="176">
                  <c:v>42500</c:v>
                </c:pt>
                <c:pt idx="177">
                  <c:v>42501</c:v>
                </c:pt>
                <c:pt idx="178">
                  <c:v>42502</c:v>
                </c:pt>
                <c:pt idx="179">
                  <c:v>42503</c:v>
                </c:pt>
                <c:pt idx="180">
                  <c:v>42506</c:v>
                </c:pt>
                <c:pt idx="181">
                  <c:v>42507</c:v>
                </c:pt>
                <c:pt idx="182">
                  <c:v>42508</c:v>
                </c:pt>
                <c:pt idx="183">
                  <c:v>42509</c:v>
                </c:pt>
                <c:pt idx="184">
                  <c:v>42510</c:v>
                </c:pt>
                <c:pt idx="185">
                  <c:v>42513</c:v>
                </c:pt>
                <c:pt idx="186">
                  <c:v>42514</c:v>
                </c:pt>
                <c:pt idx="187">
                  <c:v>42515</c:v>
                </c:pt>
                <c:pt idx="188">
                  <c:v>42516</c:v>
                </c:pt>
                <c:pt idx="189">
                  <c:v>42517</c:v>
                </c:pt>
                <c:pt idx="190">
                  <c:v>42520</c:v>
                </c:pt>
                <c:pt idx="191">
                  <c:v>42521</c:v>
                </c:pt>
                <c:pt idx="192">
                  <c:v>42522</c:v>
                </c:pt>
                <c:pt idx="193">
                  <c:v>42523</c:v>
                </c:pt>
                <c:pt idx="194">
                  <c:v>42524</c:v>
                </c:pt>
                <c:pt idx="195">
                  <c:v>42527</c:v>
                </c:pt>
                <c:pt idx="196">
                  <c:v>42528</c:v>
                </c:pt>
                <c:pt idx="197">
                  <c:v>42529</c:v>
                </c:pt>
                <c:pt idx="198">
                  <c:v>42530</c:v>
                </c:pt>
                <c:pt idx="199">
                  <c:v>42531</c:v>
                </c:pt>
                <c:pt idx="200">
                  <c:v>42534</c:v>
                </c:pt>
                <c:pt idx="201">
                  <c:v>42535</c:v>
                </c:pt>
                <c:pt idx="202">
                  <c:v>42536</c:v>
                </c:pt>
                <c:pt idx="203">
                  <c:v>42537</c:v>
                </c:pt>
                <c:pt idx="204">
                  <c:v>42538</c:v>
                </c:pt>
                <c:pt idx="205">
                  <c:v>42541</c:v>
                </c:pt>
                <c:pt idx="206">
                  <c:v>42542</c:v>
                </c:pt>
                <c:pt idx="207">
                  <c:v>42543</c:v>
                </c:pt>
                <c:pt idx="208">
                  <c:v>42544</c:v>
                </c:pt>
                <c:pt idx="209">
                  <c:v>42545</c:v>
                </c:pt>
                <c:pt idx="210">
                  <c:v>42548</c:v>
                </c:pt>
                <c:pt idx="211">
                  <c:v>42549</c:v>
                </c:pt>
                <c:pt idx="212">
                  <c:v>42550</c:v>
                </c:pt>
                <c:pt idx="213">
                  <c:v>42551</c:v>
                </c:pt>
                <c:pt idx="214">
                  <c:v>42552</c:v>
                </c:pt>
                <c:pt idx="215">
                  <c:v>42555</c:v>
                </c:pt>
                <c:pt idx="216">
                  <c:v>42556</c:v>
                </c:pt>
                <c:pt idx="217">
                  <c:v>42557</c:v>
                </c:pt>
                <c:pt idx="218">
                  <c:v>42558</c:v>
                </c:pt>
                <c:pt idx="219">
                  <c:v>42559</c:v>
                </c:pt>
                <c:pt idx="220">
                  <c:v>42562</c:v>
                </c:pt>
                <c:pt idx="221">
                  <c:v>42563</c:v>
                </c:pt>
                <c:pt idx="222">
                  <c:v>42564</c:v>
                </c:pt>
                <c:pt idx="223">
                  <c:v>42565</c:v>
                </c:pt>
                <c:pt idx="224">
                  <c:v>42566</c:v>
                </c:pt>
                <c:pt idx="225">
                  <c:v>42569</c:v>
                </c:pt>
                <c:pt idx="226">
                  <c:v>42570</c:v>
                </c:pt>
                <c:pt idx="227">
                  <c:v>42571</c:v>
                </c:pt>
                <c:pt idx="228">
                  <c:v>42572</c:v>
                </c:pt>
                <c:pt idx="229">
                  <c:v>42573</c:v>
                </c:pt>
                <c:pt idx="230">
                  <c:v>42576</c:v>
                </c:pt>
                <c:pt idx="231">
                  <c:v>42577</c:v>
                </c:pt>
                <c:pt idx="232">
                  <c:v>42578</c:v>
                </c:pt>
                <c:pt idx="233">
                  <c:v>42579</c:v>
                </c:pt>
                <c:pt idx="234">
                  <c:v>42580</c:v>
                </c:pt>
                <c:pt idx="235">
                  <c:v>42583</c:v>
                </c:pt>
                <c:pt idx="236">
                  <c:v>42584</c:v>
                </c:pt>
                <c:pt idx="237">
                  <c:v>42585</c:v>
                </c:pt>
                <c:pt idx="238">
                  <c:v>42586</c:v>
                </c:pt>
                <c:pt idx="239">
                  <c:v>42587</c:v>
                </c:pt>
                <c:pt idx="240">
                  <c:v>42590</c:v>
                </c:pt>
                <c:pt idx="241">
                  <c:v>42591</c:v>
                </c:pt>
                <c:pt idx="242">
                  <c:v>42592</c:v>
                </c:pt>
                <c:pt idx="243">
                  <c:v>42593</c:v>
                </c:pt>
                <c:pt idx="244">
                  <c:v>42594</c:v>
                </c:pt>
                <c:pt idx="245">
                  <c:v>42597</c:v>
                </c:pt>
                <c:pt idx="246">
                  <c:v>42598</c:v>
                </c:pt>
                <c:pt idx="247">
                  <c:v>42599</c:v>
                </c:pt>
                <c:pt idx="248">
                  <c:v>42600</c:v>
                </c:pt>
                <c:pt idx="249">
                  <c:v>42601</c:v>
                </c:pt>
                <c:pt idx="250">
                  <c:v>42604</c:v>
                </c:pt>
                <c:pt idx="251">
                  <c:v>42605</c:v>
                </c:pt>
                <c:pt idx="252">
                  <c:v>42606</c:v>
                </c:pt>
                <c:pt idx="253">
                  <c:v>42607</c:v>
                </c:pt>
                <c:pt idx="254">
                  <c:v>42608</c:v>
                </c:pt>
                <c:pt idx="255">
                  <c:v>42611</c:v>
                </c:pt>
                <c:pt idx="256">
                  <c:v>42612</c:v>
                </c:pt>
                <c:pt idx="257">
                  <c:v>42613</c:v>
                </c:pt>
                <c:pt idx="258">
                  <c:v>42614</c:v>
                </c:pt>
                <c:pt idx="259">
                  <c:v>42615</c:v>
                </c:pt>
                <c:pt idx="260">
                  <c:v>42618</c:v>
                </c:pt>
                <c:pt idx="261">
                  <c:v>42619</c:v>
                </c:pt>
                <c:pt idx="262">
                  <c:v>42620</c:v>
                </c:pt>
                <c:pt idx="263">
                  <c:v>42621</c:v>
                </c:pt>
                <c:pt idx="264">
                  <c:v>42622</c:v>
                </c:pt>
                <c:pt idx="265">
                  <c:v>42625</c:v>
                </c:pt>
                <c:pt idx="266">
                  <c:v>42626</c:v>
                </c:pt>
                <c:pt idx="267">
                  <c:v>42627</c:v>
                </c:pt>
                <c:pt idx="268">
                  <c:v>42628</c:v>
                </c:pt>
                <c:pt idx="269">
                  <c:v>42629</c:v>
                </c:pt>
                <c:pt idx="270">
                  <c:v>42632</c:v>
                </c:pt>
                <c:pt idx="271">
                  <c:v>42633</c:v>
                </c:pt>
                <c:pt idx="272">
                  <c:v>42634</c:v>
                </c:pt>
                <c:pt idx="273">
                  <c:v>42635</c:v>
                </c:pt>
                <c:pt idx="274">
                  <c:v>42636</c:v>
                </c:pt>
                <c:pt idx="275">
                  <c:v>42639</c:v>
                </c:pt>
                <c:pt idx="276">
                  <c:v>42640</c:v>
                </c:pt>
                <c:pt idx="277">
                  <c:v>42641</c:v>
                </c:pt>
                <c:pt idx="278">
                  <c:v>42642</c:v>
                </c:pt>
                <c:pt idx="279">
                  <c:v>42643</c:v>
                </c:pt>
                <c:pt idx="280">
                  <c:v>42646</c:v>
                </c:pt>
                <c:pt idx="281">
                  <c:v>42647</c:v>
                </c:pt>
                <c:pt idx="282">
                  <c:v>42648</c:v>
                </c:pt>
                <c:pt idx="283">
                  <c:v>42649</c:v>
                </c:pt>
                <c:pt idx="284">
                  <c:v>42650</c:v>
                </c:pt>
                <c:pt idx="285">
                  <c:v>42653</c:v>
                </c:pt>
                <c:pt idx="286">
                  <c:v>42654</c:v>
                </c:pt>
                <c:pt idx="287">
                  <c:v>42655</c:v>
                </c:pt>
                <c:pt idx="288">
                  <c:v>42656</c:v>
                </c:pt>
                <c:pt idx="289">
                  <c:v>42657</c:v>
                </c:pt>
                <c:pt idx="290">
                  <c:v>42660</c:v>
                </c:pt>
                <c:pt idx="291">
                  <c:v>42661</c:v>
                </c:pt>
                <c:pt idx="292">
                  <c:v>42662</c:v>
                </c:pt>
                <c:pt idx="293">
                  <c:v>42663</c:v>
                </c:pt>
                <c:pt idx="294">
                  <c:v>42664</c:v>
                </c:pt>
                <c:pt idx="295">
                  <c:v>42667</c:v>
                </c:pt>
                <c:pt idx="296">
                  <c:v>42668</c:v>
                </c:pt>
                <c:pt idx="297">
                  <c:v>42669</c:v>
                </c:pt>
                <c:pt idx="298">
                  <c:v>42670</c:v>
                </c:pt>
                <c:pt idx="299">
                  <c:v>42671</c:v>
                </c:pt>
                <c:pt idx="300">
                  <c:v>42674</c:v>
                </c:pt>
                <c:pt idx="301">
                  <c:v>42675</c:v>
                </c:pt>
                <c:pt idx="302">
                  <c:v>42676</c:v>
                </c:pt>
                <c:pt idx="303">
                  <c:v>42677</c:v>
                </c:pt>
                <c:pt idx="304">
                  <c:v>42678</c:v>
                </c:pt>
                <c:pt idx="305">
                  <c:v>42681</c:v>
                </c:pt>
                <c:pt idx="306">
                  <c:v>42682</c:v>
                </c:pt>
                <c:pt idx="307">
                  <c:v>42683</c:v>
                </c:pt>
                <c:pt idx="308">
                  <c:v>42684</c:v>
                </c:pt>
                <c:pt idx="309">
                  <c:v>42685</c:v>
                </c:pt>
                <c:pt idx="310">
                  <c:v>42688</c:v>
                </c:pt>
                <c:pt idx="311">
                  <c:v>42689</c:v>
                </c:pt>
                <c:pt idx="312">
                  <c:v>42690</c:v>
                </c:pt>
                <c:pt idx="313">
                  <c:v>42691</c:v>
                </c:pt>
                <c:pt idx="314">
                  <c:v>42692</c:v>
                </c:pt>
                <c:pt idx="315">
                  <c:v>42695</c:v>
                </c:pt>
                <c:pt idx="316">
                  <c:v>42696</c:v>
                </c:pt>
                <c:pt idx="317">
                  <c:v>42697</c:v>
                </c:pt>
                <c:pt idx="318">
                  <c:v>42698</c:v>
                </c:pt>
                <c:pt idx="319">
                  <c:v>42699</c:v>
                </c:pt>
                <c:pt idx="320">
                  <c:v>42702</c:v>
                </c:pt>
                <c:pt idx="321">
                  <c:v>42703</c:v>
                </c:pt>
                <c:pt idx="322">
                  <c:v>42704</c:v>
                </c:pt>
                <c:pt idx="323">
                  <c:v>42705</c:v>
                </c:pt>
                <c:pt idx="324">
                  <c:v>42706</c:v>
                </c:pt>
                <c:pt idx="325">
                  <c:v>42709</c:v>
                </c:pt>
                <c:pt idx="326">
                  <c:v>42710</c:v>
                </c:pt>
                <c:pt idx="327">
                  <c:v>42711</c:v>
                </c:pt>
                <c:pt idx="328">
                  <c:v>42712</c:v>
                </c:pt>
                <c:pt idx="329">
                  <c:v>42713</c:v>
                </c:pt>
                <c:pt idx="330">
                  <c:v>42716</c:v>
                </c:pt>
                <c:pt idx="331">
                  <c:v>42717</c:v>
                </c:pt>
                <c:pt idx="332">
                  <c:v>42718</c:v>
                </c:pt>
                <c:pt idx="333">
                  <c:v>42719</c:v>
                </c:pt>
                <c:pt idx="334">
                  <c:v>42720</c:v>
                </c:pt>
                <c:pt idx="335">
                  <c:v>42723</c:v>
                </c:pt>
                <c:pt idx="336">
                  <c:v>42724</c:v>
                </c:pt>
                <c:pt idx="337">
                  <c:v>42725</c:v>
                </c:pt>
                <c:pt idx="338">
                  <c:v>42726</c:v>
                </c:pt>
                <c:pt idx="339">
                  <c:v>42727</c:v>
                </c:pt>
                <c:pt idx="340">
                  <c:v>42731</c:v>
                </c:pt>
                <c:pt idx="341">
                  <c:v>42732</c:v>
                </c:pt>
                <c:pt idx="342">
                  <c:v>42733</c:v>
                </c:pt>
                <c:pt idx="343">
                  <c:v>42734</c:v>
                </c:pt>
                <c:pt idx="344">
                  <c:v>42737</c:v>
                </c:pt>
                <c:pt idx="345">
                  <c:v>42738</c:v>
                </c:pt>
                <c:pt idx="346">
                  <c:v>42739</c:v>
                </c:pt>
                <c:pt idx="347">
                  <c:v>42740</c:v>
                </c:pt>
                <c:pt idx="348">
                  <c:v>42741</c:v>
                </c:pt>
                <c:pt idx="349">
                  <c:v>42744</c:v>
                </c:pt>
                <c:pt idx="350">
                  <c:v>42745</c:v>
                </c:pt>
                <c:pt idx="351">
                  <c:v>42746</c:v>
                </c:pt>
                <c:pt idx="352">
                  <c:v>42747</c:v>
                </c:pt>
                <c:pt idx="353">
                  <c:v>42748</c:v>
                </c:pt>
                <c:pt idx="354">
                  <c:v>42751</c:v>
                </c:pt>
                <c:pt idx="355">
                  <c:v>42752</c:v>
                </c:pt>
                <c:pt idx="356">
                  <c:v>42753</c:v>
                </c:pt>
                <c:pt idx="357">
                  <c:v>42754</c:v>
                </c:pt>
                <c:pt idx="358">
                  <c:v>42755</c:v>
                </c:pt>
                <c:pt idx="359">
                  <c:v>42758</c:v>
                </c:pt>
                <c:pt idx="360">
                  <c:v>42759</c:v>
                </c:pt>
                <c:pt idx="361">
                  <c:v>42760</c:v>
                </c:pt>
                <c:pt idx="362">
                  <c:v>42761</c:v>
                </c:pt>
                <c:pt idx="363">
                  <c:v>42762</c:v>
                </c:pt>
                <c:pt idx="364">
                  <c:v>42765</c:v>
                </c:pt>
                <c:pt idx="365">
                  <c:v>42766</c:v>
                </c:pt>
                <c:pt idx="366">
                  <c:v>42767</c:v>
                </c:pt>
                <c:pt idx="367">
                  <c:v>42768</c:v>
                </c:pt>
                <c:pt idx="368">
                  <c:v>42769</c:v>
                </c:pt>
                <c:pt idx="369">
                  <c:v>42772</c:v>
                </c:pt>
                <c:pt idx="370">
                  <c:v>42773</c:v>
                </c:pt>
                <c:pt idx="371">
                  <c:v>42774</c:v>
                </c:pt>
                <c:pt idx="372">
                  <c:v>42775</c:v>
                </c:pt>
                <c:pt idx="373">
                  <c:v>42776</c:v>
                </c:pt>
                <c:pt idx="374">
                  <c:v>42779</c:v>
                </c:pt>
                <c:pt idx="375">
                  <c:v>42780</c:v>
                </c:pt>
                <c:pt idx="376">
                  <c:v>42781</c:v>
                </c:pt>
                <c:pt idx="377">
                  <c:v>42782</c:v>
                </c:pt>
                <c:pt idx="378">
                  <c:v>42783</c:v>
                </c:pt>
                <c:pt idx="379">
                  <c:v>42786</c:v>
                </c:pt>
                <c:pt idx="380">
                  <c:v>42787</c:v>
                </c:pt>
                <c:pt idx="381">
                  <c:v>42788</c:v>
                </c:pt>
                <c:pt idx="382">
                  <c:v>42789</c:v>
                </c:pt>
                <c:pt idx="383">
                  <c:v>42790</c:v>
                </c:pt>
                <c:pt idx="384">
                  <c:v>42793</c:v>
                </c:pt>
                <c:pt idx="385">
                  <c:v>42794</c:v>
                </c:pt>
                <c:pt idx="386">
                  <c:v>42795</c:v>
                </c:pt>
                <c:pt idx="387">
                  <c:v>42796</c:v>
                </c:pt>
                <c:pt idx="388">
                  <c:v>42797</c:v>
                </c:pt>
                <c:pt idx="389">
                  <c:v>42800</c:v>
                </c:pt>
                <c:pt idx="390">
                  <c:v>42801</c:v>
                </c:pt>
                <c:pt idx="391">
                  <c:v>42802</c:v>
                </c:pt>
                <c:pt idx="392">
                  <c:v>42803</c:v>
                </c:pt>
                <c:pt idx="393">
                  <c:v>42804</c:v>
                </c:pt>
                <c:pt idx="394">
                  <c:v>42807</c:v>
                </c:pt>
                <c:pt idx="395">
                  <c:v>42808</c:v>
                </c:pt>
                <c:pt idx="396">
                  <c:v>42809</c:v>
                </c:pt>
                <c:pt idx="397">
                  <c:v>42810</c:v>
                </c:pt>
                <c:pt idx="398">
                  <c:v>42811</c:v>
                </c:pt>
                <c:pt idx="399">
                  <c:v>42814</c:v>
                </c:pt>
                <c:pt idx="400">
                  <c:v>42815</c:v>
                </c:pt>
                <c:pt idx="401">
                  <c:v>42816</c:v>
                </c:pt>
                <c:pt idx="402">
                  <c:v>42817</c:v>
                </c:pt>
                <c:pt idx="403">
                  <c:v>42818</c:v>
                </c:pt>
                <c:pt idx="404">
                  <c:v>42821</c:v>
                </c:pt>
                <c:pt idx="405">
                  <c:v>42822</c:v>
                </c:pt>
                <c:pt idx="406">
                  <c:v>42823</c:v>
                </c:pt>
                <c:pt idx="407">
                  <c:v>42824</c:v>
                </c:pt>
                <c:pt idx="408">
                  <c:v>42825</c:v>
                </c:pt>
                <c:pt idx="409">
                  <c:v>42828</c:v>
                </c:pt>
                <c:pt idx="410">
                  <c:v>42829</c:v>
                </c:pt>
                <c:pt idx="411">
                  <c:v>42830</c:v>
                </c:pt>
                <c:pt idx="412">
                  <c:v>42831</c:v>
                </c:pt>
                <c:pt idx="413">
                  <c:v>42832</c:v>
                </c:pt>
                <c:pt idx="414">
                  <c:v>42835</c:v>
                </c:pt>
                <c:pt idx="415">
                  <c:v>42836</c:v>
                </c:pt>
                <c:pt idx="416">
                  <c:v>42837</c:v>
                </c:pt>
                <c:pt idx="417">
                  <c:v>42838</c:v>
                </c:pt>
                <c:pt idx="418">
                  <c:v>42843</c:v>
                </c:pt>
                <c:pt idx="419">
                  <c:v>42844</c:v>
                </c:pt>
                <c:pt idx="420">
                  <c:v>42845</c:v>
                </c:pt>
                <c:pt idx="421">
                  <c:v>42846</c:v>
                </c:pt>
                <c:pt idx="422">
                  <c:v>42849</c:v>
                </c:pt>
                <c:pt idx="423">
                  <c:v>42850</c:v>
                </c:pt>
                <c:pt idx="424">
                  <c:v>42851</c:v>
                </c:pt>
                <c:pt idx="425">
                  <c:v>42852</c:v>
                </c:pt>
                <c:pt idx="426">
                  <c:v>42853</c:v>
                </c:pt>
                <c:pt idx="427">
                  <c:v>42857</c:v>
                </c:pt>
                <c:pt idx="428">
                  <c:v>42858</c:v>
                </c:pt>
                <c:pt idx="429">
                  <c:v>42859</c:v>
                </c:pt>
                <c:pt idx="430">
                  <c:v>42860</c:v>
                </c:pt>
                <c:pt idx="431">
                  <c:v>42863</c:v>
                </c:pt>
                <c:pt idx="432">
                  <c:v>42864</c:v>
                </c:pt>
                <c:pt idx="433">
                  <c:v>42865</c:v>
                </c:pt>
                <c:pt idx="434">
                  <c:v>42866</c:v>
                </c:pt>
                <c:pt idx="435">
                  <c:v>42867</c:v>
                </c:pt>
                <c:pt idx="436">
                  <c:v>42870</c:v>
                </c:pt>
                <c:pt idx="437">
                  <c:v>42871</c:v>
                </c:pt>
                <c:pt idx="438">
                  <c:v>42872</c:v>
                </c:pt>
                <c:pt idx="439">
                  <c:v>42873</c:v>
                </c:pt>
                <c:pt idx="440">
                  <c:v>42874</c:v>
                </c:pt>
                <c:pt idx="441">
                  <c:v>42877</c:v>
                </c:pt>
                <c:pt idx="442">
                  <c:v>42878</c:v>
                </c:pt>
                <c:pt idx="443">
                  <c:v>42879</c:v>
                </c:pt>
                <c:pt idx="444">
                  <c:v>42880</c:v>
                </c:pt>
                <c:pt idx="445">
                  <c:v>42881</c:v>
                </c:pt>
                <c:pt idx="446">
                  <c:v>42884</c:v>
                </c:pt>
                <c:pt idx="447">
                  <c:v>42885</c:v>
                </c:pt>
                <c:pt idx="448">
                  <c:v>42886</c:v>
                </c:pt>
                <c:pt idx="449">
                  <c:v>42887</c:v>
                </c:pt>
                <c:pt idx="450">
                  <c:v>42888</c:v>
                </c:pt>
                <c:pt idx="451">
                  <c:v>42891</c:v>
                </c:pt>
                <c:pt idx="452">
                  <c:v>42892</c:v>
                </c:pt>
                <c:pt idx="453">
                  <c:v>42893</c:v>
                </c:pt>
                <c:pt idx="454">
                  <c:v>42894</c:v>
                </c:pt>
                <c:pt idx="455">
                  <c:v>42895</c:v>
                </c:pt>
                <c:pt idx="456">
                  <c:v>42898</c:v>
                </c:pt>
                <c:pt idx="457">
                  <c:v>42899</c:v>
                </c:pt>
                <c:pt idx="458">
                  <c:v>42900</c:v>
                </c:pt>
                <c:pt idx="459">
                  <c:v>42901</c:v>
                </c:pt>
                <c:pt idx="460">
                  <c:v>42902</c:v>
                </c:pt>
                <c:pt idx="461">
                  <c:v>42905</c:v>
                </c:pt>
                <c:pt idx="462">
                  <c:v>42906</c:v>
                </c:pt>
                <c:pt idx="463">
                  <c:v>42907</c:v>
                </c:pt>
                <c:pt idx="464">
                  <c:v>42908</c:v>
                </c:pt>
                <c:pt idx="465">
                  <c:v>42909</c:v>
                </c:pt>
                <c:pt idx="466">
                  <c:v>42912</c:v>
                </c:pt>
                <c:pt idx="467">
                  <c:v>42913</c:v>
                </c:pt>
                <c:pt idx="468">
                  <c:v>42914</c:v>
                </c:pt>
                <c:pt idx="469">
                  <c:v>42915</c:v>
                </c:pt>
                <c:pt idx="470">
                  <c:v>42916</c:v>
                </c:pt>
                <c:pt idx="471">
                  <c:v>42919</c:v>
                </c:pt>
                <c:pt idx="472">
                  <c:v>42920</c:v>
                </c:pt>
                <c:pt idx="473">
                  <c:v>42921</c:v>
                </c:pt>
                <c:pt idx="474">
                  <c:v>42922</c:v>
                </c:pt>
                <c:pt idx="475">
                  <c:v>42923</c:v>
                </c:pt>
                <c:pt idx="476">
                  <c:v>42926</c:v>
                </c:pt>
                <c:pt idx="477">
                  <c:v>42927</c:v>
                </c:pt>
                <c:pt idx="478">
                  <c:v>42928</c:v>
                </c:pt>
                <c:pt idx="479">
                  <c:v>42929</c:v>
                </c:pt>
                <c:pt idx="480">
                  <c:v>42930</c:v>
                </c:pt>
                <c:pt idx="481">
                  <c:v>42933</c:v>
                </c:pt>
                <c:pt idx="482">
                  <c:v>42934</c:v>
                </c:pt>
                <c:pt idx="483">
                  <c:v>42935</c:v>
                </c:pt>
                <c:pt idx="484">
                  <c:v>42936</c:v>
                </c:pt>
                <c:pt idx="485">
                  <c:v>42937</c:v>
                </c:pt>
                <c:pt idx="486">
                  <c:v>42940</c:v>
                </c:pt>
                <c:pt idx="487">
                  <c:v>42941</c:v>
                </c:pt>
                <c:pt idx="488">
                  <c:v>42942</c:v>
                </c:pt>
                <c:pt idx="489">
                  <c:v>42943</c:v>
                </c:pt>
                <c:pt idx="490">
                  <c:v>42944</c:v>
                </c:pt>
                <c:pt idx="491">
                  <c:v>42947</c:v>
                </c:pt>
                <c:pt idx="492">
                  <c:v>42948</c:v>
                </c:pt>
                <c:pt idx="493">
                  <c:v>42949</c:v>
                </c:pt>
                <c:pt idx="494">
                  <c:v>42950</c:v>
                </c:pt>
                <c:pt idx="495">
                  <c:v>42951</c:v>
                </c:pt>
                <c:pt idx="496">
                  <c:v>42954</c:v>
                </c:pt>
                <c:pt idx="497">
                  <c:v>42955</c:v>
                </c:pt>
                <c:pt idx="498">
                  <c:v>42956</c:v>
                </c:pt>
                <c:pt idx="499">
                  <c:v>42957</c:v>
                </c:pt>
                <c:pt idx="500">
                  <c:v>42958</c:v>
                </c:pt>
                <c:pt idx="501">
                  <c:v>42961</c:v>
                </c:pt>
                <c:pt idx="502">
                  <c:v>42962</c:v>
                </c:pt>
                <c:pt idx="503">
                  <c:v>42963</c:v>
                </c:pt>
                <c:pt idx="504">
                  <c:v>42964</c:v>
                </c:pt>
                <c:pt idx="505">
                  <c:v>42965</c:v>
                </c:pt>
                <c:pt idx="506">
                  <c:v>42968</c:v>
                </c:pt>
                <c:pt idx="507">
                  <c:v>42969</c:v>
                </c:pt>
                <c:pt idx="508">
                  <c:v>42970</c:v>
                </c:pt>
                <c:pt idx="509">
                  <c:v>42971</c:v>
                </c:pt>
                <c:pt idx="510">
                  <c:v>42972</c:v>
                </c:pt>
                <c:pt idx="511">
                  <c:v>42979</c:v>
                </c:pt>
              </c:numCache>
            </c:numRef>
          </c:xVal>
          <c:yVal>
            <c:numRef>
              <c:f>EUR1Y!$AY$2:$AY$513</c:f>
              <c:numCache>
                <c:formatCode>0.0000%</c:formatCode>
                <c:ptCount val="512"/>
                <c:pt idx="0">
                  <c:v>1.6099999999999997E-3</c:v>
                </c:pt>
                <c:pt idx="1">
                  <c:v>1.6086186735785343E-3</c:v>
                </c:pt>
                <c:pt idx="2">
                  <c:v>1.6056189202930176E-3</c:v>
                </c:pt>
                <c:pt idx="3">
                  <c:v>1.604981415169214E-3</c:v>
                </c:pt>
                <c:pt idx="4">
                  <c:v>1.6014042574283704E-3</c:v>
                </c:pt>
                <c:pt idx="5">
                  <c:v>1.5999194578475975E-3</c:v>
                </c:pt>
                <c:pt idx="6">
                  <c:v>1.5984273799269266E-3</c:v>
                </c:pt>
                <c:pt idx="7">
                  <c:v>1.5952718543103034E-3</c:v>
                </c:pt>
                <c:pt idx="8">
                  <c:v>1.5946062085006997E-3</c:v>
                </c:pt>
                <c:pt idx="9">
                  <c:v>1.5909615280230152E-3</c:v>
                </c:pt>
                <c:pt idx="10">
                  <c:v>1.5894884485298749E-3</c:v>
                </c:pt>
                <c:pt idx="11">
                  <c:v>1.588029274046556E-3</c:v>
                </c:pt>
                <c:pt idx="12">
                  <c:v>1.5851569321078747E-3</c:v>
                </c:pt>
                <c:pt idx="13">
                  <c:v>1.5844637768806864E-3</c:v>
                </c:pt>
                <c:pt idx="14">
                  <c:v>1.5810534040069072E-3</c:v>
                </c:pt>
                <c:pt idx="15">
                  <c:v>1.579744956794471E-3</c:v>
                </c:pt>
                <c:pt idx="16">
                  <c:v>1.5784731409044914E-3</c:v>
                </c:pt>
                <c:pt idx="17">
                  <c:v>1.5763494744340464E-3</c:v>
                </c:pt>
                <c:pt idx="18">
                  <c:v>1.5756323658329941E-3</c:v>
                </c:pt>
                <c:pt idx="19">
                  <c:v>1.5727826732502483E-3</c:v>
                </c:pt>
                <c:pt idx="20">
                  <c:v>1.5718025713856629E-3</c:v>
                </c:pt>
                <c:pt idx="21">
                  <c:v>1.5708833701608001E-3</c:v>
                </c:pt>
                <c:pt idx="22">
                  <c:v>1.5699999999999894E-3</c:v>
                </c:pt>
                <c:pt idx="23">
                  <c:v>1.5692656228176915E-3</c:v>
                </c:pt>
                <c:pt idx="24">
                  <c:v>1.5678721595300115E-3</c:v>
                </c:pt>
                <c:pt idx="25">
                  <c:v>1.5680447337356478E-3</c:v>
                </c:pt>
                <c:pt idx="26">
                  <c:v>1.5685281516658147E-3</c:v>
                </c:pt>
                <c:pt idx="27">
                  <c:v>1.5731264916683748E-3</c:v>
                </c:pt>
                <c:pt idx="28">
                  <c:v>1.5724006175244669E-3</c:v>
                </c:pt>
                <c:pt idx="29">
                  <c:v>1.5750001916314089E-3</c:v>
                </c:pt>
                <c:pt idx="30">
                  <c:v>1.5769813466015399E-3</c:v>
                </c:pt>
                <c:pt idx="31">
                  <c:v>1.5791491018227689E-3</c:v>
                </c:pt>
                <c:pt idx="32">
                  <c:v>1.587960568810672E-3</c:v>
                </c:pt>
                <c:pt idx="33">
                  <c:v>1.5872750385963119E-3</c:v>
                </c:pt>
                <c:pt idx="34">
                  <c:v>1.5921318660964627E-3</c:v>
                </c:pt>
                <c:pt idx="35">
                  <c:v>1.5950235076569782E-3</c:v>
                </c:pt>
                <c:pt idx="36">
                  <c:v>1.597968040322978E-3</c:v>
                </c:pt>
                <c:pt idx="37">
                  <c:v>1.6081837509604338E-3</c:v>
                </c:pt>
                <c:pt idx="38">
                  <c:v>1.6075532213277674E-3</c:v>
                </c:pt>
                <c:pt idx="39">
                  <c:v>1.6127816900095681E-3</c:v>
                </c:pt>
                <c:pt idx="40">
                  <c:v>1.6156194337503243E-3</c:v>
                </c:pt>
                <c:pt idx="41">
                  <c:v>1.6183668851358485E-3</c:v>
                </c:pt>
                <c:pt idx="42">
                  <c:v>1.6270159993717905E-3</c:v>
                </c:pt>
                <c:pt idx="43">
                  <c:v>1.6264366874436721E-3</c:v>
                </c:pt>
                <c:pt idx="44">
                  <c:v>1.6299999999635688E-3</c:v>
                </c:pt>
                <c:pt idx="45">
                  <c:v>1.6318518671702539E-3</c:v>
                </c:pt>
                <c:pt idx="46">
                  <c:v>1.6336745802892705E-3</c:v>
                </c:pt>
                <c:pt idx="47">
                  <c:v>1.6400792486473536E-3</c:v>
                </c:pt>
                <c:pt idx="48">
                  <c:v>1.6395354645978395E-3</c:v>
                </c:pt>
                <c:pt idx="49">
                  <c:v>1.6424245070999143E-3</c:v>
                </c:pt>
                <c:pt idx="50">
                  <c:v>1.6441168064272526E-3</c:v>
                </c:pt>
                <c:pt idx="51">
                  <c:v>1.645794993386923E-3</c:v>
                </c:pt>
                <c:pt idx="52">
                  <c:v>1.651793974899886E-3</c:v>
                </c:pt>
                <c:pt idx="53">
                  <c:v>1.651282051167763E-3</c:v>
                </c:pt>
                <c:pt idx="54">
                  <c:v>1.6540532913497709E-3</c:v>
                </c:pt>
                <c:pt idx="55">
                  <c:v>1.655694540511266E-3</c:v>
                </c:pt>
                <c:pt idx="56">
                  <c:v>1.6573377942419492E-3</c:v>
                </c:pt>
                <c:pt idx="57">
                  <c:v>1.6632676337937347E-3</c:v>
                </c:pt>
                <c:pt idx="58">
                  <c:v>1.6627869147555654E-3</c:v>
                </c:pt>
                <c:pt idx="59">
                  <c:v>1.6656685561698989E-3</c:v>
                </c:pt>
                <c:pt idx="60">
                  <c:v>1.6673747993771677E-3</c:v>
                </c:pt>
                <c:pt idx="61">
                  <c:v>1.6691002393237166E-3</c:v>
                </c:pt>
                <c:pt idx="62">
                  <c:v>1.6753156143174024E-3</c:v>
                </c:pt>
                <c:pt idx="63">
                  <c:v>1.6748676619464066E-3</c:v>
                </c:pt>
                <c:pt idx="64">
                  <c:v>1.6781051915163746E-3</c:v>
                </c:pt>
                <c:pt idx="65">
                  <c:v>1.6800000000000421E-3</c:v>
                </c:pt>
                <c:pt idx="66">
                  <c:v>1.6819313500073966E-3</c:v>
                </c:pt>
                <c:pt idx="67">
                  <c:v>1.6886726143410392E-3</c:v>
                </c:pt>
                <c:pt idx="68">
                  <c:v>1.68829902316593E-3</c:v>
                </c:pt>
                <c:pt idx="69">
                  <c:v>1.6921130839147511E-3</c:v>
                </c:pt>
                <c:pt idx="70">
                  <c:v>1.6942487569529495E-3</c:v>
                </c:pt>
                <c:pt idx="71">
                  <c:v>1.6964155087892624E-3</c:v>
                </c:pt>
                <c:pt idx="72">
                  <c:v>1.7035413691299604E-3</c:v>
                </c:pt>
                <c:pt idx="73">
                  <c:v>1.7033107550185043E-3</c:v>
                </c:pt>
                <c:pt idx="74">
                  <c:v>1.7076818553736655E-3</c:v>
                </c:pt>
                <c:pt idx="75">
                  <c:v>1.710014503867701E-3</c:v>
                </c:pt>
                <c:pt idx="76">
                  <c:v>1.7123710928508905E-3</c:v>
                </c:pt>
                <c:pt idx="77">
                  <c:v>1.7197541470008401E-3</c:v>
                </c:pt>
                <c:pt idx="78">
                  <c:v>1.7196580554131599E-3</c:v>
                </c:pt>
                <c:pt idx="79">
                  <c:v>1.7244722108446676E-3</c:v>
                </c:pt>
                <c:pt idx="80">
                  <c:v>1.7269474627549916E-3</c:v>
                </c:pt>
                <c:pt idx="81">
                  <c:v>1.7294380488460169E-3</c:v>
                </c:pt>
                <c:pt idx="82">
                  <c:v>1.7394196001743949E-3</c:v>
                </c:pt>
                <c:pt idx="83">
                  <c:v>1.7420727169874639E-3</c:v>
                </c:pt>
                <c:pt idx="84">
                  <c:v>1.7446259236403396E-3</c:v>
                </c:pt>
                <c:pt idx="85">
                  <c:v>1.7471843899560847E-3</c:v>
                </c:pt>
                <c:pt idx="86">
                  <c:v>1.7472719952184982E-3</c:v>
                </c:pt>
                <c:pt idx="87">
                  <c:v>1.7599999997467365E-3</c:v>
                </c:pt>
                <c:pt idx="88">
                  <c:v>1.7625868051044144E-3</c:v>
                </c:pt>
                <c:pt idx="89">
                  <c:v>1.7652273311688823E-3</c:v>
                </c:pt>
                <c:pt idx="90">
                  <c:v>1.7728887933829793E-3</c:v>
                </c:pt>
                <c:pt idx="91">
                  <c:v>1.7731494027758213E-3</c:v>
                </c:pt>
                <c:pt idx="92">
                  <c:v>1.7791111263010251E-3</c:v>
                </c:pt>
                <c:pt idx="93">
                  <c:v>1.7819983181564553E-3</c:v>
                </c:pt>
                <c:pt idx="94">
                  <c:v>1.7849134305651865E-3</c:v>
                </c:pt>
                <c:pt idx="95">
                  <c:v>1.7928329314889999E-3</c:v>
                </c:pt>
                <c:pt idx="96">
                  <c:v>1.7932996214097569E-3</c:v>
                </c:pt>
                <c:pt idx="97">
                  <c:v>1.7997679117082439E-3</c:v>
                </c:pt>
                <c:pt idx="98">
                  <c:v>1.8027657427347229E-3</c:v>
                </c:pt>
                <c:pt idx="99">
                  <c:v>1.8057626452796481E-3</c:v>
                </c:pt>
                <c:pt idx="100">
                  <c:v>1.8134472810467917E-3</c:v>
                </c:pt>
                <c:pt idx="101">
                  <c:v>1.8140692533116175E-3</c:v>
                </c:pt>
                <c:pt idx="102">
                  <c:v>1.8205780951247304E-3</c:v>
                </c:pt>
                <c:pt idx="103">
                  <c:v>1.8234754741012526E-3</c:v>
                </c:pt>
                <c:pt idx="104">
                  <c:v>1.8263400261787615E-3</c:v>
                </c:pt>
                <c:pt idx="105">
                  <c:v>1.8332675265336051E-3</c:v>
                </c:pt>
                <c:pt idx="106">
                  <c:v>1.8359419740913686E-3</c:v>
                </c:pt>
                <c:pt idx="107">
                  <c:v>1.8400000000001295E-3</c:v>
                </c:pt>
                <c:pt idx="108">
                  <c:v>1.8425744112292423E-3</c:v>
                </c:pt>
                <c:pt idx="109">
                  <c:v>1.8451068503313791E-3</c:v>
                </c:pt>
                <c:pt idx="110">
                  <c:v>1.8509026170247741E-3</c:v>
                </c:pt>
                <c:pt idx="111">
                  <c:v>1.8516887986494569E-3</c:v>
                </c:pt>
                <c:pt idx="112">
                  <c:v>1.8572717945937981E-3</c:v>
                </c:pt>
                <c:pt idx="113">
                  <c:v>1.8596320924370918E-3</c:v>
                </c:pt>
                <c:pt idx="114">
                  <c:v>1.8619771773860532E-3</c:v>
                </c:pt>
                <c:pt idx="115">
                  <c:v>1.8671595657975899E-3</c:v>
                </c:pt>
                <c:pt idx="116">
                  <c:v>1.8680540179264035E-3</c:v>
                </c:pt>
                <c:pt idx="117">
                  <c:v>1.8736118683636944E-3</c:v>
                </c:pt>
                <c:pt idx="118">
                  <c:v>1.8759484447965784E-3</c:v>
                </c:pt>
                <c:pt idx="119">
                  <c:v>1.8782975933273607E-3</c:v>
                </c:pt>
                <c:pt idx="120">
                  <c:v>1.8835045146678323E-3</c:v>
                </c:pt>
                <c:pt idx="121">
                  <c:v>1.8844789091779595E-3</c:v>
                </c:pt>
                <c:pt idx="122">
                  <c:v>1.8903745058948406E-3</c:v>
                </c:pt>
                <c:pt idx="123">
                  <c:v>1.892884933201749E-3</c:v>
                </c:pt>
                <c:pt idx="124">
                  <c:v>1.8954367434291361E-3</c:v>
                </c:pt>
                <c:pt idx="125">
                  <c:v>1.9013297544852859E-3</c:v>
                </c:pt>
                <c:pt idx="126">
                  <c:v>1.902354714394184E-3</c:v>
                </c:pt>
                <c:pt idx="127">
                  <c:v>1.9071753094508949E-3</c:v>
                </c:pt>
                <c:pt idx="128">
                  <c:v>1.9100000000000844E-3</c:v>
                </c:pt>
                <c:pt idx="129">
                  <c:v>1.912885350019926E-3</c:v>
                </c:pt>
                <c:pt idx="130">
                  <c:v>1.915825886237735E-3</c:v>
                </c:pt>
                <c:pt idx="131">
                  <c:v>1.9228039256580112E-3</c:v>
                </c:pt>
                <c:pt idx="132">
                  <c:v>1.9280994067171317E-3</c:v>
                </c:pt>
                <c:pt idx="133">
                  <c:v>1.9312853724507745E-3</c:v>
                </c:pt>
                <c:pt idx="134">
                  <c:v>1.9345142144298756E-3</c:v>
                </c:pt>
                <c:pt idx="135">
                  <c:v>1.9377838263077761E-3</c:v>
                </c:pt>
                <c:pt idx="136">
                  <c:v>1.9455183461566296E-3</c:v>
                </c:pt>
                <c:pt idx="137">
                  <c:v>1.9512272988831427E-3</c:v>
                </c:pt>
                <c:pt idx="138">
                  <c:v>1.9546686180432989E-3</c:v>
                </c:pt>
                <c:pt idx="139">
                  <c:v>1.9581377407982786E-3</c:v>
                </c:pt>
                <c:pt idx="140">
                  <c:v>1.9616324513829766E-3</c:v>
                </c:pt>
                <c:pt idx="141">
                  <c:v>1.9698030813982271E-3</c:v>
                </c:pt>
                <c:pt idx="142">
                  <c:v>1.9758223094754612E-3</c:v>
                </c:pt>
                <c:pt idx="143">
                  <c:v>1.9794111754791823E-3</c:v>
                </c:pt>
                <c:pt idx="144">
                  <c:v>1.9830120063591165E-3</c:v>
                </c:pt>
                <c:pt idx="145">
                  <c:v>1.9866224768892247E-3</c:v>
                </c:pt>
                <c:pt idx="146">
                  <c:v>2.0047369465559539E-3</c:v>
                </c:pt>
                <c:pt idx="147">
                  <c:v>2.0083555493719206E-3</c:v>
                </c:pt>
                <c:pt idx="148">
                  <c:v>2.0119670773143783E-3</c:v>
                </c:pt>
                <c:pt idx="149">
                  <c:v>2.0199999999992719E-3</c:v>
                </c:pt>
                <c:pt idx="150">
                  <c:v>2.0263181813727025E-3</c:v>
                </c:pt>
                <c:pt idx="151">
                  <c:v>2.0299157051327987E-3</c:v>
                </c:pt>
                <c:pt idx="152">
                  <c:v>2.033529785453729E-3</c:v>
                </c:pt>
                <c:pt idx="153">
                  <c:v>2.0371594607566232E-3</c:v>
                </c:pt>
                <c:pt idx="154">
                  <c:v>2.0452350967071231E-3</c:v>
                </c:pt>
                <c:pt idx="155">
                  <c:v>2.0518146117047497E-3</c:v>
                </c:pt>
                <c:pt idx="156">
                  <c:v>2.0555075697267634E-3</c:v>
                </c:pt>
                <c:pt idx="157">
                  <c:v>2.0592101921504393E-3</c:v>
                </c:pt>
                <c:pt idx="158">
                  <c:v>2.0717362129017195E-3</c:v>
                </c:pt>
                <c:pt idx="159">
                  <c:v>2.0732479277159144E-3</c:v>
                </c:pt>
                <c:pt idx="160">
                  <c:v>2.0778324668047077E-3</c:v>
                </c:pt>
                <c:pt idx="161">
                  <c:v>2.0815714861178317E-3</c:v>
                </c:pt>
                <c:pt idx="162">
                  <c:v>2.0853129017059146E-3</c:v>
                </c:pt>
                <c:pt idx="163">
                  <c:v>2.0890556445691639E-3</c:v>
                </c:pt>
                <c:pt idx="164">
                  <c:v>2.0971038879241026E-3</c:v>
                </c:pt>
                <c:pt idx="165">
                  <c:v>2.1040182401779245E-3</c:v>
                </c:pt>
                <c:pt idx="166">
                  <c:v>2.107751315815469E-3</c:v>
                </c:pt>
                <c:pt idx="167">
                  <c:v>2.1114791435632198E-3</c:v>
                </c:pt>
                <c:pt idx="168">
                  <c:v>2.115200600697564E-3</c:v>
                </c:pt>
                <c:pt idx="169">
                  <c:v>2.1168332157686805E-3</c:v>
                </c:pt>
                <c:pt idx="170">
                  <c:v>2.1299999999998833E-3</c:v>
                </c:pt>
                <c:pt idx="171">
                  <c:v>2.1336704713428574E-3</c:v>
                </c:pt>
                <c:pt idx="172">
                  <c:v>2.1373254408582842E-3</c:v>
                </c:pt>
                <c:pt idx="173">
                  <c:v>2.1409664654601034E-3</c:v>
                </c:pt>
                <c:pt idx="174">
                  <c:v>2.14840782735699E-3</c:v>
                </c:pt>
                <c:pt idx="175">
                  <c:v>2.1554226464560447E-3</c:v>
                </c:pt>
                <c:pt idx="176">
                  <c:v>2.1590176936457399E-3</c:v>
                </c:pt>
                <c:pt idx="177">
                  <c:v>2.1626083734746057E-3</c:v>
                </c:pt>
                <c:pt idx="178">
                  <c:v>2.1661963215467328E-3</c:v>
                </c:pt>
                <c:pt idx="179">
                  <c:v>2.1734218674252536E-3</c:v>
                </c:pt>
                <c:pt idx="180">
                  <c:v>2.1805539018212236E-3</c:v>
                </c:pt>
                <c:pt idx="181">
                  <c:v>2.1841531186447623E-3</c:v>
                </c:pt>
                <c:pt idx="182">
                  <c:v>2.1877596534232006E-3</c:v>
                </c:pt>
                <c:pt idx="183">
                  <c:v>2.1913752204582256E-3</c:v>
                </c:pt>
                <c:pt idx="184">
                  <c:v>2.1986345301845639E-3</c:v>
                </c:pt>
                <c:pt idx="185">
                  <c:v>2.2059624907384708E-3</c:v>
                </c:pt>
                <c:pt idx="186">
                  <c:v>2.2096493271268735E-3</c:v>
                </c:pt>
                <c:pt idx="187">
                  <c:v>2.2133557177141938E-3</c:v>
                </c:pt>
                <c:pt idx="188">
                  <c:v>2.2170834555174544E-3</c:v>
                </c:pt>
                <c:pt idx="189">
                  <c:v>2.2246344944650714E-3</c:v>
                </c:pt>
                <c:pt idx="190">
                  <c:v>2.2322441328775453E-3</c:v>
                </c:pt>
                <c:pt idx="191">
                  <c:v>2.2361058956759622E-3</c:v>
                </c:pt>
                <c:pt idx="192">
                  <c:v>2.2400000000000015E-3</c:v>
                </c:pt>
                <c:pt idx="193">
                  <c:v>2.2439219674046506E-3</c:v>
                </c:pt>
                <c:pt idx="194">
                  <c:v>2.2519388689868714E-3</c:v>
                </c:pt>
                <c:pt idx="195">
                  <c:v>2.2598253059969791E-3</c:v>
                </c:pt>
                <c:pt idx="196">
                  <c:v>2.2638532506831536E-3</c:v>
                </c:pt>
                <c:pt idx="197">
                  <c:v>2.2679013449563141E-3</c:v>
                </c:pt>
                <c:pt idx="198">
                  <c:v>2.2719692458296695E-3</c:v>
                </c:pt>
                <c:pt idx="199">
                  <c:v>2.2802977722648681E-3</c:v>
                </c:pt>
                <c:pt idx="200">
                  <c:v>2.2884321401193362E-3</c:v>
                </c:pt>
                <c:pt idx="201">
                  <c:v>2.2925940137243157E-3</c:v>
                </c:pt>
                <c:pt idx="202">
                  <c:v>2.2967736867296048E-3</c:v>
                </c:pt>
                <c:pt idx="203">
                  <c:v>2.3009708330552188E-3</c:v>
                </c:pt>
                <c:pt idx="204">
                  <c:v>2.3095039485449228E-3</c:v>
                </c:pt>
                <c:pt idx="205">
                  <c:v>2.3179277145031329E-3</c:v>
                </c:pt>
                <c:pt idx="206">
                  <c:v>2.3222074207707531E-3</c:v>
                </c:pt>
                <c:pt idx="207">
                  <c:v>2.3265026946018312E-3</c:v>
                </c:pt>
                <c:pt idx="208">
                  <c:v>2.3308132268236238E-3</c:v>
                </c:pt>
                <c:pt idx="209">
                  <c:v>2.3394414261339691E-3</c:v>
                </c:pt>
                <c:pt idx="210">
                  <c:v>2.3482018407008517E-3</c:v>
                </c:pt>
                <c:pt idx="211">
                  <c:v>2.3525841118221778E-3</c:v>
                </c:pt>
                <c:pt idx="212">
                  <c:v>2.3569798370201515E-3</c:v>
                </c:pt>
                <c:pt idx="213">
                  <c:v>2.3613887240286156E-3</c:v>
                </c:pt>
                <c:pt idx="214">
                  <c:v>2.3699999999999858E-3</c:v>
                </c:pt>
                <c:pt idx="215">
                  <c:v>2.3791164898599258E-3</c:v>
                </c:pt>
                <c:pt idx="216">
                  <c:v>2.3835945788676992E-3</c:v>
                </c:pt>
                <c:pt idx="217">
                  <c:v>2.3881022110497359E-3</c:v>
                </c:pt>
                <c:pt idx="218">
                  <c:v>2.3926376993454617E-3</c:v>
                </c:pt>
                <c:pt idx="219">
                  <c:v>2.4015158196285498E-3</c:v>
                </c:pt>
                <c:pt idx="220">
                  <c:v>2.4110242272358117E-3</c:v>
                </c:pt>
                <c:pt idx="221">
                  <c:v>2.4156734449681458E-3</c:v>
                </c:pt>
                <c:pt idx="222">
                  <c:v>2.4203402493096896E-3</c:v>
                </c:pt>
                <c:pt idx="223">
                  <c:v>2.4250229041482582E-3</c:v>
                </c:pt>
                <c:pt idx="224">
                  <c:v>2.434004620296503E-3</c:v>
                </c:pt>
                <c:pt idx="225">
                  <c:v>2.443877060892604E-3</c:v>
                </c:pt>
                <c:pt idx="226">
                  <c:v>2.4486126811902593E-3</c:v>
                </c:pt>
                <c:pt idx="227">
                  <c:v>2.4533535881007067E-3</c:v>
                </c:pt>
                <c:pt idx="228">
                  <c:v>2.4580979964375902E-3</c:v>
                </c:pt>
                <c:pt idx="229">
                  <c:v>2.4668673483359202E-3</c:v>
                </c:pt>
                <c:pt idx="230">
                  <c:v>2.4770746949167224E-3</c:v>
                </c:pt>
                <c:pt idx="231">
                  <c:v>2.4818095871791024E-3</c:v>
                </c:pt>
                <c:pt idx="232">
                  <c:v>2.4865371224992486E-3</c:v>
                </c:pt>
                <c:pt idx="233">
                  <c:v>2.4912554666054678E-3</c:v>
                </c:pt>
                <c:pt idx="234">
                  <c:v>2.4994882085959086E-3</c:v>
                </c:pt>
                <c:pt idx="235">
                  <c:v>2.5100000000191263E-3</c:v>
                </c:pt>
                <c:pt idx="236">
                  <c:v>2.5146411493601356E-3</c:v>
                </c:pt>
                <c:pt idx="237">
                  <c:v>2.5192587556162934E-3</c:v>
                </c:pt>
                <c:pt idx="238">
                  <c:v>2.523856583349303E-3</c:v>
                </c:pt>
                <c:pt idx="239">
                  <c:v>2.5310642027888777E-3</c:v>
                </c:pt>
                <c:pt idx="240">
                  <c:v>2.5421255673424071E-3</c:v>
                </c:pt>
                <c:pt idx="241">
                  <c:v>2.546681137934945E-3</c:v>
                </c:pt>
                <c:pt idx="242">
                  <c:v>2.5512396175986036E-3</c:v>
                </c:pt>
                <c:pt idx="243">
                  <c:v>2.5558048043011323E-3</c:v>
                </c:pt>
                <c:pt idx="244">
                  <c:v>2.5625267378428687E-3</c:v>
                </c:pt>
                <c:pt idx="245">
                  <c:v>2.5742087478846983E-3</c:v>
                </c:pt>
                <c:pt idx="246">
                  <c:v>2.578864606339415E-3</c:v>
                </c:pt>
                <c:pt idx="247">
                  <c:v>2.5835500598753672E-3</c:v>
                </c:pt>
                <c:pt idx="248">
                  <c:v>2.588268939879926E-3</c:v>
                </c:pt>
                <c:pt idx="249">
                  <c:v>2.5953180504249781E-3</c:v>
                </c:pt>
                <c:pt idx="250">
                  <c:v>2.6075555196181221E-3</c:v>
                </c:pt>
                <c:pt idx="251">
                  <c:v>2.6124991700818027E-3</c:v>
                </c:pt>
                <c:pt idx="252">
                  <c:v>2.6174993357450174E-3</c:v>
                </c:pt>
                <c:pt idx="253">
                  <c:v>2.622559881480243E-3</c:v>
                </c:pt>
                <c:pt idx="254">
                  <c:v>2.6307684848662504E-3</c:v>
                </c:pt>
                <c:pt idx="255">
                  <c:v>2.6434833303820488E-3</c:v>
                </c:pt>
                <c:pt idx="256">
                  <c:v>2.6489039173896865E-3</c:v>
                </c:pt>
                <c:pt idx="257">
                  <c:v>2.6544081744358928E-3</c:v>
                </c:pt>
                <c:pt idx="258">
                  <c:v>2.6599999999978256E-3</c:v>
                </c:pt>
                <c:pt idx="259">
                  <c:v>2.6697382104367757E-3</c:v>
                </c:pt>
                <c:pt idx="260">
                  <c:v>2.6829114820547161E-3</c:v>
                </c:pt>
                <c:pt idx="261">
                  <c:v>2.688741544842979E-3</c:v>
                </c:pt>
                <c:pt idx="262">
                  <c:v>2.6946068651673106E-3</c:v>
                </c:pt>
                <c:pt idx="263">
                  <c:v>2.7005045775313776E-3</c:v>
                </c:pt>
                <c:pt idx="264">
                  <c:v>2.7105957019508652E-3</c:v>
                </c:pt>
                <c:pt idx="265">
                  <c:v>2.7243609211096754E-3</c:v>
                </c:pt>
                <c:pt idx="266">
                  <c:v>2.7303764948555472E-3</c:v>
                </c:pt>
                <c:pt idx="267">
                  <c:v>2.7364065978165105E-3</c:v>
                </c:pt>
                <c:pt idx="268">
                  <c:v>2.7424481411989061E-3</c:v>
                </c:pt>
                <c:pt idx="269">
                  <c:v>2.7527428944760096E-3</c:v>
                </c:pt>
                <c:pt idx="270">
                  <c:v>2.7666658263337703E-3</c:v>
                </c:pt>
                <c:pt idx="271">
                  <c:v>2.7727171231683484E-3</c:v>
                </c:pt>
                <c:pt idx="272">
                  <c:v>2.778760657597852E-3</c:v>
                </c:pt>
                <c:pt idx="273">
                  <c:v>2.7847931174640613E-3</c:v>
                </c:pt>
                <c:pt idx="274">
                  <c:v>2.7951368284576308E-3</c:v>
                </c:pt>
                <c:pt idx="275">
                  <c:v>2.808744851185924E-3</c:v>
                </c:pt>
                <c:pt idx="276">
                  <c:v>2.8146711389083995E-3</c:v>
                </c:pt>
                <c:pt idx="277">
                  <c:v>2.8205658089398341E-3</c:v>
                </c:pt>
                <c:pt idx="278">
                  <c:v>2.8264253257267889E-3</c:v>
                </c:pt>
                <c:pt idx="279">
                  <c:v>2.830055670318602E-3</c:v>
                </c:pt>
                <c:pt idx="280">
                  <c:v>2.8494400323901855E-3</c:v>
                </c:pt>
                <c:pt idx="281">
                  <c:v>2.8549295677506039E-3</c:v>
                </c:pt>
                <c:pt idx="282">
                  <c:v>2.8600955660587498E-3</c:v>
                </c:pt>
                <c:pt idx="283">
                  <c:v>2.8649548824383852E-3</c:v>
                </c:pt>
                <c:pt idx="284">
                  <c:v>2.8740467890569828E-3</c:v>
                </c:pt>
                <c:pt idx="285">
                  <c:v>2.8816692322978432E-3</c:v>
                </c:pt>
                <c:pt idx="286">
                  <c:v>2.8852547664208203E-3</c:v>
                </c:pt>
                <c:pt idx="287">
                  <c:v>2.8886388290730583E-3</c:v>
                </c:pt>
                <c:pt idx="288">
                  <c:v>2.8918396349005672E-3</c:v>
                </c:pt>
                <c:pt idx="289">
                  <c:v>2.8995732939463429E-3</c:v>
                </c:pt>
                <c:pt idx="290">
                  <c:v>2.9031813747056471E-3</c:v>
                </c:pt>
                <c:pt idx="291">
                  <c:v>2.9057459075505802E-3</c:v>
                </c:pt>
                <c:pt idx="292">
                  <c:v>2.9082405459745233E-3</c:v>
                </c:pt>
                <c:pt idx="293">
                  <c:v>2.910684862598917E-3</c:v>
                </c:pt>
                <c:pt idx="294">
                  <c:v>2.9180110837147585E-3</c:v>
                </c:pt>
                <c:pt idx="295">
                  <c:v>2.9203571510216008E-3</c:v>
                </c:pt>
                <c:pt idx="296">
                  <c:v>2.92285023543821E-3</c:v>
                </c:pt>
                <c:pt idx="297">
                  <c:v>2.9254145062750842E-3</c:v>
                </c:pt>
                <c:pt idx="298">
                  <c:v>2.9280708936930615E-3</c:v>
                </c:pt>
                <c:pt idx="299">
                  <c:v>2.935970793973243E-3</c:v>
                </c:pt>
                <c:pt idx="300">
                  <c:v>2.9400430021639004E-3</c:v>
                </c:pt>
                <c:pt idx="301">
                  <c:v>2.943480715086994E-3</c:v>
                </c:pt>
                <c:pt idx="302">
                  <c:v>2.9471402001257185E-3</c:v>
                </c:pt>
                <c:pt idx="303">
                  <c:v>2.9509446135497905E-3</c:v>
                </c:pt>
                <c:pt idx="304">
                  <c:v>2.9601155380461017E-3</c:v>
                </c:pt>
                <c:pt idx="305">
                  <c:v>2.9666600270549012E-3</c:v>
                </c:pt>
                <c:pt idx="306">
                  <c:v>2.9707027078002433E-3</c:v>
                </c:pt>
                <c:pt idx="307">
                  <c:v>2.974786596596256E-3</c:v>
                </c:pt>
                <c:pt idx="308">
                  <c:v>2.9789094930584071E-3</c:v>
                </c:pt>
                <c:pt idx="309">
                  <c:v>2.988544960093778E-3</c:v>
                </c:pt>
                <c:pt idx="310">
                  <c:v>2.9957463690482573E-3</c:v>
                </c:pt>
                <c:pt idx="311">
                  <c:v>3.0000305192280745E-3</c:v>
                </c:pt>
                <c:pt idx="312">
                  <c:v>3.0043400074433423E-3</c:v>
                </c:pt>
                <c:pt idx="313">
                  <c:v>3.0086724775233503E-3</c:v>
                </c:pt>
                <c:pt idx="314">
                  <c:v>3.0186533596835187E-3</c:v>
                </c:pt>
                <c:pt idx="315">
                  <c:v>3.0261842739796744E-3</c:v>
                </c:pt>
                <c:pt idx="316">
                  <c:v>3.0305955317080878E-3</c:v>
                </c:pt>
                <c:pt idx="317">
                  <c:v>3.0350151667931724E-3</c:v>
                </c:pt>
                <c:pt idx="318">
                  <c:v>3.039440667227231E-3</c:v>
                </c:pt>
                <c:pt idx="319">
                  <c:v>3.0496444107922182E-3</c:v>
                </c:pt>
                <c:pt idx="320">
                  <c:v>3.0571503029984577E-3</c:v>
                </c:pt>
                <c:pt idx="321">
                  <c:v>3.0615666707503987E-3</c:v>
                </c:pt>
                <c:pt idx="322">
                  <c:v>3.0659733642096304E-3</c:v>
                </c:pt>
                <c:pt idx="323">
                  <c:v>3.070367715499055E-3</c:v>
                </c:pt>
                <c:pt idx="324">
                  <c:v>3.0806771902712137E-3</c:v>
                </c:pt>
                <c:pt idx="325">
                  <c:v>3.0879326439006882E-3</c:v>
                </c:pt>
                <c:pt idx="326">
                  <c:v>3.0923316968008304E-3</c:v>
                </c:pt>
                <c:pt idx="327">
                  <c:v>3.0967352832913519E-3</c:v>
                </c:pt>
                <c:pt idx="328">
                  <c:v>3.1011441172897271E-3</c:v>
                </c:pt>
                <c:pt idx="329">
                  <c:v>3.1116271701380287E-3</c:v>
                </c:pt>
                <c:pt idx="330">
                  <c:v>3.1188464323617287E-3</c:v>
                </c:pt>
                <c:pt idx="331">
                  <c:v>3.1232924383167945E-3</c:v>
                </c:pt>
                <c:pt idx="332">
                  <c:v>3.1277481106811223E-3</c:v>
                </c:pt>
                <c:pt idx="333">
                  <c:v>3.1322142085069304E-3</c:v>
                </c:pt>
                <c:pt idx="334">
                  <c:v>3.142904149521137E-3</c:v>
                </c:pt>
                <c:pt idx="335">
                  <c:v>3.1501982611625511E-3</c:v>
                </c:pt>
                <c:pt idx="336">
                  <c:v>3.154728097779919E-3</c:v>
                </c:pt>
                <c:pt idx="337">
                  <c:v>3.1592730495979948E-3</c:v>
                </c:pt>
                <c:pt idx="338">
                  <c:v>3.1638339208140344E-3</c:v>
                </c:pt>
                <c:pt idx="339">
                  <c:v>3.1811383494225014E-3</c:v>
                </c:pt>
                <c:pt idx="340">
                  <c:v>3.1869056663026011E-3</c:v>
                </c:pt>
                <c:pt idx="341">
                  <c:v>3.1915793032853378E-3</c:v>
                </c:pt>
                <c:pt idx="342">
                  <c:v>3.1962746696725416E-3</c:v>
                </c:pt>
                <c:pt idx="343">
                  <c:v>3.1977556006401123E-3</c:v>
                </c:pt>
                <c:pt idx="344">
                  <c:v>3.2152906422256398E-3</c:v>
                </c:pt>
                <c:pt idx="345">
                  <c:v>3.2201076218219909E-3</c:v>
                </c:pt>
                <c:pt idx="346">
                  <c:v>3.2249515624733194E-3</c:v>
                </c:pt>
                <c:pt idx="347">
                  <c:v>3.2298060038407806E-3</c:v>
                </c:pt>
                <c:pt idx="348">
                  <c:v>3.2412723271579092E-3</c:v>
                </c:pt>
                <c:pt idx="349">
                  <c:v>3.2492044423543696E-3</c:v>
                </c:pt>
                <c:pt idx="350">
                  <c:v>3.2540632612198658E-3</c:v>
                </c:pt>
                <c:pt idx="351">
                  <c:v>3.2589314615422884E-3</c:v>
                </c:pt>
                <c:pt idx="352">
                  <c:v>3.2638119328909886E-3</c:v>
                </c:pt>
                <c:pt idx="353">
                  <c:v>3.275449304507252E-3</c:v>
                </c:pt>
                <c:pt idx="354">
                  <c:v>3.2835151337577942E-3</c:v>
                </c:pt>
                <c:pt idx="355">
                  <c:v>3.2885011176165659E-3</c:v>
                </c:pt>
                <c:pt idx="356">
                  <c:v>3.2935171982374609E-3</c:v>
                </c:pt>
                <c:pt idx="357">
                  <c:v>3.2985664279744655E-3</c:v>
                </c:pt>
                <c:pt idx="358">
                  <c:v>3.3105126684564628E-3</c:v>
                </c:pt>
                <c:pt idx="359">
                  <c:v>3.3191566993177428E-3</c:v>
                </c:pt>
                <c:pt idx="360">
                  <c:v>3.3244182741238373E-3</c:v>
                </c:pt>
                <c:pt idx="361">
                  <c:v>3.3297318007025692E-3</c:v>
                </c:pt>
                <c:pt idx="362">
                  <c:v>3.3351004942705244E-3</c:v>
                </c:pt>
                <c:pt idx="363">
                  <c:v>3.3474956285820747E-3</c:v>
                </c:pt>
                <c:pt idx="364">
                  <c:v>3.3571920574178809E-3</c:v>
                </c:pt>
                <c:pt idx="365">
                  <c:v>3.3628856288724016E-3</c:v>
                </c:pt>
                <c:pt idx="366">
                  <c:v>3.3686541474702079E-3</c:v>
                </c:pt>
                <c:pt idx="367">
                  <c:v>3.3745008426808143E-3</c:v>
                </c:pt>
                <c:pt idx="368">
                  <c:v>3.3874812996497021E-3</c:v>
                </c:pt>
                <c:pt idx="369">
                  <c:v>3.3986083523642316E-3</c:v>
                </c:pt>
                <c:pt idx="370">
                  <c:v>3.4047938911053871E-3</c:v>
                </c:pt>
                <c:pt idx="371">
                  <c:v>3.4110341618500198E-3</c:v>
                </c:pt>
                <c:pt idx="372">
                  <c:v>3.4173247362408329E-3</c:v>
                </c:pt>
                <c:pt idx="373">
                  <c:v>3.4307882178022035E-3</c:v>
                </c:pt>
                <c:pt idx="374">
                  <c:v>3.4429002609503928E-3</c:v>
                </c:pt>
                <c:pt idx="375">
                  <c:v>3.4493746860001766E-3</c:v>
                </c:pt>
                <c:pt idx="376">
                  <c:v>3.4558720991834393E-3</c:v>
                </c:pt>
                <c:pt idx="377">
                  <c:v>3.4623878236600056E-3</c:v>
                </c:pt>
                <c:pt idx="378">
                  <c:v>3.4761011595051366E-3</c:v>
                </c:pt>
                <c:pt idx="379">
                  <c:v>3.488539054894867E-3</c:v>
                </c:pt>
                <c:pt idx="380">
                  <c:v>3.495074940408547E-3</c:v>
                </c:pt>
                <c:pt idx="381">
                  <c:v>3.5016003304558134E-3</c:v>
                </c:pt>
                <c:pt idx="382">
                  <c:v>3.5081102996106809E-3</c:v>
                </c:pt>
                <c:pt idx="383">
                  <c:v>3.5218366388347563E-3</c:v>
                </c:pt>
                <c:pt idx="384">
                  <c:v>3.5338962157071834E-3</c:v>
                </c:pt>
                <c:pt idx="385">
                  <c:v>3.5402539559329723E-3</c:v>
                </c:pt>
                <c:pt idx="386">
                  <c:v>3.5465659768673945E-3</c:v>
                </c:pt>
                <c:pt idx="387">
                  <c:v>3.552836702730783E-3</c:v>
                </c:pt>
                <c:pt idx="388">
                  <c:v>3.5663692955671027E-3</c:v>
                </c:pt>
                <c:pt idx="389">
                  <c:v>3.5776176732292058E-3</c:v>
                </c:pt>
                <c:pt idx="390">
                  <c:v>3.5837472547153122E-3</c:v>
                </c:pt>
                <c:pt idx="391">
                  <c:v>3.589854556469387E-3</c:v>
                </c:pt>
                <c:pt idx="392">
                  <c:v>3.5959415987951351E-3</c:v>
                </c:pt>
                <c:pt idx="393">
                  <c:v>3.6093678664680029E-3</c:v>
                </c:pt>
                <c:pt idx="394">
                  <c:v>3.620128138721505E-3</c:v>
                </c:pt>
                <c:pt idx="395">
                  <c:v>3.6261447472978998E-3</c:v>
                </c:pt>
                <c:pt idx="396">
                  <c:v>3.6321535535732423E-3</c:v>
                </c:pt>
                <c:pt idx="397">
                  <c:v>3.6381566896217768E-3</c:v>
                </c:pt>
                <c:pt idx="398">
                  <c:v>3.6515791627458622E-3</c:v>
                </c:pt>
                <c:pt idx="399">
                  <c:v>3.6621557319276481E-3</c:v>
                </c:pt>
                <c:pt idx="400">
                  <c:v>3.6681630568570957E-3</c:v>
                </c:pt>
                <c:pt idx="401">
                  <c:v>3.6741778393531623E-3</c:v>
                </c:pt>
                <c:pt idx="402">
                  <c:v>3.6802023232770545E-3</c:v>
                </c:pt>
                <c:pt idx="403">
                  <c:v>3.6937249349527565E-3</c:v>
                </c:pt>
                <c:pt idx="404">
                  <c:v>3.7044427095173525E-3</c:v>
                </c:pt>
                <c:pt idx="405">
                  <c:v>3.710549917549575E-3</c:v>
                </c:pt>
                <c:pt idx="406">
                  <c:v>3.7166806256176874E-3</c:v>
                </c:pt>
                <c:pt idx="407">
                  <c:v>3.7190698053065911E-3</c:v>
                </c:pt>
                <c:pt idx="408">
                  <c:v>3.7214797345901259E-3</c:v>
                </c:pt>
                <c:pt idx="409">
                  <c:v>3.7477696746490586E-3</c:v>
                </c:pt>
                <c:pt idx="410">
                  <c:v>3.7540742075001222E-3</c:v>
                </c:pt>
                <c:pt idx="411">
                  <c:v>3.7603835400007403E-3</c:v>
                </c:pt>
                <c:pt idx="412">
                  <c:v>3.7666984554633959E-3</c:v>
                </c:pt>
                <c:pt idx="413">
                  <c:v>3.7806104452184713E-3</c:v>
                </c:pt>
                <c:pt idx="414">
                  <c:v>3.7920298106427727E-3</c:v>
                </c:pt>
                <c:pt idx="415">
                  <c:v>3.7983845880674885E-3</c:v>
                </c:pt>
                <c:pt idx="416">
                  <c:v>3.8047497668134331E-3</c:v>
                </c:pt>
                <c:pt idx="417">
                  <c:v>3.8111261696893869E-3</c:v>
                </c:pt>
                <c:pt idx="418">
                  <c:v>3.8432057394310335E-3</c:v>
                </c:pt>
                <c:pt idx="419">
                  <c:v>3.849667082152172E-3</c:v>
                </c:pt>
                <c:pt idx="420">
                  <c:v>3.8561455667073452E-3</c:v>
                </c:pt>
                <c:pt idx="421">
                  <c:v>3.8703104476086668E-3</c:v>
                </c:pt>
                <c:pt idx="422">
                  <c:v>3.8822483672852426E-3</c:v>
                </c:pt>
                <c:pt idx="423">
                  <c:v>3.8888256934293567E-3</c:v>
                </c:pt>
                <c:pt idx="424">
                  <c:v>3.8954254539022761E-3</c:v>
                </c:pt>
                <c:pt idx="425">
                  <c:v>3.9020485505513653E-3</c:v>
                </c:pt>
                <c:pt idx="426">
                  <c:v>3.9163917446225294E-3</c:v>
                </c:pt>
                <c:pt idx="427">
                  <c:v>3.9355460365105462E-3</c:v>
                </c:pt>
                <c:pt idx="428">
                  <c:v>3.9423317457188889E-3</c:v>
                </c:pt>
                <c:pt idx="429">
                  <c:v>3.9491522219228707E-3</c:v>
                </c:pt>
                <c:pt idx="430">
                  <c:v>3.9637190535133926E-3</c:v>
                </c:pt>
                <c:pt idx="431">
                  <c:v>3.9767486759182662E-3</c:v>
                </c:pt>
                <c:pt idx="432">
                  <c:v>3.9837180455666709E-3</c:v>
                </c:pt>
                <c:pt idx="433">
                  <c:v>3.9907121248315648E-3</c:v>
                </c:pt>
                <c:pt idx="434">
                  <c:v>3.9977291970964019E-3</c:v>
                </c:pt>
                <c:pt idx="435">
                  <c:v>4.0124868684866298E-3</c:v>
                </c:pt>
                <c:pt idx="436">
                  <c:v>4.0259926798582651E-3</c:v>
                </c:pt>
                <c:pt idx="437">
                  <c:v>4.0330985638987894E-3</c:v>
                </c:pt>
                <c:pt idx="438">
                  <c:v>4.0402168988442778E-3</c:v>
                </c:pt>
                <c:pt idx="439">
                  <c:v>4.0473458872731221E-3</c:v>
                </c:pt>
                <c:pt idx="440">
                  <c:v>4.062200427074298E-3</c:v>
                </c:pt>
                <c:pt idx="441">
                  <c:v>4.0759320232535388E-3</c:v>
                </c:pt>
                <c:pt idx="442">
                  <c:v>4.0830869136316813E-3</c:v>
                </c:pt>
                <c:pt idx="443">
                  <c:v>4.0902414304705963E-3</c:v>
                </c:pt>
                <c:pt idx="444">
                  <c:v>4.0973936955131726E-3</c:v>
                </c:pt>
                <c:pt idx="445">
                  <c:v>4.1122503539434228E-3</c:v>
                </c:pt>
                <c:pt idx="446">
                  <c:v>4.1259422683252332E-3</c:v>
                </c:pt>
                <c:pt idx="447">
                  <c:v>4.133054696273967E-3</c:v>
                </c:pt>
                <c:pt idx="448">
                  <c:v>4.1401533603270336E-3</c:v>
                </c:pt>
                <c:pt idx="449">
                  <c:v>4.1472363013723276E-3</c:v>
                </c:pt>
                <c:pt idx="450">
                  <c:v>4.1620039944908578E-3</c:v>
                </c:pt>
                <c:pt idx="451">
                  <c:v>4.1754625791194508E-3</c:v>
                </c:pt>
                <c:pt idx="452">
                  <c:v>4.1825001312574273E-3</c:v>
                </c:pt>
                <c:pt idx="453">
                  <c:v>4.1895316773342215E-3</c:v>
                </c:pt>
                <c:pt idx="454">
                  <c:v>4.1965580274945513E-3</c:v>
                </c:pt>
                <c:pt idx="455">
                  <c:v>4.2112664005009952E-3</c:v>
                </c:pt>
                <c:pt idx="456">
                  <c:v>4.2246278661772323E-3</c:v>
                </c:pt>
                <c:pt idx="457">
                  <c:v>4.2316405832407188E-3</c:v>
                </c:pt>
                <c:pt idx="458">
                  <c:v>4.2386530818477189E-3</c:v>
                </c:pt>
                <c:pt idx="459">
                  <c:v>4.2456662110089589E-3</c:v>
                </c:pt>
                <c:pt idx="460">
                  <c:v>4.260352335613074E-3</c:v>
                </c:pt>
                <c:pt idx="461">
                  <c:v>4.2737422077655813E-3</c:v>
                </c:pt>
                <c:pt idx="462">
                  <c:v>4.2807714192180457E-3</c:v>
                </c:pt>
                <c:pt idx="463">
                  <c:v>4.2878064719085781E-3</c:v>
                </c:pt>
                <c:pt idx="464">
                  <c:v>4.2948482537235469E-3</c:v>
                </c:pt>
                <c:pt idx="465">
                  <c:v>4.309549399587124E-3</c:v>
                </c:pt>
                <c:pt idx="466">
                  <c:v>4.3231006243664048E-3</c:v>
                </c:pt>
                <c:pt idx="467">
                  <c:v>4.3301895645164734E-3</c:v>
                </c:pt>
                <c:pt idx="468">
                  <c:v>4.3372906777645786E-3</c:v>
                </c:pt>
                <c:pt idx="469">
                  <c:v>4.3444048908847753E-3</c:v>
                </c:pt>
                <c:pt idx="470">
                  <c:v>4.3477154308882594E-3</c:v>
                </c:pt>
                <c:pt idx="471">
                  <c:v>4.3730114720649171E-3</c:v>
                </c:pt>
                <c:pt idx="472">
                  <c:v>4.3801893819197949E-3</c:v>
                </c:pt>
                <c:pt idx="473">
                  <c:v>4.387355044048114E-3</c:v>
                </c:pt>
                <c:pt idx="474">
                  <c:v>4.3945105887412145E-3</c:v>
                </c:pt>
                <c:pt idx="475">
                  <c:v>4.4092498764907728E-3</c:v>
                </c:pt>
                <c:pt idx="476">
                  <c:v>4.4230746654512756E-3</c:v>
                </c:pt>
                <c:pt idx="477">
                  <c:v>4.4302120438020828E-3</c:v>
                </c:pt>
                <c:pt idx="478">
                  <c:v>4.4373523663466001E-3</c:v>
                </c:pt>
                <c:pt idx="479">
                  <c:v>4.444497856672937E-3</c:v>
                </c:pt>
                <c:pt idx="480">
                  <c:v>4.459204920805768E-3</c:v>
                </c:pt>
                <c:pt idx="481">
                  <c:v>4.4731764341200001E-3</c:v>
                </c:pt>
                <c:pt idx="482">
                  <c:v>4.4803815837476165E-3</c:v>
                </c:pt>
                <c:pt idx="483">
                  <c:v>4.4876055226373245E-3</c:v>
                </c:pt>
                <c:pt idx="484">
                  <c:v>4.4948505677018125E-3</c:v>
                </c:pt>
                <c:pt idx="485">
                  <c:v>4.5096282902269786E-3</c:v>
                </c:pt>
                <c:pt idx="486">
                  <c:v>4.5240886147165362E-3</c:v>
                </c:pt>
                <c:pt idx="487">
                  <c:v>4.5314744111168712E-3</c:v>
                </c:pt>
                <c:pt idx="488">
                  <c:v>4.5388954952472046E-3</c:v>
                </c:pt>
                <c:pt idx="489">
                  <c:v>4.5463542773910154E-3</c:v>
                </c:pt>
                <c:pt idx="490">
                  <c:v>4.5613056949015953E-3</c:v>
                </c:pt>
                <c:pt idx="491">
                  <c:v>4.5766150588352683E-3</c:v>
                </c:pt>
                <c:pt idx="492">
                  <c:v>4.5842989523834461E-3</c:v>
                </c:pt>
                <c:pt idx="493">
                  <c:v>4.5920529003983992E-3</c:v>
                </c:pt>
                <c:pt idx="494">
                  <c:v>4.599891270954201E-3</c:v>
                </c:pt>
                <c:pt idx="495">
                  <c:v>4.61518659528516E-3</c:v>
                </c:pt>
                <c:pt idx="496">
                  <c:v>4.6319655083883211E-3</c:v>
                </c:pt>
                <c:pt idx="497">
                  <c:v>4.6401330658872517E-3</c:v>
                </c:pt>
                <c:pt idx="498">
                  <c:v>4.6483476171009647E-3</c:v>
                </c:pt>
                <c:pt idx="499">
                  <c:v>4.6566027946058318E-3</c:v>
                </c:pt>
                <c:pt idx="500">
                  <c:v>4.6721748639596862E-3</c:v>
                </c:pt>
                <c:pt idx="501">
                  <c:v>4.6899011256826195E-3</c:v>
                </c:pt>
                <c:pt idx="502">
                  <c:v>4.6982626298565991E-3</c:v>
                </c:pt>
                <c:pt idx="503">
                  <c:v>4.706625779673324E-3</c:v>
                </c:pt>
                <c:pt idx="504">
                  <c:v>4.7149839489800168E-3</c:v>
                </c:pt>
                <c:pt idx="505">
                  <c:v>4.7305044466902221E-3</c:v>
                </c:pt>
                <c:pt idx="506">
                  <c:v>4.748233004050844E-3</c:v>
                </c:pt>
                <c:pt idx="507">
                  <c:v>4.7564655845114745E-3</c:v>
                </c:pt>
                <c:pt idx="508">
                  <c:v>4.7646526511413738E-3</c:v>
                </c:pt>
                <c:pt idx="509">
                  <c:v>4.7727873189883164E-3</c:v>
                </c:pt>
                <c:pt idx="510">
                  <c:v>4.78792735204736E-3</c:v>
                </c:pt>
                <c:pt idx="511">
                  <c:v>4.8421073063591395E-3</c:v>
                </c:pt>
              </c:numCache>
            </c:numRef>
          </c:yVal>
          <c:smooth val="0"/>
        </c:ser>
        <c:ser>
          <c:idx val="2"/>
          <c:order val="1"/>
          <c:tx>
            <c:v>QL</c:v>
          </c:tx>
          <c:spPr>
            <a:ln>
              <a:noFill/>
            </a:ln>
          </c:spPr>
          <c:marker>
            <c:symbol val="circle"/>
            <c:size val="2"/>
            <c:spPr>
              <a:solidFill>
                <a:srgbClr val="00B050"/>
              </a:solidFill>
              <a:ln>
                <a:solidFill>
                  <a:srgbClr val="00B050"/>
                </a:solidFill>
              </a:ln>
            </c:spPr>
          </c:marker>
          <c:xVal>
            <c:numRef>
              <c:f>EUR1Y!$AW$2:$AW$513</c:f>
              <c:numCache>
                <c:formatCode>ddd\,\ dd\-mmm\-yyyy</c:formatCode>
                <c:ptCount val="512"/>
                <c:pt idx="0">
                  <c:v>42248</c:v>
                </c:pt>
                <c:pt idx="1">
                  <c:v>42249</c:v>
                </c:pt>
                <c:pt idx="2">
                  <c:v>42250</c:v>
                </c:pt>
                <c:pt idx="3">
                  <c:v>42251</c:v>
                </c:pt>
                <c:pt idx="4">
                  <c:v>42254</c:v>
                </c:pt>
                <c:pt idx="5">
                  <c:v>42255</c:v>
                </c:pt>
                <c:pt idx="6">
                  <c:v>42256</c:v>
                </c:pt>
                <c:pt idx="7">
                  <c:v>42257</c:v>
                </c:pt>
                <c:pt idx="8">
                  <c:v>42258</c:v>
                </c:pt>
                <c:pt idx="9">
                  <c:v>42261</c:v>
                </c:pt>
                <c:pt idx="10">
                  <c:v>42262</c:v>
                </c:pt>
                <c:pt idx="11">
                  <c:v>42263</c:v>
                </c:pt>
                <c:pt idx="12">
                  <c:v>42264</c:v>
                </c:pt>
                <c:pt idx="13">
                  <c:v>42265</c:v>
                </c:pt>
                <c:pt idx="14">
                  <c:v>42268</c:v>
                </c:pt>
                <c:pt idx="15">
                  <c:v>42269</c:v>
                </c:pt>
                <c:pt idx="16">
                  <c:v>42270</c:v>
                </c:pt>
                <c:pt idx="17">
                  <c:v>42271</c:v>
                </c:pt>
                <c:pt idx="18">
                  <c:v>42272</c:v>
                </c:pt>
                <c:pt idx="19">
                  <c:v>42275</c:v>
                </c:pt>
                <c:pt idx="20">
                  <c:v>42276</c:v>
                </c:pt>
                <c:pt idx="21">
                  <c:v>42277</c:v>
                </c:pt>
                <c:pt idx="22">
                  <c:v>42278</c:v>
                </c:pt>
                <c:pt idx="23">
                  <c:v>42279</c:v>
                </c:pt>
                <c:pt idx="24">
                  <c:v>42282</c:v>
                </c:pt>
                <c:pt idx="25">
                  <c:v>42283</c:v>
                </c:pt>
                <c:pt idx="26">
                  <c:v>42284</c:v>
                </c:pt>
                <c:pt idx="27">
                  <c:v>42285</c:v>
                </c:pt>
                <c:pt idx="28">
                  <c:v>42286</c:v>
                </c:pt>
                <c:pt idx="29">
                  <c:v>42289</c:v>
                </c:pt>
                <c:pt idx="30">
                  <c:v>42290</c:v>
                </c:pt>
                <c:pt idx="31">
                  <c:v>42291</c:v>
                </c:pt>
                <c:pt idx="32">
                  <c:v>42292</c:v>
                </c:pt>
                <c:pt idx="33">
                  <c:v>42293</c:v>
                </c:pt>
                <c:pt idx="34">
                  <c:v>42296</c:v>
                </c:pt>
                <c:pt idx="35">
                  <c:v>42297</c:v>
                </c:pt>
                <c:pt idx="36">
                  <c:v>42298</c:v>
                </c:pt>
                <c:pt idx="37">
                  <c:v>42299</c:v>
                </c:pt>
                <c:pt idx="38">
                  <c:v>42300</c:v>
                </c:pt>
                <c:pt idx="39">
                  <c:v>42303</c:v>
                </c:pt>
                <c:pt idx="40">
                  <c:v>42304</c:v>
                </c:pt>
                <c:pt idx="41">
                  <c:v>42305</c:v>
                </c:pt>
                <c:pt idx="42">
                  <c:v>42306</c:v>
                </c:pt>
                <c:pt idx="43">
                  <c:v>42307</c:v>
                </c:pt>
                <c:pt idx="44">
                  <c:v>42310</c:v>
                </c:pt>
                <c:pt idx="45">
                  <c:v>42311</c:v>
                </c:pt>
                <c:pt idx="46">
                  <c:v>42312</c:v>
                </c:pt>
                <c:pt idx="47">
                  <c:v>42313</c:v>
                </c:pt>
                <c:pt idx="48">
                  <c:v>42314</c:v>
                </c:pt>
                <c:pt idx="49">
                  <c:v>42317</c:v>
                </c:pt>
                <c:pt idx="50">
                  <c:v>42318</c:v>
                </c:pt>
                <c:pt idx="51">
                  <c:v>42319</c:v>
                </c:pt>
                <c:pt idx="52">
                  <c:v>42320</c:v>
                </c:pt>
                <c:pt idx="53">
                  <c:v>42321</c:v>
                </c:pt>
                <c:pt idx="54">
                  <c:v>42324</c:v>
                </c:pt>
                <c:pt idx="55">
                  <c:v>42325</c:v>
                </c:pt>
                <c:pt idx="56">
                  <c:v>42326</c:v>
                </c:pt>
                <c:pt idx="57">
                  <c:v>42327</c:v>
                </c:pt>
                <c:pt idx="58">
                  <c:v>42328</c:v>
                </c:pt>
                <c:pt idx="59">
                  <c:v>42331</c:v>
                </c:pt>
                <c:pt idx="60">
                  <c:v>42332</c:v>
                </c:pt>
                <c:pt idx="61">
                  <c:v>42333</c:v>
                </c:pt>
                <c:pt idx="62">
                  <c:v>42334</c:v>
                </c:pt>
                <c:pt idx="63">
                  <c:v>42335</c:v>
                </c:pt>
                <c:pt idx="64">
                  <c:v>42338</c:v>
                </c:pt>
                <c:pt idx="65">
                  <c:v>42339</c:v>
                </c:pt>
                <c:pt idx="66">
                  <c:v>42340</c:v>
                </c:pt>
                <c:pt idx="67">
                  <c:v>42341</c:v>
                </c:pt>
                <c:pt idx="68">
                  <c:v>42342</c:v>
                </c:pt>
                <c:pt idx="69">
                  <c:v>42345</c:v>
                </c:pt>
                <c:pt idx="70">
                  <c:v>42346</c:v>
                </c:pt>
                <c:pt idx="71">
                  <c:v>42347</c:v>
                </c:pt>
                <c:pt idx="72">
                  <c:v>42348</c:v>
                </c:pt>
                <c:pt idx="73">
                  <c:v>42349</c:v>
                </c:pt>
                <c:pt idx="74">
                  <c:v>42352</c:v>
                </c:pt>
                <c:pt idx="75">
                  <c:v>42353</c:v>
                </c:pt>
                <c:pt idx="76">
                  <c:v>42354</c:v>
                </c:pt>
                <c:pt idx="77">
                  <c:v>42355</c:v>
                </c:pt>
                <c:pt idx="78">
                  <c:v>42356</c:v>
                </c:pt>
                <c:pt idx="79">
                  <c:v>42359</c:v>
                </c:pt>
                <c:pt idx="80">
                  <c:v>42360</c:v>
                </c:pt>
                <c:pt idx="81">
                  <c:v>42361</c:v>
                </c:pt>
                <c:pt idx="82">
                  <c:v>42362</c:v>
                </c:pt>
                <c:pt idx="83">
                  <c:v>42366</c:v>
                </c:pt>
                <c:pt idx="84">
                  <c:v>42367</c:v>
                </c:pt>
                <c:pt idx="85">
                  <c:v>42368</c:v>
                </c:pt>
                <c:pt idx="86">
                  <c:v>42369</c:v>
                </c:pt>
                <c:pt idx="87">
                  <c:v>42373</c:v>
                </c:pt>
                <c:pt idx="88">
                  <c:v>42374</c:v>
                </c:pt>
                <c:pt idx="89">
                  <c:v>42375</c:v>
                </c:pt>
                <c:pt idx="90">
                  <c:v>42376</c:v>
                </c:pt>
                <c:pt idx="91">
                  <c:v>42377</c:v>
                </c:pt>
                <c:pt idx="92">
                  <c:v>42380</c:v>
                </c:pt>
                <c:pt idx="93">
                  <c:v>42381</c:v>
                </c:pt>
                <c:pt idx="94">
                  <c:v>42382</c:v>
                </c:pt>
                <c:pt idx="95">
                  <c:v>42383</c:v>
                </c:pt>
                <c:pt idx="96">
                  <c:v>42384</c:v>
                </c:pt>
                <c:pt idx="97">
                  <c:v>42387</c:v>
                </c:pt>
                <c:pt idx="98">
                  <c:v>42388</c:v>
                </c:pt>
                <c:pt idx="99">
                  <c:v>42389</c:v>
                </c:pt>
                <c:pt idx="100">
                  <c:v>42390</c:v>
                </c:pt>
                <c:pt idx="101">
                  <c:v>42391</c:v>
                </c:pt>
                <c:pt idx="102">
                  <c:v>42394</c:v>
                </c:pt>
                <c:pt idx="103">
                  <c:v>42395</c:v>
                </c:pt>
                <c:pt idx="104">
                  <c:v>42396</c:v>
                </c:pt>
                <c:pt idx="105">
                  <c:v>42397</c:v>
                </c:pt>
                <c:pt idx="106">
                  <c:v>42398</c:v>
                </c:pt>
                <c:pt idx="107">
                  <c:v>42401</c:v>
                </c:pt>
                <c:pt idx="108">
                  <c:v>42402</c:v>
                </c:pt>
                <c:pt idx="109">
                  <c:v>42403</c:v>
                </c:pt>
                <c:pt idx="110">
                  <c:v>42404</c:v>
                </c:pt>
                <c:pt idx="111">
                  <c:v>42405</c:v>
                </c:pt>
                <c:pt idx="112">
                  <c:v>42408</c:v>
                </c:pt>
                <c:pt idx="113">
                  <c:v>42409</c:v>
                </c:pt>
                <c:pt idx="114">
                  <c:v>42410</c:v>
                </c:pt>
                <c:pt idx="115">
                  <c:v>42411</c:v>
                </c:pt>
                <c:pt idx="116">
                  <c:v>42412</c:v>
                </c:pt>
                <c:pt idx="117">
                  <c:v>42415</c:v>
                </c:pt>
                <c:pt idx="118">
                  <c:v>42416</c:v>
                </c:pt>
                <c:pt idx="119">
                  <c:v>42417</c:v>
                </c:pt>
                <c:pt idx="120">
                  <c:v>42418</c:v>
                </c:pt>
                <c:pt idx="121">
                  <c:v>42419</c:v>
                </c:pt>
                <c:pt idx="122">
                  <c:v>42422</c:v>
                </c:pt>
                <c:pt idx="123">
                  <c:v>42423</c:v>
                </c:pt>
                <c:pt idx="124">
                  <c:v>42424</c:v>
                </c:pt>
                <c:pt idx="125">
                  <c:v>42425</c:v>
                </c:pt>
                <c:pt idx="126">
                  <c:v>42426</c:v>
                </c:pt>
                <c:pt idx="127">
                  <c:v>42429</c:v>
                </c:pt>
                <c:pt idx="128">
                  <c:v>42430</c:v>
                </c:pt>
                <c:pt idx="129">
                  <c:v>42431</c:v>
                </c:pt>
                <c:pt idx="130">
                  <c:v>42432</c:v>
                </c:pt>
                <c:pt idx="131">
                  <c:v>42433</c:v>
                </c:pt>
                <c:pt idx="132">
                  <c:v>42436</c:v>
                </c:pt>
                <c:pt idx="133">
                  <c:v>42437</c:v>
                </c:pt>
                <c:pt idx="134">
                  <c:v>42438</c:v>
                </c:pt>
                <c:pt idx="135">
                  <c:v>42439</c:v>
                </c:pt>
                <c:pt idx="136">
                  <c:v>42440</c:v>
                </c:pt>
                <c:pt idx="137">
                  <c:v>42443</c:v>
                </c:pt>
                <c:pt idx="138">
                  <c:v>42444</c:v>
                </c:pt>
                <c:pt idx="139">
                  <c:v>42445</c:v>
                </c:pt>
                <c:pt idx="140">
                  <c:v>42446</c:v>
                </c:pt>
                <c:pt idx="141">
                  <c:v>42447</c:v>
                </c:pt>
                <c:pt idx="142">
                  <c:v>42450</c:v>
                </c:pt>
                <c:pt idx="143">
                  <c:v>42451</c:v>
                </c:pt>
                <c:pt idx="144">
                  <c:v>42452</c:v>
                </c:pt>
                <c:pt idx="145">
                  <c:v>42453</c:v>
                </c:pt>
                <c:pt idx="146">
                  <c:v>42458</c:v>
                </c:pt>
                <c:pt idx="147">
                  <c:v>42459</c:v>
                </c:pt>
                <c:pt idx="148">
                  <c:v>42460</c:v>
                </c:pt>
                <c:pt idx="149">
                  <c:v>42461</c:v>
                </c:pt>
                <c:pt idx="150">
                  <c:v>42464</c:v>
                </c:pt>
                <c:pt idx="151">
                  <c:v>42465</c:v>
                </c:pt>
                <c:pt idx="152">
                  <c:v>42466</c:v>
                </c:pt>
                <c:pt idx="153">
                  <c:v>42467</c:v>
                </c:pt>
                <c:pt idx="154">
                  <c:v>42468</c:v>
                </c:pt>
                <c:pt idx="155">
                  <c:v>42471</c:v>
                </c:pt>
                <c:pt idx="156">
                  <c:v>42472</c:v>
                </c:pt>
                <c:pt idx="157">
                  <c:v>42473</c:v>
                </c:pt>
                <c:pt idx="158">
                  <c:v>42474</c:v>
                </c:pt>
                <c:pt idx="159">
                  <c:v>42475</c:v>
                </c:pt>
                <c:pt idx="160">
                  <c:v>42478</c:v>
                </c:pt>
                <c:pt idx="161">
                  <c:v>42479</c:v>
                </c:pt>
                <c:pt idx="162">
                  <c:v>42480</c:v>
                </c:pt>
                <c:pt idx="163">
                  <c:v>42481</c:v>
                </c:pt>
                <c:pt idx="164">
                  <c:v>42482</c:v>
                </c:pt>
                <c:pt idx="165">
                  <c:v>42485</c:v>
                </c:pt>
                <c:pt idx="166">
                  <c:v>42486</c:v>
                </c:pt>
                <c:pt idx="167">
                  <c:v>42487</c:v>
                </c:pt>
                <c:pt idx="168">
                  <c:v>42488</c:v>
                </c:pt>
                <c:pt idx="169">
                  <c:v>42489</c:v>
                </c:pt>
                <c:pt idx="170">
                  <c:v>42492</c:v>
                </c:pt>
                <c:pt idx="171">
                  <c:v>42493</c:v>
                </c:pt>
                <c:pt idx="172">
                  <c:v>42494</c:v>
                </c:pt>
                <c:pt idx="173">
                  <c:v>42495</c:v>
                </c:pt>
                <c:pt idx="174">
                  <c:v>42496</c:v>
                </c:pt>
                <c:pt idx="175">
                  <c:v>42499</c:v>
                </c:pt>
                <c:pt idx="176">
                  <c:v>42500</c:v>
                </c:pt>
                <c:pt idx="177">
                  <c:v>42501</c:v>
                </c:pt>
                <c:pt idx="178">
                  <c:v>42502</c:v>
                </c:pt>
                <c:pt idx="179">
                  <c:v>42503</c:v>
                </c:pt>
                <c:pt idx="180">
                  <c:v>42506</c:v>
                </c:pt>
                <c:pt idx="181">
                  <c:v>42507</c:v>
                </c:pt>
                <c:pt idx="182">
                  <c:v>42508</c:v>
                </c:pt>
                <c:pt idx="183">
                  <c:v>42509</c:v>
                </c:pt>
                <c:pt idx="184">
                  <c:v>42510</c:v>
                </c:pt>
                <c:pt idx="185">
                  <c:v>42513</c:v>
                </c:pt>
                <c:pt idx="186">
                  <c:v>42514</c:v>
                </c:pt>
                <c:pt idx="187">
                  <c:v>42515</c:v>
                </c:pt>
                <c:pt idx="188">
                  <c:v>42516</c:v>
                </c:pt>
                <c:pt idx="189">
                  <c:v>42517</c:v>
                </c:pt>
                <c:pt idx="190">
                  <c:v>42520</c:v>
                </c:pt>
                <c:pt idx="191">
                  <c:v>42521</c:v>
                </c:pt>
                <c:pt idx="192">
                  <c:v>42522</c:v>
                </c:pt>
                <c:pt idx="193">
                  <c:v>42523</c:v>
                </c:pt>
                <c:pt idx="194">
                  <c:v>42524</c:v>
                </c:pt>
                <c:pt idx="195">
                  <c:v>42527</c:v>
                </c:pt>
                <c:pt idx="196">
                  <c:v>42528</c:v>
                </c:pt>
                <c:pt idx="197">
                  <c:v>42529</c:v>
                </c:pt>
                <c:pt idx="198">
                  <c:v>42530</c:v>
                </c:pt>
                <c:pt idx="199">
                  <c:v>42531</c:v>
                </c:pt>
                <c:pt idx="200">
                  <c:v>42534</c:v>
                </c:pt>
                <c:pt idx="201">
                  <c:v>42535</c:v>
                </c:pt>
                <c:pt idx="202">
                  <c:v>42536</c:v>
                </c:pt>
                <c:pt idx="203">
                  <c:v>42537</c:v>
                </c:pt>
                <c:pt idx="204">
                  <c:v>42538</c:v>
                </c:pt>
                <c:pt idx="205">
                  <c:v>42541</c:v>
                </c:pt>
                <c:pt idx="206">
                  <c:v>42542</c:v>
                </c:pt>
                <c:pt idx="207">
                  <c:v>42543</c:v>
                </c:pt>
                <c:pt idx="208">
                  <c:v>42544</c:v>
                </c:pt>
                <c:pt idx="209">
                  <c:v>42545</c:v>
                </c:pt>
                <c:pt idx="210">
                  <c:v>42548</c:v>
                </c:pt>
                <c:pt idx="211">
                  <c:v>42549</c:v>
                </c:pt>
                <c:pt idx="212">
                  <c:v>42550</c:v>
                </c:pt>
                <c:pt idx="213">
                  <c:v>42551</c:v>
                </c:pt>
                <c:pt idx="214">
                  <c:v>42552</c:v>
                </c:pt>
                <c:pt idx="215">
                  <c:v>42555</c:v>
                </c:pt>
                <c:pt idx="216">
                  <c:v>42556</c:v>
                </c:pt>
                <c:pt idx="217">
                  <c:v>42557</c:v>
                </c:pt>
                <c:pt idx="218">
                  <c:v>42558</c:v>
                </c:pt>
                <c:pt idx="219">
                  <c:v>42559</c:v>
                </c:pt>
                <c:pt idx="220">
                  <c:v>42562</c:v>
                </c:pt>
                <c:pt idx="221">
                  <c:v>42563</c:v>
                </c:pt>
                <c:pt idx="222">
                  <c:v>42564</c:v>
                </c:pt>
                <c:pt idx="223">
                  <c:v>42565</c:v>
                </c:pt>
                <c:pt idx="224">
                  <c:v>42566</c:v>
                </c:pt>
                <c:pt idx="225">
                  <c:v>42569</c:v>
                </c:pt>
                <c:pt idx="226">
                  <c:v>42570</c:v>
                </c:pt>
                <c:pt idx="227">
                  <c:v>42571</c:v>
                </c:pt>
                <c:pt idx="228">
                  <c:v>42572</c:v>
                </c:pt>
                <c:pt idx="229">
                  <c:v>42573</c:v>
                </c:pt>
                <c:pt idx="230">
                  <c:v>42576</c:v>
                </c:pt>
                <c:pt idx="231">
                  <c:v>42577</c:v>
                </c:pt>
                <c:pt idx="232">
                  <c:v>42578</c:v>
                </c:pt>
                <c:pt idx="233">
                  <c:v>42579</c:v>
                </c:pt>
                <c:pt idx="234">
                  <c:v>42580</c:v>
                </c:pt>
                <c:pt idx="235">
                  <c:v>42583</c:v>
                </c:pt>
                <c:pt idx="236">
                  <c:v>42584</c:v>
                </c:pt>
                <c:pt idx="237">
                  <c:v>42585</c:v>
                </c:pt>
                <c:pt idx="238">
                  <c:v>42586</c:v>
                </c:pt>
                <c:pt idx="239">
                  <c:v>42587</c:v>
                </c:pt>
                <c:pt idx="240">
                  <c:v>42590</c:v>
                </c:pt>
                <c:pt idx="241">
                  <c:v>42591</c:v>
                </c:pt>
                <c:pt idx="242">
                  <c:v>42592</c:v>
                </c:pt>
                <c:pt idx="243">
                  <c:v>42593</c:v>
                </c:pt>
                <c:pt idx="244">
                  <c:v>42594</c:v>
                </c:pt>
                <c:pt idx="245">
                  <c:v>42597</c:v>
                </c:pt>
                <c:pt idx="246">
                  <c:v>42598</c:v>
                </c:pt>
                <c:pt idx="247">
                  <c:v>42599</c:v>
                </c:pt>
                <c:pt idx="248">
                  <c:v>42600</c:v>
                </c:pt>
                <c:pt idx="249">
                  <c:v>42601</c:v>
                </c:pt>
                <c:pt idx="250">
                  <c:v>42604</c:v>
                </c:pt>
                <c:pt idx="251">
                  <c:v>42605</c:v>
                </c:pt>
                <c:pt idx="252">
                  <c:v>42606</c:v>
                </c:pt>
                <c:pt idx="253">
                  <c:v>42607</c:v>
                </c:pt>
                <c:pt idx="254">
                  <c:v>42608</c:v>
                </c:pt>
                <c:pt idx="255">
                  <c:v>42611</c:v>
                </c:pt>
                <c:pt idx="256">
                  <c:v>42612</c:v>
                </c:pt>
                <c:pt idx="257">
                  <c:v>42613</c:v>
                </c:pt>
                <c:pt idx="258">
                  <c:v>42614</c:v>
                </c:pt>
                <c:pt idx="259">
                  <c:v>42615</c:v>
                </c:pt>
                <c:pt idx="260">
                  <c:v>42618</c:v>
                </c:pt>
                <c:pt idx="261">
                  <c:v>42619</c:v>
                </c:pt>
                <c:pt idx="262">
                  <c:v>42620</c:v>
                </c:pt>
                <c:pt idx="263">
                  <c:v>42621</c:v>
                </c:pt>
                <c:pt idx="264">
                  <c:v>42622</c:v>
                </c:pt>
                <c:pt idx="265">
                  <c:v>42625</c:v>
                </c:pt>
                <c:pt idx="266">
                  <c:v>42626</c:v>
                </c:pt>
                <c:pt idx="267">
                  <c:v>42627</c:v>
                </c:pt>
                <c:pt idx="268">
                  <c:v>42628</c:v>
                </c:pt>
                <c:pt idx="269">
                  <c:v>42629</c:v>
                </c:pt>
                <c:pt idx="270">
                  <c:v>42632</c:v>
                </c:pt>
                <c:pt idx="271">
                  <c:v>42633</c:v>
                </c:pt>
                <c:pt idx="272">
                  <c:v>42634</c:v>
                </c:pt>
                <c:pt idx="273">
                  <c:v>42635</c:v>
                </c:pt>
                <c:pt idx="274">
                  <c:v>42636</c:v>
                </c:pt>
                <c:pt idx="275">
                  <c:v>42639</c:v>
                </c:pt>
                <c:pt idx="276">
                  <c:v>42640</c:v>
                </c:pt>
                <c:pt idx="277">
                  <c:v>42641</c:v>
                </c:pt>
                <c:pt idx="278">
                  <c:v>42642</c:v>
                </c:pt>
                <c:pt idx="279">
                  <c:v>42643</c:v>
                </c:pt>
                <c:pt idx="280">
                  <c:v>42646</c:v>
                </c:pt>
                <c:pt idx="281">
                  <c:v>42647</c:v>
                </c:pt>
                <c:pt idx="282">
                  <c:v>42648</c:v>
                </c:pt>
                <c:pt idx="283">
                  <c:v>42649</c:v>
                </c:pt>
                <c:pt idx="284">
                  <c:v>42650</c:v>
                </c:pt>
                <c:pt idx="285">
                  <c:v>42653</c:v>
                </c:pt>
                <c:pt idx="286">
                  <c:v>42654</c:v>
                </c:pt>
                <c:pt idx="287">
                  <c:v>42655</c:v>
                </c:pt>
                <c:pt idx="288">
                  <c:v>42656</c:v>
                </c:pt>
                <c:pt idx="289">
                  <c:v>42657</c:v>
                </c:pt>
                <c:pt idx="290">
                  <c:v>42660</c:v>
                </c:pt>
                <c:pt idx="291">
                  <c:v>42661</c:v>
                </c:pt>
                <c:pt idx="292">
                  <c:v>42662</c:v>
                </c:pt>
                <c:pt idx="293">
                  <c:v>42663</c:v>
                </c:pt>
                <c:pt idx="294">
                  <c:v>42664</c:v>
                </c:pt>
                <c:pt idx="295">
                  <c:v>42667</c:v>
                </c:pt>
                <c:pt idx="296">
                  <c:v>42668</c:v>
                </c:pt>
                <c:pt idx="297">
                  <c:v>42669</c:v>
                </c:pt>
                <c:pt idx="298">
                  <c:v>42670</c:v>
                </c:pt>
                <c:pt idx="299">
                  <c:v>42671</c:v>
                </c:pt>
                <c:pt idx="300">
                  <c:v>42674</c:v>
                </c:pt>
                <c:pt idx="301">
                  <c:v>42675</c:v>
                </c:pt>
                <c:pt idx="302">
                  <c:v>42676</c:v>
                </c:pt>
                <c:pt idx="303">
                  <c:v>42677</c:v>
                </c:pt>
                <c:pt idx="304">
                  <c:v>42678</c:v>
                </c:pt>
                <c:pt idx="305">
                  <c:v>42681</c:v>
                </c:pt>
                <c:pt idx="306">
                  <c:v>42682</c:v>
                </c:pt>
                <c:pt idx="307">
                  <c:v>42683</c:v>
                </c:pt>
                <c:pt idx="308">
                  <c:v>42684</c:v>
                </c:pt>
                <c:pt idx="309">
                  <c:v>42685</c:v>
                </c:pt>
                <c:pt idx="310">
                  <c:v>42688</c:v>
                </c:pt>
                <c:pt idx="311">
                  <c:v>42689</c:v>
                </c:pt>
                <c:pt idx="312">
                  <c:v>42690</c:v>
                </c:pt>
                <c:pt idx="313">
                  <c:v>42691</c:v>
                </c:pt>
                <c:pt idx="314">
                  <c:v>42692</c:v>
                </c:pt>
                <c:pt idx="315">
                  <c:v>42695</c:v>
                </c:pt>
                <c:pt idx="316">
                  <c:v>42696</c:v>
                </c:pt>
                <c:pt idx="317">
                  <c:v>42697</c:v>
                </c:pt>
                <c:pt idx="318">
                  <c:v>42698</c:v>
                </c:pt>
                <c:pt idx="319">
                  <c:v>42699</c:v>
                </c:pt>
                <c:pt idx="320">
                  <c:v>42702</c:v>
                </c:pt>
                <c:pt idx="321">
                  <c:v>42703</c:v>
                </c:pt>
                <c:pt idx="322">
                  <c:v>42704</c:v>
                </c:pt>
                <c:pt idx="323">
                  <c:v>42705</c:v>
                </c:pt>
                <c:pt idx="324">
                  <c:v>42706</c:v>
                </c:pt>
                <c:pt idx="325">
                  <c:v>42709</c:v>
                </c:pt>
                <c:pt idx="326">
                  <c:v>42710</c:v>
                </c:pt>
                <c:pt idx="327">
                  <c:v>42711</c:v>
                </c:pt>
                <c:pt idx="328">
                  <c:v>42712</c:v>
                </c:pt>
                <c:pt idx="329">
                  <c:v>42713</c:v>
                </c:pt>
                <c:pt idx="330">
                  <c:v>42716</c:v>
                </c:pt>
                <c:pt idx="331">
                  <c:v>42717</c:v>
                </c:pt>
                <c:pt idx="332">
                  <c:v>42718</c:v>
                </c:pt>
                <c:pt idx="333">
                  <c:v>42719</c:v>
                </c:pt>
                <c:pt idx="334">
                  <c:v>42720</c:v>
                </c:pt>
                <c:pt idx="335">
                  <c:v>42723</c:v>
                </c:pt>
                <c:pt idx="336">
                  <c:v>42724</c:v>
                </c:pt>
                <c:pt idx="337">
                  <c:v>42725</c:v>
                </c:pt>
                <c:pt idx="338">
                  <c:v>42726</c:v>
                </c:pt>
                <c:pt idx="339">
                  <c:v>42727</c:v>
                </c:pt>
                <c:pt idx="340">
                  <c:v>42731</c:v>
                </c:pt>
                <c:pt idx="341">
                  <c:v>42732</c:v>
                </c:pt>
                <c:pt idx="342">
                  <c:v>42733</c:v>
                </c:pt>
                <c:pt idx="343">
                  <c:v>42734</c:v>
                </c:pt>
                <c:pt idx="344">
                  <c:v>42737</c:v>
                </c:pt>
                <c:pt idx="345">
                  <c:v>42738</c:v>
                </c:pt>
                <c:pt idx="346">
                  <c:v>42739</c:v>
                </c:pt>
                <c:pt idx="347">
                  <c:v>42740</c:v>
                </c:pt>
                <c:pt idx="348">
                  <c:v>42741</c:v>
                </c:pt>
                <c:pt idx="349">
                  <c:v>42744</c:v>
                </c:pt>
                <c:pt idx="350">
                  <c:v>42745</c:v>
                </c:pt>
                <c:pt idx="351">
                  <c:v>42746</c:v>
                </c:pt>
                <c:pt idx="352">
                  <c:v>42747</c:v>
                </c:pt>
                <c:pt idx="353">
                  <c:v>42748</c:v>
                </c:pt>
                <c:pt idx="354">
                  <c:v>42751</c:v>
                </c:pt>
                <c:pt idx="355">
                  <c:v>42752</c:v>
                </c:pt>
                <c:pt idx="356">
                  <c:v>42753</c:v>
                </c:pt>
                <c:pt idx="357">
                  <c:v>42754</c:v>
                </c:pt>
                <c:pt idx="358">
                  <c:v>42755</c:v>
                </c:pt>
                <c:pt idx="359">
                  <c:v>42758</c:v>
                </c:pt>
                <c:pt idx="360">
                  <c:v>42759</c:v>
                </c:pt>
                <c:pt idx="361">
                  <c:v>42760</c:v>
                </c:pt>
                <c:pt idx="362">
                  <c:v>42761</c:v>
                </c:pt>
                <c:pt idx="363">
                  <c:v>42762</c:v>
                </c:pt>
                <c:pt idx="364">
                  <c:v>42765</c:v>
                </c:pt>
                <c:pt idx="365">
                  <c:v>42766</c:v>
                </c:pt>
                <c:pt idx="366">
                  <c:v>42767</c:v>
                </c:pt>
                <c:pt idx="367">
                  <c:v>42768</c:v>
                </c:pt>
                <c:pt idx="368">
                  <c:v>42769</c:v>
                </c:pt>
                <c:pt idx="369">
                  <c:v>42772</c:v>
                </c:pt>
                <c:pt idx="370">
                  <c:v>42773</c:v>
                </c:pt>
                <c:pt idx="371">
                  <c:v>42774</c:v>
                </c:pt>
                <c:pt idx="372">
                  <c:v>42775</c:v>
                </c:pt>
                <c:pt idx="373">
                  <c:v>42776</c:v>
                </c:pt>
                <c:pt idx="374">
                  <c:v>42779</c:v>
                </c:pt>
                <c:pt idx="375">
                  <c:v>42780</c:v>
                </c:pt>
                <c:pt idx="376">
                  <c:v>42781</c:v>
                </c:pt>
                <c:pt idx="377">
                  <c:v>42782</c:v>
                </c:pt>
                <c:pt idx="378">
                  <c:v>42783</c:v>
                </c:pt>
                <c:pt idx="379">
                  <c:v>42786</c:v>
                </c:pt>
                <c:pt idx="380">
                  <c:v>42787</c:v>
                </c:pt>
                <c:pt idx="381">
                  <c:v>42788</c:v>
                </c:pt>
                <c:pt idx="382">
                  <c:v>42789</c:v>
                </c:pt>
                <c:pt idx="383">
                  <c:v>42790</c:v>
                </c:pt>
                <c:pt idx="384">
                  <c:v>42793</c:v>
                </c:pt>
                <c:pt idx="385">
                  <c:v>42794</c:v>
                </c:pt>
                <c:pt idx="386">
                  <c:v>42795</c:v>
                </c:pt>
                <c:pt idx="387">
                  <c:v>42796</c:v>
                </c:pt>
                <c:pt idx="388">
                  <c:v>42797</c:v>
                </c:pt>
                <c:pt idx="389">
                  <c:v>42800</c:v>
                </c:pt>
                <c:pt idx="390">
                  <c:v>42801</c:v>
                </c:pt>
                <c:pt idx="391">
                  <c:v>42802</c:v>
                </c:pt>
                <c:pt idx="392">
                  <c:v>42803</c:v>
                </c:pt>
                <c:pt idx="393">
                  <c:v>42804</c:v>
                </c:pt>
                <c:pt idx="394">
                  <c:v>42807</c:v>
                </c:pt>
                <c:pt idx="395">
                  <c:v>42808</c:v>
                </c:pt>
                <c:pt idx="396">
                  <c:v>42809</c:v>
                </c:pt>
                <c:pt idx="397">
                  <c:v>42810</c:v>
                </c:pt>
                <c:pt idx="398">
                  <c:v>42811</c:v>
                </c:pt>
                <c:pt idx="399">
                  <c:v>42814</c:v>
                </c:pt>
                <c:pt idx="400">
                  <c:v>42815</c:v>
                </c:pt>
                <c:pt idx="401">
                  <c:v>42816</c:v>
                </c:pt>
                <c:pt idx="402">
                  <c:v>42817</c:v>
                </c:pt>
                <c:pt idx="403">
                  <c:v>42818</c:v>
                </c:pt>
                <c:pt idx="404">
                  <c:v>42821</c:v>
                </c:pt>
                <c:pt idx="405">
                  <c:v>42822</c:v>
                </c:pt>
                <c:pt idx="406">
                  <c:v>42823</c:v>
                </c:pt>
                <c:pt idx="407">
                  <c:v>42824</c:v>
                </c:pt>
                <c:pt idx="408">
                  <c:v>42825</c:v>
                </c:pt>
                <c:pt idx="409">
                  <c:v>42828</c:v>
                </c:pt>
                <c:pt idx="410">
                  <c:v>42829</c:v>
                </c:pt>
                <c:pt idx="411">
                  <c:v>42830</c:v>
                </c:pt>
                <c:pt idx="412">
                  <c:v>42831</c:v>
                </c:pt>
                <c:pt idx="413">
                  <c:v>42832</c:v>
                </c:pt>
                <c:pt idx="414">
                  <c:v>42835</c:v>
                </c:pt>
                <c:pt idx="415">
                  <c:v>42836</c:v>
                </c:pt>
                <c:pt idx="416">
                  <c:v>42837</c:v>
                </c:pt>
                <c:pt idx="417">
                  <c:v>42838</c:v>
                </c:pt>
                <c:pt idx="418">
                  <c:v>42843</c:v>
                </c:pt>
                <c:pt idx="419">
                  <c:v>42844</c:v>
                </c:pt>
                <c:pt idx="420">
                  <c:v>42845</c:v>
                </c:pt>
                <c:pt idx="421">
                  <c:v>42846</c:v>
                </c:pt>
                <c:pt idx="422">
                  <c:v>42849</c:v>
                </c:pt>
                <c:pt idx="423">
                  <c:v>42850</c:v>
                </c:pt>
                <c:pt idx="424">
                  <c:v>42851</c:v>
                </c:pt>
                <c:pt idx="425">
                  <c:v>42852</c:v>
                </c:pt>
                <c:pt idx="426">
                  <c:v>42853</c:v>
                </c:pt>
                <c:pt idx="427">
                  <c:v>42857</c:v>
                </c:pt>
                <c:pt idx="428">
                  <c:v>42858</c:v>
                </c:pt>
                <c:pt idx="429">
                  <c:v>42859</c:v>
                </c:pt>
                <c:pt idx="430">
                  <c:v>42860</c:v>
                </c:pt>
                <c:pt idx="431">
                  <c:v>42863</c:v>
                </c:pt>
                <c:pt idx="432">
                  <c:v>42864</c:v>
                </c:pt>
                <c:pt idx="433">
                  <c:v>42865</c:v>
                </c:pt>
                <c:pt idx="434">
                  <c:v>42866</c:v>
                </c:pt>
                <c:pt idx="435">
                  <c:v>42867</c:v>
                </c:pt>
                <c:pt idx="436">
                  <c:v>42870</c:v>
                </c:pt>
                <c:pt idx="437">
                  <c:v>42871</c:v>
                </c:pt>
                <c:pt idx="438">
                  <c:v>42872</c:v>
                </c:pt>
                <c:pt idx="439">
                  <c:v>42873</c:v>
                </c:pt>
                <c:pt idx="440">
                  <c:v>42874</c:v>
                </c:pt>
                <c:pt idx="441">
                  <c:v>42877</c:v>
                </c:pt>
                <c:pt idx="442">
                  <c:v>42878</c:v>
                </c:pt>
                <c:pt idx="443">
                  <c:v>42879</c:v>
                </c:pt>
                <c:pt idx="444">
                  <c:v>42880</c:v>
                </c:pt>
                <c:pt idx="445">
                  <c:v>42881</c:v>
                </c:pt>
                <c:pt idx="446">
                  <c:v>42884</c:v>
                </c:pt>
                <c:pt idx="447">
                  <c:v>42885</c:v>
                </c:pt>
                <c:pt idx="448">
                  <c:v>42886</c:v>
                </c:pt>
                <c:pt idx="449">
                  <c:v>42887</c:v>
                </c:pt>
                <c:pt idx="450">
                  <c:v>42888</c:v>
                </c:pt>
                <c:pt idx="451">
                  <c:v>42891</c:v>
                </c:pt>
                <c:pt idx="452">
                  <c:v>42892</c:v>
                </c:pt>
                <c:pt idx="453">
                  <c:v>42893</c:v>
                </c:pt>
                <c:pt idx="454">
                  <c:v>42894</c:v>
                </c:pt>
                <c:pt idx="455">
                  <c:v>42895</c:v>
                </c:pt>
                <c:pt idx="456">
                  <c:v>42898</c:v>
                </c:pt>
                <c:pt idx="457">
                  <c:v>42899</c:v>
                </c:pt>
                <c:pt idx="458">
                  <c:v>42900</c:v>
                </c:pt>
                <c:pt idx="459">
                  <c:v>42901</c:v>
                </c:pt>
                <c:pt idx="460">
                  <c:v>42902</c:v>
                </c:pt>
                <c:pt idx="461">
                  <c:v>42905</c:v>
                </c:pt>
                <c:pt idx="462">
                  <c:v>42906</c:v>
                </c:pt>
                <c:pt idx="463">
                  <c:v>42907</c:v>
                </c:pt>
                <c:pt idx="464">
                  <c:v>42908</c:v>
                </c:pt>
                <c:pt idx="465">
                  <c:v>42909</c:v>
                </c:pt>
                <c:pt idx="466">
                  <c:v>42912</c:v>
                </c:pt>
                <c:pt idx="467">
                  <c:v>42913</c:v>
                </c:pt>
                <c:pt idx="468">
                  <c:v>42914</c:v>
                </c:pt>
                <c:pt idx="469">
                  <c:v>42915</c:v>
                </c:pt>
                <c:pt idx="470">
                  <c:v>42916</c:v>
                </c:pt>
                <c:pt idx="471">
                  <c:v>42919</c:v>
                </c:pt>
                <c:pt idx="472">
                  <c:v>42920</c:v>
                </c:pt>
                <c:pt idx="473">
                  <c:v>42921</c:v>
                </c:pt>
                <c:pt idx="474">
                  <c:v>42922</c:v>
                </c:pt>
                <c:pt idx="475">
                  <c:v>42923</c:v>
                </c:pt>
                <c:pt idx="476">
                  <c:v>42926</c:v>
                </c:pt>
                <c:pt idx="477">
                  <c:v>42927</c:v>
                </c:pt>
                <c:pt idx="478">
                  <c:v>42928</c:v>
                </c:pt>
                <c:pt idx="479">
                  <c:v>42929</c:v>
                </c:pt>
                <c:pt idx="480">
                  <c:v>42930</c:v>
                </c:pt>
                <c:pt idx="481">
                  <c:v>42933</c:v>
                </c:pt>
                <c:pt idx="482">
                  <c:v>42934</c:v>
                </c:pt>
                <c:pt idx="483">
                  <c:v>42935</c:v>
                </c:pt>
                <c:pt idx="484">
                  <c:v>42936</c:v>
                </c:pt>
                <c:pt idx="485">
                  <c:v>42937</c:v>
                </c:pt>
                <c:pt idx="486">
                  <c:v>42940</c:v>
                </c:pt>
                <c:pt idx="487">
                  <c:v>42941</c:v>
                </c:pt>
                <c:pt idx="488">
                  <c:v>42942</c:v>
                </c:pt>
                <c:pt idx="489">
                  <c:v>42943</c:v>
                </c:pt>
                <c:pt idx="490">
                  <c:v>42944</c:v>
                </c:pt>
                <c:pt idx="491">
                  <c:v>42947</c:v>
                </c:pt>
                <c:pt idx="492">
                  <c:v>42948</c:v>
                </c:pt>
                <c:pt idx="493">
                  <c:v>42949</c:v>
                </c:pt>
                <c:pt idx="494">
                  <c:v>42950</c:v>
                </c:pt>
                <c:pt idx="495">
                  <c:v>42951</c:v>
                </c:pt>
                <c:pt idx="496">
                  <c:v>42954</c:v>
                </c:pt>
                <c:pt idx="497">
                  <c:v>42955</c:v>
                </c:pt>
                <c:pt idx="498">
                  <c:v>42956</c:v>
                </c:pt>
                <c:pt idx="499">
                  <c:v>42957</c:v>
                </c:pt>
                <c:pt idx="500">
                  <c:v>42958</c:v>
                </c:pt>
                <c:pt idx="501">
                  <c:v>42961</c:v>
                </c:pt>
                <c:pt idx="502">
                  <c:v>42962</c:v>
                </c:pt>
                <c:pt idx="503">
                  <c:v>42963</c:v>
                </c:pt>
                <c:pt idx="504">
                  <c:v>42964</c:v>
                </c:pt>
                <c:pt idx="505">
                  <c:v>42965</c:v>
                </c:pt>
                <c:pt idx="506">
                  <c:v>42968</c:v>
                </c:pt>
                <c:pt idx="507">
                  <c:v>42969</c:v>
                </c:pt>
                <c:pt idx="508">
                  <c:v>42970</c:v>
                </c:pt>
                <c:pt idx="509">
                  <c:v>42971</c:v>
                </c:pt>
                <c:pt idx="510">
                  <c:v>42972</c:v>
                </c:pt>
                <c:pt idx="511">
                  <c:v>42979</c:v>
                </c:pt>
              </c:numCache>
            </c:numRef>
          </c:xVal>
          <c:yVal>
            <c:numRef>
              <c:f>EUR1Y!$AZ$2:$AZ$513</c:f>
              <c:numCache>
                <c:formatCode>0.0000%</c:formatCode>
                <c:ptCount val="512"/>
                <c:pt idx="0">
                  <c:v>1.5749558099578316E-3</c:v>
                </c:pt>
                <c:pt idx="1">
                  <c:v>1.5750135081265514E-3</c:v>
                </c:pt>
                <c:pt idx="2">
                  <c:v>1.5735773365377712E-3</c:v>
                </c:pt>
                <c:pt idx="3">
                  <c:v>1.5728386119738468E-3</c:v>
                </c:pt>
                <c:pt idx="4">
                  <c:v>1.5721116991307042E-3</c:v>
                </c:pt>
                <c:pt idx="5">
                  <c:v>1.5699509160461314E-3</c:v>
                </c:pt>
                <c:pt idx="6">
                  <c:v>1.5699987921273691E-3</c:v>
                </c:pt>
                <c:pt idx="7">
                  <c:v>1.5688153905446171E-3</c:v>
                </c:pt>
                <c:pt idx="8">
                  <c:v>1.5682559957636284E-3</c:v>
                </c:pt>
                <c:pt idx="9">
                  <c:v>1.5677406285249077E-3</c:v>
                </c:pt>
                <c:pt idx="10">
                  <c:v>1.5664099776438577E-3</c:v>
                </c:pt>
                <c:pt idx="11">
                  <c:v>1.5664564401149952E-3</c:v>
                </c:pt>
                <c:pt idx="12">
                  <c:v>1.5659852835069341E-3</c:v>
                </c:pt>
                <c:pt idx="13">
                  <c:v>1.5658307283767099E-3</c:v>
                </c:pt>
                <c:pt idx="14">
                  <c:v>1.5657524164503674E-3</c:v>
                </c:pt>
                <c:pt idx="15">
                  <c:v>1.5659029984771665E-3</c:v>
                </c:pt>
                <c:pt idx="16">
                  <c:v>1.5659607269997524E-3</c:v>
                </c:pt>
                <c:pt idx="17">
                  <c:v>1.5666655852270279E-3</c:v>
                </c:pt>
                <c:pt idx="18">
                  <c:v>1.5671413810933405E-3</c:v>
                </c:pt>
                <c:pt idx="19">
                  <c:v>1.5677256366295321E-3</c:v>
                </c:pt>
                <c:pt idx="20">
                  <c:v>1.569999999999555E-3</c:v>
                </c:pt>
                <c:pt idx="21">
                  <c:v>1.5700859456165904E-3</c:v>
                </c:pt>
                <c:pt idx="22">
                  <c:v>1.5724206835357605E-3</c:v>
                </c:pt>
                <c:pt idx="23">
                  <c:v>1.5737185905045461E-3</c:v>
                </c:pt>
                <c:pt idx="24">
                  <c:v>1.5751251916454642E-3</c:v>
                </c:pt>
                <c:pt idx="25">
                  <c:v>1.5796649110199697E-3</c:v>
                </c:pt>
                <c:pt idx="26">
                  <c:v>1.5797986474768162E-3</c:v>
                </c:pt>
                <c:pt idx="27">
                  <c:v>1.5835765590616331E-3</c:v>
                </c:pt>
                <c:pt idx="28">
                  <c:v>1.5855080945282856E-3</c:v>
                </c:pt>
                <c:pt idx="29">
                  <c:v>1.5875059137633574E-3</c:v>
                </c:pt>
                <c:pt idx="30">
                  <c:v>1.593437060704125E-3</c:v>
                </c:pt>
                <c:pt idx="31">
                  <c:v>1.5936341883931355E-3</c:v>
                </c:pt>
                <c:pt idx="32">
                  <c:v>1.5982772094513093E-3</c:v>
                </c:pt>
                <c:pt idx="33">
                  <c:v>1.6005454964731275E-3</c:v>
                </c:pt>
                <c:pt idx="34">
                  <c:v>1.602837655221399E-3</c:v>
                </c:pt>
                <c:pt idx="35">
                  <c:v>1.6092495722955357E-3</c:v>
                </c:pt>
                <c:pt idx="36">
                  <c:v>1.6095200689834098E-3</c:v>
                </c:pt>
                <c:pt idx="37">
                  <c:v>1.6144444556778906E-3</c:v>
                </c:pt>
                <c:pt idx="38">
                  <c:v>1.616752602482724E-3</c:v>
                </c:pt>
                <c:pt idx="39">
                  <c:v>1.619042206383733E-3</c:v>
                </c:pt>
                <c:pt idx="40">
                  <c:v>1.6250354613251828E-3</c:v>
                </c:pt>
                <c:pt idx="41">
                  <c:v>1.6253836816786903E-3</c:v>
                </c:pt>
                <c:pt idx="42">
                  <c:v>1.6299999994144998E-3</c:v>
                </c:pt>
                <c:pt idx="43">
                  <c:v>1.6320526292989241E-3</c:v>
                </c:pt>
                <c:pt idx="44">
                  <c:v>1.6340535022438491E-3</c:v>
                </c:pt>
                <c:pt idx="45">
                  <c:v>1.6389183090385593E-3</c:v>
                </c:pt>
                <c:pt idx="46">
                  <c:v>1.6393435028157835E-3</c:v>
                </c:pt>
                <c:pt idx="47">
                  <c:v>1.6433915370803779E-3</c:v>
                </c:pt>
                <c:pt idx="48">
                  <c:v>1.6451478833328567E-3</c:v>
                </c:pt>
                <c:pt idx="49">
                  <c:v>1.6468744778983197E-3</c:v>
                </c:pt>
                <c:pt idx="50">
                  <c:v>1.6508950034321848E-3</c:v>
                </c:pt>
                <c:pt idx="51">
                  <c:v>1.6513964118839732E-3</c:v>
                </c:pt>
                <c:pt idx="52">
                  <c:v>1.6551712063040394E-3</c:v>
                </c:pt>
                <c:pt idx="53">
                  <c:v>1.6567853095998699E-3</c:v>
                </c:pt>
                <c:pt idx="54">
                  <c:v>1.6583916677014876E-3</c:v>
                </c:pt>
                <c:pt idx="55">
                  <c:v>1.6620257815288001E-3</c:v>
                </c:pt>
                <c:pt idx="56">
                  <c:v>1.6626055304714061E-3</c:v>
                </c:pt>
                <c:pt idx="57">
                  <c:v>1.6664173165075655E-3</c:v>
                </c:pt>
                <c:pt idx="58">
                  <c:v>1.6680432254573365E-3</c:v>
                </c:pt>
                <c:pt idx="59">
                  <c:v>1.6696833967424643E-3</c:v>
                </c:pt>
                <c:pt idx="60">
                  <c:v>1.6733831385842715E-3</c:v>
                </c:pt>
                <c:pt idx="61">
                  <c:v>1.674046271926428E-3</c:v>
                </c:pt>
                <c:pt idx="62">
                  <c:v>1.6782082295624481E-3</c:v>
                </c:pt>
                <c:pt idx="63">
                  <c:v>1.6799999999998238E-3</c:v>
                </c:pt>
                <c:pt idx="64">
                  <c:v>1.6818274541548195E-3</c:v>
                </c:pt>
                <c:pt idx="65">
                  <c:v>1.6860059889842063E-3</c:v>
                </c:pt>
                <c:pt idx="66">
                  <c:v>1.6867591028647917E-3</c:v>
                </c:pt>
                <c:pt idx="67">
                  <c:v>1.6914955192010666E-3</c:v>
                </c:pt>
                <c:pt idx="68">
                  <c:v>1.6935326371259052E-3</c:v>
                </c:pt>
                <c:pt idx="69">
                  <c:v>1.6956033720458331E-3</c:v>
                </c:pt>
                <c:pt idx="70">
                  <c:v>1.7003307477201407E-3</c:v>
                </c:pt>
                <c:pt idx="71">
                  <c:v>1.701167268487564E-3</c:v>
                </c:pt>
                <c:pt idx="72">
                  <c:v>1.7064480319547129E-3</c:v>
                </c:pt>
                <c:pt idx="73">
                  <c:v>1.7087125070733881E-3</c:v>
                </c:pt>
                <c:pt idx="74">
                  <c:v>1.7110079452615488E-3</c:v>
                </c:pt>
                <c:pt idx="75">
                  <c:v>1.7162504045920256E-3</c:v>
                </c:pt>
                <c:pt idx="76">
                  <c:v>1.7171593745136972E-3</c:v>
                </c:pt>
                <c:pt idx="77">
                  <c:v>1.7229363125379883E-3</c:v>
                </c:pt>
                <c:pt idx="78">
                  <c:v>1.7254095673070622E-3</c:v>
                </c:pt>
                <c:pt idx="79">
                  <c:v>1.7279111311909699E-3</c:v>
                </c:pt>
                <c:pt idx="80">
                  <c:v>1.7352594613270023E-3</c:v>
                </c:pt>
                <c:pt idx="81">
                  <c:v>1.7408303173428799E-3</c:v>
                </c:pt>
                <c:pt idx="82">
                  <c:v>1.7434937738982966E-3</c:v>
                </c:pt>
                <c:pt idx="83">
                  <c:v>1.7461828855461897E-3</c:v>
                </c:pt>
                <c:pt idx="84">
                  <c:v>1.7471923540387103E-3</c:v>
                </c:pt>
                <c:pt idx="85">
                  <c:v>1.7599999997137575E-3</c:v>
                </c:pt>
                <c:pt idx="86">
                  <c:v>1.7628347683008383E-3</c:v>
                </c:pt>
                <c:pt idx="87">
                  <c:v>1.7656906700050333E-3</c:v>
                </c:pt>
                <c:pt idx="88">
                  <c:v>1.772246687512114E-3</c:v>
                </c:pt>
                <c:pt idx="89">
                  <c:v>1.7733036272019667E-3</c:v>
                </c:pt>
                <c:pt idx="90">
                  <c:v>1.7802085279754758E-3</c:v>
                </c:pt>
                <c:pt idx="91">
                  <c:v>1.783144039638733E-3</c:v>
                </c:pt>
                <c:pt idx="92">
                  <c:v>1.7860849545955405E-3</c:v>
                </c:pt>
                <c:pt idx="93">
                  <c:v>1.7927562107642268E-3</c:v>
                </c:pt>
                <c:pt idx="94">
                  <c:v>1.7938368914971411E-3</c:v>
                </c:pt>
                <c:pt idx="95">
                  <c:v>1.800791925056022E-3</c:v>
                </c:pt>
                <c:pt idx="96">
                  <c:v>1.8037180671605984E-3</c:v>
                </c:pt>
                <c:pt idx="97">
                  <c:v>1.8066338814374013E-3</c:v>
                </c:pt>
                <c:pt idx="98">
                  <c:v>1.8131215003532827E-3</c:v>
                </c:pt>
                <c:pt idx="99">
                  <c:v>1.8142102281366737E-3</c:v>
                </c:pt>
                <c:pt idx="100">
                  <c:v>1.8209793751612522E-3</c:v>
                </c:pt>
                <c:pt idx="101">
                  <c:v>1.8237860259691899E-3</c:v>
                </c:pt>
                <c:pt idx="102">
                  <c:v>1.8265666165477432E-3</c:v>
                </c:pt>
                <c:pt idx="103">
                  <c:v>1.8325758805326981E-3</c:v>
                </c:pt>
                <c:pt idx="104">
                  <c:v>1.8352360108489388E-3</c:v>
                </c:pt>
                <c:pt idx="105">
                  <c:v>1.8399999997913347E-3</c:v>
                </c:pt>
                <c:pt idx="106">
                  <c:v>1.8425779488497121E-3</c:v>
                </c:pt>
                <c:pt idx="107">
                  <c:v>1.8451196234660601E-3</c:v>
                </c:pt>
                <c:pt idx="108">
                  <c:v>1.8504669791218487E-3</c:v>
                </c:pt>
                <c:pt idx="109">
                  <c:v>1.8515166826599853E-3</c:v>
                </c:pt>
                <c:pt idx="110">
                  <c:v>1.8573983889347099E-3</c:v>
                </c:pt>
                <c:pt idx="111">
                  <c:v>1.8597911228032354E-3</c:v>
                </c:pt>
                <c:pt idx="112">
                  <c:v>1.8621704845207241E-3</c:v>
                </c:pt>
                <c:pt idx="113">
                  <c:v>1.8672659002201613E-3</c:v>
                </c:pt>
                <c:pt idx="114">
                  <c:v>1.8682680380431276E-3</c:v>
                </c:pt>
                <c:pt idx="115">
                  <c:v>1.8739812280942549E-3</c:v>
                </c:pt>
                <c:pt idx="116">
                  <c:v>1.8763490676988624E-3</c:v>
                </c:pt>
                <c:pt idx="117">
                  <c:v>1.8787264390438942E-3</c:v>
                </c:pt>
                <c:pt idx="118">
                  <c:v>1.8840814934060976E-3</c:v>
                </c:pt>
                <c:pt idx="119">
                  <c:v>1.8850208063708E-3</c:v>
                </c:pt>
                <c:pt idx="120">
                  <c:v>1.8908707968935201E-3</c:v>
                </c:pt>
                <c:pt idx="121">
                  <c:v>1.8933740741535355E-3</c:v>
                </c:pt>
                <c:pt idx="122">
                  <c:v>1.8959097886255929E-3</c:v>
                </c:pt>
                <c:pt idx="123">
                  <c:v>1.9020300051740247E-3</c:v>
                </c:pt>
                <c:pt idx="124">
                  <c:v>1.9028942699749975E-3</c:v>
                </c:pt>
                <c:pt idx="125">
                  <c:v>1.907265491308055E-3</c:v>
                </c:pt>
                <c:pt idx="126">
                  <c:v>1.9100000000000844E-3</c:v>
                </c:pt>
                <c:pt idx="127">
                  <c:v>1.9127856366781234E-3</c:v>
                </c:pt>
                <c:pt idx="128">
                  <c:v>1.9156218216327403E-3</c:v>
                </c:pt>
                <c:pt idx="129">
                  <c:v>1.9229014329350323E-3</c:v>
                </c:pt>
                <c:pt idx="130">
                  <c:v>1.9274450048908148E-3</c:v>
                </c:pt>
                <c:pt idx="131">
                  <c:v>1.9305136516541384E-3</c:v>
                </c:pt>
                <c:pt idx="132">
                  <c:v>1.9336247347969135E-3</c:v>
                </c:pt>
                <c:pt idx="133">
                  <c:v>1.9367769022999312E-3</c:v>
                </c:pt>
                <c:pt idx="134">
                  <c:v>1.9450766945548E-3</c:v>
                </c:pt>
                <c:pt idx="135">
                  <c:v>1.9497693750959674E-3</c:v>
                </c:pt>
                <c:pt idx="136">
                  <c:v>1.9531066836705547E-3</c:v>
                </c:pt>
                <c:pt idx="137">
                  <c:v>1.9564769642185674E-3</c:v>
                </c:pt>
                <c:pt idx="138">
                  <c:v>1.9598788646253114E-3</c:v>
                </c:pt>
                <c:pt idx="139">
                  <c:v>1.9689590563460894E-3</c:v>
                </c:pt>
                <c:pt idx="140">
                  <c:v>1.9737756219995245E-3</c:v>
                </c:pt>
                <c:pt idx="141">
                  <c:v>1.9773153394269682E-3</c:v>
                </c:pt>
                <c:pt idx="142">
                  <c:v>1.9808785636866188E-3</c:v>
                </c:pt>
                <c:pt idx="143">
                  <c:v>1.9844639425479296E-3</c:v>
                </c:pt>
                <c:pt idx="144">
                  <c:v>2.0026758265036778E-3</c:v>
                </c:pt>
                <c:pt idx="145">
                  <c:v>2.0063657350875099E-3</c:v>
                </c:pt>
                <c:pt idx="146">
                  <c:v>2.0100683321333493E-3</c:v>
                </c:pt>
                <c:pt idx="147">
                  <c:v>2.0200000006888566E-3</c:v>
                </c:pt>
                <c:pt idx="148">
                  <c:v>2.0249786735218717E-3</c:v>
                </c:pt>
                <c:pt idx="149">
                  <c:v>2.0287252425352574E-3</c:v>
                </c:pt>
                <c:pt idx="150">
                  <c:v>2.0324777839387876E-3</c:v>
                </c:pt>
                <c:pt idx="151">
                  <c:v>2.0362356445076998E-3</c:v>
                </c:pt>
                <c:pt idx="152">
                  <c:v>2.0462756935077852E-3</c:v>
                </c:pt>
                <c:pt idx="153">
                  <c:v>2.0513072135882409E-3</c:v>
                </c:pt>
                <c:pt idx="154">
                  <c:v>2.0550818712611347E-3</c:v>
                </c:pt>
                <c:pt idx="155">
                  <c:v>2.0588579285410339E-3</c:v>
                </c:pt>
                <c:pt idx="156">
                  <c:v>2.0750864942150156E-3</c:v>
                </c:pt>
                <c:pt idx="157">
                  <c:v>2.0757517521515249E-3</c:v>
                </c:pt>
                <c:pt idx="158">
                  <c:v>2.0777363433849088E-3</c:v>
                </c:pt>
                <c:pt idx="159">
                  <c:v>2.081507078771526E-3</c:v>
                </c:pt>
                <c:pt idx="160">
                  <c:v>2.085274640493196E-3</c:v>
                </c:pt>
                <c:pt idx="161">
                  <c:v>2.0890383751863088E-3</c:v>
                </c:pt>
                <c:pt idx="162">
                  <c:v>2.0989052681904181E-3</c:v>
                </c:pt>
                <c:pt idx="163">
                  <c:v>2.1040419760370108E-3</c:v>
                </c:pt>
                <c:pt idx="164">
                  <c:v>2.1077767747749031E-3</c:v>
                </c:pt>
                <c:pt idx="165">
                  <c:v>2.1115038260910222E-3</c:v>
                </c:pt>
                <c:pt idx="166">
                  <c:v>2.1152224765523353E-3</c:v>
                </c:pt>
                <c:pt idx="167">
                  <c:v>2.1159540176130831E-3</c:v>
                </c:pt>
                <c:pt idx="168">
                  <c:v>2.1300000008528997E-3</c:v>
                </c:pt>
                <c:pt idx="169">
                  <c:v>2.1336671417732512E-3</c:v>
                </c:pt>
                <c:pt idx="170">
                  <c:v>2.1373237404271458E-3</c:v>
                </c:pt>
                <c:pt idx="171">
                  <c:v>2.1409709227260022E-3</c:v>
                </c:pt>
                <c:pt idx="172">
                  <c:v>2.1502169064453757E-3</c:v>
                </c:pt>
                <c:pt idx="173">
                  <c:v>2.1554880071937982E-3</c:v>
                </c:pt>
                <c:pt idx="174">
                  <c:v>2.1591049969800547E-3</c:v>
                </c:pt>
                <c:pt idx="175">
                  <c:v>2.1627193262323814E-3</c:v>
                </c:pt>
                <c:pt idx="176">
                  <c:v>2.1663321209791447E-3</c:v>
                </c:pt>
                <c:pt idx="177">
                  <c:v>2.1753497768998245E-3</c:v>
                </c:pt>
                <c:pt idx="178">
                  <c:v>2.1807904760514567E-3</c:v>
                </c:pt>
                <c:pt idx="179">
                  <c:v>2.1844124892701233E-3</c:v>
                </c:pt>
                <c:pt idx="180">
                  <c:v>2.1880397244985732E-3</c:v>
                </c:pt>
                <c:pt idx="181">
                  <c:v>2.1916733078803687E-3</c:v>
                </c:pt>
                <c:pt idx="182">
                  <c:v>2.2005958385434466E-3</c:v>
                </c:pt>
                <c:pt idx="183">
                  <c:v>2.2062936464033334E-3</c:v>
                </c:pt>
                <c:pt idx="184">
                  <c:v>2.2099758632952798E-3</c:v>
                </c:pt>
                <c:pt idx="185">
                  <c:v>2.2136711855565085E-3</c:v>
                </c:pt>
                <c:pt idx="186">
                  <c:v>2.2173807394492823E-3</c:v>
                </c:pt>
                <c:pt idx="187">
                  <c:v>2.2263392609312661E-3</c:v>
                </c:pt>
                <c:pt idx="188">
                  <c:v>2.2323837972041149E-3</c:v>
                </c:pt>
                <c:pt idx="189">
                  <c:v>2.2361814038115969E-3</c:v>
                </c:pt>
                <c:pt idx="190">
                  <c:v>2.2399999999993445E-3</c:v>
                </c:pt>
                <c:pt idx="191">
                  <c:v>2.2438405231446569E-3</c:v>
                </c:pt>
                <c:pt idx="192">
                  <c:v>2.2529541153664795E-3</c:v>
                </c:pt>
                <c:pt idx="193">
                  <c:v>2.2594236220725003E-3</c:v>
                </c:pt>
                <c:pt idx="194">
                  <c:v>2.2633746100699822E-3</c:v>
                </c:pt>
                <c:pt idx="195">
                  <c:v>2.2673476680501277E-3</c:v>
                </c:pt>
                <c:pt idx="196">
                  <c:v>2.2713427883530911E-3</c:v>
                </c:pt>
                <c:pt idx="197">
                  <c:v>2.2806251969046398E-3</c:v>
                </c:pt>
                <c:pt idx="198">
                  <c:v>2.2875437396527197E-3</c:v>
                </c:pt>
                <c:pt idx="199">
                  <c:v>2.291649056725748E-3</c:v>
                </c:pt>
                <c:pt idx="200">
                  <c:v>2.2957763901931827E-3</c:v>
                </c:pt>
                <c:pt idx="201">
                  <c:v>2.2999257324050333E-3</c:v>
                </c:pt>
                <c:pt idx="202">
                  <c:v>2.3093582781908875E-3</c:v>
                </c:pt>
                <c:pt idx="203">
                  <c:v>2.3167430357399349E-3</c:v>
                </c:pt>
                <c:pt idx="204">
                  <c:v>2.3210023069686887E-3</c:v>
                </c:pt>
                <c:pt idx="205">
                  <c:v>2.3252835410692923E-3</c:v>
                </c:pt>
                <c:pt idx="206">
                  <c:v>2.3295867304011725E-3</c:v>
                </c:pt>
                <c:pt idx="207">
                  <c:v>2.3391507484473617E-3</c:v>
                </c:pt>
                <c:pt idx="208">
                  <c:v>2.3470188872707354E-3</c:v>
                </c:pt>
                <c:pt idx="209">
                  <c:v>2.3514317381931093E-3</c:v>
                </c:pt>
                <c:pt idx="210">
                  <c:v>2.3558664985298206E-3</c:v>
                </c:pt>
                <c:pt idx="211">
                  <c:v>2.3603231606492752E-3</c:v>
                </c:pt>
                <c:pt idx="212">
                  <c:v>2.3699999999999858E-3</c:v>
                </c:pt>
                <c:pt idx="213">
                  <c:v>2.3783684917368687E-3</c:v>
                </c:pt>
                <c:pt idx="214">
                  <c:v>2.3829332698914619E-3</c:v>
                </c:pt>
                <c:pt idx="215">
                  <c:v>2.3875177124135045E-3</c:v>
                </c:pt>
                <c:pt idx="216">
                  <c:v>2.3921207158242638E-3</c:v>
                </c:pt>
                <c:pt idx="217">
                  <c:v>2.4018411234740999E-3</c:v>
                </c:pt>
                <c:pt idx="218">
                  <c:v>2.4106962680875347E-3</c:v>
                </c:pt>
                <c:pt idx="219">
                  <c:v>2.4153755230677358E-3</c:v>
                </c:pt>
                <c:pt idx="220">
                  <c:v>2.4200667176470544E-3</c:v>
                </c:pt>
                <c:pt idx="221">
                  <c:v>2.4247687482059389E-3</c:v>
                </c:pt>
                <c:pt idx="222">
                  <c:v>2.4343599768520195E-3</c:v>
                </c:pt>
                <c:pt idx="223">
                  <c:v>2.443663157135212E-3</c:v>
                </c:pt>
                <c:pt idx="224">
                  <c:v>2.448402812581631E-3</c:v>
                </c:pt>
                <c:pt idx="225">
                  <c:v>2.4531466818568971E-3</c:v>
                </c:pt>
                <c:pt idx="226">
                  <c:v>2.4578936611956031E-3</c:v>
                </c:pt>
                <c:pt idx="227">
                  <c:v>2.4671800695712032E-3</c:v>
                </c:pt>
                <c:pt idx="228">
                  <c:v>2.4768906031349038E-3</c:v>
                </c:pt>
                <c:pt idx="229">
                  <c:v>2.4816365755681467E-3</c:v>
                </c:pt>
                <c:pt idx="230">
                  <c:v>2.4863790350275871E-3</c:v>
                </c:pt>
                <c:pt idx="231">
                  <c:v>2.4911168775993337E-3</c:v>
                </c:pt>
                <c:pt idx="232">
                  <c:v>2.4999248614516892E-3</c:v>
                </c:pt>
                <c:pt idx="233">
                  <c:v>2.5100000000000734E-3</c:v>
                </c:pt>
                <c:pt idx="234">
                  <c:v>2.5146986868987047E-3</c:v>
                </c:pt>
                <c:pt idx="235">
                  <c:v>2.5193890622413999E-3</c:v>
                </c:pt>
                <c:pt idx="236">
                  <c:v>2.5240729512740851E-3</c:v>
                </c:pt>
                <c:pt idx="237">
                  <c:v>2.5323226434229755E-3</c:v>
                </c:pt>
                <c:pt idx="238">
                  <c:v>2.5427801504301953E-3</c:v>
                </c:pt>
                <c:pt idx="239">
                  <c:v>2.5474589878099765E-3</c:v>
                </c:pt>
                <c:pt idx="240">
                  <c:v>2.5521422910804287E-3</c:v>
                </c:pt>
                <c:pt idx="241">
                  <c:v>2.556831885729477E-3</c:v>
                </c:pt>
                <c:pt idx="242">
                  <c:v>2.5647489447422345E-3</c:v>
                </c:pt>
                <c:pt idx="243">
                  <c:v>2.575689689088011E-3</c:v>
                </c:pt>
                <c:pt idx="244">
                  <c:v>2.5804381241687642E-3</c:v>
                </c:pt>
                <c:pt idx="245">
                  <c:v>2.5852038042904197E-3</c:v>
                </c:pt>
                <c:pt idx="246">
                  <c:v>2.5899885551877192E-3</c:v>
                </c:pt>
                <c:pt idx="247">
                  <c:v>2.5978260256832929E-3</c:v>
                </c:pt>
                <c:pt idx="248">
                  <c:v>2.6093547825130712E-3</c:v>
                </c:pt>
                <c:pt idx="249">
                  <c:v>2.6142622745989803E-3</c:v>
                </c:pt>
                <c:pt idx="250">
                  <c:v>2.6191997926477565E-3</c:v>
                </c:pt>
                <c:pt idx="251">
                  <c:v>2.6241691626578199E-3</c:v>
                </c:pt>
                <c:pt idx="252">
                  <c:v>2.6321767167016979E-3</c:v>
                </c:pt>
                <c:pt idx="253">
                  <c:v>2.6444016836809896E-3</c:v>
                </c:pt>
                <c:pt idx="254">
                  <c:v>2.6495577048837467E-3</c:v>
                </c:pt>
                <c:pt idx="255">
                  <c:v>2.6547565348933049E-3</c:v>
                </c:pt>
                <c:pt idx="256">
                  <c:v>2.6599999999995776E-3</c:v>
                </c:pt>
                <c:pt idx="257">
                  <c:v>2.6684154640389123E-3</c:v>
                </c:pt>
                <c:pt idx="258">
                  <c:v>2.6813887874800129E-3</c:v>
                </c:pt>
                <c:pt idx="259">
                  <c:v>2.6868180572042237E-3</c:v>
                </c:pt>
                <c:pt idx="260">
                  <c:v>2.692271067488199E-3</c:v>
                </c:pt>
                <c:pt idx="261">
                  <c:v>2.6977432738711313E-3</c:v>
                </c:pt>
                <c:pt idx="262">
                  <c:v>2.7065107904542846E-3</c:v>
                </c:pt>
                <c:pt idx="263">
                  <c:v>2.7197331676709164E-3</c:v>
                </c:pt>
                <c:pt idx="264">
                  <c:v>2.7252331841285302E-3</c:v>
                </c:pt>
                <c:pt idx="265">
                  <c:v>2.7307251278112571E-3</c:v>
                </c:pt>
                <c:pt idx="266">
                  <c:v>2.736204453554195E-3</c:v>
                </c:pt>
                <c:pt idx="267">
                  <c:v>2.7450971512773419E-3</c:v>
                </c:pt>
                <c:pt idx="268">
                  <c:v>2.757904670324001E-3</c:v>
                </c:pt>
                <c:pt idx="269">
                  <c:v>2.7632527254039963E-3</c:v>
                </c:pt>
                <c:pt idx="270">
                  <c:v>2.7685608894760156E-3</c:v>
                </c:pt>
                <c:pt idx="271">
                  <c:v>2.7738246166944956E-3</c:v>
                </c:pt>
                <c:pt idx="272">
                  <c:v>2.7826240564314828E-3</c:v>
                </c:pt>
                <c:pt idx="273">
                  <c:v>2.7943442369672447E-3</c:v>
                </c:pt>
                <c:pt idx="274">
                  <c:v>2.7993175891164201E-3</c:v>
                </c:pt>
                <c:pt idx="275">
                  <c:v>2.8042192275038718E-3</c:v>
                </c:pt>
                <c:pt idx="276">
                  <c:v>2.8090446056984234E-3</c:v>
                </c:pt>
                <c:pt idx="277">
                  <c:v>2.8119364039308789E-3</c:v>
                </c:pt>
                <c:pt idx="278">
                  <c:v>2.8274925854778299E-3</c:v>
                </c:pt>
                <c:pt idx="279">
                  <c:v>2.8318702478752331E-3</c:v>
                </c:pt>
                <c:pt idx="280">
                  <c:v>2.8361550743224214E-3</c:v>
                </c:pt>
                <c:pt idx="281">
                  <c:v>2.8403532223396965E-3</c:v>
                </c:pt>
                <c:pt idx="282">
                  <c:v>2.8484099569706534E-3</c:v>
                </c:pt>
                <c:pt idx="283">
                  <c:v>2.8564021849027698E-3</c:v>
                </c:pt>
                <c:pt idx="284">
                  <c:v>2.8602593078952774E-3</c:v>
                </c:pt>
                <c:pt idx="285">
                  <c:v>2.8640667001078529E-3</c:v>
                </c:pt>
                <c:pt idx="286">
                  <c:v>2.8678305198643196E-3</c:v>
                </c:pt>
                <c:pt idx="287">
                  <c:v>2.8757015591331521E-3</c:v>
                </c:pt>
                <c:pt idx="288">
                  <c:v>2.8825732442504816E-3</c:v>
                </c:pt>
                <c:pt idx="289">
                  <c:v>2.8862115800012962E-3</c:v>
                </c:pt>
                <c:pt idx="290">
                  <c:v>2.8898432952638433E-3</c:v>
                </c:pt>
                <c:pt idx="291">
                  <c:v>2.8934745490226785E-3</c:v>
                </c:pt>
                <c:pt idx="292">
                  <c:v>2.9014684729608275E-3</c:v>
                </c:pt>
                <c:pt idx="293">
                  <c:v>2.9081181318871083E-3</c:v>
                </c:pt>
                <c:pt idx="294">
                  <c:v>2.9118394660773866E-3</c:v>
                </c:pt>
                <c:pt idx="295">
                  <c:v>2.9155972945906256E-3</c:v>
                </c:pt>
                <c:pt idx="296">
                  <c:v>2.9193977770618192E-3</c:v>
                </c:pt>
                <c:pt idx="297">
                  <c:v>2.9278117275661126E-3</c:v>
                </c:pt>
                <c:pt idx="298">
                  <c:v>2.935149442772113E-3</c:v>
                </c:pt>
                <c:pt idx="299">
                  <c:v>2.9392555931509494E-3</c:v>
                </c:pt>
                <c:pt idx="300">
                  <c:v>2.9434413575028435E-3</c:v>
                </c:pt>
                <c:pt idx="301">
                  <c:v>2.9477113561205471E-3</c:v>
                </c:pt>
                <c:pt idx="302">
                  <c:v>2.9568203260659813E-3</c:v>
                </c:pt>
                <c:pt idx="303">
                  <c:v>2.9655874900304472E-3</c:v>
                </c:pt>
                <c:pt idx="304">
                  <c:v>2.9702401569995131E-3</c:v>
                </c:pt>
                <c:pt idx="305">
                  <c:v>2.9749601166787231E-3</c:v>
                </c:pt>
                <c:pt idx="306">
                  <c:v>2.9797442886488694E-3</c:v>
                </c:pt>
                <c:pt idx="307">
                  <c:v>2.989515860541555E-3</c:v>
                </c:pt>
                <c:pt idx="308">
                  <c:v>2.9994614893825849E-3</c:v>
                </c:pt>
                <c:pt idx="309">
                  <c:v>3.0045205148202785E-3</c:v>
                </c:pt>
                <c:pt idx="310">
                  <c:v>3.0096252689892395E-3</c:v>
                </c:pt>
                <c:pt idx="311">
                  <c:v>3.0147726711054015E-3</c:v>
                </c:pt>
                <c:pt idx="312">
                  <c:v>3.0250389612445001E-3</c:v>
                </c:pt>
                <c:pt idx="313">
                  <c:v>3.0357271413025484E-3</c:v>
                </c:pt>
                <c:pt idx="314">
                  <c:v>3.0410415693166997E-3</c:v>
                </c:pt>
                <c:pt idx="315">
                  <c:v>3.0463801593097893E-3</c:v>
                </c:pt>
                <c:pt idx="316">
                  <c:v>3.0517398300665341E-3</c:v>
                </c:pt>
                <c:pt idx="317">
                  <c:v>3.0623386738975345E-3</c:v>
                </c:pt>
                <c:pt idx="318">
                  <c:v>3.0733276941231247E-3</c:v>
                </c:pt>
                <c:pt idx="319">
                  <c:v>3.0787465481614874E-3</c:v>
                </c:pt>
                <c:pt idx="320">
                  <c:v>3.0841679942813583E-3</c:v>
                </c:pt>
                <c:pt idx="321">
                  <c:v>3.0895889508009786E-3</c:v>
                </c:pt>
                <c:pt idx="322">
                  <c:v>3.1003644186458298E-3</c:v>
                </c:pt>
                <c:pt idx="323">
                  <c:v>3.1112396607246001E-3</c:v>
                </c:pt>
                <c:pt idx="324">
                  <c:v>3.1166437914900607E-3</c:v>
                </c:pt>
                <c:pt idx="325">
                  <c:v>3.1220446053460342E-3</c:v>
                </c:pt>
                <c:pt idx="326">
                  <c:v>3.1274421531831006E-3</c:v>
                </c:pt>
                <c:pt idx="327">
                  <c:v>3.1383292621240495E-3</c:v>
                </c:pt>
                <c:pt idx="328">
                  <c:v>3.1490007021860735E-3</c:v>
                </c:pt>
                <c:pt idx="329">
                  <c:v>3.1543826833223348E-3</c:v>
                </c:pt>
                <c:pt idx="330">
                  <c:v>3.1597617038057221E-3</c:v>
                </c:pt>
                <c:pt idx="331">
                  <c:v>3.1651378145344808E-3</c:v>
                </c:pt>
                <c:pt idx="332">
                  <c:v>3.1761384040080902E-3</c:v>
                </c:pt>
                <c:pt idx="333">
                  <c:v>3.1866141779077549E-3</c:v>
                </c:pt>
                <c:pt idx="334">
                  <c:v>3.1919765033773329E-3</c:v>
                </c:pt>
                <c:pt idx="335">
                  <c:v>3.1973362245058391E-3</c:v>
                </c:pt>
                <c:pt idx="336">
                  <c:v>3.2026933921994027E-3</c:v>
                </c:pt>
                <c:pt idx="337">
                  <c:v>3.2196040825188004E-3</c:v>
                </c:pt>
                <c:pt idx="338">
                  <c:v>3.2294427109425504E-3</c:v>
                </c:pt>
                <c:pt idx="339">
                  <c:v>3.2347856271210769E-3</c:v>
                </c:pt>
                <c:pt idx="340">
                  <c:v>3.2401263462399736E-3</c:v>
                </c:pt>
                <c:pt idx="341">
                  <c:v>3.2425300136397451E-3</c:v>
                </c:pt>
                <c:pt idx="342">
                  <c:v>3.2614682704374012E-3</c:v>
                </c:pt>
                <c:pt idx="343">
                  <c:v>3.2667987680071019E-3</c:v>
                </c:pt>
                <c:pt idx="344">
                  <c:v>3.272127374024901E-3</c:v>
                </c:pt>
                <c:pt idx="345">
                  <c:v>3.2774544520491875E-3</c:v>
                </c:pt>
                <c:pt idx="346">
                  <c:v>3.2888077479527223E-3</c:v>
                </c:pt>
                <c:pt idx="347">
                  <c:v>3.2987828935931557E-3</c:v>
                </c:pt>
                <c:pt idx="348">
                  <c:v>3.3041296706326833E-3</c:v>
                </c:pt>
                <c:pt idx="349">
                  <c:v>3.309486168196213E-3</c:v>
                </c:pt>
                <c:pt idx="350">
                  <c:v>3.3148543132884923E-3</c:v>
                </c:pt>
                <c:pt idx="351">
                  <c:v>3.3263919354200337E-3</c:v>
                </c:pt>
                <c:pt idx="352">
                  <c:v>3.3364819105181085E-3</c:v>
                </c:pt>
                <c:pt idx="353">
                  <c:v>3.3419371998082183E-3</c:v>
                </c:pt>
                <c:pt idx="354">
                  <c:v>3.3474156995504092E-3</c:v>
                </c:pt>
                <c:pt idx="355">
                  <c:v>3.3529193370507764E-3</c:v>
                </c:pt>
                <c:pt idx="356">
                  <c:v>3.3647300954615287E-3</c:v>
                </c:pt>
                <c:pt idx="357">
                  <c:v>3.3752238123358064E-3</c:v>
                </c:pt>
                <c:pt idx="358">
                  <c:v>3.3808820498045077E-3</c:v>
                </c:pt>
                <c:pt idx="359">
                  <c:v>3.3865769898269722E-3</c:v>
                </c:pt>
                <c:pt idx="360">
                  <c:v>3.3923105600340768E-3</c:v>
                </c:pt>
                <c:pt idx="361">
                  <c:v>3.4044796946340453E-3</c:v>
                </c:pt>
                <c:pt idx="362">
                  <c:v>3.4156696970646595E-3</c:v>
                </c:pt>
                <c:pt idx="363">
                  <c:v>3.4216253344055421E-3</c:v>
                </c:pt>
                <c:pt idx="364">
                  <c:v>3.4276311687760803E-3</c:v>
                </c:pt>
                <c:pt idx="365">
                  <c:v>3.4336882042822238E-3</c:v>
                </c:pt>
                <c:pt idx="366">
                  <c:v>3.4462909592676916E-3</c:v>
                </c:pt>
                <c:pt idx="367">
                  <c:v>3.4583652891909816E-3</c:v>
                </c:pt>
                <c:pt idx="368">
                  <c:v>3.4646287186027081E-3</c:v>
                </c:pt>
                <c:pt idx="369">
                  <c:v>3.4709225799725387E-3</c:v>
                </c:pt>
                <c:pt idx="370">
                  <c:v>3.4772432574881663E-3</c:v>
                </c:pt>
                <c:pt idx="371">
                  <c:v>3.4901737488836236E-3</c:v>
                </c:pt>
                <c:pt idx="372">
                  <c:v>3.5027218095946282E-3</c:v>
                </c:pt>
                <c:pt idx="373">
                  <c:v>3.5091223274760267E-3</c:v>
                </c:pt>
                <c:pt idx="374">
                  <c:v>3.5155279647122281E-3</c:v>
                </c:pt>
                <c:pt idx="375">
                  <c:v>3.5219351048464001E-3</c:v>
                </c:pt>
                <c:pt idx="376">
                  <c:v>3.5350094511281418E-3</c:v>
                </c:pt>
                <c:pt idx="377">
                  <c:v>3.5475063619548933E-3</c:v>
                </c:pt>
                <c:pt idx="378">
                  <c:v>3.5538667664554006E-3</c:v>
                </c:pt>
                <c:pt idx="379">
                  <c:v>3.5602069731523688E-3</c:v>
                </c:pt>
                <c:pt idx="380">
                  <c:v>3.5665233649391837E-3</c:v>
                </c:pt>
                <c:pt idx="381">
                  <c:v>3.5795643804991534E-3</c:v>
                </c:pt>
                <c:pt idx="382">
                  <c:v>3.591478437683213E-3</c:v>
                </c:pt>
                <c:pt idx="383">
                  <c:v>3.597621495169471E-3</c:v>
                </c:pt>
                <c:pt idx="384">
                  <c:v>3.6037190332338532E-3</c:v>
                </c:pt>
                <c:pt idx="385">
                  <c:v>3.6097683141579247E-3</c:v>
                </c:pt>
                <c:pt idx="386">
                  <c:v>3.622611631090305E-3</c:v>
                </c:pt>
                <c:pt idx="387">
                  <c:v>3.6335073118714712E-3</c:v>
                </c:pt>
                <c:pt idx="388">
                  <c:v>3.6393358415378304E-3</c:v>
                </c:pt>
                <c:pt idx="389">
                  <c:v>3.6451252081508966E-3</c:v>
                </c:pt>
                <c:pt idx="390">
                  <c:v>3.6508770742140094E-3</c:v>
                </c:pt>
                <c:pt idx="391">
                  <c:v>3.6635341496451495E-3</c:v>
                </c:pt>
                <c:pt idx="392">
                  <c:v>3.6735427845190185E-3</c:v>
                </c:pt>
                <c:pt idx="393">
                  <c:v>3.6791320868620569E-3</c:v>
                </c:pt>
                <c:pt idx="394">
                  <c:v>3.6846938645566721E-3</c:v>
                </c:pt>
                <c:pt idx="395">
                  <c:v>3.690229780395069E-3</c:v>
                </c:pt>
                <c:pt idx="396">
                  <c:v>3.7027896648116954E-3</c:v>
                </c:pt>
                <c:pt idx="397">
                  <c:v>3.7121480823993488E-3</c:v>
                </c:pt>
                <c:pt idx="398">
                  <c:v>3.7175796322034653E-3</c:v>
                </c:pt>
                <c:pt idx="399">
                  <c:v>3.722995297717534E-3</c:v>
                </c:pt>
                <c:pt idx="400">
                  <c:v>3.7283967420011629E-3</c:v>
                </c:pt>
                <c:pt idx="401">
                  <c:v>3.7409454057669238E-3</c:v>
                </c:pt>
                <c:pt idx="402">
                  <c:v>3.7498935693159922E-3</c:v>
                </c:pt>
                <c:pt idx="403">
                  <c:v>3.7552488546303713E-3</c:v>
                </c:pt>
                <c:pt idx="404">
                  <c:v>3.7605998978421911E-3</c:v>
                </c:pt>
                <c:pt idx="405">
                  <c:v>3.7623245513293516E-3</c:v>
                </c:pt>
                <c:pt idx="406">
                  <c:v>3.764035009639617E-3</c:v>
                </c:pt>
                <c:pt idx="407">
                  <c:v>3.7873496996376219E-3</c:v>
                </c:pt>
                <c:pt idx="408">
                  <c:v>3.7927101043514809E-3</c:v>
                </c:pt>
                <c:pt idx="409">
                  <c:v>3.7980772104105722E-3</c:v>
                </c:pt>
                <c:pt idx="410">
                  <c:v>3.803451980856706E-3</c:v>
                </c:pt>
                <c:pt idx="411">
                  <c:v>3.8162195115246625E-3</c:v>
                </c:pt>
                <c:pt idx="412">
                  <c:v>3.8250469680929317E-3</c:v>
                </c:pt>
                <c:pt idx="413">
                  <c:v>3.8304745068462689E-3</c:v>
                </c:pt>
                <c:pt idx="414">
                  <c:v>3.8359154886842793E-3</c:v>
                </c:pt>
                <c:pt idx="415">
                  <c:v>3.8413708767990086E-3</c:v>
                </c:pt>
                <c:pt idx="416">
                  <c:v>3.8688976247621158E-3</c:v>
                </c:pt>
                <c:pt idx="417">
                  <c:v>3.8744596787915215E-3</c:v>
                </c:pt>
                <c:pt idx="418">
                  <c:v>3.8800428820582478E-3</c:v>
                </c:pt>
                <c:pt idx="419">
                  <c:v>3.8932411335021963E-3</c:v>
                </c:pt>
                <c:pt idx="420">
                  <c:v>3.9026064552620688E-3</c:v>
                </c:pt>
                <c:pt idx="421">
                  <c:v>3.9083098557440446E-3</c:v>
                </c:pt>
                <c:pt idx="422">
                  <c:v>3.9140401860408916E-3</c:v>
                </c:pt>
                <c:pt idx="423">
                  <c:v>3.9197984096661521E-3</c:v>
                </c:pt>
                <c:pt idx="424">
                  <c:v>3.9332722814487625E-3</c:v>
                </c:pt>
                <c:pt idx="425">
                  <c:v>3.9490416524420669E-3</c:v>
                </c:pt>
                <c:pt idx="426">
                  <c:v>3.9549871741188063E-3</c:v>
                </c:pt>
                <c:pt idx="427">
                  <c:v>3.9609655517567864E-3</c:v>
                </c:pt>
                <c:pt idx="428">
                  <c:v>3.9747472393308059E-3</c:v>
                </c:pt>
                <c:pt idx="429">
                  <c:v>3.9851912418485671E-3</c:v>
                </c:pt>
                <c:pt idx="430">
                  <c:v>3.9913216140893132E-3</c:v>
                </c:pt>
                <c:pt idx="431">
                  <c:v>3.9974799280892131E-3</c:v>
                </c:pt>
                <c:pt idx="432">
                  <c:v>4.0036653647531175E-3</c:v>
                </c:pt>
                <c:pt idx="433">
                  <c:v>4.0177231752187145E-3</c:v>
                </c:pt>
                <c:pt idx="434">
                  <c:v>4.0286619555034951E-3</c:v>
                </c:pt>
                <c:pt idx="435">
                  <c:v>4.0349707184152437E-3</c:v>
                </c:pt>
                <c:pt idx="436">
                  <c:v>4.0413016890300663E-3</c:v>
                </c:pt>
                <c:pt idx="437">
                  <c:v>4.0476540481209746E-3</c:v>
                </c:pt>
                <c:pt idx="438">
                  <c:v>4.0619395802681266E-3</c:v>
                </c:pt>
                <c:pt idx="439">
                  <c:v>4.0732609840169543E-3</c:v>
                </c:pt>
                <c:pt idx="440">
                  <c:v>4.079707996391649E-3</c:v>
                </c:pt>
                <c:pt idx="441">
                  <c:v>4.0861714814628657E-3</c:v>
                </c:pt>
                <c:pt idx="442">
                  <c:v>4.0926506198630174E-3</c:v>
                </c:pt>
                <c:pt idx="443">
                  <c:v>4.1071169895214917E-3</c:v>
                </c:pt>
                <c:pt idx="444">
                  <c:v>4.1187073186732511E-3</c:v>
                </c:pt>
                <c:pt idx="445">
                  <c:v>4.1252524324747637E-3</c:v>
                </c:pt>
                <c:pt idx="446">
                  <c:v>4.1318082829610225E-3</c:v>
                </c:pt>
                <c:pt idx="447">
                  <c:v>4.138374050616833E-3</c:v>
                </c:pt>
                <c:pt idx="448">
                  <c:v>4.1529760446550879E-3</c:v>
                </c:pt>
                <c:pt idx="449">
                  <c:v>4.1647298437334302E-3</c:v>
                </c:pt>
                <c:pt idx="450">
                  <c:v>4.171342379713467E-3</c:v>
                </c:pt>
                <c:pt idx="451">
                  <c:v>4.1779645757508066E-3</c:v>
                </c:pt>
                <c:pt idx="452">
                  <c:v>4.1845965443395722E-3</c:v>
                </c:pt>
                <c:pt idx="453">
                  <c:v>4.1993158250976173E-3</c:v>
                </c:pt>
                <c:pt idx="454">
                  <c:v>4.2112243942085282E-3</c:v>
                </c:pt>
                <c:pt idx="455">
                  <c:v>4.2179069130830037E-3</c:v>
                </c:pt>
                <c:pt idx="456">
                  <c:v>4.2245998795437285E-3</c:v>
                </c:pt>
                <c:pt idx="457">
                  <c:v>4.2313034061080383E-3</c:v>
                </c:pt>
                <c:pt idx="458">
                  <c:v>4.2461413367011619E-3</c:v>
                </c:pt>
                <c:pt idx="459">
                  <c:v>4.2582253638692264E-3</c:v>
                </c:pt>
                <c:pt idx="460">
                  <c:v>4.2649833788324255E-3</c:v>
                </c:pt>
                <c:pt idx="461">
                  <c:v>4.2717526290755089E-3</c:v>
                </c:pt>
                <c:pt idx="462">
                  <c:v>4.2785332271396866E-3</c:v>
                </c:pt>
                <c:pt idx="463">
                  <c:v>4.2934909629765861E-3</c:v>
                </c:pt>
                <c:pt idx="464">
                  <c:v>4.3057713485574441E-3</c:v>
                </c:pt>
                <c:pt idx="465">
                  <c:v>4.3126103739698418E-3</c:v>
                </c:pt>
                <c:pt idx="466">
                  <c:v>4.3194614225248295E-3</c:v>
                </c:pt>
                <c:pt idx="467">
                  <c:v>4.3263246067883655E-3</c:v>
                </c:pt>
                <c:pt idx="468">
                  <c:v>4.3290970847629983E-3</c:v>
                </c:pt>
                <c:pt idx="469">
                  <c:v>4.3539009523697585E-3</c:v>
                </c:pt>
                <c:pt idx="470">
                  <c:v>4.3608266867903485E-3</c:v>
                </c:pt>
                <c:pt idx="471">
                  <c:v>4.3677663304080207E-3</c:v>
                </c:pt>
                <c:pt idx="472">
                  <c:v>4.3747210938605008E-3</c:v>
                </c:pt>
                <c:pt idx="473">
                  <c:v>4.3899277834933493E-3</c:v>
                </c:pt>
                <c:pt idx="474">
                  <c:v>4.4027155599869854E-3</c:v>
                </c:pt>
                <c:pt idx="475">
                  <c:v>4.4097640833970723E-3</c:v>
                </c:pt>
                <c:pt idx="476">
                  <c:v>4.4168349912022085E-3</c:v>
                </c:pt>
                <c:pt idx="477">
                  <c:v>4.4239294942869378E-3</c:v>
                </c:pt>
                <c:pt idx="478">
                  <c:v>4.4393107611640434E-3</c:v>
                </c:pt>
                <c:pt idx="479">
                  <c:v>4.4525676783946973E-3</c:v>
                </c:pt>
                <c:pt idx="480">
                  <c:v>4.4597983224295571E-3</c:v>
                </c:pt>
                <c:pt idx="481">
                  <c:v>4.4670598278254443E-3</c:v>
                </c:pt>
                <c:pt idx="482">
                  <c:v>4.4743534057277365E-3</c:v>
                </c:pt>
                <c:pt idx="483">
                  <c:v>4.4899601870196431E-3</c:v>
                </c:pt>
                <c:pt idx="484">
                  <c:v>4.5038726666728479E-3</c:v>
                </c:pt>
                <c:pt idx="485">
                  <c:v>4.5113447756576601E-3</c:v>
                </c:pt>
                <c:pt idx="486">
                  <c:v>4.5188562248483048E-3</c:v>
                </c:pt>
                <c:pt idx="487">
                  <c:v>4.5264082256704814E-3</c:v>
                </c:pt>
                <c:pt idx="488">
                  <c:v>4.5422892224958938E-3</c:v>
                </c:pt>
                <c:pt idx="489">
                  <c:v>4.5570459752481548E-3</c:v>
                </c:pt>
                <c:pt idx="490">
                  <c:v>4.5648189070843087E-3</c:v>
                </c:pt>
                <c:pt idx="491">
                  <c:v>4.5726391707768136E-3</c:v>
                </c:pt>
                <c:pt idx="492">
                  <c:v>4.5805055319118951E-3</c:v>
                </c:pt>
                <c:pt idx="493">
                  <c:v>4.5966979864335246E-3</c:v>
                </c:pt>
                <c:pt idx="494">
                  <c:v>4.6123974766416852E-3</c:v>
                </c:pt>
                <c:pt idx="495">
                  <c:v>4.6204684688741487E-3</c:v>
                </c:pt>
                <c:pt idx="496">
                  <c:v>4.6285752157492555E-3</c:v>
                </c:pt>
                <c:pt idx="497">
                  <c:v>4.6367159932871431E-3</c:v>
                </c:pt>
                <c:pt idx="498">
                  <c:v>4.6531526431242412E-3</c:v>
                </c:pt>
                <c:pt idx="499">
                  <c:v>4.669584928605747E-3</c:v>
                </c:pt>
                <c:pt idx="500">
                  <c:v>4.6778699978862436E-3</c:v>
                </c:pt>
                <c:pt idx="501">
                  <c:v>4.6861787528176607E-3</c:v>
                </c:pt>
                <c:pt idx="502">
                  <c:v>4.6945094690386312E-3</c:v>
                </c:pt>
                <c:pt idx="503">
                  <c:v>4.7110962273488122E-3</c:v>
                </c:pt>
                <c:pt idx="504">
                  <c:v>4.7280174575848868E-3</c:v>
                </c:pt>
                <c:pt idx="505">
                  <c:v>4.7364321128299169E-3</c:v>
                </c:pt>
                <c:pt idx="506">
                  <c:v>4.7448583819933235E-3</c:v>
                </c:pt>
                <c:pt idx="507">
                  <c:v>4.7532945403112106E-3</c:v>
                </c:pt>
                <c:pt idx="508">
                  <c:v>4.7699405049740091E-3</c:v>
                </c:pt>
                <c:pt idx="509">
                  <c:v>4.7871035677969961E-3</c:v>
                </c:pt>
                <c:pt idx="510">
                  <c:v>4.7955632983763957E-3</c:v>
                </c:pt>
                <c:pt idx="511">
                  <c:v>4.8546903327836063E-3</c:v>
                </c:pt>
              </c:numCache>
            </c:numRef>
          </c:yVal>
          <c:smooth val="0"/>
        </c:ser>
        <c:ser>
          <c:idx val="1"/>
          <c:order val="2"/>
          <c:tx>
            <c:v>MKT FRA</c:v>
          </c:tx>
          <c:spPr>
            <a:ln w="28575">
              <a:noFill/>
            </a:ln>
          </c:spPr>
          <c:marker>
            <c:symbol val="square"/>
            <c:size val="4"/>
          </c:marker>
          <c:xVal>
            <c:numRef>
              <c:f>EUR1Y!$AP$2:$AP$13</c:f>
              <c:numCache>
                <c:formatCode>ddd\,\ dd\-mmm\-yyyy</c:formatCode>
                <c:ptCount val="12"/>
                <c:pt idx="0">
                  <c:v>42278</c:v>
                </c:pt>
                <c:pt idx="1">
                  <c:v>42310</c:v>
                </c:pt>
                <c:pt idx="2">
                  <c:v>42339</c:v>
                </c:pt>
                <c:pt idx="3">
                  <c:v>42373</c:v>
                </c:pt>
                <c:pt idx="4">
                  <c:v>42401</c:v>
                </c:pt>
                <c:pt idx="5">
                  <c:v>42430</c:v>
                </c:pt>
                <c:pt idx="6">
                  <c:v>42461</c:v>
                </c:pt>
                <c:pt idx="7">
                  <c:v>42492</c:v>
                </c:pt>
                <c:pt idx="8">
                  <c:v>42522</c:v>
                </c:pt>
                <c:pt idx="9">
                  <c:v>42552</c:v>
                </c:pt>
                <c:pt idx="10">
                  <c:v>42583</c:v>
                </c:pt>
                <c:pt idx="11">
                  <c:v>42614</c:v>
                </c:pt>
              </c:numCache>
            </c:numRef>
          </c:xVal>
          <c:yVal>
            <c:numRef>
              <c:f>EUR1Y!$AQ$2:$AQ$13</c:f>
              <c:numCache>
                <c:formatCode>0.0000%</c:formatCode>
                <c:ptCount val="12"/>
                <c:pt idx="0">
                  <c:v>1.57E-3</c:v>
                </c:pt>
                <c:pt idx="1">
                  <c:v>1.6299999999999997E-3</c:v>
                </c:pt>
                <c:pt idx="2">
                  <c:v>1.6799999999999999E-3</c:v>
                </c:pt>
                <c:pt idx="3">
                  <c:v>1.7599999999999998E-3</c:v>
                </c:pt>
                <c:pt idx="4">
                  <c:v>1.8400000000000001E-3</c:v>
                </c:pt>
                <c:pt idx="5">
                  <c:v>1.91E-3</c:v>
                </c:pt>
                <c:pt idx="6">
                  <c:v>2.0200000000000001E-3</c:v>
                </c:pt>
                <c:pt idx="7">
                  <c:v>2.1299999999999999E-3</c:v>
                </c:pt>
                <c:pt idx="8">
                  <c:v>2.2400000000000002E-3</c:v>
                </c:pt>
                <c:pt idx="9">
                  <c:v>2.3700000000000001E-3</c:v>
                </c:pt>
                <c:pt idx="10">
                  <c:v>2.5100000000000001E-3</c:v>
                </c:pt>
                <c:pt idx="11">
                  <c:v>2.66E-3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20965760"/>
        <c:axId val="820967296"/>
      </c:scatterChart>
      <c:valAx>
        <c:axId val="820965760"/>
        <c:scaling>
          <c:orientation val="minMax"/>
        </c:scaling>
        <c:delete val="0"/>
        <c:axPos val="b"/>
        <c:numFmt formatCode="[$-409]mmm\-yy;@" sourceLinked="0"/>
        <c:majorTickMark val="out"/>
        <c:minorTickMark val="none"/>
        <c:tickLblPos val="nextTo"/>
        <c:txPr>
          <a:bodyPr rot="-2700000"/>
          <a:lstStyle/>
          <a:p>
            <a:pPr>
              <a:defRPr/>
            </a:pPr>
            <a:endParaRPr lang="en-US"/>
          </a:p>
        </c:txPr>
        <c:crossAx val="820967296"/>
        <c:crosses val="autoZero"/>
        <c:crossBetween val="midCat"/>
      </c:valAx>
      <c:valAx>
        <c:axId val="820967296"/>
        <c:scaling>
          <c:orientation val="minMax"/>
        </c:scaling>
        <c:delete val="0"/>
        <c:axPos val="l"/>
        <c:majorGridlines/>
        <c:numFmt formatCode="0.00%" sourceLinked="0"/>
        <c:majorTickMark val="out"/>
        <c:minorTickMark val="none"/>
        <c:tickLblPos val="nextTo"/>
        <c:crossAx val="820965760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87180999999999997"/>
          <c:y val="0.39019999999999999"/>
          <c:w val="9.4676111111111114E-2"/>
          <c:h val="0.19137750000000001"/>
        </c:manualLayout>
      </c:layout>
      <c:overlay val="1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Euribor 1Y (0Y-60Y)</a:t>
            </a:r>
          </a:p>
        </c:rich>
      </c:tx>
      <c:layout/>
      <c:overlay val="1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Mx</c:v>
          </c:tx>
          <c:spPr>
            <a:ln>
              <a:noFill/>
            </a:ln>
          </c:spPr>
          <c:marker>
            <c:symbol val="circle"/>
            <c:size val="2"/>
          </c:marker>
          <c:cat>
            <c:numRef>
              <c:f>EUR1Y!$AW$2:$AW$2366</c:f>
              <c:numCache>
                <c:formatCode>ddd\,\ dd\-mmm\-yyyy</c:formatCode>
                <c:ptCount val="2365"/>
                <c:pt idx="0">
                  <c:v>42248</c:v>
                </c:pt>
                <c:pt idx="1">
                  <c:v>42249</c:v>
                </c:pt>
                <c:pt idx="2">
                  <c:v>42250</c:v>
                </c:pt>
                <c:pt idx="3">
                  <c:v>42251</c:v>
                </c:pt>
                <c:pt idx="4">
                  <c:v>42254</c:v>
                </c:pt>
                <c:pt idx="5">
                  <c:v>42255</c:v>
                </c:pt>
                <c:pt idx="6">
                  <c:v>42256</c:v>
                </c:pt>
                <c:pt idx="7">
                  <c:v>42257</c:v>
                </c:pt>
                <c:pt idx="8">
                  <c:v>42258</c:v>
                </c:pt>
                <c:pt idx="9">
                  <c:v>42261</c:v>
                </c:pt>
                <c:pt idx="10">
                  <c:v>42262</c:v>
                </c:pt>
                <c:pt idx="11">
                  <c:v>42263</c:v>
                </c:pt>
                <c:pt idx="12">
                  <c:v>42264</c:v>
                </c:pt>
                <c:pt idx="13">
                  <c:v>42265</c:v>
                </c:pt>
                <c:pt idx="14">
                  <c:v>42268</c:v>
                </c:pt>
                <c:pt idx="15">
                  <c:v>42269</c:v>
                </c:pt>
                <c:pt idx="16">
                  <c:v>42270</c:v>
                </c:pt>
                <c:pt idx="17">
                  <c:v>42271</c:v>
                </c:pt>
                <c:pt idx="18">
                  <c:v>42272</c:v>
                </c:pt>
                <c:pt idx="19">
                  <c:v>42275</c:v>
                </c:pt>
                <c:pt idx="20">
                  <c:v>42276</c:v>
                </c:pt>
                <c:pt idx="21">
                  <c:v>42277</c:v>
                </c:pt>
                <c:pt idx="22">
                  <c:v>42278</c:v>
                </c:pt>
                <c:pt idx="23">
                  <c:v>42279</c:v>
                </c:pt>
                <c:pt idx="24">
                  <c:v>42282</c:v>
                </c:pt>
                <c:pt idx="25">
                  <c:v>42283</c:v>
                </c:pt>
                <c:pt idx="26">
                  <c:v>42284</c:v>
                </c:pt>
                <c:pt idx="27">
                  <c:v>42285</c:v>
                </c:pt>
                <c:pt idx="28">
                  <c:v>42286</c:v>
                </c:pt>
                <c:pt idx="29">
                  <c:v>42289</c:v>
                </c:pt>
                <c:pt idx="30">
                  <c:v>42290</c:v>
                </c:pt>
                <c:pt idx="31">
                  <c:v>42291</c:v>
                </c:pt>
                <c:pt idx="32">
                  <c:v>42292</c:v>
                </c:pt>
                <c:pt idx="33">
                  <c:v>42293</c:v>
                </c:pt>
                <c:pt idx="34">
                  <c:v>42296</c:v>
                </c:pt>
                <c:pt idx="35">
                  <c:v>42297</c:v>
                </c:pt>
                <c:pt idx="36">
                  <c:v>42298</c:v>
                </c:pt>
                <c:pt idx="37">
                  <c:v>42299</c:v>
                </c:pt>
                <c:pt idx="38">
                  <c:v>42300</c:v>
                </c:pt>
                <c:pt idx="39">
                  <c:v>42303</c:v>
                </c:pt>
                <c:pt idx="40">
                  <c:v>42304</c:v>
                </c:pt>
                <c:pt idx="41">
                  <c:v>42305</c:v>
                </c:pt>
                <c:pt idx="42">
                  <c:v>42306</c:v>
                </c:pt>
                <c:pt idx="43">
                  <c:v>42307</c:v>
                </c:pt>
                <c:pt idx="44">
                  <c:v>42310</c:v>
                </c:pt>
                <c:pt idx="45">
                  <c:v>42311</c:v>
                </c:pt>
                <c:pt idx="46">
                  <c:v>42312</c:v>
                </c:pt>
                <c:pt idx="47">
                  <c:v>42313</c:v>
                </c:pt>
                <c:pt idx="48">
                  <c:v>42314</c:v>
                </c:pt>
                <c:pt idx="49">
                  <c:v>42317</c:v>
                </c:pt>
                <c:pt idx="50">
                  <c:v>42318</c:v>
                </c:pt>
                <c:pt idx="51">
                  <c:v>42319</c:v>
                </c:pt>
                <c:pt idx="52">
                  <c:v>42320</c:v>
                </c:pt>
                <c:pt idx="53">
                  <c:v>42321</c:v>
                </c:pt>
                <c:pt idx="54">
                  <c:v>42324</c:v>
                </c:pt>
                <c:pt idx="55">
                  <c:v>42325</c:v>
                </c:pt>
                <c:pt idx="56">
                  <c:v>42326</c:v>
                </c:pt>
                <c:pt idx="57">
                  <c:v>42327</c:v>
                </c:pt>
                <c:pt idx="58">
                  <c:v>42328</c:v>
                </c:pt>
                <c:pt idx="59">
                  <c:v>42331</c:v>
                </c:pt>
                <c:pt idx="60">
                  <c:v>42332</c:v>
                </c:pt>
                <c:pt idx="61">
                  <c:v>42333</c:v>
                </c:pt>
                <c:pt idx="62">
                  <c:v>42334</c:v>
                </c:pt>
                <c:pt idx="63">
                  <c:v>42335</c:v>
                </c:pt>
                <c:pt idx="64">
                  <c:v>42338</c:v>
                </c:pt>
                <c:pt idx="65">
                  <c:v>42339</c:v>
                </c:pt>
                <c:pt idx="66">
                  <c:v>42340</c:v>
                </c:pt>
                <c:pt idx="67">
                  <c:v>42341</c:v>
                </c:pt>
                <c:pt idx="68">
                  <c:v>42342</c:v>
                </c:pt>
                <c:pt idx="69">
                  <c:v>42345</c:v>
                </c:pt>
                <c:pt idx="70">
                  <c:v>42346</c:v>
                </c:pt>
                <c:pt idx="71">
                  <c:v>42347</c:v>
                </c:pt>
                <c:pt idx="72">
                  <c:v>42348</c:v>
                </c:pt>
                <c:pt idx="73">
                  <c:v>42349</c:v>
                </c:pt>
                <c:pt idx="74">
                  <c:v>42352</c:v>
                </c:pt>
                <c:pt idx="75">
                  <c:v>42353</c:v>
                </c:pt>
                <c:pt idx="76">
                  <c:v>42354</c:v>
                </c:pt>
                <c:pt idx="77">
                  <c:v>42355</c:v>
                </c:pt>
                <c:pt idx="78">
                  <c:v>42356</c:v>
                </c:pt>
                <c:pt idx="79">
                  <c:v>42359</c:v>
                </c:pt>
                <c:pt idx="80">
                  <c:v>42360</c:v>
                </c:pt>
                <c:pt idx="81">
                  <c:v>42361</c:v>
                </c:pt>
                <c:pt idx="82">
                  <c:v>42362</c:v>
                </c:pt>
                <c:pt idx="83">
                  <c:v>42366</c:v>
                </c:pt>
                <c:pt idx="84">
                  <c:v>42367</c:v>
                </c:pt>
                <c:pt idx="85">
                  <c:v>42368</c:v>
                </c:pt>
                <c:pt idx="86">
                  <c:v>42369</c:v>
                </c:pt>
                <c:pt idx="87">
                  <c:v>42373</c:v>
                </c:pt>
                <c:pt idx="88">
                  <c:v>42374</c:v>
                </c:pt>
                <c:pt idx="89">
                  <c:v>42375</c:v>
                </c:pt>
                <c:pt idx="90">
                  <c:v>42376</c:v>
                </c:pt>
                <c:pt idx="91">
                  <c:v>42377</c:v>
                </c:pt>
                <c:pt idx="92">
                  <c:v>42380</c:v>
                </c:pt>
                <c:pt idx="93">
                  <c:v>42381</c:v>
                </c:pt>
                <c:pt idx="94">
                  <c:v>42382</c:v>
                </c:pt>
                <c:pt idx="95">
                  <c:v>42383</c:v>
                </c:pt>
                <c:pt idx="96">
                  <c:v>42384</c:v>
                </c:pt>
                <c:pt idx="97">
                  <c:v>42387</c:v>
                </c:pt>
                <c:pt idx="98">
                  <c:v>42388</c:v>
                </c:pt>
                <c:pt idx="99">
                  <c:v>42389</c:v>
                </c:pt>
                <c:pt idx="100">
                  <c:v>42390</c:v>
                </c:pt>
                <c:pt idx="101">
                  <c:v>42391</c:v>
                </c:pt>
                <c:pt idx="102">
                  <c:v>42394</c:v>
                </c:pt>
                <c:pt idx="103">
                  <c:v>42395</c:v>
                </c:pt>
                <c:pt idx="104">
                  <c:v>42396</c:v>
                </c:pt>
                <c:pt idx="105">
                  <c:v>42397</c:v>
                </c:pt>
                <c:pt idx="106">
                  <c:v>42398</c:v>
                </c:pt>
                <c:pt idx="107">
                  <c:v>42401</c:v>
                </c:pt>
                <c:pt idx="108">
                  <c:v>42402</c:v>
                </c:pt>
                <c:pt idx="109">
                  <c:v>42403</c:v>
                </c:pt>
                <c:pt idx="110">
                  <c:v>42404</c:v>
                </c:pt>
                <c:pt idx="111">
                  <c:v>42405</c:v>
                </c:pt>
                <c:pt idx="112">
                  <c:v>42408</c:v>
                </c:pt>
                <c:pt idx="113">
                  <c:v>42409</c:v>
                </c:pt>
                <c:pt idx="114">
                  <c:v>42410</c:v>
                </c:pt>
                <c:pt idx="115">
                  <c:v>42411</c:v>
                </c:pt>
                <c:pt idx="116">
                  <c:v>42412</c:v>
                </c:pt>
                <c:pt idx="117">
                  <c:v>42415</c:v>
                </c:pt>
                <c:pt idx="118">
                  <c:v>42416</c:v>
                </c:pt>
                <c:pt idx="119">
                  <c:v>42417</c:v>
                </c:pt>
                <c:pt idx="120">
                  <c:v>42418</c:v>
                </c:pt>
                <c:pt idx="121">
                  <c:v>42419</c:v>
                </c:pt>
                <c:pt idx="122">
                  <c:v>42422</c:v>
                </c:pt>
                <c:pt idx="123">
                  <c:v>42423</c:v>
                </c:pt>
                <c:pt idx="124">
                  <c:v>42424</c:v>
                </c:pt>
                <c:pt idx="125">
                  <c:v>42425</c:v>
                </c:pt>
                <c:pt idx="126">
                  <c:v>42426</c:v>
                </c:pt>
                <c:pt idx="127">
                  <c:v>42429</c:v>
                </c:pt>
                <c:pt idx="128">
                  <c:v>42430</c:v>
                </c:pt>
                <c:pt idx="129">
                  <c:v>42431</c:v>
                </c:pt>
                <c:pt idx="130">
                  <c:v>42432</c:v>
                </c:pt>
                <c:pt idx="131">
                  <c:v>42433</c:v>
                </c:pt>
                <c:pt idx="132">
                  <c:v>42436</c:v>
                </c:pt>
                <c:pt idx="133">
                  <c:v>42437</c:v>
                </c:pt>
                <c:pt idx="134">
                  <c:v>42438</c:v>
                </c:pt>
                <c:pt idx="135">
                  <c:v>42439</c:v>
                </c:pt>
                <c:pt idx="136">
                  <c:v>42440</c:v>
                </c:pt>
                <c:pt idx="137">
                  <c:v>42443</c:v>
                </c:pt>
                <c:pt idx="138">
                  <c:v>42444</c:v>
                </c:pt>
                <c:pt idx="139">
                  <c:v>42445</c:v>
                </c:pt>
                <c:pt idx="140">
                  <c:v>42446</c:v>
                </c:pt>
                <c:pt idx="141">
                  <c:v>42447</c:v>
                </c:pt>
                <c:pt idx="142">
                  <c:v>42450</c:v>
                </c:pt>
                <c:pt idx="143">
                  <c:v>42451</c:v>
                </c:pt>
                <c:pt idx="144">
                  <c:v>42452</c:v>
                </c:pt>
                <c:pt idx="145">
                  <c:v>42453</c:v>
                </c:pt>
                <c:pt idx="146">
                  <c:v>42458</c:v>
                </c:pt>
                <c:pt idx="147">
                  <c:v>42459</c:v>
                </c:pt>
                <c:pt idx="148">
                  <c:v>42460</c:v>
                </c:pt>
                <c:pt idx="149">
                  <c:v>42461</c:v>
                </c:pt>
                <c:pt idx="150">
                  <c:v>42464</c:v>
                </c:pt>
                <c:pt idx="151">
                  <c:v>42465</c:v>
                </c:pt>
                <c:pt idx="152">
                  <c:v>42466</c:v>
                </c:pt>
                <c:pt idx="153">
                  <c:v>42467</c:v>
                </c:pt>
                <c:pt idx="154">
                  <c:v>42468</c:v>
                </c:pt>
                <c:pt idx="155">
                  <c:v>42471</c:v>
                </c:pt>
                <c:pt idx="156">
                  <c:v>42472</c:v>
                </c:pt>
                <c:pt idx="157">
                  <c:v>42473</c:v>
                </c:pt>
                <c:pt idx="158">
                  <c:v>42474</c:v>
                </c:pt>
                <c:pt idx="159">
                  <c:v>42475</c:v>
                </c:pt>
                <c:pt idx="160">
                  <c:v>42478</c:v>
                </c:pt>
                <c:pt idx="161">
                  <c:v>42479</c:v>
                </c:pt>
                <c:pt idx="162">
                  <c:v>42480</c:v>
                </c:pt>
                <c:pt idx="163">
                  <c:v>42481</c:v>
                </c:pt>
                <c:pt idx="164">
                  <c:v>42482</c:v>
                </c:pt>
                <c:pt idx="165">
                  <c:v>42485</c:v>
                </c:pt>
                <c:pt idx="166">
                  <c:v>42486</c:v>
                </c:pt>
                <c:pt idx="167">
                  <c:v>42487</c:v>
                </c:pt>
                <c:pt idx="168">
                  <c:v>42488</c:v>
                </c:pt>
                <c:pt idx="169">
                  <c:v>42489</c:v>
                </c:pt>
                <c:pt idx="170">
                  <c:v>42492</c:v>
                </c:pt>
                <c:pt idx="171">
                  <c:v>42493</c:v>
                </c:pt>
                <c:pt idx="172">
                  <c:v>42494</c:v>
                </c:pt>
                <c:pt idx="173">
                  <c:v>42495</c:v>
                </c:pt>
                <c:pt idx="174">
                  <c:v>42496</c:v>
                </c:pt>
                <c:pt idx="175">
                  <c:v>42499</c:v>
                </c:pt>
                <c:pt idx="176">
                  <c:v>42500</c:v>
                </c:pt>
                <c:pt idx="177">
                  <c:v>42501</c:v>
                </c:pt>
                <c:pt idx="178">
                  <c:v>42502</c:v>
                </c:pt>
                <c:pt idx="179">
                  <c:v>42503</c:v>
                </c:pt>
                <c:pt idx="180">
                  <c:v>42506</c:v>
                </c:pt>
                <c:pt idx="181">
                  <c:v>42507</c:v>
                </c:pt>
                <c:pt idx="182">
                  <c:v>42508</c:v>
                </c:pt>
                <c:pt idx="183">
                  <c:v>42509</c:v>
                </c:pt>
                <c:pt idx="184">
                  <c:v>42510</c:v>
                </c:pt>
                <c:pt idx="185">
                  <c:v>42513</c:v>
                </c:pt>
                <c:pt idx="186">
                  <c:v>42514</c:v>
                </c:pt>
                <c:pt idx="187">
                  <c:v>42515</c:v>
                </c:pt>
                <c:pt idx="188">
                  <c:v>42516</c:v>
                </c:pt>
                <c:pt idx="189">
                  <c:v>42517</c:v>
                </c:pt>
                <c:pt idx="190">
                  <c:v>42520</c:v>
                </c:pt>
                <c:pt idx="191">
                  <c:v>42521</c:v>
                </c:pt>
                <c:pt idx="192">
                  <c:v>42522</c:v>
                </c:pt>
                <c:pt idx="193">
                  <c:v>42523</c:v>
                </c:pt>
                <c:pt idx="194">
                  <c:v>42524</c:v>
                </c:pt>
                <c:pt idx="195">
                  <c:v>42527</c:v>
                </c:pt>
                <c:pt idx="196">
                  <c:v>42528</c:v>
                </c:pt>
                <c:pt idx="197">
                  <c:v>42529</c:v>
                </c:pt>
                <c:pt idx="198">
                  <c:v>42530</c:v>
                </c:pt>
                <c:pt idx="199">
                  <c:v>42531</c:v>
                </c:pt>
                <c:pt idx="200">
                  <c:v>42534</c:v>
                </c:pt>
                <c:pt idx="201">
                  <c:v>42535</c:v>
                </c:pt>
                <c:pt idx="202">
                  <c:v>42536</c:v>
                </c:pt>
                <c:pt idx="203">
                  <c:v>42537</c:v>
                </c:pt>
                <c:pt idx="204">
                  <c:v>42538</c:v>
                </c:pt>
                <c:pt idx="205">
                  <c:v>42541</c:v>
                </c:pt>
                <c:pt idx="206">
                  <c:v>42542</c:v>
                </c:pt>
                <c:pt idx="207">
                  <c:v>42543</c:v>
                </c:pt>
                <c:pt idx="208">
                  <c:v>42544</c:v>
                </c:pt>
                <c:pt idx="209">
                  <c:v>42545</c:v>
                </c:pt>
                <c:pt idx="210">
                  <c:v>42548</c:v>
                </c:pt>
                <c:pt idx="211">
                  <c:v>42549</c:v>
                </c:pt>
                <c:pt idx="212">
                  <c:v>42550</c:v>
                </c:pt>
                <c:pt idx="213">
                  <c:v>42551</c:v>
                </c:pt>
                <c:pt idx="214">
                  <c:v>42552</c:v>
                </c:pt>
                <c:pt idx="215">
                  <c:v>42555</c:v>
                </c:pt>
                <c:pt idx="216">
                  <c:v>42556</c:v>
                </c:pt>
                <c:pt idx="217">
                  <c:v>42557</c:v>
                </c:pt>
                <c:pt idx="218">
                  <c:v>42558</c:v>
                </c:pt>
                <c:pt idx="219">
                  <c:v>42559</c:v>
                </c:pt>
                <c:pt idx="220">
                  <c:v>42562</c:v>
                </c:pt>
                <c:pt idx="221">
                  <c:v>42563</c:v>
                </c:pt>
                <c:pt idx="222">
                  <c:v>42564</c:v>
                </c:pt>
                <c:pt idx="223">
                  <c:v>42565</c:v>
                </c:pt>
                <c:pt idx="224">
                  <c:v>42566</c:v>
                </c:pt>
                <c:pt idx="225">
                  <c:v>42569</c:v>
                </c:pt>
                <c:pt idx="226">
                  <c:v>42570</c:v>
                </c:pt>
                <c:pt idx="227">
                  <c:v>42571</c:v>
                </c:pt>
                <c:pt idx="228">
                  <c:v>42572</c:v>
                </c:pt>
                <c:pt idx="229">
                  <c:v>42573</c:v>
                </c:pt>
                <c:pt idx="230">
                  <c:v>42576</c:v>
                </c:pt>
                <c:pt idx="231">
                  <c:v>42577</c:v>
                </c:pt>
                <c:pt idx="232">
                  <c:v>42578</c:v>
                </c:pt>
                <c:pt idx="233">
                  <c:v>42579</c:v>
                </c:pt>
                <c:pt idx="234">
                  <c:v>42580</c:v>
                </c:pt>
                <c:pt idx="235">
                  <c:v>42583</c:v>
                </c:pt>
                <c:pt idx="236">
                  <c:v>42584</c:v>
                </c:pt>
                <c:pt idx="237">
                  <c:v>42585</c:v>
                </c:pt>
                <c:pt idx="238">
                  <c:v>42586</c:v>
                </c:pt>
                <c:pt idx="239">
                  <c:v>42587</c:v>
                </c:pt>
                <c:pt idx="240">
                  <c:v>42590</c:v>
                </c:pt>
                <c:pt idx="241">
                  <c:v>42591</c:v>
                </c:pt>
                <c:pt idx="242">
                  <c:v>42592</c:v>
                </c:pt>
                <c:pt idx="243">
                  <c:v>42593</c:v>
                </c:pt>
                <c:pt idx="244">
                  <c:v>42594</c:v>
                </c:pt>
                <c:pt idx="245">
                  <c:v>42597</c:v>
                </c:pt>
                <c:pt idx="246">
                  <c:v>42598</c:v>
                </c:pt>
                <c:pt idx="247">
                  <c:v>42599</c:v>
                </c:pt>
                <c:pt idx="248">
                  <c:v>42600</c:v>
                </c:pt>
                <c:pt idx="249">
                  <c:v>42601</c:v>
                </c:pt>
                <c:pt idx="250">
                  <c:v>42604</c:v>
                </c:pt>
                <c:pt idx="251">
                  <c:v>42605</c:v>
                </c:pt>
                <c:pt idx="252">
                  <c:v>42606</c:v>
                </c:pt>
                <c:pt idx="253">
                  <c:v>42607</c:v>
                </c:pt>
                <c:pt idx="254">
                  <c:v>42608</c:v>
                </c:pt>
                <c:pt idx="255">
                  <c:v>42611</c:v>
                </c:pt>
                <c:pt idx="256">
                  <c:v>42612</c:v>
                </c:pt>
                <c:pt idx="257">
                  <c:v>42613</c:v>
                </c:pt>
                <c:pt idx="258">
                  <c:v>42614</c:v>
                </c:pt>
                <c:pt idx="259">
                  <c:v>42615</c:v>
                </c:pt>
                <c:pt idx="260">
                  <c:v>42618</c:v>
                </c:pt>
                <c:pt idx="261">
                  <c:v>42619</c:v>
                </c:pt>
                <c:pt idx="262">
                  <c:v>42620</c:v>
                </c:pt>
                <c:pt idx="263">
                  <c:v>42621</c:v>
                </c:pt>
                <c:pt idx="264">
                  <c:v>42622</c:v>
                </c:pt>
                <c:pt idx="265">
                  <c:v>42625</c:v>
                </c:pt>
                <c:pt idx="266">
                  <c:v>42626</c:v>
                </c:pt>
                <c:pt idx="267">
                  <c:v>42627</c:v>
                </c:pt>
                <c:pt idx="268">
                  <c:v>42628</c:v>
                </c:pt>
                <c:pt idx="269">
                  <c:v>42629</c:v>
                </c:pt>
                <c:pt idx="270">
                  <c:v>42632</c:v>
                </c:pt>
                <c:pt idx="271">
                  <c:v>42633</c:v>
                </c:pt>
                <c:pt idx="272">
                  <c:v>42634</c:v>
                </c:pt>
                <c:pt idx="273">
                  <c:v>42635</c:v>
                </c:pt>
                <c:pt idx="274">
                  <c:v>42636</c:v>
                </c:pt>
                <c:pt idx="275">
                  <c:v>42639</c:v>
                </c:pt>
                <c:pt idx="276">
                  <c:v>42640</c:v>
                </c:pt>
                <c:pt idx="277">
                  <c:v>42641</c:v>
                </c:pt>
                <c:pt idx="278">
                  <c:v>42642</c:v>
                </c:pt>
                <c:pt idx="279">
                  <c:v>42643</c:v>
                </c:pt>
                <c:pt idx="280">
                  <c:v>42646</c:v>
                </c:pt>
                <c:pt idx="281">
                  <c:v>42647</c:v>
                </c:pt>
                <c:pt idx="282">
                  <c:v>42648</c:v>
                </c:pt>
                <c:pt idx="283">
                  <c:v>42649</c:v>
                </c:pt>
                <c:pt idx="284">
                  <c:v>42650</c:v>
                </c:pt>
                <c:pt idx="285">
                  <c:v>42653</c:v>
                </c:pt>
                <c:pt idx="286">
                  <c:v>42654</c:v>
                </c:pt>
                <c:pt idx="287">
                  <c:v>42655</c:v>
                </c:pt>
                <c:pt idx="288">
                  <c:v>42656</c:v>
                </c:pt>
                <c:pt idx="289">
                  <c:v>42657</c:v>
                </c:pt>
                <c:pt idx="290">
                  <c:v>42660</c:v>
                </c:pt>
                <c:pt idx="291">
                  <c:v>42661</c:v>
                </c:pt>
                <c:pt idx="292">
                  <c:v>42662</c:v>
                </c:pt>
                <c:pt idx="293">
                  <c:v>42663</c:v>
                </c:pt>
                <c:pt idx="294">
                  <c:v>42664</c:v>
                </c:pt>
                <c:pt idx="295">
                  <c:v>42667</c:v>
                </c:pt>
                <c:pt idx="296">
                  <c:v>42668</c:v>
                </c:pt>
                <c:pt idx="297">
                  <c:v>42669</c:v>
                </c:pt>
                <c:pt idx="298">
                  <c:v>42670</c:v>
                </c:pt>
                <c:pt idx="299">
                  <c:v>42671</c:v>
                </c:pt>
                <c:pt idx="300">
                  <c:v>42674</c:v>
                </c:pt>
                <c:pt idx="301">
                  <c:v>42675</c:v>
                </c:pt>
                <c:pt idx="302">
                  <c:v>42676</c:v>
                </c:pt>
                <c:pt idx="303">
                  <c:v>42677</c:v>
                </c:pt>
                <c:pt idx="304">
                  <c:v>42678</c:v>
                </c:pt>
                <c:pt idx="305">
                  <c:v>42681</c:v>
                </c:pt>
                <c:pt idx="306">
                  <c:v>42682</c:v>
                </c:pt>
                <c:pt idx="307">
                  <c:v>42683</c:v>
                </c:pt>
                <c:pt idx="308">
                  <c:v>42684</c:v>
                </c:pt>
                <c:pt idx="309">
                  <c:v>42685</c:v>
                </c:pt>
                <c:pt idx="310">
                  <c:v>42688</c:v>
                </c:pt>
                <c:pt idx="311">
                  <c:v>42689</c:v>
                </c:pt>
                <c:pt idx="312">
                  <c:v>42690</c:v>
                </c:pt>
                <c:pt idx="313">
                  <c:v>42691</c:v>
                </c:pt>
                <c:pt idx="314">
                  <c:v>42692</c:v>
                </c:pt>
                <c:pt idx="315">
                  <c:v>42695</c:v>
                </c:pt>
                <c:pt idx="316">
                  <c:v>42696</c:v>
                </c:pt>
                <c:pt idx="317">
                  <c:v>42697</c:v>
                </c:pt>
                <c:pt idx="318">
                  <c:v>42698</c:v>
                </c:pt>
                <c:pt idx="319">
                  <c:v>42699</c:v>
                </c:pt>
                <c:pt idx="320">
                  <c:v>42702</c:v>
                </c:pt>
                <c:pt idx="321">
                  <c:v>42703</c:v>
                </c:pt>
                <c:pt idx="322">
                  <c:v>42704</c:v>
                </c:pt>
                <c:pt idx="323">
                  <c:v>42705</c:v>
                </c:pt>
                <c:pt idx="324">
                  <c:v>42706</c:v>
                </c:pt>
                <c:pt idx="325">
                  <c:v>42709</c:v>
                </c:pt>
                <c:pt idx="326">
                  <c:v>42710</c:v>
                </c:pt>
                <c:pt idx="327">
                  <c:v>42711</c:v>
                </c:pt>
                <c:pt idx="328">
                  <c:v>42712</c:v>
                </c:pt>
                <c:pt idx="329">
                  <c:v>42713</c:v>
                </c:pt>
                <c:pt idx="330">
                  <c:v>42716</c:v>
                </c:pt>
                <c:pt idx="331">
                  <c:v>42717</c:v>
                </c:pt>
                <c:pt idx="332">
                  <c:v>42718</c:v>
                </c:pt>
                <c:pt idx="333">
                  <c:v>42719</c:v>
                </c:pt>
                <c:pt idx="334">
                  <c:v>42720</c:v>
                </c:pt>
                <c:pt idx="335">
                  <c:v>42723</c:v>
                </c:pt>
                <c:pt idx="336">
                  <c:v>42724</c:v>
                </c:pt>
                <c:pt idx="337">
                  <c:v>42725</c:v>
                </c:pt>
                <c:pt idx="338">
                  <c:v>42726</c:v>
                </c:pt>
                <c:pt idx="339">
                  <c:v>42727</c:v>
                </c:pt>
                <c:pt idx="340">
                  <c:v>42731</c:v>
                </c:pt>
                <c:pt idx="341">
                  <c:v>42732</c:v>
                </c:pt>
                <c:pt idx="342">
                  <c:v>42733</c:v>
                </c:pt>
                <c:pt idx="343">
                  <c:v>42734</c:v>
                </c:pt>
                <c:pt idx="344">
                  <c:v>42737</c:v>
                </c:pt>
                <c:pt idx="345">
                  <c:v>42738</c:v>
                </c:pt>
                <c:pt idx="346">
                  <c:v>42739</c:v>
                </c:pt>
                <c:pt idx="347">
                  <c:v>42740</c:v>
                </c:pt>
                <c:pt idx="348">
                  <c:v>42741</c:v>
                </c:pt>
                <c:pt idx="349">
                  <c:v>42744</c:v>
                </c:pt>
                <c:pt idx="350">
                  <c:v>42745</c:v>
                </c:pt>
                <c:pt idx="351">
                  <c:v>42746</c:v>
                </c:pt>
                <c:pt idx="352">
                  <c:v>42747</c:v>
                </c:pt>
                <c:pt idx="353">
                  <c:v>42748</c:v>
                </c:pt>
                <c:pt idx="354">
                  <c:v>42751</c:v>
                </c:pt>
                <c:pt idx="355">
                  <c:v>42752</c:v>
                </c:pt>
                <c:pt idx="356">
                  <c:v>42753</c:v>
                </c:pt>
                <c:pt idx="357">
                  <c:v>42754</c:v>
                </c:pt>
                <c:pt idx="358">
                  <c:v>42755</c:v>
                </c:pt>
                <c:pt idx="359">
                  <c:v>42758</c:v>
                </c:pt>
                <c:pt idx="360">
                  <c:v>42759</c:v>
                </c:pt>
                <c:pt idx="361">
                  <c:v>42760</c:v>
                </c:pt>
                <c:pt idx="362">
                  <c:v>42761</c:v>
                </c:pt>
                <c:pt idx="363">
                  <c:v>42762</c:v>
                </c:pt>
                <c:pt idx="364">
                  <c:v>42765</c:v>
                </c:pt>
                <c:pt idx="365">
                  <c:v>42766</c:v>
                </c:pt>
                <c:pt idx="366">
                  <c:v>42767</c:v>
                </c:pt>
                <c:pt idx="367">
                  <c:v>42768</c:v>
                </c:pt>
                <c:pt idx="368">
                  <c:v>42769</c:v>
                </c:pt>
                <c:pt idx="369">
                  <c:v>42772</c:v>
                </c:pt>
                <c:pt idx="370">
                  <c:v>42773</c:v>
                </c:pt>
                <c:pt idx="371">
                  <c:v>42774</c:v>
                </c:pt>
                <c:pt idx="372">
                  <c:v>42775</c:v>
                </c:pt>
                <c:pt idx="373">
                  <c:v>42776</c:v>
                </c:pt>
                <c:pt idx="374">
                  <c:v>42779</c:v>
                </c:pt>
                <c:pt idx="375">
                  <c:v>42780</c:v>
                </c:pt>
                <c:pt idx="376">
                  <c:v>42781</c:v>
                </c:pt>
                <c:pt idx="377">
                  <c:v>42782</c:v>
                </c:pt>
                <c:pt idx="378">
                  <c:v>42783</c:v>
                </c:pt>
                <c:pt idx="379">
                  <c:v>42786</c:v>
                </c:pt>
                <c:pt idx="380">
                  <c:v>42787</c:v>
                </c:pt>
                <c:pt idx="381">
                  <c:v>42788</c:v>
                </c:pt>
                <c:pt idx="382">
                  <c:v>42789</c:v>
                </c:pt>
                <c:pt idx="383">
                  <c:v>42790</c:v>
                </c:pt>
                <c:pt idx="384">
                  <c:v>42793</c:v>
                </c:pt>
                <c:pt idx="385">
                  <c:v>42794</c:v>
                </c:pt>
                <c:pt idx="386">
                  <c:v>42795</c:v>
                </c:pt>
                <c:pt idx="387">
                  <c:v>42796</c:v>
                </c:pt>
                <c:pt idx="388">
                  <c:v>42797</c:v>
                </c:pt>
                <c:pt idx="389">
                  <c:v>42800</c:v>
                </c:pt>
                <c:pt idx="390">
                  <c:v>42801</c:v>
                </c:pt>
                <c:pt idx="391">
                  <c:v>42802</c:v>
                </c:pt>
                <c:pt idx="392">
                  <c:v>42803</c:v>
                </c:pt>
                <c:pt idx="393">
                  <c:v>42804</c:v>
                </c:pt>
                <c:pt idx="394">
                  <c:v>42807</c:v>
                </c:pt>
                <c:pt idx="395">
                  <c:v>42808</c:v>
                </c:pt>
                <c:pt idx="396">
                  <c:v>42809</c:v>
                </c:pt>
                <c:pt idx="397">
                  <c:v>42810</c:v>
                </c:pt>
                <c:pt idx="398">
                  <c:v>42811</c:v>
                </c:pt>
                <c:pt idx="399">
                  <c:v>42814</c:v>
                </c:pt>
                <c:pt idx="400">
                  <c:v>42815</c:v>
                </c:pt>
                <c:pt idx="401">
                  <c:v>42816</c:v>
                </c:pt>
                <c:pt idx="402">
                  <c:v>42817</c:v>
                </c:pt>
                <c:pt idx="403">
                  <c:v>42818</c:v>
                </c:pt>
                <c:pt idx="404">
                  <c:v>42821</c:v>
                </c:pt>
                <c:pt idx="405">
                  <c:v>42822</c:v>
                </c:pt>
                <c:pt idx="406">
                  <c:v>42823</c:v>
                </c:pt>
                <c:pt idx="407">
                  <c:v>42824</c:v>
                </c:pt>
                <c:pt idx="408">
                  <c:v>42825</c:v>
                </c:pt>
                <c:pt idx="409">
                  <c:v>42828</c:v>
                </c:pt>
                <c:pt idx="410">
                  <c:v>42829</c:v>
                </c:pt>
                <c:pt idx="411">
                  <c:v>42830</c:v>
                </c:pt>
                <c:pt idx="412">
                  <c:v>42831</c:v>
                </c:pt>
                <c:pt idx="413">
                  <c:v>42832</c:v>
                </c:pt>
                <c:pt idx="414">
                  <c:v>42835</c:v>
                </c:pt>
                <c:pt idx="415">
                  <c:v>42836</c:v>
                </c:pt>
                <c:pt idx="416">
                  <c:v>42837</c:v>
                </c:pt>
                <c:pt idx="417">
                  <c:v>42838</c:v>
                </c:pt>
                <c:pt idx="418">
                  <c:v>42843</c:v>
                </c:pt>
                <c:pt idx="419">
                  <c:v>42844</c:v>
                </c:pt>
                <c:pt idx="420">
                  <c:v>42845</c:v>
                </c:pt>
                <c:pt idx="421">
                  <c:v>42846</c:v>
                </c:pt>
                <c:pt idx="422">
                  <c:v>42849</c:v>
                </c:pt>
                <c:pt idx="423">
                  <c:v>42850</c:v>
                </c:pt>
                <c:pt idx="424">
                  <c:v>42851</c:v>
                </c:pt>
                <c:pt idx="425">
                  <c:v>42852</c:v>
                </c:pt>
                <c:pt idx="426">
                  <c:v>42853</c:v>
                </c:pt>
                <c:pt idx="427">
                  <c:v>42857</c:v>
                </c:pt>
                <c:pt idx="428">
                  <c:v>42858</c:v>
                </c:pt>
                <c:pt idx="429">
                  <c:v>42859</c:v>
                </c:pt>
                <c:pt idx="430">
                  <c:v>42860</c:v>
                </c:pt>
                <c:pt idx="431">
                  <c:v>42863</c:v>
                </c:pt>
                <c:pt idx="432">
                  <c:v>42864</c:v>
                </c:pt>
                <c:pt idx="433">
                  <c:v>42865</c:v>
                </c:pt>
                <c:pt idx="434">
                  <c:v>42866</c:v>
                </c:pt>
                <c:pt idx="435">
                  <c:v>42867</c:v>
                </c:pt>
                <c:pt idx="436">
                  <c:v>42870</c:v>
                </c:pt>
                <c:pt idx="437">
                  <c:v>42871</c:v>
                </c:pt>
                <c:pt idx="438">
                  <c:v>42872</c:v>
                </c:pt>
                <c:pt idx="439">
                  <c:v>42873</c:v>
                </c:pt>
                <c:pt idx="440">
                  <c:v>42874</c:v>
                </c:pt>
                <c:pt idx="441">
                  <c:v>42877</c:v>
                </c:pt>
                <c:pt idx="442">
                  <c:v>42878</c:v>
                </c:pt>
                <c:pt idx="443">
                  <c:v>42879</c:v>
                </c:pt>
                <c:pt idx="444">
                  <c:v>42880</c:v>
                </c:pt>
                <c:pt idx="445">
                  <c:v>42881</c:v>
                </c:pt>
                <c:pt idx="446">
                  <c:v>42884</c:v>
                </c:pt>
                <c:pt idx="447">
                  <c:v>42885</c:v>
                </c:pt>
                <c:pt idx="448">
                  <c:v>42886</c:v>
                </c:pt>
                <c:pt idx="449">
                  <c:v>42887</c:v>
                </c:pt>
                <c:pt idx="450">
                  <c:v>42888</c:v>
                </c:pt>
                <c:pt idx="451">
                  <c:v>42891</c:v>
                </c:pt>
                <c:pt idx="452">
                  <c:v>42892</c:v>
                </c:pt>
                <c:pt idx="453">
                  <c:v>42893</c:v>
                </c:pt>
                <c:pt idx="454">
                  <c:v>42894</c:v>
                </c:pt>
                <c:pt idx="455">
                  <c:v>42895</c:v>
                </c:pt>
                <c:pt idx="456">
                  <c:v>42898</c:v>
                </c:pt>
                <c:pt idx="457">
                  <c:v>42899</c:v>
                </c:pt>
                <c:pt idx="458">
                  <c:v>42900</c:v>
                </c:pt>
                <c:pt idx="459">
                  <c:v>42901</c:v>
                </c:pt>
                <c:pt idx="460">
                  <c:v>42902</c:v>
                </c:pt>
                <c:pt idx="461">
                  <c:v>42905</c:v>
                </c:pt>
                <c:pt idx="462">
                  <c:v>42906</c:v>
                </c:pt>
                <c:pt idx="463">
                  <c:v>42907</c:v>
                </c:pt>
                <c:pt idx="464">
                  <c:v>42908</c:v>
                </c:pt>
                <c:pt idx="465">
                  <c:v>42909</c:v>
                </c:pt>
                <c:pt idx="466">
                  <c:v>42912</c:v>
                </c:pt>
                <c:pt idx="467">
                  <c:v>42913</c:v>
                </c:pt>
                <c:pt idx="468">
                  <c:v>42914</c:v>
                </c:pt>
                <c:pt idx="469">
                  <c:v>42915</c:v>
                </c:pt>
                <c:pt idx="470">
                  <c:v>42916</c:v>
                </c:pt>
                <c:pt idx="471">
                  <c:v>42919</c:v>
                </c:pt>
                <c:pt idx="472">
                  <c:v>42920</c:v>
                </c:pt>
                <c:pt idx="473">
                  <c:v>42921</c:v>
                </c:pt>
                <c:pt idx="474">
                  <c:v>42922</c:v>
                </c:pt>
                <c:pt idx="475">
                  <c:v>42923</c:v>
                </c:pt>
                <c:pt idx="476">
                  <c:v>42926</c:v>
                </c:pt>
                <c:pt idx="477">
                  <c:v>42927</c:v>
                </c:pt>
                <c:pt idx="478">
                  <c:v>42928</c:v>
                </c:pt>
                <c:pt idx="479">
                  <c:v>42929</c:v>
                </c:pt>
                <c:pt idx="480">
                  <c:v>42930</c:v>
                </c:pt>
                <c:pt idx="481">
                  <c:v>42933</c:v>
                </c:pt>
                <c:pt idx="482">
                  <c:v>42934</c:v>
                </c:pt>
                <c:pt idx="483">
                  <c:v>42935</c:v>
                </c:pt>
                <c:pt idx="484">
                  <c:v>42936</c:v>
                </c:pt>
                <c:pt idx="485">
                  <c:v>42937</c:v>
                </c:pt>
                <c:pt idx="486">
                  <c:v>42940</c:v>
                </c:pt>
                <c:pt idx="487">
                  <c:v>42941</c:v>
                </c:pt>
                <c:pt idx="488">
                  <c:v>42942</c:v>
                </c:pt>
                <c:pt idx="489">
                  <c:v>42943</c:v>
                </c:pt>
                <c:pt idx="490">
                  <c:v>42944</c:v>
                </c:pt>
                <c:pt idx="491">
                  <c:v>42947</c:v>
                </c:pt>
                <c:pt idx="492">
                  <c:v>42948</c:v>
                </c:pt>
                <c:pt idx="493">
                  <c:v>42949</c:v>
                </c:pt>
                <c:pt idx="494">
                  <c:v>42950</c:v>
                </c:pt>
                <c:pt idx="495">
                  <c:v>42951</c:v>
                </c:pt>
                <c:pt idx="496">
                  <c:v>42954</c:v>
                </c:pt>
                <c:pt idx="497">
                  <c:v>42955</c:v>
                </c:pt>
                <c:pt idx="498">
                  <c:v>42956</c:v>
                </c:pt>
                <c:pt idx="499">
                  <c:v>42957</c:v>
                </c:pt>
                <c:pt idx="500">
                  <c:v>42958</c:v>
                </c:pt>
                <c:pt idx="501">
                  <c:v>42961</c:v>
                </c:pt>
                <c:pt idx="502">
                  <c:v>42962</c:v>
                </c:pt>
                <c:pt idx="503">
                  <c:v>42963</c:v>
                </c:pt>
                <c:pt idx="504">
                  <c:v>42964</c:v>
                </c:pt>
                <c:pt idx="505">
                  <c:v>42965</c:v>
                </c:pt>
                <c:pt idx="506">
                  <c:v>42968</c:v>
                </c:pt>
                <c:pt idx="507">
                  <c:v>42969</c:v>
                </c:pt>
                <c:pt idx="508">
                  <c:v>42970</c:v>
                </c:pt>
                <c:pt idx="509">
                  <c:v>42971</c:v>
                </c:pt>
                <c:pt idx="510">
                  <c:v>42972</c:v>
                </c:pt>
                <c:pt idx="511">
                  <c:v>42979</c:v>
                </c:pt>
                <c:pt idx="512">
                  <c:v>42986</c:v>
                </c:pt>
                <c:pt idx="513">
                  <c:v>42993</c:v>
                </c:pt>
                <c:pt idx="514">
                  <c:v>43000</c:v>
                </c:pt>
                <c:pt idx="515">
                  <c:v>43007</c:v>
                </c:pt>
                <c:pt idx="516">
                  <c:v>43014</c:v>
                </c:pt>
                <c:pt idx="517">
                  <c:v>43021</c:v>
                </c:pt>
                <c:pt idx="518">
                  <c:v>43028</c:v>
                </c:pt>
                <c:pt idx="519">
                  <c:v>43035</c:v>
                </c:pt>
                <c:pt idx="520">
                  <c:v>43042</c:v>
                </c:pt>
                <c:pt idx="521">
                  <c:v>43049</c:v>
                </c:pt>
                <c:pt idx="522">
                  <c:v>43056</c:v>
                </c:pt>
                <c:pt idx="523">
                  <c:v>43063</c:v>
                </c:pt>
                <c:pt idx="524">
                  <c:v>43070</c:v>
                </c:pt>
                <c:pt idx="525">
                  <c:v>43077</c:v>
                </c:pt>
                <c:pt idx="526">
                  <c:v>43084</c:v>
                </c:pt>
                <c:pt idx="527">
                  <c:v>43091</c:v>
                </c:pt>
                <c:pt idx="528">
                  <c:v>43098</c:v>
                </c:pt>
                <c:pt idx="529">
                  <c:v>43105</c:v>
                </c:pt>
                <c:pt idx="530">
                  <c:v>43112</c:v>
                </c:pt>
                <c:pt idx="531">
                  <c:v>43119</c:v>
                </c:pt>
                <c:pt idx="532">
                  <c:v>43126</c:v>
                </c:pt>
                <c:pt idx="533">
                  <c:v>43133</c:v>
                </c:pt>
                <c:pt idx="534">
                  <c:v>43140</c:v>
                </c:pt>
                <c:pt idx="535">
                  <c:v>43147</c:v>
                </c:pt>
                <c:pt idx="536">
                  <c:v>43154</c:v>
                </c:pt>
                <c:pt idx="537">
                  <c:v>43161</c:v>
                </c:pt>
                <c:pt idx="538">
                  <c:v>43168</c:v>
                </c:pt>
                <c:pt idx="539">
                  <c:v>43175</c:v>
                </c:pt>
                <c:pt idx="540">
                  <c:v>43182</c:v>
                </c:pt>
                <c:pt idx="541">
                  <c:v>43193</c:v>
                </c:pt>
                <c:pt idx="542">
                  <c:v>43200</c:v>
                </c:pt>
                <c:pt idx="543">
                  <c:v>43207</c:v>
                </c:pt>
                <c:pt idx="544">
                  <c:v>43214</c:v>
                </c:pt>
                <c:pt idx="545">
                  <c:v>43222</c:v>
                </c:pt>
                <c:pt idx="546">
                  <c:v>43229</c:v>
                </c:pt>
                <c:pt idx="547">
                  <c:v>43236</c:v>
                </c:pt>
                <c:pt idx="548">
                  <c:v>43243</c:v>
                </c:pt>
                <c:pt idx="549">
                  <c:v>43250</c:v>
                </c:pt>
                <c:pt idx="550">
                  <c:v>43257</c:v>
                </c:pt>
                <c:pt idx="551">
                  <c:v>43264</c:v>
                </c:pt>
                <c:pt idx="552">
                  <c:v>43271</c:v>
                </c:pt>
                <c:pt idx="553">
                  <c:v>43278</c:v>
                </c:pt>
                <c:pt idx="554">
                  <c:v>43285</c:v>
                </c:pt>
                <c:pt idx="555">
                  <c:v>43292</c:v>
                </c:pt>
                <c:pt idx="556">
                  <c:v>43299</c:v>
                </c:pt>
                <c:pt idx="557">
                  <c:v>43306</c:v>
                </c:pt>
                <c:pt idx="558">
                  <c:v>43313</c:v>
                </c:pt>
                <c:pt idx="559">
                  <c:v>43320</c:v>
                </c:pt>
                <c:pt idx="560">
                  <c:v>43327</c:v>
                </c:pt>
                <c:pt idx="561">
                  <c:v>43334</c:v>
                </c:pt>
                <c:pt idx="562">
                  <c:v>43341</c:v>
                </c:pt>
                <c:pt idx="563">
                  <c:v>43348</c:v>
                </c:pt>
                <c:pt idx="564">
                  <c:v>43355</c:v>
                </c:pt>
                <c:pt idx="565">
                  <c:v>43362</c:v>
                </c:pt>
                <c:pt idx="566">
                  <c:v>43369</c:v>
                </c:pt>
                <c:pt idx="567">
                  <c:v>43376</c:v>
                </c:pt>
                <c:pt idx="568">
                  <c:v>43383</c:v>
                </c:pt>
                <c:pt idx="569">
                  <c:v>43390</c:v>
                </c:pt>
                <c:pt idx="570">
                  <c:v>43397</c:v>
                </c:pt>
                <c:pt idx="571">
                  <c:v>43404</c:v>
                </c:pt>
                <c:pt idx="572">
                  <c:v>43411</c:v>
                </c:pt>
                <c:pt idx="573">
                  <c:v>43418</c:v>
                </c:pt>
                <c:pt idx="574">
                  <c:v>43425</c:v>
                </c:pt>
                <c:pt idx="575">
                  <c:v>43432</c:v>
                </c:pt>
                <c:pt idx="576">
                  <c:v>43439</c:v>
                </c:pt>
                <c:pt idx="577">
                  <c:v>43446</c:v>
                </c:pt>
                <c:pt idx="578">
                  <c:v>43453</c:v>
                </c:pt>
                <c:pt idx="579">
                  <c:v>43461</c:v>
                </c:pt>
                <c:pt idx="580">
                  <c:v>43468</c:v>
                </c:pt>
                <c:pt idx="581">
                  <c:v>43475</c:v>
                </c:pt>
                <c:pt idx="582">
                  <c:v>43482</c:v>
                </c:pt>
                <c:pt idx="583">
                  <c:v>43489</c:v>
                </c:pt>
                <c:pt idx="584">
                  <c:v>43496</c:v>
                </c:pt>
                <c:pt idx="585">
                  <c:v>43503</c:v>
                </c:pt>
                <c:pt idx="586">
                  <c:v>43510</c:v>
                </c:pt>
                <c:pt idx="587">
                  <c:v>43517</c:v>
                </c:pt>
                <c:pt idx="588">
                  <c:v>43524</c:v>
                </c:pt>
                <c:pt idx="589">
                  <c:v>43531</c:v>
                </c:pt>
                <c:pt idx="590">
                  <c:v>43538</c:v>
                </c:pt>
                <c:pt idx="591">
                  <c:v>43545</c:v>
                </c:pt>
                <c:pt idx="592">
                  <c:v>43552</c:v>
                </c:pt>
                <c:pt idx="593">
                  <c:v>43559</c:v>
                </c:pt>
                <c:pt idx="594">
                  <c:v>43566</c:v>
                </c:pt>
                <c:pt idx="595">
                  <c:v>43573</c:v>
                </c:pt>
                <c:pt idx="596">
                  <c:v>43580</c:v>
                </c:pt>
                <c:pt idx="597">
                  <c:v>43587</c:v>
                </c:pt>
                <c:pt idx="598">
                  <c:v>43594</c:v>
                </c:pt>
                <c:pt idx="599">
                  <c:v>43601</c:v>
                </c:pt>
                <c:pt idx="600">
                  <c:v>43608</c:v>
                </c:pt>
                <c:pt idx="601">
                  <c:v>43615</c:v>
                </c:pt>
                <c:pt idx="602">
                  <c:v>43622</c:v>
                </c:pt>
                <c:pt idx="603">
                  <c:v>43629</c:v>
                </c:pt>
                <c:pt idx="604">
                  <c:v>43636</c:v>
                </c:pt>
                <c:pt idx="605">
                  <c:v>43643</c:v>
                </c:pt>
                <c:pt idx="606">
                  <c:v>43650</c:v>
                </c:pt>
                <c:pt idx="607">
                  <c:v>43657</c:v>
                </c:pt>
                <c:pt idx="608">
                  <c:v>43664</c:v>
                </c:pt>
                <c:pt idx="609">
                  <c:v>43671</c:v>
                </c:pt>
                <c:pt idx="610">
                  <c:v>43678</c:v>
                </c:pt>
                <c:pt idx="611">
                  <c:v>43685</c:v>
                </c:pt>
                <c:pt idx="612">
                  <c:v>43692</c:v>
                </c:pt>
                <c:pt idx="613">
                  <c:v>43699</c:v>
                </c:pt>
                <c:pt idx="614">
                  <c:v>43706</c:v>
                </c:pt>
                <c:pt idx="615">
                  <c:v>43713</c:v>
                </c:pt>
                <c:pt idx="616">
                  <c:v>43720</c:v>
                </c:pt>
                <c:pt idx="617">
                  <c:v>43727</c:v>
                </c:pt>
                <c:pt idx="618">
                  <c:v>43734</c:v>
                </c:pt>
                <c:pt idx="619">
                  <c:v>43741</c:v>
                </c:pt>
                <c:pt idx="620">
                  <c:v>43748</c:v>
                </c:pt>
                <c:pt idx="621">
                  <c:v>43755</c:v>
                </c:pt>
                <c:pt idx="622">
                  <c:v>43762</c:v>
                </c:pt>
                <c:pt idx="623">
                  <c:v>43769</c:v>
                </c:pt>
                <c:pt idx="624">
                  <c:v>43776</c:v>
                </c:pt>
                <c:pt idx="625">
                  <c:v>43783</c:v>
                </c:pt>
                <c:pt idx="626">
                  <c:v>43790</c:v>
                </c:pt>
                <c:pt idx="627">
                  <c:v>43797</c:v>
                </c:pt>
                <c:pt idx="628">
                  <c:v>43804</c:v>
                </c:pt>
                <c:pt idx="629">
                  <c:v>43811</c:v>
                </c:pt>
                <c:pt idx="630">
                  <c:v>43818</c:v>
                </c:pt>
                <c:pt idx="631">
                  <c:v>43826</c:v>
                </c:pt>
                <c:pt idx="632">
                  <c:v>43833</c:v>
                </c:pt>
                <c:pt idx="633">
                  <c:v>43840</c:v>
                </c:pt>
                <c:pt idx="634">
                  <c:v>43847</c:v>
                </c:pt>
                <c:pt idx="635">
                  <c:v>43854</c:v>
                </c:pt>
                <c:pt idx="636">
                  <c:v>43861</c:v>
                </c:pt>
                <c:pt idx="637">
                  <c:v>43868</c:v>
                </c:pt>
                <c:pt idx="638">
                  <c:v>43875</c:v>
                </c:pt>
                <c:pt idx="639">
                  <c:v>43882</c:v>
                </c:pt>
                <c:pt idx="640">
                  <c:v>43889</c:v>
                </c:pt>
                <c:pt idx="641">
                  <c:v>43896</c:v>
                </c:pt>
                <c:pt idx="642">
                  <c:v>43903</c:v>
                </c:pt>
                <c:pt idx="643">
                  <c:v>43910</c:v>
                </c:pt>
                <c:pt idx="644">
                  <c:v>43917</c:v>
                </c:pt>
                <c:pt idx="645">
                  <c:v>43924</c:v>
                </c:pt>
                <c:pt idx="646">
                  <c:v>43935</c:v>
                </c:pt>
                <c:pt idx="647">
                  <c:v>43942</c:v>
                </c:pt>
                <c:pt idx="648">
                  <c:v>43949</c:v>
                </c:pt>
                <c:pt idx="649">
                  <c:v>43956</c:v>
                </c:pt>
                <c:pt idx="650">
                  <c:v>43963</c:v>
                </c:pt>
                <c:pt idx="651">
                  <c:v>43970</c:v>
                </c:pt>
                <c:pt idx="652">
                  <c:v>43977</c:v>
                </c:pt>
                <c:pt idx="653">
                  <c:v>43984</c:v>
                </c:pt>
                <c:pt idx="654">
                  <c:v>43991</c:v>
                </c:pt>
                <c:pt idx="655">
                  <c:v>43998</c:v>
                </c:pt>
                <c:pt idx="656">
                  <c:v>44005</c:v>
                </c:pt>
                <c:pt idx="657">
                  <c:v>44012</c:v>
                </c:pt>
                <c:pt idx="658">
                  <c:v>44019</c:v>
                </c:pt>
                <c:pt idx="659">
                  <c:v>44026</c:v>
                </c:pt>
                <c:pt idx="660">
                  <c:v>44033</c:v>
                </c:pt>
                <c:pt idx="661">
                  <c:v>44040</c:v>
                </c:pt>
                <c:pt idx="662">
                  <c:v>44047</c:v>
                </c:pt>
                <c:pt idx="663">
                  <c:v>44054</c:v>
                </c:pt>
                <c:pt idx="664">
                  <c:v>44061</c:v>
                </c:pt>
                <c:pt idx="665">
                  <c:v>44068</c:v>
                </c:pt>
                <c:pt idx="666">
                  <c:v>44075</c:v>
                </c:pt>
                <c:pt idx="667">
                  <c:v>44082</c:v>
                </c:pt>
                <c:pt idx="668">
                  <c:v>44089</c:v>
                </c:pt>
                <c:pt idx="669">
                  <c:v>44096</c:v>
                </c:pt>
                <c:pt idx="670">
                  <c:v>44103</c:v>
                </c:pt>
                <c:pt idx="671">
                  <c:v>44110</c:v>
                </c:pt>
                <c:pt idx="672">
                  <c:v>44117</c:v>
                </c:pt>
                <c:pt idx="673">
                  <c:v>44124</c:v>
                </c:pt>
                <c:pt idx="674">
                  <c:v>44131</c:v>
                </c:pt>
                <c:pt idx="675">
                  <c:v>44138</c:v>
                </c:pt>
                <c:pt idx="676">
                  <c:v>44145</c:v>
                </c:pt>
                <c:pt idx="677">
                  <c:v>44152</c:v>
                </c:pt>
                <c:pt idx="678">
                  <c:v>44159</c:v>
                </c:pt>
                <c:pt idx="679">
                  <c:v>44166</c:v>
                </c:pt>
                <c:pt idx="680">
                  <c:v>44173</c:v>
                </c:pt>
                <c:pt idx="681">
                  <c:v>44180</c:v>
                </c:pt>
                <c:pt idx="682">
                  <c:v>44187</c:v>
                </c:pt>
                <c:pt idx="683">
                  <c:v>44194</c:v>
                </c:pt>
                <c:pt idx="684">
                  <c:v>44201</c:v>
                </c:pt>
                <c:pt idx="685">
                  <c:v>44208</c:v>
                </c:pt>
                <c:pt idx="686">
                  <c:v>44215</c:v>
                </c:pt>
                <c:pt idx="687">
                  <c:v>44222</c:v>
                </c:pt>
                <c:pt idx="688">
                  <c:v>44229</c:v>
                </c:pt>
                <c:pt idx="689">
                  <c:v>44236</c:v>
                </c:pt>
                <c:pt idx="690">
                  <c:v>44243</c:v>
                </c:pt>
                <c:pt idx="691">
                  <c:v>44250</c:v>
                </c:pt>
                <c:pt idx="692">
                  <c:v>44257</c:v>
                </c:pt>
                <c:pt idx="693">
                  <c:v>44264</c:v>
                </c:pt>
                <c:pt idx="694">
                  <c:v>44271</c:v>
                </c:pt>
                <c:pt idx="695">
                  <c:v>44278</c:v>
                </c:pt>
                <c:pt idx="696">
                  <c:v>44285</c:v>
                </c:pt>
                <c:pt idx="697">
                  <c:v>44292</c:v>
                </c:pt>
                <c:pt idx="698">
                  <c:v>44299</c:v>
                </c:pt>
                <c:pt idx="699">
                  <c:v>44306</c:v>
                </c:pt>
                <c:pt idx="700">
                  <c:v>44313</c:v>
                </c:pt>
                <c:pt idx="701">
                  <c:v>44320</c:v>
                </c:pt>
                <c:pt idx="702">
                  <c:v>44327</c:v>
                </c:pt>
                <c:pt idx="703">
                  <c:v>44334</c:v>
                </c:pt>
                <c:pt idx="704">
                  <c:v>44341</c:v>
                </c:pt>
                <c:pt idx="705">
                  <c:v>44348</c:v>
                </c:pt>
                <c:pt idx="706">
                  <c:v>44355</c:v>
                </c:pt>
                <c:pt idx="707">
                  <c:v>44362</c:v>
                </c:pt>
                <c:pt idx="708">
                  <c:v>44369</c:v>
                </c:pt>
                <c:pt idx="709">
                  <c:v>44376</c:v>
                </c:pt>
                <c:pt idx="710">
                  <c:v>44383</c:v>
                </c:pt>
                <c:pt idx="711">
                  <c:v>44390</c:v>
                </c:pt>
                <c:pt idx="712">
                  <c:v>44397</c:v>
                </c:pt>
                <c:pt idx="713">
                  <c:v>44404</c:v>
                </c:pt>
                <c:pt idx="714">
                  <c:v>44411</c:v>
                </c:pt>
                <c:pt idx="715">
                  <c:v>44418</c:v>
                </c:pt>
                <c:pt idx="716">
                  <c:v>44425</c:v>
                </c:pt>
                <c:pt idx="717">
                  <c:v>44432</c:v>
                </c:pt>
                <c:pt idx="718">
                  <c:v>44439</c:v>
                </c:pt>
                <c:pt idx="719">
                  <c:v>44446</c:v>
                </c:pt>
                <c:pt idx="720">
                  <c:v>44453</c:v>
                </c:pt>
                <c:pt idx="721">
                  <c:v>44460</c:v>
                </c:pt>
                <c:pt idx="722">
                  <c:v>44467</c:v>
                </c:pt>
                <c:pt idx="723">
                  <c:v>44474</c:v>
                </c:pt>
                <c:pt idx="724">
                  <c:v>44481</c:v>
                </c:pt>
                <c:pt idx="725">
                  <c:v>44488</c:v>
                </c:pt>
                <c:pt idx="726">
                  <c:v>44495</c:v>
                </c:pt>
                <c:pt idx="727">
                  <c:v>44502</c:v>
                </c:pt>
                <c:pt idx="728">
                  <c:v>44509</c:v>
                </c:pt>
                <c:pt idx="729">
                  <c:v>44516</c:v>
                </c:pt>
                <c:pt idx="730">
                  <c:v>44523</c:v>
                </c:pt>
                <c:pt idx="731">
                  <c:v>44530</c:v>
                </c:pt>
                <c:pt idx="732">
                  <c:v>44537</c:v>
                </c:pt>
                <c:pt idx="733">
                  <c:v>44544</c:v>
                </c:pt>
                <c:pt idx="734">
                  <c:v>44551</c:v>
                </c:pt>
                <c:pt idx="735">
                  <c:v>44558</c:v>
                </c:pt>
                <c:pt idx="736">
                  <c:v>44565</c:v>
                </c:pt>
                <c:pt idx="737">
                  <c:v>44572</c:v>
                </c:pt>
                <c:pt idx="738">
                  <c:v>44579</c:v>
                </c:pt>
                <c:pt idx="739">
                  <c:v>44586</c:v>
                </c:pt>
                <c:pt idx="740">
                  <c:v>44593</c:v>
                </c:pt>
                <c:pt idx="741">
                  <c:v>44600</c:v>
                </c:pt>
                <c:pt idx="742">
                  <c:v>44607</c:v>
                </c:pt>
                <c:pt idx="743">
                  <c:v>44614</c:v>
                </c:pt>
                <c:pt idx="744">
                  <c:v>44621</c:v>
                </c:pt>
                <c:pt idx="745">
                  <c:v>44628</c:v>
                </c:pt>
                <c:pt idx="746">
                  <c:v>44635</c:v>
                </c:pt>
                <c:pt idx="747">
                  <c:v>44642</c:v>
                </c:pt>
                <c:pt idx="748">
                  <c:v>44649</c:v>
                </c:pt>
                <c:pt idx="749">
                  <c:v>44656</c:v>
                </c:pt>
                <c:pt idx="750">
                  <c:v>44663</c:v>
                </c:pt>
                <c:pt idx="751">
                  <c:v>44670</c:v>
                </c:pt>
                <c:pt idx="752">
                  <c:v>44677</c:v>
                </c:pt>
                <c:pt idx="753">
                  <c:v>44684</c:v>
                </c:pt>
                <c:pt idx="754">
                  <c:v>44691</c:v>
                </c:pt>
                <c:pt idx="755">
                  <c:v>44698</c:v>
                </c:pt>
                <c:pt idx="756">
                  <c:v>44705</c:v>
                </c:pt>
                <c:pt idx="757">
                  <c:v>44712</c:v>
                </c:pt>
                <c:pt idx="758">
                  <c:v>44719</c:v>
                </c:pt>
                <c:pt idx="759">
                  <c:v>44726</c:v>
                </c:pt>
                <c:pt idx="760">
                  <c:v>44733</c:v>
                </c:pt>
                <c:pt idx="761">
                  <c:v>44740</c:v>
                </c:pt>
                <c:pt idx="762">
                  <c:v>44747</c:v>
                </c:pt>
                <c:pt idx="763">
                  <c:v>44754</c:v>
                </c:pt>
                <c:pt idx="764">
                  <c:v>44761</c:v>
                </c:pt>
                <c:pt idx="765">
                  <c:v>44768</c:v>
                </c:pt>
                <c:pt idx="766">
                  <c:v>44775</c:v>
                </c:pt>
                <c:pt idx="767">
                  <c:v>44782</c:v>
                </c:pt>
                <c:pt idx="768">
                  <c:v>44789</c:v>
                </c:pt>
                <c:pt idx="769">
                  <c:v>44796</c:v>
                </c:pt>
                <c:pt idx="770">
                  <c:v>44803</c:v>
                </c:pt>
                <c:pt idx="771">
                  <c:v>44810</c:v>
                </c:pt>
                <c:pt idx="772">
                  <c:v>44817</c:v>
                </c:pt>
                <c:pt idx="773">
                  <c:v>44824</c:v>
                </c:pt>
                <c:pt idx="774">
                  <c:v>44831</c:v>
                </c:pt>
                <c:pt idx="775">
                  <c:v>44838</c:v>
                </c:pt>
                <c:pt idx="776">
                  <c:v>44845</c:v>
                </c:pt>
                <c:pt idx="777">
                  <c:v>44852</c:v>
                </c:pt>
                <c:pt idx="778">
                  <c:v>44859</c:v>
                </c:pt>
                <c:pt idx="779">
                  <c:v>44866</c:v>
                </c:pt>
                <c:pt idx="780">
                  <c:v>44873</c:v>
                </c:pt>
                <c:pt idx="781">
                  <c:v>44880</c:v>
                </c:pt>
                <c:pt idx="782">
                  <c:v>44887</c:v>
                </c:pt>
                <c:pt idx="783">
                  <c:v>44894</c:v>
                </c:pt>
                <c:pt idx="784">
                  <c:v>44901</c:v>
                </c:pt>
                <c:pt idx="785">
                  <c:v>44908</c:v>
                </c:pt>
                <c:pt idx="786">
                  <c:v>44915</c:v>
                </c:pt>
                <c:pt idx="787">
                  <c:v>44922</c:v>
                </c:pt>
                <c:pt idx="788">
                  <c:v>44929</c:v>
                </c:pt>
                <c:pt idx="789">
                  <c:v>44936</c:v>
                </c:pt>
                <c:pt idx="790">
                  <c:v>44943</c:v>
                </c:pt>
                <c:pt idx="791">
                  <c:v>44950</c:v>
                </c:pt>
                <c:pt idx="792">
                  <c:v>44957</c:v>
                </c:pt>
                <c:pt idx="793">
                  <c:v>44964</c:v>
                </c:pt>
                <c:pt idx="794">
                  <c:v>44971</c:v>
                </c:pt>
                <c:pt idx="795">
                  <c:v>44978</c:v>
                </c:pt>
                <c:pt idx="796">
                  <c:v>44985</c:v>
                </c:pt>
                <c:pt idx="797">
                  <c:v>44992</c:v>
                </c:pt>
                <c:pt idx="798">
                  <c:v>44999</c:v>
                </c:pt>
                <c:pt idx="799">
                  <c:v>45006</c:v>
                </c:pt>
                <c:pt idx="800">
                  <c:v>45013</c:v>
                </c:pt>
                <c:pt idx="801">
                  <c:v>45020</c:v>
                </c:pt>
                <c:pt idx="802">
                  <c:v>45027</c:v>
                </c:pt>
                <c:pt idx="803">
                  <c:v>45034</c:v>
                </c:pt>
                <c:pt idx="804">
                  <c:v>45041</c:v>
                </c:pt>
                <c:pt idx="805">
                  <c:v>45048</c:v>
                </c:pt>
                <c:pt idx="806">
                  <c:v>45055</c:v>
                </c:pt>
                <c:pt idx="807">
                  <c:v>45062</c:v>
                </c:pt>
                <c:pt idx="808">
                  <c:v>45069</c:v>
                </c:pt>
                <c:pt idx="809">
                  <c:v>45076</c:v>
                </c:pt>
                <c:pt idx="810">
                  <c:v>45083</c:v>
                </c:pt>
                <c:pt idx="811">
                  <c:v>45090</c:v>
                </c:pt>
                <c:pt idx="812">
                  <c:v>45097</c:v>
                </c:pt>
                <c:pt idx="813">
                  <c:v>45104</c:v>
                </c:pt>
                <c:pt idx="814">
                  <c:v>45111</c:v>
                </c:pt>
                <c:pt idx="815">
                  <c:v>45118</c:v>
                </c:pt>
                <c:pt idx="816">
                  <c:v>45125</c:v>
                </c:pt>
                <c:pt idx="817">
                  <c:v>45132</c:v>
                </c:pt>
                <c:pt idx="818">
                  <c:v>45139</c:v>
                </c:pt>
                <c:pt idx="819">
                  <c:v>45146</c:v>
                </c:pt>
                <c:pt idx="820">
                  <c:v>45153</c:v>
                </c:pt>
                <c:pt idx="821">
                  <c:v>45160</c:v>
                </c:pt>
                <c:pt idx="822">
                  <c:v>45167</c:v>
                </c:pt>
                <c:pt idx="823">
                  <c:v>45174</c:v>
                </c:pt>
                <c:pt idx="824">
                  <c:v>45181</c:v>
                </c:pt>
                <c:pt idx="825">
                  <c:v>45188</c:v>
                </c:pt>
                <c:pt idx="826">
                  <c:v>45195</c:v>
                </c:pt>
                <c:pt idx="827">
                  <c:v>45202</c:v>
                </c:pt>
                <c:pt idx="828">
                  <c:v>45209</c:v>
                </c:pt>
                <c:pt idx="829">
                  <c:v>45216</c:v>
                </c:pt>
                <c:pt idx="830">
                  <c:v>45223</c:v>
                </c:pt>
                <c:pt idx="831">
                  <c:v>45230</c:v>
                </c:pt>
                <c:pt idx="832">
                  <c:v>45237</c:v>
                </c:pt>
                <c:pt idx="833">
                  <c:v>45244</c:v>
                </c:pt>
                <c:pt idx="834">
                  <c:v>45251</c:v>
                </c:pt>
                <c:pt idx="835">
                  <c:v>45258</c:v>
                </c:pt>
                <c:pt idx="836">
                  <c:v>45265</c:v>
                </c:pt>
                <c:pt idx="837">
                  <c:v>45272</c:v>
                </c:pt>
                <c:pt idx="838">
                  <c:v>45279</c:v>
                </c:pt>
                <c:pt idx="839">
                  <c:v>45287</c:v>
                </c:pt>
                <c:pt idx="840">
                  <c:v>45294</c:v>
                </c:pt>
                <c:pt idx="841">
                  <c:v>45301</c:v>
                </c:pt>
                <c:pt idx="842">
                  <c:v>45308</c:v>
                </c:pt>
                <c:pt idx="843">
                  <c:v>45315</c:v>
                </c:pt>
                <c:pt idx="844">
                  <c:v>45322</c:v>
                </c:pt>
                <c:pt idx="845">
                  <c:v>45329</c:v>
                </c:pt>
                <c:pt idx="846">
                  <c:v>45336</c:v>
                </c:pt>
                <c:pt idx="847">
                  <c:v>45343</c:v>
                </c:pt>
                <c:pt idx="848">
                  <c:v>45350</c:v>
                </c:pt>
                <c:pt idx="849">
                  <c:v>45357</c:v>
                </c:pt>
                <c:pt idx="850">
                  <c:v>45364</c:v>
                </c:pt>
                <c:pt idx="851">
                  <c:v>45371</c:v>
                </c:pt>
                <c:pt idx="852">
                  <c:v>45378</c:v>
                </c:pt>
                <c:pt idx="853">
                  <c:v>45385</c:v>
                </c:pt>
                <c:pt idx="854">
                  <c:v>45392</c:v>
                </c:pt>
                <c:pt idx="855">
                  <c:v>45399</c:v>
                </c:pt>
                <c:pt idx="856">
                  <c:v>45406</c:v>
                </c:pt>
                <c:pt idx="857">
                  <c:v>45414</c:v>
                </c:pt>
                <c:pt idx="858">
                  <c:v>45421</c:v>
                </c:pt>
                <c:pt idx="859">
                  <c:v>45428</c:v>
                </c:pt>
                <c:pt idx="860">
                  <c:v>45435</c:v>
                </c:pt>
                <c:pt idx="861">
                  <c:v>45442</c:v>
                </c:pt>
                <c:pt idx="862">
                  <c:v>45449</c:v>
                </c:pt>
                <c:pt idx="863">
                  <c:v>45456</c:v>
                </c:pt>
                <c:pt idx="864">
                  <c:v>45463</c:v>
                </c:pt>
                <c:pt idx="865">
                  <c:v>45470</c:v>
                </c:pt>
                <c:pt idx="866">
                  <c:v>45477</c:v>
                </c:pt>
                <c:pt idx="867">
                  <c:v>45484</c:v>
                </c:pt>
                <c:pt idx="868">
                  <c:v>45491</c:v>
                </c:pt>
                <c:pt idx="869">
                  <c:v>45498</c:v>
                </c:pt>
                <c:pt idx="870">
                  <c:v>45505</c:v>
                </c:pt>
                <c:pt idx="871">
                  <c:v>45512</c:v>
                </c:pt>
                <c:pt idx="872">
                  <c:v>45519</c:v>
                </c:pt>
                <c:pt idx="873">
                  <c:v>45526</c:v>
                </c:pt>
                <c:pt idx="874">
                  <c:v>45533</c:v>
                </c:pt>
                <c:pt idx="875">
                  <c:v>45540</c:v>
                </c:pt>
                <c:pt idx="876">
                  <c:v>45547</c:v>
                </c:pt>
                <c:pt idx="877">
                  <c:v>45554</c:v>
                </c:pt>
                <c:pt idx="878">
                  <c:v>45561</c:v>
                </c:pt>
                <c:pt idx="879">
                  <c:v>45568</c:v>
                </c:pt>
                <c:pt idx="880">
                  <c:v>45575</c:v>
                </c:pt>
                <c:pt idx="881">
                  <c:v>45582</c:v>
                </c:pt>
                <c:pt idx="882">
                  <c:v>45589</c:v>
                </c:pt>
                <c:pt idx="883">
                  <c:v>45596</c:v>
                </c:pt>
                <c:pt idx="884">
                  <c:v>45603</c:v>
                </c:pt>
                <c:pt idx="885">
                  <c:v>45610</c:v>
                </c:pt>
                <c:pt idx="886">
                  <c:v>45617</c:v>
                </c:pt>
                <c:pt idx="887">
                  <c:v>45624</c:v>
                </c:pt>
                <c:pt idx="888">
                  <c:v>45631</c:v>
                </c:pt>
                <c:pt idx="889">
                  <c:v>45638</c:v>
                </c:pt>
                <c:pt idx="890">
                  <c:v>45645</c:v>
                </c:pt>
                <c:pt idx="891">
                  <c:v>45653</c:v>
                </c:pt>
                <c:pt idx="892">
                  <c:v>45660</c:v>
                </c:pt>
                <c:pt idx="893">
                  <c:v>45667</c:v>
                </c:pt>
                <c:pt idx="894">
                  <c:v>45674</c:v>
                </c:pt>
                <c:pt idx="895">
                  <c:v>45681</c:v>
                </c:pt>
                <c:pt idx="896">
                  <c:v>45688</c:v>
                </c:pt>
                <c:pt idx="897">
                  <c:v>45695</c:v>
                </c:pt>
                <c:pt idx="898">
                  <c:v>45702</c:v>
                </c:pt>
                <c:pt idx="899">
                  <c:v>45709</c:v>
                </c:pt>
                <c:pt idx="900">
                  <c:v>45716</c:v>
                </c:pt>
                <c:pt idx="901">
                  <c:v>45723</c:v>
                </c:pt>
                <c:pt idx="902">
                  <c:v>45730</c:v>
                </c:pt>
                <c:pt idx="903">
                  <c:v>45737</c:v>
                </c:pt>
                <c:pt idx="904">
                  <c:v>45744</c:v>
                </c:pt>
                <c:pt idx="905">
                  <c:v>45751</c:v>
                </c:pt>
                <c:pt idx="906">
                  <c:v>45758</c:v>
                </c:pt>
                <c:pt idx="907">
                  <c:v>45769</c:v>
                </c:pt>
                <c:pt idx="908">
                  <c:v>45776</c:v>
                </c:pt>
                <c:pt idx="909">
                  <c:v>45783</c:v>
                </c:pt>
                <c:pt idx="910">
                  <c:v>45790</c:v>
                </c:pt>
                <c:pt idx="911">
                  <c:v>45797</c:v>
                </c:pt>
                <c:pt idx="912">
                  <c:v>45804</c:v>
                </c:pt>
                <c:pt idx="913">
                  <c:v>45811</c:v>
                </c:pt>
                <c:pt idx="914">
                  <c:v>45818</c:v>
                </c:pt>
                <c:pt idx="915">
                  <c:v>45825</c:v>
                </c:pt>
                <c:pt idx="916">
                  <c:v>45832</c:v>
                </c:pt>
                <c:pt idx="917">
                  <c:v>45839</c:v>
                </c:pt>
                <c:pt idx="918">
                  <c:v>45846</c:v>
                </c:pt>
                <c:pt idx="919">
                  <c:v>45853</c:v>
                </c:pt>
                <c:pt idx="920">
                  <c:v>45860</c:v>
                </c:pt>
                <c:pt idx="921">
                  <c:v>45867</c:v>
                </c:pt>
                <c:pt idx="922">
                  <c:v>45874</c:v>
                </c:pt>
                <c:pt idx="923">
                  <c:v>45881</c:v>
                </c:pt>
                <c:pt idx="924">
                  <c:v>45888</c:v>
                </c:pt>
                <c:pt idx="925">
                  <c:v>45895</c:v>
                </c:pt>
                <c:pt idx="926">
                  <c:v>45902</c:v>
                </c:pt>
                <c:pt idx="927">
                  <c:v>45909</c:v>
                </c:pt>
                <c:pt idx="928">
                  <c:v>45916</c:v>
                </c:pt>
                <c:pt idx="929">
                  <c:v>45923</c:v>
                </c:pt>
                <c:pt idx="930">
                  <c:v>45930</c:v>
                </c:pt>
                <c:pt idx="931">
                  <c:v>45937</c:v>
                </c:pt>
                <c:pt idx="932">
                  <c:v>45944</c:v>
                </c:pt>
                <c:pt idx="933">
                  <c:v>45951</c:v>
                </c:pt>
                <c:pt idx="934">
                  <c:v>45958</c:v>
                </c:pt>
                <c:pt idx="935">
                  <c:v>45965</c:v>
                </c:pt>
                <c:pt idx="936">
                  <c:v>45972</c:v>
                </c:pt>
                <c:pt idx="937">
                  <c:v>45979</c:v>
                </c:pt>
                <c:pt idx="938">
                  <c:v>45986</c:v>
                </c:pt>
                <c:pt idx="939">
                  <c:v>45993</c:v>
                </c:pt>
                <c:pt idx="940">
                  <c:v>46000</c:v>
                </c:pt>
                <c:pt idx="941">
                  <c:v>46007</c:v>
                </c:pt>
                <c:pt idx="942">
                  <c:v>46014</c:v>
                </c:pt>
                <c:pt idx="943">
                  <c:v>46021</c:v>
                </c:pt>
                <c:pt idx="944">
                  <c:v>46028</c:v>
                </c:pt>
                <c:pt idx="945">
                  <c:v>46035</c:v>
                </c:pt>
                <c:pt idx="946">
                  <c:v>46042</c:v>
                </c:pt>
                <c:pt idx="947">
                  <c:v>46049</c:v>
                </c:pt>
                <c:pt idx="948">
                  <c:v>46056</c:v>
                </c:pt>
                <c:pt idx="949">
                  <c:v>46063</c:v>
                </c:pt>
                <c:pt idx="950">
                  <c:v>46070</c:v>
                </c:pt>
                <c:pt idx="951">
                  <c:v>46077</c:v>
                </c:pt>
                <c:pt idx="952">
                  <c:v>46084</c:v>
                </c:pt>
                <c:pt idx="953">
                  <c:v>46091</c:v>
                </c:pt>
                <c:pt idx="954">
                  <c:v>46098</c:v>
                </c:pt>
                <c:pt idx="955">
                  <c:v>46105</c:v>
                </c:pt>
                <c:pt idx="956">
                  <c:v>46112</c:v>
                </c:pt>
                <c:pt idx="957">
                  <c:v>46119</c:v>
                </c:pt>
                <c:pt idx="958">
                  <c:v>46126</c:v>
                </c:pt>
                <c:pt idx="959">
                  <c:v>46133</c:v>
                </c:pt>
                <c:pt idx="960">
                  <c:v>46140</c:v>
                </c:pt>
                <c:pt idx="961">
                  <c:v>46147</c:v>
                </c:pt>
                <c:pt idx="962">
                  <c:v>46154</c:v>
                </c:pt>
                <c:pt idx="963">
                  <c:v>46161</c:v>
                </c:pt>
                <c:pt idx="964">
                  <c:v>46168</c:v>
                </c:pt>
                <c:pt idx="965">
                  <c:v>46175</c:v>
                </c:pt>
                <c:pt idx="966">
                  <c:v>46182</c:v>
                </c:pt>
                <c:pt idx="967">
                  <c:v>46189</c:v>
                </c:pt>
                <c:pt idx="968">
                  <c:v>46196</c:v>
                </c:pt>
                <c:pt idx="969">
                  <c:v>46203</c:v>
                </c:pt>
                <c:pt idx="970">
                  <c:v>46210</c:v>
                </c:pt>
                <c:pt idx="971">
                  <c:v>46217</c:v>
                </c:pt>
                <c:pt idx="972">
                  <c:v>46224</c:v>
                </c:pt>
                <c:pt idx="973">
                  <c:v>46231</c:v>
                </c:pt>
                <c:pt idx="974">
                  <c:v>46238</c:v>
                </c:pt>
                <c:pt idx="975">
                  <c:v>46245</c:v>
                </c:pt>
                <c:pt idx="976">
                  <c:v>46252</c:v>
                </c:pt>
                <c:pt idx="977">
                  <c:v>46259</c:v>
                </c:pt>
                <c:pt idx="978">
                  <c:v>46266</c:v>
                </c:pt>
                <c:pt idx="979">
                  <c:v>46273</c:v>
                </c:pt>
                <c:pt idx="980">
                  <c:v>46280</c:v>
                </c:pt>
                <c:pt idx="981">
                  <c:v>46287</c:v>
                </c:pt>
                <c:pt idx="982">
                  <c:v>46294</c:v>
                </c:pt>
                <c:pt idx="983">
                  <c:v>46301</c:v>
                </c:pt>
                <c:pt idx="984">
                  <c:v>46308</c:v>
                </c:pt>
                <c:pt idx="985">
                  <c:v>46315</c:v>
                </c:pt>
                <c:pt idx="986">
                  <c:v>46322</c:v>
                </c:pt>
                <c:pt idx="987">
                  <c:v>46329</c:v>
                </c:pt>
                <c:pt idx="988">
                  <c:v>46336</c:v>
                </c:pt>
                <c:pt idx="989">
                  <c:v>46343</c:v>
                </c:pt>
                <c:pt idx="990">
                  <c:v>46350</c:v>
                </c:pt>
                <c:pt idx="991">
                  <c:v>46357</c:v>
                </c:pt>
                <c:pt idx="992">
                  <c:v>46364</c:v>
                </c:pt>
                <c:pt idx="993">
                  <c:v>46371</c:v>
                </c:pt>
                <c:pt idx="994">
                  <c:v>46378</c:v>
                </c:pt>
                <c:pt idx="995">
                  <c:v>46385</c:v>
                </c:pt>
                <c:pt idx="996">
                  <c:v>46392</c:v>
                </c:pt>
                <c:pt idx="997">
                  <c:v>46399</c:v>
                </c:pt>
                <c:pt idx="998">
                  <c:v>46406</c:v>
                </c:pt>
                <c:pt idx="999">
                  <c:v>46413</c:v>
                </c:pt>
                <c:pt idx="1000">
                  <c:v>46420</c:v>
                </c:pt>
                <c:pt idx="1001">
                  <c:v>46427</c:v>
                </c:pt>
                <c:pt idx="1002">
                  <c:v>46434</c:v>
                </c:pt>
                <c:pt idx="1003">
                  <c:v>46441</c:v>
                </c:pt>
                <c:pt idx="1004">
                  <c:v>46448</c:v>
                </c:pt>
                <c:pt idx="1005">
                  <c:v>46455</c:v>
                </c:pt>
                <c:pt idx="1006">
                  <c:v>46462</c:v>
                </c:pt>
                <c:pt idx="1007">
                  <c:v>46469</c:v>
                </c:pt>
                <c:pt idx="1008">
                  <c:v>46476</c:v>
                </c:pt>
                <c:pt idx="1009">
                  <c:v>46483</c:v>
                </c:pt>
                <c:pt idx="1010">
                  <c:v>46490</c:v>
                </c:pt>
                <c:pt idx="1011">
                  <c:v>46497</c:v>
                </c:pt>
                <c:pt idx="1012">
                  <c:v>46504</c:v>
                </c:pt>
                <c:pt idx="1013">
                  <c:v>46511</c:v>
                </c:pt>
                <c:pt idx="1014">
                  <c:v>46518</c:v>
                </c:pt>
                <c:pt idx="1015">
                  <c:v>46525</c:v>
                </c:pt>
                <c:pt idx="1016">
                  <c:v>46532</c:v>
                </c:pt>
                <c:pt idx="1017">
                  <c:v>46539</c:v>
                </c:pt>
                <c:pt idx="1018">
                  <c:v>46546</c:v>
                </c:pt>
                <c:pt idx="1019">
                  <c:v>46553</c:v>
                </c:pt>
                <c:pt idx="1020">
                  <c:v>46560</c:v>
                </c:pt>
                <c:pt idx="1021">
                  <c:v>46567</c:v>
                </c:pt>
                <c:pt idx="1022">
                  <c:v>46574</c:v>
                </c:pt>
                <c:pt idx="1023">
                  <c:v>46581</c:v>
                </c:pt>
                <c:pt idx="1024">
                  <c:v>46588</c:v>
                </c:pt>
                <c:pt idx="1025">
                  <c:v>46595</c:v>
                </c:pt>
                <c:pt idx="1026">
                  <c:v>46602</c:v>
                </c:pt>
                <c:pt idx="1027">
                  <c:v>46609</c:v>
                </c:pt>
                <c:pt idx="1028">
                  <c:v>46616</c:v>
                </c:pt>
                <c:pt idx="1029">
                  <c:v>46623</c:v>
                </c:pt>
                <c:pt idx="1030">
                  <c:v>46630</c:v>
                </c:pt>
                <c:pt idx="1031">
                  <c:v>46637</c:v>
                </c:pt>
                <c:pt idx="1032">
                  <c:v>46644</c:v>
                </c:pt>
                <c:pt idx="1033">
                  <c:v>46651</c:v>
                </c:pt>
                <c:pt idx="1034">
                  <c:v>46658</c:v>
                </c:pt>
                <c:pt idx="1035">
                  <c:v>46665</c:v>
                </c:pt>
                <c:pt idx="1036">
                  <c:v>46672</c:v>
                </c:pt>
                <c:pt idx="1037">
                  <c:v>46679</c:v>
                </c:pt>
                <c:pt idx="1038">
                  <c:v>46686</c:v>
                </c:pt>
                <c:pt idx="1039">
                  <c:v>46693</c:v>
                </c:pt>
                <c:pt idx="1040">
                  <c:v>46700</c:v>
                </c:pt>
                <c:pt idx="1041">
                  <c:v>46707</c:v>
                </c:pt>
                <c:pt idx="1042">
                  <c:v>46714</c:v>
                </c:pt>
                <c:pt idx="1043">
                  <c:v>46721</c:v>
                </c:pt>
                <c:pt idx="1044">
                  <c:v>46728</c:v>
                </c:pt>
                <c:pt idx="1045">
                  <c:v>46735</c:v>
                </c:pt>
                <c:pt idx="1046">
                  <c:v>46742</c:v>
                </c:pt>
                <c:pt idx="1047">
                  <c:v>46749</c:v>
                </c:pt>
                <c:pt idx="1048">
                  <c:v>46756</c:v>
                </c:pt>
                <c:pt idx="1049">
                  <c:v>46763</c:v>
                </c:pt>
                <c:pt idx="1050">
                  <c:v>46770</c:v>
                </c:pt>
                <c:pt idx="1051">
                  <c:v>46777</c:v>
                </c:pt>
                <c:pt idx="1052">
                  <c:v>46784</c:v>
                </c:pt>
                <c:pt idx="1053">
                  <c:v>46791</c:v>
                </c:pt>
                <c:pt idx="1054">
                  <c:v>46798</c:v>
                </c:pt>
                <c:pt idx="1055">
                  <c:v>46805</c:v>
                </c:pt>
                <c:pt idx="1056">
                  <c:v>46812</c:v>
                </c:pt>
                <c:pt idx="1057">
                  <c:v>46819</c:v>
                </c:pt>
                <c:pt idx="1058">
                  <c:v>46826</c:v>
                </c:pt>
                <c:pt idx="1059">
                  <c:v>46833</c:v>
                </c:pt>
                <c:pt idx="1060">
                  <c:v>46840</c:v>
                </c:pt>
                <c:pt idx="1061">
                  <c:v>46847</c:v>
                </c:pt>
                <c:pt idx="1062">
                  <c:v>46854</c:v>
                </c:pt>
                <c:pt idx="1063">
                  <c:v>46861</c:v>
                </c:pt>
                <c:pt idx="1064">
                  <c:v>46868</c:v>
                </c:pt>
                <c:pt idx="1065">
                  <c:v>46875</c:v>
                </c:pt>
                <c:pt idx="1066">
                  <c:v>46882</c:v>
                </c:pt>
                <c:pt idx="1067">
                  <c:v>46889</c:v>
                </c:pt>
                <c:pt idx="1068">
                  <c:v>46896</c:v>
                </c:pt>
                <c:pt idx="1069">
                  <c:v>46903</c:v>
                </c:pt>
                <c:pt idx="1070">
                  <c:v>46910</c:v>
                </c:pt>
                <c:pt idx="1071">
                  <c:v>46917</c:v>
                </c:pt>
                <c:pt idx="1072">
                  <c:v>46924</c:v>
                </c:pt>
                <c:pt idx="1073">
                  <c:v>46931</c:v>
                </c:pt>
                <c:pt idx="1074">
                  <c:v>46938</c:v>
                </c:pt>
                <c:pt idx="1075">
                  <c:v>46945</c:v>
                </c:pt>
                <c:pt idx="1076">
                  <c:v>46952</c:v>
                </c:pt>
                <c:pt idx="1077">
                  <c:v>46959</c:v>
                </c:pt>
                <c:pt idx="1078">
                  <c:v>46966</c:v>
                </c:pt>
                <c:pt idx="1079">
                  <c:v>46973</c:v>
                </c:pt>
                <c:pt idx="1080">
                  <c:v>46980</c:v>
                </c:pt>
                <c:pt idx="1081">
                  <c:v>46987</c:v>
                </c:pt>
                <c:pt idx="1082">
                  <c:v>46994</c:v>
                </c:pt>
                <c:pt idx="1083">
                  <c:v>47001</c:v>
                </c:pt>
                <c:pt idx="1084">
                  <c:v>47008</c:v>
                </c:pt>
                <c:pt idx="1085">
                  <c:v>47015</c:v>
                </c:pt>
                <c:pt idx="1086">
                  <c:v>47022</c:v>
                </c:pt>
                <c:pt idx="1087">
                  <c:v>47029</c:v>
                </c:pt>
                <c:pt idx="1088">
                  <c:v>47036</c:v>
                </c:pt>
                <c:pt idx="1089">
                  <c:v>47043</c:v>
                </c:pt>
                <c:pt idx="1090">
                  <c:v>47050</c:v>
                </c:pt>
                <c:pt idx="1091">
                  <c:v>47057</c:v>
                </c:pt>
                <c:pt idx="1092">
                  <c:v>47064</c:v>
                </c:pt>
                <c:pt idx="1093">
                  <c:v>47071</c:v>
                </c:pt>
                <c:pt idx="1094">
                  <c:v>47078</c:v>
                </c:pt>
                <c:pt idx="1095">
                  <c:v>47085</c:v>
                </c:pt>
                <c:pt idx="1096">
                  <c:v>47092</c:v>
                </c:pt>
                <c:pt idx="1097">
                  <c:v>47099</c:v>
                </c:pt>
                <c:pt idx="1098">
                  <c:v>47106</c:v>
                </c:pt>
                <c:pt idx="1099">
                  <c:v>47114</c:v>
                </c:pt>
                <c:pt idx="1100">
                  <c:v>47121</c:v>
                </c:pt>
                <c:pt idx="1101">
                  <c:v>47128</c:v>
                </c:pt>
                <c:pt idx="1102">
                  <c:v>47135</c:v>
                </c:pt>
                <c:pt idx="1103">
                  <c:v>47142</c:v>
                </c:pt>
                <c:pt idx="1104">
                  <c:v>47149</c:v>
                </c:pt>
                <c:pt idx="1105">
                  <c:v>47156</c:v>
                </c:pt>
                <c:pt idx="1106">
                  <c:v>47163</c:v>
                </c:pt>
                <c:pt idx="1107">
                  <c:v>47170</c:v>
                </c:pt>
                <c:pt idx="1108">
                  <c:v>47177</c:v>
                </c:pt>
                <c:pt idx="1109">
                  <c:v>47184</c:v>
                </c:pt>
                <c:pt idx="1110">
                  <c:v>47191</c:v>
                </c:pt>
                <c:pt idx="1111">
                  <c:v>47198</c:v>
                </c:pt>
                <c:pt idx="1112">
                  <c:v>47205</c:v>
                </c:pt>
                <c:pt idx="1113">
                  <c:v>47212</c:v>
                </c:pt>
                <c:pt idx="1114">
                  <c:v>47219</c:v>
                </c:pt>
                <c:pt idx="1115">
                  <c:v>47226</c:v>
                </c:pt>
                <c:pt idx="1116">
                  <c:v>47233</c:v>
                </c:pt>
                <c:pt idx="1117">
                  <c:v>47240</c:v>
                </c:pt>
                <c:pt idx="1118">
                  <c:v>47247</c:v>
                </c:pt>
                <c:pt idx="1119">
                  <c:v>47254</c:v>
                </c:pt>
                <c:pt idx="1120">
                  <c:v>47261</c:v>
                </c:pt>
                <c:pt idx="1121">
                  <c:v>47268</c:v>
                </c:pt>
                <c:pt idx="1122">
                  <c:v>47275</c:v>
                </c:pt>
                <c:pt idx="1123">
                  <c:v>47282</c:v>
                </c:pt>
                <c:pt idx="1124">
                  <c:v>47289</c:v>
                </c:pt>
                <c:pt idx="1125">
                  <c:v>47296</c:v>
                </c:pt>
                <c:pt idx="1126">
                  <c:v>47303</c:v>
                </c:pt>
                <c:pt idx="1127">
                  <c:v>47310</c:v>
                </c:pt>
                <c:pt idx="1128">
                  <c:v>47317</c:v>
                </c:pt>
                <c:pt idx="1129">
                  <c:v>47324</c:v>
                </c:pt>
                <c:pt idx="1130">
                  <c:v>47331</c:v>
                </c:pt>
                <c:pt idx="1131">
                  <c:v>47338</c:v>
                </c:pt>
                <c:pt idx="1132">
                  <c:v>47345</c:v>
                </c:pt>
                <c:pt idx="1133">
                  <c:v>47352</c:v>
                </c:pt>
                <c:pt idx="1134">
                  <c:v>47359</c:v>
                </c:pt>
                <c:pt idx="1135">
                  <c:v>47366</c:v>
                </c:pt>
                <c:pt idx="1136">
                  <c:v>47373</c:v>
                </c:pt>
                <c:pt idx="1137">
                  <c:v>47380</c:v>
                </c:pt>
                <c:pt idx="1138">
                  <c:v>47387</c:v>
                </c:pt>
                <c:pt idx="1139">
                  <c:v>47394</c:v>
                </c:pt>
                <c:pt idx="1140">
                  <c:v>47401</c:v>
                </c:pt>
                <c:pt idx="1141">
                  <c:v>47408</c:v>
                </c:pt>
                <c:pt idx="1142">
                  <c:v>47415</c:v>
                </c:pt>
                <c:pt idx="1143">
                  <c:v>47422</c:v>
                </c:pt>
                <c:pt idx="1144">
                  <c:v>47429</c:v>
                </c:pt>
                <c:pt idx="1145">
                  <c:v>47436</c:v>
                </c:pt>
                <c:pt idx="1146">
                  <c:v>47443</c:v>
                </c:pt>
                <c:pt idx="1147">
                  <c:v>47450</c:v>
                </c:pt>
                <c:pt idx="1148">
                  <c:v>47457</c:v>
                </c:pt>
                <c:pt idx="1149">
                  <c:v>47464</c:v>
                </c:pt>
                <c:pt idx="1150">
                  <c:v>47471</c:v>
                </c:pt>
                <c:pt idx="1151">
                  <c:v>47479</c:v>
                </c:pt>
                <c:pt idx="1152">
                  <c:v>47486</c:v>
                </c:pt>
                <c:pt idx="1153">
                  <c:v>47493</c:v>
                </c:pt>
                <c:pt idx="1154">
                  <c:v>47500</c:v>
                </c:pt>
                <c:pt idx="1155">
                  <c:v>47507</c:v>
                </c:pt>
                <c:pt idx="1156">
                  <c:v>47514</c:v>
                </c:pt>
                <c:pt idx="1157">
                  <c:v>47521</c:v>
                </c:pt>
                <c:pt idx="1158">
                  <c:v>47528</c:v>
                </c:pt>
                <c:pt idx="1159">
                  <c:v>47535</c:v>
                </c:pt>
                <c:pt idx="1160">
                  <c:v>47542</c:v>
                </c:pt>
                <c:pt idx="1161">
                  <c:v>47549</c:v>
                </c:pt>
                <c:pt idx="1162">
                  <c:v>47556</c:v>
                </c:pt>
                <c:pt idx="1163">
                  <c:v>47563</c:v>
                </c:pt>
                <c:pt idx="1164">
                  <c:v>47570</c:v>
                </c:pt>
                <c:pt idx="1165">
                  <c:v>47577</c:v>
                </c:pt>
                <c:pt idx="1166">
                  <c:v>47584</c:v>
                </c:pt>
                <c:pt idx="1167">
                  <c:v>47591</c:v>
                </c:pt>
                <c:pt idx="1168">
                  <c:v>47598</c:v>
                </c:pt>
                <c:pt idx="1169">
                  <c:v>47605</c:v>
                </c:pt>
                <c:pt idx="1170">
                  <c:v>47612</c:v>
                </c:pt>
                <c:pt idx="1171">
                  <c:v>47619</c:v>
                </c:pt>
                <c:pt idx="1172">
                  <c:v>47626</c:v>
                </c:pt>
                <c:pt idx="1173">
                  <c:v>47633</c:v>
                </c:pt>
                <c:pt idx="1174">
                  <c:v>47640</c:v>
                </c:pt>
                <c:pt idx="1175">
                  <c:v>47647</c:v>
                </c:pt>
                <c:pt idx="1176">
                  <c:v>47654</c:v>
                </c:pt>
                <c:pt idx="1177">
                  <c:v>47661</c:v>
                </c:pt>
                <c:pt idx="1178">
                  <c:v>47668</c:v>
                </c:pt>
                <c:pt idx="1179">
                  <c:v>47675</c:v>
                </c:pt>
                <c:pt idx="1180">
                  <c:v>47682</c:v>
                </c:pt>
                <c:pt idx="1181">
                  <c:v>47689</c:v>
                </c:pt>
                <c:pt idx="1182">
                  <c:v>47696</c:v>
                </c:pt>
                <c:pt idx="1183">
                  <c:v>47703</c:v>
                </c:pt>
                <c:pt idx="1184">
                  <c:v>47710</c:v>
                </c:pt>
                <c:pt idx="1185">
                  <c:v>47717</c:v>
                </c:pt>
                <c:pt idx="1186">
                  <c:v>47724</c:v>
                </c:pt>
                <c:pt idx="1187">
                  <c:v>47731</c:v>
                </c:pt>
                <c:pt idx="1188">
                  <c:v>47738</c:v>
                </c:pt>
                <c:pt idx="1189">
                  <c:v>47745</c:v>
                </c:pt>
                <c:pt idx="1190">
                  <c:v>47752</c:v>
                </c:pt>
                <c:pt idx="1191">
                  <c:v>47759</c:v>
                </c:pt>
                <c:pt idx="1192">
                  <c:v>47766</c:v>
                </c:pt>
                <c:pt idx="1193">
                  <c:v>47773</c:v>
                </c:pt>
                <c:pt idx="1194">
                  <c:v>47780</c:v>
                </c:pt>
                <c:pt idx="1195">
                  <c:v>47787</c:v>
                </c:pt>
                <c:pt idx="1196">
                  <c:v>47794</c:v>
                </c:pt>
                <c:pt idx="1197">
                  <c:v>47801</c:v>
                </c:pt>
                <c:pt idx="1198">
                  <c:v>47808</c:v>
                </c:pt>
                <c:pt idx="1199">
                  <c:v>47815</c:v>
                </c:pt>
                <c:pt idx="1200">
                  <c:v>47822</c:v>
                </c:pt>
                <c:pt idx="1201">
                  <c:v>47829</c:v>
                </c:pt>
                <c:pt idx="1202">
                  <c:v>47836</c:v>
                </c:pt>
                <c:pt idx="1203">
                  <c:v>47844</c:v>
                </c:pt>
                <c:pt idx="1204">
                  <c:v>47851</c:v>
                </c:pt>
                <c:pt idx="1205">
                  <c:v>47858</c:v>
                </c:pt>
                <c:pt idx="1206">
                  <c:v>47865</c:v>
                </c:pt>
                <c:pt idx="1207">
                  <c:v>47872</c:v>
                </c:pt>
                <c:pt idx="1208">
                  <c:v>47879</c:v>
                </c:pt>
                <c:pt idx="1209">
                  <c:v>47886</c:v>
                </c:pt>
                <c:pt idx="1210">
                  <c:v>47893</c:v>
                </c:pt>
                <c:pt idx="1211">
                  <c:v>47900</c:v>
                </c:pt>
                <c:pt idx="1212">
                  <c:v>47907</c:v>
                </c:pt>
                <c:pt idx="1213">
                  <c:v>47914</c:v>
                </c:pt>
                <c:pt idx="1214">
                  <c:v>47921</c:v>
                </c:pt>
                <c:pt idx="1215">
                  <c:v>47928</c:v>
                </c:pt>
                <c:pt idx="1216">
                  <c:v>47935</c:v>
                </c:pt>
                <c:pt idx="1217">
                  <c:v>47942</c:v>
                </c:pt>
                <c:pt idx="1218">
                  <c:v>47953</c:v>
                </c:pt>
                <c:pt idx="1219">
                  <c:v>47960</c:v>
                </c:pt>
                <c:pt idx="1220">
                  <c:v>47967</c:v>
                </c:pt>
                <c:pt idx="1221">
                  <c:v>47974</c:v>
                </c:pt>
                <c:pt idx="1222">
                  <c:v>47981</c:v>
                </c:pt>
                <c:pt idx="1223">
                  <c:v>47988</c:v>
                </c:pt>
                <c:pt idx="1224">
                  <c:v>47995</c:v>
                </c:pt>
                <c:pt idx="1225">
                  <c:v>48002</c:v>
                </c:pt>
                <c:pt idx="1226">
                  <c:v>48009</c:v>
                </c:pt>
                <c:pt idx="1227">
                  <c:v>48016</c:v>
                </c:pt>
                <c:pt idx="1228">
                  <c:v>48023</c:v>
                </c:pt>
                <c:pt idx="1229">
                  <c:v>48030</c:v>
                </c:pt>
                <c:pt idx="1230">
                  <c:v>48037</c:v>
                </c:pt>
                <c:pt idx="1231">
                  <c:v>48044</c:v>
                </c:pt>
                <c:pt idx="1232">
                  <c:v>48051</c:v>
                </c:pt>
                <c:pt idx="1233">
                  <c:v>48058</c:v>
                </c:pt>
                <c:pt idx="1234">
                  <c:v>48065</c:v>
                </c:pt>
                <c:pt idx="1235">
                  <c:v>48072</c:v>
                </c:pt>
                <c:pt idx="1236">
                  <c:v>48079</c:v>
                </c:pt>
                <c:pt idx="1237">
                  <c:v>48086</c:v>
                </c:pt>
                <c:pt idx="1238">
                  <c:v>48093</c:v>
                </c:pt>
                <c:pt idx="1239">
                  <c:v>48100</c:v>
                </c:pt>
                <c:pt idx="1240">
                  <c:v>48107</c:v>
                </c:pt>
                <c:pt idx="1241">
                  <c:v>48114</c:v>
                </c:pt>
                <c:pt idx="1242">
                  <c:v>48121</c:v>
                </c:pt>
                <c:pt idx="1243">
                  <c:v>48128</c:v>
                </c:pt>
                <c:pt idx="1244">
                  <c:v>48135</c:v>
                </c:pt>
                <c:pt idx="1245">
                  <c:v>48142</c:v>
                </c:pt>
                <c:pt idx="1246">
                  <c:v>48149</c:v>
                </c:pt>
                <c:pt idx="1247">
                  <c:v>48156</c:v>
                </c:pt>
                <c:pt idx="1248">
                  <c:v>48163</c:v>
                </c:pt>
                <c:pt idx="1249">
                  <c:v>48170</c:v>
                </c:pt>
                <c:pt idx="1250">
                  <c:v>48177</c:v>
                </c:pt>
                <c:pt idx="1251">
                  <c:v>48184</c:v>
                </c:pt>
                <c:pt idx="1252">
                  <c:v>48191</c:v>
                </c:pt>
                <c:pt idx="1253">
                  <c:v>48198</c:v>
                </c:pt>
                <c:pt idx="1254">
                  <c:v>48205</c:v>
                </c:pt>
                <c:pt idx="1255">
                  <c:v>48212</c:v>
                </c:pt>
                <c:pt idx="1256">
                  <c:v>48219</c:v>
                </c:pt>
                <c:pt idx="1257">
                  <c:v>48226</c:v>
                </c:pt>
                <c:pt idx="1258">
                  <c:v>48233</c:v>
                </c:pt>
                <c:pt idx="1259">
                  <c:v>48240</c:v>
                </c:pt>
                <c:pt idx="1260">
                  <c:v>48247</c:v>
                </c:pt>
                <c:pt idx="1261">
                  <c:v>48254</c:v>
                </c:pt>
                <c:pt idx="1262">
                  <c:v>48261</c:v>
                </c:pt>
                <c:pt idx="1263">
                  <c:v>48268</c:v>
                </c:pt>
                <c:pt idx="1264">
                  <c:v>48275</c:v>
                </c:pt>
                <c:pt idx="1265">
                  <c:v>48282</c:v>
                </c:pt>
                <c:pt idx="1266">
                  <c:v>48289</c:v>
                </c:pt>
                <c:pt idx="1267">
                  <c:v>48296</c:v>
                </c:pt>
                <c:pt idx="1268">
                  <c:v>48303</c:v>
                </c:pt>
                <c:pt idx="1269">
                  <c:v>48310</c:v>
                </c:pt>
                <c:pt idx="1270">
                  <c:v>48317</c:v>
                </c:pt>
                <c:pt idx="1271">
                  <c:v>48324</c:v>
                </c:pt>
                <c:pt idx="1272">
                  <c:v>48331</c:v>
                </c:pt>
                <c:pt idx="1273">
                  <c:v>48338</c:v>
                </c:pt>
                <c:pt idx="1274">
                  <c:v>48345</c:v>
                </c:pt>
                <c:pt idx="1275">
                  <c:v>48352</c:v>
                </c:pt>
                <c:pt idx="1276">
                  <c:v>48359</c:v>
                </c:pt>
                <c:pt idx="1277">
                  <c:v>48366</c:v>
                </c:pt>
                <c:pt idx="1278">
                  <c:v>48373</c:v>
                </c:pt>
                <c:pt idx="1279">
                  <c:v>48380</c:v>
                </c:pt>
                <c:pt idx="1280">
                  <c:v>48387</c:v>
                </c:pt>
                <c:pt idx="1281">
                  <c:v>48394</c:v>
                </c:pt>
                <c:pt idx="1282">
                  <c:v>48401</c:v>
                </c:pt>
                <c:pt idx="1283">
                  <c:v>48408</c:v>
                </c:pt>
                <c:pt idx="1284">
                  <c:v>48415</c:v>
                </c:pt>
                <c:pt idx="1285">
                  <c:v>48422</c:v>
                </c:pt>
                <c:pt idx="1286">
                  <c:v>48429</c:v>
                </c:pt>
                <c:pt idx="1287">
                  <c:v>48436</c:v>
                </c:pt>
                <c:pt idx="1288">
                  <c:v>48443</c:v>
                </c:pt>
                <c:pt idx="1289">
                  <c:v>48450</c:v>
                </c:pt>
                <c:pt idx="1290">
                  <c:v>48457</c:v>
                </c:pt>
                <c:pt idx="1291">
                  <c:v>48464</c:v>
                </c:pt>
                <c:pt idx="1292">
                  <c:v>48471</c:v>
                </c:pt>
                <c:pt idx="1293">
                  <c:v>48478</c:v>
                </c:pt>
                <c:pt idx="1294">
                  <c:v>48485</c:v>
                </c:pt>
                <c:pt idx="1295">
                  <c:v>48492</c:v>
                </c:pt>
                <c:pt idx="1296">
                  <c:v>48499</c:v>
                </c:pt>
                <c:pt idx="1297">
                  <c:v>48506</c:v>
                </c:pt>
                <c:pt idx="1298">
                  <c:v>48513</c:v>
                </c:pt>
                <c:pt idx="1299">
                  <c:v>48520</c:v>
                </c:pt>
                <c:pt idx="1300">
                  <c:v>48527</c:v>
                </c:pt>
                <c:pt idx="1301">
                  <c:v>48534</c:v>
                </c:pt>
                <c:pt idx="1302">
                  <c:v>48541</c:v>
                </c:pt>
                <c:pt idx="1303">
                  <c:v>48548</c:v>
                </c:pt>
                <c:pt idx="1304">
                  <c:v>48555</c:v>
                </c:pt>
                <c:pt idx="1305">
                  <c:v>48562</c:v>
                </c:pt>
                <c:pt idx="1306">
                  <c:v>48569</c:v>
                </c:pt>
                <c:pt idx="1307">
                  <c:v>48576</c:v>
                </c:pt>
                <c:pt idx="1308">
                  <c:v>48583</c:v>
                </c:pt>
                <c:pt idx="1309">
                  <c:v>48590</c:v>
                </c:pt>
                <c:pt idx="1310">
                  <c:v>48597</c:v>
                </c:pt>
                <c:pt idx="1311">
                  <c:v>48604</c:v>
                </c:pt>
                <c:pt idx="1312">
                  <c:v>48611</c:v>
                </c:pt>
                <c:pt idx="1313">
                  <c:v>48618</c:v>
                </c:pt>
                <c:pt idx="1314">
                  <c:v>48625</c:v>
                </c:pt>
                <c:pt idx="1315">
                  <c:v>48632</c:v>
                </c:pt>
                <c:pt idx="1316">
                  <c:v>48639</c:v>
                </c:pt>
                <c:pt idx="1317">
                  <c:v>48646</c:v>
                </c:pt>
                <c:pt idx="1318">
                  <c:v>48653</c:v>
                </c:pt>
                <c:pt idx="1319">
                  <c:v>48660</c:v>
                </c:pt>
                <c:pt idx="1320">
                  <c:v>48667</c:v>
                </c:pt>
                <c:pt idx="1321">
                  <c:v>48674</c:v>
                </c:pt>
                <c:pt idx="1322">
                  <c:v>48681</c:v>
                </c:pt>
                <c:pt idx="1323">
                  <c:v>48688</c:v>
                </c:pt>
                <c:pt idx="1324">
                  <c:v>48695</c:v>
                </c:pt>
                <c:pt idx="1325">
                  <c:v>48702</c:v>
                </c:pt>
                <c:pt idx="1326">
                  <c:v>48709</c:v>
                </c:pt>
                <c:pt idx="1327">
                  <c:v>48716</c:v>
                </c:pt>
                <c:pt idx="1328">
                  <c:v>48723</c:v>
                </c:pt>
                <c:pt idx="1329">
                  <c:v>48730</c:v>
                </c:pt>
                <c:pt idx="1330">
                  <c:v>48737</c:v>
                </c:pt>
                <c:pt idx="1331">
                  <c:v>48744</c:v>
                </c:pt>
                <c:pt idx="1332">
                  <c:v>48751</c:v>
                </c:pt>
                <c:pt idx="1333">
                  <c:v>48758</c:v>
                </c:pt>
                <c:pt idx="1334">
                  <c:v>48765</c:v>
                </c:pt>
                <c:pt idx="1335">
                  <c:v>48772</c:v>
                </c:pt>
                <c:pt idx="1336">
                  <c:v>48779</c:v>
                </c:pt>
                <c:pt idx="1337">
                  <c:v>48786</c:v>
                </c:pt>
                <c:pt idx="1338">
                  <c:v>48793</c:v>
                </c:pt>
                <c:pt idx="1339">
                  <c:v>48800</c:v>
                </c:pt>
                <c:pt idx="1340">
                  <c:v>48807</c:v>
                </c:pt>
                <c:pt idx="1341">
                  <c:v>48814</c:v>
                </c:pt>
                <c:pt idx="1342">
                  <c:v>48821</c:v>
                </c:pt>
                <c:pt idx="1343">
                  <c:v>48828</c:v>
                </c:pt>
                <c:pt idx="1344">
                  <c:v>48835</c:v>
                </c:pt>
                <c:pt idx="1345">
                  <c:v>48842</c:v>
                </c:pt>
                <c:pt idx="1346">
                  <c:v>48849</c:v>
                </c:pt>
                <c:pt idx="1347">
                  <c:v>48856</c:v>
                </c:pt>
                <c:pt idx="1348">
                  <c:v>48863</c:v>
                </c:pt>
                <c:pt idx="1349">
                  <c:v>48870</c:v>
                </c:pt>
                <c:pt idx="1350">
                  <c:v>48877</c:v>
                </c:pt>
                <c:pt idx="1351">
                  <c:v>48884</c:v>
                </c:pt>
                <c:pt idx="1352">
                  <c:v>48891</c:v>
                </c:pt>
                <c:pt idx="1353">
                  <c:v>48898</c:v>
                </c:pt>
                <c:pt idx="1354">
                  <c:v>48905</c:v>
                </c:pt>
                <c:pt idx="1355">
                  <c:v>48912</c:v>
                </c:pt>
                <c:pt idx="1356">
                  <c:v>48919</c:v>
                </c:pt>
                <c:pt idx="1357">
                  <c:v>48926</c:v>
                </c:pt>
                <c:pt idx="1358">
                  <c:v>48933</c:v>
                </c:pt>
                <c:pt idx="1359">
                  <c:v>48940</c:v>
                </c:pt>
                <c:pt idx="1360">
                  <c:v>48947</c:v>
                </c:pt>
                <c:pt idx="1361">
                  <c:v>48954</c:v>
                </c:pt>
                <c:pt idx="1362">
                  <c:v>48961</c:v>
                </c:pt>
                <c:pt idx="1363">
                  <c:v>48968</c:v>
                </c:pt>
                <c:pt idx="1364">
                  <c:v>48975</c:v>
                </c:pt>
                <c:pt idx="1365">
                  <c:v>48982</c:v>
                </c:pt>
                <c:pt idx="1366">
                  <c:v>48989</c:v>
                </c:pt>
                <c:pt idx="1367">
                  <c:v>48996</c:v>
                </c:pt>
                <c:pt idx="1368">
                  <c:v>49003</c:v>
                </c:pt>
                <c:pt idx="1369">
                  <c:v>49010</c:v>
                </c:pt>
                <c:pt idx="1370">
                  <c:v>49017</c:v>
                </c:pt>
                <c:pt idx="1371">
                  <c:v>49024</c:v>
                </c:pt>
                <c:pt idx="1372">
                  <c:v>49031</c:v>
                </c:pt>
                <c:pt idx="1373">
                  <c:v>49038</c:v>
                </c:pt>
                <c:pt idx="1374">
                  <c:v>49045</c:v>
                </c:pt>
                <c:pt idx="1375">
                  <c:v>49052</c:v>
                </c:pt>
                <c:pt idx="1376">
                  <c:v>49059</c:v>
                </c:pt>
                <c:pt idx="1377">
                  <c:v>49066</c:v>
                </c:pt>
                <c:pt idx="1378">
                  <c:v>49073</c:v>
                </c:pt>
                <c:pt idx="1379">
                  <c:v>49080</c:v>
                </c:pt>
                <c:pt idx="1380">
                  <c:v>49087</c:v>
                </c:pt>
                <c:pt idx="1381">
                  <c:v>49094</c:v>
                </c:pt>
                <c:pt idx="1382">
                  <c:v>49101</c:v>
                </c:pt>
                <c:pt idx="1383">
                  <c:v>49108</c:v>
                </c:pt>
                <c:pt idx="1384">
                  <c:v>49115</c:v>
                </c:pt>
                <c:pt idx="1385">
                  <c:v>49122</c:v>
                </c:pt>
                <c:pt idx="1386">
                  <c:v>49129</c:v>
                </c:pt>
                <c:pt idx="1387">
                  <c:v>49136</c:v>
                </c:pt>
                <c:pt idx="1388">
                  <c:v>49143</c:v>
                </c:pt>
                <c:pt idx="1389">
                  <c:v>49150</c:v>
                </c:pt>
                <c:pt idx="1390">
                  <c:v>49157</c:v>
                </c:pt>
                <c:pt idx="1391">
                  <c:v>49164</c:v>
                </c:pt>
                <c:pt idx="1392">
                  <c:v>49171</c:v>
                </c:pt>
                <c:pt idx="1393">
                  <c:v>49178</c:v>
                </c:pt>
                <c:pt idx="1394">
                  <c:v>49185</c:v>
                </c:pt>
                <c:pt idx="1395">
                  <c:v>49192</c:v>
                </c:pt>
                <c:pt idx="1396">
                  <c:v>49199</c:v>
                </c:pt>
                <c:pt idx="1397">
                  <c:v>49206</c:v>
                </c:pt>
                <c:pt idx="1398">
                  <c:v>49213</c:v>
                </c:pt>
                <c:pt idx="1399">
                  <c:v>49220</c:v>
                </c:pt>
                <c:pt idx="1400">
                  <c:v>49227</c:v>
                </c:pt>
                <c:pt idx="1401">
                  <c:v>49234</c:v>
                </c:pt>
                <c:pt idx="1402">
                  <c:v>49241</c:v>
                </c:pt>
                <c:pt idx="1403">
                  <c:v>49248</c:v>
                </c:pt>
                <c:pt idx="1404">
                  <c:v>49255</c:v>
                </c:pt>
                <c:pt idx="1405">
                  <c:v>49262</c:v>
                </c:pt>
                <c:pt idx="1406">
                  <c:v>49269</c:v>
                </c:pt>
                <c:pt idx="1407">
                  <c:v>49276</c:v>
                </c:pt>
                <c:pt idx="1408">
                  <c:v>49283</c:v>
                </c:pt>
                <c:pt idx="1409">
                  <c:v>49290</c:v>
                </c:pt>
                <c:pt idx="1410">
                  <c:v>49297</c:v>
                </c:pt>
                <c:pt idx="1411">
                  <c:v>49305</c:v>
                </c:pt>
                <c:pt idx="1412">
                  <c:v>49312</c:v>
                </c:pt>
                <c:pt idx="1413">
                  <c:v>49319</c:v>
                </c:pt>
                <c:pt idx="1414">
                  <c:v>49326</c:v>
                </c:pt>
                <c:pt idx="1415">
                  <c:v>49333</c:v>
                </c:pt>
                <c:pt idx="1416">
                  <c:v>49340</c:v>
                </c:pt>
                <c:pt idx="1417">
                  <c:v>49347</c:v>
                </c:pt>
                <c:pt idx="1418">
                  <c:v>49354</c:v>
                </c:pt>
                <c:pt idx="1419">
                  <c:v>49361</c:v>
                </c:pt>
                <c:pt idx="1420">
                  <c:v>49368</c:v>
                </c:pt>
                <c:pt idx="1421">
                  <c:v>49375</c:v>
                </c:pt>
                <c:pt idx="1422">
                  <c:v>49382</c:v>
                </c:pt>
                <c:pt idx="1423">
                  <c:v>49389</c:v>
                </c:pt>
                <c:pt idx="1424">
                  <c:v>49396</c:v>
                </c:pt>
                <c:pt idx="1425">
                  <c:v>49403</c:v>
                </c:pt>
                <c:pt idx="1426">
                  <c:v>49410</c:v>
                </c:pt>
                <c:pt idx="1427">
                  <c:v>49417</c:v>
                </c:pt>
                <c:pt idx="1428">
                  <c:v>49424</c:v>
                </c:pt>
                <c:pt idx="1429">
                  <c:v>49431</c:v>
                </c:pt>
                <c:pt idx="1430">
                  <c:v>49438</c:v>
                </c:pt>
                <c:pt idx="1431">
                  <c:v>49445</c:v>
                </c:pt>
                <c:pt idx="1432">
                  <c:v>49452</c:v>
                </c:pt>
                <c:pt idx="1433">
                  <c:v>49459</c:v>
                </c:pt>
                <c:pt idx="1434">
                  <c:v>49466</c:v>
                </c:pt>
                <c:pt idx="1435">
                  <c:v>49473</c:v>
                </c:pt>
                <c:pt idx="1436">
                  <c:v>49480</c:v>
                </c:pt>
                <c:pt idx="1437">
                  <c:v>49487</c:v>
                </c:pt>
                <c:pt idx="1438">
                  <c:v>49494</c:v>
                </c:pt>
                <c:pt idx="1439">
                  <c:v>49501</c:v>
                </c:pt>
                <c:pt idx="1440">
                  <c:v>49508</c:v>
                </c:pt>
                <c:pt idx="1441">
                  <c:v>49515</c:v>
                </c:pt>
                <c:pt idx="1442">
                  <c:v>49522</c:v>
                </c:pt>
                <c:pt idx="1443">
                  <c:v>49529</c:v>
                </c:pt>
                <c:pt idx="1444">
                  <c:v>49536</c:v>
                </c:pt>
                <c:pt idx="1445">
                  <c:v>49543</c:v>
                </c:pt>
                <c:pt idx="1446">
                  <c:v>49550</c:v>
                </c:pt>
                <c:pt idx="1447">
                  <c:v>49557</c:v>
                </c:pt>
                <c:pt idx="1448">
                  <c:v>49564</c:v>
                </c:pt>
                <c:pt idx="1449">
                  <c:v>49571</c:v>
                </c:pt>
                <c:pt idx="1450">
                  <c:v>49578</c:v>
                </c:pt>
                <c:pt idx="1451">
                  <c:v>49585</c:v>
                </c:pt>
                <c:pt idx="1452">
                  <c:v>49592</c:v>
                </c:pt>
                <c:pt idx="1453">
                  <c:v>49599</c:v>
                </c:pt>
                <c:pt idx="1454">
                  <c:v>49606</c:v>
                </c:pt>
                <c:pt idx="1455">
                  <c:v>49613</c:v>
                </c:pt>
                <c:pt idx="1456">
                  <c:v>49620</c:v>
                </c:pt>
                <c:pt idx="1457">
                  <c:v>49627</c:v>
                </c:pt>
                <c:pt idx="1458">
                  <c:v>49634</c:v>
                </c:pt>
                <c:pt idx="1459">
                  <c:v>49641</c:v>
                </c:pt>
                <c:pt idx="1460">
                  <c:v>49648</c:v>
                </c:pt>
                <c:pt idx="1461">
                  <c:v>49655</c:v>
                </c:pt>
                <c:pt idx="1462">
                  <c:v>49662</c:v>
                </c:pt>
                <c:pt idx="1463">
                  <c:v>49670</c:v>
                </c:pt>
                <c:pt idx="1464">
                  <c:v>49677</c:v>
                </c:pt>
                <c:pt idx="1465">
                  <c:v>49684</c:v>
                </c:pt>
                <c:pt idx="1466">
                  <c:v>49691</c:v>
                </c:pt>
                <c:pt idx="1467">
                  <c:v>49698</c:v>
                </c:pt>
                <c:pt idx="1468">
                  <c:v>49705</c:v>
                </c:pt>
                <c:pt idx="1469">
                  <c:v>49712</c:v>
                </c:pt>
                <c:pt idx="1470">
                  <c:v>49719</c:v>
                </c:pt>
                <c:pt idx="1471">
                  <c:v>49726</c:v>
                </c:pt>
                <c:pt idx="1472">
                  <c:v>49733</c:v>
                </c:pt>
                <c:pt idx="1473">
                  <c:v>49740</c:v>
                </c:pt>
                <c:pt idx="1474">
                  <c:v>49747</c:v>
                </c:pt>
                <c:pt idx="1475">
                  <c:v>49754</c:v>
                </c:pt>
                <c:pt idx="1476">
                  <c:v>49761</c:v>
                </c:pt>
                <c:pt idx="1477">
                  <c:v>49768</c:v>
                </c:pt>
                <c:pt idx="1478">
                  <c:v>49775</c:v>
                </c:pt>
                <c:pt idx="1479">
                  <c:v>49782</c:v>
                </c:pt>
                <c:pt idx="1480">
                  <c:v>49789</c:v>
                </c:pt>
                <c:pt idx="1481">
                  <c:v>49797</c:v>
                </c:pt>
                <c:pt idx="1482">
                  <c:v>49804</c:v>
                </c:pt>
                <c:pt idx="1483">
                  <c:v>49811</c:v>
                </c:pt>
                <c:pt idx="1484">
                  <c:v>49818</c:v>
                </c:pt>
                <c:pt idx="1485">
                  <c:v>49825</c:v>
                </c:pt>
                <c:pt idx="1486">
                  <c:v>49832</c:v>
                </c:pt>
                <c:pt idx="1487">
                  <c:v>49839</c:v>
                </c:pt>
                <c:pt idx="1488">
                  <c:v>49846</c:v>
                </c:pt>
                <c:pt idx="1489">
                  <c:v>49853</c:v>
                </c:pt>
                <c:pt idx="1490">
                  <c:v>49860</c:v>
                </c:pt>
                <c:pt idx="1491">
                  <c:v>49867</c:v>
                </c:pt>
                <c:pt idx="1492">
                  <c:v>49874</c:v>
                </c:pt>
                <c:pt idx="1493">
                  <c:v>49881</c:v>
                </c:pt>
                <c:pt idx="1494">
                  <c:v>49888</c:v>
                </c:pt>
                <c:pt idx="1495">
                  <c:v>49895</c:v>
                </c:pt>
                <c:pt idx="1496">
                  <c:v>49902</c:v>
                </c:pt>
                <c:pt idx="1497">
                  <c:v>49909</c:v>
                </c:pt>
                <c:pt idx="1498">
                  <c:v>49916</c:v>
                </c:pt>
                <c:pt idx="1499">
                  <c:v>49923</c:v>
                </c:pt>
                <c:pt idx="1500">
                  <c:v>49930</c:v>
                </c:pt>
                <c:pt idx="1501">
                  <c:v>49937</c:v>
                </c:pt>
                <c:pt idx="1502">
                  <c:v>49944</c:v>
                </c:pt>
                <c:pt idx="1503">
                  <c:v>49951</c:v>
                </c:pt>
                <c:pt idx="1504">
                  <c:v>49958</c:v>
                </c:pt>
                <c:pt idx="1505">
                  <c:v>49965</c:v>
                </c:pt>
                <c:pt idx="1506">
                  <c:v>49972</c:v>
                </c:pt>
                <c:pt idx="1507">
                  <c:v>49979</c:v>
                </c:pt>
                <c:pt idx="1508">
                  <c:v>49986</c:v>
                </c:pt>
                <c:pt idx="1509">
                  <c:v>49993</c:v>
                </c:pt>
                <c:pt idx="1510">
                  <c:v>50000</c:v>
                </c:pt>
                <c:pt idx="1511">
                  <c:v>50007</c:v>
                </c:pt>
                <c:pt idx="1512">
                  <c:v>50014</c:v>
                </c:pt>
                <c:pt idx="1513">
                  <c:v>50021</c:v>
                </c:pt>
                <c:pt idx="1514">
                  <c:v>50028</c:v>
                </c:pt>
                <c:pt idx="1515">
                  <c:v>50038</c:v>
                </c:pt>
                <c:pt idx="1516">
                  <c:v>50045</c:v>
                </c:pt>
                <c:pt idx="1517">
                  <c:v>50052</c:v>
                </c:pt>
                <c:pt idx="1518">
                  <c:v>50059</c:v>
                </c:pt>
                <c:pt idx="1519">
                  <c:v>50066</c:v>
                </c:pt>
                <c:pt idx="1520">
                  <c:v>50073</c:v>
                </c:pt>
                <c:pt idx="1521">
                  <c:v>50080</c:v>
                </c:pt>
                <c:pt idx="1522">
                  <c:v>50087</c:v>
                </c:pt>
                <c:pt idx="1523">
                  <c:v>50094</c:v>
                </c:pt>
                <c:pt idx="1524">
                  <c:v>50101</c:v>
                </c:pt>
                <c:pt idx="1525">
                  <c:v>50108</c:v>
                </c:pt>
                <c:pt idx="1526">
                  <c:v>50115</c:v>
                </c:pt>
                <c:pt idx="1527">
                  <c:v>50122</c:v>
                </c:pt>
                <c:pt idx="1528">
                  <c:v>50129</c:v>
                </c:pt>
                <c:pt idx="1529">
                  <c:v>50137</c:v>
                </c:pt>
                <c:pt idx="1530">
                  <c:v>50144</c:v>
                </c:pt>
                <c:pt idx="1531">
                  <c:v>50151</c:v>
                </c:pt>
                <c:pt idx="1532">
                  <c:v>50158</c:v>
                </c:pt>
                <c:pt idx="1533">
                  <c:v>50165</c:v>
                </c:pt>
                <c:pt idx="1534">
                  <c:v>50172</c:v>
                </c:pt>
                <c:pt idx="1535">
                  <c:v>50179</c:v>
                </c:pt>
                <c:pt idx="1536">
                  <c:v>50186</c:v>
                </c:pt>
                <c:pt idx="1537">
                  <c:v>50193</c:v>
                </c:pt>
                <c:pt idx="1538">
                  <c:v>50200</c:v>
                </c:pt>
                <c:pt idx="1539">
                  <c:v>50207</c:v>
                </c:pt>
                <c:pt idx="1540">
                  <c:v>50214</c:v>
                </c:pt>
                <c:pt idx="1541">
                  <c:v>50221</c:v>
                </c:pt>
                <c:pt idx="1542">
                  <c:v>50228</c:v>
                </c:pt>
                <c:pt idx="1543">
                  <c:v>50235</c:v>
                </c:pt>
                <c:pt idx="1544">
                  <c:v>50242</c:v>
                </c:pt>
                <c:pt idx="1545">
                  <c:v>50249</c:v>
                </c:pt>
                <c:pt idx="1546">
                  <c:v>50256</c:v>
                </c:pt>
                <c:pt idx="1547">
                  <c:v>50263</c:v>
                </c:pt>
                <c:pt idx="1548">
                  <c:v>50270</c:v>
                </c:pt>
                <c:pt idx="1549">
                  <c:v>50277</c:v>
                </c:pt>
                <c:pt idx="1550">
                  <c:v>50284</c:v>
                </c:pt>
                <c:pt idx="1551">
                  <c:v>50291</c:v>
                </c:pt>
                <c:pt idx="1552">
                  <c:v>50298</c:v>
                </c:pt>
                <c:pt idx="1553">
                  <c:v>50305</c:v>
                </c:pt>
                <c:pt idx="1554">
                  <c:v>50312</c:v>
                </c:pt>
                <c:pt idx="1555">
                  <c:v>50319</c:v>
                </c:pt>
                <c:pt idx="1556">
                  <c:v>50326</c:v>
                </c:pt>
                <c:pt idx="1557">
                  <c:v>50333</c:v>
                </c:pt>
                <c:pt idx="1558">
                  <c:v>50340</c:v>
                </c:pt>
                <c:pt idx="1559">
                  <c:v>50347</c:v>
                </c:pt>
                <c:pt idx="1560">
                  <c:v>50354</c:v>
                </c:pt>
                <c:pt idx="1561">
                  <c:v>50361</c:v>
                </c:pt>
                <c:pt idx="1562">
                  <c:v>50368</c:v>
                </c:pt>
                <c:pt idx="1563">
                  <c:v>50375</c:v>
                </c:pt>
                <c:pt idx="1564">
                  <c:v>50382</c:v>
                </c:pt>
                <c:pt idx="1565">
                  <c:v>50389</c:v>
                </c:pt>
                <c:pt idx="1566">
                  <c:v>50396</c:v>
                </c:pt>
                <c:pt idx="1567">
                  <c:v>50403</c:v>
                </c:pt>
                <c:pt idx="1568">
                  <c:v>50410</c:v>
                </c:pt>
                <c:pt idx="1569">
                  <c:v>50417</c:v>
                </c:pt>
                <c:pt idx="1570">
                  <c:v>50424</c:v>
                </c:pt>
                <c:pt idx="1571">
                  <c:v>50431</c:v>
                </c:pt>
                <c:pt idx="1572">
                  <c:v>50438</c:v>
                </c:pt>
                <c:pt idx="1573">
                  <c:v>50445</c:v>
                </c:pt>
                <c:pt idx="1574">
                  <c:v>50452</c:v>
                </c:pt>
                <c:pt idx="1575">
                  <c:v>50459</c:v>
                </c:pt>
                <c:pt idx="1576">
                  <c:v>50466</c:v>
                </c:pt>
                <c:pt idx="1577">
                  <c:v>50473</c:v>
                </c:pt>
                <c:pt idx="1578">
                  <c:v>50480</c:v>
                </c:pt>
                <c:pt idx="1579">
                  <c:v>50487</c:v>
                </c:pt>
                <c:pt idx="1580">
                  <c:v>50494</c:v>
                </c:pt>
                <c:pt idx="1581">
                  <c:v>50501</c:v>
                </c:pt>
                <c:pt idx="1582">
                  <c:v>50508</c:v>
                </c:pt>
                <c:pt idx="1583">
                  <c:v>50515</c:v>
                </c:pt>
                <c:pt idx="1584">
                  <c:v>50522</c:v>
                </c:pt>
                <c:pt idx="1585">
                  <c:v>50529</c:v>
                </c:pt>
                <c:pt idx="1586">
                  <c:v>50536</c:v>
                </c:pt>
                <c:pt idx="1587">
                  <c:v>50543</c:v>
                </c:pt>
                <c:pt idx="1588">
                  <c:v>50550</c:v>
                </c:pt>
                <c:pt idx="1589">
                  <c:v>50557</c:v>
                </c:pt>
                <c:pt idx="1590">
                  <c:v>50564</c:v>
                </c:pt>
                <c:pt idx="1591">
                  <c:v>50571</c:v>
                </c:pt>
                <c:pt idx="1592">
                  <c:v>50578</c:v>
                </c:pt>
                <c:pt idx="1593">
                  <c:v>50585</c:v>
                </c:pt>
                <c:pt idx="1594">
                  <c:v>50592</c:v>
                </c:pt>
                <c:pt idx="1595">
                  <c:v>50599</c:v>
                </c:pt>
                <c:pt idx="1596">
                  <c:v>50606</c:v>
                </c:pt>
                <c:pt idx="1597">
                  <c:v>50613</c:v>
                </c:pt>
                <c:pt idx="1598">
                  <c:v>50620</c:v>
                </c:pt>
                <c:pt idx="1599">
                  <c:v>50627</c:v>
                </c:pt>
                <c:pt idx="1600">
                  <c:v>50634</c:v>
                </c:pt>
                <c:pt idx="1601">
                  <c:v>50641</c:v>
                </c:pt>
                <c:pt idx="1602">
                  <c:v>50648</c:v>
                </c:pt>
                <c:pt idx="1603">
                  <c:v>50655</c:v>
                </c:pt>
                <c:pt idx="1604">
                  <c:v>50662</c:v>
                </c:pt>
                <c:pt idx="1605">
                  <c:v>50669</c:v>
                </c:pt>
                <c:pt idx="1606">
                  <c:v>50676</c:v>
                </c:pt>
                <c:pt idx="1607">
                  <c:v>50683</c:v>
                </c:pt>
                <c:pt idx="1608">
                  <c:v>50690</c:v>
                </c:pt>
                <c:pt idx="1609">
                  <c:v>50697</c:v>
                </c:pt>
                <c:pt idx="1610">
                  <c:v>50704</c:v>
                </c:pt>
                <c:pt idx="1611">
                  <c:v>50711</c:v>
                </c:pt>
                <c:pt idx="1612">
                  <c:v>50718</c:v>
                </c:pt>
                <c:pt idx="1613">
                  <c:v>50725</c:v>
                </c:pt>
                <c:pt idx="1614">
                  <c:v>50732</c:v>
                </c:pt>
                <c:pt idx="1615">
                  <c:v>50739</c:v>
                </c:pt>
                <c:pt idx="1616">
                  <c:v>50746</c:v>
                </c:pt>
                <c:pt idx="1617">
                  <c:v>50753</c:v>
                </c:pt>
                <c:pt idx="1618">
                  <c:v>50760</c:v>
                </c:pt>
                <c:pt idx="1619">
                  <c:v>50767</c:v>
                </c:pt>
                <c:pt idx="1620">
                  <c:v>50774</c:v>
                </c:pt>
                <c:pt idx="1621">
                  <c:v>50781</c:v>
                </c:pt>
                <c:pt idx="1622">
                  <c:v>50788</c:v>
                </c:pt>
                <c:pt idx="1623">
                  <c:v>50795</c:v>
                </c:pt>
                <c:pt idx="1624">
                  <c:v>50802</c:v>
                </c:pt>
                <c:pt idx="1625">
                  <c:v>50809</c:v>
                </c:pt>
                <c:pt idx="1626">
                  <c:v>50816</c:v>
                </c:pt>
                <c:pt idx="1627">
                  <c:v>50823</c:v>
                </c:pt>
                <c:pt idx="1628">
                  <c:v>50830</c:v>
                </c:pt>
                <c:pt idx="1629">
                  <c:v>50837</c:v>
                </c:pt>
                <c:pt idx="1630">
                  <c:v>50844</c:v>
                </c:pt>
                <c:pt idx="1631">
                  <c:v>50851</c:v>
                </c:pt>
                <c:pt idx="1632">
                  <c:v>50858</c:v>
                </c:pt>
                <c:pt idx="1633">
                  <c:v>50865</c:v>
                </c:pt>
                <c:pt idx="1634">
                  <c:v>50872</c:v>
                </c:pt>
                <c:pt idx="1635">
                  <c:v>50879</c:v>
                </c:pt>
                <c:pt idx="1636">
                  <c:v>50886</c:v>
                </c:pt>
                <c:pt idx="1637">
                  <c:v>50893</c:v>
                </c:pt>
                <c:pt idx="1638">
                  <c:v>50900</c:v>
                </c:pt>
                <c:pt idx="1639">
                  <c:v>50907</c:v>
                </c:pt>
                <c:pt idx="1640">
                  <c:v>50914</c:v>
                </c:pt>
                <c:pt idx="1641">
                  <c:v>50921</c:v>
                </c:pt>
                <c:pt idx="1642">
                  <c:v>50928</c:v>
                </c:pt>
                <c:pt idx="1643">
                  <c:v>50935</c:v>
                </c:pt>
                <c:pt idx="1644">
                  <c:v>50942</c:v>
                </c:pt>
                <c:pt idx="1645">
                  <c:v>50949</c:v>
                </c:pt>
                <c:pt idx="1646">
                  <c:v>50956</c:v>
                </c:pt>
                <c:pt idx="1647">
                  <c:v>50963</c:v>
                </c:pt>
                <c:pt idx="1648">
                  <c:v>50970</c:v>
                </c:pt>
                <c:pt idx="1649">
                  <c:v>50977</c:v>
                </c:pt>
                <c:pt idx="1650">
                  <c:v>50984</c:v>
                </c:pt>
                <c:pt idx="1651">
                  <c:v>50991</c:v>
                </c:pt>
                <c:pt idx="1652">
                  <c:v>50998</c:v>
                </c:pt>
                <c:pt idx="1653">
                  <c:v>51005</c:v>
                </c:pt>
                <c:pt idx="1654">
                  <c:v>51012</c:v>
                </c:pt>
                <c:pt idx="1655">
                  <c:v>51019</c:v>
                </c:pt>
                <c:pt idx="1656">
                  <c:v>51026</c:v>
                </c:pt>
                <c:pt idx="1657">
                  <c:v>51033</c:v>
                </c:pt>
                <c:pt idx="1658">
                  <c:v>51040</c:v>
                </c:pt>
                <c:pt idx="1659">
                  <c:v>51047</c:v>
                </c:pt>
                <c:pt idx="1660">
                  <c:v>51054</c:v>
                </c:pt>
                <c:pt idx="1661">
                  <c:v>51061</c:v>
                </c:pt>
                <c:pt idx="1662">
                  <c:v>51068</c:v>
                </c:pt>
                <c:pt idx="1663">
                  <c:v>51075</c:v>
                </c:pt>
                <c:pt idx="1664">
                  <c:v>51082</c:v>
                </c:pt>
                <c:pt idx="1665">
                  <c:v>51089</c:v>
                </c:pt>
                <c:pt idx="1666">
                  <c:v>51096</c:v>
                </c:pt>
                <c:pt idx="1667">
                  <c:v>51103</c:v>
                </c:pt>
                <c:pt idx="1668">
                  <c:v>51110</c:v>
                </c:pt>
                <c:pt idx="1669">
                  <c:v>51117</c:v>
                </c:pt>
                <c:pt idx="1670">
                  <c:v>51124</c:v>
                </c:pt>
                <c:pt idx="1671">
                  <c:v>51131</c:v>
                </c:pt>
                <c:pt idx="1672">
                  <c:v>51138</c:v>
                </c:pt>
                <c:pt idx="1673">
                  <c:v>51145</c:v>
                </c:pt>
                <c:pt idx="1674">
                  <c:v>51152</c:v>
                </c:pt>
                <c:pt idx="1675">
                  <c:v>51159</c:v>
                </c:pt>
                <c:pt idx="1676">
                  <c:v>51166</c:v>
                </c:pt>
                <c:pt idx="1677">
                  <c:v>51173</c:v>
                </c:pt>
                <c:pt idx="1678">
                  <c:v>51180</c:v>
                </c:pt>
                <c:pt idx="1679">
                  <c:v>51187</c:v>
                </c:pt>
                <c:pt idx="1680">
                  <c:v>51194</c:v>
                </c:pt>
                <c:pt idx="1681">
                  <c:v>51201</c:v>
                </c:pt>
                <c:pt idx="1682">
                  <c:v>51208</c:v>
                </c:pt>
                <c:pt idx="1683">
                  <c:v>51215</c:v>
                </c:pt>
                <c:pt idx="1684">
                  <c:v>51222</c:v>
                </c:pt>
                <c:pt idx="1685">
                  <c:v>51229</c:v>
                </c:pt>
                <c:pt idx="1686">
                  <c:v>51236</c:v>
                </c:pt>
                <c:pt idx="1687">
                  <c:v>51243</c:v>
                </c:pt>
                <c:pt idx="1688">
                  <c:v>51250</c:v>
                </c:pt>
                <c:pt idx="1689">
                  <c:v>51258</c:v>
                </c:pt>
                <c:pt idx="1690">
                  <c:v>51265</c:v>
                </c:pt>
                <c:pt idx="1691">
                  <c:v>51272</c:v>
                </c:pt>
                <c:pt idx="1692">
                  <c:v>51279</c:v>
                </c:pt>
                <c:pt idx="1693">
                  <c:v>51286</c:v>
                </c:pt>
                <c:pt idx="1694">
                  <c:v>51293</c:v>
                </c:pt>
                <c:pt idx="1695">
                  <c:v>51300</c:v>
                </c:pt>
                <c:pt idx="1696">
                  <c:v>51307</c:v>
                </c:pt>
                <c:pt idx="1697">
                  <c:v>51314</c:v>
                </c:pt>
                <c:pt idx="1698">
                  <c:v>51321</c:v>
                </c:pt>
                <c:pt idx="1699">
                  <c:v>51328</c:v>
                </c:pt>
                <c:pt idx="1700">
                  <c:v>51335</c:v>
                </c:pt>
                <c:pt idx="1701">
                  <c:v>51342</c:v>
                </c:pt>
                <c:pt idx="1702">
                  <c:v>51349</c:v>
                </c:pt>
                <c:pt idx="1703">
                  <c:v>51356</c:v>
                </c:pt>
                <c:pt idx="1704">
                  <c:v>51363</c:v>
                </c:pt>
                <c:pt idx="1705">
                  <c:v>51370</c:v>
                </c:pt>
                <c:pt idx="1706">
                  <c:v>51377</c:v>
                </c:pt>
                <c:pt idx="1707">
                  <c:v>51384</c:v>
                </c:pt>
                <c:pt idx="1708">
                  <c:v>51391</c:v>
                </c:pt>
                <c:pt idx="1709">
                  <c:v>51398</c:v>
                </c:pt>
                <c:pt idx="1710">
                  <c:v>51405</c:v>
                </c:pt>
                <c:pt idx="1711">
                  <c:v>51412</c:v>
                </c:pt>
                <c:pt idx="1712">
                  <c:v>51419</c:v>
                </c:pt>
                <c:pt idx="1713">
                  <c:v>51426</c:v>
                </c:pt>
                <c:pt idx="1714">
                  <c:v>51433</c:v>
                </c:pt>
                <c:pt idx="1715">
                  <c:v>51440</c:v>
                </c:pt>
                <c:pt idx="1716">
                  <c:v>51447</c:v>
                </c:pt>
                <c:pt idx="1717">
                  <c:v>51454</c:v>
                </c:pt>
                <c:pt idx="1718">
                  <c:v>51461</c:v>
                </c:pt>
                <c:pt idx="1719">
                  <c:v>51468</c:v>
                </c:pt>
                <c:pt idx="1720">
                  <c:v>51475</c:v>
                </c:pt>
                <c:pt idx="1721">
                  <c:v>51482</c:v>
                </c:pt>
                <c:pt idx="1722">
                  <c:v>51489</c:v>
                </c:pt>
                <c:pt idx="1723">
                  <c:v>51497</c:v>
                </c:pt>
                <c:pt idx="1724">
                  <c:v>51504</c:v>
                </c:pt>
                <c:pt idx="1725">
                  <c:v>51511</c:v>
                </c:pt>
                <c:pt idx="1726">
                  <c:v>51518</c:v>
                </c:pt>
                <c:pt idx="1727">
                  <c:v>51525</c:v>
                </c:pt>
                <c:pt idx="1728">
                  <c:v>51532</c:v>
                </c:pt>
                <c:pt idx="1729">
                  <c:v>51539</c:v>
                </c:pt>
                <c:pt idx="1730">
                  <c:v>51546</c:v>
                </c:pt>
                <c:pt idx="1731">
                  <c:v>51553</c:v>
                </c:pt>
                <c:pt idx="1732">
                  <c:v>51560</c:v>
                </c:pt>
                <c:pt idx="1733">
                  <c:v>51567</c:v>
                </c:pt>
                <c:pt idx="1734">
                  <c:v>51574</c:v>
                </c:pt>
                <c:pt idx="1735">
                  <c:v>51581</c:v>
                </c:pt>
                <c:pt idx="1736">
                  <c:v>51588</c:v>
                </c:pt>
                <c:pt idx="1737">
                  <c:v>51595</c:v>
                </c:pt>
                <c:pt idx="1738">
                  <c:v>51602</c:v>
                </c:pt>
                <c:pt idx="1739">
                  <c:v>51609</c:v>
                </c:pt>
                <c:pt idx="1740">
                  <c:v>51616</c:v>
                </c:pt>
                <c:pt idx="1741">
                  <c:v>51623</c:v>
                </c:pt>
                <c:pt idx="1742">
                  <c:v>51630</c:v>
                </c:pt>
                <c:pt idx="1743">
                  <c:v>51637</c:v>
                </c:pt>
                <c:pt idx="1744">
                  <c:v>51644</c:v>
                </c:pt>
                <c:pt idx="1745">
                  <c:v>51651</c:v>
                </c:pt>
                <c:pt idx="1746">
                  <c:v>51658</c:v>
                </c:pt>
                <c:pt idx="1747">
                  <c:v>51665</c:v>
                </c:pt>
                <c:pt idx="1748">
                  <c:v>51672</c:v>
                </c:pt>
                <c:pt idx="1749">
                  <c:v>51679</c:v>
                </c:pt>
                <c:pt idx="1750">
                  <c:v>51686</c:v>
                </c:pt>
                <c:pt idx="1751">
                  <c:v>51693</c:v>
                </c:pt>
                <c:pt idx="1752">
                  <c:v>51700</c:v>
                </c:pt>
                <c:pt idx="1753">
                  <c:v>51707</c:v>
                </c:pt>
                <c:pt idx="1754">
                  <c:v>51714</c:v>
                </c:pt>
                <c:pt idx="1755">
                  <c:v>51721</c:v>
                </c:pt>
                <c:pt idx="1756">
                  <c:v>51728</c:v>
                </c:pt>
                <c:pt idx="1757">
                  <c:v>51735</c:v>
                </c:pt>
                <c:pt idx="1758">
                  <c:v>51742</c:v>
                </c:pt>
                <c:pt idx="1759">
                  <c:v>51749</c:v>
                </c:pt>
                <c:pt idx="1760">
                  <c:v>51756</c:v>
                </c:pt>
                <c:pt idx="1761">
                  <c:v>51763</c:v>
                </c:pt>
                <c:pt idx="1762">
                  <c:v>51770</c:v>
                </c:pt>
                <c:pt idx="1763">
                  <c:v>51777</c:v>
                </c:pt>
                <c:pt idx="1764">
                  <c:v>51784</c:v>
                </c:pt>
                <c:pt idx="1765">
                  <c:v>51791</c:v>
                </c:pt>
                <c:pt idx="1766">
                  <c:v>51798</c:v>
                </c:pt>
                <c:pt idx="1767">
                  <c:v>51805</c:v>
                </c:pt>
                <c:pt idx="1768">
                  <c:v>51812</c:v>
                </c:pt>
                <c:pt idx="1769">
                  <c:v>51819</c:v>
                </c:pt>
                <c:pt idx="1770">
                  <c:v>51826</c:v>
                </c:pt>
                <c:pt idx="1771">
                  <c:v>51833</c:v>
                </c:pt>
                <c:pt idx="1772">
                  <c:v>51840</c:v>
                </c:pt>
                <c:pt idx="1773">
                  <c:v>51847</c:v>
                </c:pt>
                <c:pt idx="1774">
                  <c:v>51854</c:v>
                </c:pt>
                <c:pt idx="1775">
                  <c:v>51862</c:v>
                </c:pt>
                <c:pt idx="1776">
                  <c:v>51869</c:v>
                </c:pt>
                <c:pt idx="1777">
                  <c:v>51876</c:v>
                </c:pt>
                <c:pt idx="1778">
                  <c:v>51883</c:v>
                </c:pt>
                <c:pt idx="1779">
                  <c:v>51890</c:v>
                </c:pt>
                <c:pt idx="1780">
                  <c:v>51897</c:v>
                </c:pt>
                <c:pt idx="1781">
                  <c:v>51904</c:v>
                </c:pt>
                <c:pt idx="1782">
                  <c:v>51911</c:v>
                </c:pt>
                <c:pt idx="1783">
                  <c:v>51918</c:v>
                </c:pt>
                <c:pt idx="1784">
                  <c:v>51925</c:v>
                </c:pt>
                <c:pt idx="1785">
                  <c:v>51932</c:v>
                </c:pt>
                <c:pt idx="1786">
                  <c:v>51939</c:v>
                </c:pt>
                <c:pt idx="1787">
                  <c:v>51946</c:v>
                </c:pt>
                <c:pt idx="1788">
                  <c:v>51953</c:v>
                </c:pt>
                <c:pt idx="1789">
                  <c:v>51964</c:v>
                </c:pt>
                <c:pt idx="1790">
                  <c:v>51971</c:v>
                </c:pt>
                <c:pt idx="1791">
                  <c:v>51978</c:v>
                </c:pt>
                <c:pt idx="1792">
                  <c:v>51985</c:v>
                </c:pt>
                <c:pt idx="1793">
                  <c:v>51992</c:v>
                </c:pt>
                <c:pt idx="1794">
                  <c:v>51999</c:v>
                </c:pt>
                <c:pt idx="1795">
                  <c:v>52006</c:v>
                </c:pt>
                <c:pt idx="1796">
                  <c:v>52013</c:v>
                </c:pt>
                <c:pt idx="1797">
                  <c:v>52020</c:v>
                </c:pt>
                <c:pt idx="1798">
                  <c:v>52027</c:v>
                </c:pt>
                <c:pt idx="1799">
                  <c:v>52034</c:v>
                </c:pt>
                <c:pt idx="1800">
                  <c:v>52041</c:v>
                </c:pt>
                <c:pt idx="1801">
                  <c:v>52048</c:v>
                </c:pt>
                <c:pt idx="1802">
                  <c:v>52055</c:v>
                </c:pt>
                <c:pt idx="1803">
                  <c:v>52062</c:v>
                </c:pt>
                <c:pt idx="1804">
                  <c:v>52069</c:v>
                </c:pt>
                <c:pt idx="1805">
                  <c:v>52076</c:v>
                </c:pt>
                <c:pt idx="1806">
                  <c:v>52083</c:v>
                </c:pt>
                <c:pt idx="1807">
                  <c:v>52090</c:v>
                </c:pt>
                <c:pt idx="1808">
                  <c:v>52097</c:v>
                </c:pt>
                <c:pt idx="1809">
                  <c:v>52104</c:v>
                </c:pt>
                <c:pt idx="1810">
                  <c:v>52111</c:v>
                </c:pt>
                <c:pt idx="1811">
                  <c:v>52118</c:v>
                </c:pt>
                <c:pt idx="1812">
                  <c:v>52125</c:v>
                </c:pt>
                <c:pt idx="1813">
                  <c:v>52132</c:v>
                </c:pt>
                <c:pt idx="1814">
                  <c:v>52139</c:v>
                </c:pt>
                <c:pt idx="1815">
                  <c:v>52146</c:v>
                </c:pt>
                <c:pt idx="1816">
                  <c:v>52153</c:v>
                </c:pt>
                <c:pt idx="1817">
                  <c:v>52160</c:v>
                </c:pt>
                <c:pt idx="1818">
                  <c:v>52167</c:v>
                </c:pt>
                <c:pt idx="1819">
                  <c:v>52174</c:v>
                </c:pt>
                <c:pt idx="1820">
                  <c:v>52181</c:v>
                </c:pt>
                <c:pt idx="1821">
                  <c:v>52188</c:v>
                </c:pt>
                <c:pt idx="1822">
                  <c:v>52195</c:v>
                </c:pt>
                <c:pt idx="1823">
                  <c:v>52202</c:v>
                </c:pt>
                <c:pt idx="1824">
                  <c:v>52209</c:v>
                </c:pt>
                <c:pt idx="1825">
                  <c:v>52216</c:v>
                </c:pt>
                <c:pt idx="1826">
                  <c:v>52223</c:v>
                </c:pt>
                <c:pt idx="1827">
                  <c:v>52230</c:v>
                </c:pt>
                <c:pt idx="1828">
                  <c:v>52237</c:v>
                </c:pt>
                <c:pt idx="1829">
                  <c:v>52244</c:v>
                </c:pt>
                <c:pt idx="1830">
                  <c:v>52251</c:v>
                </c:pt>
                <c:pt idx="1831">
                  <c:v>52258</c:v>
                </c:pt>
                <c:pt idx="1832">
                  <c:v>52265</c:v>
                </c:pt>
                <c:pt idx="1833">
                  <c:v>52272</c:v>
                </c:pt>
                <c:pt idx="1834">
                  <c:v>52279</c:v>
                </c:pt>
                <c:pt idx="1835">
                  <c:v>52286</c:v>
                </c:pt>
                <c:pt idx="1836">
                  <c:v>52293</c:v>
                </c:pt>
                <c:pt idx="1837">
                  <c:v>52300</c:v>
                </c:pt>
                <c:pt idx="1838">
                  <c:v>52307</c:v>
                </c:pt>
                <c:pt idx="1839">
                  <c:v>52314</c:v>
                </c:pt>
                <c:pt idx="1840">
                  <c:v>52321</c:v>
                </c:pt>
                <c:pt idx="1841">
                  <c:v>52328</c:v>
                </c:pt>
                <c:pt idx="1842">
                  <c:v>52335</c:v>
                </c:pt>
                <c:pt idx="1843">
                  <c:v>52342</c:v>
                </c:pt>
                <c:pt idx="1844">
                  <c:v>52349</c:v>
                </c:pt>
                <c:pt idx="1845">
                  <c:v>52356</c:v>
                </c:pt>
                <c:pt idx="1846">
                  <c:v>52363</c:v>
                </c:pt>
                <c:pt idx="1847">
                  <c:v>52370</c:v>
                </c:pt>
                <c:pt idx="1848">
                  <c:v>52377</c:v>
                </c:pt>
                <c:pt idx="1849">
                  <c:v>52384</c:v>
                </c:pt>
                <c:pt idx="1850">
                  <c:v>52391</c:v>
                </c:pt>
                <c:pt idx="1851">
                  <c:v>52398</c:v>
                </c:pt>
                <c:pt idx="1852">
                  <c:v>52405</c:v>
                </c:pt>
                <c:pt idx="1853">
                  <c:v>52412</c:v>
                </c:pt>
                <c:pt idx="1854">
                  <c:v>52419</c:v>
                </c:pt>
                <c:pt idx="1855">
                  <c:v>52426</c:v>
                </c:pt>
                <c:pt idx="1856">
                  <c:v>52433</c:v>
                </c:pt>
                <c:pt idx="1857">
                  <c:v>52440</c:v>
                </c:pt>
                <c:pt idx="1858">
                  <c:v>52447</c:v>
                </c:pt>
                <c:pt idx="1859">
                  <c:v>52454</c:v>
                </c:pt>
                <c:pt idx="1860">
                  <c:v>52461</c:v>
                </c:pt>
                <c:pt idx="1861">
                  <c:v>52468</c:v>
                </c:pt>
                <c:pt idx="1862">
                  <c:v>52475</c:v>
                </c:pt>
                <c:pt idx="1863">
                  <c:v>52482</c:v>
                </c:pt>
                <c:pt idx="1864">
                  <c:v>52489</c:v>
                </c:pt>
                <c:pt idx="1865">
                  <c:v>52496</c:v>
                </c:pt>
                <c:pt idx="1866">
                  <c:v>52503</c:v>
                </c:pt>
                <c:pt idx="1867">
                  <c:v>52510</c:v>
                </c:pt>
                <c:pt idx="1868">
                  <c:v>52517</c:v>
                </c:pt>
                <c:pt idx="1869">
                  <c:v>52524</c:v>
                </c:pt>
                <c:pt idx="1870">
                  <c:v>52531</c:v>
                </c:pt>
                <c:pt idx="1871">
                  <c:v>52538</c:v>
                </c:pt>
                <c:pt idx="1872">
                  <c:v>52545</c:v>
                </c:pt>
                <c:pt idx="1873">
                  <c:v>52552</c:v>
                </c:pt>
                <c:pt idx="1874">
                  <c:v>52559</c:v>
                </c:pt>
                <c:pt idx="1875">
                  <c:v>52566</c:v>
                </c:pt>
                <c:pt idx="1876">
                  <c:v>52573</c:v>
                </c:pt>
                <c:pt idx="1877">
                  <c:v>52580</c:v>
                </c:pt>
                <c:pt idx="1878">
                  <c:v>52587</c:v>
                </c:pt>
                <c:pt idx="1879">
                  <c:v>52594</c:v>
                </c:pt>
                <c:pt idx="1880">
                  <c:v>52601</c:v>
                </c:pt>
                <c:pt idx="1881">
                  <c:v>52608</c:v>
                </c:pt>
                <c:pt idx="1882">
                  <c:v>52615</c:v>
                </c:pt>
                <c:pt idx="1883">
                  <c:v>52622</c:v>
                </c:pt>
                <c:pt idx="1884">
                  <c:v>52629</c:v>
                </c:pt>
                <c:pt idx="1885">
                  <c:v>52636</c:v>
                </c:pt>
                <c:pt idx="1886">
                  <c:v>52643</c:v>
                </c:pt>
                <c:pt idx="1887">
                  <c:v>52650</c:v>
                </c:pt>
                <c:pt idx="1888">
                  <c:v>52657</c:v>
                </c:pt>
                <c:pt idx="1889">
                  <c:v>52664</c:v>
                </c:pt>
                <c:pt idx="1890">
                  <c:v>52671</c:v>
                </c:pt>
                <c:pt idx="1891">
                  <c:v>52678</c:v>
                </c:pt>
                <c:pt idx="1892">
                  <c:v>52685</c:v>
                </c:pt>
                <c:pt idx="1893">
                  <c:v>52692</c:v>
                </c:pt>
                <c:pt idx="1894">
                  <c:v>52699</c:v>
                </c:pt>
                <c:pt idx="1895">
                  <c:v>52706</c:v>
                </c:pt>
                <c:pt idx="1896">
                  <c:v>52713</c:v>
                </c:pt>
                <c:pt idx="1897">
                  <c:v>52720</c:v>
                </c:pt>
                <c:pt idx="1898">
                  <c:v>52727</c:v>
                </c:pt>
                <c:pt idx="1899">
                  <c:v>52734</c:v>
                </c:pt>
                <c:pt idx="1900">
                  <c:v>52741</c:v>
                </c:pt>
                <c:pt idx="1901">
                  <c:v>52748</c:v>
                </c:pt>
                <c:pt idx="1902">
                  <c:v>52755</c:v>
                </c:pt>
                <c:pt idx="1903">
                  <c:v>52762</c:v>
                </c:pt>
                <c:pt idx="1904">
                  <c:v>52769</c:v>
                </c:pt>
                <c:pt idx="1905">
                  <c:v>52776</c:v>
                </c:pt>
                <c:pt idx="1906">
                  <c:v>52783</c:v>
                </c:pt>
                <c:pt idx="1907">
                  <c:v>52790</c:v>
                </c:pt>
                <c:pt idx="1908">
                  <c:v>52797</c:v>
                </c:pt>
                <c:pt idx="1909">
                  <c:v>52804</c:v>
                </c:pt>
                <c:pt idx="1910">
                  <c:v>52811</c:v>
                </c:pt>
                <c:pt idx="1911">
                  <c:v>52818</c:v>
                </c:pt>
                <c:pt idx="1912">
                  <c:v>52825</c:v>
                </c:pt>
                <c:pt idx="1913">
                  <c:v>52832</c:v>
                </c:pt>
                <c:pt idx="1914">
                  <c:v>52839</c:v>
                </c:pt>
                <c:pt idx="1915">
                  <c:v>52846</c:v>
                </c:pt>
                <c:pt idx="1916">
                  <c:v>52853</c:v>
                </c:pt>
                <c:pt idx="1917">
                  <c:v>52860</c:v>
                </c:pt>
                <c:pt idx="1918">
                  <c:v>52867</c:v>
                </c:pt>
                <c:pt idx="1919">
                  <c:v>52874</c:v>
                </c:pt>
                <c:pt idx="1920">
                  <c:v>52881</c:v>
                </c:pt>
                <c:pt idx="1921">
                  <c:v>52888</c:v>
                </c:pt>
                <c:pt idx="1922">
                  <c:v>52895</c:v>
                </c:pt>
                <c:pt idx="1923">
                  <c:v>52902</c:v>
                </c:pt>
                <c:pt idx="1924">
                  <c:v>52909</c:v>
                </c:pt>
                <c:pt idx="1925">
                  <c:v>52916</c:v>
                </c:pt>
                <c:pt idx="1926">
                  <c:v>52923</c:v>
                </c:pt>
                <c:pt idx="1927">
                  <c:v>52930</c:v>
                </c:pt>
                <c:pt idx="1928">
                  <c:v>52937</c:v>
                </c:pt>
                <c:pt idx="1929">
                  <c:v>52944</c:v>
                </c:pt>
                <c:pt idx="1930">
                  <c:v>52951</c:v>
                </c:pt>
                <c:pt idx="1931">
                  <c:v>52958</c:v>
                </c:pt>
                <c:pt idx="1932">
                  <c:v>52965</c:v>
                </c:pt>
                <c:pt idx="1933">
                  <c:v>52972</c:v>
                </c:pt>
                <c:pt idx="1934">
                  <c:v>52979</c:v>
                </c:pt>
                <c:pt idx="1935">
                  <c:v>52986</c:v>
                </c:pt>
                <c:pt idx="1936">
                  <c:v>52993</c:v>
                </c:pt>
                <c:pt idx="1937">
                  <c:v>53000</c:v>
                </c:pt>
                <c:pt idx="1938">
                  <c:v>53007</c:v>
                </c:pt>
                <c:pt idx="1939">
                  <c:v>53014</c:v>
                </c:pt>
                <c:pt idx="1940">
                  <c:v>53021</c:v>
                </c:pt>
                <c:pt idx="1941">
                  <c:v>53028</c:v>
                </c:pt>
                <c:pt idx="1942">
                  <c:v>53035</c:v>
                </c:pt>
                <c:pt idx="1943">
                  <c:v>53042</c:v>
                </c:pt>
                <c:pt idx="1944">
                  <c:v>53049</c:v>
                </c:pt>
                <c:pt idx="1945">
                  <c:v>53056</c:v>
                </c:pt>
                <c:pt idx="1946">
                  <c:v>53063</c:v>
                </c:pt>
                <c:pt idx="1947">
                  <c:v>53070</c:v>
                </c:pt>
                <c:pt idx="1948">
                  <c:v>53077</c:v>
                </c:pt>
                <c:pt idx="1949">
                  <c:v>53084</c:v>
                </c:pt>
                <c:pt idx="1950">
                  <c:v>53091</c:v>
                </c:pt>
                <c:pt idx="1951">
                  <c:v>53098</c:v>
                </c:pt>
                <c:pt idx="1952">
                  <c:v>53105</c:v>
                </c:pt>
                <c:pt idx="1953">
                  <c:v>53112</c:v>
                </c:pt>
                <c:pt idx="1954">
                  <c:v>53119</c:v>
                </c:pt>
                <c:pt idx="1955">
                  <c:v>53126</c:v>
                </c:pt>
                <c:pt idx="1956">
                  <c:v>53133</c:v>
                </c:pt>
                <c:pt idx="1957">
                  <c:v>53140</c:v>
                </c:pt>
                <c:pt idx="1958">
                  <c:v>53147</c:v>
                </c:pt>
                <c:pt idx="1959">
                  <c:v>53154</c:v>
                </c:pt>
                <c:pt idx="1960">
                  <c:v>53161</c:v>
                </c:pt>
                <c:pt idx="1961">
                  <c:v>53168</c:v>
                </c:pt>
                <c:pt idx="1962">
                  <c:v>53175</c:v>
                </c:pt>
                <c:pt idx="1963">
                  <c:v>53182</c:v>
                </c:pt>
                <c:pt idx="1964">
                  <c:v>53189</c:v>
                </c:pt>
                <c:pt idx="1965">
                  <c:v>53196</c:v>
                </c:pt>
                <c:pt idx="1966">
                  <c:v>53203</c:v>
                </c:pt>
                <c:pt idx="1967">
                  <c:v>53210</c:v>
                </c:pt>
                <c:pt idx="1968">
                  <c:v>53217</c:v>
                </c:pt>
                <c:pt idx="1969">
                  <c:v>53224</c:v>
                </c:pt>
                <c:pt idx="1970">
                  <c:v>53231</c:v>
                </c:pt>
                <c:pt idx="1971">
                  <c:v>53238</c:v>
                </c:pt>
                <c:pt idx="1972">
                  <c:v>53245</c:v>
                </c:pt>
                <c:pt idx="1973">
                  <c:v>53252</c:v>
                </c:pt>
                <c:pt idx="1974">
                  <c:v>53259</c:v>
                </c:pt>
                <c:pt idx="1975">
                  <c:v>53266</c:v>
                </c:pt>
                <c:pt idx="1976">
                  <c:v>53273</c:v>
                </c:pt>
                <c:pt idx="1977">
                  <c:v>53280</c:v>
                </c:pt>
                <c:pt idx="1978">
                  <c:v>53287</c:v>
                </c:pt>
                <c:pt idx="1979">
                  <c:v>53294</c:v>
                </c:pt>
                <c:pt idx="1980">
                  <c:v>53301</c:v>
                </c:pt>
                <c:pt idx="1981">
                  <c:v>53308</c:v>
                </c:pt>
                <c:pt idx="1982">
                  <c:v>53315</c:v>
                </c:pt>
                <c:pt idx="1983">
                  <c:v>53323</c:v>
                </c:pt>
                <c:pt idx="1984">
                  <c:v>53330</c:v>
                </c:pt>
                <c:pt idx="1985">
                  <c:v>53337</c:v>
                </c:pt>
                <c:pt idx="1986">
                  <c:v>53344</c:v>
                </c:pt>
                <c:pt idx="1987">
                  <c:v>53351</c:v>
                </c:pt>
                <c:pt idx="1988">
                  <c:v>53358</c:v>
                </c:pt>
                <c:pt idx="1989">
                  <c:v>53365</c:v>
                </c:pt>
                <c:pt idx="1990">
                  <c:v>53372</c:v>
                </c:pt>
                <c:pt idx="1991">
                  <c:v>53379</c:v>
                </c:pt>
                <c:pt idx="1992">
                  <c:v>53386</c:v>
                </c:pt>
                <c:pt idx="1993">
                  <c:v>53393</c:v>
                </c:pt>
                <c:pt idx="1994">
                  <c:v>53400</c:v>
                </c:pt>
                <c:pt idx="1995">
                  <c:v>53407</c:v>
                </c:pt>
                <c:pt idx="1996">
                  <c:v>53414</c:v>
                </c:pt>
                <c:pt idx="1997">
                  <c:v>53421</c:v>
                </c:pt>
                <c:pt idx="1998">
                  <c:v>53428</c:v>
                </c:pt>
                <c:pt idx="1999">
                  <c:v>53435</c:v>
                </c:pt>
                <c:pt idx="2000">
                  <c:v>53442</c:v>
                </c:pt>
                <c:pt idx="2001">
                  <c:v>53449</c:v>
                </c:pt>
                <c:pt idx="2002">
                  <c:v>53456</c:v>
                </c:pt>
                <c:pt idx="2003">
                  <c:v>53463</c:v>
                </c:pt>
                <c:pt idx="2004">
                  <c:v>53470</c:v>
                </c:pt>
                <c:pt idx="2005">
                  <c:v>53477</c:v>
                </c:pt>
                <c:pt idx="2006">
                  <c:v>53484</c:v>
                </c:pt>
                <c:pt idx="2007">
                  <c:v>53491</c:v>
                </c:pt>
                <c:pt idx="2008">
                  <c:v>53498</c:v>
                </c:pt>
                <c:pt idx="2009">
                  <c:v>53505</c:v>
                </c:pt>
                <c:pt idx="2010">
                  <c:v>53512</c:v>
                </c:pt>
                <c:pt idx="2011">
                  <c:v>53519</c:v>
                </c:pt>
                <c:pt idx="2012">
                  <c:v>53526</c:v>
                </c:pt>
                <c:pt idx="2013">
                  <c:v>53533</c:v>
                </c:pt>
                <c:pt idx="2014">
                  <c:v>53540</c:v>
                </c:pt>
                <c:pt idx="2015">
                  <c:v>53547</c:v>
                </c:pt>
                <c:pt idx="2016">
                  <c:v>53554</c:v>
                </c:pt>
                <c:pt idx="2017">
                  <c:v>53561</c:v>
                </c:pt>
                <c:pt idx="2018">
                  <c:v>53568</c:v>
                </c:pt>
                <c:pt idx="2019">
                  <c:v>53575</c:v>
                </c:pt>
                <c:pt idx="2020">
                  <c:v>53582</c:v>
                </c:pt>
                <c:pt idx="2021">
                  <c:v>53589</c:v>
                </c:pt>
                <c:pt idx="2022">
                  <c:v>53596</c:v>
                </c:pt>
                <c:pt idx="2023">
                  <c:v>53603</c:v>
                </c:pt>
                <c:pt idx="2024">
                  <c:v>53610</c:v>
                </c:pt>
                <c:pt idx="2025">
                  <c:v>53617</c:v>
                </c:pt>
                <c:pt idx="2026">
                  <c:v>53624</c:v>
                </c:pt>
                <c:pt idx="2027">
                  <c:v>53631</c:v>
                </c:pt>
                <c:pt idx="2028">
                  <c:v>53638</c:v>
                </c:pt>
                <c:pt idx="2029">
                  <c:v>53645</c:v>
                </c:pt>
                <c:pt idx="2030">
                  <c:v>53652</c:v>
                </c:pt>
                <c:pt idx="2031">
                  <c:v>53659</c:v>
                </c:pt>
                <c:pt idx="2032">
                  <c:v>53666</c:v>
                </c:pt>
                <c:pt idx="2033">
                  <c:v>53673</c:v>
                </c:pt>
                <c:pt idx="2034">
                  <c:v>53680</c:v>
                </c:pt>
                <c:pt idx="2035">
                  <c:v>53688</c:v>
                </c:pt>
                <c:pt idx="2036">
                  <c:v>53695</c:v>
                </c:pt>
                <c:pt idx="2037">
                  <c:v>53702</c:v>
                </c:pt>
                <c:pt idx="2038">
                  <c:v>53709</c:v>
                </c:pt>
                <c:pt idx="2039">
                  <c:v>53716</c:v>
                </c:pt>
                <c:pt idx="2040">
                  <c:v>53723</c:v>
                </c:pt>
                <c:pt idx="2041">
                  <c:v>53730</c:v>
                </c:pt>
                <c:pt idx="2042">
                  <c:v>53737</c:v>
                </c:pt>
                <c:pt idx="2043">
                  <c:v>53744</c:v>
                </c:pt>
                <c:pt idx="2044">
                  <c:v>53751</c:v>
                </c:pt>
                <c:pt idx="2045">
                  <c:v>53758</c:v>
                </c:pt>
                <c:pt idx="2046">
                  <c:v>53765</c:v>
                </c:pt>
                <c:pt idx="2047">
                  <c:v>53772</c:v>
                </c:pt>
                <c:pt idx="2048">
                  <c:v>53779</c:v>
                </c:pt>
                <c:pt idx="2049">
                  <c:v>53786</c:v>
                </c:pt>
                <c:pt idx="2050">
                  <c:v>53793</c:v>
                </c:pt>
                <c:pt idx="2051">
                  <c:v>53800</c:v>
                </c:pt>
                <c:pt idx="2052">
                  <c:v>53807</c:v>
                </c:pt>
                <c:pt idx="2053">
                  <c:v>53814</c:v>
                </c:pt>
                <c:pt idx="2054">
                  <c:v>53821</c:v>
                </c:pt>
                <c:pt idx="2055">
                  <c:v>53828</c:v>
                </c:pt>
                <c:pt idx="2056">
                  <c:v>53835</c:v>
                </c:pt>
                <c:pt idx="2057">
                  <c:v>53842</c:v>
                </c:pt>
                <c:pt idx="2058">
                  <c:v>53849</c:v>
                </c:pt>
                <c:pt idx="2059">
                  <c:v>53856</c:v>
                </c:pt>
                <c:pt idx="2060">
                  <c:v>53863</c:v>
                </c:pt>
                <c:pt idx="2061">
                  <c:v>53870</c:v>
                </c:pt>
                <c:pt idx="2062">
                  <c:v>53877</c:v>
                </c:pt>
                <c:pt idx="2063">
                  <c:v>53884</c:v>
                </c:pt>
                <c:pt idx="2064">
                  <c:v>53891</c:v>
                </c:pt>
                <c:pt idx="2065">
                  <c:v>53898</c:v>
                </c:pt>
                <c:pt idx="2066">
                  <c:v>53905</c:v>
                </c:pt>
                <c:pt idx="2067">
                  <c:v>53912</c:v>
                </c:pt>
                <c:pt idx="2068">
                  <c:v>53919</c:v>
                </c:pt>
                <c:pt idx="2069">
                  <c:v>53926</c:v>
                </c:pt>
                <c:pt idx="2070">
                  <c:v>53933</c:v>
                </c:pt>
                <c:pt idx="2071">
                  <c:v>53940</c:v>
                </c:pt>
                <c:pt idx="2072">
                  <c:v>53947</c:v>
                </c:pt>
                <c:pt idx="2073">
                  <c:v>53954</c:v>
                </c:pt>
                <c:pt idx="2074">
                  <c:v>53961</c:v>
                </c:pt>
                <c:pt idx="2075">
                  <c:v>53968</c:v>
                </c:pt>
                <c:pt idx="2076">
                  <c:v>53975</c:v>
                </c:pt>
                <c:pt idx="2077">
                  <c:v>53982</c:v>
                </c:pt>
                <c:pt idx="2078">
                  <c:v>53989</c:v>
                </c:pt>
                <c:pt idx="2079">
                  <c:v>53996</c:v>
                </c:pt>
                <c:pt idx="2080">
                  <c:v>54003</c:v>
                </c:pt>
                <c:pt idx="2081">
                  <c:v>54010</c:v>
                </c:pt>
                <c:pt idx="2082">
                  <c:v>54017</c:v>
                </c:pt>
                <c:pt idx="2083">
                  <c:v>54024</c:v>
                </c:pt>
                <c:pt idx="2084">
                  <c:v>54031</c:v>
                </c:pt>
                <c:pt idx="2085">
                  <c:v>54038</c:v>
                </c:pt>
                <c:pt idx="2086">
                  <c:v>54045</c:v>
                </c:pt>
                <c:pt idx="2087">
                  <c:v>54053</c:v>
                </c:pt>
                <c:pt idx="2088">
                  <c:v>54060</c:v>
                </c:pt>
                <c:pt idx="2089">
                  <c:v>54067</c:v>
                </c:pt>
                <c:pt idx="2090">
                  <c:v>54074</c:v>
                </c:pt>
                <c:pt idx="2091">
                  <c:v>54081</c:v>
                </c:pt>
                <c:pt idx="2092">
                  <c:v>54088</c:v>
                </c:pt>
                <c:pt idx="2093">
                  <c:v>54095</c:v>
                </c:pt>
                <c:pt idx="2094">
                  <c:v>54102</c:v>
                </c:pt>
                <c:pt idx="2095">
                  <c:v>54109</c:v>
                </c:pt>
                <c:pt idx="2096">
                  <c:v>54116</c:v>
                </c:pt>
                <c:pt idx="2097">
                  <c:v>54123</c:v>
                </c:pt>
                <c:pt idx="2098">
                  <c:v>54130</c:v>
                </c:pt>
                <c:pt idx="2099">
                  <c:v>54137</c:v>
                </c:pt>
                <c:pt idx="2100">
                  <c:v>54144</c:v>
                </c:pt>
                <c:pt idx="2101">
                  <c:v>54155</c:v>
                </c:pt>
                <c:pt idx="2102">
                  <c:v>54162</c:v>
                </c:pt>
                <c:pt idx="2103">
                  <c:v>54169</c:v>
                </c:pt>
                <c:pt idx="2104">
                  <c:v>54176</c:v>
                </c:pt>
                <c:pt idx="2105">
                  <c:v>54183</c:v>
                </c:pt>
                <c:pt idx="2106">
                  <c:v>54190</c:v>
                </c:pt>
                <c:pt idx="2107">
                  <c:v>54197</c:v>
                </c:pt>
                <c:pt idx="2108">
                  <c:v>54204</c:v>
                </c:pt>
                <c:pt idx="2109">
                  <c:v>54211</c:v>
                </c:pt>
                <c:pt idx="2110">
                  <c:v>54218</c:v>
                </c:pt>
                <c:pt idx="2111">
                  <c:v>54225</c:v>
                </c:pt>
                <c:pt idx="2112">
                  <c:v>54232</c:v>
                </c:pt>
                <c:pt idx="2113">
                  <c:v>54239</c:v>
                </c:pt>
                <c:pt idx="2114">
                  <c:v>54246</c:v>
                </c:pt>
                <c:pt idx="2115">
                  <c:v>54253</c:v>
                </c:pt>
                <c:pt idx="2116">
                  <c:v>54260</c:v>
                </c:pt>
                <c:pt idx="2117">
                  <c:v>54267</c:v>
                </c:pt>
                <c:pt idx="2118">
                  <c:v>54274</c:v>
                </c:pt>
                <c:pt idx="2119">
                  <c:v>54281</c:v>
                </c:pt>
                <c:pt idx="2120">
                  <c:v>54288</c:v>
                </c:pt>
                <c:pt idx="2121">
                  <c:v>54295</c:v>
                </c:pt>
                <c:pt idx="2122">
                  <c:v>54302</c:v>
                </c:pt>
                <c:pt idx="2123">
                  <c:v>54309</c:v>
                </c:pt>
                <c:pt idx="2124">
                  <c:v>54316</c:v>
                </c:pt>
                <c:pt idx="2125">
                  <c:v>54323</c:v>
                </c:pt>
                <c:pt idx="2126">
                  <c:v>54330</c:v>
                </c:pt>
                <c:pt idx="2127">
                  <c:v>54337</c:v>
                </c:pt>
                <c:pt idx="2128">
                  <c:v>54344</c:v>
                </c:pt>
                <c:pt idx="2129">
                  <c:v>54351</c:v>
                </c:pt>
                <c:pt idx="2130">
                  <c:v>54358</c:v>
                </c:pt>
                <c:pt idx="2131">
                  <c:v>54365</c:v>
                </c:pt>
                <c:pt idx="2132">
                  <c:v>54372</c:v>
                </c:pt>
                <c:pt idx="2133">
                  <c:v>54379</c:v>
                </c:pt>
                <c:pt idx="2134">
                  <c:v>54386</c:v>
                </c:pt>
                <c:pt idx="2135">
                  <c:v>54393</c:v>
                </c:pt>
                <c:pt idx="2136">
                  <c:v>54400</c:v>
                </c:pt>
                <c:pt idx="2137">
                  <c:v>54407</c:v>
                </c:pt>
                <c:pt idx="2138">
                  <c:v>54414</c:v>
                </c:pt>
                <c:pt idx="2139">
                  <c:v>54421</c:v>
                </c:pt>
                <c:pt idx="2140">
                  <c:v>54428</c:v>
                </c:pt>
                <c:pt idx="2141">
                  <c:v>54435</c:v>
                </c:pt>
                <c:pt idx="2142">
                  <c:v>54442</c:v>
                </c:pt>
                <c:pt idx="2143">
                  <c:v>54449</c:v>
                </c:pt>
                <c:pt idx="2144">
                  <c:v>54456</c:v>
                </c:pt>
                <c:pt idx="2145">
                  <c:v>54463</c:v>
                </c:pt>
                <c:pt idx="2146">
                  <c:v>54470</c:v>
                </c:pt>
                <c:pt idx="2147">
                  <c:v>54477</c:v>
                </c:pt>
                <c:pt idx="2148">
                  <c:v>54484</c:v>
                </c:pt>
                <c:pt idx="2149">
                  <c:v>54491</c:v>
                </c:pt>
                <c:pt idx="2150">
                  <c:v>54498</c:v>
                </c:pt>
                <c:pt idx="2151">
                  <c:v>54505</c:v>
                </c:pt>
                <c:pt idx="2152">
                  <c:v>54512</c:v>
                </c:pt>
                <c:pt idx="2153">
                  <c:v>54519</c:v>
                </c:pt>
                <c:pt idx="2154">
                  <c:v>54526</c:v>
                </c:pt>
                <c:pt idx="2155">
                  <c:v>54533</c:v>
                </c:pt>
                <c:pt idx="2156">
                  <c:v>54540</c:v>
                </c:pt>
                <c:pt idx="2157">
                  <c:v>54547</c:v>
                </c:pt>
                <c:pt idx="2158">
                  <c:v>54554</c:v>
                </c:pt>
                <c:pt idx="2159">
                  <c:v>54561</c:v>
                </c:pt>
                <c:pt idx="2160">
                  <c:v>54568</c:v>
                </c:pt>
                <c:pt idx="2161">
                  <c:v>54575</c:v>
                </c:pt>
                <c:pt idx="2162">
                  <c:v>54582</c:v>
                </c:pt>
                <c:pt idx="2163">
                  <c:v>54589</c:v>
                </c:pt>
                <c:pt idx="2164">
                  <c:v>54596</c:v>
                </c:pt>
                <c:pt idx="2165">
                  <c:v>54603</c:v>
                </c:pt>
                <c:pt idx="2166">
                  <c:v>54610</c:v>
                </c:pt>
                <c:pt idx="2167">
                  <c:v>54617</c:v>
                </c:pt>
                <c:pt idx="2168">
                  <c:v>54624</c:v>
                </c:pt>
                <c:pt idx="2169">
                  <c:v>54631</c:v>
                </c:pt>
                <c:pt idx="2170">
                  <c:v>54638</c:v>
                </c:pt>
                <c:pt idx="2171">
                  <c:v>54645</c:v>
                </c:pt>
                <c:pt idx="2172">
                  <c:v>54652</c:v>
                </c:pt>
                <c:pt idx="2173">
                  <c:v>54659</c:v>
                </c:pt>
                <c:pt idx="2174">
                  <c:v>54666</c:v>
                </c:pt>
                <c:pt idx="2175">
                  <c:v>54673</c:v>
                </c:pt>
                <c:pt idx="2176">
                  <c:v>54680</c:v>
                </c:pt>
                <c:pt idx="2177">
                  <c:v>54687</c:v>
                </c:pt>
                <c:pt idx="2178">
                  <c:v>54694</c:v>
                </c:pt>
                <c:pt idx="2179">
                  <c:v>54701</c:v>
                </c:pt>
                <c:pt idx="2180">
                  <c:v>54708</c:v>
                </c:pt>
                <c:pt idx="2181">
                  <c:v>54715</c:v>
                </c:pt>
                <c:pt idx="2182">
                  <c:v>54722</c:v>
                </c:pt>
                <c:pt idx="2183">
                  <c:v>54729</c:v>
                </c:pt>
                <c:pt idx="2184">
                  <c:v>54736</c:v>
                </c:pt>
                <c:pt idx="2185">
                  <c:v>54743</c:v>
                </c:pt>
                <c:pt idx="2186">
                  <c:v>54750</c:v>
                </c:pt>
                <c:pt idx="2187">
                  <c:v>54757</c:v>
                </c:pt>
                <c:pt idx="2188">
                  <c:v>54764</c:v>
                </c:pt>
                <c:pt idx="2189">
                  <c:v>54771</c:v>
                </c:pt>
                <c:pt idx="2190">
                  <c:v>54778</c:v>
                </c:pt>
                <c:pt idx="2191">
                  <c:v>54785</c:v>
                </c:pt>
                <c:pt idx="2192">
                  <c:v>54792</c:v>
                </c:pt>
                <c:pt idx="2193">
                  <c:v>54799</c:v>
                </c:pt>
                <c:pt idx="2194">
                  <c:v>54806</c:v>
                </c:pt>
                <c:pt idx="2195">
                  <c:v>54813</c:v>
                </c:pt>
                <c:pt idx="2196">
                  <c:v>54820</c:v>
                </c:pt>
                <c:pt idx="2197">
                  <c:v>54827</c:v>
                </c:pt>
                <c:pt idx="2198">
                  <c:v>54834</c:v>
                </c:pt>
                <c:pt idx="2199">
                  <c:v>54841</c:v>
                </c:pt>
                <c:pt idx="2200">
                  <c:v>54848</c:v>
                </c:pt>
                <c:pt idx="2201">
                  <c:v>54855</c:v>
                </c:pt>
                <c:pt idx="2202">
                  <c:v>54862</c:v>
                </c:pt>
                <c:pt idx="2203">
                  <c:v>54869</c:v>
                </c:pt>
                <c:pt idx="2204">
                  <c:v>54876</c:v>
                </c:pt>
                <c:pt idx="2205">
                  <c:v>54883</c:v>
                </c:pt>
                <c:pt idx="2206">
                  <c:v>54890</c:v>
                </c:pt>
                <c:pt idx="2207">
                  <c:v>54897</c:v>
                </c:pt>
                <c:pt idx="2208">
                  <c:v>54904</c:v>
                </c:pt>
                <c:pt idx="2209">
                  <c:v>54911</c:v>
                </c:pt>
                <c:pt idx="2210">
                  <c:v>54918</c:v>
                </c:pt>
                <c:pt idx="2211">
                  <c:v>54925</c:v>
                </c:pt>
                <c:pt idx="2212">
                  <c:v>54932</c:v>
                </c:pt>
                <c:pt idx="2213">
                  <c:v>54939</c:v>
                </c:pt>
                <c:pt idx="2214">
                  <c:v>54946</c:v>
                </c:pt>
                <c:pt idx="2215">
                  <c:v>54953</c:v>
                </c:pt>
                <c:pt idx="2216">
                  <c:v>54960</c:v>
                </c:pt>
                <c:pt idx="2217">
                  <c:v>54967</c:v>
                </c:pt>
                <c:pt idx="2218">
                  <c:v>54974</c:v>
                </c:pt>
                <c:pt idx="2219">
                  <c:v>54981</c:v>
                </c:pt>
                <c:pt idx="2220">
                  <c:v>54988</c:v>
                </c:pt>
                <c:pt idx="2221">
                  <c:v>54995</c:v>
                </c:pt>
                <c:pt idx="2222">
                  <c:v>55002</c:v>
                </c:pt>
                <c:pt idx="2223">
                  <c:v>55009</c:v>
                </c:pt>
                <c:pt idx="2224">
                  <c:v>55016</c:v>
                </c:pt>
                <c:pt idx="2225">
                  <c:v>55023</c:v>
                </c:pt>
                <c:pt idx="2226">
                  <c:v>55030</c:v>
                </c:pt>
                <c:pt idx="2227">
                  <c:v>55037</c:v>
                </c:pt>
                <c:pt idx="2228">
                  <c:v>55044</c:v>
                </c:pt>
                <c:pt idx="2229">
                  <c:v>55051</c:v>
                </c:pt>
                <c:pt idx="2230">
                  <c:v>55058</c:v>
                </c:pt>
                <c:pt idx="2231">
                  <c:v>55065</c:v>
                </c:pt>
                <c:pt idx="2232">
                  <c:v>55072</c:v>
                </c:pt>
                <c:pt idx="2233">
                  <c:v>55079</c:v>
                </c:pt>
                <c:pt idx="2234">
                  <c:v>55086</c:v>
                </c:pt>
                <c:pt idx="2235">
                  <c:v>55093</c:v>
                </c:pt>
                <c:pt idx="2236">
                  <c:v>55100</c:v>
                </c:pt>
                <c:pt idx="2237">
                  <c:v>55107</c:v>
                </c:pt>
                <c:pt idx="2238">
                  <c:v>55114</c:v>
                </c:pt>
                <c:pt idx="2239">
                  <c:v>55121</c:v>
                </c:pt>
                <c:pt idx="2240">
                  <c:v>55128</c:v>
                </c:pt>
                <c:pt idx="2241">
                  <c:v>55135</c:v>
                </c:pt>
                <c:pt idx="2242">
                  <c:v>55142</c:v>
                </c:pt>
                <c:pt idx="2243">
                  <c:v>55149</c:v>
                </c:pt>
                <c:pt idx="2244">
                  <c:v>55156</c:v>
                </c:pt>
                <c:pt idx="2245">
                  <c:v>55163</c:v>
                </c:pt>
                <c:pt idx="2246">
                  <c:v>55170</c:v>
                </c:pt>
                <c:pt idx="2247">
                  <c:v>55177</c:v>
                </c:pt>
                <c:pt idx="2248">
                  <c:v>55184</c:v>
                </c:pt>
                <c:pt idx="2249">
                  <c:v>55191</c:v>
                </c:pt>
                <c:pt idx="2250">
                  <c:v>55198</c:v>
                </c:pt>
                <c:pt idx="2251">
                  <c:v>55205</c:v>
                </c:pt>
                <c:pt idx="2252">
                  <c:v>55212</c:v>
                </c:pt>
                <c:pt idx="2253">
                  <c:v>55219</c:v>
                </c:pt>
                <c:pt idx="2254">
                  <c:v>55226</c:v>
                </c:pt>
                <c:pt idx="2255">
                  <c:v>55233</c:v>
                </c:pt>
                <c:pt idx="2256">
                  <c:v>55240</c:v>
                </c:pt>
                <c:pt idx="2257">
                  <c:v>55247</c:v>
                </c:pt>
                <c:pt idx="2258">
                  <c:v>55254</c:v>
                </c:pt>
                <c:pt idx="2259">
                  <c:v>55261</c:v>
                </c:pt>
                <c:pt idx="2260">
                  <c:v>55268</c:v>
                </c:pt>
                <c:pt idx="2261">
                  <c:v>55275</c:v>
                </c:pt>
                <c:pt idx="2262">
                  <c:v>55282</c:v>
                </c:pt>
                <c:pt idx="2263">
                  <c:v>55289</c:v>
                </c:pt>
                <c:pt idx="2264">
                  <c:v>55296</c:v>
                </c:pt>
                <c:pt idx="2265">
                  <c:v>55303</c:v>
                </c:pt>
                <c:pt idx="2266">
                  <c:v>55310</c:v>
                </c:pt>
                <c:pt idx="2267">
                  <c:v>55317</c:v>
                </c:pt>
                <c:pt idx="2268">
                  <c:v>55324</c:v>
                </c:pt>
                <c:pt idx="2269">
                  <c:v>55331</c:v>
                </c:pt>
                <c:pt idx="2270">
                  <c:v>55338</c:v>
                </c:pt>
                <c:pt idx="2271">
                  <c:v>55345</c:v>
                </c:pt>
                <c:pt idx="2272">
                  <c:v>55352</c:v>
                </c:pt>
                <c:pt idx="2273">
                  <c:v>55359</c:v>
                </c:pt>
                <c:pt idx="2274">
                  <c:v>55366</c:v>
                </c:pt>
                <c:pt idx="2275">
                  <c:v>55373</c:v>
                </c:pt>
                <c:pt idx="2276">
                  <c:v>55380</c:v>
                </c:pt>
                <c:pt idx="2277">
                  <c:v>55387</c:v>
                </c:pt>
                <c:pt idx="2278">
                  <c:v>55394</c:v>
                </c:pt>
                <c:pt idx="2279">
                  <c:v>55401</c:v>
                </c:pt>
                <c:pt idx="2280">
                  <c:v>55408</c:v>
                </c:pt>
                <c:pt idx="2281">
                  <c:v>55415</c:v>
                </c:pt>
                <c:pt idx="2282">
                  <c:v>55422</c:v>
                </c:pt>
                <c:pt idx="2283">
                  <c:v>55429</c:v>
                </c:pt>
                <c:pt idx="2284">
                  <c:v>55436</c:v>
                </c:pt>
                <c:pt idx="2285">
                  <c:v>55443</c:v>
                </c:pt>
                <c:pt idx="2286">
                  <c:v>55450</c:v>
                </c:pt>
                <c:pt idx="2287">
                  <c:v>55457</c:v>
                </c:pt>
                <c:pt idx="2288">
                  <c:v>55464</c:v>
                </c:pt>
                <c:pt idx="2289">
                  <c:v>55471</c:v>
                </c:pt>
                <c:pt idx="2290">
                  <c:v>55478</c:v>
                </c:pt>
                <c:pt idx="2291">
                  <c:v>55485</c:v>
                </c:pt>
                <c:pt idx="2292">
                  <c:v>55492</c:v>
                </c:pt>
                <c:pt idx="2293">
                  <c:v>55499</c:v>
                </c:pt>
                <c:pt idx="2294">
                  <c:v>55506</c:v>
                </c:pt>
                <c:pt idx="2295">
                  <c:v>55514</c:v>
                </c:pt>
                <c:pt idx="2296">
                  <c:v>55521</c:v>
                </c:pt>
                <c:pt idx="2297">
                  <c:v>55528</c:v>
                </c:pt>
                <c:pt idx="2298">
                  <c:v>55535</c:v>
                </c:pt>
                <c:pt idx="2299">
                  <c:v>55542</c:v>
                </c:pt>
                <c:pt idx="2300">
                  <c:v>55549</c:v>
                </c:pt>
                <c:pt idx="2301">
                  <c:v>55556</c:v>
                </c:pt>
                <c:pt idx="2302">
                  <c:v>55563</c:v>
                </c:pt>
                <c:pt idx="2303">
                  <c:v>55570</c:v>
                </c:pt>
                <c:pt idx="2304">
                  <c:v>55577</c:v>
                </c:pt>
                <c:pt idx="2305">
                  <c:v>55584</c:v>
                </c:pt>
                <c:pt idx="2306">
                  <c:v>55591</c:v>
                </c:pt>
                <c:pt idx="2307">
                  <c:v>55598</c:v>
                </c:pt>
                <c:pt idx="2308">
                  <c:v>55605</c:v>
                </c:pt>
                <c:pt idx="2309">
                  <c:v>55612</c:v>
                </c:pt>
                <c:pt idx="2310">
                  <c:v>55619</c:v>
                </c:pt>
                <c:pt idx="2311">
                  <c:v>55626</c:v>
                </c:pt>
                <c:pt idx="2312">
                  <c:v>55633</c:v>
                </c:pt>
                <c:pt idx="2313">
                  <c:v>55641</c:v>
                </c:pt>
                <c:pt idx="2314">
                  <c:v>55648</c:v>
                </c:pt>
                <c:pt idx="2315">
                  <c:v>55655</c:v>
                </c:pt>
                <c:pt idx="2316">
                  <c:v>55662</c:v>
                </c:pt>
                <c:pt idx="2317">
                  <c:v>55669</c:v>
                </c:pt>
                <c:pt idx="2318">
                  <c:v>55676</c:v>
                </c:pt>
                <c:pt idx="2319">
                  <c:v>55683</c:v>
                </c:pt>
                <c:pt idx="2320">
                  <c:v>55690</c:v>
                </c:pt>
                <c:pt idx="2321">
                  <c:v>55697</c:v>
                </c:pt>
                <c:pt idx="2322">
                  <c:v>55704</c:v>
                </c:pt>
                <c:pt idx="2323">
                  <c:v>55711</c:v>
                </c:pt>
                <c:pt idx="2324">
                  <c:v>55718</c:v>
                </c:pt>
                <c:pt idx="2325">
                  <c:v>55725</c:v>
                </c:pt>
                <c:pt idx="2326">
                  <c:v>55732</c:v>
                </c:pt>
                <c:pt idx="2327">
                  <c:v>55739</c:v>
                </c:pt>
                <c:pt idx="2328">
                  <c:v>55746</c:v>
                </c:pt>
                <c:pt idx="2329">
                  <c:v>55753</c:v>
                </c:pt>
                <c:pt idx="2330">
                  <c:v>55760</c:v>
                </c:pt>
                <c:pt idx="2331">
                  <c:v>55767</c:v>
                </c:pt>
                <c:pt idx="2332">
                  <c:v>55774</c:v>
                </c:pt>
                <c:pt idx="2333">
                  <c:v>55781</c:v>
                </c:pt>
                <c:pt idx="2334">
                  <c:v>55788</c:v>
                </c:pt>
                <c:pt idx="2335">
                  <c:v>55795</c:v>
                </c:pt>
                <c:pt idx="2336">
                  <c:v>55802</c:v>
                </c:pt>
                <c:pt idx="2337">
                  <c:v>55809</c:v>
                </c:pt>
                <c:pt idx="2338">
                  <c:v>55816</c:v>
                </c:pt>
                <c:pt idx="2339">
                  <c:v>55823</c:v>
                </c:pt>
                <c:pt idx="2340">
                  <c:v>55830</c:v>
                </c:pt>
                <c:pt idx="2341">
                  <c:v>55837</c:v>
                </c:pt>
                <c:pt idx="2342">
                  <c:v>55844</c:v>
                </c:pt>
                <c:pt idx="2343">
                  <c:v>55851</c:v>
                </c:pt>
                <c:pt idx="2344">
                  <c:v>55858</c:v>
                </c:pt>
                <c:pt idx="2345">
                  <c:v>55865</c:v>
                </c:pt>
                <c:pt idx="2346">
                  <c:v>55872</c:v>
                </c:pt>
                <c:pt idx="2347">
                  <c:v>55880</c:v>
                </c:pt>
                <c:pt idx="2348">
                  <c:v>55887</c:v>
                </c:pt>
                <c:pt idx="2349">
                  <c:v>55894</c:v>
                </c:pt>
                <c:pt idx="2350">
                  <c:v>55901</c:v>
                </c:pt>
                <c:pt idx="2351">
                  <c:v>55908</c:v>
                </c:pt>
                <c:pt idx="2352">
                  <c:v>55915</c:v>
                </c:pt>
                <c:pt idx="2353">
                  <c:v>55922</c:v>
                </c:pt>
                <c:pt idx="2354">
                  <c:v>55929</c:v>
                </c:pt>
                <c:pt idx="2355">
                  <c:v>55936</c:v>
                </c:pt>
                <c:pt idx="2356">
                  <c:v>55943</c:v>
                </c:pt>
                <c:pt idx="2357">
                  <c:v>55950</c:v>
                </c:pt>
                <c:pt idx="2358">
                  <c:v>55957</c:v>
                </c:pt>
                <c:pt idx="2359">
                  <c:v>55964</c:v>
                </c:pt>
                <c:pt idx="2360">
                  <c:v>55971</c:v>
                </c:pt>
                <c:pt idx="2361">
                  <c:v>55982</c:v>
                </c:pt>
                <c:pt idx="2362">
                  <c:v>55989</c:v>
                </c:pt>
                <c:pt idx="2363">
                  <c:v>55996</c:v>
                </c:pt>
                <c:pt idx="2364">
                  <c:v>56003</c:v>
                </c:pt>
              </c:numCache>
            </c:numRef>
          </c:cat>
          <c:val>
            <c:numRef>
              <c:f>EUR1Y!$AY$2:$AY$2366</c:f>
              <c:numCache>
                <c:formatCode>0.0000%</c:formatCode>
                <c:ptCount val="2365"/>
                <c:pt idx="0">
                  <c:v>1.6099999999999997E-3</c:v>
                </c:pt>
                <c:pt idx="1">
                  <c:v>1.6086186735785343E-3</c:v>
                </c:pt>
                <c:pt idx="2">
                  <c:v>1.6056189202930176E-3</c:v>
                </c:pt>
                <c:pt idx="3">
                  <c:v>1.604981415169214E-3</c:v>
                </c:pt>
                <c:pt idx="4">
                  <c:v>1.6014042574283704E-3</c:v>
                </c:pt>
                <c:pt idx="5">
                  <c:v>1.5999194578475975E-3</c:v>
                </c:pt>
                <c:pt idx="6">
                  <c:v>1.5984273799269266E-3</c:v>
                </c:pt>
                <c:pt idx="7">
                  <c:v>1.5952718543103034E-3</c:v>
                </c:pt>
                <c:pt idx="8">
                  <c:v>1.5946062085006997E-3</c:v>
                </c:pt>
                <c:pt idx="9">
                  <c:v>1.5909615280230152E-3</c:v>
                </c:pt>
                <c:pt idx="10">
                  <c:v>1.5894884485298749E-3</c:v>
                </c:pt>
                <c:pt idx="11">
                  <c:v>1.588029274046556E-3</c:v>
                </c:pt>
                <c:pt idx="12">
                  <c:v>1.5851569321078747E-3</c:v>
                </c:pt>
                <c:pt idx="13">
                  <c:v>1.5844637768806864E-3</c:v>
                </c:pt>
                <c:pt idx="14">
                  <c:v>1.5810534040069072E-3</c:v>
                </c:pt>
                <c:pt idx="15">
                  <c:v>1.579744956794471E-3</c:v>
                </c:pt>
                <c:pt idx="16">
                  <c:v>1.5784731409044914E-3</c:v>
                </c:pt>
                <c:pt idx="17">
                  <c:v>1.5763494744340464E-3</c:v>
                </c:pt>
                <c:pt idx="18">
                  <c:v>1.5756323658329941E-3</c:v>
                </c:pt>
                <c:pt idx="19">
                  <c:v>1.5727826732502483E-3</c:v>
                </c:pt>
                <c:pt idx="20">
                  <c:v>1.5718025713856629E-3</c:v>
                </c:pt>
                <c:pt idx="21">
                  <c:v>1.5708833701608001E-3</c:v>
                </c:pt>
                <c:pt idx="22">
                  <c:v>1.5699999999999894E-3</c:v>
                </c:pt>
                <c:pt idx="23">
                  <c:v>1.5692656228176915E-3</c:v>
                </c:pt>
                <c:pt idx="24">
                  <c:v>1.5678721595300115E-3</c:v>
                </c:pt>
                <c:pt idx="25">
                  <c:v>1.5680447337356478E-3</c:v>
                </c:pt>
                <c:pt idx="26">
                  <c:v>1.5685281516658147E-3</c:v>
                </c:pt>
                <c:pt idx="27">
                  <c:v>1.5731264916683748E-3</c:v>
                </c:pt>
                <c:pt idx="28">
                  <c:v>1.5724006175244669E-3</c:v>
                </c:pt>
                <c:pt idx="29">
                  <c:v>1.5750001916314089E-3</c:v>
                </c:pt>
                <c:pt idx="30">
                  <c:v>1.5769813466015399E-3</c:v>
                </c:pt>
                <c:pt idx="31">
                  <c:v>1.5791491018227689E-3</c:v>
                </c:pt>
                <c:pt idx="32">
                  <c:v>1.587960568810672E-3</c:v>
                </c:pt>
                <c:pt idx="33">
                  <c:v>1.5872750385963119E-3</c:v>
                </c:pt>
                <c:pt idx="34">
                  <c:v>1.5921318660964627E-3</c:v>
                </c:pt>
                <c:pt idx="35">
                  <c:v>1.5950235076569782E-3</c:v>
                </c:pt>
                <c:pt idx="36">
                  <c:v>1.597968040322978E-3</c:v>
                </c:pt>
                <c:pt idx="37">
                  <c:v>1.6081837509604338E-3</c:v>
                </c:pt>
                <c:pt idx="38">
                  <c:v>1.6075532213277674E-3</c:v>
                </c:pt>
                <c:pt idx="39">
                  <c:v>1.6127816900095681E-3</c:v>
                </c:pt>
                <c:pt idx="40">
                  <c:v>1.6156194337503243E-3</c:v>
                </c:pt>
                <c:pt idx="41">
                  <c:v>1.6183668851358485E-3</c:v>
                </c:pt>
                <c:pt idx="42">
                  <c:v>1.6270159993717905E-3</c:v>
                </c:pt>
                <c:pt idx="43">
                  <c:v>1.6264366874436721E-3</c:v>
                </c:pt>
                <c:pt idx="44">
                  <c:v>1.6299999999635688E-3</c:v>
                </c:pt>
                <c:pt idx="45">
                  <c:v>1.6318518671702539E-3</c:v>
                </c:pt>
                <c:pt idx="46">
                  <c:v>1.6336745802892705E-3</c:v>
                </c:pt>
                <c:pt idx="47">
                  <c:v>1.6400792486473536E-3</c:v>
                </c:pt>
                <c:pt idx="48">
                  <c:v>1.6395354645978395E-3</c:v>
                </c:pt>
                <c:pt idx="49">
                  <c:v>1.6424245070999143E-3</c:v>
                </c:pt>
                <c:pt idx="50">
                  <c:v>1.6441168064272526E-3</c:v>
                </c:pt>
                <c:pt idx="51">
                  <c:v>1.645794993386923E-3</c:v>
                </c:pt>
                <c:pt idx="52">
                  <c:v>1.651793974899886E-3</c:v>
                </c:pt>
                <c:pt idx="53">
                  <c:v>1.651282051167763E-3</c:v>
                </c:pt>
                <c:pt idx="54">
                  <c:v>1.6540532913497709E-3</c:v>
                </c:pt>
                <c:pt idx="55">
                  <c:v>1.655694540511266E-3</c:v>
                </c:pt>
                <c:pt idx="56">
                  <c:v>1.6573377942419492E-3</c:v>
                </c:pt>
                <c:pt idx="57">
                  <c:v>1.6632676337937347E-3</c:v>
                </c:pt>
                <c:pt idx="58">
                  <c:v>1.6627869147555654E-3</c:v>
                </c:pt>
                <c:pt idx="59">
                  <c:v>1.6656685561698989E-3</c:v>
                </c:pt>
                <c:pt idx="60">
                  <c:v>1.6673747993771677E-3</c:v>
                </c:pt>
                <c:pt idx="61">
                  <c:v>1.6691002393237166E-3</c:v>
                </c:pt>
                <c:pt idx="62">
                  <c:v>1.6753156143174024E-3</c:v>
                </c:pt>
                <c:pt idx="63">
                  <c:v>1.6748676619464066E-3</c:v>
                </c:pt>
                <c:pt idx="64">
                  <c:v>1.6781051915163746E-3</c:v>
                </c:pt>
                <c:pt idx="65">
                  <c:v>1.6800000000000421E-3</c:v>
                </c:pt>
                <c:pt idx="66">
                  <c:v>1.6819313500073966E-3</c:v>
                </c:pt>
                <c:pt idx="67">
                  <c:v>1.6886726143410392E-3</c:v>
                </c:pt>
                <c:pt idx="68">
                  <c:v>1.68829902316593E-3</c:v>
                </c:pt>
                <c:pt idx="69">
                  <c:v>1.6921130839147511E-3</c:v>
                </c:pt>
                <c:pt idx="70">
                  <c:v>1.6942487569529495E-3</c:v>
                </c:pt>
                <c:pt idx="71">
                  <c:v>1.6964155087892624E-3</c:v>
                </c:pt>
                <c:pt idx="72">
                  <c:v>1.7035413691299604E-3</c:v>
                </c:pt>
                <c:pt idx="73">
                  <c:v>1.7033107550185043E-3</c:v>
                </c:pt>
                <c:pt idx="74">
                  <c:v>1.7076818553736655E-3</c:v>
                </c:pt>
                <c:pt idx="75">
                  <c:v>1.710014503867701E-3</c:v>
                </c:pt>
                <c:pt idx="76">
                  <c:v>1.7123710928508905E-3</c:v>
                </c:pt>
                <c:pt idx="77">
                  <c:v>1.7197541470008401E-3</c:v>
                </c:pt>
                <c:pt idx="78">
                  <c:v>1.7196580554131599E-3</c:v>
                </c:pt>
                <c:pt idx="79">
                  <c:v>1.7244722108446676E-3</c:v>
                </c:pt>
                <c:pt idx="80">
                  <c:v>1.7269474627549916E-3</c:v>
                </c:pt>
                <c:pt idx="81">
                  <c:v>1.7294380488460169E-3</c:v>
                </c:pt>
                <c:pt idx="82">
                  <c:v>1.7394196001743949E-3</c:v>
                </c:pt>
                <c:pt idx="83">
                  <c:v>1.7420727169874639E-3</c:v>
                </c:pt>
                <c:pt idx="84">
                  <c:v>1.7446259236403396E-3</c:v>
                </c:pt>
                <c:pt idx="85">
                  <c:v>1.7471843899560847E-3</c:v>
                </c:pt>
                <c:pt idx="86">
                  <c:v>1.7472719952184982E-3</c:v>
                </c:pt>
                <c:pt idx="87">
                  <c:v>1.7599999997467365E-3</c:v>
                </c:pt>
                <c:pt idx="88">
                  <c:v>1.7625868051044144E-3</c:v>
                </c:pt>
                <c:pt idx="89">
                  <c:v>1.7652273311688823E-3</c:v>
                </c:pt>
                <c:pt idx="90">
                  <c:v>1.7728887933829793E-3</c:v>
                </c:pt>
                <c:pt idx="91">
                  <c:v>1.7731494027758213E-3</c:v>
                </c:pt>
                <c:pt idx="92">
                  <c:v>1.7791111263010251E-3</c:v>
                </c:pt>
                <c:pt idx="93">
                  <c:v>1.7819983181564553E-3</c:v>
                </c:pt>
                <c:pt idx="94">
                  <c:v>1.7849134305651865E-3</c:v>
                </c:pt>
                <c:pt idx="95">
                  <c:v>1.7928329314889999E-3</c:v>
                </c:pt>
                <c:pt idx="96">
                  <c:v>1.7932996214097569E-3</c:v>
                </c:pt>
                <c:pt idx="97">
                  <c:v>1.7997679117082439E-3</c:v>
                </c:pt>
                <c:pt idx="98">
                  <c:v>1.8027657427347229E-3</c:v>
                </c:pt>
                <c:pt idx="99">
                  <c:v>1.8057626452796481E-3</c:v>
                </c:pt>
                <c:pt idx="100">
                  <c:v>1.8134472810467917E-3</c:v>
                </c:pt>
                <c:pt idx="101">
                  <c:v>1.8140692533116175E-3</c:v>
                </c:pt>
                <c:pt idx="102">
                  <c:v>1.8205780951247304E-3</c:v>
                </c:pt>
                <c:pt idx="103">
                  <c:v>1.8234754741012526E-3</c:v>
                </c:pt>
                <c:pt idx="104">
                  <c:v>1.8263400261787615E-3</c:v>
                </c:pt>
                <c:pt idx="105">
                  <c:v>1.8332675265336051E-3</c:v>
                </c:pt>
                <c:pt idx="106">
                  <c:v>1.8359419740913686E-3</c:v>
                </c:pt>
                <c:pt idx="107">
                  <c:v>1.8400000000001295E-3</c:v>
                </c:pt>
                <c:pt idx="108">
                  <c:v>1.8425744112292423E-3</c:v>
                </c:pt>
                <c:pt idx="109">
                  <c:v>1.8451068503313791E-3</c:v>
                </c:pt>
                <c:pt idx="110">
                  <c:v>1.8509026170247741E-3</c:v>
                </c:pt>
                <c:pt idx="111">
                  <c:v>1.8516887986494569E-3</c:v>
                </c:pt>
                <c:pt idx="112">
                  <c:v>1.8572717945937981E-3</c:v>
                </c:pt>
                <c:pt idx="113">
                  <c:v>1.8596320924370918E-3</c:v>
                </c:pt>
                <c:pt idx="114">
                  <c:v>1.8619771773860532E-3</c:v>
                </c:pt>
                <c:pt idx="115">
                  <c:v>1.8671595657975899E-3</c:v>
                </c:pt>
                <c:pt idx="116">
                  <c:v>1.8680540179264035E-3</c:v>
                </c:pt>
                <c:pt idx="117">
                  <c:v>1.8736118683636944E-3</c:v>
                </c:pt>
                <c:pt idx="118">
                  <c:v>1.8759484447965784E-3</c:v>
                </c:pt>
                <c:pt idx="119">
                  <c:v>1.8782975933273607E-3</c:v>
                </c:pt>
                <c:pt idx="120">
                  <c:v>1.8835045146678323E-3</c:v>
                </c:pt>
                <c:pt idx="121">
                  <c:v>1.8844789091779595E-3</c:v>
                </c:pt>
                <c:pt idx="122">
                  <c:v>1.8903745058948406E-3</c:v>
                </c:pt>
                <c:pt idx="123">
                  <c:v>1.892884933201749E-3</c:v>
                </c:pt>
                <c:pt idx="124">
                  <c:v>1.8954367434291361E-3</c:v>
                </c:pt>
                <c:pt idx="125">
                  <c:v>1.9013297544852859E-3</c:v>
                </c:pt>
                <c:pt idx="126">
                  <c:v>1.902354714394184E-3</c:v>
                </c:pt>
                <c:pt idx="127">
                  <c:v>1.9071753094508949E-3</c:v>
                </c:pt>
                <c:pt idx="128">
                  <c:v>1.9100000000000844E-3</c:v>
                </c:pt>
                <c:pt idx="129">
                  <c:v>1.912885350019926E-3</c:v>
                </c:pt>
                <c:pt idx="130">
                  <c:v>1.915825886237735E-3</c:v>
                </c:pt>
                <c:pt idx="131">
                  <c:v>1.9228039256580112E-3</c:v>
                </c:pt>
                <c:pt idx="132">
                  <c:v>1.9280994067171317E-3</c:v>
                </c:pt>
                <c:pt idx="133">
                  <c:v>1.9312853724507745E-3</c:v>
                </c:pt>
                <c:pt idx="134">
                  <c:v>1.9345142144298756E-3</c:v>
                </c:pt>
                <c:pt idx="135">
                  <c:v>1.9377838263077761E-3</c:v>
                </c:pt>
                <c:pt idx="136">
                  <c:v>1.9455183461566296E-3</c:v>
                </c:pt>
                <c:pt idx="137">
                  <c:v>1.9512272988831427E-3</c:v>
                </c:pt>
                <c:pt idx="138">
                  <c:v>1.9546686180432989E-3</c:v>
                </c:pt>
                <c:pt idx="139">
                  <c:v>1.9581377407982786E-3</c:v>
                </c:pt>
                <c:pt idx="140">
                  <c:v>1.9616324513829766E-3</c:v>
                </c:pt>
                <c:pt idx="141">
                  <c:v>1.9698030813982271E-3</c:v>
                </c:pt>
                <c:pt idx="142">
                  <c:v>1.9758223094754612E-3</c:v>
                </c:pt>
                <c:pt idx="143">
                  <c:v>1.9794111754791823E-3</c:v>
                </c:pt>
                <c:pt idx="144">
                  <c:v>1.9830120063591165E-3</c:v>
                </c:pt>
                <c:pt idx="145">
                  <c:v>1.9866224768892247E-3</c:v>
                </c:pt>
                <c:pt idx="146">
                  <c:v>2.0047369465559539E-3</c:v>
                </c:pt>
                <c:pt idx="147">
                  <c:v>2.0083555493719206E-3</c:v>
                </c:pt>
                <c:pt idx="148">
                  <c:v>2.0119670773143783E-3</c:v>
                </c:pt>
                <c:pt idx="149">
                  <c:v>2.0199999999992719E-3</c:v>
                </c:pt>
                <c:pt idx="150">
                  <c:v>2.0263181813727025E-3</c:v>
                </c:pt>
                <c:pt idx="151">
                  <c:v>2.0299157051327987E-3</c:v>
                </c:pt>
                <c:pt idx="152">
                  <c:v>2.033529785453729E-3</c:v>
                </c:pt>
                <c:pt idx="153">
                  <c:v>2.0371594607566232E-3</c:v>
                </c:pt>
                <c:pt idx="154">
                  <c:v>2.0452350967071231E-3</c:v>
                </c:pt>
                <c:pt idx="155">
                  <c:v>2.0518146117047497E-3</c:v>
                </c:pt>
                <c:pt idx="156">
                  <c:v>2.0555075697267634E-3</c:v>
                </c:pt>
                <c:pt idx="157">
                  <c:v>2.0592101921504393E-3</c:v>
                </c:pt>
                <c:pt idx="158">
                  <c:v>2.0717362129017195E-3</c:v>
                </c:pt>
                <c:pt idx="159">
                  <c:v>2.0732479277159144E-3</c:v>
                </c:pt>
                <c:pt idx="160">
                  <c:v>2.0778324668047077E-3</c:v>
                </c:pt>
                <c:pt idx="161">
                  <c:v>2.0815714861178317E-3</c:v>
                </c:pt>
                <c:pt idx="162">
                  <c:v>2.0853129017059146E-3</c:v>
                </c:pt>
                <c:pt idx="163">
                  <c:v>2.0890556445691639E-3</c:v>
                </c:pt>
                <c:pt idx="164">
                  <c:v>2.0971038879241026E-3</c:v>
                </c:pt>
                <c:pt idx="165">
                  <c:v>2.1040182401779245E-3</c:v>
                </c:pt>
                <c:pt idx="166">
                  <c:v>2.107751315815469E-3</c:v>
                </c:pt>
                <c:pt idx="167">
                  <c:v>2.1114791435632198E-3</c:v>
                </c:pt>
                <c:pt idx="168">
                  <c:v>2.115200600697564E-3</c:v>
                </c:pt>
                <c:pt idx="169">
                  <c:v>2.1168332157686805E-3</c:v>
                </c:pt>
                <c:pt idx="170">
                  <c:v>2.1299999999998833E-3</c:v>
                </c:pt>
                <c:pt idx="171">
                  <c:v>2.1336704713428574E-3</c:v>
                </c:pt>
                <c:pt idx="172">
                  <c:v>2.1373254408582842E-3</c:v>
                </c:pt>
                <c:pt idx="173">
                  <c:v>2.1409664654601034E-3</c:v>
                </c:pt>
                <c:pt idx="174">
                  <c:v>2.14840782735699E-3</c:v>
                </c:pt>
                <c:pt idx="175">
                  <c:v>2.1554226464560447E-3</c:v>
                </c:pt>
                <c:pt idx="176">
                  <c:v>2.1590176936457399E-3</c:v>
                </c:pt>
                <c:pt idx="177">
                  <c:v>2.1626083734746057E-3</c:v>
                </c:pt>
                <c:pt idx="178">
                  <c:v>2.1661963215467328E-3</c:v>
                </c:pt>
                <c:pt idx="179">
                  <c:v>2.1734218674252536E-3</c:v>
                </c:pt>
                <c:pt idx="180">
                  <c:v>2.1805539018212236E-3</c:v>
                </c:pt>
                <c:pt idx="181">
                  <c:v>2.1841531186447623E-3</c:v>
                </c:pt>
                <c:pt idx="182">
                  <c:v>2.1877596534232006E-3</c:v>
                </c:pt>
                <c:pt idx="183">
                  <c:v>2.1913752204582256E-3</c:v>
                </c:pt>
                <c:pt idx="184">
                  <c:v>2.1986345301845639E-3</c:v>
                </c:pt>
                <c:pt idx="185">
                  <c:v>2.2059624907384708E-3</c:v>
                </c:pt>
                <c:pt idx="186">
                  <c:v>2.2096493271268735E-3</c:v>
                </c:pt>
                <c:pt idx="187">
                  <c:v>2.2133557177141938E-3</c:v>
                </c:pt>
                <c:pt idx="188">
                  <c:v>2.2170834555174544E-3</c:v>
                </c:pt>
                <c:pt idx="189">
                  <c:v>2.2246344944650714E-3</c:v>
                </c:pt>
                <c:pt idx="190">
                  <c:v>2.2322441328775453E-3</c:v>
                </c:pt>
                <c:pt idx="191">
                  <c:v>2.2361058956759622E-3</c:v>
                </c:pt>
                <c:pt idx="192">
                  <c:v>2.2400000000000015E-3</c:v>
                </c:pt>
                <c:pt idx="193">
                  <c:v>2.2439219674046506E-3</c:v>
                </c:pt>
                <c:pt idx="194">
                  <c:v>2.2519388689868714E-3</c:v>
                </c:pt>
                <c:pt idx="195">
                  <c:v>2.2598253059969791E-3</c:v>
                </c:pt>
                <c:pt idx="196">
                  <c:v>2.2638532506831536E-3</c:v>
                </c:pt>
                <c:pt idx="197">
                  <c:v>2.2679013449563141E-3</c:v>
                </c:pt>
                <c:pt idx="198">
                  <c:v>2.2719692458296695E-3</c:v>
                </c:pt>
                <c:pt idx="199">
                  <c:v>2.2802977722648681E-3</c:v>
                </c:pt>
                <c:pt idx="200">
                  <c:v>2.2884321401193362E-3</c:v>
                </c:pt>
                <c:pt idx="201">
                  <c:v>2.2925940137243157E-3</c:v>
                </c:pt>
                <c:pt idx="202">
                  <c:v>2.2967736867296048E-3</c:v>
                </c:pt>
                <c:pt idx="203">
                  <c:v>2.3009708330552188E-3</c:v>
                </c:pt>
                <c:pt idx="204">
                  <c:v>2.3095039485449228E-3</c:v>
                </c:pt>
                <c:pt idx="205">
                  <c:v>2.3179277145031329E-3</c:v>
                </c:pt>
                <c:pt idx="206">
                  <c:v>2.3222074207707531E-3</c:v>
                </c:pt>
                <c:pt idx="207">
                  <c:v>2.3265026946018312E-3</c:v>
                </c:pt>
                <c:pt idx="208">
                  <c:v>2.3308132268236238E-3</c:v>
                </c:pt>
                <c:pt idx="209">
                  <c:v>2.3394414261339691E-3</c:v>
                </c:pt>
                <c:pt idx="210">
                  <c:v>2.3482018407008517E-3</c:v>
                </c:pt>
                <c:pt idx="211">
                  <c:v>2.3525841118221778E-3</c:v>
                </c:pt>
                <c:pt idx="212">
                  <c:v>2.3569798370201515E-3</c:v>
                </c:pt>
                <c:pt idx="213">
                  <c:v>2.3613887240286156E-3</c:v>
                </c:pt>
                <c:pt idx="214">
                  <c:v>2.3699999999999858E-3</c:v>
                </c:pt>
                <c:pt idx="215">
                  <c:v>2.3791164898599258E-3</c:v>
                </c:pt>
                <c:pt idx="216">
                  <c:v>2.3835945788676992E-3</c:v>
                </c:pt>
                <c:pt idx="217">
                  <c:v>2.3881022110497359E-3</c:v>
                </c:pt>
                <c:pt idx="218">
                  <c:v>2.3926376993454617E-3</c:v>
                </c:pt>
                <c:pt idx="219">
                  <c:v>2.4015158196285498E-3</c:v>
                </c:pt>
                <c:pt idx="220">
                  <c:v>2.4110242272358117E-3</c:v>
                </c:pt>
                <c:pt idx="221">
                  <c:v>2.4156734449681458E-3</c:v>
                </c:pt>
                <c:pt idx="222">
                  <c:v>2.4203402493096896E-3</c:v>
                </c:pt>
                <c:pt idx="223">
                  <c:v>2.4250229041482582E-3</c:v>
                </c:pt>
                <c:pt idx="224">
                  <c:v>2.434004620296503E-3</c:v>
                </c:pt>
                <c:pt idx="225">
                  <c:v>2.443877060892604E-3</c:v>
                </c:pt>
                <c:pt idx="226">
                  <c:v>2.4486126811902593E-3</c:v>
                </c:pt>
                <c:pt idx="227">
                  <c:v>2.4533535881007067E-3</c:v>
                </c:pt>
                <c:pt idx="228">
                  <c:v>2.4580979964375902E-3</c:v>
                </c:pt>
                <c:pt idx="229">
                  <c:v>2.4668673483359202E-3</c:v>
                </c:pt>
                <c:pt idx="230">
                  <c:v>2.4770746949167224E-3</c:v>
                </c:pt>
                <c:pt idx="231">
                  <c:v>2.4818095871791024E-3</c:v>
                </c:pt>
                <c:pt idx="232">
                  <c:v>2.4865371224992486E-3</c:v>
                </c:pt>
                <c:pt idx="233">
                  <c:v>2.4912554666054678E-3</c:v>
                </c:pt>
                <c:pt idx="234">
                  <c:v>2.4994882085959086E-3</c:v>
                </c:pt>
                <c:pt idx="235">
                  <c:v>2.5100000000191263E-3</c:v>
                </c:pt>
                <c:pt idx="236">
                  <c:v>2.5146411493601356E-3</c:v>
                </c:pt>
                <c:pt idx="237">
                  <c:v>2.5192587556162934E-3</c:v>
                </c:pt>
                <c:pt idx="238">
                  <c:v>2.523856583349303E-3</c:v>
                </c:pt>
                <c:pt idx="239">
                  <c:v>2.5310642027888777E-3</c:v>
                </c:pt>
                <c:pt idx="240">
                  <c:v>2.5421255673424071E-3</c:v>
                </c:pt>
                <c:pt idx="241">
                  <c:v>2.546681137934945E-3</c:v>
                </c:pt>
                <c:pt idx="242">
                  <c:v>2.5512396175986036E-3</c:v>
                </c:pt>
                <c:pt idx="243">
                  <c:v>2.5558048043011323E-3</c:v>
                </c:pt>
                <c:pt idx="244">
                  <c:v>2.5625267378428687E-3</c:v>
                </c:pt>
                <c:pt idx="245">
                  <c:v>2.5742087478846983E-3</c:v>
                </c:pt>
                <c:pt idx="246">
                  <c:v>2.578864606339415E-3</c:v>
                </c:pt>
                <c:pt idx="247">
                  <c:v>2.5835500598753672E-3</c:v>
                </c:pt>
                <c:pt idx="248">
                  <c:v>2.588268939879926E-3</c:v>
                </c:pt>
                <c:pt idx="249">
                  <c:v>2.5953180504249781E-3</c:v>
                </c:pt>
                <c:pt idx="250">
                  <c:v>2.6075555196181221E-3</c:v>
                </c:pt>
                <c:pt idx="251">
                  <c:v>2.6124991700818027E-3</c:v>
                </c:pt>
                <c:pt idx="252">
                  <c:v>2.6174993357450174E-3</c:v>
                </c:pt>
                <c:pt idx="253">
                  <c:v>2.622559881480243E-3</c:v>
                </c:pt>
                <c:pt idx="254">
                  <c:v>2.6307684848662504E-3</c:v>
                </c:pt>
                <c:pt idx="255">
                  <c:v>2.6434833303820488E-3</c:v>
                </c:pt>
                <c:pt idx="256">
                  <c:v>2.6489039173896865E-3</c:v>
                </c:pt>
                <c:pt idx="257">
                  <c:v>2.6544081744358928E-3</c:v>
                </c:pt>
                <c:pt idx="258">
                  <c:v>2.6599999999978256E-3</c:v>
                </c:pt>
                <c:pt idx="259">
                  <c:v>2.6697382104367757E-3</c:v>
                </c:pt>
                <c:pt idx="260">
                  <c:v>2.6829114820547161E-3</c:v>
                </c:pt>
                <c:pt idx="261">
                  <c:v>2.688741544842979E-3</c:v>
                </c:pt>
                <c:pt idx="262">
                  <c:v>2.6946068651673106E-3</c:v>
                </c:pt>
                <c:pt idx="263">
                  <c:v>2.7005045775313776E-3</c:v>
                </c:pt>
                <c:pt idx="264">
                  <c:v>2.7105957019508652E-3</c:v>
                </c:pt>
                <c:pt idx="265">
                  <c:v>2.7243609211096754E-3</c:v>
                </c:pt>
                <c:pt idx="266">
                  <c:v>2.7303764948555472E-3</c:v>
                </c:pt>
                <c:pt idx="267">
                  <c:v>2.7364065978165105E-3</c:v>
                </c:pt>
                <c:pt idx="268">
                  <c:v>2.7424481411989061E-3</c:v>
                </c:pt>
                <c:pt idx="269">
                  <c:v>2.7527428944760096E-3</c:v>
                </c:pt>
                <c:pt idx="270">
                  <c:v>2.7666658263337703E-3</c:v>
                </c:pt>
                <c:pt idx="271">
                  <c:v>2.7727171231683484E-3</c:v>
                </c:pt>
                <c:pt idx="272">
                  <c:v>2.778760657597852E-3</c:v>
                </c:pt>
                <c:pt idx="273">
                  <c:v>2.7847931174640613E-3</c:v>
                </c:pt>
                <c:pt idx="274">
                  <c:v>2.7951368284576308E-3</c:v>
                </c:pt>
                <c:pt idx="275">
                  <c:v>2.808744851185924E-3</c:v>
                </c:pt>
                <c:pt idx="276">
                  <c:v>2.8146711389083995E-3</c:v>
                </c:pt>
                <c:pt idx="277">
                  <c:v>2.8205658089398341E-3</c:v>
                </c:pt>
                <c:pt idx="278">
                  <c:v>2.8264253257267889E-3</c:v>
                </c:pt>
                <c:pt idx="279">
                  <c:v>2.830055670318602E-3</c:v>
                </c:pt>
                <c:pt idx="280">
                  <c:v>2.8494400323901855E-3</c:v>
                </c:pt>
                <c:pt idx="281">
                  <c:v>2.8549295677506039E-3</c:v>
                </c:pt>
                <c:pt idx="282">
                  <c:v>2.8600955660587498E-3</c:v>
                </c:pt>
                <c:pt idx="283">
                  <c:v>2.8649548824383852E-3</c:v>
                </c:pt>
                <c:pt idx="284">
                  <c:v>2.8740467890569828E-3</c:v>
                </c:pt>
                <c:pt idx="285">
                  <c:v>2.8816692322978432E-3</c:v>
                </c:pt>
                <c:pt idx="286">
                  <c:v>2.8852547664208203E-3</c:v>
                </c:pt>
                <c:pt idx="287">
                  <c:v>2.8886388290730583E-3</c:v>
                </c:pt>
                <c:pt idx="288">
                  <c:v>2.8918396349005672E-3</c:v>
                </c:pt>
                <c:pt idx="289">
                  <c:v>2.8995732939463429E-3</c:v>
                </c:pt>
                <c:pt idx="290">
                  <c:v>2.9031813747056471E-3</c:v>
                </c:pt>
                <c:pt idx="291">
                  <c:v>2.9057459075505802E-3</c:v>
                </c:pt>
                <c:pt idx="292">
                  <c:v>2.9082405459745233E-3</c:v>
                </c:pt>
                <c:pt idx="293">
                  <c:v>2.910684862598917E-3</c:v>
                </c:pt>
                <c:pt idx="294">
                  <c:v>2.9180110837147585E-3</c:v>
                </c:pt>
                <c:pt idx="295">
                  <c:v>2.9203571510216008E-3</c:v>
                </c:pt>
                <c:pt idx="296">
                  <c:v>2.92285023543821E-3</c:v>
                </c:pt>
                <c:pt idx="297">
                  <c:v>2.9254145062750842E-3</c:v>
                </c:pt>
                <c:pt idx="298">
                  <c:v>2.9280708936930615E-3</c:v>
                </c:pt>
                <c:pt idx="299">
                  <c:v>2.935970793973243E-3</c:v>
                </c:pt>
                <c:pt idx="300">
                  <c:v>2.9400430021639004E-3</c:v>
                </c:pt>
                <c:pt idx="301">
                  <c:v>2.943480715086994E-3</c:v>
                </c:pt>
                <c:pt idx="302">
                  <c:v>2.9471402001257185E-3</c:v>
                </c:pt>
                <c:pt idx="303">
                  <c:v>2.9509446135497905E-3</c:v>
                </c:pt>
                <c:pt idx="304">
                  <c:v>2.9601155380461017E-3</c:v>
                </c:pt>
                <c:pt idx="305">
                  <c:v>2.9666600270549012E-3</c:v>
                </c:pt>
                <c:pt idx="306">
                  <c:v>2.9707027078002433E-3</c:v>
                </c:pt>
                <c:pt idx="307">
                  <c:v>2.974786596596256E-3</c:v>
                </c:pt>
                <c:pt idx="308">
                  <c:v>2.9789094930584071E-3</c:v>
                </c:pt>
                <c:pt idx="309">
                  <c:v>2.988544960093778E-3</c:v>
                </c:pt>
                <c:pt idx="310">
                  <c:v>2.9957463690482573E-3</c:v>
                </c:pt>
                <c:pt idx="311">
                  <c:v>3.0000305192280745E-3</c:v>
                </c:pt>
                <c:pt idx="312">
                  <c:v>3.0043400074433423E-3</c:v>
                </c:pt>
                <c:pt idx="313">
                  <c:v>3.0086724775233503E-3</c:v>
                </c:pt>
                <c:pt idx="314">
                  <c:v>3.0186533596835187E-3</c:v>
                </c:pt>
                <c:pt idx="315">
                  <c:v>3.0261842739796744E-3</c:v>
                </c:pt>
                <c:pt idx="316">
                  <c:v>3.0305955317080878E-3</c:v>
                </c:pt>
                <c:pt idx="317">
                  <c:v>3.0350151667931724E-3</c:v>
                </c:pt>
                <c:pt idx="318">
                  <c:v>3.039440667227231E-3</c:v>
                </c:pt>
                <c:pt idx="319">
                  <c:v>3.0496444107922182E-3</c:v>
                </c:pt>
                <c:pt idx="320">
                  <c:v>3.0571503029984577E-3</c:v>
                </c:pt>
                <c:pt idx="321">
                  <c:v>3.0615666707503987E-3</c:v>
                </c:pt>
                <c:pt idx="322">
                  <c:v>3.0659733642096304E-3</c:v>
                </c:pt>
                <c:pt idx="323">
                  <c:v>3.070367715499055E-3</c:v>
                </c:pt>
                <c:pt idx="324">
                  <c:v>3.0806771902712137E-3</c:v>
                </c:pt>
                <c:pt idx="325">
                  <c:v>3.0879326439006882E-3</c:v>
                </c:pt>
                <c:pt idx="326">
                  <c:v>3.0923316968008304E-3</c:v>
                </c:pt>
                <c:pt idx="327">
                  <c:v>3.0967352832913519E-3</c:v>
                </c:pt>
                <c:pt idx="328">
                  <c:v>3.1011441172897271E-3</c:v>
                </c:pt>
                <c:pt idx="329">
                  <c:v>3.1116271701380287E-3</c:v>
                </c:pt>
                <c:pt idx="330">
                  <c:v>3.1188464323617287E-3</c:v>
                </c:pt>
                <c:pt idx="331">
                  <c:v>3.1232924383167945E-3</c:v>
                </c:pt>
                <c:pt idx="332">
                  <c:v>3.1277481106811223E-3</c:v>
                </c:pt>
                <c:pt idx="333">
                  <c:v>3.1322142085069304E-3</c:v>
                </c:pt>
                <c:pt idx="334">
                  <c:v>3.142904149521137E-3</c:v>
                </c:pt>
                <c:pt idx="335">
                  <c:v>3.1501982611625511E-3</c:v>
                </c:pt>
                <c:pt idx="336">
                  <c:v>3.154728097779919E-3</c:v>
                </c:pt>
                <c:pt idx="337">
                  <c:v>3.1592730495979948E-3</c:v>
                </c:pt>
                <c:pt idx="338">
                  <c:v>3.1638339208140344E-3</c:v>
                </c:pt>
                <c:pt idx="339">
                  <c:v>3.1811383494225014E-3</c:v>
                </c:pt>
                <c:pt idx="340">
                  <c:v>3.1869056663026011E-3</c:v>
                </c:pt>
                <c:pt idx="341">
                  <c:v>3.1915793032853378E-3</c:v>
                </c:pt>
                <c:pt idx="342">
                  <c:v>3.1962746696725416E-3</c:v>
                </c:pt>
                <c:pt idx="343">
                  <c:v>3.1977556006401123E-3</c:v>
                </c:pt>
                <c:pt idx="344">
                  <c:v>3.2152906422256398E-3</c:v>
                </c:pt>
                <c:pt idx="345">
                  <c:v>3.2201076218219909E-3</c:v>
                </c:pt>
                <c:pt idx="346">
                  <c:v>3.2249515624733194E-3</c:v>
                </c:pt>
                <c:pt idx="347">
                  <c:v>3.2298060038407806E-3</c:v>
                </c:pt>
                <c:pt idx="348">
                  <c:v>3.2412723271579092E-3</c:v>
                </c:pt>
                <c:pt idx="349">
                  <c:v>3.2492044423543696E-3</c:v>
                </c:pt>
                <c:pt idx="350">
                  <c:v>3.2540632612198658E-3</c:v>
                </c:pt>
                <c:pt idx="351">
                  <c:v>3.2589314615422884E-3</c:v>
                </c:pt>
                <c:pt idx="352">
                  <c:v>3.2638119328909886E-3</c:v>
                </c:pt>
                <c:pt idx="353">
                  <c:v>3.275449304507252E-3</c:v>
                </c:pt>
                <c:pt idx="354">
                  <c:v>3.2835151337577942E-3</c:v>
                </c:pt>
                <c:pt idx="355">
                  <c:v>3.2885011176165659E-3</c:v>
                </c:pt>
                <c:pt idx="356">
                  <c:v>3.2935171982374609E-3</c:v>
                </c:pt>
                <c:pt idx="357">
                  <c:v>3.2985664279744655E-3</c:v>
                </c:pt>
                <c:pt idx="358">
                  <c:v>3.3105126684564628E-3</c:v>
                </c:pt>
                <c:pt idx="359">
                  <c:v>3.3191566993177428E-3</c:v>
                </c:pt>
                <c:pt idx="360">
                  <c:v>3.3244182741238373E-3</c:v>
                </c:pt>
                <c:pt idx="361">
                  <c:v>3.3297318007025692E-3</c:v>
                </c:pt>
                <c:pt idx="362">
                  <c:v>3.3351004942705244E-3</c:v>
                </c:pt>
                <c:pt idx="363">
                  <c:v>3.3474956285820747E-3</c:v>
                </c:pt>
                <c:pt idx="364">
                  <c:v>3.3571920574178809E-3</c:v>
                </c:pt>
                <c:pt idx="365">
                  <c:v>3.3628856288724016E-3</c:v>
                </c:pt>
                <c:pt idx="366">
                  <c:v>3.3686541474702079E-3</c:v>
                </c:pt>
                <c:pt idx="367">
                  <c:v>3.3745008426808143E-3</c:v>
                </c:pt>
                <c:pt idx="368">
                  <c:v>3.3874812996497021E-3</c:v>
                </c:pt>
                <c:pt idx="369">
                  <c:v>3.3986083523642316E-3</c:v>
                </c:pt>
                <c:pt idx="370">
                  <c:v>3.4047938911053871E-3</c:v>
                </c:pt>
                <c:pt idx="371">
                  <c:v>3.4110341618500198E-3</c:v>
                </c:pt>
                <c:pt idx="372">
                  <c:v>3.4173247362408329E-3</c:v>
                </c:pt>
                <c:pt idx="373">
                  <c:v>3.4307882178022035E-3</c:v>
                </c:pt>
                <c:pt idx="374">
                  <c:v>3.4429002609503928E-3</c:v>
                </c:pt>
                <c:pt idx="375">
                  <c:v>3.4493746860001766E-3</c:v>
                </c:pt>
                <c:pt idx="376">
                  <c:v>3.4558720991834393E-3</c:v>
                </c:pt>
                <c:pt idx="377">
                  <c:v>3.4623878236600056E-3</c:v>
                </c:pt>
                <c:pt idx="378">
                  <c:v>3.4761011595051366E-3</c:v>
                </c:pt>
                <c:pt idx="379">
                  <c:v>3.488539054894867E-3</c:v>
                </c:pt>
                <c:pt idx="380">
                  <c:v>3.495074940408547E-3</c:v>
                </c:pt>
                <c:pt idx="381">
                  <c:v>3.5016003304558134E-3</c:v>
                </c:pt>
                <c:pt idx="382">
                  <c:v>3.5081102996106809E-3</c:v>
                </c:pt>
                <c:pt idx="383">
                  <c:v>3.5218366388347563E-3</c:v>
                </c:pt>
                <c:pt idx="384">
                  <c:v>3.5338962157071834E-3</c:v>
                </c:pt>
                <c:pt idx="385">
                  <c:v>3.5402539559329723E-3</c:v>
                </c:pt>
                <c:pt idx="386">
                  <c:v>3.5465659768673945E-3</c:v>
                </c:pt>
                <c:pt idx="387">
                  <c:v>3.552836702730783E-3</c:v>
                </c:pt>
                <c:pt idx="388">
                  <c:v>3.5663692955671027E-3</c:v>
                </c:pt>
                <c:pt idx="389">
                  <c:v>3.5776176732292058E-3</c:v>
                </c:pt>
                <c:pt idx="390">
                  <c:v>3.5837472547153122E-3</c:v>
                </c:pt>
                <c:pt idx="391">
                  <c:v>3.589854556469387E-3</c:v>
                </c:pt>
                <c:pt idx="392">
                  <c:v>3.5959415987951351E-3</c:v>
                </c:pt>
                <c:pt idx="393">
                  <c:v>3.6093678664680029E-3</c:v>
                </c:pt>
                <c:pt idx="394">
                  <c:v>3.620128138721505E-3</c:v>
                </c:pt>
                <c:pt idx="395">
                  <c:v>3.6261447472978998E-3</c:v>
                </c:pt>
                <c:pt idx="396">
                  <c:v>3.6321535535732423E-3</c:v>
                </c:pt>
                <c:pt idx="397">
                  <c:v>3.6381566896217768E-3</c:v>
                </c:pt>
                <c:pt idx="398">
                  <c:v>3.6515791627458622E-3</c:v>
                </c:pt>
                <c:pt idx="399">
                  <c:v>3.6621557319276481E-3</c:v>
                </c:pt>
                <c:pt idx="400">
                  <c:v>3.6681630568570957E-3</c:v>
                </c:pt>
                <c:pt idx="401">
                  <c:v>3.6741778393531623E-3</c:v>
                </c:pt>
                <c:pt idx="402">
                  <c:v>3.6802023232770545E-3</c:v>
                </c:pt>
                <c:pt idx="403">
                  <c:v>3.6937249349527565E-3</c:v>
                </c:pt>
                <c:pt idx="404">
                  <c:v>3.7044427095173525E-3</c:v>
                </c:pt>
                <c:pt idx="405">
                  <c:v>3.710549917549575E-3</c:v>
                </c:pt>
                <c:pt idx="406">
                  <c:v>3.7166806256176874E-3</c:v>
                </c:pt>
                <c:pt idx="407">
                  <c:v>3.7190698053065911E-3</c:v>
                </c:pt>
                <c:pt idx="408">
                  <c:v>3.7214797345901259E-3</c:v>
                </c:pt>
                <c:pt idx="409">
                  <c:v>3.7477696746490586E-3</c:v>
                </c:pt>
                <c:pt idx="410">
                  <c:v>3.7540742075001222E-3</c:v>
                </c:pt>
                <c:pt idx="411">
                  <c:v>3.7603835400007403E-3</c:v>
                </c:pt>
                <c:pt idx="412">
                  <c:v>3.7666984554633959E-3</c:v>
                </c:pt>
                <c:pt idx="413">
                  <c:v>3.7806104452184713E-3</c:v>
                </c:pt>
                <c:pt idx="414">
                  <c:v>3.7920298106427727E-3</c:v>
                </c:pt>
                <c:pt idx="415">
                  <c:v>3.7983845880674885E-3</c:v>
                </c:pt>
                <c:pt idx="416">
                  <c:v>3.8047497668134331E-3</c:v>
                </c:pt>
                <c:pt idx="417">
                  <c:v>3.8111261696893869E-3</c:v>
                </c:pt>
                <c:pt idx="418">
                  <c:v>3.8432057394310335E-3</c:v>
                </c:pt>
                <c:pt idx="419">
                  <c:v>3.849667082152172E-3</c:v>
                </c:pt>
                <c:pt idx="420">
                  <c:v>3.8561455667073452E-3</c:v>
                </c:pt>
                <c:pt idx="421">
                  <c:v>3.8703104476086668E-3</c:v>
                </c:pt>
                <c:pt idx="422">
                  <c:v>3.8822483672852426E-3</c:v>
                </c:pt>
                <c:pt idx="423">
                  <c:v>3.8888256934293567E-3</c:v>
                </c:pt>
                <c:pt idx="424">
                  <c:v>3.8954254539022761E-3</c:v>
                </c:pt>
                <c:pt idx="425">
                  <c:v>3.9020485505513653E-3</c:v>
                </c:pt>
                <c:pt idx="426">
                  <c:v>3.9163917446225294E-3</c:v>
                </c:pt>
                <c:pt idx="427">
                  <c:v>3.9355460365105462E-3</c:v>
                </c:pt>
                <c:pt idx="428">
                  <c:v>3.9423317457188889E-3</c:v>
                </c:pt>
                <c:pt idx="429">
                  <c:v>3.9491522219228707E-3</c:v>
                </c:pt>
                <c:pt idx="430">
                  <c:v>3.9637190535133926E-3</c:v>
                </c:pt>
                <c:pt idx="431">
                  <c:v>3.9767486759182662E-3</c:v>
                </c:pt>
                <c:pt idx="432">
                  <c:v>3.9837180455666709E-3</c:v>
                </c:pt>
                <c:pt idx="433">
                  <c:v>3.9907121248315648E-3</c:v>
                </c:pt>
                <c:pt idx="434">
                  <c:v>3.9977291970964019E-3</c:v>
                </c:pt>
                <c:pt idx="435">
                  <c:v>4.0124868684866298E-3</c:v>
                </c:pt>
                <c:pt idx="436">
                  <c:v>4.0259926798582651E-3</c:v>
                </c:pt>
                <c:pt idx="437">
                  <c:v>4.0330985638987894E-3</c:v>
                </c:pt>
                <c:pt idx="438">
                  <c:v>4.0402168988442778E-3</c:v>
                </c:pt>
                <c:pt idx="439">
                  <c:v>4.0473458872731221E-3</c:v>
                </c:pt>
                <c:pt idx="440">
                  <c:v>4.062200427074298E-3</c:v>
                </c:pt>
                <c:pt idx="441">
                  <c:v>4.0759320232535388E-3</c:v>
                </c:pt>
                <c:pt idx="442">
                  <c:v>4.0830869136316813E-3</c:v>
                </c:pt>
                <c:pt idx="443">
                  <c:v>4.0902414304705963E-3</c:v>
                </c:pt>
                <c:pt idx="444">
                  <c:v>4.0973936955131726E-3</c:v>
                </c:pt>
                <c:pt idx="445">
                  <c:v>4.1122503539434228E-3</c:v>
                </c:pt>
                <c:pt idx="446">
                  <c:v>4.1259422683252332E-3</c:v>
                </c:pt>
                <c:pt idx="447">
                  <c:v>4.133054696273967E-3</c:v>
                </c:pt>
                <c:pt idx="448">
                  <c:v>4.1401533603270336E-3</c:v>
                </c:pt>
                <c:pt idx="449">
                  <c:v>4.1472363013723276E-3</c:v>
                </c:pt>
                <c:pt idx="450">
                  <c:v>4.1620039944908578E-3</c:v>
                </c:pt>
                <c:pt idx="451">
                  <c:v>4.1754625791194508E-3</c:v>
                </c:pt>
                <c:pt idx="452">
                  <c:v>4.1825001312574273E-3</c:v>
                </c:pt>
                <c:pt idx="453">
                  <c:v>4.1895316773342215E-3</c:v>
                </c:pt>
                <c:pt idx="454">
                  <c:v>4.1965580274945513E-3</c:v>
                </c:pt>
                <c:pt idx="455">
                  <c:v>4.2112664005009952E-3</c:v>
                </c:pt>
                <c:pt idx="456">
                  <c:v>4.2246278661772323E-3</c:v>
                </c:pt>
                <c:pt idx="457">
                  <c:v>4.2316405832407188E-3</c:v>
                </c:pt>
                <c:pt idx="458">
                  <c:v>4.2386530818477189E-3</c:v>
                </c:pt>
                <c:pt idx="459">
                  <c:v>4.2456662110089589E-3</c:v>
                </c:pt>
                <c:pt idx="460">
                  <c:v>4.260352335613074E-3</c:v>
                </c:pt>
                <c:pt idx="461">
                  <c:v>4.2737422077655813E-3</c:v>
                </c:pt>
                <c:pt idx="462">
                  <c:v>4.2807714192180457E-3</c:v>
                </c:pt>
                <c:pt idx="463">
                  <c:v>4.2878064719085781E-3</c:v>
                </c:pt>
                <c:pt idx="464">
                  <c:v>4.2948482537235469E-3</c:v>
                </c:pt>
                <c:pt idx="465">
                  <c:v>4.309549399587124E-3</c:v>
                </c:pt>
                <c:pt idx="466">
                  <c:v>4.3231006243664048E-3</c:v>
                </c:pt>
                <c:pt idx="467">
                  <c:v>4.3301895645164734E-3</c:v>
                </c:pt>
                <c:pt idx="468">
                  <c:v>4.3372906777645786E-3</c:v>
                </c:pt>
                <c:pt idx="469">
                  <c:v>4.3444048908847753E-3</c:v>
                </c:pt>
                <c:pt idx="470">
                  <c:v>4.3477154308882594E-3</c:v>
                </c:pt>
                <c:pt idx="471">
                  <c:v>4.3730114720649171E-3</c:v>
                </c:pt>
                <c:pt idx="472">
                  <c:v>4.3801893819197949E-3</c:v>
                </c:pt>
                <c:pt idx="473">
                  <c:v>4.387355044048114E-3</c:v>
                </c:pt>
                <c:pt idx="474">
                  <c:v>4.3945105887412145E-3</c:v>
                </c:pt>
                <c:pt idx="475">
                  <c:v>4.4092498764907728E-3</c:v>
                </c:pt>
                <c:pt idx="476">
                  <c:v>4.4230746654512756E-3</c:v>
                </c:pt>
                <c:pt idx="477">
                  <c:v>4.4302120438020828E-3</c:v>
                </c:pt>
                <c:pt idx="478">
                  <c:v>4.4373523663466001E-3</c:v>
                </c:pt>
                <c:pt idx="479">
                  <c:v>4.444497856672937E-3</c:v>
                </c:pt>
                <c:pt idx="480">
                  <c:v>4.459204920805768E-3</c:v>
                </c:pt>
                <c:pt idx="481">
                  <c:v>4.4731764341200001E-3</c:v>
                </c:pt>
                <c:pt idx="482">
                  <c:v>4.4803815837476165E-3</c:v>
                </c:pt>
                <c:pt idx="483">
                  <c:v>4.4876055226373245E-3</c:v>
                </c:pt>
                <c:pt idx="484">
                  <c:v>4.4948505677018125E-3</c:v>
                </c:pt>
                <c:pt idx="485">
                  <c:v>4.5096282902269786E-3</c:v>
                </c:pt>
                <c:pt idx="486">
                  <c:v>4.5240886147165362E-3</c:v>
                </c:pt>
                <c:pt idx="487">
                  <c:v>4.5314744111168712E-3</c:v>
                </c:pt>
                <c:pt idx="488">
                  <c:v>4.5388954952472046E-3</c:v>
                </c:pt>
                <c:pt idx="489">
                  <c:v>4.5463542773910154E-3</c:v>
                </c:pt>
                <c:pt idx="490">
                  <c:v>4.5613056949015953E-3</c:v>
                </c:pt>
                <c:pt idx="491">
                  <c:v>4.5766150588352683E-3</c:v>
                </c:pt>
                <c:pt idx="492">
                  <c:v>4.5842989523834461E-3</c:v>
                </c:pt>
                <c:pt idx="493">
                  <c:v>4.5920529003983992E-3</c:v>
                </c:pt>
                <c:pt idx="494">
                  <c:v>4.599891270954201E-3</c:v>
                </c:pt>
                <c:pt idx="495">
                  <c:v>4.61518659528516E-3</c:v>
                </c:pt>
                <c:pt idx="496">
                  <c:v>4.6319655083883211E-3</c:v>
                </c:pt>
                <c:pt idx="497">
                  <c:v>4.6401330658872517E-3</c:v>
                </c:pt>
                <c:pt idx="498">
                  <c:v>4.6483476171009647E-3</c:v>
                </c:pt>
                <c:pt idx="499">
                  <c:v>4.6566027946058318E-3</c:v>
                </c:pt>
                <c:pt idx="500">
                  <c:v>4.6721748639596862E-3</c:v>
                </c:pt>
                <c:pt idx="501">
                  <c:v>4.6899011256826195E-3</c:v>
                </c:pt>
                <c:pt idx="502">
                  <c:v>4.6982626298565991E-3</c:v>
                </c:pt>
                <c:pt idx="503">
                  <c:v>4.706625779673324E-3</c:v>
                </c:pt>
                <c:pt idx="504">
                  <c:v>4.7149839489800168E-3</c:v>
                </c:pt>
                <c:pt idx="505">
                  <c:v>4.7305044466902221E-3</c:v>
                </c:pt>
                <c:pt idx="506">
                  <c:v>4.748233004050844E-3</c:v>
                </c:pt>
                <c:pt idx="507">
                  <c:v>4.7564655845114745E-3</c:v>
                </c:pt>
                <c:pt idx="508">
                  <c:v>4.7646526511413738E-3</c:v>
                </c:pt>
                <c:pt idx="509">
                  <c:v>4.7727873189883164E-3</c:v>
                </c:pt>
                <c:pt idx="510">
                  <c:v>4.78792735204736E-3</c:v>
                </c:pt>
                <c:pt idx="511">
                  <c:v>4.8421073063591395E-3</c:v>
                </c:pt>
                <c:pt idx="512">
                  <c:v>4.8939761351573926E-3</c:v>
                </c:pt>
                <c:pt idx="513">
                  <c:v>4.9460630630678215E-3</c:v>
                </c:pt>
                <c:pt idx="514">
                  <c:v>4.99836184389711E-3</c:v>
                </c:pt>
                <c:pt idx="515">
                  <c:v>5.0399359691009451E-3</c:v>
                </c:pt>
                <c:pt idx="516">
                  <c:v>5.1035708577071588E-3</c:v>
                </c:pt>
                <c:pt idx="517">
                  <c:v>5.1564694765731276E-3</c:v>
                </c:pt>
                <c:pt idx="518">
                  <c:v>5.2095567201982862E-3</c:v>
                </c:pt>
                <c:pt idx="519">
                  <c:v>5.2628272208733069E-3</c:v>
                </c:pt>
                <c:pt idx="520">
                  <c:v>5.3162757866939536E-3</c:v>
                </c:pt>
                <c:pt idx="521">
                  <c:v>5.369897401600288E-3</c:v>
                </c:pt>
                <c:pt idx="522">
                  <c:v>5.4236872254154406E-3</c:v>
                </c:pt>
                <c:pt idx="523">
                  <c:v>5.4776405938845975E-3</c:v>
                </c:pt>
                <c:pt idx="524">
                  <c:v>5.5317530187168219E-3</c:v>
                </c:pt>
                <c:pt idx="525">
                  <c:v>5.5860201876240384E-3</c:v>
                </c:pt>
                <c:pt idx="526">
                  <c:v>5.6404379643645985E-3</c:v>
                </c:pt>
                <c:pt idx="527">
                  <c:v>5.6950023887844441E-3</c:v>
                </c:pt>
                <c:pt idx="528">
                  <c:v>5.7497096768598013E-3</c:v>
                </c:pt>
                <c:pt idx="529">
                  <c:v>5.8045562207416079E-3</c:v>
                </c:pt>
                <c:pt idx="530">
                  <c:v>5.8595385887982099E-3</c:v>
                </c:pt>
                <c:pt idx="531">
                  <c:v>5.9146535256604455E-3</c:v>
                </c:pt>
                <c:pt idx="532">
                  <c:v>5.9698979522660785E-3</c:v>
                </c:pt>
                <c:pt idx="533">
                  <c:v>6.0252689659055355E-3</c:v>
                </c:pt>
                <c:pt idx="534">
                  <c:v>6.0807638402669987E-3</c:v>
                </c:pt>
                <c:pt idx="535">
                  <c:v>6.1363800254836658E-3</c:v>
                </c:pt>
                <c:pt idx="536">
                  <c:v>6.1921151481790539E-3</c:v>
                </c:pt>
                <c:pt idx="537">
                  <c:v>6.2479670115149202E-3</c:v>
                </c:pt>
                <c:pt idx="538">
                  <c:v>6.3039335952380909E-3</c:v>
                </c:pt>
                <c:pt idx="539">
                  <c:v>6.3600130557285956E-3</c:v>
                </c:pt>
                <c:pt idx="540">
                  <c:v>6.4162037260473669E-3</c:v>
                </c:pt>
                <c:pt idx="541">
                  <c:v>6.496026822239054E-3</c:v>
                </c:pt>
                <c:pt idx="542">
                  <c:v>6.5524859193159179E-3</c:v>
                </c:pt>
                <c:pt idx="543">
                  <c:v>6.6090554754269209E-3</c:v>
                </c:pt>
                <c:pt idx="544">
                  <c:v>6.6657347162730812E-3</c:v>
                </c:pt>
                <c:pt idx="545">
                  <c:v>6.7306445425101193E-3</c:v>
                </c:pt>
                <c:pt idx="546">
                  <c:v>6.7875570422534096E-3</c:v>
                </c:pt>
                <c:pt idx="547">
                  <c:v>6.8445779518776619E-3</c:v>
                </c:pt>
                <c:pt idx="548">
                  <c:v>6.9017072345895136E-3</c:v>
                </c:pt>
                <c:pt idx="549">
                  <c:v>6.9589450317454815E-3</c:v>
                </c:pt>
                <c:pt idx="550">
                  <c:v>7.0162916629018905E-3</c:v>
                </c:pt>
                <c:pt idx="551">
                  <c:v>7.0737476258676598E-3</c:v>
                </c:pt>
                <c:pt idx="552">
                  <c:v>7.1313135967553233E-3</c:v>
                </c:pt>
                <c:pt idx="553">
                  <c:v>7.1889904300342549E-3</c:v>
                </c:pt>
                <c:pt idx="554">
                  <c:v>7.2467791585827833E-3</c:v>
                </c:pt>
                <c:pt idx="555">
                  <c:v>7.3046809937409802E-3</c:v>
                </c:pt>
                <c:pt idx="556">
                  <c:v>7.3626973253636497E-3</c:v>
                </c:pt>
                <c:pt idx="557">
                  <c:v>7.4208297218744312E-3</c:v>
                </c:pt>
                <c:pt idx="558">
                  <c:v>7.4790799303190107E-3</c:v>
                </c:pt>
                <c:pt idx="559">
                  <c:v>7.5374498764194352E-3</c:v>
                </c:pt>
                <c:pt idx="560">
                  <c:v>7.5959416646295208E-3</c:v>
                </c:pt>
                <c:pt idx="561">
                  <c:v>7.6545575781882917E-3</c:v>
                </c:pt>
                <c:pt idx="562">
                  <c:v>7.7133000791760392E-3</c:v>
                </c:pt>
                <c:pt idx="563">
                  <c:v>7.7721854165329306E-3</c:v>
                </c:pt>
                <c:pt idx="564">
                  <c:v>7.8310914943380862E-3</c:v>
                </c:pt>
                <c:pt idx="565">
                  <c:v>7.8899272389477536E-3</c:v>
                </c:pt>
                <c:pt idx="566">
                  <c:v>7.9486918395076465E-3</c:v>
                </c:pt>
                <c:pt idx="567">
                  <c:v>8.0073846560369828E-3</c:v>
                </c:pt>
                <c:pt idx="568">
                  <c:v>8.0660052194784244E-3</c:v>
                </c:pt>
                <c:pt idx="569">
                  <c:v>8.1245532317497527E-3</c:v>
                </c:pt>
                <c:pt idx="570">
                  <c:v>8.1830285657938096E-3</c:v>
                </c:pt>
                <c:pt idx="571">
                  <c:v>8.2414312656293003E-3</c:v>
                </c:pt>
                <c:pt idx="572">
                  <c:v>8.2997615464011684E-3</c:v>
                </c:pt>
                <c:pt idx="573">
                  <c:v>8.3580197944300889E-3</c:v>
                </c:pt>
                <c:pt idx="574">
                  <c:v>8.4162065672632735E-3</c:v>
                </c:pt>
                <c:pt idx="575">
                  <c:v>8.4743225937230961E-3</c:v>
                </c:pt>
                <c:pt idx="576">
                  <c:v>8.5323687739576777E-3</c:v>
                </c:pt>
                <c:pt idx="577">
                  <c:v>8.5903461794897239E-3</c:v>
                </c:pt>
                <c:pt idx="578">
                  <c:v>8.648256053265144E-3</c:v>
                </c:pt>
                <c:pt idx="579">
                  <c:v>8.7143578964773896E-3</c:v>
                </c:pt>
                <c:pt idx="580">
                  <c:v>8.772128042215669E-3</c:v>
                </c:pt>
                <c:pt idx="581">
                  <c:v>8.8298356791498989E-3</c:v>
                </c:pt>
                <c:pt idx="582">
                  <c:v>8.8874827609309072E-3</c:v>
                </c:pt>
                <c:pt idx="583">
                  <c:v>8.9450714128839256E-3</c:v>
                </c:pt>
                <c:pt idx="584">
                  <c:v>9.0026039320567665E-3</c:v>
                </c:pt>
                <c:pt idx="585">
                  <c:v>9.0600827872677862E-3</c:v>
                </c:pt>
                <c:pt idx="586">
                  <c:v>9.1175106191547176E-3</c:v>
                </c:pt>
                <c:pt idx="587">
                  <c:v>9.1748902402222048E-3</c:v>
                </c:pt>
                <c:pt idx="588">
                  <c:v>9.2322246348890934E-3</c:v>
                </c:pt>
                <c:pt idx="589">
                  <c:v>9.3024473255308143E-3</c:v>
                </c:pt>
                <c:pt idx="590">
                  <c:v>9.3597139237045421E-3</c:v>
                </c:pt>
                <c:pt idx="591">
                  <c:v>9.416942864347265E-3</c:v>
                </c:pt>
                <c:pt idx="592">
                  <c:v>9.4741377305734373E-3</c:v>
                </c:pt>
                <c:pt idx="593">
                  <c:v>9.5313022762578796E-3</c:v>
                </c:pt>
                <c:pt idx="594">
                  <c:v>9.5927627163853914E-3</c:v>
                </c:pt>
                <c:pt idx="595">
                  <c:v>9.6455562755922188E-3</c:v>
                </c:pt>
                <c:pt idx="596">
                  <c:v>9.702654091227567E-3</c:v>
                </c:pt>
                <c:pt idx="597">
                  <c:v>9.7597383103880993E-3</c:v>
                </c:pt>
                <c:pt idx="598">
                  <c:v>9.8168135414739982E-3</c:v>
                </c:pt>
                <c:pt idx="599">
                  <c:v>9.8738845639347109E-3</c:v>
                </c:pt>
                <c:pt idx="600">
                  <c:v>9.9309563283191196E-3</c:v>
                </c:pt>
                <c:pt idx="601">
                  <c:v>9.9751272560763653E-3</c:v>
                </c:pt>
                <c:pt idx="602">
                  <c:v>1.0045122740842176E-2</c:v>
                </c:pt>
                <c:pt idx="603">
                  <c:v>1.0102228146015002E-2</c:v>
                </c:pt>
                <c:pt idx="604">
                  <c:v>1.015935580727936E-2</c:v>
                </c:pt>
                <c:pt idx="605">
                  <c:v>1.0216511531418353E-2</c:v>
                </c:pt>
                <c:pt idx="606">
                  <c:v>1.0273701296613841E-2</c:v>
                </c:pt>
                <c:pt idx="607">
                  <c:v>1.0330931252495108E-2</c:v>
                </c:pt>
                <c:pt idx="608">
                  <c:v>1.0388207720191861E-2</c:v>
                </c:pt>
                <c:pt idx="609">
                  <c:v>1.0445537192385492E-2</c:v>
                </c:pt>
                <c:pt idx="610">
                  <c:v>1.0502926333362299E-2</c:v>
                </c:pt>
                <c:pt idx="611">
                  <c:v>1.0560381979066266E-2</c:v>
                </c:pt>
                <c:pt idx="612">
                  <c:v>1.0617911137151633E-2</c:v>
                </c:pt>
                <c:pt idx="613">
                  <c:v>1.0675520987039588E-2</c:v>
                </c:pt>
                <c:pt idx="614">
                  <c:v>1.0733218879971917E-2</c:v>
                </c:pt>
                <c:pt idx="615">
                  <c:v>1.0791074783777766E-2</c:v>
                </c:pt>
                <c:pt idx="616">
                  <c:v>1.0848949166515692E-2</c:v>
                </c:pt>
                <c:pt idx="617">
                  <c:v>1.0906774443863865E-2</c:v>
                </c:pt>
                <c:pt idx="618">
                  <c:v>1.0964549034646224E-2</c:v>
                </c:pt>
                <c:pt idx="619">
                  <c:v>1.1022271395094829E-2</c:v>
                </c:pt>
                <c:pt idx="620">
                  <c:v>1.1079940018862458E-2</c:v>
                </c:pt>
                <c:pt idx="621">
                  <c:v>1.1137553437034342E-2</c:v>
                </c:pt>
                <c:pt idx="622">
                  <c:v>1.1195110218139234E-2</c:v>
                </c:pt>
                <c:pt idx="623">
                  <c:v>1.1240030101725876E-2</c:v>
                </c:pt>
                <c:pt idx="624">
                  <c:v>1.1310048330555624E-2</c:v>
                </c:pt>
                <c:pt idx="625">
                  <c:v>1.1367426986252179E-2</c:v>
                </c:pt>
                <c:pt idx="626">
                  <c:v>1.1424743653674437E-2</c:v>
                </c:pt>
                <c:pt idx="627">
                  <c:v>1.1481997088749293E-2</c:v>
                </c:pt>
                <c:pt idx="628">
                  <c:v>1.1539186084917113E-2</c:v>
                </c:pt>
                <c:pt idx="629">
                  <c:v>1.1596309473145201E-2</c:v>
                </c:pt>
                <c:pt idx="630">
                  <c:v>1.1653366121939525E-2</c:v>
                </c:pt>
                <c:pt idx="631">
                  <c:v>1.1714240732843722E-2</c:v>
                </c:pt>
                <c:pt idx="632">
                  <c:v>1.1771146768147181E-2</c:v>
                </c:pt>
                <c:pt idx="633">
                  <c:v>1.1827983405951885E-2</c:v>
                </c:pt>
                <c:pt idx="634">
                  <c:v>1.1884749682415858E-2</c:v>
                </c:pt>
                <c:pt idx="635">
                  <c:v>1.194144467140015E-2</c:v>
                </c:pt>
                <c:pt idx="636">
                  <c:v>1.1985278517836801E-2</c:v>
                </c:pt>
                <c:pt idx="637">
                  <c:v>1.2054617270951995E-2</c:v>
                </c:pt>
                <c:pt idx="638">
                  <c:v>1.2111093217855902E-2</c:v>
                </c:pt>
                <c:pt idx="639">
                  <c:v>1.216749454997483E-2</c:v>
                </c:pt>
                <c:pt idx="640">
                  <c:v>1.2211034774982766E-2</c:v>
                </c:pt>
                <c:pt idx="641">
                  <c:v>1.2280070457805249E-2</c:v>
                </c:pt>
                <c:pt idx="642">
                  <c:v>1.2336243671928404E-2</c:v>
                </c:pt>
                <c:pt idx="643">
                  <c:v>1.2392339548111909E-2</c:v>
                </c:pt>
                <c:pt idx="644">
                  <c:v>1.2448357500050701E-2</c:v>
                </c:pt>
                <c:pt idx="645">
                  <c:v>1.2508538401339878E-2</c:v>
                </c:pt>
                <c:pt idx="646">
                  <c:v>1.2583576314827144E-2</c:v>
                </c:pt>
                <c:pt idx="647">
                  <c:v>1.2639326708466594E-2</c:v>
                </c:pt>
                <c:pt idx="648">
                  <c:v>1.2694998691916579E-2</c:v>
                </c:pt>
                <c:pt idx="649">
                  <c:v>1.2750591917198578E-2</c:v>
                </c:pt>
                <c:pt idx="650">
                  <c:v>1.2806106074422391E-2</c:v>
                </c:pt>
                <c:pt idx="651">
                  <c:v>1.2861540891795134E-2</c:v>
                </c:pt>
                <c:pt idx="652">
                  <c:v>1.291689613563436E-2</c:v>
                </c:pt>
                <c:pt idx="653">
                  <c:v>1.2972171610376396E-2</c:v>
                </c:pt>
                <c:pt idx="654">
                  <c:v>1.302736715858838E-2</c:v>
                </c:pt>
                <c:pt idx="655">
                  <c:v>1.3082482660979214E-2</c:v>
                </c:pt>
                <c:pt idx="656">
                  <c:v>1.3137518036408983E-2</c:v>
                </c:pt>
                <c:pt idx="657">
                  <c:v>1.3192473241900773E-2</c:v>
                </c:pt>
                <c:pt idx="658">
                  <c:v>1.3247348272650105E-2</c:v>
                </c:pt>
                <c:pt idx="659">
                  <c:v>1.3302143162036739E-2</c:v>
                </c:pt>
                <c:pt idx="660">
                  <c:v>1.335685798163367E-2</c:v>
                </c:pt>
                <c:pt idx="661">
                  <c:v>1.3411492841218947E-2</c:v>
                </c:pt>
                <c:pt idx="662">
                  <c:v>1.346604788878422E-2</c:v>
                </c:pt>
                <c:pt idx="663">
                  <c:v>1.3520523310547429E-2</c:v>
                </c:pt>
                <c:pt idx="664">
                  <c:v>1.3574919330960488E-2</c:v>
                </c:pt>
                <c:pt idx="665">
                  <c:v>1.3629236212721749E-2</c:v>
                </c:pt>
                <c:pt idx="666">
                  <c:v>1.368347425678456E-2</c:v>
                </c:pt>
                <c:pt idx="667">
                  <c:v>1.373758613799274E-2</c:v>
                </c:pt>
                <c:pt idx="668">
                  <c:v>1.3791525609131796E-2</c:v>
                </c:pt>
                <c:pt idx="669">
                  <c:v>1.3845294669777243E-2</c:v>
                </c:pt>
                <c:pt idx="670">
                  <c:v>1.3898895390197645E-2</c:v>
                </c:pt>
                <c:pt idx="671">
                  <c:v>1.395232991136971E-2</c:v>
                </c:pt>
                <c:pt idx="672">
                  <c:v>1.4005600444994288E-2</c:v>
                </c:pt>
                <c:pt idx="673">
                  <c:v>1.4058709273510167E-2</c:v>
                </c:pt>
                <c:pt idx="674">
                  <c:v>1.4111658750110711E-2</c:v>
                </c:pt>
                <c:pt idx="675">
                  <c:v>1.4164451298756788E-2</c:v>
                </c:pt>
                <c:pt idx="676">
                  <c:v>1.421708941419363E-2</c:v>
                </c:pt>
                <c:pt idx="677">
                  <c:v>1.4269575661963537E-2</c:v>
                </c:pt>
                <c:pt idx="678">
                  <c:v>1.4321912678421206E-2</c:v>
                </c:pt>
                <c:pt idx="679">
                  <c:v>1.4374103170748401E-2</c:v>
                </c:pt>
                <c:pt idx="680">
                  <c:v>1.4426149916967758E-2</c:v>
                </c:pt>
                <c:pt idx="681">
                  <c:v>1.4478055765957232E-2</c:v>
                </c:pt>
                <c:pt idx="682">
                  <c:v>1.4529823637464991E-2</c:v>
                </c:pt>
                <c:pt idx="683">
                  <c:v>1.4581456522121903E-2</c:v>
                </c:pt>
                <c:pt idx="684">
                  <c:v>1.4632957481457518E-2</c:v>
                </c:pt>
                <c:pt idx="685">
                  <c:v>1.4684329647912553E-2</c:v>
                </c:pt>
                <c:pt idx="686">
                  <c:v>1.4735576224854004E-2</c:v>
                </c:pt>
                <c:pt idx="687">
                  <c:v>1.4786700486588068E-2</c:v>
                </c:pt>
                <c:pt idx="688">
                  <c:v>1.4837705778374595E-2</c:v>
                </c:pt>
                <c:pt idx="689">
                  <c:v>1.4888595516441323E-2</c:v>
                </c:pt>
                <c:pt idx="690">
                  <c:v>1.493937318799746E-2</c:v>
                </c:pt>
                <c:pt idx="691">
                  <c:v>1.49900423512466E-2</c:v>
                </c:pt>
                <c:pt idx="692">
                  <c:v>1.5040606635402274E-2</c:v>
                </c:pt>
                <c:pt idx="693">
                  <c:v>1.5091069740700876E-2</c:v>
                </c:pt>
                <c:pt idx="694">
                  <c:v>1.514143543841567E-2</c:v>
                </c:pt>
                <c:pt idx="695">
                  <c:v>1.5191707570871035E-2</c:v>
                </c:pt>
                <c:pt idx="696">
                  <c:v>1.5241890051456031E-2</c:v>
                </c:pt>
                <c:pt idx="697">
                  <c:v>1.5291986864638433E-2</c:v>
                </c:pt>
                <c:pt idx="698">
                  <c:v>1.5342002065980043E-2</c:v>
                </c:pt>
                <c:pt idx="699">
                  <c:v>1.5391939782148962E-2</c:v>
                </c:pt>
                <c:pt idx="700">
                  <c:v>1.5441804210935365E-2</c:v>
                </c:pt>
                <c:pt idx="701">
                  <c:v>1.5491599621264625E-2</c:v>
                </c:pt>
                <c:pt idx="702">
                  <c:v>1.5541330353213315E-2</c:v>
                </c:pt>
                <c:pt idx="703">
                  <c:v>1.5591000818022782E-2</c:v>
                </c:pt>
                <c:pt idx="704">
                  <c:v>1.5640615498113377E-2</c:v>
                </c:pt>
                <c:pt idx="705">
                  <c:v>1.5690178947100446E-2</c:v>
                </c:pt>
                <c:pt idx="706">
                  <c:v>1.5739695789808134E-2</c:v>
                </c:pt>
                <c:pt idx="707">
                  <c:v>1.5789170722285795E-2</c:v>
                </c:pt>
                <c:pt idx="708">
                  <c:v>1.5838608511822241E-2</c:v>
                </c:pt>
                <c:pt idx="709">
                  <c:v>1.5888013996961502E-2</c:v>
                </c:pt>
                <c:pt idx="710">
                  <c:v>1.5937392087519035E-2</c:v>
                </c:pt>
                <c:pt idx="711">
                  <c:v>1.5986747764596184E-2</c:v>
                </c:pt>
                <c:pt idx="712">
                  <c:v>1.6036086080598342E-2</c:v>
                </c:pt>
                <c:pt idx="713">
                  <c:v>1.6085412159249204E-2</c:v>
                </c:pt>
                <c:pt idx="714">
                  <c:v>1.6134731195608935E-2</c:v>
                </c:pt>
                <c:pt idx="715">
                  <c:v>1.6184048456089929E-2</c:v>
                </c:pt>
                <c:pt idx="716">
                  <c:v>1.6233369278473919E-2</c:v>
                </c:pt>
                <c:pt idx="717">
                  <c:v>1.6282699071930123E-2</c:v>
                </c:pt>
                <c:pt idx="718">
                  <c:v>1.6332043317032561E-2</c:v>
                </c:pt>
                <c:pt idx="719">
                  <c:v>1.6381474002298956E-2</c:v>
                </c:pt>
                <c:pt idx="720">
                  <c:v>1.6431098015447933E-2</c:v>
                </c:pt>
                <c:pt idx="721">
                  <c:v>1.6480903126097082E-2</c:v>
                </c:pt>
                <c:pt idx="722">
                  <c:v>1.6530875021491809E-2</c:v>
                </c:pt>
                <c:pt idx="723">
                  <c:v>1.6580999218400401E-2</c:v>
                </c:pt>
                <c:pt idx="724">
                  <c:v>1.6631261063051184E-2</c:v>
                </c:pt>
                <c:pt idx="725">
                  <c:v>1.6681645731068128E-2</c:v>
                </c:pt>
                <c:pt idx="726">
                  <c:v>1.6732138227410192E-2</c:v>
                </c:pt>
                <c:pt idx="727">
                  <c:v>1.6782723386311524E-2</c:v>
                </c:pt>
                <c:pt idx="728">
                  <c:v>1.6833385871224533E-2</c:v>
                </c:pt>
                <c:pt idx="729">
                  <c:v>1.6884110174764034E-2</c:v>
                </c:pt>
                <c:pt idx="730">
                  <c:v>1.6934880618654689E-2</c:v>
                </c:pt>
                <c:pt idx="731">
                  <c:v>1.6985681353680209E-2</c:v>
                </c:pt>
                <c:pt idx="732">
                  <c:v>1.7036496359634057E-2</c:v>
                </c:pt>
                <c:pt idx="733">
                  <c:v>1.7087309445274132E-2</c:v>
                </c:pt>
                <c:pt idx="734">
                  <c:v>1.7138104248279624E-2</c:v>
                </c:pt>
                <c:pt idx="735">
                  <c:v>1.7188864235209614E-2</c:v>
                </c:pt>
                <c:pt idx="736">
                  <c:v>1.7239572701464534E-2</c:v>
                </c:pt>
                <c:pt idx="737">
                  <c:v>1.7290212771252006E-2</c:v>
                </c:pt>
                <c:pt idx="738">
                  <c:v>1.7340767397553768E-2</c:v>
                </c:pt>
                <c:pt idx="739">
                  <c:v>1.7391219362097202E-2</c:v>
                </c:pt>
                <c:pt idx="740">
                  <c:v>1.7441551275327965E-2</c:v>
                </c:pt>
                <c:pt idx="741">
                  <c:v>1.7491745576388298E-2</c:v>
                </c:pt>
                <c:pt idx="742">
                  <c:v>1.7541784533096898E-2</c:v>
                </c:pt>
                <c:pt idx="743">
                  <c:v>1.7591650241932461E-2</c:v>
                </c:pt>
                <c:pt idx="744">
                  <c:v>1.7641324628022544E-2</c:v>
                </c:pt>
                <c:pt idx="745">
                  <c:v>1.769078944513303E-2</c:v>
                </c:pt>
                <c:pt idx="746">
                  <c:v>1.7740026275663547E-2</c:v>
                </c:pt>
                <c:pt idx="747">
                  <c:v>1.7789016530647669E-2</c:v>
                </c:pt>
                <c:pt idx="748">
                  <c:v>1.78377414497525E-2</c:v>
                </c:pt>
                <c:pt idx="749">
                  <c:v>1.7886182101289158E-2</c:v>
                </c:pt>
                <c:pt idx="750">
                  <c:v>1.7934319382221127E-2</c:v>
                </c:pt>
                <c:pt idx="751">
                  <c:v>1.7982134018180218E-2</c:v>
                </c:pt>
                <c:pt idx="752">
                  <c:v>1.8029606563487829E-2</c:v>
                </c:pt>
                <c:pt idx="753">
                  <c:v>1.8076717401176848E-2</c:v>
                </c:pt>
                <c:pt idx="754">
                  <c:v>1.8123446743022509E-2</c:v>
                </c:pt>
                <c:pt idx="755">
                  <c:v>1.8169774629575496E-2</c:v>
                </c:pt>
                <c:pt idx="756">
                  <c:v>1.8215680930200446E-2</c:v>
                </c:pt>
                <c:pt idx="757">
                  <c:v>1.8261145343119355E-2</c:v>
                </c:pt>
                <c:pt idx="758">
                  <c:v>1.8306147395461481E-2</c:v>
                </c:pt>
                <c:pt idx="759">
                  <c:v>1.8350666443315695E-2</c:v>
                </c:pt>
                <c:pt idx="760">
                  <c:v>1.8394681671791362E-2</c:v>
                </c:pt>
                <c:pt idx="761">
                  <c:v>1.8438172095082295E-2</c:v>
                </c:pt>
                <c:pt idx="762">
                  <c:v>1.8481116556537489E-2</c:v>
                </c:pt>
                <c:pt idx="763">
                  <c:v>1.8523493728737767E-2</c:v>
                </c:pt>
                <c:pt idx="764">
                  <c:v>1.8565282113576824E-2</c:v>
                </c:pt>
                <c:pt idx="765">
                  <c:v>1.860646004234991E-2</c:v>
                </c:pt>
                <c:pt idx="766">
                  <c:v>1.8647005675848226E-2</c:v>
                </c:pt>
                <c:pt idx="767">
                  <c:v>1.8686897004459451E-2</c:v>
                </c:pt>
                <c:pt idx="768">
                  <c:v>1.8726111848273289E-2</c:v>
                </c:pt>
                <c:pt idx="769">
                  <c:v>1.8764627857195803E-2</c:v>
                </c:pt>
                <c:pt idx="770">
                  <c:v>1.8802422511069197E-2</c:v>
                </c:pt>
                <c:pt idx="771">
                  <c:v>1.8839500706057607E-2</c:v>
                </c:pt>
                <c:pt idx="772">
                  <c:v>1.8875932171450987E-2</c:v>
                </c:pt>
                <c:pt idx="773">
                  <c:v>1.8911731632065994E-2</c:v>
                </c:pt>
                <c:pt idx="774">
                  <c:v>1.8946910025751391E-2</c:v>
                </c:pt>
                <c:pt idx="775">
                  <c:v>1.8981478462501197E-2</c:v>
                </c:pt>
                <c:pt idx="776">
                  <c:v>1.9015448224415268E-2</c:v>
                </c:pt>
                <c:pt idx="777">
                  <c:v>1.9048830765663168E-2</c:v>
                </c:pt>
                <c:pt idx="778">
                  <c:v>1.9081637712441445E-2</c:v>
                </c:pt>
                <c:pt idx="779">
                  <c:v>1.9113880862937731E-2</c:v>
                </c:pt>
                <c:pt idx="780">
                  <c:v>1.9145572187289128E-2</c:v>
                </c:pt>
                <c:pt idx="781">
                  <c:v>1.917672382754388E-2</c:v>
                </c:pt>
                <c:pt idx="782">
                  <c:v>1.9207348097621299E-2</c:v>
                </c:pt>
                <c:pt idx="783">
                  <c:v>1.9237457483274087E-2</c:v>
                </c:pt>
                <c:pt idx="784">
                  <c:v>1.9267064642047173E-2</c:v>
                </c:pt>
                <c:pt idx="785">
                  <c:v>1.9296182403240485E-2</c:v>
                </c:pt>
                <c:pt idx="786">
                  <c:v>1.9324823767870172E-2</c:v>
                </c:pt>
                <c:pt idx="787">
                  <c:v>1.9353001908630513E-2</c:v>
                </c:pt>
                <c:pt idx="788">
                  <c:v>1.9380730169856246E-2</c:v>
                </c:pt>
                <c:pt idx="789">
                  <c:v>1.9408022067486198E-2</c:v>
                </c:pt>
                <c:pt idx="790">
                  <c:v>1.9434891289026954E-2</c:v>
                </c:pt>
                <c:pt idx="791">
                  <c:v>1.9461351693516267E-2</c:v>
                </c:pt>
                <c:pt idx="792">
                  <c:v>1.948741731148999E-2</c:v>
                </c:pt>
                <c:pt idx="793">
                  <c:v>1.9513102344947048E-2</c:v>
                </c:pt>
                <c:pt idx="794">
                  <c:v>1.9538421167317001E-2</c:v>
                </c:pt>
                <c:pt idx="795">
                  <c:v>1.9563388323428764E-2</c:v>
                </c:pt>
                <c:pt idx="796">
                  <c:v>1.95902297344661E-2</c:v>
                </c:pt>
                <c:pt idx="797">
                  <c:v>1.9614532394061225E-2</c:v>
                </c:pt>
                <c:pt idx="798">
                  <c:v>1.9638527948933716E-2</c:v>
                </c:pt>
                <c:pt idx="799">
                  <c:v>1.9662231583965337E-2</c:v>
                </c:pt>
                <c:pt idx="800">
                  <c:v>1.9685658654842869E-2</c:v>
                </c:pt>
                <c:pt idx="801">
                  <c:v>1.9708824688034941E-2</c:v>
                </c:pt>
                <c:pt idx="802">
                  <c:v>1.973174538077065E-2</c:v>
                </c:pt>
                <c:pt idx="803">
                  <c:v>1.9754436601018568E-2</c:v>
                </c:pt>
                <c:pt idx="804">
                  <c:v>1.9776914387469514E-2</c:v>
                </c:pt>
                <c:pt idx="805">
                  <c:v>1.9799194949519715E-2</c:v>
                </c:pt>
                <c:pt idx="806">
                  <c:v>1.9821294667256618E-2</c:v>
                </c:pt>
                <c:pt idx="807">
                  <c:v>1.984323009144667E-2</c:v>
                </c:pt>
                <c:pt idx="808">
                  <c:v>1.9865017943525687E-2</c:v>
                </c:pt>
                <c:pt idx="809">
                  <c:v>1.9886675115591446E-2</c:v>
                </c:pt>
                <c:pt idx="810">
                  <c:v>1.990821867039843E-2</c:v>
                </c:pt>
                <c:pt idx="811">
                  <c:v>1.9929665841355446E-2</c:v>
                </c:pt>
                <c:pt idx="812">
                  <c:v>1.9951034032525815E-2</c:v>
                </c:pt>
                <c:pt idx="813">
                  <c:v>1.9972340818629798E-2</c:v>
                </c:pt>
                <c:pt idx="814">
                  <c:v>1.9993603945051137E-2</c:v>
                </c:pt>
                <c:pt idx="815">
                  <c:v>2.0014841327844698E-2</c:v>
                </c:pt>
                <c:pt idx="816">
                  <c:v>2.0036071053750021E-2</c:v>
                </c:pt>
                <c:pt idx="817">
                  <c:v>2.005731138020311E-2</c:v>
                </c:pt>
                <c:pt idx="818">
                  <c:v>2.0078580735358259E-2</c:v>
                </c:pt>
                <c:pt idx="819">
                  <c:v>2.0099897718106864E-2</c:v>
                </c:pt>
                <c:pt idx="820">
                  <c:v>2.0121281098103388E-2</c:v>
                </c:pt>
                <c:pt idx="821">
                  <c:v>2.0142749815794635E-2</c:v>
                </c:pt>
                <c:pt idx="822">
                  <c:v>2.0164322982451206E-2</c:v>
                </c:pt>
                <c:pt idx="823">
                  <c:v>2.0185954984396549E-2</c:v>
                </c:pt>
                <c:pt idx="824">
                  <c:v>2.0207405821134249E-2</c:v>
                </c:pt>
                <c:pt idx="825">
                  <c:v>2.0228656669872672E-2</c:v>
                </c:pt>
                <c:pt idx="826">
                  <c:v>2.0249709706341362E-2</c:v>
                </c:pt>
                <c:pt idx="827">
                  <c:v>2.0270567131083456E-2</c:v>
                </c:pt>
                <c:pt idx="828">
                  <c:v>2.0291231169455023E-2</c:v>
                </c:pt>
                <c:pt idx="829">
                  <c:v>2.0311704071623114E-2</c:v>
                </c:pt>
                <c:pt idx="830">
                  <c:v>2.0331988112564002E-2</c:v>
                </c:pt>
                <c:pt idx="831">
                  <c:v>2.0352085592061218E-2</c:v>
                </c:pt>
                <c:pt idx="832">
                  <c:v>2.0371998834704468E-2</c:v>
                </c:pt>
                <c:pt idx="833">
                  <c:v>2.0391730189885902E-2</c:v>
                </c:pt>
                <c:pt idx="834">
                  <c:v>2.0411282031800353E-2</c:v>
                </c:pt>
                <c:pt idx="835">
                  <c:v>2.0430656759442483E-2</c:v>
                </c:pt>
                <c:pt idx="836">
                  <c:v>2.0449856796605048E-2</c:v>
                </c:pt>
                <c:pt idx="837">
                  <c:v>2.0468884591876478E-2</c:v>
                </c:pt>
                <c:pt idx="838">
                  <c:v>2.0487742618640024E-2</c:v>
                </c:pt>
                <c:pt idx="839">
                  <c:v>2.0509089975213394E-2</c:v>
                </c:pt>
                <c:pt idx="840">
                  <c:v>2.0527592656341402E-2</c:v>
                </c:pt>
                <c:pt idx="841">
                  <c:v>2.0545933503845745E-2</c:v>
                </c:pt>
                <c:pt idx="842">
                  <c:v>2.0564115093808292E-2</c:v>
                </c:pt>
                <c:pt idx="843">
                  <c:v>2.0582140027095231E-2</c:v>
                </c:pt>
                <c:pt idx="844">
                  <c:v>2.0600010929355983E-2</c:v>
                </c:pt>
                <c:pt idx="845">
                  <c:v>2.0617730451020805E-2</c:v>
                </c:pt>
                <c:pt idx="846">
                  <c:v>2.0635301267297734E-2</c:v>
                </c:pt>
                <c:pt idx="847">
                  <c:v>2.0652726078173454E-2</c:v>
                </c:pt>
                <c:pt idx="848">
                  <c:v>2.0670007608408706E-2</c:v>
                </c:pt>
                <c:pt idx="849">
                  <c:v>2.0685383469854806E-2</c:v>
                </c:pt>
                <c:pt idx="850">
                  <c:v>2.0702392895975551E-2</c:v>
                </c:pt>
                <c:pt idx="851">
                  <c:v>2.0719267530635237E-2</c:v>
                </c:pt>
                <c:pt idx="852">
                  <c:v>2.0736010206159797E-2</c:v>
                </c:pt>
                <c:pt idx="853">
                  <c:v>2.0752623779707245E-2</c:v>
                </c:pt>
                <c:pt idx="854">
                  <c:v>2.0769111133265933E-2</c:v>
                </c:pt>
                <c:pt idx="855">
                  <c:v>2.0785475173653221E-2</c:v>
                </c:pt>
                <c:pt idx="856">
                  <c:v>2.0801718832513517E-2</c:v>
                </c:pt>
                <c:pt idx="857">
                  <c:v>2.082013940181093E-2</c:v>
                </c:pt>
                <c:pt idx="858">
                  <c:v>2.0836135087561779E-2</c:v>
                </c:pt>
                <c:pt idx="859">
                  <c:v>2.0852019767139175E-2</c:v>
                </c:pt>
                <c:pt idx="860">
                  <c:v>2.0867796475026894E-2</c:v>
                </c:pt>
                <c:pt idx="861">
                  <c:v>2.0883468270528768E-2</c:v>
                </c:pt>
                <c:pt idx="862">
                  <c:v>2.0899038237767561E-2</c:v>
                </c:pt>
                <c:pt idx="863">
                  <c:v>2.0914509485682131E-2</c:v>
                </c:pt>
                <c:pt idx="864">
                  <c:v>2.0929885148028526E-2</c:v>
                </c:pt>
                <c:pt idx="865">
                  <c:v>2.0945168383376487E-2</c:v>
                </c:pt>
                <c:pt idx="866">
                  <c:v>2.0960362375110082E-2</c:v>
                </c:pt>
                <c:pt idx="867">
                  <c:v>2.0975470331426424E-2</c:v>
                </c:pt>
                <c:pt idx="868">
                  <c:v>2.0990495485333452E-2</c:v>
                </c:pt>
                <c:pt idx="869">
                  <c:v>2.1005441094651044E-2</c:v>
                </c:pt>
                <c:pt idx="870">
                  <c:v>2.1020310442009041E-2</c:v>
                </c:pt>
                <c:pt idx="871">
                  <c:v>2.1035106834846145E-2</c:v>
                </c:pt>
                <c:pt idx="872">
                  <c:v>2.1049833605410594E-2</c:v>
                </c:pt>
                <c:pt idx="873">
                  <c:v>2.1064494110758163E-2</c:v>
                </c:pt>
                <c:pt idx="874">
                  <c:v>2.1079091732753071E-2</c:v>
                </c:pt>
                <c:pt idx="875">
                  <c:v>2.1093637023387915E-2</c:v>
                </c:pt>
                <c:pt idx="876">
                  <c:v>2.110812018721845E-2</c:v>
                </c:pt>
                <c:pt idx="877">
                  <c:v>2.1122529203969499E-2</c:v>
                </c:pt>
                <c:pt idx="878">
                  <c:v>2.1136862937444604E-2</c:v>
                </c:pt>
                <c:pt idx="879">
                  <c:v>2.1151120240024347E-2</c:v>
                </c:pt>
                <c:pt idx="880">
                  <c:v>2.1165299952666104E-2</c:v>
                </c:pt>
                <c:pt idx="881">
                  <c:v>2.1179400904905169E-2</c:v>
                </c:pt>
                <c:pt idx="882">
                  <c:v>2.1193421914853856E-2</c:v>
                </c:pt>
                <c:pt idx="883">
                  <c:v>2.1207361789201514E-2</c:v>
                </c:pt>
                <c:pt idx="884">
                  <c:v>2.1221219323215388E-2</c:v>
                </c:pt>
                <c:pt idx="885">
                  <c:v>2.1234993300740627E-2</c:v>
                </c:pt>
                <c:pt idx="886">
                  <c:v>2.1248682494200071E-2</c:v>
                </c:pt>
                <c:pt idx="887">
                  <c:v>2.1262285664594902E-2</c:v>
                </c:pt>
                <c:pt idx="888">
                  <c:v>2.1275801561505072E-2</c:v>
                </c:pt>
                <c:pt idx="889">
                  <c:v>2.1289228923088883E-2</c:v>
                </c:pt>
                <c:pt idx="890">
                  <c:v>2.1302566476083855E-2</c:v>
                </c:pt>
                <c:pt idx="891">
                  <c:v>2.1320769927539635E-2</c:v>
                </c:pt>
                <c:pt idx="892">
                  <c:v>2.1333902712945055E-2</c:v>
                </c:pt>
                <c:pt idx="893">
                  <c:v>2.1346940705696753E-2</c:v>
                </c:pt>
                <c:pt idx="894">
                  <c:v>2.1359882587230501E-2</c:v>
                </c:pt>
                <c:pt idx="895">
                  <c:v>2.1372727027624407E-2</c:v>
                </c:pt>
                <c:pt idx="896">
                  <c:v>2.1380936860762815E-2</c:v>
                </c:pt>
                <c:pt idx="897">
                  <c:v>2.1398118208519796E-2</c:v>
                </c:pt>
                <c:pt idx="898">
                  <c:v>2.1410662232394788E-2</c:v>
                </c:pt>
                <c:pt idx="899">
                  <c:v>2.142310338187849E-2</c:v>
                </c:pt>
                <c:pt idx="900">
                  <c:v>2.1430987130636462E-2</c:v>
                </c:pt>
                <c:pt idx="901">
                  <c:v>2.1447671499515566E-2</c:v>
                </c:pt>
                <c:pt idx="902">
                  <c:v>2.1459795660207431E-2</c:v>
                </c:pt>
                <c:pt idx="903">
                  <c:v>2.147181133158672E-2</c:v>
                </c:pt>
                <c:pt idx="904">
                  <c:v>2.1483717081542984E-2</c:v>
                </c:pt>
                <c:pt idx="905">
                  <c:v>2.1496948943199628E-2</c:v>
                </c:pt>
                <c:pt idx="906">
                  <c:v>2.1507193031992854E-2</c:v>
                </c:pt>
                <c:pt idx="907">
                  <c:v>2.152249415977444E-2</c:v>
                </c:pt>
                <c:pt idx="908">
                  <c:v>2.1533901587689593E-2</c:v>
                </c:pt>
                <c:pt idx="909">
                  <c:v>2.1545191774383306E-2</c:v>
                </c:pt>
                <c:pt idx="910">
                  <c:v>2.1556363210150552E-2</c:v>
                </c:pt>
                <c:pt idx="911">
                  <c:v>2.1567414373882841E-2</c:v>
                </c:pt>
                <c:pt idx="912">
                  <c:v>2.1578343733066652E-2</c:v>
                </c:pt>
                <c:pt idx="913">
                  <c:v>2.1589149743786531E-2</c:v>
                </c:pt>
                <c:pt idx="914">
                  <c:v>2.1599830850725279E-2</c:v>
                </c:pt>
                <c:pt idx="915">
                  <c:v>2.1610385487165738E-2</c:v>
                </c:pt>
                <c:pt idx="916">
                  <c:v>2.162081207499229E-2</c:v>
                </c:pt>
                <c:pt idx="917">
                  <c:v>2.1631109024691324E-2</c:v>
                </c:pt>
                <c:pt idx="918">
                  <c:v>2.1641274735354061E-2</c:v>
                </c:pt>
                <c:pt idx="919">
                  <c:v>2.1651307594677004E-2</c:v>
                </c:pt>
                <c:pt idx="920">
                  <c:v>2.1661205978964131E-2</c:v>
                </c:pt>
                <c:pt idx="921">
                  <c:v>2.1670968253127098E-2</c:v>
                </c:pt>
                <c:pt idx="922">
                  <c:v>2.168059277068898E-2</c:v>
                </c:pt>
                <c:pt idx="923">
                  <c:v>2.1690077873784918E-2</c:v>
                </c:pt>
                <c:pt idx="924">
                  <c:v>2.1699421893163217E-2</c:v>
                </c:pt>
                <c:pt idx="925">
                  <c:v>2.170862314818775E-2</c:v>
                </c:pt>
                <c:pt idx="926">
                  <c:v>2.1717680346374814E-2</c:v>
                </c:pt>
                <c:pt idx="927">
                  <c:v>2.1726616533296429E-2</c:v>
                </c:pt>
                <c:pt idx="928">
                  <c:v>2.1735445903350584E-2</c:v>
                </c:pt>
                <c:pt idx="929">
                  <c:v>2.1744168479978471E-2</c:v>
                </c:pt>
                <c:pt idx="930">
                  <c:v>2.1752784287369403E-2</c:v>
                </c:pt>
                <c:pt idx="931">
                  <c:v>2.1761293350460797E-2</c:v>
                </c:pt>
                <c:pt idx="932">
                  <c:v>2.1769695694938845E-2</c:v>
                </c:pt>
                <c:pt idx="933">
                  <c:v>2.1777991347236982E-2</c:v>
                </c:pt>
                <c:pt idx="934">
                  <c:v>2.1786180334538066E-2</c:v>
                </c:pt>
                <c:pt idx="935">
                  <c:v>2.1794262684772192E-2</c:v>
                </c:pt>
                <c:pt idx="936">
                  <c:v>2.1802238426618006E-2</c:v>
                </c:pt>
                <c:pt idx="937">
                  <c:v>2.1810107589502498E-2</c:v>
                </c:pt>
                <c:pt idx="938">
                  <c:v>2.1817870203600532E-2</c:v>
                </c:pt>
                <c:pt idx="939">
                  <c:v>2.1825526299835765E-2</c:v>
                </c:pt>
                <c:pt idx="940">
                  <c:v>2.1833075909879082E-2</c:v>
                </c:pt>
                <c:pt idx="941">
                  <c:v>2.1840519066151007E-2</c:v>
                </c:pt>
                <c:pt idx="942">
                  <c:v>2.1847855801818444E-2</c:v>
                </c:pt>
                <c:pt idx="943">
                  <c:v>2.1855086150797925E-2</c:v>
                </c:pt>
                <c:pt idx="944">
                  <c:v>2.1862210147753452E-2</c:v>
                </c:pt>
                <c:pt idx="945">
                  <c:v>2.1869227828097356E-2</c:v>
                </c:pt>
                <c:pt idx="946">
                  <c:v>2.1876139227990078E-2</c:v>
                </c:pt>
                <c:pt idx="947">
                  <c:v>2.1882944384339964E-2</c:v>
                </c:pt>
                <c:pt idx="948">
                  <c:v>2.1889643334804115E-2</c:v>
                </c:pt>
                <c:pt idx="949">
                  <c:v>2.1896236117786887E-2</c:v>
                </c:pt>
                <c:pt idx="950">
                  <c:v>2.190272277244118E-2</c:v>
                </c:pt>
                <c:pt idx="951">
                  <c:v>2.1909103338667565E-2</c:v>
                </c:pt>
                <c:pt idx="952">
                  <c:v>2.1915377857115392E-2</c:v>
                </c:pt>
                <c:pt idx="953">
                  <c:v>2.1921546369181245E-2</c:v>
                </c:pt>
                <c:pt idx="954">
                  <c:v>2.1927608917009823E-2</c:v>
                </c:pt>
                <c:pt idx="955">
                  <c:v>2.1933565543494377E-2</c:v>
                </c:pt>
                <c:pt idx="956">
                  <c:v>2.1939416292275395E-2</c:v>
                </c:pt>
                <c:pt idx="957">
                  <c:v>2.1945161207741478E-2</c:v>
                </c:pt>
                <c:pt idx="958">
                  <c:v>2.1950800335029344E-2</c:v>
                </c:pt>
                <c:pt idx="959">
                  <c:v>2.1956333720023164E-2</c:v>
                </c:pt>
                <c:pt idx="960">
                  <c:v>2.1961761409355449E-2</c:v>
                </c:pt>
                <c:pt idx="961">
                  <c:v>2.1967083450405937E-2</c:v>
                </c:pt>
                <c:pt idx="962">
                  <c:v>2.1972299891302491E-2</c:v>
                </c:pt>
                <c:pt idx="963">
                  <c:v>2.1977410780920862E-2</c:v>
                </c:pt>
                <c:pt idx="964">
                  <c:v>2.1982416168883818E-2</c:v>
                </c:pt>
                <c:pt idx="965">
                  <c:v>2.1987316105562468E-2</c:v>
                </c:pt>
                <c:pt idx="966">
                  <c:v>2.1992110642075374E-2</c:v>
                </c:pt>
                <c:pt idx="967">
                  <c:v>2.1996799830288769E-2</c:v>
                </c:pt>
                <c:pt idx="968">
                  <c:v>2.2001383722815696E-2</c:v>
                </c:pt>
                <c:pt idx="969">
                  <c:v>2.2005862373017736E-2</c:v>
                </c:pt>
                <c:pt idx="970">
                  <c:v>2.2010235835003507E-2</c:v>
                </c:pt>
                <c:pt idx="971">
                  <c:v>2.2014504163629066E-2</c:v>
                </c:pt>
                <c:pt idx="972">
                  <c:v>2.2018667414497935E-2</c:v>
                </c:pt>
                <c:pt idx="973">
                  <c:v>2.2022725643960659E-2</c:v>
                </c:pt>
                <c:pt idx="974">
                  <c:v>2.2026678909115235E-2</c:v>
                </c:pt>
                <c:pt idx="975">
                  <c:v>2.2030527267807555E-2</c:v>
                </c:pt>
                <c:pt idx="976">
                  <c:v>2.2034270778629871E-2</c:v>
                </c:pt>
                <c:pt idx="977">
                  <c:v>2.2037909500921674E-2</c:v>
                </c:pt>
                <c:pt idx="978">
                  <c:v>2.204144349476992E-2</c:v>
                </c:pt>
                <c:pt idx="979">
                  <c:v>2.204487167296669E-2</c:v>
                </c:pt>
                <c:pt idx="980">
                  <c:v>2.204819351790652E-2</c:v>
                </c:pt>
                <c:pt idx="981">
                  <c:v>2.2051409949624966E-2</c:v>
                </c:pt>
                <c:pt idx="982">
                  <c:v>2.2054521894802788E-2</c:v>
                </c:pt>
                <c:pt idx="983">
                  <c:v>2.2057530286763539E-2</c:v>
                </c:pt>
                <c:pt idx="984">
                  <c:v>2.2060436065473792E-2</c:v>
                </c:pt>
                <c:pt idx="985">
                  <c:v>2.2063240177542034E-2</c:v>
                </c:pt>
                <c:pt idx="986">
                  <c:v>2.2065943576217363E-2</c:v>
                </c:pt>
                <c:pt idx="987">
                  <c:v>2.2068547221389703E-2</c:v>
                </c:pt>
                <c:pt idx="988">
                  <c:v>2.2071052079587605E-2</c:v>
                </c:pt>
                <c:pt idx="989">
                  <c:v>2.2073459123978258E-2</c:v>
                </c:pt>
                <c:pt idx="990">
                  <c:v>2.207576933436662E-2</c:v>
                </c:pt>
                <c:pt idx="991">
                  <c:v>2.2077983697193857E-2</c:v>
                </c:pt>
                <c:pt idx="992">
                  <c:v>2.2080103205537376E-2</c:v>
                </c:pt>
                <c:pt idx="993">
                  <c:v>2.2082128859109269E-2</c:v>
                </c:pt>
                <c:pt idx="994">
                  <c:v>2.2084061664255448E-2</c:v>
                </c:pt>
                <c:pt idx="995">
                  <c:v>2.2085902633955639E-2</c:v>
                </c:pt>
                <c:pt idx="996">
                  <c:v>2.2087652787821637E-2</c:v>
                </c:pt>
                <c:pt idx="997">
                  <c:v>2.20893131520962E-2</c:v>
                </c:pt>
                <c:pt idx="998">
                  <c:v>2.2090884759653279E-2</c:v>
                </c:pt>
                <c:pt idx="999">
                  <c:v>2.20923686499967E-2</c:v>
                </c:pt>
                <c:pt idx="1000">
                  <c:v>2.2093765869259072E-2</c:v>
                </c:pt>
                <c:pt idx="1001">
                  <c:v>2.2095077470200244E-2</c:v>
                </c:pt>
                <c:pt idx="1002">
                  <c:v>2.2096304512208408E-2</c:v>
                </c:pt>
                <c:pt idx="1003">
                  <c:v>2.2097448061297476E-2</c:v>
                </c:pt>
                <c:pt idx="1004">
                  <c:v>2.209925281599788E-2</c:v>
                </c:pt>
                <c:pt idx="1005">
                  <c:v>2.2100227908121425E-2</c:v>
                </c:pt>
                <c:pt idx="1006">
                  <c:v>2.2101122390707131E-2</c:v>
                </c:pt>
                <c:pt idx="1007">
                  <c:v>2.2101937351899869E-2</c:v>
                </c:pt>
                <c:pt idx="1008">
                  <c:v>2.2102673886449067E-2</c:v>
                </c:pt>
                <c:pt idx="1009">
                  <c:v>2.2103333095708486E-2</c:v>
                </c:pt>
                <c:pt idx="1010">
                  <c:v>2.2103916087634477E-2</c:v>
                </c:pt>
                <c:pt idx="1011">
                  <c:v>2.2104423976785324E-2</c:v>
                </c:pt>
                <c:pt idx="1012">
                  <c:v>2.2104857884321455E-2</c:v>
                </c:pt>
                <c:pt idx="1013">
                  <c:v>2.2105218938003272E-2</c:v>
                </c:pt>
                <c:pt idx="1014">
                  <c:v>2.2105508272191137E-2</c:v>
                </c:pt>
                <c:pt idx="1015">
                  <c:v>2.2105727027844291E-2</c:v>
                </c:pt>
                <c:pt idx="1016">
                  <c:v>2.2105876352520412E-2</c:v>
                </c:pt>
                <c:pt idx="1017">
                  <c:v>2.210595740037365E-2</c:v>
                </c:pt>
                <c:pt idx="1018">
                  <c:v>2.2105971332156152E-2</c:v>
                </c:pt>
                <c:pt idx="1019">
                  <c:v>2.2105919315215015E-2</c:v>
                </c:pt>
                <c:pt idx="1020">
                  <c:v>2.2105802523492056E-2</c:v>
                </c:pt>
                <c:pt idx="1021">
                  <c:v>2.2105622137523817E-2</c:v>
                </c:pt>
                <c:pt idx="1022">
                  <c:v>2.2105379344440474E-2</c:v>
                </c:pt>
                <c:pt idx="1023">
                  <c:v>2.2105075337964745E-2</c:v>
                </c:pt>
                <c:pt idx="1024">
                  <c:v>2.2104711318411227E-2</c:v>
                </c:pt>
                <c:pt idx="1025">
                  <c:v>2.2104288492685975E-2</c:v>
                </c:pt>
                <c:pt idx="1026">
                  <c:v>2.2103808074285174E-2</c:v>
                </c:pt>
                <c:pt idx="1027">
                  <c:v>2.2103271283296248E-2</c:v>
                </c:pt>
                <c:pt idx="1028">
                  <c:v>2.2102679346393695E-2</c:v>
                </c:pt>
                <c:pt idx="1029">
                  <c:v>2.2102033496842151E-2</c:v>
                </c:pt>
                <c:pt idx="1030">
                  <c:v>2.21013349744929E-2</c:v>
                </c:pt>
                <c:pt idx="1031">
                  <c:v>2.2100575414876821E-2</c:v>
                </c:pt>
                <c:pt idx="1032">
                  <c:v>2.2099739590672872E-2</c:v>
                </c:pt>
                <c:pt idx="1033">
                  <c:v>2.2098828155104982E-2</c:v>
                </c:pt>
                <c:pt idx="1034">
                  <c:v>2.2097842032326571E-2</c:v>
                </c:pt>
                <c:pt idx="1035">
                  <c:v>2.2096782151602403E-2</c:v>
                </c:pt>
                <c:pt idx="1036">
                  <c:v>2.2095649447308765E-2</c:v>
                </c:pt>
                <c:pt idx="1037">
                  <c:v>2.2094444858931521E-2</c:v>
                </c:pt>
                <c:pt idx="1038">
                  <c:v>2.2093169331066115E-2</c:v>
                </c:pt>
                <c:pt idx="1039">
                  <c:v>2.2091823813417122E-2</c:v>
                </c:pt>
                <c:pt idx="1040">
                  <c:v>2.2090409260796948E-2</c:v>
                </c:pt>
                <c:pt idx="1041">
                  <c:v>2.2088926633125602E-2</c:v>
                </c:pt>
                <c:pt idx="1042">
                  <c:v>2.20873768954294E-2</c:v>
                </c:pt>
                <c:pt idx="1043">
                  <c:v>2.208576101784138E-2</c:v>
                </c:pt>
                <c:pt idx="1044">
                  <c:v>2.2084079975599143E-2</c:v>
                </c:pt>
                <c:pt idx="1045">
                  <c:v>2.2082334749045487E-2</c:v>
                </c:pt>
                <c:pt idx="1046">
                  <c:v>2.2080526323627111E-2</c:v>
                </c:pt>
                <c:pt idx="1047">
                  <c:v>2.207865568989395E-2</c:v>
                </c:pt>
                <c:pt idx="1048">
                  <c:v>2.2076723843498309E-2</c:v>
                </c:pt>
                <c:pt idx="1049">
                  <c:v>2.2074731785195516E-2</c:v>
                </c:pt>
                <c:pt idx="1050">
                  <c:v>2.2072680520841294E-2</c:v>
                </c:pt>
                <c:pt idx="1051">
                  <c:v>2.2070571061391989E-2</c:v>
                </c:pt>
                <c:pt idx="1052">
                  <c:v>2.2068404422905009E-2</c:v>
                </c:pt>
                <c:pt idx="1053">
                  <c:v>2.2066181626535966E-2</c:v>
                </c:pt>
                <c:pt idx="1054">
                  <c:v>2.2063903698540225E-2</c:v>
                </c:pt>
                <c:pt idx="1055">
                  <c:v>2.2061571670270935E-2</c:v>
                </c:pt>
                <c:pt idx="1056">
                  <c:v>2.2058679990897955E-2</c:v>
                </c:pt>
                <c:pt idx="1057">
                  <c:v>2.2056245656395211E-2</c:v>
                </c:pt>
                <c:pt idx="1058">
                  <c:v>2.2053760629366564E-2</c:v>
                </c:pt>
                <c:pt idx="1059">
                  <c:v>2.2051225965084707E-2</c:v>
                </c:pt>
                <c:pt idx="1060">
                  <c:v>2.2048642723931228E-2</c:v>
                </c:pt>
                <c:pt idx="1061">
                  <c:v>2.2046011971396176E-2</c:v>
                </c:pt>
                <c:pt idx="1062">
                  <c:v>2.2043334778075886E-2</c:v>
                </c:pt>
                <c:pt idx="1063">
                  <c:v>2.2040612219675352E-2</c:v>
                </c:pt>
                <c:pt idx="1064">
                  <c:v>2.2037845377004976E-2</c:v>
                </c:pt>
                <c:pt idx="1065">
                  <c:v>2.2035035335980998E-2</c:v>
                </c:pt>
                <c:pt idx="1066">
                  <c:v>2.2032183187625697E-2</c:v>
                </c:pt>
                <c:pt idx="1067">
                  <c:v>2.2029290028065661E-2</c:v>
                </c:pt>
                <c:pt idx="1068">
                  <c:v>2.2026356958531564E-2</c:v>
                </c:pt>
                <c:pt idx="1069">
                  <c:v>2.2023385085358806E-2</c:v>
                </c:pt>
                <c:pt idx="1070">
                  <c:v>2.2020375519984467E-2</c:v>
                </c:pt>
                <c:pt idx="1071">
                  <c:v>2.201732937895037E-2</c:v>
                </c:pt>
                <c:pt idx="1072">
                  <c:v>2.2014247783898905E-2</c:v>
                </c:pt>
                <c:pt idx="1073">
                  <c:v>2.2011131861575238E-2</c:v>
                </c:pt>
                <c:pt idx="1074">
                  <c:v>2.200798274382533E-2</c:v>
                </c:pt>
                <c:pt idx="1075">
                  <c:v>2.2004801567596589E-2</c:v>
                </c:pt>
                <c:pt idx="1076">
                  <c:v>2.2001589474936571E-2</c:v>
                </c:pt>
                <c:pt idx="1077">
                  <c:v>2.1998347612992745E-2</c:v>
                </c:pt>
                <c:pt idx="1078">
                  <c:v>2.1995077134011852E-2</c:v>
                </c:pt>
                <c:pt idx="1079">
                  <c:v>2.1991779195340549E-2</c:v>
                </c:pt>
                <c:pt idx="1080">
                  <c:v>2.1988454959423878E-2</c:v>
                </c:pt>
                <c:pt idx="1081">
                  <c:v>2.1985105593805048E-2</c:v>
                </c:pt>
                <c:pt idx="1082">
                  <c:v>2.198173227112523E-2</c:v>
                </c:pt>
                <c:pt idx="1083">
                  <c:v>2.197831836001329E-2</c:v>
                </c:pt>
                <c:pt idx="1084">
                  <c:v>2.1974829035386792E-2</c:v>
                </c:pt>
                <c:pt idx="1085">
                  <c:v>2.197127593282985E-2</c:v>
                </c:pt>
                <c:pt idx="1086">
                  <c:v>2.196766046570767E-2</c:v>
                </c:pt>
                <c:pt idx="1087">
                  <c:v>2.1963984054511592E-2</c:v>
                </c:pt>
                <c:pt idx="1088">
                  <c:v>2.1960248126857998E-2</c:v>
                </c:pt>
                <c:pt idx="1089">
                  <c:v>2.1956454117487218E-2</c:v>
                </c:pt>
                <c:pt idx="1090">
                  <c:v>2.1952603468263301E-2</c:v>
                </c:pt>
                <c:pt idx="1091">
                  <c:v>2.1948697628171615E-2</c:v>
                </c:pt>
                <c:pt idx="1092">
                  <c:v>2.1944738053319507E-2</c:v>
                </c:pt>
                <c:pt idx="1093">
                  <c:v>2.1940726206934328E-2</c:v>
                </c:pt>
                <c:pt idx="1094">
                  <c:v>2.1936663559363204E-2</c:v>
                </c:pt>
                <c:pt idx="1095">
                  <c:v>2.1932551588071302E-2</c:v>
                </c:pt>
                <c:pt idx="1096">
                  <c:v>2.1928391777641595E-2</c:v>
                </c:pt>
                <c:pt idx="1097">
                  <c:v>2.1924185619774002E-2</c:v>
                </c:pt>
                <c:pt idx="1098">
                  <c:v>2.1919934613284498E-2</c:v>
                </c:pt>
                <c:pt idx="1099">
                  <c:v>2.1915023335606038E-2</c:v>
                </c:pt>
                <c:pt idx="1100">
                  <c:v>2.1910681305044526E-2</c:v>
                </c:pt>
                <c:pt idx="1101">
                  <c:v>2.1906299182742239E-2</c:v>
                </c:pt>
                <c:pt idx="1102">
                  <c:v>2.1901878496986372E-2</c:v>
                </c:pt>
                <c:pt idx="1103">
                  <c:v>2.1897420783176896E-2</c:v>
                </c:pt>
                <c:pt idx="1104">
                  <c:v>2.1892927583823926E-2</c:v>
                </c:pt>
                <c:pt idx="1105">
                  <c:v>2.1888400448549051E-2</c:v>
                </c:pt>
                <c:pt idx="1106">
                  <c:v>2.1883840934082684E-2</c:v>
                </c:pt>
                <c:pt idx="1107">
                  <c:v>2.1879250604264728E-2</c:v>
                </c:pt>
                <c:pt idx="1108">
                  <c:v>2.1874631030043713E-2</c:v>
                </c:pt>
                <c:pt idx="1109">
                  <c:v>2.1869983789475671E-2</c:v>
                </c:pt>
                <c:pt idx="1110">
                  <c:v>2.1865310467723956E-2</c:v>
                </c:pt>
                <c:pt idx="1111">
                  <c:v>2.1860612657058767E-2</c:v>
                </c:pt>
                <c:pt idx="1112">
                  <c:v>2.1855891956855639E-2</c:v>
                </c:pt>
                <c:pt idx="1113">
                  <c:v>2.1851149973596318E-2</c:v>
                </c:pt>
                <c:pt idx="1114">
                  <c:v>2.184638832086722E-2</c:v>
                </c:pt>
                <c:pt idx="1115">
                  <c:v>2.1841608619359212E-2</c:v>
                </c:pt>
                <c:pt idx="1116">
                  <c:v>2.1836812496867617E-2</c:v>
                </c:pt>
                <c:pt idx="1117">
                  <c:v>2.1832001588290458E-2</c:v>
                </c:pt>
                <c:pt idx="1118">
                  <c:v>2.1827177535629783E-2</c:v>
                </c:pt>
                <c:pt idx="1119">
                  <c:v>2.1822341987989671E-2</c:v>
                </c:pt>
                <c:pt idx="1120">
                  <c:v>2.1817496601577353E-2</c:v>
                </c:pt>
                <c:pt idx="1121">
                  <c:v>2.181264303970144E-2</c:v>
                </c:pt>
                <c:pt idx="1122">
                  <c:v>2.1807782972772374E-2</c:v>
                </c:pt>
                <c:pt idx="1123">
                  <c:v>2.1802918078302199E-2</c:v>
                </c:pt>
                <c:pt idx="1124">
                  <c:v>2.1798050040903919E-2</c:v>
                </c:pt>
                <c:pt idx="1125">
                  <c:v>2.179318055229169E-2</c:v>
                </c:pt>
                <c:pt idx="1126">
                  <c:v>2.1788311311280419E-2</c:v>
                </c:pt>
                <c:pt idx="1127">
                  <c:v>2.1783444023784852E-2</c:v>
                </c:pt>
                <c:pt idx="1128">
                  <c:v>2.1778580402820911E-2</c:v>
                </c:pt>
                <c:pt idx="1129">
                  <c:v>2.1773722168504369E-2</c:v>
                </c:pt>
                <c:pt idx="1130">
                  <c:v>2.1768871048051083E-2</c:v>
                </c:pt>
                <c:pt idx="1131">
                  <c:v>2.176402877577719E-2</c:v>
                </c:pt>
                <c:pt idx="1132">
                  <c:v>2.1759197093098908E-2</c:v>
                </c:pt>
                <c:pt idx="1133">
                  <c:v>2.1754377748532311E-2</c:v>
                </c:pt>
                <c:pt idx="1134">
                  <c:v>2.1749572497693322E-2</c:v>
                </c:pt>
                <c:pt idx="1135">
                  <c:v>2.1744788661455058E-2</c:v>
                </c:pt>
                <c:pt idx="1136">
                  <c:v>2.1740039249906522E-2</c:v>
                </c:pt>
                <c:pt idx="1137">
                  <c:v>2.1735316444198145E-2</c:v>
                </c:pt>
                <c:pt idx="1138">
                  <c:v>2.1730618271994431E-2</c:v>
                </c:pt>
                <c:pt idx="1139">
                  <c:v>2.1725942748533872E-2</c:v>
                </c:pt>
                <c:pt idx="1140">
                  <c:v>2.1721287876628952E-2</c:v>
                </c:pt>
                <c:pt idx="1141">
                  <c:v>2.1716651646667039E-2</c:v>
                </c:pt>
                <c:pt idx="1142">
                  <c:v>2.1712032036608171E-2</c:v>
                </c:pt>
                <c:pt idx="1143">
                  <c:v>2.1707427011987034E-2</c:v>
                </c:pt>
                <c:pt idx="1144">
                  <c:v>2.1702834525911662E-2</c:v>
                </c:pt>
                <c:pt idx="1145">
                  <c:v>2.1698252519064293E-2</c:v>
                </c:pt>
                <c:pt idx="1146">
                  <c:v>2.1693678919700074E-2</c:v>
                </c:pt>
                <c:pt idx="1147">
                  <c:v>2.1689111643648798E-2</c:v>
                </c:pt>
                <c:pt idx="1148">
                  <c:v>2.1684548594314471E-2</c:v>
                </c:pt>
                <c:pt idx="1149">
                  <c:v>2.1679987662675093E-2</c:v>
                </c:pt>
                <c:pt idx="1150">
                  <c:v>2.1675426727282881E-2</c:v>
                </c:pt>
                <c:pt idx="1151">
                  <c:v>2.1670211487197395E-2</c:v>
                </c:pt>
                <c:pt idx="1152">
                  <c:v>2.1665643342333809E-2</c:v>
                </c:pt>
                <c:pt idx="1153">
                  <c:v>2.1661068445420782E-2</c:v>
                </c:pt>
                <c:pt idx="1154">
                  <c:v>2.1656484623536747E-2</c:v>
                </c:pt>
                <c:pt idx="1155">
                  <c:v>2.1651889691335659E-2</c:v>
                </c:pt>
                <c:pt idx="1156">
                  <c:v>2.1647281451049639E-2</c:v>
                </c:pt>
                <c:pt idx="1157">
                  <c:v>2.1642657692486543E-2</c:v>
                </c:pt>
                <c:pt idx="1158">
                  <c:v>2.1638016193033047E-2</c:v>
                </c:pt>
                <c:pt idx="1159">
                  <c:v>2.1633354717654638E-2</c:v>
                </c:pt>
                <c:pt idx="1160">
                  <c:v>2.1628671018895609E-2</c:v>
                </c:pt>
                <c:pt idx="1161">
                  <c:v>2.1623962836879958E-2</c:v>
                </c:pt>
                <c:pt idx="1162">
                  <c:v>2.1619227899313545E-2</c:v>
                </c:pt>
                <c:pt idx="1163">
                  <c:v>2.1614463921482582E-2</c:v>
                </c:pt>
                <c:pt idx="1164">
                  <c:v>2.160966860625713E-2</c:v>
                </c:pt>
                <c:pt idx="1165">
                  <c:v>2.1604839644090226E-2</c:v>
                </c:pt>
                <c:pt idx="1166">
                  <c:v>2.1601146425366178E-2</c:v>
                </c:pt>
                <c:pt idx="1167">
                  <c:v>2.1595071478669584E-2</c:v>
                </c:pt>
                <c:pt idx="1168">
                  <c:v>2.1590127594249924E-2</c:v>
                </c:pt>
                <c:pt idx="1169">
                  <c:v>2.1585140700559384E-2</c:v>
                </c:pt>
                <c:pt idx="1170">
                  <c:v>2.1580108425986445E-2</c:v>
                </c:pt>
                <c:pt idx="1171">
                  <c:v>2.1575028386509803E-2</c:v>
                </c:pt>
                <c:pt idx="1172">
                  <c:v>2.1569898185700542E-2</c:v>
                </c:pt>
                <c:pt idx="1173">
                  <c:v>2.1564715414723226E-2</c:v>
                </c:pt>
                <c:pt idx="1174">
                  <c:v>2.1559477652338316E-2</c:v>
                </c:pt>
                <c:pt idx="1175">
                  <c:v>2.1554182464902392E-2</c:v>
                </c:pt>
                <c:pt idx="1176">
                  <c:v>2.1548827406370548E-2</c:v>
                </c:pt>
                <c:pt idx="1177">
                  <c:v>2.1543410018298164E-2</c:v>
                </c:pt>
                <c:pt idx="1178">
                  <c:v>2.1537927829843734E-2</c:v>
                </c:pt>
                <c:pt idx="1179">
                  <c:v>2.1532378357768001E-2</c:v>
                </c:pt>
                <c:pt idx="1180">
                  <c:v>2.1526759106438986E-2</c:v>
                </c:pt>
                <c:pt idx="1181">
                  <c:v>2.1521067567831998E-2</c:v>
                </c:pt>
                <c:pt idx="1182">
                  <c:v>2.1515301221532918E-2</c:v>
                </c:pt>
                <c:pt idx="1183">
                  <c:v>2.1509457534739498E-2</c:v>
                </c:pt>
                <c:pt idx="1184">
                  <c:v>2.1503533962264447E-2</c:v>
                </c:pt>
                <c:pt idx="1185">
                  <c:v>2.1497527946536733E-2</c:v>
                </c:pt>
                <c:pt idx="1186">
                  <c:v>2.1491436917605525E-2</c:v>
                </c:pt>
                <c:pt idx="1187">
                  <c:v>2.1485281606477662E-2</c:v>
                </c:pt>
                <c:pt idx="1188">
                  <c:v>2.1479133293470454E-2</c:v>
                </c:pt>
                <c:pt idx="1189">
                  <c:v>2.1472991481365417E-2</c:v>
                </c:pt>
                <c:pt idx="1190">
                  <c:v>2.1466853698094417E-2</c:v>
                </c:pt>
                <c:pt idx="1191">
                  <c:v>2.1460717459093878E-2</c:v>
                </c:pt>
                <c:pt idx="1192">
                  <c:v>2.1454580267303496E-2</c:v>
                </c:pt>
                <c:pt idx="1193">
                  <c:v>2.1448439613166864E-2</c:v>
                </c:pt>
                <c:pt idx="1194">
                  <c:v>2.1442292974631724E-2</c:v>
                </c:pt>
                <c:pt idx="1195">
                  <c:v>2.1436137817151913E-2</c:v>
                </c:pt>
                <c:pt idx="1196">
                  <c:v>2.1429971593685617E-2</c:v>
                </c:pt>
                <c:pt idx="1197">
                  <c:v>2.1423791744698006E-2</c:v>
                </c:pt>
                <c:pt idx="1198">
                  <c:v>2.1417595698161013E-2</c:v>
                </c:pt>
                <c:pt idx="1199">
                  <c:v>2.1411380869553763E-2</c:v>
                </c:pt>
                <c:pt idx="1200">
                  <c:v>2.1405144661864554E-2</c:v>
                </c:pt>
                <c:pt idx="1201">
                  <c:v>2.139888446559042E-2</c:v>
                </c:pt>
                <c:pt idx="1202">
                  <c:v>2.1392597658739312E-2</c:v>
                </c:pt>
                <c:pt idx="1203">
                  <c:v>2.1385779157064001E-2</c:v>
                </c:pt>
                <c:pt idx="1204">
                  <c:v>2.137942628250538E-2</c:v>
                </c:pt>
                <c:pt idx="1205">
                  <c:v>2.1373036898993517E-2</c:v>
                </c:pt>
                <c:pt idx="1206">
                  <c:v>2.1366608340589874E-2</c:v>
                </c:pt>
                <c:pt idx="1207">
                  <c:v>2.1360137928940131E-2</c:v>
                </c:pt>
                <c:pt idx="1208">
                  <c:v>2.135304314149614E-2</c:v>
                </c:pt>
                <c:pt idx="1209">
                  <c:v>2.1347060770411545E-2</c:v>
                </c:pt>
                <c:pt idx="1210">
                  <c:v>2.1340448604757738E-2</c:v>
                </c:pt>
                <c:pt idx="1211">
                  <c:v>2.1333783748310946E-2</c:v>
                </c:pt>
                <c:pt idx="1212">
                  <c:v>2.1326544558797931E-2</c:v>
                </c:pt>
                <c:pt idx="1213">
                  <c:v>2.1320284988989937E-2</c:v>
                </c:pt>
                <c:pt idx="1214">
                  <c:v>2.1313445568079986E-2</c:v>
                </c:pt>
                <c:pt idx="1215">
                  <c:v>2.1306542420308869E-2</c:v>
                </c:pt>
                <c:pt idx="1216">
                  <c:v>2.1299710426246635E-2</c:v>
                </c:pt>
                <c:pt idx="1217">
                  <c:v>2.1292533771700879E-2</c:v>
                </c:pt>
                <c:pt idx="1218">
                  <c:v>2.128121390940144E-2</c:v>
                </c:pt>
                <c:pt idx="1219">
                  <c:v>2.1273995651199789E-2</c:v>
                </c:pt>
                <c:pt idx="1220">
                  <c:v>2.1266698686017098E-2</c:v>
                </c:pt>
                <c:pt idx="1221">
                  <c:v>2.1259320150383901E-2</c:v>
                </c:pt>
                <c:pt idx="1222">
                  <c:v>2.125185716841357E-2</c:v>
                </c:pt>
                <c:pt idx="1223">
                  <c:v>2.1244306851805578E-2</c:v>
                </c:pt>
                <c:pt idx="1224">
                  <c:v>2.1236666299847242E-2</c:v>
                </c:pt>
                <c:pt idx="1225">
                  <c:v>2.1228932599417678E-2</c:v>
                </c:pt>
                <c:pt idx="1226">
                  <c:v>2.1221102824991046E-2</c:v>
                </c:pt>
                <c:pt idx="1227">
                  <c:v>2.1213174038639419E-2</c:v>
                </c:pt>
                <c:pt idx="1228">
                  <c:v>2.1205143290036255E-2</c:v>
                </c:pt>
                <c:pt idx="1229">
                  <c:v>2.1197007616459679E-2</c:v>
                </c:pt>
                <c:pt idx="1230">
                  <c:v>2.1188764042795773E-2</c:v>
                </c:pt>
                <c:pt idx="1231">
                  <c:v>2.1180409581543134E-2</c:v>
                </c:pt>
                <c:pt idx="1232">
                  <c:v>2.1171941232816179E-2</c:v>
                </c:pt>
                <c:pt idx="1233">
                  <c:v>2.116335598434841E-2</c:v>
                </c:pt>
                <c:pt idx="1234">
                  <c:v>2.1154650811497432E-2</c:v>
                </c:pt>
                <c:pt idx="1235">
                  <c:v>2.1145822677248665E-2</c:v>
                </c:pt>
                <c:pt idx="1236">
                  <c:v>2.1136868532218637E-2</c:v>
                </c:pt>
                <c:pt idx="1237">
                  <c:v>2.11277853146613E-2</c:v>
                </c:pt>
                <c:pt idx="1238">
                  <c:v>2.1118570937269054E-2</c:v>
                </c:pt>
                <c:pt idx="1239">
                  <c:v>2.1109282872123644E-2</c:v>
                </c:pt>
                <c:pt idx="1240">
                  <c:v>2.1099955014438475E-2</c:v>
                </c:pt>
                <c:pt idx="1241">
                  <c:v>2.1090585933425606E-2</c:v>
                </c:pt>
                <c:pt idx="1242">
                  <c:v>2.1081174192829549E-2</c:v>
                </c:pt>
                <c:pt idx="1243">
                  <c:v>2.1071718350926187E-2</c:v>
                </c:pt>
                <c:pt idx="1244">
                  <c:v>2.1062216960524519E-2</c:v>
                </c:pt>
                <c:pt idx="1245">
                  <c:v>2.1052668568967748E-2</c:v>
                </c:pt>
                <c:pt idx="1246">
                  <c:v>2.1043071718133299E-2</c:v>
                </c:pt>
                <c:pt idx="1247">
                  <c:v>2.103342494443497E-2</c:v>
                </c:pt>
                <c:pt idx="1248">
                  <c:v>2.1023726778822093E-2</c:v>
                </c:pt>
                <c:pt idx="1249">
                  <c:v>2.1013975746783445E-2</c:v>
                </c:pt>
                <c:pt idx="1250">
                  <c:v>2.1004170368345502E-2</c:v>
                </c:pt>
                <c:pt idx="1251">
                  <c:v>2.0994309158074414E-2</c:v>
                </c:pt>
                <c:pt idx="1252">
                  <c:v>2.0984390625077527E-2</c:v>
                </c:pt>
                <c:pt idx="1253">
                  <c:v>2.0974413273004467E-2</c:v>
                </c:pt>
                <c:pt idx="1254">
                  <c:v>2.0964375600047606E-2</c:v>
                </c:pt>
                <c:pt idx="1255">
                  <c:v>2.0954276098943767E-2</c:v>
                </c:pt>
                <c:pt idx="1256">
                  <c:v>2.0944113256975573E-2</c:v>
                </c:pt>
                <c:pt idx="1257">
                  <c:v>2.0933885555971862E-2</c:v>
                </c:pt>
                <c:pt idx="1258">
                  <c:v>2.092359147230987E-2</c:v>
                </c:pt>
                <c:pt idx="1259">
                  <c:v>2.0913229476915905E-2</c:v>
                </c:pt>
                <c:pt idx="1260">
                  <c:v>2.0902798035266852E-2</c:v>
                </c:pt>
                <c:pt idx="1261">
                  <c:v>2.0892295607391066E-2</c:v>
                </c:pt>
                <c:pt idx="1262">
                  <c:v>2.0881720647871423E-2</c:v>
                </c:pt>
                <c:pt idx="1263">
                  <c:v>2.0871071605844217E-2</c:v>
                </c:pt>
                <c:pt idx="1264">
                  <c:v>2.0860470950868331E-2</c:v>
                </c:pt>
                <c:pt idx="1265">
                  <c:v>2.084967664865878E-2</c:v>
                </c:pt>
                <c:pt idx="1266">
                  <c:v>2.083880450780674E-2</c:v>
                </c:pt>
                <c:pt idx="1267">
                  <c:v>2.0827852955480917E-2</c:v>
                </c:pt>
                <c:pt idx="1268">
                  <c:v>2.0816820413396418E-2</c:v>
                </c:pt>
                <c:pt idx="1269">
                  <c:v>2.0805705297816696E-2</c:v>
                </c:pt>
                <c:pt idx="1270">
                  <c:v>2.0794506019555108E-2</c:v>
                </c:pt>
                <c:pt idx="1271">
                  <c:v>2.0783220983975562E-2</c:v>
                </c:pt>
                <c:pt idx="1272">
                  <c:v>2.0771848590995363E-2</c:v>
                </c:pt>
                <c:pt idx="1273">
                  <c:v>2.0760387235086959E-2</c:v>
                </c:pt>
                <c:pt idx="1274">
                  <c:v>2.0748835305278174E-2</c:v>
                </c:pt>
                <c:pt idx="1275">
                  <c:v>2.0737191185155487E-2</c:v>
                </c:pt>
                <c:pt idx="1276">
                  <c:v>2.0725453252865563E-2</c:v>
                </c:pt>
                <c:pt idx="1277">
                  <c:v>2.0713619881116339E-2</c:v>
                </c:pt>
                <c:pt idx="1278">
                  <c:v>2.0701689437179024E-2</c:v>
                </c:pt>
                <c:pt idx="1279">
                  <c:v>2.0689660282891129E-2</c:v>
                </c:pt>
                <c:pt idx="1280">
                  <c:v>2.067753077465671E-2</c:v>
                </c:pt>
                <c:pt idx="1281">
                  <c:v>2.0665299263450305E-2</c:v>
                </c:pt>
                <c:pt idx="1282">
                  <c:v>2.0652964094816272E-2</c:v>
                </c:pt>
                <c:pt idx="1283">
                  <c:v>2.0640523608873612E-2</c:v>
                </c:pt>
                <c:pt idx="1284">
                  <c:v>2.0627976140315748E-2</c:v>
                </c:pt>
                <c:pt idx="1285">
                  <c:v>2.0615320018414682E-2</c:v>
                </c:pt>
                <c:pt idx="1286">
                  <c:v>2.0602553567021228E-2</c:v>
                </c:pt>
                <c:pt idx="1287">
                  <c:v>2.0589675104568276E-2</c:v>
                </c:pt>
                <c:pt idx="1288">
                  <c:v>2.0576682944072781E-2</c:v>
                </c:pt>
                <c:pt idx="1289">
                  <c:v>2.0563575393138165E-2</c:v>
                </c:pt>
                <c:pt idx="1290">
                  <c:v>2.0550350753956507E-2</c:v>
                </c:pt>
                <c:pt idx="1291">
                  <c:v>2.053704954860993E-2</c:v>
                </c:pt>
                <c:pt idx="1292">
                  <c:v>2.0523741017339159E-2</c:v>
                </c:pt>
                <c:pt idx="1293">
                  <c:v>2.0510423575880076E-2</c:v>
                </c:pt>
                <c:pt idx="1294">
                  <c:v>2.0497094452682676E-2</c:v>
                </c:pt>
                <c:pt idx="1295">
                  <c:v>2.0483750865375148E-2</c:v>
                </c:pt>
                <c:pt idx="1296">
                  <c:v>2.0470390020766061E-2</c:v>
                </c:pt>
                <c:pt idx="1297">
                  <c:v>2.0457009114844577E-2</c:v>
                </c:pt>
                <c:pt idx="1298">
                  <c:v>2.0443605332781129E-2</c:v>
                </c:pt>
                <c:pt idx="1299">
                  <c:v>2.0430175848931118E-2</c:v>
                </c:pt>
                <c:pt idx="1300">
                  <c:v>2.0416717826832742E-2</c:v>
                </c:pt>
                <c:pt idx="1301">
                  <c:v>2.0403228419212018E-2</c:v>
                </c:pt>
                <c:pt idx="1302">
                  <c:v>2.03897047679828E-2</c:v>
                </c:pt>
                <c:pt idx="1303">
                  <c:v>2.0376144004247195E-2</c:v>
                </c:pt>
                <c:pt idx="1304">
                  <c:v>2.0362543248300186E-2</c:v>
                </c:pt>
                <c:pt idx="1305">
                  <c:v>2.0348899609629177E-2</c:v>
                </c:pt>
                <c:pt idx="1306">
                  <c:v>2.0335210186916183E-2</c:v>
                </c:pt>
                <c:pt idx="1307">
                  <c:v>2.0321472068041132E-2</c:v>
                </c:pt>
                <c:pt idx="1308">
                  <c:v>2.0307682330083149E-2</c:v>
                </c:pt>
                <c:pt idx="1309">
                  <c:v>2.029383803932169E-2</c:v>
                </c:pt>
                <c:pt idx="1310">
                  <c:v>2.0279936251241325E-2</c:v>
                </c:pt>
                <c:pt idx="1311">
                  <c:v>2.0265974010531315E-2</c:v>
                </c:pt>
                <c:pt idx="1312">
                  <c:v>2.0251948351091533E-2</c:v>
                </c:pt>
                <c:pt idx="1313">
                  <c:v>2.0237856296030914E-2</c:v>
                </c:pt>
                <c:pt idx="1314">
                  <c:v>2.0223694857673377E-2</c:v>
                </c:pt>
                <c:pt idx="1315">
                  <c:v>2.0209461037558926E-2</c:v>
                </c:pt>
                <c:pt idx="1316">
                  <c:v>2.0195151826448016E-2</c:v>
                </c:pt>
                <c:pt idx="1317">
                  <c:v>2.0180764204322653E-2</c:v>
                </c:pt>
                <c:pt idx="1318">
                  <c:v>2.0166295140391227E-2</c:v>
                </c:pt>
                <c:pt idx="1319">
                  <c:v>2.0151741593090241E-2</c:v>
                </c:pt>
                <c:pt idx="1320">
                  <c:v>2.0137100510088265E-2</c:v>
                </c:pt>
                <c:pt idx="1321">
                  <c:v>2.0122368828290316E-2</c:v>
                </c:pt>
                <c:pt idx="1322">
                  <c:v>2.0107543473839827E-2</c:v>
                </c:pt>
                <c:pt idx="1323">
                  <c:v>2.0092621362122375E-2</c:v>
                </c:pt>
                <c:pt idx="1324">
                  <c:v>2.0077599397770707E-2</c:v>
                </c:pt>
                <c:pt idx="1325">
                  <c:v>2.0062474474667379E-2</c:v>
                </c:pt>
                <c:pt idx="1326">
                  <c:v>2.0047243475949127E-2</c:v>
                </c:pt>
                <c:pt idx="1327">
                  <c:v>2.0031903274010818E-2</c:v>
                </c:pt>
                <c:pt idx="1328">
                  <c:v>2.0016450730510046E-2</c:v>
                </c:pt>
                <c:pt idx="1329">
                  <c:v>2.0000882696370632E-2</c:v>
                </c:pt>
                <c:pt idx="1330">
                  <c:v>1.9985196011787887E-2</c:v>
                </c:pt>
                <c:pt idx="1331">
                  <c:v>1.9969387506232544E-2</c:v>
                </c:pt>
                <c:pt idx="1332">
                  <c:v>1.9953453998455585E-2</c:v>
                </c:pt>
                <c:pt idx="1333">
                  <c:v>1.9937392296493057E-2</c:v>
                </c:pt>
                <c:pt idx="1334">
                  <c:v>1.9921199197670676E-2</c:v>
                </c:pt>
                <c:pt idx="1335">
                  <c:v>1.9904871488609935E-2</c:v>
                </c:pt>
                <c:pt idx="1336">
                  <c:v>1.9888405945231211E-2</c:v>
                </c:pt>
                <c:pt idx="1337">
                  <c:v>1.9871799332761175E-2</c:v>
                </c:pt>
                <c:pt idx="1338">
                  <c:v>1.9855048405736531E-2</c:v>
                </c:pt>
                <c:pt idx="1339">
                  <c:v>1.983814990801102E-2</c:v>
                </c:pt>
                <c:pt idx="1340">
                  <c:v>1.982110057275915E-2</c:v>
                </c:pt>
                <c:pt idx="1341">
                  <c:v>1.9803897122483854E-2</c:v>
                </c:pt>
                <c:pt idx="1342">
                  <c:v>1.9786536269021306E-2</c:v>
                </c:pt>
                <c:pt idx="1343">
                  <c:v>1.9769025807058263E-2</c:v>
                </c:pt>
                <c:pt idx="1344">
                  <c:v>1.9751396872390921E-2</c:v>
                </c:pt>
                <c:pt idx="1345">
                  <c:v>1.9733655646542947E-2</c:v>
                </c:pt>
                <c:pt idx="1346">
                  <c:v>1.9715806662737458E-2</c:v>
                </c:pt>
                <c:pt idx="1347">
                  <c:v>1.9697854474753394E-2</c:v>
                </c:pt>
                <c:pt idx="1348">
                  <c:v>1.9679803656919403E-2</c:v>
                </c:pt>
                <c:pt idx="1349">
                  <c:v>1.9661658804107248E-2</c:v>
                </c:pt>
                <c:pt idx="1350">
                  <c:v>1.9643424531724827E-2</c:v>
                </c:pt>
                <c:pt idx="1351">
                  <c:v>1.9625105475711547E-2</c:v>
                </c:pt>
                <c:pt idx="1352">
                  <c:v>1.9606706292530685E-2</c:v>
                </c:pt>
                <c:pt idx="1353">
                  <c:v>1.9588231659164981E-2</c:v>
                </c:pt>
                <c:pt idx="1354">
                  <c:v>1.9569686273111186E-2</c:v>
                </c:pt>
                <c:pt idx="1355">
                  <c:v>1.9551074852373479E-2</c:v>
                </c:pt>
                <c:pt idx="1356">
                  <c:v>1.9532402135459086E-2</c:v>
                </c:pt>
                <c:pt idx="1357">
                  <c:v>1.9513672881373477E-2</c:v>
                </c:pt>
                <c:pt idx="1358">
                  <c:v>1.9494891869616622E-2</c:v>
                </c:pt>
                <c:pt idx="1359">
                  <c:v>1.9476063900175564E-2</c:v>
                </c:pt>
                <c:pt idx="1360">
                  <c:v>1.9457193793523304E-2</c:v>
                </c:pt>
                <c:pt idx="1361">
                  <c:v>1.9438286390612906E-2</c:v>
                </c:pt>
                <c:pt idx="1362">
                  <c:v>1.9419346552873768E-2</c:v>
                </c:pt>
                <c:pt idx="1363">
                  <c:v>1.9400379162208992E-2</c:v>
                </c:pt>
                <c:pt idx="1364">
                  <c:v>1.9381389120990779E-2</c:v>
                </c:pt>
                <c:pt idx="1365">
                  <c:v>1.9362381352057822E-2</c:v>
                </c:pt>
                <c:pt idx="1366">
                  <c:v>1.9343360798712211E-2</c:v>
                </c:pt>
                <c:pt idx="1367">
                  <c:v>1.9324332424717049E-2</c:v>
                </c:pt>
                <c:pt idx="1368">
                  <c:v>1.9305301214293587E-2</c:v>
                </c:pt>
                <c:pt idx="1369">
                  <c:v>1.928627217211883E-2</c:v>
                </c:pt>
                <c:pt idx="1370">
                  <c:v>1.9267250323323992E-2</c:v>
                </c:pt>
                <c:pt idx="1371">
                  <c:v>1.9248240713492751E-2</c:v>
                </c:pt>
                <c:pt idx="1372">
                  <c:v>1.9229248408659274E-2</c:v>
                </c:pt>
                <c:pt idx="1373">
                  <c:v>1.9210278495307778E-2</c:v>
                </c:pt>
                <c:pt idx="1374">
                  <c:v>1.9191336080370353E-2</c:v>
                </c:pt>
                <c:pt idx="1375">
                  <c:v>1.9172426291228031E-2</c:v>
                </c:pt>
                <c:pt idx="1376">
                  <c:v>1.9153554275708622E-2</c:v>
                </c:pt>
                <c:pt idx="1377">
                  <c:v>1.9134725202087144E-2</c:v>
                </c:pt>
                <c:pt idx="1378">
                  <c:v>1.9115944259086467E-2</c:v>
                </c:pt>
                <c:pt idx="1379">
                  <c:v>1.9097216655877554E-2</c:v>
                </c:pt>
                <c:pt idx="1380">
                  <c:v>1.907854762207966E-2</c:v>
                </c:pt>
                <c:pt idx="1381">
                  <c:v>1.905994240776122E-2</c:v>
                </c:pt>
                <c:pt idx="1382">
                  <c:v>1.9041406283441819E-2</c:v>
                </c:pt>
                <c:pt idx="1383">
                  <c:v>1.9022944540093279E-2</c:v>
                </c:pt>
                <c:pt idx="1384">
                  <c:v>1.9004562489142077E-2</c:v>
                </c:pt>
                <c:pt idx="1385">
                  <c:v>1.8986265462469998E-2</c:v>
                </c:pt>
                <c:pt idx="1386">
                  <c:v>1.8968058812418739E-2</c:v>
                </c:pt>
                <c:pt idx="1387">
                  <c:v>1.8949947911790992E-2</c:v>
                </c:pt>
                <c:pt idx="1388">
                  <c:v>1.89319381538544E-2</c:v>
                </c:pt>
                <c:pt idx="1389">
                  <c:v>1.8914034952344613E-2</c:v>
                </c:pt>
                <c:pt idx="1390">
                  <c:v>1.8896243741469015E-2</c:v>
                </c:pt>
                <c:pt idx="1391">
                  <c:v>1.8878569975911107E-2</c:v>
                </c:pt>
                <c:pt idx="1392">
                  <c:v>1.8861019130834447E-2</c:v>
                </c:pt>
                <c:pt idx="1393">
                  <c:v>1.8843596701887681E-2</c:v>
                </c:pt>
                <c:pt idx="1394">
                  <c:v>1.8826308205209804E-2</c:v>
                </c:pt>
                <c:pt idx="1395">
                  <c:v>1.8809096605232008E-2</c:v>
                </c:pt>
                <c:pt idx="1396">
                  <c:v>1.8791825491918358E-2</c:v>
                </c:pt>
                <c:pt idx="1397">
                  <c:v>1.8774528810850111E-2</c:v>
                </c:pt>
                <c:pt idx="1398">
                  <c:v>1.8757211129547549E-2</c:v>
                </c:pt>
                <c:pt idx="1399">
                  <c:v>1.8739877033220029E-2</c:v>
                </c:pt>
                <c:pt idx="1400">
                  <c:v>1.8722531124765778E-2</c:v>
                </c:pt>
                <c:pt idx="1401">
                  <c:v>1.8705178024766855E-2</c:v>
                </c:pt>
                <c:pt idx="1402">
                  <c:v>1.8687822371489138E-2</c:v>
                </c:pt>
                <c:pt idx="1403">
                  <c:v>1.8670468820879485E-2</c:v>
                </c:pt>
                <c:pt idx="1404">
                  <c:v>1.8653122046564868E-2</c:v>
                </c:pt>
                <c:pt idx="1405">
                  <c:v>1.8635786739851036E-2</c:v>
                </c:pt>
                <c:pt idx="1406">
                  <c:v>1.8618467609720565E-2</c:v>
                </c:pt>
                <c:pt idx="1407">
                  <c:v>1.860116938283219E-2</c:v>
                </c:pt>
                <c:pt idx="1408">
                  <c:v>1.8583896803521245E-2</c:v>
                </c:pt>
                <c:pt idx="1409">
                  <c:v>1.8566654633797915E-2</c:v>
                </c:pt>
                <c:pt idx="1410">
                  <c:v>1.8549447653347671E-2</c:v>
                </c:pt>
                <c:pt idx="1411">
                  <c:v>1.8529831776597241E-2</c:v>
                </c:pt>
                <c:pt idx="1412">
                  <c:v>1.8512716378783049E-2</c:v>
                </c:pt>
                <c:pt idx="1413">
                  <c:v>1.8495651307180436E-2</c:v>
                </c:pt>
                <c:pt idx="1414">
                  <c:v>1.8478641414703092E-2</c:v>
                </c:pt>
                <c:pt idx="1415">
                  <c:v>1.8461691571941965E-2</c:v>
                </c:pt>
                <c:pt idx="1416">
                  <c:v>1.8444806667167878E-2</c:v>
                </c:pt>
                <c:pt idx="1417">
                  <c:v>1.8427991606331545E-2</c:v>
                </c:pt>
                <c:pt idx="1418">
                  <c:v>1.8411251313066198E-2</c:v>
                </c:pt>
                <c:pt idx="1419">
                  <c:v>1.8394590728689545E-2</c:v>
                </c:pt>
                <c:pt idx="1420">
                  <c:v>1.8377440370036743E-2</c:v>
                </c:pt>
                <c:pt idx="1421">
                  <c:v>1.8360964720045996E-2</c:v>
                </c:pt>
                <c:pt idx="1422">
                  <c:v>1.8344583320517329E-2</c:v>
                </c:pt>
                <c:pt idx="1423">
                  <c:v>1.8328301170008155E-2</c:v>
                </c:pt>
                <c:pt idx="1424">
                  <c:v>1.8312123284726256E-2</c:v>
                </c:pt>
                <c:pt idx="1425">
                  <c:v>1.829605469853304E-2</c:v>
                </c:pt>
                <c:pt idx="1426">
                  <c:v>1.8278036691203235E-2</c:v>
                </c:pt>
                <c:pt idx="1427">
                  <c:v>1.8264265647155133E-2</c:v>
                </c:pt>
                <c:pt idx="1428">
                  <c:v>1.8248555337999902E-2</c:v>
                </c:pt>
                <c:pt idx="1429">
                  <c:v>1.8232974640002762E-2</c:v>
                </c:pt>
                <c:pt idx="1430">
                  <c:v>1.8217528675360146E-2</c:v>
                </c:pt>
                <c:pt idx="1431">
                  <c:v>1.8202222583949657E-2</c:v>
                </c:pt>
                <c:pt idx="1432">
                  <c:v>1.8187061523336372E-2</c:v>
                </c:pt>
                <c:pt idx="1433">
                  <c:v>1.8172050668778989E-2</c:v>
                </c:pt>
                <c:pt idx="1434">
                  <c:v>1.8157195213236353E-2</c:v>
                </c:pt>
                <c:pt idx="1435">
                  <c:v>1.8142500367372937E-2</c:v>
                </c:pt>
                <c:pt idx="1436">
                  <c:v>1.8127971359565811E-2</c:v>
                </c:pt>
                <c:pt idx="1437">
                  <c:v>1.8113613435914055E-2</c:v>
                </c:pt>
                <c:pt idx="1438">
                  <c:v>1.8099431860243324E-2</c:v>
                </c:pt>
                <c:pt idx="1439">
                  <c:v>1.8085431914115692E-2</c:v>
                </c:pt>
                <c:pt idx="1440">
                  <c:v>1.8071618896837071E-2</c:v>
                </c:pt>
                <c:pt idx="1441">
                  <c:v>1.8057998125464859E-2</c:v>
                </c:pt>
                <c:pt idx="1442">
                  <c:v>1.8044574934819292E-2</c:v>
                </c:pt>
                <c:pt idx="1443">
                  <c:v>1.8031354677489994E-2</c:v>
                </c:pt>
                <c:pt idx="1444">
                  <c:v>1.8018342723847128E-2</c:v>
                </c:pt>
                <c:pt idx="1445">
                  <c:v>1.8005544462049682E-2</c:v>
                </c:pt>
                <c:pt idx="1446">
                  <c:v>1.7992965298057707E-2</c:v>
                </c:pt>
                <c:pt idx="1447">
                  <c:v>1.7980630291798236E-2</c:v>
                </c:pt>
                <c:pt idx="1448">
                  <c:v>1.7968487520223328E-2</c:v>
                </c:pt>
                <c:pt idx="1449">
                  <c:v>1.795648084832006E-2</c:v>
                </c:pt>
                <c:pt idx="1450">
                  <c:v>1.7944607156315365E-2</c:v>
                </c:pt>
                <c:pt idx="1451">
                  <c:v>1.7932863311562523E-2</c:v>
                </c:pt>
                <c:pt idx="1452">
                  <c:v>1.7921246168536825E-2</c:v>
                </c:pt>
                <c:pt idx="1453">
                  <c:v>1.7909752568832496E-2</c:v>
                </c:pt>
                <c:pt idx="1454">
                  <c:v>1.7898379341160287E-2</c:v>
                </c:pt>
                <c:pt idx="1455">
                  <c:v>1.7887123301343563E-2</c:v>
                </c:pt>
                <c:pt idx="1456">
                  <c:v>1.7875981252314797E-2</c:v>
                </c:pt>
                <c:pt idx="1457">
                  <c:v>1.7864949984114475E-2</c:v>
                </c:pt>
                <c:pt idx="1458">
                  <c:v>1.7854026273885645E-2</c:v>
                </c:pt>
                <c:pt idx="1459">
                  <c:v>1.7843206885874343E-2</c:v>
                </c:pt>
                <c:pt idx="1460">
                  <c:v>1.7832488571423277E-2</c:v>
                </c:pt>
                <c:pt idx="1461">
                  <c:v>1.782186806897202E-2</c:v>
                </c:pt>
                <c:pt idx="1462">
                  <c:v>1.7811342104053319E-2</c:v>
                </c:pt>
                <c:pt idx="1463">
                  <c:v>1.7799015205384548E-2</c:v>
                </c:pt>
                <c:pt idx="1464">
                  <c:v>1.7788695714391296E-2</c:v>
                </c:pt>
                <c:pt idx="1465">
                  <c:v>1.7778458724981225E-2</c:v>
                </c:pt>
                <c:pt idx="1466">
                  <c:v>1.7768300923123967E-2</c:v>
                </c:pt>
                <c:pt idx="1467">
                  <c:v>1.7758218981940323E-2</c:v>
                </c:pt>
                <c:pt idx="1468">
                  <c:v>1.7748735090508706E-2</c:v>
                </c:pt>
                <c:pt idx="1469">
                  <c:v>1.7738269309817364E-2</c:v>
                </c:pt>
                <c:pt idx="1470">
                  <c:v>1.7728394860856471E-2</c:v>
                </c:pt>
                <c:pt idx="1471">
                  <c:v>1.7718582836521918E-2</c:v>
                </c:pt>
                <c:pt idx="1472">
                  <c:v>1.770932808385646E-2</c:v>
                </c:pt>
                <c:pt idx="1473">
                  <c:v>1.769962977095586E-2</c:v>
                </c:pt>
                <c:pt idx="1474">
                  <c:v>1.7689985975681839E-2</c:v>
                </c:pt>
                <c:pt idx="1475">
                  <c:v>1.7680393246404837E-2</c:v>
                </c:pt>
                <c:pt idx="1476">
                  <c:v>1.7670848118529231E-2</c:v>
                </c:pt>
                <c:pt idx="1477">
                  <c:v>1.7660657033118636E-2</c:v>
                </c:pt>
                <c:pt idx="1478">
                  <c:v>1.7651886743750109E-2</c:v>
                </c:pt>
                <c:pt idx="1479">
                  <c:v>1.7642463502806831E-2</c:v>
                </c:pt>
                <c:pt idx="1480">
                  <c:v>1.7633073875182804E-2</c:v>
                </c:pt>
                <c:pt idx="1481">
                  <c:v>1.7621998358146179E-2</c:v>
                </c:pt>
                <c:pt idx="1482">
                  <c:v>1.7612656051269739E-2</c:v>
                </c:pt>
                <c:pt idx="1483">
                  <c:v>1.7603334817359016E-2</c:v>
                </c:pt>
                <c:pt idx="1484">
                  <c:v>1.7594031101472597E-2</c:v>
                </c:pt>
                <c:pt idx="1485">
                  <c:v>1.7585400445420011E-2</c:v>
                </c:pt>
                <c:pt idx="1486">
                  <c:v>1.7575461939489275E-2</c:v>
                </c:pt>
                <c:pt idx="1487">
                  <c:v>1.7566189318995493E-2</c:v>
                </c:pt>
                <c:pt idx="1488">
                  <c:v>1.7556919867731384E-2</c:v>
                </c:pt>
                <c:pt idx="1489">
                  <c:v>1.7547649966243441E-2</c:v>
                </c:pt>
                <c:pt idx="1490">
                  <c:v>1.753837598217621E-2</c:v>
                </c:pt>
                <c:pt idx="1491">
                  <c:v>1.7529094270273601E-2</c:v>
                </c:pt>
                <c:pt idx="1492">
                  <c:v>1.7519801172380643E-2</c:v>
                </c:pt>
                <c:pt idx="1493">
                  <c:v>1.751049301744281E-2</c:v>
                </c:pt>
                <c:pt idx="1494">
                  <c:v>1.7501166121508427E-2</c:v>
                </c:pt>
                <c:pt idx="1495">
                  <c:v>1.7491816787728893E-2</c:v>
                </c:pt>
                <c:pt idx="1496">
                  <c:v>1.7482441306360851E-2</c:v>
                </c:pt>
                <c:pt idx="1497">
                  <c:v>1.7473035954766847E-2</c:v>
                </c:pt>
                <c:pt idx="1498">
                  <c:v>1.7463596997418365E-2</c:v>
                </c:pt>
                <c:pt idx="1499">
                  <c:v>1.7454190251727748E-2</c:v>
                </c:pt>
                <c:pt idx="1500">
                  <c:v>1.74448426394407E-2</c:v>
                </c:pt>
                <c:pt idx="1501">
                  <c:v>1.7435539069707018E-2</c:v>
                </c:pt>
                <c:pt idx="1502">
                  <c:v>1.7426279135872587E-2</c:v>
                </c:pt>
                <c:pt idx="1503">
                  <c:v>1.7417062429888448E-2</c:v>
                </c:pt>
                <c:pt idx="1504">
                  <c:v>1.7407888542310353E-2</c:v>
                </c:pt>
                <c:pt idx="1505">
                  <c:v>1.739875706229985E-2</c:v>
                </c:pt>
                <c:pt idx="1506">
                  <c:v>1.7389667577621244E-2</c:v>
                </c:pt>
                <c:pt idx="1507">
                  <c:v>1.7381319248878639E-2</c:v>
                </c:pt>
                <c:pt idx="1508">
                  <c:v>1.7371612938344216E-2</c:v>
                </c:pt>
                <c:pt idx="1509">
                  <c:v>1.7362646952298187E-2</c:v>
                </c:pt>
                <c:pt idx="1510">
                  <c:v>1.7353721298689274E-2</c:v>
                </c:pt>
                <c:pt idx="1511">
                  <c:v>1.7344835558304041E-2</c:v>
                </c:pt>
                <c:pt idx="1512">
                  <c:v>1.7335989310533109E-2</c:v>
                </c:pt>
                <c:pt idx="1513">
                  <c:v>1.7327182133370943E-2</c:v>
                </c:pt>
                <c:pt idx="1514">
                  <c:v>1.7318413603414972E-2</c:v>
                </c:pt>
                <c:pt idx="1515">
                  <c:v>1.7306213422399717E-2</c:v>
                </c:pt>
                <c:pt idx="1516">
                  <c:v>1.7297520015902908E-2</c:v>
                </c:pt>
                <c:pt idx="1517">
                  <c:v>1.7288865338347028E-2</c:v>
                </c:pt>
                <c:pt idx="1518">
                  <c:v>1.7280248962098479E-2</c:v>
                </c:pt>
                <c:pt idx="1519">
                  <c:v>1.7271670458118758E-2</c:v>
                </c:pt>
                <c:pt idx="1520">
                  <c:v>1.7263129395965335E-2</c:v>
                </c:pt>
                <c:pt idx="1521">
                  <c:v>1.7254625343791869E-2</c:v>
                </c:pt>
                <c:pt idx="1522">
                  <c:v>1.7246157868346681E-2</c:v>
                </c:pt>
                <c:pt idx="1523">
                  <c:v>1.7237726534973619E-2</c:v>
                </c:pt>
                <c:pt idx="1524">
                  <c:v>1.7229330907612295E-2</c:v>
                </c:pt>
                <c:pt idx="1525">
                  <c:v>1.7220970548796972E-2</c:v>
                </c:pt>
                <c:pt idx="1526">
                  <c:v>1.7212645019657014E-2</c:v>
                </c:pt>
                <c:pt idx="1527">
                  <c:v>1.7204353879917093E-2</c:v>
                </c:pt>
                <c:pt idx="1528">
                  <c:v>1.7196096687897205E-2</c:v>
                </c:pt>
                <c:pt idx="1529">
                  <c:v>1.7186700897199186E-2</c:v>
                </c:pt>
                <c:pt idx="1530">
                  <c:v>1.7178514956466686E-2</c:v>
                </c:pt>
                <c:pt idx="1531">
                  <c:v>1.7170361566166241E-2</c:v>
                </c:pt>
                <c:pt idx="1532">
                  <c:v>1.7162240278795642E-2</c:v>
                </c:pt>
                <c:pt idx="1533">
                  <c:v>1.7154150645446911E-2</c:v>
                </c:pt>
                <c:pt idx="1534">
                  <c:v>1.7146092215805635E-2</c:v>
                </c:pt>
                <c:pt idx="1535">
                  <c:v>1.713806453815293E-2</c:v>
                </c:pt>
                <c:pt idx="1536">
                  <c:v>1.713006715936348E-2</c:v>
                </c:pt>
                <c:pt idx="1537">
                  <c:v>1.7122099624905528E-2</c:v>
                </c:pt>
                <c:pt idx="1538">
                  <c:v>1.7114161478842638E-2</c:v>
                </c:pt>
                <c:pt idx="1539">
                  <c:v>1.7106252263831272E-2</c:v>
                </c:pt>
                <c:pt idx="1540">
                  <c:v>1.7098371521121685E-2</c:v>
                </c:pt>
                <c:pt idx="1541">
                  <c:v>1.709051879055944E-2</c:v>
                </c:pt>
                <c:pt idx="1542">
                  <c:v>1.7082693610581692E-2</c:v>
                </c:pt>
                <c:pt idx="1543">
                  <c:v>1.7074895518221354E-2</c:v>
                </c:pt>
                <c:pt idx="1544">
                  <c:v>1.7067124049103367E-2</c:v>
                </c:pt>
                <c:pt idx="1545">
                  <c:v>1.7059378737446888E-2</c:v>
                </c:pt>
                <c:pt idx="1546">
                  <c:v>1.7051659116064214E-2</c:v>
                </c:pt>
                <c:pt idx="1547">
                  <c:v>1.7043964716361621E-2</c:v>
                </c:pt>
                <c:pt idx="1548">
                  <c:v>1.7036295068338096E-2</c:v>
                </c:pt>
                <c:pt idx="1549">
                  <c:v>1.7028649700586169E-2</c:v>
                </c:pt>
                <c:pt idx="1550">
                  <c:v>1.702102814029129E-2</c:v>
                </c:pt>
                <c:pt idx="1551">
                  <c:v>1.7013426266436066E-2</c:v>
                </c:pt>
                <c:pt idx="1552">
                  <c:v>1.7005841707025737E-2</c:v>
                </c:pt>
                <c:pt idx="1553">
                  <c:v>1.6998276617330669E-2</c:v>
                </c:pt>
                <c:pt idx="1554">
                  <c:v>1.6990733160096687E-2</c:v>
                </c:pt>
                <c:pt idx="1555">
                  <c:v>1.6983213505544173E-2</c:v>
                </c:pt>
                <c:pt idx="1556">
                  <c:v>1.6975719831370053E-2</c:v>
                </c:pt>
                <c:pt idx="1557">
                  <c:v>1.696825432274561E-2</c:v>
                </c:pt>
                <c:pt idx="1558">
                  <c:v>1.6960819172318654E-2</c:v>
                </c:pt>
                <c:pt idx="1559">
                  <c:v>1.6953416580213328E-2</c:v>
                </c:pt>
                <c:pt idx="1560">
                  <c:v>1.6946048754030309E-2</c:v>
                </c:pt>
                <c:pt idx="1561">
                  <c:v>1.6938717908847028E-2</c:v>
                </c:pt>
                <c:pt idx="1562">
                  <c:v>1.6931426267220096E-2</c:v>
                </c:pt>
                <c:pt idx="1563">
                  <c:v>1.6924176059182217E-2</c:v>
                </c:pt>
                <c:pt idx="1564">
                  <c:v>1.6916969522247017E-2</c:v>
                </c:pt>
                <c:pt idx="1565">
                  <c:v>1.6909808901406195E-2</c:v>
                </c:pt>
                <c:pt idx="1566">
                  <c:v>1.6902696449132372E-2</c:v>
                </c:pt>
                <c:pt idx="1567">
                  <c:v>1.6895634425379304E-2</c:v>
                </c:pt>
                <c:pt idx="1568">
                  <c:v>1.6888625097582766E-2</c:v>
                </c:pt>
                <c:pt idx="1569">
                  <c:v>1.6881670740660767E-2</c:v>
                </c:pt>
                <c:pt idx="1570">
                  <c:v>1.6874773637015079E-2</c:v>
                </c:pt>
                <c:pt idx="1571">
                  <c:v>1.6867936076533432E-2</c:v>
                </c:pt>
                <c:pt idx="1572">
                  <c:v>1.6861160356588207E-2</c:v>
                </c:pt>
                <c:pt idx="1573">
                  <c:v>1.6854448782038824E-2</c:v>
                </c:pt>
                <c:pt idx="1574">
                  <c:v>1.6847803665233953E-2</c:v>
                </c:pt>
                <c:pt idx="1575">
                  <c:v>1.6841227326010191E-2</c:v>
                </c:pt>
                <c:pt idx="1576">
                  <c:v>1.6834722091696445E-2</c:v>
                </c:pt>
                <c:pt idx="1577">
                  <c:v>1.6828290297112615E-2</c:v>
                </c:pt>
                <c:pt idx="1578">
                  <c:v>1.6821934284572657E-2</c:v>
                </c:pt>
                <c:pt idx="1579">
                  <c:v>1.6815656403885246E-2</c:v>
                </c:pt>
                <c:pt idx="1580">
                  <c:v>1.680945901235641E-2</c:v>
                </c:pt>
                <c:pt idx="1581">
                  <c:v>1.6803344474789726E-2</c:v>
                </c:pt>
                <c:pt idx="1582">
                  <c:v>1.6797315163489202E-2</c:v>
                </c:pt>
                <c:pt idx="1583">
                  <c:v>1.679137345825989E-2</c:v>
                </c:pt>
                <c:pt idx="1584">
                  <c:v>1.6785521746411441E-2</c:v>
                </c:pt>
                <c:pt idx="1585">
                  <c:v>1.6779762422757836E-2</c:v>
                </c:pt>
                <c:pt idx="1586">
                  <c:v>1.6774097889621368E-2</c:v>
                </c:pt>
                <c:pt idx="1587">
                  <c:v>1.6768530556833271E-2</c:v>
                </c:pt>
                <c:pt idx="1588">
                  <c:v>1.6763062841736148E-2</c:v>
                </c:pt>
                <c:pt idx="1589">
                  <c:v>1.6757697169186587E-2</c:v>
                </c:pt>
                <c:pt idx="1590">
                  <c:v>1.675243597155714E-2</c:v>
                </c:pt>
                <c:pt idx="1591">
                  <c:v>1.6747281688738284E-2</c:v>
                </c:pt>
                <c:pt idx="1592">
                  <c:v>1.6742236768141065E-2</c:v>
                </c:pt>
                <c:pt idx="1593">
                  <c:v>1.6737303664700148E-2</c:v>
                </c:pt>
                <c:pt idx="1594">
                  <c:v>1.6732484840874917E-2</c:v>
                </c:pt>
                <c:pt idx="1595">
                  <c:v>1.6727782766653643E-2</c:v>
                </c:pt>
                <c:pt idx="1596">
                  <c:v>1.6723199919554791E-2</c:v>
                </c:pt>
                <c:pt idx="1597">
                  <c:v>1.6718738784630306E-2</c:v>
                </c:pt>
                <c:pt idx="1598">
                  <c:v>1.6714401854469554E-2</c:v>
                </c:pt>
                <c:pt idx="1599">
                  <c:v>1.6710191629200205E-2</c:v>
                </c:pt>
                <c:pt idx="1600">
                  <c:v>1.6706110616491944E-2</c:v>
                </c:pt>
                <c:pt idx="1601">
                  <c:v>1.6702161331560203E-2</c:v>
                </c:pt>
                <c:pt idx="1602">
                  <c:v>1.6698346297169452E-2</c:v>
                </c:pt>
                <c:pt idx="1603">
                  <c:v>1.669460270683901E-2</c:v>
                </c:pt>
                <c:pt idx="1604">
                  <c:v>1.6690822664105608E-2</c:v>
                </c:pt>
                <c:pt idx="1605">
                  <c:v>1.6687007378432244E-2</c:v>
                </c:pt>
                <c:pt idx="1606">
                  <c:v>1.6683159885966685E-2</c:v>
                </c:pt>
                <c:pt idx="1607">
                  <c:v>1.6679283233003332E-2</c:v>
                </c:pt>
                <c:pt idx="1608">
                  <c:v>1.6675380475983857E-2</c:v>
                </c:pt>
                <c:pt idx="1609">
                  <c:v>1.6671454681494804E-2</c:v>
                </c:pt>
                <c:pt idx="1610">
                  <c:v>1.6667508926266939E-2</c:v>
                </c:pt>
                <c:pt idx="1611">
                  <c:v>1.6663546297175667E-2</c:v>
                </c:pt>
                <c:pt idx="1612">
                  <c:v>1.6659569891237777E-2</c:v>
                </c:pt>
                <c:pt idx="1613">
                  <c:v>1.66555828156136E-2</c:v>
                </c:pt>
                <c:pt idx="1614">
                  <c:v>1.6651588187603966E-2</c:v>
                </c:pt>
                <c:pt idx="1615">
                  <c:v>1.6647589134651287E-2</c:v>
                </c:pt>
                <c:pt idx="1616">
                  <c:v>1.6643588794338696E-2</c:v>
                </c:pt>
                <c:pt idx="1617">
                  <c:v>1.6639590314389802E-2</c:v>
                </c:pt>
                <c:pt idx="1618">
                  <c:v>1.6635596852667835E-2</c:v>
                </c:pt>
                <c:pt idx="1619">
                  <c:v>1.6631611577176523E-2</c:v>
                </c:pt>
                <c:pt idx="1620">
                  <c:v>1.6627637666060294E-2</c:v>
                </c:pt>
                <c:pt idx="1621">
                  <c:v>1.6623678307602544E-2</c:v>
                </c:pt>
                <c:pt idx="1622">
                  <c:v>1.6619736700228243E-2</c:v>
                </c:pt>
                <c:pt idx="1623">
                  <c:v>1.6615816052502647E-2</c:v>
                </c:pt>
                <c:pt idx="1624">
                  <c:v>1.6611919583131927E-2</c:v>
                </c:pt>
                <c:pt idx="1625">
                  <c:v>1.660805052096451E-2</c:v>
                </c:pt>
                <c:pt idx="1626">
                  <c:v>1.6604212104990621E-2</c:v>
                </c:pt>
                <c:pt idx="1627">
                  <c:v>1.6600407584343824E-2</c:v>
                </c:pt>
                <c:pt idx="1628">
                  <c:v>1.6596805031221046E-2</c:v>
                </c:pt>
                <c:pt idx="1629">
                  <c:v>1.659308393788354E-2</c:v>
                </c:pt>
                <c:pt idx="1630">
                  <c:v>1.6589406544510993E-2</c:v>
                </c:pt>
                <c:pt idx="1631">
                  <c:v>1.6585776132362385E-2</c:v>
                </c:pt>
                <c:pt idx="1632">
                  <c:v>1.6582195992817125E-2</c:v>
                </c:pt>
                <c:pt idx="1633">
                  <c:v>1.6578669427377454E-2</c:v>
                </c:pt>
                <c:pt idx="1634">
                  <c:v>1.6575199747670629E-2</c:v>
                </c:pt>
                <c:pt idx="1635">
                  <c:v>1.6571790275448705E-2</c:v>
                </c:pt>
                <c:pt idx="1636">
                  <c:v>1.6568444342590929E-2</c:v>
                </c:pt>
                <c:pt idx="1637">
                  <c:v>1.6565165291107038E-2</c:v>
                </c:pt>
                <c:pt idx="1638">
                  <c:v>1.6561956473137671E-2</c:v>
                </c:pt>
                <c:pt idx="1639">
                  <c:v>1.6558821250956781E-2</c:v>
                </c:pt>
                <c:pt idx="1640">
                  <c:v>1.6555762996974047E-2</c:v>
                </c:pt>
                <c:pt idx="1641">
                  <c:v>1.6552785093737914E-2</c:v>
                </c:pt>
                <c:pt idx="1642">
                  <c:v>1.6549890933937137E-2</c:v>
                </c:pt>
                <c:pt idx="1643">
                  <c:v>1.654708392040383E-2</c:v>
                </c:pt>
                <c:pt idx="1644">
                  <c:v>1.654436746611631E-2</c:v>
                </c:pt>
                <c:pt idx="1645">
                  <c:v>1.6541744994201711E-2</c:v>
                </c:pt>
                <c:pt idx="1646">
                  <c:v>1.653921993793905E-2</c:v>
                </c:pt>
                <c:pt idx="1647">
                  <c:v>1.6536795740762281E-2</c:v>
                </c:pt>
                <c:pt idx="1648">
                  <c:v>1.65344758562651E-2</c:v>
                </c:pt>
                <c:pt idx="1649">
                  <c:v>1.6532263748200944E-2</c:v>
                </c:pt>
                <c:pt idx="1650">
                  <c:v>1.6530162890490415E-2</c:v>
                </c:pt>
                <c:pt idx="1651">
                  <c:v>1.6528176767222163E-2</c:v>
                </c:pt>
                <c:pt idx="1652">
                  <c:v>1.652630887265855E-2</c:v>
                </c:pt>
                <c:pt idx="1653">
                  <c:v>1.6524562711238502E-2</c:v>
                </c:pt>
                <c:pt idx="1654">
                  <c:v>1.6522941797581216E-2</c:v>
                </c:pt>
                <c:pt idx="1655">
                  <c:v>1.6521416809836389E-2</c:v>
                </c:pt>
                <c:pt idx="1656">
                  <c:v>1.6519845159263642E-2</c:v>
                </c:pt>
                <c:pt idx="1657">
                  <c:v>1.6518206472489173E-2</c:v>
                </c:pt>
                <c:pt idx="1658">
                  <c:v>1.6516502034402983E-2</c:v>
                </c:pt>
                <c:pt idx="1659">
                  <c:v>1.6514733134158559E-2</c:v>
                </c:pt>
                <c:pt idx="1660">
                  <c:v>1.6512901065172642E-2</c:v>
                </c:pt>
                <c:pt idx="1661">
                  <c:v>1.6511007125125009E-2</c:v>
                </c:pt>
                <c:pt idx="1662">
                  <c:v>1.6509052615956726E-2</c:v>
                </c:pt>
                <c:pt idx="1663">
                  <c:v>1.6507038843870593E-2</c:v>
                </c:pt>
                <c:pt idx="1664">
                  <c:v>1.6504967119328293E-2</c:v>
                </c:pt>
                <c:pt idx="1665">
                  <c:v>1.6502838757051053E-2</c:v>
                </c:pt>
                <c:pt idx="1666">
                  <c:v>1.6500655076019208E-2</c:v>
                </c:pt>
                <c:pt idx="1667">
                  <c:v>1.6498417399470014E-2</c:v>
                </c:pt>
                <c:pt idx="1668">
                  <c:v>1.6496127054898096E-2</c:v>
                </c:pt>
                <c:pt idx="1669">
                  <c:v>1.6493785374053889E-2</c:v>
                </c:pt>
                <c:pt idx="1670">
                  <c:v>1.6491393692943463E-2</c:v>
                </c:pt>
                <c:pt idx="1671">
                  <c:v>1.6488953351827394E-2</c:v>
                </c:pt>
                <c:pt idx="1672">
                  <c:v>1.6486465695219912E-2</c:v>
                </c:pt>
                <c:pt idx="1673">
                  <c:v>1.6483932071889321E-2</c:v>
                </c:pt>
                <c:pt idx="1674">
                  <c:v>1.6481353834855397E-2</c:v>
                </c:pt>
                <c:pt idx="1675">
                  <c:v>1.6478732341391127E-2</c:v>
                </c:pt>
                <c:pt idx="1676">
                  <c:v>1.647606895301942E-2</c:v>
                </c:pt>
                <c:pt idx="1677">
                  <c:v>1.6473365035514657E-2</c:v>
                </c:pt>
                <c:pt idx="1678">
                  <c:v>1.6470621958901154E-2</c:v>
                </c:pt>
                <c:pt idx="1679">
                  <c:v>1.6467841097452279E-2</c:v>
                </c:pt>
                <c:pt idx="1680">
                  <c:v>1.6465023829690468E-2</c:v>
                </c:pt>
                <c:pt idx="1681">
                  <c:v>1.6462057669081456E-2</c:v>
                </c:pt>
                <c:pt idx="1682">
                  <c:v>1.6459172793452988E-2</c:v>
                </c:pt>
                <c:pt idx="1683">
                  <c:v>1.6456255271790701E-2</c:v>
                </c:pt>
                <c:pt idx="1684">
                  <c:v>1.6453306502373127E-2</c:v>
                </c:pt>
                <c:pt idx="1685">
                  <c:v>1.6450327887737527E-2</c:v>
                </c:pt>
                <c:pt idx="1686">
                  <c:v>1.6447320834676836E-2</c:v>
                </c:pt>
                <c:pt idx="1687">
                  <c:v>1.6444286754242272E-2</c:v>
                </c:pt>
                <c:pt idx="1688">
                  <c:v>1.6441227061740497E-2</c:v>
                </c:pt>
                <c:pt idx="1689">
                  <c:v>1.643770072980303E-2</c:v>
                </c:pt>
                <c:pt idx="1690">
                  <c:v>1.6434590939918361E-2</c:v>
                </c:pt>
                <c:pt idx="1691">
                  <c:v>1.6431460013778203E-2</c:v>
                </c:pt>
                <c:pt idx="1692">
                  <c:v>1.6428309384317427E-2</c:v>
                </c:pt>
                <c:pt idx="1693">
                  <c:v>1.6425140488726123E-2</c:v>
                </c:pt>
                <c:pt idx="1694">
                  <c:v>1.6421954768447863E-2</c:v>
                </c:pt>
                <c:pt idx="1695">
                  <c:v>1.6418753669179467E-2</c:v>
                </c:pt>
                <c:pt idx="1696">
                  <c:v>1.6415538640871669E-2</c:v>
                </c:pt>
                <c:pt idx="1697">
                  <c:v>1.6412311137727582E-2</c:v>
                </c:pt>
                <c:pt idx="1698">
                  <c:v>1.6409072618203797E-2</c:v>
                </c:pt>
                <c:pt idx="1699">
                  <c:v>1.6405824545008406E-2</c:v>
                </c:pt>
                <c:pt idx="1700">
                  <c:v>1.6402568385102314E-2</c:v>
                </c:pt>
                <c:pt idx="1701">
                  <c:v>1.6399305609698815E-2</c:v>
                </c:pt>
                <c:pt idx="1702">
                  <c:v>1.6396037694262476E-2</c:v>
                </c:pt>
                <c:pt idx="1703">
                  <c:v>1.6392766118509816E-2</c:v>
                </c:pt>
                <c:pt idx="1704">
                  <c:v>1.6389492366409065E-2</c:v>
                </c:pt>
                <c:pt idx="1705">
                  <c:v>1.6386217926179749E-2</c:v>
                </c:pt>
                <c:pt idx="1706">
                  <c:v>1.6382944290293543E-2</c:v>
                </c:pt>
                <c:pt idx="1707">
                  <c:v>1.6379666158913168E-2</c:v>
                </c:pt>
                <c:pt idx="1708">
                  <c:v>1.6376370984833487E-2</c:v>
                </c:pt>
                <c:pt idx="1709">
                  <c:v>1.637306771450641E-2</c:v>
                </c:pt>
                <c:pt idx="1710">
                  <c:v>1.6369757114213655E-2</c:v>
                </c:pt>
                <c:pt idx="1711">
                  <c:v>1.6366439952205783E-2</c:v>
                </c:pt>
                <c:pt idx="1712">
                  <c:v>1.6363116998703506E-2</c:v>
                </c:pt>
                <c:pt idx="1713">
                  <c:v>1.6359789025897898E-2</c:v>
                </c:pt>
                <c:pt idx="1714">
                  <c:v>1.6356456807948217E-2</c:v>
                </c:pt>
                <c:pt idx="1715">
                  <c:v>1.6353121120983874E-2</c:v>
                </c:pt>
                <c:pt idx="1716">
                  <c:v>1.6349782743104863E-2</c:v>
                </c:pt>
                <c:pt idx="1717">
                  <c:v>1.6346442454378479E-2</c:v>
                </c:pt>
                <c:pt idx="1718">
                  <c:v>1.6343101036843048E-2</c:v>
                </c:pt>
                <c:pt idx="1719">
                  <c:v>1.6339759274505514E-2</c:v>
                </c:pt>
                <c:pt idx="1720">
                  <c:v>1.633641795334187E-2</c:v>
                </c:pt>
                <c:pt idx="1721">
                  <c:v>1.6333077861298048E-2</c:v>
                </c:pt>
                <c:pt idx="1722">
                  <c:v>1.6329739788288368E-2</c:v>
                </c:pt>
                <c:pt idx="1723">
                  <c:v>1.6325928335910768E-2</c:v>
                </c:pt>
                <c:pt idx="1724">
                  <c:v>1.6322597258477373E-2</c:v>
                </c:pt>
                <c:pt idx="1725">
                  <c:v>1.6319270695486932E-2</c:v>
                </c:pt>
                <c:pt idx="1726">
                  <c:v>1.6315949445012513E-2</c:v>
                </c:pt>
                <c:pt idx="1727">
                  <c:v>1.6312634307095782E-2</c:v>
                </c:pt>
                <c:pt idx="1728">
                  <c:v>1.6309326083747914E-2</c:v>
                </c:pt>
                <c:pt idx="1729">
                  <c:v>1.6306025578949352E-2</c:v>
                </c:pt>
                <c:pt idx="1730">
                  <c:v>1.6302733598649161E-2</c:v>
                </c:pt>
                <c:pt idx="1731">
                  <c:v>1.6299450950766327E-2</c:v>
                </c:pt>
                <c:pt idx="1732">
                  <c:v>1.6296178445188901E-2</c:v>
                </c:pt>
                <c:pt idx="1733">
                  <c:v>1.6292916893774639E-2</c:v>
                </c:pt>
                <c:pt idx="1734">
                  <c:v>1.6289667110349699E-2</c:v>
                </c:pt>
                <c:pt idx="1735">
                  <c:v>1.6286429910710828E-2</c:v>
                </c:pt>
                <c:pt idx="1736">
                  <c:v>1.6283206112623169E-2</c:v>
                </c:pt>
                <c:pt idx="1737">
                  <c:v>1.6280450551977198E-2</c:v>
                </c:pt>
                <c:pt idx="1738">
                  <c:v>1.6276802002014559E-2</c:v>
                </c:pt>
                <c:pt idx="1739">
                  <c:v>1.6273623334873113E-2</c:v>
                </c:pt>
                <c:pt idx="1740">
                  <c:v>1.6270461360042981E-2</c:v>
                </c:pt>
                <c:pt idx="1741">
                  <c:v>1.6267316905139398E-2</c:v>
                </c:pt>
                <c:pt idx="1742">
                  <c:v>1.6264190799746659E-2</c:v>
                </c:pt>
                <c:pt idx="1743">
                  <c:v>1.6261083875419861E-2</c:v>
                </c:pt>
                <c:pt idx="1744">
                  <c:v>1.6257996965684252E-2</c:v>
                </c:pt>
                <c:pt idx="1745">
                  <c:v>1.6254930906035671E-2</c:v>
                </c:pt>
                <c:pt idx="1746">
                  <c:v>1.6251886533940101E-2</c:v>
                </c:pt>
                <c:pt idx="1747">
                  <c:v>1.6248864688834779E-2</c:v>
                </c:pt>
                <c:pt idx="1748">
                  <c:v>1.624586621212774E-2</c:v>
                </c:pt>
                <c:pt idx="1749">
                  <c:v>1.6242891947197618E-2</c:v>
                </c:pt>
                <c:pt idx="1750">
                  <c:v>1.6239942739394712E-2</c:v>
                </c:pt>
                <c:pt idx="1751">
                  <c:v>1.6237019436041025E-2</c:v>
                </c:pt>
                <c:pt idx="1752">
                  <c:v>1.6234122886429576E-2</c:v>
                </c:pt>
                <c:pt idx="1753">
                  <c:v>1.6231253941824841E-2</c:v>
                </c:pt>
                <c:pt idx="1754">
                  <c:v>1.6228413455464528E-2</c:v>
                </c:pt>
                <c:pt idx="1755">
                  <c:v>1.6225602282557358E-2</c:v>
                </c:pt>
                <c:pt idx="1756">
                  <c:v>1.6222821280285273E-2</c:v>
                </c:pt>
                <c:pt idx="1757">
                  <c:v>1.6220071307802338E-2</c:v>
                </c:pt>
                <c:pt idx="1758">
                  <c:v>1.6217353226235392E-2</c:v>
                </c:pt>
                <c:pt idx="1759">
                  <c:v>1.6214663155101217E-2</c:v>
                </c:pt>
                <c:pt idx="1760">
                  <c:v>1.6212019909155807E-2</c:v>
                </c:pt>
                <c:pt idx="1761">
                  <c:v>1.6209434099871196E-2</c:v>
                </c:pt>
                <c:pt idx="1762">
                  <c:v>1.6206905209277055E-2</c:v>
                </c:pt>
                <c:pt idx="1763">
                  <c:v>1.6204432717229902E-2</c:v>
                </c:pt>
                <c:pt idx="1764">
                  <c:v>1.6202016101414168E-2</c:v>
                </c:pt>
                <c:pt idx="1765">
                  <c:v>1.6199654837340694E-2</c:v>
                </c:pt>
                <c:pt idx="1766">
                  <c:v>1.6197348398347584E-2</c:v>
                </c:pt>
                <c:pt idx="1767">
                  <c:v>1.6195096255599783E-2</c:v>
                </c:pt>
                <c:pt idx="1768">
                  <c:v>1.6192897878087316E-2</c:v>
                </c:pt>
                <c:pt idx="1769">
                  <c:v>1.6190752732627694E-2</c:v>
                </c:pt>
                <c:pt idx="1770">
                  <c:v>1.6188660283863301E-2</c:v>
                </c:pt>
                <c:pt idx="1771">
                  <c:v>1.6186619994261593E-2</c:v>
                </c:pt>
                <c:pt idx="1772">
                  <c:v>1.6184631324116214E-2</c:v>
                </c:pt>
                <c:pt idx="1773">
                  <c:v>1.618269373154544E-2</c:v>
                </c:pt>
                <c:pt idx="1774">
                  <c:v>1.6180806672491548E-2</c:v>
                </c:pt>
                <c:pt idx="1775">
                  <c:v>1.6179205489037857E-2</c:v>
                </c:pt>
                <c:pt idx="1776">
                  <c:v>1.6177425984398086E-2</c:v>
                </c:pt>
                <c:pt idx="1777">
                  <c:v>1.617569570203797E-2</c:v>
                </c:pt>
                <c:pt idx="1778">
                  <c:v>1.6174014093766266E-2</c:v>
                </c:pt>
                <c:pt idx="1779">
                  <c:v>1.6172380609227134E-2</c:v>
                </c:pt>
                <c:pt idx="1780">
                  <c:v>1.6170038996887737E-2</c:v>
                </c:pt>
                <c:pt idx="1781">
                  <c:v>1.6169255799099207E-2</c:v>
                </c:pt>
                <c:pt idx="1782">
                  <c:v>1.6167763361973172E-2</c:v>
                </c:pt>
                <c:pt idx="1783">
                  <c:v>1.6166316825504363E-2</c:v>
                </c:pt>
                <c:pt idx="1784">
                  <c:v>1.6164136854042509E-2</c:v>
                </c:pt>
                <c:pt idx="1785">
                  <c:v>1.6163559207641474E-2</c:v>
                </c:pt>
                <c:pt idx="1786">
                  <c:v>1.6162246997381897E-2</c:v>
                </c:pt>
                <c:pt idx="1787">
                  <c:v>1.6160978430049627E-2</c:v>
                </c:pt>
                <c:pt idx="1788">
                  <c:v>1.6160024850711094E-2</c:v>
                </c:pt>
                <c:pt idx="1789">
                  <c:v>1.6157359493143855E-2</c:v>
                </c:pt>
                <c:pt idx="1790">
                  <c:v>1.6156234513064791E-2</c:v>
                </c:pt>
                <c:pt idx="1791">
                  <c:v>1.6155150068082099E-2</c:v>
                </c:pt>
                <c:pt idx="1792">
                  <c:v>1.6154105573384245E-2</c:v>
                </c:pt>
                <c:pt idx="1793">
                  <c:v>1.6153100441979724E-2</c:v>
                </c:pt>
                <c:pt idx="1794">
                  <c:v>1.6152134084696873E-2</c:v>
                </c:pt>
                <c:pt idx="1795">
                  <c:v>1.6151205910182969E-2</c:v>
                </c:pt>
                <c:pt idx="1796">
                  <c:v>1.6150315324905115E-2</c:v>
                </c:pt>
                <c:pt idx="1797">
                  <c:v>1.6149461733150027E-2</c:v>
                </c:pt>
                <c:pt idx="1798">
                  <c:v>1.6148644537021618E-2</c:v>
                </c:pt>
                <c:pt idx="1799">
                  <c:v>1.6147863136444278E-2</c:v>
                </c:pt>
                <c:pt idx="1800">
                  <c:v>1.614711692916004E-2</c:v>
                </c:pt>
                <c:pt idx="1801">
                  <c:v>1.614640531072923E-2</c:v>
                </c:pt>
                <c:pt idx="1802">
                  <c:v>1.6145727674530239E-2</c:v>
                </c:pt>
                <c:pt idx="1803">
                  <c:v>1.6145083411759766E-2</c:v>
                </c:pt>
                <c:pt idx="1804">
                  <c:v>1.6144471911431691E-2</c:v>
                </c:pt>
                <c:pt idx="1805">
                  <c:v>1.6143892560377109E-2</c:v>
                </c:pt>
                <c:pt idx="1806">
                  <c:v>1.6143344743245396E-2</c:v>
                </c:pt>
                <c:pt idx="1807">
                  <c:v>1.6142827842502257E-2</c:v>
                </c:pt>
                <c:pt idx="1808">
                  <c:v>1.6142341238430374E-2</c:v>
                </c:pt>
                <c:pt idx="1809">
                  <c:v>1.6141884309129183E-2</c:v>
                </c:pt>
                <c:pt idx="1810">
                  <c:v>1.6141456349043841E-2</c:v>
                </c:pt>
                <c:pt idx="1811">
                  <c:v>1.6141052137179639E-2</c:v>
                </c:pt>
                <c:pt idx="1812">
                  <c:v>1.6140669625791818E-2</c:v>
                </c:pt>
                <c:pt idx="1813">
                  <c:v>1.6140309913391455E-2</c:v>
                </c:pt>
                <c:pt idx="1814">
                  <c:v>1.6139974101118781E-2</c:v>
                </c:pt>
                <c:pt idx="1815">
                  <c:v>1.6139663292741829E-2</c:v>
                </c:pt>
                <c:pt idx="1816">
                  <c:v>1.6139378594657982E-2</c:v>
                </c:pt>
                <c:pt idx="1817">
                  <c:v>1.6139121115892222E-2</c:v>
                </c:pt>
                <c:pt idx="1818">
                  <c:v>1.6138891968100411E-2</c:v>
                </c:pt>
                <c:pt idx="1819">
                  <c:v>1.6138692265566888E-2</c:v>
                </c:pt>
                <c:pt idx="1820">
                  <c:v>1.6138523125205553E-2</c:v>
                </c:pt>
                <c:pt idx="1821">
                  <c:v>1.6138385666561634E-2</c:v>
                </c:pt>
                <c:pt idx="1822">
                  <c:v>1.6138281011809922E-2</c:v>
                </c:pt>
                <c:pt idx="1823">
                  <c:v>1.613821028575696E-2</c:v>
                </c:pt>
                <c:pt idx="1824">
                  <c:v>1.6138174615839093E-2</c:v>
                </c:pt>
                <c:pt idx="1825">
                  <c:v>1.6138175132125721E-2</c:v>
                </c:pt>
                <c:pt idx="1826">
                  <c:v>1.6138212967317579E-2</c:v>
                </c:pt>
                <c:pt idx="1827">
                  <c:v>1.6138289256748241E-2</c:v>
                </c:pt>
                <c:pt idx="1828">
                  <c:v>1.6138405138383927E-2</c:v>
                </c:pt>
                <c:pt idx="1829">
                  <c:v>1.6138561752824139E-2</c:v>
                </c:pt>
                <c:pt idx="1830">
                  <c:v>1.613876024330211E-2</c:v>
                </c:pt>
                <c:pt idx="1831">
                  <c:v>1.6139001755686118E-2</c:v>
                </c:pt>
                <c:pt idx="1832">
                  <c:v>1.6139287438477513E-2</c:v>
                </c:pt>
                <c:pt idx="1833">
                  <c:v>1.613961844281488E-2</c:v>
                </c:pt>
                <c:pt idx="1834">
                  <c:v>1.6139995922470958E-2</c:v>
                </c:pt>
                <c:pt idx="1835">
                  <c:v>1.6140421033855958E-2</c:v>
                </c:pt>
                <c:pt idx="1836">
                  <c:v>1.6141288707140898E-2</c:v>
                </c:pt>
                <c:pt idx="1837">
                  <c:v>1.6141817337810629E-2</c:v>
                </c:pt>
                <c:pt idx="1838">
                  <c:v>1.6142397461097961E-2</c:v>
                </c:pt>
                <c:pt idx="1839">
                  <c:v>1.6143030242165724E-2</c:v>
                </c:pt>
                <c:pt idx="1840">
                  <c:v>1.6143716848809834E-2</c:v>
                </c:pt>
                <c:pt idx="1841">
                  <c:v>1.614445845145732E-2</c:v>
                </c:pt>
                <c:pt idx="1842">
                  <c:v>1.6145256223171148E-2</c:v>
                </c:pt>
                <c:pt idx="1843">
                  <c:v>1.6146111339646482E-2</c:v>
                </c:pt>
                <c:pt idx="1844">
                  <c:v>1.6147024979214854E-2</c:v>
                </c:pt>
                <c:pt idx="1845">
                  <c:v>1.6147998322842191E-2</c:v>
                </c:pt>
                <c:pt idx="1846">
                  <c:v>1.6149032554132307E-2</c:v>
                </c:pt>
                <c:pt idx="1847">
                  <c:v>1.6150128859324289E-2</c:v>
                </c:pt>
                <c:pt idx="1848">
                  <c:v>1.6151288427295987E-2</c:v>
                </c:pt>
                <c:pt idx="1849">
                  <c:v>1.615251244956423E-2</c:v>
                </c:pt>
                <c:pt idx="1850">
                  <c:v>1.6153802120283736E-2</c:v>
                </c:pt>
                <c:pt idx="1851">
                  <c:v>1.6155158636250614E-2</c:v>
                </c:pt>
                <c:pt idx="1852">
                  <c:v>1.6156583196901695E-2</c:v>
                </c:pt>
                <c:pt idx="1853">
                  <c:v>1.615807700431476E-2</c:v>
                </c:pt>
                <c:pt idx="1854">
                  <c:v>1.6159641263211164E-2</c:v>
                </c:pt>
                <c:pt idx="1855">
                  <c:v>1.6161277180955166E-2</c:v>
                </c:pt>
                <c:pt idx="1856">
                  <c:v>1.6162985967555908E-2</c:v>
                </c:pt>
                <c:pt idx="1857">
                  <c:v>1.6164768835666758E-2</c:v>
                </c:pt>
                <c:pt idx="1858">
                  <c:v>1.6166627000588362E-2</c:v>
                </c:pt>
                <c:pt idx="1859">
                  <c:v>1.6168561680267337E-2</c:v>
                </c:pt>
                <c:pt idx="1860">
                  <c:v>1.6170574095299765E-2</c:v>
                </c:pt>
                <c:pt idx="1861">
                  <c:v>1.6172665468929013E-2</c:v>
                </c:pt>
                <c:pt idx="1862">
                  <c:v>1.6174837027049659E-2</c:v>
                </c:pt>
                <c:pt idx="1863">
                  <c:v>1.6177072916802565E-2</c:v>
                </c:pt>
                <c:pt idx="1864">
                  <c:v>1.6179355713379692E-2</c:v>
                </c:pt>
                <c:pt idx="1865">
                  <c:v>1.6181684284079449E-2</c:v>
                </c:pt>
                <c:pt idx="1866">
                  <c:v>1.6184057492651404E-2</c:v>
                </c:pt>
                <c:pt idx="1867">
                  <c:v>1.6186474199296044E-2</c:v>
                </c:pt>
                <c:pt idx="1868">
                  <c:v>1.6188933260663473E-2</c:v>
                </c:pt>
                <c:pt idx="1869">
                  <c:v>1.6191433529854721E-2</c:v>
                </c:pt>
                <c:pt idx="1870">
                  <c:v>1.6193973856418253E-2</c:v>
                </c:pt>
                <c:pt idx="1871">
                  <c:v>1.6196553086351925E-2</c:v>
                </c:pt>
                <c:pt idx="1872">
                  <c:v>1.6199170062102346E-2</c:v>
                </c:pt>
                <c:pt idx="1873">
                  <c:v>1.6201823622562669E-2</c:v>
                </c:pt>
                <c:pt idx="1874">
                  <c:v>1.6204512603073713E-2</c:v>
                </c:pt>
                <c:pt idx="1875">
                  <c:v>1.6207235835422842E-2</c:v>
                </c:pt>
                <c:pt idx="1876">
                  <c:v>1.6209992147843553E-2</c:v>
                </c:pt>
                <c:pt idx="1877">
                  <c:v>1.6212780365015451E-2</c:v>
                </c:pt>
                <c:pt idx="1878">
                  <c:v>1.621559930806362E-2</c:v>
                </c:pt>
                <c:pt idx="1879">
                  <c:v>1.6218447794556858E-2</c:v>
                </c:pt>
                <c:pt idx="1880">
                  <c:v>1.6221324638509862E-2</c:v>
                </c:pt>
                <c:pt idx="1881">
                  <c:v>1.6224228650380836E-2</c:v>
                </c:pt>
                <c:pt idx="1882">
                  <c:v>1.6227158637071699E-2</c:v>
                </c:pt>
                <c:pt idx="1883">
                  <c:v>1.6230113401928314E-2</c:v>
                </c:pt>
                <c:pt idx="1884">
                  <c:v>1.6233091744738724E-2</c:v>
                </c:pt>
                <c:pt idx="1885">
                  <c:v>1.6236092461733825E-2</c:v>
                </c:pt>
                <c:pt idx="1886">
                  <c:v>1.6239114345587578E-2</c:v>
                </c:pt>
                <c:pt idx="1887">
                  <c:v>1.6242156185415031E-2</c:v>
                </c:pt>
                <c:pt idx="1888">
                  <c:v>1.6244665260912446E-2</c:v>
                </c:pt>
                <c:pt idx="1889">
                  <c:v>1.6247743171780651E-2</c:v>
                </c:pt>
                <c:pt idx="1890">
                  <c:v>1.6250837089434009E-2</c:v>
                </c:pt>
                <c:pt idx="1891">
                  <c:v>1.6253945784615396E-2</c:v>
                </c:pt>
                <c:pt idx="1892">
                  <c:v>1.625706802449858E-2</c:v>
                </c:pt>
                <c:pt idx="1893">
                  <c:v>1.6260202572688245E-2</c:v>
                </c:pt>
                <c:pt idx="1894">
                  <c:v>1.6263348189219554E-2</c:v>
                </c:pt>
                <c:pt idx="1895">
                  <c:v>1.6266503630558569E-2</c:v>
                </c:pt>
                <c:pt idx="1896">
                  <c:v>1.626966764960117E-2</c:v>
                </c:pt>
                <c:pt idx="1897">
                  <c:v>1.6272838995672622E-2</c:v>
                </c:pt>
                <c:pt idx="1898">
                  <c:v>1.627601641452996E-2</c:v>
                </c:pt>
                <c:pt idx="1899">
                  <c:v>1.6279198648358299E-2</c:v>
                </c:pt>
                <c:pt idx="1900">
                  <c:v>1.6282384435772772E-2</c:v>
                </c:pt>
                <c:pt idx="1901">
                  <c:v>1.6285572511818999E-2</c:v>
                </c:pt>
                <c:pt idx="1902">
                  <c:v>1.6288761607970648E-2</c:v>
                </c:pt>
                <c:pt idx="1903">
                  <c:v>1.6291950452131432E-2</c:v>
                </c:pt>
                <c:pt idx="1904">
                  <c:v>1.6295137768634435E-2</c:v>
                </c:pt>
                <c:pt idx="1905">
                  <c:v>1.6298322278242336E-2</c:v>
                </c:pt>
                <c:pt idx="1906">
                  <c:v>1.6301502698145884E-2</c:v>
                </c:pt>
                <c:pt idx="1907">
                  <c:v>1.6304677741966291E-2</c:v>
                </c:pt>
                <c:pt idx="1908">
                  <c:v>1.6307846119753489E-2</c:v>
                </c:pt>
                <c:pt idx="1909">
                  <c:v>1.631100653798636E-2</c:v>
                </c:pt>
                <c:pt idx="1910">
                  <c:v>1.6314157699573808E-2</c:v>
                </c:pt>
                <c:pt idx="1911">
                  <c:v>1.6317298303853024E-2</c:v>
                </c:pt>
                <c:pt idx="1912">
                  <c:v>1.6320427046591666E-2</c:v>
                </c:pt>
                <c:pt idx="1913">
                  <c:v>1.6323542619986336E-2</c:v>
                </c:pt>
                <c:pt idx="1914">
                  <c:v>1.6326643712663451E-2</c:v>
                </c:pt>
                <c:pt idx="1915">
                  <c:v>1.6329740366550629E-2</c:v>
                </c:pt>
                <c:pt idx="1916">
                  <c:v>1.633286197768832E-2</c:v>
                </c:pt>
                <c:pt idx="1917">
                  <c:v>1.6336007769409681E-2</c:v>
                </c:pt>
                <c:pt idx="1918">
                  <c:v>1.6339175123466301E-2</c:v>
                </c:pt>
                <c:pt idx="1919">
                  <c:v>1.634236141461394E-2</c:v>
                </c:pt>
                <c:pt idx="1920">
                  <c:v>1.6345564010611654E-2</c:v>
                </c:pt>
                <c:pt idx="1921">
                  <c:v>1.6348780272222446E-2</c:v>
                </c:pt>
                <c:pt idx="1922">
                  <c:v>1.6352007553211964E-2</c:v>
                </c:pt>
                <c:pt idx="1923">
                  <c:v>1.6355243200347612E-2</c:v>
                </c:pt>
                <c:pt idx="1924">
                  <c:v>1.6358484553399878E-2</c:v>
                </c:pt>
                <c:pt idx="1925">
                  <c:v>1.6361728945140128E-2</c:v>
                </c:pt>
                <c:pt idx="1926">
                  <c:v>1.6364973701340622E-2</c:v>
                </c:pt>
                <c:pt idx="1927">
                  <c:v>1.6368216140776472E-2</c:v>
                </c:pt>
                <c:pt idx="1928">
                  <c:v>1.6371453575222586E-2</c:v>
                </c:pt>
                <c:pt idx="1929">
                  <c:v>1.6374683309455847E-2</c:v>
                </c:pt>
                <c:pt idx="1930">
                  <c:v>1.6377902641254032E-2</c:v>
                </c:pt>
                <c:pt idx="1931">
                  <c:v>1.6381108861396019E-2</c:v>
                </c:pt>
                <c:pt idx="1932">
                  <c:v>1.6384299253663102E-2</c:v>
                </c:pt>
                <c:pt idx="1933">
                  <c:v>1.6387471094837468E-2</c:v>
                </c:pt>
                <c:pt idx="1934">
                  <c:v>1.639062165470416E-2</c:v>
                </c:pt>
                <c:pt idx="1935">
                  <c:v>1.6393748196050859E-2</c:v>
                </c:pt>
                <c:pt idx="1936">
                  <c:v>1.6396847974667662E-2</c:v>
                </c:pt>
                <c:pt idx="1937">
                  <c:v>1.6399918239349495E-2</c:v>
                </c:pt>
                <c:pt idx="1938">
                  <c:v>1.6402956231895024E-2</c:v>
                </c:pt>
                <c:pt idx="1939">
                  <c:v>1.6405959187107959E-2</c:v>
                </c:pt>
                <c:pt idx="1940">
                  <c:v>1.6408924332798364E-2</c:v>
                </c:pt>
                <c:pt idx="1941">
                  <c:v>1.6411848889783111E-2</c:v>
                </c:pt>
                <c:pt idx="1942">
                  <c:v>1.641473007188653E-2</c:v>
                </c:pt>
                <c:pt idx="1943">
                  <c:v>1.6417565085942373E-2</c:v>
                </c:pt>
                <c:pt idx="1944">
                  <c:v>1.6420351131794256E-2</c:v>
                </c:pt>
                <c:pt idx="1945">
                  <c:v>1.642308540229764E-2</c:v>
                </c:pt>
                <c:pt idx="1946">
                  <c:v>1.6425765083318937E-2</c:v>
                </c:pt>
                <c:pt idx="1947">
                  <c:v>1.6428387353740345E-2</c:v>
                </c:pt>
                <c:pt idx="1948">
                  <c:v>1.6430949385458738E-2</c:v>
                </c:pt>
                <c:pt idx="1949">
                  <c:v>1.6433448343388529E-2</c:v>
                </c:pt>
                <c:pt idx="1950">
                  <c:v>1.6435881385461877E-2</c:v>
                </c:pt>
                <c:pt idx="1951">
                  <c:v>1.643824566263263E-2</c:v>
                </c:pt>
                <c:pt idx="1952">
                  <c:v>1.6440538318876551E-2</c:v>
                </c:pt>
                <c:pt idx="1953">
                  <c:v>1.6442756491192406E-2</c:v>
                </c:pt>
                <c:pt idx="1954">
                  <c:v>1.6444897309607003E-2</c:v>
                </c:pt>
                <c:pt idx="1955">
                  <c:v>1.6446957897174319E-2</c:v>
                </c:pt>
                <c:pt idx="1956">
                  <c:v>1.6448935369978782E-2</c:v>
                </c:pt>
                <c:pt idx="1957">
                  <c:v>1.6450826837138336E-2</c:v>
                </c:pt>
                <c:pt idx="1958">
                  <c:v>1.6452629400805545E-2</c:v>
                </c:pt>
                <c:pt idx="1959">
                  <c:v>1.645434015617064E-2</c:v>
                </c:pt>
                <c:pt idx="1960">
                  <c:v>1.6455956191463512E-2</c:v>
                </c:pt>
                <c:pt idx="1961">
                  <c:v>1.6457474587958296E-2</c:v>
                </c:pt>
                <c:pt idx="1962">
                  <c:v>1.645889241997316E-2</c:v>
                </c:pt>
                <c:pt idx="1963">
                  <c:v>1.6460206754875112E-2</c:v>
                </c:pt>
                <c:pt idx="1964">
                  <c:v>1.646141465308287E-2</c:v>
                </c:pt>
                <c:pt idx="1965">
                  <c:v>1.6462513168069022E-2</c:v>
                </c:pt>
                <c:pt idx="1966">
                  <c:v>1.6463499346363777E-2</c:v>
                </c:pt>
                <c:pt idx="1967">
                  <c:v>1.6464385516405888E-2</c:v>
                </c:pt>
                <c:pt idx="1968">
                  <c:v>1.6465236207188802E-2</c:v>
                </c:pt>
                <c:pt idx="1969">
                  <c:v>1.6466059009824251E-2</c:v>
                </c:pt>
                <c:pt idx="1970">
                  <c:v>1.6466854737686373E-2</c:v>
                </c:pt>
                <c:pt idx="1971">
                  <c:v>1.6467624206334078E-2</c:v>
                </c:pt>
                <c:pt idx="1972">
                  <c:v>1.6468368233512793E-2</c:v>
                </c:pt>
                <c:pt idx="1973">
                  <c:v>1.6469087639150542E-2</c:v>
                </c:pt>
                <c:pt idx="1974">
                  <c:v>1.6469783245362513E-2</c:v>
                </c:pt>
                <c:pt idx="1975">
                  <c:v>1.6470455876447153E-2</c:v>
                </c:pt>
                <c:pt idx="1976">
                  <c:v>1.6471106358887228E-2</c:v>
                </c:pt>
                <c:pt idx="1977">
                  <c:v>1.6471735521350946E-2</c:v>
                </c:pt>
                <c:pt idx="1978">
                  <c:v>1.647234419468865E-2</c:v>
                </c:pt>
                <c:pt idx="1979">
                  <c:v>1.6472933211935683E-2</c:v>
                </c:pt>
                <c:pt idx="1980">
                  <c:v>1.6473503408311496E-2</c:v>
                </c:pt>
                <c:pt idx="1981">
                  <c:v>1.647405562121813E-2</c:v>
                </c:pt>
                <c:pt idx="1982">
                  <c:v>1.6474590690241302E-2</c:v>
                </c:pt>
                <c:pt idx="1983">
                  <c:v>1.6475182285106454E-2</c:v>
                </c:pt>
                <c:pt idx="1984">
                  <c:v>1.647568345456548E-2</c:v>
                </c:pt>
                <c:pt idx="1985">
                  <c:v>1.6476170133052581E-2</c:v>
                </c:pt>
                <c:pt idx="1986">
                  <c:v>1.6476643169197409E-2</c:v>
                </c:pt>
                <c:pt idx="1987">
                  <c:v>1.6477103413812214E-2</c:v>
                </c:pt>
                <c:pt idx="1988">
                  <c:v>1.6477551719892909E-2</c:v>
                </c:pt>
                <c:pt idx="1989">
                  <c:v>1.6477988942616689E-2</c:v>
                </c:pt>
                <c:pt idx="1990">
                  <c:v>1.6478415939343762E-2</c:v>
                </c:pt>
                <c:pt idx="1991">
                  <c:v>1.647883356961714E-2</c:v>
                </c:pt>
                <c:pt idx="1992">
                  <c:v>1.6479242695161541E-2</c:v>
                </c:pt>
                <c:pt idx="1993">
                  <c:v>1.6479644179883832E-2</c:v>
                </c:pt>
                <c:pt idx="1994">
                  <c:v>1.6480038889873455E-2</c:v>
                </c:pt>
                <c:pt idx="1995">
                  <c:v>1.6480427693401568E-2</c:v>
                </c:pt>
                <c:pt idx="1996">
                  <c:v>1.6480811460921466E-2</c:v>
                </c:pt>
                <c:pt idx="1997">
                  <c:v>1.648119106506794E-2</c:v>
                </c:pt>
                <c:pt idx="1998">
                  <c:v>1.6481567380659232E-2</c:v>
                </c:pt>
                <c:pt idx="1999">
                  <c:v>1.648194128469398E-2</c:v>
                </c:pt>
                <c:pt idx="2000">
                  <c:v>1.6482313656353186E-2</c:v>
                </c:pt>
                <c:pt idx="2001">
                  <c:v>1.6482685376999998E-2</c:v>
                </c:pt>
                <c:pt idx="2002">
                  <c:v>1.6483057330178828E-2</c:v>
                </c:pt>
                <c:pt idx="2003">
                  <c:v>1.64834304016169E-2</c:v>
                </c:pt>
                <c:pt idx="2004">
                  <c:v>1.6483805479222475E-2</c:v>
                </c:pt>
                <c:pt idx="2005">
                  <c:v>1.6484183453085971E-2</c:v>
                </c:pt>
                <c:pt idx="2006">
                  <c:v>1.648456521548038E-2</c:v>
                </c:pt>
                <c:pt idx="2007">
                  <c:v>1.648495166085975E-2</c:v>
                </c:pt>
                <c:pt idx="2008">
                  <c:v>1.6485343685860267E-2</c:v>
                </c:pt>
                <c:pt idx="2009">
                  <c:v>1.6485742189300923E-2</c:v>
                </c:pt>
                <c:pt idx="2010">
                  <c:v>1.6486148072181982E-2</c:v>
                </c:pt>
                <c:pt idx="2011">
                  <c:v>1.6486562237686502E-2</c:v>
                </c:pt>
                <c:pt idx="2012">
                  <c:v>1.648698559117948E-2</c:v>
                </c:pt>
                <c:pt idx="2013">
                  <c:v>1.6487419040208038E-2</c:v>
                </c:pt>
                <c:pt idx="2014">
                  <c:v>1.6487863494502777E-2</c:v>
                </c:pt>
                <c:pt idx="2015">
                  <c:v>1.6488319865975116E-2</c:v>
                </c:pt>
                <c:pt idx="2016">
                  <c:v>1.6488789068720592E-2</c:v>
                </c:pt>
                <c:pt idx="2017">
                  <c:v>1.6489272019017114E-2</c:v>
                </c:pt>
                <c:pt idx="2018">
                  <c:v>1.6489769635325384E-2</c:v>
                </c:pt>
                <c:pt idx="2019">
                  <c:v>1.6490281217508028E-2</c:v>
                </c:pt>
                <c:pt idx="2020">
                  <c:v>1.649079681078985E-2</c:v>
                </c:pt>
                <c:pt idx="2021">
                  <c:v>1.6491314535064042E-2</c:v>
                </c:pt>
                <c:pt idx="2022">
                  <c:v>1.6491833988928731E-2</c:v>
                </c:pt>
                <c:pt idx="2023">
                  <c:v>1.6492354769983394E-2</c:v>
                </c:pt>
                <c:pt idx="2024">
                  <c:v>1.6492876474827323E-2</c:v>
                </c:pt>
                <c:pt idx="2025">
                  <c:v>1.6493398699061371E-2</c:v>
                </c:pt>
                <c:pt idx="2026">
                  <c:v>1.6493921037286207E-2</c:v>
                </c:pt>
                <c:pt idx="2027">
                  <c:v>1.6494443083103195E-2</c:v>
                </c:pt>
                <c:pt idx="2028">
                  <c:v>1.6494964429114377E-2</c:v>
                </c:pt>
                <c:pt idx="2029">
                  <c:v>1.649548466692206E-2</c:v>
                </c:pt>
                <c:pt idx="2030">
                  <c:v>1.6496003387129671E-2</c:v>
                </c:pt>
                <c:pt idx="2031">
                  <c:v>1.6496520179340887E-2</c:v>
                </c:pt>
                <c:pt idx="2032">
                  <c:v>1.6497034632158986E-2</c:v>
                </c:pt>
                <c:pt idx="2033">
                  <c:v>1.6497546333190123E-2</c:v>
                </c:pt>
                <c:pt idx="2034">
                  <c:v>1.6498054869038294E-2</c:v>
                </c:pt>
                <c:pt idx="2035">
                  <c:v>1.6498631645501596E-2</c:v>
                </c:pt>
                <c:pt idx="2036">
                  <c:v>1.6499132002125456E-2</c:v>
                </c:pt>
                <c:pt idx="2037">
                  <c:v>1.6499627887820483E-2</c:v>
                </c:pt>
                <c:pt idx="2038">
                  <c:v>1.6500118885050864E-2</c:v>
                </c:pt>
                <c:pt idx="2039">
                  <c:v>1.6500604575282785E-2</c:v>
                </c:pt>
                <c:pt idx="2040">
                  <c:v>1.6501084538982476E-2</c:v>
                </c:pt>
                <c:pt idx="2041">
                  <c:v>1.6501558355616622E-2</c:v>
                </c:pt>
                <c:pt idx="2042">
                  <c:v>1.6502025603652829E-2</c:v>
                </c:pt>
                <c:pt idx="2043">
                  <c:v>1.6502485860560044E-2</c:v>
                </c:pt>
                <c:pt idx="2044">
                  <c:v>1.6502938702806596E-2</c:v>
                </c:pt>
                <c:pt idx="2045">
                  <c:v>1.6504571732477727E-2</c:v>
                </c:pt>
                <c:pt idx="2046">
                  <c:v>1.6505005693391885E-2</c:v>
                </c:pt>
                <c:pt idx="2047">
                  <c:v>1.6505431043138615E-2</c:v>
                </c:pt>
                <c:pt idx="2048">
                  <c:v>1.6505847357638662E-2</c:v>
                </c:pt>
                <c:pt idx="2049">
                  <c:v>1.6506646604860096E-2</c:v>
                </c:pt>
                <c:pt idx="2050">
                  <c:v>1.6506651179628937E-2</c:v>
                </c:pt>
                <c:pt idx="2051">
                  <c:v>1.6507037834006148E-2</c:v>
                </c:pt>
                <c:pt idx="2052">
                  <c:v>1.6507413746911517E-2</c:v>
                </c:pt>
                <c:pt idx="2053">
                  <c:v>1.6507778489310409E-2</c:v>
                </c:pt>
                <c:pt idx="2054">
                  <c:v>1.6508131631179417E-2</c:v>
                </c:pt>
                <c:pt idx="2055">
                  <c:v>1.6508472741502231E-2</c:v>
                </c:pt>
                <c:pt idx="2056">
                  <c:v>1.6508801388272681E-2</c:v>
                </c:pt>
                <c:pt idx="2057">
                  <c:v>1.650795639294286E-2</c:v>
                </c:pt>
                <c:pt idx="2058">
                  <c:v>1.6509419558178379E-2</c:v>
                </c:pt>
                <c:pt idx="2059">
                  <c:v>1.6509708212347644E-2</c:v>
                </c:pt>
                <c:pt idx="2060">
                  <c:v>1.6509982665033004E-2</c:v>
                </c:pt>
                <c:pt idx="2061">
                  <c:v>1.6510242479274864E-2</c:v>
                </c:pt>
                <c:pt idx="2062">
                  <c:v>1.6510487217123979E-2</c:v>
                </c:pt>
                <c:pt idx="2063">
                  <c:v>1.6510716439639948E-2</c:v>
                </c:pt>
                <c:pt idx="2064">
                  <c:v>1.651092970689207E-2</c:v>
                </c:pt>
                <c:pt idx="2065">
                  <c:v>1.6511126577960427E-2</c:v>
                </c:pt>
                <c:pt idx="2066">
                  <c:v>1.6511306610933089E-2</c:v>
                </c:pt>
                <c:pt idx="2067">
                  <c:v>1.6511469362910203E-2</c:v>
                </c:pt>
                <c:pt idx="2068">
                  <c:v>1.6511614389999669E-2</c:v>
                </c:pt>
                <c:pt idx="2069">
                  <c:v>1.6511741247322142E-2</c:v>
                </c:pt>
                <c:pt idx="2070">
                  <c:v>1.6511849489005803E-2</c:v>
                </c:pt>
                <c:pt idx="2071">
                  <c:v>1.6511943857222738E-2</c:v>
                </c:pt>
                <c:pt idx="2072">
                  <c:v>1.6512044846548987E-2</c:v>
                </c:pt>
                <c:pt idx="2073">
                  <c:v>1.6512155594662712E-2</c:v>
                </c:pt>
                <c:pt idx="2074">
                  <c:v>1.6512275798316482E-2</c:v>
                </c:pt>
                <c:pt idx="2075">
                  <c:v>1.6512405153518032E-2</c:v>
                </c:pt>
                <c:pt idx="2076">
                  <c:v>1.6512543355533732E-2</c:v>
                </c:pt>
                <c:pt idx="2077">
                  <c:v>1.6512690098885983E-2</c:v>
                </c:pt>
                <c:pt idx="2078">
                  <c:v>1.6512845077354305E-2</c:v>
                </c:pt>
                <c:pt idx="2079">
                  <c:v>1.6511828468028851E-2</c:v>
                </c:pt>
                <c:pt idx="2080">
                  <c:v>1.6513178511044092E-2</c:v>
                </c:pt>
                <c:pt idx="2081">
                  <c:v>1.6513356350108872E-2</c:v>
                </c:pt>
                <c:pt idx="2082">
                  <c:v>1.6513541191978072E-2</c:v>
                </c:pt>
                <c:pt idx="2083">
                  <c:v>1.6513732726715708E-2</c:v>
                </c:pt>
                <c:pt idx="2084">
                  <c:v>1.6513930643643555E-2</c:v>
                </c:pt>
                <c:pt idx="2085">
                  <c:v>1.6514134631338336E-2</c:v>
                </c:pt>
                <c:pt idx="2086">
                  <c:v>1.6514344377635621E-2</c:v>
                </c:pt>
                <c:pt idx="2087">
                  <c:v>1.6514192703053522E-2</c:v>
                </c:pt>
                <c:pt idx="2088">
                  <c:v>1.6514413410800535E-2</c:v>
                </c:pt>
                <c:pt idx="2089">
                  <c:v>1.6514638945697668E-2</c:v>
                </c:pt>
                <c:pt idx="2090">
                  <c:v>1.6514868991755947E-2</c:v>
                </c:pt>
                <c:pt idx="2091">
                  <c:v>1.6515103232239741E-2</c:v>
                </c:pt>
                <c:pt idx="2092">
                  <c:v>1.6514143978768908E-2</c:v>
                </c:pt>
                <c:pt idx="2093">
                  <c:v>1.6515583025817904E-2</c:v>
                </c:pt>
                <c:pt idx="2094">
                  <c:v>1.651582794171582E-2</c:v>
                </c:pt>
                <c:pt idx="2095">
                  <c:v>1.6516075777645692E-2</c:v>
                </c:pt>
                <c:pt idx="2096">
                  <c:v>1.6515128897399738E-2</c:v>
                </c:pt>
                <c:pt idx="2097">
                  <c:v>1.651657892701135E-2</c:v>
                </c:pt>
                <c:pt idx="2098">
                  <c:v>1.6516833597287284E-2</c:v>
                </c:pt>
                <c:pt idx="2099">
                  <c:v>1.6517089901277194E-2</c:v>
                </c:pt>
                <c:pt idx="2100">
                  <c:v>1.6517347515537798E-2</c:v>
                </c:pt>
                <c:pt idx="2101">
                  <c:v>1.6516958688577502E-2</c:v>
                </c:pt>
                <c:pt idx="2102">
                  <c:v>1.6517218960750629E-2</c:v>
                </c:pt>
                <c:pt idx="2103">
                  <c:v>1.6517479469457402E-2</c:v>
                </c:pt>
                <c:pt idx="2104">
                  <c:v>1.6517739886286104E-2</c:v>
                </c:pt>
                <c:pt idx="2105">
                  <c:v>1.651799988207495E-2</c:v>
                </c:pt>
                <c:pt idx="2106">
                  <c:v>1.6518259126913584E-2</c:v>
                </c:pt>
                <c:pt idx="2107">
                  <c:v>1.6518517290142025E-2</c:v>
                </c:pt>
                <c:pt idx="2108">
                  <c:v>1.6518774040349966E-2</c:v>
                </c:pt>
                <c:pt idx="2109">
                  <c:v>1.6519029045379226E-2</c:v>
                </c:pt>
                <c:pt idx="2110">
                  <c:v>1.65192819723213E-2</c:v>
                </c:pt>
                <c:pt idx="2111">
                  <c:v>1.651953248751805E-2</c:v>
                </c:pt>
                <c:pt idx="2112">
                  <c:v>1.6519780256562786E-2</c:v>
                </c:pt>
                <c:pt idx="2113">
                  <c:v>1.6520024944298502E-2</c:v>
                </c:pt>
                <c:pt idx="2114">
                  <c:v>1.6520266214819872E-2</c:v>
                </c:pt>
                <c:pt idx="2115">
                  <c:v>1.6520503731471261E-2</c:v>
                </c:pt>
                <c:pt idx="2116">
                  <c:v>1.6520737156848261E-2</c:v>
                </c:pt>
                <c:pt idx="2117">
                  <c:v>1.6520966152797037E-2</c:v>
                </c:pt>
                <c:pt idx="2118">
                  <c:v>1.6521190380413896E-2</c:v>
                </c:pt>
                <c:pt idx="2119">
                  <c:v>1.6521409500046581E-2</c:v>
                </c:pt>
                <c:pt idx="2120">
                  <c:v>1.6521623171293631E-2</c:v>
                </c:pt>
                <c:pt idx="2121">
                  <c:v>1.6521831053003286E-2</c:v>
                </c:pt>
                <c:pt idx="2122">
                  <c:v>1.6522032803275008E-2</c:v>
                </c:pt>
                <c:pt idx="2123">
                  <c:v>1.6522228605526792E-2</c:v>
                </c:pt>
                <c:pt idx="2124">
                  <c:v>1.6522418901385203E-2</c:v>
                </c:pt>
                <c:pt idx="2125">
                  <c:v>1.6522603735808918E-2</c:v>
                </c:pt>
                <c:pt idx="2126">
                  <c:v>1.652278315390223E-2</c:v>
                </c:pt>
                <c:pt idx="2127">
                  <c:v>1.6522957200914647E-2</c:v>
                </c:pt>
                <c:pt idx="2128">
                  <c:v>1.6523125922240218E-2</c:v>
                </c:pt>
                <c:pt idx="2129">
                  <c:v>1.6523289363417085E-2</c:v>
                </c:pt>
                <c:pt idx="2130">
                  <c:v>1.6523447570129909E-2</c:v>
                </c:pt>
                <c:pt idx="2131">
                  <c:v>1.6523600588206146E-2</c:v>
                </c:pt>
                <c:pt idx="2132">
                  <c:v>1.6523748463619758E-2</c:v>
                </c:pt>
                <c:pt idx="2133">
                  <c:v>1.6523891242488816E-2</c:v>
                </c:pt>
                <c:pt idx="2134">
                  <c:v>1.6524028971076802E-2</c:v>
                </c:pt>
                <c:pt idx="2135">
                  <c:v>1.652416169579109E-2</c:v>
                </c:pt>
                <c:pt idx="2136">
                  <c:v>1.6524289463184468E-2</c:v>
                </c:pt>
                <c:pt idx="2137">
                  <c:v>1.6524412319954704E-2</c:v>
                </c:pt>
                <c:pt idx="2138">
                  <c:v>1.6524530312943674E-2</c:v>
                </c:pt>
                <c:pt idx="2139">
                  <c:v>1.652464348913954E-2</c:v>
                </c:pt>
                <c:pt idx="2140">
                  <c:v>1.6524751895673699E-2</c:v>
                </c:pt>
                <c:pt idx="2141">
                  <c:v>1.6524855579823187E-2</c:v>
                </c:pt>
                <c:pt idx="2142">
                  <c:v>1.6524954589010227E-2</c:v>
                </c:pt>
                <c:pt idx="2143">
                  <c:v>1.65250489708005E-2</c:v>
                </c:pt>
                <c:pt idx="2144">
                  <c:v>1.6525138772905977E-2</c:v>
                </c:pt>
                <c:pt idx="2145">
                  <c:v>1.6525224043182518E-2</c:v>
                </c:pt>
                <c:pt idx="2146">
                  <c:v>1.6525304829631389E-2</c:v>
                </c:pt>
                <c:pt idx="2147">
                  <c:v>1.6525381180398414E-2</c:v>
                </c:pt>
                <c:pt idx="2148">
                  <c:v>1.6525453143774165E-2</c:v>
                </c:pt>
                <c:pt idx="2149">
                  <c:v>1.6525520768193764E-2</c:v>
                </c:pt>
                <c:pt idx="2150">
                  <c:v>1.6525584102238401E-2</c:v>
                </c:pt>
                <c:pt idx="2151">
                  <c:v>1.6525643194632286E-2</c:v>
                </c:pt>
                <c:pt idx="2152">
                  <c:v>1.6525698094245249E-2</c:v>
                </c:pt>
                <c:pt idx="2153">
                  <c:v>1.6525748850092337E-2</c:v>
                </c:pt>
                <c:pt idx="2154">
                  <c:v>1.6525795511332906E-2</c:v>
                </c:pt>
                <c:pt idx="2155">
                  <c:v>1.6525838127271739E-2</c:v>
                </c:pt>
                <c:pt idx="2156">
                  <c:v>1.6525876747357279E-2</c:v>
                </c:pt>
                <c:pt idx="2157">
                  <c:v>1.6525911421183172E-2</c:v>
                </c:pt>
                <c:pt idx="2158">
                  <c:v>1.6525942198488918E-2</c:v>
                </c:pt>
                <c:pt idx="2159">
                  <c:v>1.6525969129157242E-2</c:v>
                </c:pt>
                <c:pt idx="2160">
                  <c:v>1.652599226321717E-2</c:v>
                </c:pt>
                <c:pt idx="2161">
                  <c:v>1.6526011650840951E-2</c:v>
                </c:pt>
                <c:pt idx="2162">
                  <c:v>1.652602734234691E-2</c:v>
                </c:pt>
                <c:pt idx="2163">
                  <c:v>1.6526039388196596E-2</c:v>
                </c:pt>
                <c:pt idx="2164">
                  <c:v>1.6526047838999174E-2</c:v>
                </c:pt>
                <c:pt idx="2165">
                  <c:v>1.6526052745505719E-2</c:v>
                </c:pt>
                <c:pt idx="2166">
                  <c:v>1.6526054158612937E-2</c:v>
                </c:pt>
                <c:pt idx="2167">
                  <c:v>1.6526052129363405E-2</c:v>
                </c:pt>
                <c:pt idx="2168">
                  <c:v>1.6526046708942907E-2</c:v>
                </c:pt>
                <c:pt idx="2169">
                  <c:v>1.6526037948683101E-2</c:v>
                </c:pt>
                <c:pt idx="2170">
                  <c:v>1.6526025900059742E-2</c:v>
                </c:pt>
                <c:pt idx="2171">
                  <c:v>1.6526010614694001E-2</c:v>
                </c:pt>
                <c:pt idx="2172">
                  <c:v>1.6525992144350719E-2</c:v>
                </c:pt>
                <c:pt idx="2173">
                  <c:v>1.6525970540941685E-2</c:v>
                </c:pt>
                <c:pt idx="2174">
                  <c:v>1.6525945856520386E-2</c:v>
                </c:pt>
                <c:pt idx="2175">
                  <c:v>1.6525917751770296E-2</c:v>
                </c:pt>
                <c:pt idx="2176">
                  <c:v>1.6525885619107301E-2</c:v>
                </c:pt>
                <c:pt idx="2177">
                  <c:v>1.6525849506184236E-2</c:v>
                </c:pt>
                <c:pt idx="2178">
                  <c:v>1.6525809471706586E-2</c:v>
                </c:pt>
                <c:pt idx="2179">
                  <c:v>1.6525765574539698E-2</c:v>
                </c:pt>
                <c:pt idx="2180">
                  <c:v>1.6525717873707921E-2</c:v>
                </c:pt>
                <c:pt idx="2181">
                  <c:v>1.6525666428393499E-2</c:v>
                </c:pt>
                <c:pt idx="2182">
                  <c:v>1.652561129793834E-2</c:v>
                </c:pt>
                <c:pt idx="2183">
                  <c:v>1.6525552541842025E-2</c:v>
                </c:pt>
                <c:pt idx="2184">
                  <c:v>1.6525490219764662E-2</c:v>
                </c:pt>
                <c:pt idx="2185">
                  <c:v>1.6525424391522953E-2</c:v>
                </c:pt>
                <c:pt idx="2186">
                  <c:v>1.6525355117093476E-2</c:v>
                </c:pt>
                <c:pt idx="2187">
                  <c:v>1.6525282456612445E-2</c:v>
                </c:pt>
                <c:pt idx="2188">
                  <c:v>1.6525206470373116E-2</c:v>
                </c:pt>
                <c:pt idx="2189">
                  <c:v>1.6525127218828831E-2</c:v>
                </c:pt>
                <c:pt idx="2190">
                  <c:v>1.6525044762590611E-2</c:v>
                </c:pt>
                <c:pt idx="2191">
                  <c:v>1.6524959162429131E-2</c:v>
                </c:pt>
                <c:pt idx="2192">
                  <c:v>1.6524870479272969E-2</c:v>
                </c:pt>
                <c:pt idx="2193">
                  <c:v>1.6524778774210578E-2</c:v>
                </c:pt>
                <c:pt idx="2194">
                  <c:v>1.6524684108487862E-2</c:v>
                </c:pt>
                <c:pt idx="2195">
                  <c:v>1.6524586543510616E-2</c:v>
                </c:pt>
                <c:pt idx="2196">
                  <c:v>1.652448614084252E-2</c:v>
                </c:pt>
                <c:pt idx="2197">
                  <c:v>1.6524382962206471E-2</c:v>
                </c:pt>
                <c:pt idx="2198">
                  <c:v>1.6524277069483936E-2</c:v>
                </c:pt>
                <c:pt idx="2199">
                  <c:v>1.6524168524714927E-2</c:v>
                </c:pt>
                <c:pt idx="2200">
                  <c:v>1.6524057390098677E-2</c:v>
                </c:pt>
                <c:pt idx="2201">
                  <c:v>1.6523943727992541E-2</c:v>
                </c:pt>
                <c:pt idx="2202">
                  <c:v>1.65238276009133E-2</c:v>
                </c:pt>
                <c:pt idx="2203">
                  <c:v>1.6523709071536084E-2</c:v>
                </c:pt>
                <c:pt idx="2204">
                  <c:v>1.6523588202694135E-2</c:v>
                </c:pt>
                <c:pt idx="2205">
                  <c:v>1.6523465057380352E-2</c:v>
                </c:pt>
                <c:pt idx="2206">
                  <c:v>1.6523339698746413E-2</c:v>
                </c:pt>
                <c:pt idx="2207">
                  <c:v>1.6523212190102332E-2</c:v>
                </c:pt>
                <c:pt idx="2208">
                  <c:v>1.6523082594916024E-2</c:v>
                </c:pt>
                <c:pt idx="2209">
                  <c:v>1.6522950976815713E-2</c:v>
                </c:pt>
                <c:pt idx="2210">
                  <c:v>1.652281739958775E-2</c:v>
                </c:pt>
                <c:pt idx="2211">
                  <c:v>1.6522681927175941E-2</c:v>
                </c:pt>
                <c:pt idx="2212">
                  <c:v>1.6522544623684843E-2</c:v>
                </c:pt>
                <c:pt idx="2213">
                  <c:v>1.6522405553376699E-2</c:v>
                </c:pt>
                <c:pt idx="2214">
                  <c:v>1.6522264780672081E-2</c:v>
                </c:pt>
                <c:pt idx="2215">
                  <c:v>1.6522122370151444E-2</c:v>
                </c:pt>
                <c:pt idx="2216">
                  <c:v>1.6521978386551828E-2</c:v>
                </c:pt>
                <c:pt idx="2217">
                  <c:v>1.6521832894771889E-2</c:v>
                </c:pt>
                <c:pt idx="2218">
                  <c:v>1.6521685959866878E-2</c:v>
                </c:pt>
                <c:pt idx="2219">
                  <c:v>1.6521537647051478E-2</c:v>
                </c:pt>
                <c:pt idx="2220">
                  <c:v>1.6521388021698495E-2</c:v>
                </c:pt>
                <c:pt idx="2221">
                  <c:v>1.6521237149340381E-2</c:v>
                </c:pt>
                <c:pt idx="2222">
                  <c:v>1.6521085095667933E-2</c:v>
                </c:pt>
                <c:pt idx="2223">
                  <c:v>1.6520931926530067E-2</c:v>
                </c:pt>
                <c:pt idx="2224">
                  <c:v>1.6520777707934694E-2</c:v>
                </c:pt>
                <c:pt idx="2225">
                  <c:v>1.6520622506049378E-2</c:v>
                </c:pt>
                <c:pt idx="2226">
                  <c:v>1.652046638719849E-2</c:v>
                </c:pt>
                <c:pt idx="2227">
                  <c:v>1.6520306977952575E-2</c:v>
                </c:pt>
                <c:pt idx="2228">
                  <c:v>1.6520137726604298E-2</c:v>
                </c:pt>
                <c:pt idx="2229">
                  <c:v>1.6519958543132512E-2</c:v>
                </c:pt>
                <c:pt idx="2230">
                  <c:v>1.6519769731808458E-2</c:v>
                </c:pt>
                <c:pt idx="2231">
                  <c:v>1.6519571597591917E-2</c:v>
                </c:pt>
                <c:pt idx="2232">
                  <c:v>1.6519364446134943E-2</c:v>
                </c:pt>
                <c:pt idx="2233">
                  <c:v>1.6519148583779883E-2</c:v>
                </c:pt>
                <c:pt idx="2234">
                  <c:v>1.6518924317559604E-2</c:v>
                </c:pt>
                <c:pt idx="2235">
                  <c:v>1.6518691955197923E-2</c:v>
                </c:pt>
                <c:pt idx="2236">
                  <c:v>1.6518451805109177E-2</c:v>
                </c:pt>
                <c:pt idx="2237">
                  <c:v>1.6518204176398214E-2</c:v>
                </c:pt>
                <c:pt idx="2238">
                  <c:v>1.6517949378860624E-2</c:v>
                </c:pt>
                <c:pt idx="2239">
                  <c:v>1.6517687722983166E-2</c:v>
                </c:pt>
                <c:pt idx="2240">
                  <c:v>1.6517419519942241E-2</c:v>
                </c:pt>
                <c:pt idx="2241">
                  <c:v>1.6517145081604543E-2</c:v>
                </c:pt>
                <c:pt idx="2242">
                  <c:v>1.6516864720528598E-2</c:v>
                </c:pt>
                <c:pt idx="2243">
                  <c:v>1.6516578749962794E-2</c:v>
                </c:pt>
                <c:pt idx="2244">
                  <c:v>1.6516287483845159E-2</c:v>
                </c:pt>
                <c:pt idx="2245">
                  <c:v>1.651599123680533E-2</c:v>
                </c:pt>
                <c:pt idx="2246">
                  <c:v>1.6515690324163237E-2</c:v>
                </c:pt>
                <c:pt idx="2247">
                  <c:v>1.6515385061928459E-2</c:v>
                </c:pt>
                <c:pt idx="2248">
                  <c:v>1.6515075766801963E-2</c:v>
                </c:pt>
                <c:pt idx="2249">
                  <c:v>1.6514762756174355E-2</c:v>
                </c:pt>
                <c:pt idx="2250">
                  <c:v>1.6514446348126974E-2</c:v>
                </c:pt>
                <c:pt idx="2251">
                  <c:v>1.6514126861431465E-2</c:v>
                </c:pt>
                <c:pt idx="2252">
                  <c:v>1.6514156401155566E-2</c:v>
                </c:pt>
                <c:pt idx="2253">
                  <c:v>1.651383183944145E-2</c:v>
                </c:pt>
                <c:pt idx="2254">
                  <c:v>1.6513505184154367E-2</c:v>
                </c:pt>
                <c:pt idx="2255">
                  <c:v>1.6513176756005211E-2</c:v>
                </c:pt>
                <c:pt idx="2256">
                  <c:v>1.6512846876392841E-2</c:v>
                </c:pt>
                <c:pt idx="2257">
                  <c:v>1.6512515867406281E-2</c:v>
                </c:pt>
                <c:pt idx="2258">
                  <c:v>1.6512184051821872E-2</c:v>
                </c:pt>
                <c:pt idx="2259">
                  <c:v>1.6511851753104368E-2</c:v>
                </c:pt>
                <c:pt idx="2260">
                  <c:v>1.6511519295407586E-2</c:v>
                </c:pt>
                <c:pt idx="2261">
                  <c:v>1.6511187003572885E-2</c:v>
                </c:pt>
                <c:pt idx="2262">
                  <c:v>1.6510855203131336E-2</c:v>
                </c:pt>
                <c:pt idx="2263">
                  <c:v>1.6510524220300683E-2</c:v>
                </c:pt>
                <c:pt idx="2264">
                  <c:v>1.6510194381988828E-2</c:v>
                </c:pt>
                <c:pt idx="2265">
                  <c:v>1.6509866015792081E-2</c:v>
                </c:pt>
                <c:pt idx="2266">
                  <c:v>1.6509539449992981E-2</c:v>
                </c:pt>
                <c:pt idx="2267">
                  <c:v>1.6509215013565531E-2</c:v>
                </c:pt>
                <c:pt idx="2268">
                  <c:v>1.6508893036169967E-2</c:v>
                </c:pt>
                <c:pt idx="2269">
                  <c:v>1.6508573848156242E-2</c:v>
                </c:pt>
                <c:pt idx="2270">
                  <c:v>1.6508257780562068E-2</c:v>
                </c:pt>
                <c:pt idx="2271">
                  <c:v>1.650794516511422E-2</c:v>
                </c:pt>
                <c:pt idx="2272">
                  <c:v>1.6507636334227457E-2</c:v>
                </c:pt>
                <c:pt idx="2273">
                  <c:v>1.6507331621004713E-2</c:v>
                </c:pt>
                <c:pt idx="2274">
                  <c:v>1.650703135923888E-2</c:v>
                </c:pt>
                <c:pt idx="2275">
                  <c:v>1.6506735883410159E-2</c:v>
                </c:pt>
                <c:pt idx="2276">
                  <c:v>1.650644552868738E-2</c:v>
                </c:pt>
                <c:pt idx="2277">
                  <c:v>1.6506160630928007E-2</c:v>
                </c:pt>
                <c:pt idx="2278">
                  <c:v>1.6505881526678787E-2</c:v>
                </c:pt>
                <c:pt idx="2279">
                  <c:v>1.6505606617779642E-2</c:v>
                </c:pt>
                <c:pt idx="2280">
                  <c:v>1.6505320159083316E-2</c:v>
                </c:pt>
                <c:pt idx="2281">
                  <c:v>1.6505018854120042E-2</c:v>
                </c:pt>
                <c:pt idx="2282">
                  <c:v>1.6504702966369768E-2</c:v>
                </c:pt>
                <c:pt idx="2283">
                  <c:v>1.6504372759896239E-2</c:v>
                </c:pt>
                <c:pt idx="2284">
                  <c:v>1.6504028499345024E-2</c:v>
                </c:pt>
                <c:pt idx="2285">
                  <c:v>1.6503670449945496E-2</c:v>
                </c:pt>
                <c:pt idx="2286">
                  <c:v>1.6503298877510598E-2</c:v>
                </c:pt>
                <c:pt idx="2287">
                  <c:v>1.6502914048435544E-2</c:v>
                </c:pt>
                <c:pt idx="2288">
                  <c:v>1.6502516229698248E-2</c:v>
                </c:pt>
                <c:pt idx="2289">
                  <c:v>1.6502105688860201E-2</c:v>
                </c:pt>
                <c:pt idx="2290">
                  <c:v>1.65016826940656E-2</c:v>
                </c:pt>
                <c:pt idx="2291">
                  <c:v>1.6501247514041344E-2</c:v>
                </c:pt>
                <c:pt idx="2292">
                  <c:v>1.6500800418096599E-2</c:v>
                </c:pt>
                <c:pt idx="2293">
                  <c:v>1.6500341676124974E-2</c:v>
                </c:pt>
                <c:pt idx="2294">
                  <c:v>1.6499871558600828E-2</c:v>
                </c:pt>
                <c:pt idx="2295">
                  <c:v>1.6499320699922593E-2</c:v>
                </c:pt>
                <c:pt idx="2296">
                  <c:v>1.6498827119708737E-2</c:v>
                </c:pt>
                <c:pt idx="2297">
                  <c:v>1.6498323017801634E-2</c:v>
                </c:pt>
                <c:pt idx="2298">
                  <c:v>1.6497808667089667E-2</c:v>
                </c:pt>
                <c:pt idx="2299">
                  <c:v>1.6497284341045443E-2</c:v>
                </c:pt>
                <c:pt idx="2300">
                  <c:v>1.6496750313722535E-2</c:v>
                </c:pt>
                <c:pt idx="2301">
                  <c:v>1.6496206859757646E-2</c:v>
                </c:pt>
                <c:pt idx="2302">
                  <c:v>1.649565425437062E-2</c:v>
                </c:pt>
                <c:pt idx="2303">
                  <c:v>1.6495092773362703E-2</c:v>
                </c:pt>
                <c:pt idx="2304">
                  <c:v>1.6494522693118709E-2</c:v>
                </c:pt>
                <c:pt idx="2305">
                  <c:v>1.6493622047780834E-2</c:v>
                </c:pt>
                <c:pt idx="2306">
                  <c:v>1.6493035890791808E-2</c:v>
                </c:pt>
                <c:pt idx="2307">
                  <c:v>1.6492441887400237E-2</c:v>
                </c:pt>
                <c:pt idx="2308">
                  <c:v>1.6491840316944978E-2</c:v>
                </c:pt>
                <c:pt idx="2309">
                  <c:v>1.6491231459348089E-2</c:v>
                </c:pt>
                <c:pt idx="2310">
                  <c:v>1.6490615595117244E-2</c:v>
                </c:pt>
                <c:pt idx="2311">
                  <c:v>1.648999300534288E-2</c:v>
                </c:pt>
                <c:pt idx="2312">
                  <c:v>1.6489363971699294E-2</c:v>
                </c:pt>
                <c:pt idx="2313">
                  <c:v>1.6488637547762402E-2</c:v>
                </c:pt>
                <c:pt idx="2314">
                  <c:v>1.6487995657038377E-2</c:v>
                </c:pt>
                <c:pt idx="2315">
                  <c:v>1.6487348211508421E-2</c:v>
                </c:pt>
                <c:pt idx="2316">
                  <c:v>1.6486695495266161E-2</c:v>
                </c:pt>
                <c:pt idx="2317">
                  <c:v>1.6486037792987109E-2</c:v>
                </c:pt>
                <c:pt idx="2318">
                  <c:v>1.6485375389932621E-2</c:v>
                </c:pt>
                <c:pt idx="2319">
                  <c:v>1.6484708571946366E-2</c:v>
                </c:pt>
                <c:pt idx="2320">
                  <c:v>1.6484037625456766E-2</c:v>
                </c:pt>
                <c:pt idx="2321">
                  <c:v>1.6483362837474563E-2</c:v>
                </c:pt>
                <c:pt idx="2322">
                  <c:v>1.6482684495595239E-2</c:v>
                </c:pt>
                <c:pt idx="2323">
                  <c:v>1.6482002887997477E-2</c:v>
                </c:pt>
                <c:pt idx="2324">
                  <c:v>1.6481318303443831E-2</c:v>
                </c:pt>
                <c:pt idx="2325">
                  <c:v>1.6480631031280706E-2</c:v>
                </c:pt>
                <c:pt idx="2326">
                  <c:v>1.6479941361437059E-2</c:v>
                </c:pt>
                <c:pt idx="2327">
                  <c:v>1.6479249584425933E-2</c:v>
                </c:pt>
                <c:pt idx="2328">
                  <c:v>1.6478555991345539E-2</c:v>
                </c:pt>
                <c:pt idx="2329">
                  <c:v>1.6477860873875323E-2</c:v>
                </c:pt>
                <c:pt idx="2330">
                  <c:v>1.6477164524279258E-2</c:v>
                </c:pt>
                <c:pt idx="2331">
                  <c:v>1.6476465729242298E-2</c:v>
                </c:pt>
                <c:pt idx="2332">
                  <c:v>1.6475764974772395E-2</c:v>
                </c:pt>
                <c:pt idx="2333">
                  <c:v>1.6475063771078272E-2</c:v>
                </c:pt>
                <c:pt idx="2334">
                  <c:v>1.6474361982559031E-2</c:v>
                </c:pt>
                <c:pt idx="2335">
                  <c:v>1.6473659473315267E-2</c:v>
                </c:pt>
                <c:pt idx="2336">
                  <c:v>1.6472956107149078E-2</c:v>
                </c:pt>
                <c:pt idx="2337">
                  <c:v>1.6472251747563844E-2</c:v>
                </c:pt>
                <c:pt idx="2338">
                  <c:v>1.6471546257765538E-2</c:v>
                </c:pt>
                <c:pt idx="2339">
                  <c:v>1.6470839500661191E-2</c:v>
                </c:pt>
                <c:pt idx="2340">
                  <c:v>1.6470131338859117E-2</c:v>
                </c:pt>
                <c:pt idx="2341">
                  <c:v>1.6469421634669561E-2</c:v>
                </c:pt>
                <c:pt idx="2342">
                  <c:v>1.6468710250105375E-2</c:v>
                </c:pt>
                <c:pt idx="2343">
                  <c:v>1.6467997046879804E-2</c:v>
                </c:pt>
                <c:pt idx="2344">
                  <c:v>1.6467281886408027E-2</c:v>
                </c:pt>
                <c:pt idx="2345">
                  <c:v>1.6466564629807175E-2</c:v>
                </c:pt>
                <c:pt idx="2346">
                  <c:v>1.6465845137896302E-2</c:v>
                </c:pt>
                <c:pt idx="2347">
                  <c:v>1.6465654854703905E-2</c:v>
                </c:pt>
                <c:pt idx="2348">
                  <c:v>1.646492838760141E-2</c:v>
                </c:pt>
                <c:pt idx="2349">
                  <c:v>1.6464199334978669E-2</c:v>
                </c:pt>
                <c:pt idx="2350">
                  <c:v>1.646346755733637E-2</c:v>
                </c:pt>
                <c:pt idx="2351">
                  <c:v>1.6462732914877896E-2</c:v>
                </c:pt>
                <c:pt idx="2352">
                  <c:v>1.6461054355883794E-2</c:v>
                </c:pt>
                <c:pt idx="2353">
                  <c:v>1.6461254474844391E-2</c:v>
                </c:pt>
                <c:pt idx="2354">
                  <c:v>1.6460510396193055E-2</c:v>
                </c:pt>
                <c:pt idx="2355">
                  <c:v>1.6459762890574017E-2</c:v>
                </c:pt>
                <c:pt idx="2356">
                  <c:v>1.6458077666600162E-2</c:v>
                </c:pt>
                <c:pt idx="2357">
                  <c:v>1.645825703301548E-2</c:v>
                </c:pt>
                <c:pt idx="2358">
                  <c:v>1.6457498397626637E-2</c:v>
                </c:pt>
                <c:pt idx="2359">
                  <c:v>1.6456735768370759E-2</c:v>
                </c:pt>
                <c:pt idx="2360">
                  <c:v>1.6456278952273584E-2</c:v>
                </c:pt>
                <c:pt idx="2361">
                  <c:v>1.6454136270235436E-2</c:v>
                </c:pt>
                <c:pt idx="2362">
                  <c:v>1.6453358536716645E-2</c:v>
                </c:pt>
                <c:pt idx="2363">
                  <c:v>1.6452576052947247E-2</c:v>
                </c:pt>
                <c:pt idx="2364">
                  <c:v>1.6451788674163269E-2</c:v>
                </c:pt>
              </c:numCache>
            </c:numRef>
          </c:val>
          <c:smooth val="0"/>
        </c:ser>
        <c:ser>
          <c:idx val="1"/>
          <c:order val="1"/>
          <c:tx>
            <c:v>QL</c:v>
          </c:tx>
          <c:spPr>
            <a:ln w="28575">
              <a:noFill/>
            </a:ln>
          </c:spPr>
          <c:marker>
            <c:symbol val="circle"/>
            <c:size val="2"/>
            <c:spPr>
              <a:solidFill>
                <a:srgbClr val="00B050"/>
              </a:solidFill>
              <a:ln>
                <a:solidFill>
                  <a:srgbClr val="00B050"/>
                </a:solidFill>
              </a:ln>
            </c:spPr>
          </c:marker>
          <c:val>
            <c:numRef>
              <c:f>EUR1Y!$AZ$2:$AZ$2366</c:f>
              <c:numCache>
                <c:formatCode>0.0000%</c:formatCode>
                <c:ptCount val="2365"/>
                <c:pt idx="0">
                  <c:v>1.5749558099578316E-3</c:v>
                </c:pt>
                <c:pt idx="1">
                  <c:v>1.5750135081265514E-3</c:v>
                </c:pt>
                <c:pt idx="2">
                  <c:v>1.5735773365377712E-3</c:v>
                </c:pt>
                <c:pt idx="3">
                  <c:v>1.5728386119738468E-3</c:v>
                </c:pt>
                <c:pt idx="4">
                  <c:v>1.5721116991307042E-3</c:v>
                </c:pt>
                <c:pt idx="5">
                  <c:v>1.5699509160461314E-3</c:v>
                </c:pt>
                <c:pt idx="6">
                  <c:v>1.5699987921273691E-3</c:v>
                </c:pt>
                <c:pt idx="7">
                  <c:v>1.5688153905446171E-3</c:v>
                </c:pt>
                <c:pt idx="8">
                  <c:v>1.5682559957636284E-3</c:v>
                </c:pt>
                <c:pt idx="9">
                  <c:v>1.5677406285249077E-3</c:v>
                </c:pt>
                <c:pt idx="10">
                  <c:v>1.5664099776438577E-3</c:v>
                </c:pt>
                <c:pt idx="11">
                  <c:v>1.5664564401149952E-3</c:v>
                </c:pt>
                <c:pt idx="12">
                  <c:v>1.5659852835069341E-3</c:v>
                </c:pt>
                <c:pt idx="13">
                  <c:v>1.5658307283767099E-3</c:v>
                </c:pt>
                <c:pt idx="14">
                  <c:v>1.5657524164503674E-3</c:v>
                </c:pt>
                <c:pt idx="15">
                  <c:v>1.5659029984771665E-3</c:v>
                </c:pt>
                <c:pt idx="16">
                  <c:v>1.5659607269997524E-3</c:v>
                </c:pt>
                <c:pt idx="17">
                  <c:v>1.5666655852270279E-3</c:v>
                </c:pt>
                <c:pt idx="18">
                  <c:v>1.5671413810933405E-3</c:v>
                </c:pt>
                <c:pt idx="19">
                  <c:v>1.5677256366295321E-3</c:v>
                </c:pt>
                <c:pt idx="20">
                  <c:v>1.569999999999555E-3</c:v>
                </c:pt>
                <c:pt idx="21">
                  <c:v>1.5700859456165904E-3</c:v>
                </c:pt>
                <c:pt idx="22">
                  <c:v>1.5724206835357605E-3</c:v>
                </c:pt>
                <c:pt idx="23">
                  <c:v>1.5737185905045461E-3</c:v>
                </c:pt>
                <c:pt idx="24">
                  <c:v>1.5751251916454642E-3</c:v>
                </c:pt>
                <c:pt idx="25">
                  <c:v>1.5796649110199697E-3</c:v>
                </c:pt>
                <c:pt idx="26">
                  <c:v>1.5797986474768162E-3</c:v>
                </c:pt>
                <c:pt idx="27">
                  <c:v>1.5835765590616331E-3</c:v>
                </c:pt>
                <c:pt idx="28">
                  <c:v>1.5855080945282856E-3</c:v>
                </c:pt>
                <c:pt idx="29">
                  <c:v>1.5875059137633574E-3</c:v>
                </c:pt>
                <c:pt idx="30">
                  <c:v>1.593437060704125E-3</c:v>
                </c:pt>
                <c:pt idx="31">
                  <c:v>1.5936341883931355E-3</c:v>
                </c:pt>
                <c:pt idx="32">
                  <c:v>1.5982772094513093E-3</c:v>
                </c:pt>
                <c:pt idx="33">
                  <c:v>1.6005454964731275E-3</c:v>
                </c:pt>
                <c:pt idx="34">
                  <c:v>1.602837655221399E-3</c:v>
                </c:pt>
                <c:pt idx="35">
                  <c:v>1.6092495722955357E-3</c:v>
                </c:pt>
                <c:pt idx="36">
                  <c:v>1.6095200689834098E-3</c:v>
                </c:pt>
                <c:pt idx="37">
                  <c:v>1.6144444556778906E-3</c:v>
                </c:pt>
                <c:pt idx="38">
                  <c:v>1.616752602482724E-3</c:v>
                </c:pt>
                <c:pt idx="39">
                  <c:v>1.619042206383733E-3</c:v>
                </c:pt>
                <c:pt idx="40">
                  <c:v>1.6250354613251828E-3</c:v>
                </c:pt>
                <c:pt idx="41">
                  <c:v>1.6253836816786903E-3</c:v>
                </c:pt>
                <c:pt idx="42">
                  <c:v>1.6299999994144998E-3</c:v>
                </c:pt>
                <c:pt idx="43">
                  <c:v>1.6320526292989241E-3</c:v>
                </c:pt>
                <c:pt idx="44">
                  <c:v>1.6340535022438491E-3</c:v>
                </c:pt>
                <c:pt idx="45">
                  <c:v>1.6389183090385593E-3</c:v>
                </c:pt>
                <c:pt idx="46">
                  <c:v>1.6393435028157835E-3</c:v>
                </c:pt>
                <c:pt idx="47">
                  <c:v>1.6433915370803779E-3</c:v>
                </c:pt>
                <c:pt idx="48">
                  <c:v>1.6451478833328567E-3</c:v>
                </c:pt>
                <c:pt idx="49">
                  <c:v>1.6468744778983197E-3</c:v>
                </c:pt>
                <c:pt idx="50">
                  <c:v>1.6508950034321848E-3</c:v>
                </c:pt>
                <c:pt idx="51">
                  <c:v>1.6513964118839732E-3</c:v>
                </c:pt>
                <c:pt idx="52">
                  <c:v>1.6551712063040394E-3</c:v>
                </c:pt>
                <c:pt idx="53">
                  <c:v>1.6567853095998699E-3</c:v>
                </c:pt>
                <c:pt idx="54">
                  <c:v>1.6583916677014876E-3</c:v>
                </c:pt>
                <c:pt idx="55">
                  <c:v>1.6620257815288001E-3</c:v>
                </c:pt>
                <c:pt idx="56">
                  <c:v>1.6626055304714061E-3</c:v>
                </c:pt>
                <c:pt idx="57">
                  <c:v>1.6664173165075655E-3</c:v>
                </c:pt>
                <c:pt idx="58">
                  <c:v>1.6680432254573365E-3</c:v>
                </c:pt>
                <c:pt idx="59">
                  <c:v>1.6696833967424643E-3</c:v>
                </c:pt>
                <c:pt idx="60">
                  <c:v>1.6733831385842715E-3</c:v>
                </c:pt>
                <c:pt idx="61">
                  <c:v>1.674046271926428E-3</c:v>
                </c:pt>
                <c:pt idx="62">
                  <c:v>1.6782082295624481E-3</c:v>
                </c:pt>
                <c:pt idx="63">
                  <c:v>1.6799999999998238E-3</c:v>
                </c:pt>
                <c:pt idx="64">
                  <c:v>1.6818274541548195E-3</c:v>
                </c:pt>
                <c:pt idx="65">
                  <c:v>1.6860059889842063E-3</c:v>
                </c:pt>
                <c:pt idx="66">
                  <c:v>1.6867591028647917E-3</c:v>
                </c:pt>
                <c:pt idx="67">
                  <c:v>1.6914955192010666E-3</c:v>
                </c:pt>
                <c:pt idx="68">
                  <c:v>1.6935326371259052E-3</c:v>
                </c:pt>
                <c:pt idx="69">
                  <c:v>1.6956033720458331E-3</c:v>
                </c:pt>
                <c:pt idx="70">
                  <c:v>1.7003307477201407E-3</c:v>
                </c:pt>
                <c:pt idx="71">
                  <c:v>1.701167268487564E-3</c:v>
                </c:pt>
                <c:pt idx="72">
                  <c:v>1.7064480319547129E-3</c:v>
                </c:pt>
                <c:pt idx="73">
                  <c:v>1.7087125070733881E-3</c:v>
                </c:pt>
                <c:pt idx="74">
                  <c:v>1.7110079452615488E-3</c:v>
                </c:pt>
                <c:pt idx="75">
                  <c:v>1.7162504045920256E-3</c:v>
                </c:pt>
                <c:pt idx="76">
                  <c:v>1.7171593745136972E-3</c:v>
                </c:pt>
                <c:pt idx="77">
                  <c:v>1.7229363125379883E-3</c:v>
                </c:pt>
                <c:pt idx="78">
                  <c:v>1.7254095673070622E-3</c:v>
                </c:pt>
                <c:pt idx="79">
                  <c:v>1.7279111311909699E-3</c:v>
                </c:pt>
                <c:pt idx="80">
                  <c:v>1.7352594613270023E-3</c:v>
                </c:pt>
                <c:pt idx="81">
                  <c:v>1.7408303173428799E-3</c:v>
                </c:pt>
                <c:pt idx="82">
                  <c:v>1.7434937738982966E-3</c:v>
                </c:pt>
                <c:pt idx="83">
                  <c:v>1.7461828855461897E-3</c:v>
                </c:pt>
                <c:pt idx="84">
                  <c:v>1.7471923540387103E-3</c:v>
                </c:pt>
                <c:pt idx="85">
                  <c:v>1.7599999997137575E-3</c:v>
                </c:pt>
                <c:pt idx="86">
                  <c:v>1.7628347683008383E-3</c:v>
                </c:pt>
                <c:pt idx="87">
                  <c:v>1.7656906700050333E-3</c:v>
                </c:pt>
                <c:pt idx="88">
                  <c:v>1.772246687512114E-3</c:v>
                </c:pt>
                <c:pt idx="89">
                  <c:v>1.7733036272019667E-3</c:v>
                </c:pt>
                <c:pt idx="90">
                  <c:v>1.7802085279754758E-3</c:v>
                </c:pt>
                <c:pt idx="91">
                  <c:v>1.783144039638733E-3</c:v>
                </c:pt>
                <c:pt idx="92">
                  <c:v>1.7860849545955405E-3</c:v>
                </c:pt>
                <c:pt idx="93">
                  <c:v>1.7927562107642268E-3</c:v>
                </c:pt>
                <c:pt idx="94">
                  <c:v>1.7938368914971411E-3</c:v>
                </c:pt>
                <c:pt idx="95">
                  <c:v>1.800791925056022E-3</c:v>
                </c:pt>
                <c:pt idx="96">
                  <c:v>1.8037180671605984E-3</c:v>
                </c:pt>
                <c:pt idx="97">
                  <c:v>1.8066338814374013E-3</c:v>
                </c:pt>
                <c:pt idx="98">
                  <c:v>1.8131215003532827E-3</c:v>
                </c:pt>
                <c:pt idx="99">
                  <c:v>1.8142102281366737E-3</c:v>
                </c:pt>
                <c:pt idx="100">
                  <c:v>1.8209793751612522E-3</c:v>
                </c:pt>
                <c:pt idx="101">
                  <c:v>1.8237860259691899E-3</c:v>
                </c:pt>
                <c:pt idx="102">
                  <c:v>1.8265666165477432E-3</c:v>
                </c:pt>
                <c:pt idx="103">
                  <c:v>1.8325758805326981E-3</c:v>
                </c:pt>
                <c:pt idx="104">
                  <c:v>1.8352360108489388E-3</c:v>
                </c:pt>
                <c:pt idx="105">
                  <c:v>1.8399999997913347E-3</c:v>
                </c:pt>
                <c:pt idx="106">
                  <c:v>1.8425779488497121E-3</c:v>
                </c:pt>
                <c:pt idx="107">
                  <c:v>1.8451196234660601E-3</c:v>
                </c:pt>
                <c:pt idx="108">
                  <c:v>1.8504669791218487E-3</c:v>
                </c:pt>
                <c:pt idx="109">
                  <c:v>1.8515166826599853E-3</c:v>
                </c:pt>
                <c:pt idx="110">
                  <c:v>1.8573983889347099E-3</c:v>
                </c:pt>
                <c:pt idx="111">
                  <c:v>1.8597911228032354E-3</c:v>
                </c:pt>
                <c:pt idx="112">
                  <c:v>1.8621704845207241E-3</c:v>
                </c:pt>
                <c:pt idx="113">
                  <c:v>1.8672659002201613E-3</c:v>
                </c:pt>
                <c:pt idx="114">
                  <c:v>1.8682680380431276E-3</c:v>
                </c:pt>
                <c:pt idx="115">
                  <c:v>1.8739812280942549E-3</c:v>
                </c:pt>
                <c:pt idx="116">
                  <c:v>1.8763490676988624E-3</c:v>
                </c:pt>
                <c:pt idx="117">
                  <c:v>1.8787264390438942E-3</c:v>
                </c:pt>
                <c:pt idx="118">
                  <c:v>1.8840814934060976E-3</c:v>
                </c:pt>
                <c:pt idx="119">
                  <c:v>1.8850208063708E-3</c:v>
                </c:pt>
                <c:pt idx="120">
                  <c:v>1.8908707968935201E-3</c:v>
                </c:pt>
                <c:pt idx="121">
                  <c:v>1.8933740741535355E-3</c:v>
                </c:pt>
                <c:pt idx="122">
                  <c:v>1.8959097886255929E-3</c:v>
                </c:pt>
                <c:pt idx="123">
                  <c:v>1.9020300051740247E-3</c:v>
                </c:pt>
                <c:pt idx="124">
                  <c:v>1.9028942699749975E-3</c:v>
                </c:pt>
                <c:pt idx="125">
                  <c:v>1.907265491308055E-3</c:v>
                </c:pt>
                <c:pt idx="126">
                  <c:v>1.9100000000000844E-3</c:v>
                </c:pt>
                <c:pt idx="127">
                  <c:v>1.9127856366781234E-3</c:v>
                </c:pt>
                <c:pt idx="128">
                  <c:v>1.9156218216327403E-3</c:v>
                </c:pt>
                <c:pt idx="129">
                  <c:v>1.9229014329350323E-3</c:v>
                </c:pt>
                <c:pt idx="130">
                  <c:v>1.9274450048908148E-3</c:v>
                </c:pt>
                <c:pt idx="131">
                  <c:v>1.9305136516541384E-3</c:v>
                </c:pt>
                <c:pt idx="132">
                  <c:v>1.9336247347969135E-3</c:v>
                </c:pt>
                <c:pt idx="133">
                  <c:v>1.9367769022999312E-3</c:v>
                </c:pt>
                <c:pt idx="134">
                  <c:v>1.9450766945548E-3</c:v>
                </c:pt>
                <c:pt idx="135">
                  <c:v>1.9497693750959674E-3</c:v>
                </c:pt>
                <c:pt idx="136">
                  <c:v>1.9531066836705547E-3</c:v>
                </c:pt>
                <c:pt idx="137">
                  <c:v>1.9564769642185674E-3</c:v>
                </c:pt>
                <c:pt idx="138">
                  <c:v>1.9598788646253114E-3</c:v>
                </c:pt>
                <c:pt idx="139">
                  <c:v>1.9689590563460894E-3</c:v>
                </c:pt>
                <c:pt idx="140">
                  <c:v>1.9737756219995245E-3</c:v>
                </c:pt>
                <c:pt idx="141">
                  <c:v>1.9773153394269682E-3</c:v>
                </c:pt>
                <c:pt idx="142">
                  <c:v>1.9808785636866188E-3</c:v>
                </c:pt>
                <c:pt idx="143">
                  <c:v>1.9844639425479296E-3</c:v>
                </c:pt>
                <c:pt idx="144">
                  <c:v>2.0026758265036778E-3</c:v>
                </c:pt>
                <c:pt idx="145">
                  <c:v>2.0063657350875099E-3</c:v>
                </c:pt>
                <c:pt idx="146">
                  <c:v>2.0100683321333493E-3</c:v>
                </c:pt>
                <c:pt idx="147">
                  <c:v>2.0200000006888566E-3</c:v>
                </c:pt>
                <c:pt idx="148">
                  <c:v>2.0249786735218717E-3</c:v>
                </c:pt>
                <c:pt idx="149">
                  <c:v>2.0287252425352574E-3</c:v>
                </c:pt>
                <c:pt idx="150">
                  <c:v>2.0324777839387876E-3</c:v>
                </c:pt>
                <c:pt idx="151">
                  <c:v>2.0362356445076998E-3</c:v>
                </c:pt>
                <c:pt idx="152">
                  <c:v>2.0462756935077852E-3</c:v>
                </c:pt>
                <c:pt idx="153">
                  <c:v>2.0513072135882409E-3</c:v>
                </c:pt>
                <c:pt idx="154">
                  <c:v>2.0550818712611347E-3</c:v>
                </c:pt>
                <c:pt idx="155">
                  <c:v>2.0588579285410339E-3</c:v>
                </c:pt>
                <c:pt idx="156">
                  <c:v>2.0750864942150156E-3</c:v>
                </c:pt>
                <c:pt idx="157">
                  <c:v>2.0757517521515249E-3</c:v>
                </c:pt>
                <c:pt idx="158">
                  <c:v>2.0777363433849088E-3</c:v>
                </c:pt>
                <c:pt idx="159">
                  <c:v>2.081507078771526E-3</c:v>
                </c:pt>
                <c:pt idx="160">
                  <c:v>2.085274640493196E-3</c:v>
                </c:pt>
                <c:pt idx="161">
                  <c:v>2.0890383751863088E-3</c:v>
                </c:pt>
                <c:pt idx="162">
                  <c:v>2.0989052681904181E-3</c:v>
                </c:pt>
                <c:pt idx="163">
                  <c:v>2.1040419760370108E-3</c:v>
                </c:pt>
                <c:pt idx="164">
                  <c:v>2.1077767747749031E-3</c:v>
                </c:pt>
                <c:pt idx="165">
                  <c:v>2.1115038260910222E-3</c:v>
                </c:pt>
                <c:pt idx="166">
                  <c:v>2.1152224765523353E-3</c:v>
                </c:pt>
                <c:pt idx="167">
                  <c:v>2.1159540176130831E-3</c:v>
                </c:pt>
                <c:pt idx="168">
                  <c:v>2.1300000008528997E-3</c:v>
                </c:pt>
                <c:pt idx="169">
                  <c:v>2.1336671417732512E-3</c:v>
                </c:pt>
                <c:pt idx="170">
                  <c:v>2.1373237404271458E-3</c:v>
                </c:pt>
                <c:pt idx="171">
                  <c:v>2.1409709227260022E-3</c:v>
                </c:pt>
                <c:pt idx="172">
                  <c:v>2.1502169064453757E-3</c:v>
                </c:pt>
                <c:pt idx="173">
                  <c:v>2.1554880071937982E-3</c:v>
                </c:pt>
                <c:pt idx="174">
                  <c:v>2.1591049969800547E-3</c:v>
                </c:pt>
                <c:pt idx="175">
                  <c:v>2.1627193262323814E-3</c:v>
                </c:pt>
                <c:pt idx="176">
                  <c:v>2.1663321209791447E-3</c:v>
                </c:pt>
                <c:pt idx="177">
                  <c:v>2.1753497768998245E-3</c:v>
                </c:pt>
                <c:pt idx="178">
                  <c:v>2.1807904760514567E-3</c:v>
                </c:pt>
                <c:pt idx="179">
                  <c:v>2.1844124892701233E-3</c:v>
                </c:pt>
                <c:pt idx="180">
                  <c:v>2.1880397244985732E-3</c:v>
                </c:pt>
                <c:pt idx="181">
                  <c:v>2.1916733078803687E-3</c:v>
                </c:pt>
                <c:pt idx="182">
                  <c:v>2.2005958385434466E-3</c:v>
                </c:pt>
                <c:pt idx="183">
                  <c:v>2.2062936464033334E-3</c:v>
                </c:pt>
                <c:pt idx="184">
                  <c:v>2.2099758632952798E-3</c:v>
                </c:pt>
                <c:pt idx="185">
                  <c:v>2.2136711855565085E-3</c:v>
                </c:pt>
                <c:pt idx="186">
                  <c:v>2.2173807394492823E-3</c:v>
                </c:pt>
                <c:pt idx="187">
                  <c:v>2.2263392609312661E-3</c:v>
                </c:pt>
                <c:pt idx="188">
                  <c:v>2.2323837972041149E-3</c:v>
                </c:pt>
                <c:pt idx="189">
                  <c:v>2.2361814038115969E-3</c:v>
                </c:pt>
                <c:pt idx="190">
                  <c:v>2.2399999999993445E-3</c:v>
                </c:pt>
                <c:pt idx="191">
                  <c:v>2.2438405231446569E-3</c:v>
                </c:pt>
                <c:pt idx="192">
                  <c:v>2.2529541153664795E-3</c:v>
                </c:pt>
                <c:pt idx="193">
                  <c:v>2.2594236220725003E-3</c:v>
                </c:pt>
                <c:pt idx="194">
                  <c:v>2.2633746100699822E-3</c:v>
                </c:pt>
                <c:pt idx="195">
                  <c:v>2.2673476680501277E-3</c:v>
                </c:pt>
                <c:pt idx="196">
                  <c:v>2.2713427883530911E-3</c:v>
                </c:pt>
                <c:pt idx="197">
                  <c:v>2.2806251969046398E-3</c:v>
                </c:pt>
                <c:pt idx="198">
                  <c:v>2.2875437396527197E-3</c:v>
                </c:pt>
                <c:pt idx="199">
                  <c:v>2.291649056725748E-3</c:v>
                </c:pt>
                <c:pt idx="200">
                  <c:v>2.2957763901931827E-3</c:v>
                </c:pt>
                <c:pt idx="201">
                  <c:v>2.2999257324050333E-3</c:v>
                </c:pt>
                <c:pt idx="202">
                  <c:v>2.3093582781908875E-3</c:v>
                </c:pt>
                <c:pt idx="203">
                  <c:v>2.3167430357399349E-3</c:v>
                </c:pt>
                <c:pt idx="204">
                  <c:v>2.3210023069686887E-3</c:v>
                </c:pt>
                <c:pt idx="205">
                  <c:v>2.3252835410692923E-3</c:v>
                </c:pt>
                <c:pt idx="206">
                  <c:v>2.3295867304011725E-3</c:v>
                </c:pt>
                <c:pt idx="207">
                  <c:v>2.3391507484473617E-3</c:v>
                </c:pt>
                <c:pt idx="208">
                  <c:v>2.3470188872707354E-3</c:v>
                </c:pt>
                <c:pt idx="209">
                  <c:v>2.3514317381931093E-3</c:v>
                </c:pt>
                <c:pt idx="210">
                  <c:v>2.3558664985298206E-3</c:v>
                </c:pt>
                <c:pt idx="211">
                  <c:v>2.3603231606492752E-3</c:v>
                </c:pt>
                <c:pt idx="212">
                  <c:v>2.3699999999999858E-3</c:v>
                </c:pt>
                <c:pt idx="213">
                  <c:v>2.3783684917368687E-3</c:v>
                </c:pt>
                <c:pt idx="214">
                  <c:v>2.3829332698914619E-3</c:v>
                </c:pt>
                <c:pt idx="215">
                  <c:v>2.3875177124135045E-3</c:v>
                </c:pt>
                <c:pt idx="216">
                  <c:v>2.3921207158242638E-3</c:v>
                </c:pt>
                <c:pt idx="217">
                  <c:v>2.4018411234740999E-3</c:v>
                </c:pt>
                <c:pt idx="218">
                  <c:v>2.4106962680875347E-3</c:v>
                </c:pt>
                <c:pt idx="219">
                  <c:v>2.4153755230677358E-3</c:v>
                </c:pt>
                <c:pt idx="220">
                  <c:v>2.4200667176470544E-3</c:v>
                </c:pt>
                <c:pt idx="221">
                  <c:v>2.4247687482059389E-3</c:v>
                </c:pt>
                <c:pt idx="222">
                  <c:v>2.4343599768520195E-3</c:v>
                </c:pt>
                <c:pt idx="223">
                  <c:v>2.443663157135212E-3</c:v>
                </c:pt>
                <c:pt idx="224">
                  <c:v>2.448402812581631E-3</c:v>
                </c:pt>
                <c:pt idx="225">
                  <c:v>2.4531466818568971E-3</c:v>
                </c:pt>
                <c:pt idx="226">
                  <c:v>2.4578936611956031E-3</c:v>
                </c:pt>
                <c:pt idx="227">
                  <c:v>2.4671800695712032E-3</c:v>
                </c:pt>
                <c:pt idx="228">
                  <c:v>2.4768906031349038E-3</c:v>
                </c:pt>
                <c:pt idx="229">
                  <c:v>2.4816365755681467E-3</c:v>
                </c:pt>
                <c:pt idx="230">
                  <c:v>2.4863790350275871E-3</c:v>
                </c:pt>
                <c:pt idx="231">
                  <c:v>2.4911168775993337E-3</c:v>
                </c:pt>
                <c:pt idx="232">
                  <c:v>2.4999248614516892E-3</c:v>
                </c:pt>
                <c:pt idx="233">
                  <c:v>2.5100000000000734E-3</c:v>
                </c:pt>
                <c:pt idx="234">
                  <c:v>2.5146986868987047E-3</c:v>
                </c:pt>
                <c:pt idx="235">
                  <c:v>2.5193890622413999E-3</c:v>
                </c:pt>
                <c:pt idx="236">
                  <c:v>2.5240729512740851E-3</c:v>
                </c:pt>
                <c:pt idx="237">
                  <c:v>2.5323226434229755E-3</c:v>
                </c:pt>
                <c:pt idx="238">
                  <c:v>2.5427801504301953E-3</c:v>
                </c:pt>
                <c:pt idx="239">
                  <c:v>2.5474589878099765E-3</c:v>
                </c:pt>
                <c:pt idx="240">
                  <c:v>2.5521422910804287E-3</c:v>
                </c:pt>
                <c:pt idx="241">
                  <c:v>2.556831885729477E-3</c:v>
                </c:pt>
                <c:pt idx="242">
                  <c:v>2.5647489447422345E-3</c:v>
                </c:pt>
                <c:pt idx="243">
                  <c:v>2.575689689088011E-3</c:v>
                </c:pt>
                <c:pt idx="244">
                  <c:v>2.5804381241687642E-3</c:v>
                </c:pt>
                <c:pt idx="245">
                  <c:v>2.5852038042904197E-3</c:v>
                </c:pt>
                <c:pt idx="246">
                  <c:v>2.5899885551877192E-3</c:v>
                </c:pt>
                <c:pt idx="247">
                  <c:v>2.5978260256832929E-3</c:v>
                </c:pt>
                <c:pt idx="248">
                  <c:v>2.6093547825130712E-3</c:v>
                </c:pt>
                <c:pt idx="249">
                  <c:v>2.6142622745989803E-3</c:v>
                </c:pt>
                <c:pt idx="250">
                  <c:v>2.6191997926477565E-3</c:v>
                </c:pt>
                <c:pt idx="251">
                  <c:v>2.6241691626578199E-3</c:v>
                </c:pt>
                <c:pt idx="252">
                  <c:v>2.6321767167016979E-3</c:v>
                </c:pt>
                <c:pt idx="253">
                  <c:v>2.6444016836809896E-3</c:v>
                </c:pt>
                <c:pt idx="254">
                  <c:v>2.6495577048837467E-3</c:v>
                </c:pt>
                <c:pt idx="255">
                  <c:v>2.6547565348933049E-3</c:v>
                </c:pt>
                <c:pt idx="256">
                  <c:v>2.6599999999995776E-3</c:v>
                </c:pt>
                <c:pt idx="257">
                  <c:v>2.6684154640389123E-3</c:v>
                </c:pt>
                <c:pt idx="258">
                  <c:v>2.6813887874800129E-3</c:v>
                </c:pt>
                <c:pt idx="259">
                  <c:v>2.6868180572042237E-3</c:v>
                </c:pt>
                <c:pt idx="260">
                  <c:v>2.692271067488199E-3</c:v>
                </c:pt>
                <c:pt idx="261">
                  <c:v>2.6977432738711313E-3</c:v>
                </c:pt>
                <c:pt idx="262">
                  <c:v>2.7065107904542846E-3</c:v>
                </c:pt>
                <c:pt idx="263">
                  <c:v>2.7197331676709164E-3</c:v>
                </c:pt>
                <c:pt idx="264">
                  <c:v>2.7252331841285302E-3</c:v>
                </c:pt>
                <c:pt idx="265">
                  <c:v>2.7307251278112571E-3</c:v>
                </c:pt>
                <c:pt idx="266">
                  <c:v>2.736204453554195E-3</c:v>
                </c:pt>
                <c:pt idx="267">
                  <c:v>2.7450971512773419E-3</c:v>
                </c:pt>
                <c:pt idx="268">
                  <c:v>2.757904670324001E-3</c:v>
                </c:pt>
                <c:pt idx="269">
                  <c:v>2.7632527254039963E-3</c:v>
                </c:pt>
                <c:pt idx="270">
                  <c:v>2.7685608894760156E-3</c:v>
                </c:pt>
                <c:pt idx="271">
                  <c:v>2.7738246166944956E-3</c:v>
                </c:pt>
                <c:pt idx="272">
                  <c:v>2.7826240564314828E-3</c:v>
                </c:pt>
                <c:pt idx="273">
                  <c:v>2.7943442369672447E-3</c:v>
                </c:pt>
                <c:pt idx="274">
                  <c:v>2.7993175891164201E-3</c:v>
                </c:pt>
                <c:pt idx="275">
                  <c:v>2.8042192275038718E-3</c:v>
                </c:pt>
                <c:pt idx="276">
                  <c:v>2.8090446056984234E-3</c:v>
                </c:pt>
                <c:pt idx="277">
                  <c:v>2.8119364039308789E-3</c:v>
                </c:pt>
                <c:pt idx="278">
                  <c:v>2.8274925854778299E-3</c:v>
                </c:pt>
                <c:pt idx="279">
                  <c:v>2.8318702478752331E-3</c:v>
                </c:pt>
                <c:pt idx="280">
                  <c:v>2.8361550743224214E-3</c:v>
                </c:pt>
                <c:pt idx="281">
                  <c:v>2.8403532223396965E-3</c:v>
                </c:pt>
                <c:pt idx="282">
                  <c:v>2.8484099569706534E-3</c:v>
                </c:pt>
                <c:pt idx="283">
                  <c:v>2.8564021849027698E-3</c:v>
                </c:pt>
                <c:pt idx="284">
                  <c:v>2.8602593078952774E-3</c:v>
                </c:pt>
                <c:pt idx="285">
                  <c:v>2.8640667001078529E-3</c:v>
                </c:pt>
                <c:pt idx="286">
                  <c:v>2.8678305198643196E-3</c:v>
                </c:pt>
                <c:pt idx="287">
                  <c:v>2.8757015591331521E-3</c:v>
                </c:pt>
                <c:pt idx="288">
                  <c:v>2.8825732442504816E-3</c:v>
                </c:pt>
                <c:pt idx="289">
                  <c:v>2.8862115800012962E-3</c:v>
                </c:pt>
                <c:pt idx="290">
                  <c:v>2.8898432952638433E-3</c:v>
                </c:pt>
                <c:pt idx="291">
                  <c:v>2.8934745490226785E-3</c:v>
                </c:pt>
                <c:pt idx="292">
                  <c:v>2.9014684729608275E-3</c:v>
                </c:pt>
                <c:pt idx="293">
                  <c:v>2.9081181318871083E-3</c:v>
                </c:pt>
                <c:pt idx="294">
                  <c:v>2.9118394660773866E-3</c:v>
                </c:pt>
                <c:pt idx="295">
                  <c:v>2.9155972945906256E-3</c:v>
                </c:pt>
                <c:pt idx="296">
                  <c:v>2.9193977770618192E-3</c:v>
                </c:pt>
                <c:pt idx="297">
                  <c:v>2.9278117275661126E-3</c:v>
                </c:pt>
                <c:pt idx="298">
                  <c:v>2.935149442772113E-3</c:v>
                </c:pt>
                <c:pt idx="299">
                  <c:v>2.9392555931509494E-3</c:v>
                </c:pt>
                <c:pt idx="300">
                  <c:v>2.9434413575028435E-3</c:v>
                </c:pt>
                <c:pt idx="301">
                  <c:v>2.9477113561205471E-3</c:v>
                </c:pt>
                <c:pt idx="302">
                  <c:v>2.9568203260659813E-3</c:v>
                </c:pt>
                <c:pt idx="303">
                  <c:v>2.9655874900304472E-3</c:v>
                </c:pt>
                <c:pt idx="304">
                  <c:v>2.9702401569995131E-3</c:v>
                </c:pt>
                <c:pt idx="305">
                  <c:v>2.9749601166787231E-3</c:v>
                </c:pt>
                <c:pt idx="306">
                  <c:v>2.9797442886488694E-3</c:v>
                </c:pt>
                <c:pt idx="307">
                  <c:v>2.989515860541555E-3</c:v>
                </c:pt>
                <c:pt idx="308">
                  <c:v>2.9994614893825849E-3</c:v>
                </c:pt>
                <c:pt idx="309">
                  <c:v>3.0045205148202785E-3</c:v>
                </c:pt>
                <c:pt idx="310">
                  <c:v>3.0096252689892395E-3</c:v>
                </c:pt>
                <c:pt idx="311">
                  <c:v>3.0147726711054015E-3</c:v>
                </c:pt>
                <c:pt idx="312">
                  <c:v>3.0250389612445001E-3</c:v>
                </c:pt>
                <c:pt idx="313">
                  <c:v>3.0357271413025484E-3</c:v>
                </c:pt>
                <c:pt idx="314">
                  <c:v>3.0410415693166997E-3</c:v>
                </c:pt>
                <c:pt idx="315">
                  <c:v>3.0463801593097893E-3</c:v>
                </c:pt>
                <c:pt idx="316">
                  <c:v>3.0517398300665341E-3</c:v>
                </c:pt>
                <c:pt idx="317">
                  <c:v>3.0623386738975345E-3</c:v>
                </c:pt>
                <c:pt idx="318">
                  <c:v>3.0733276941231247E-3</c:v>
                </c:pt>
                <c:pt idx="319">
                  <c:v>3.0787465481614874E-3</c:v>
                </c:pt>
                <c:pt idx="320">
                  <c:v>3.0841679942813583E-3</c:v>
                </c:pt>
                <c:pt idx="321">
                  <c:v>3.0895889508009786E-3</c:v>
                </c:pt>
                <c:pt idx="322">
                  <c:v>3.1003644186458298E-3</c:v>
                </c:pt>
                <c:pt idx="323">
                  <c:v>3.1112396607246001E-3</c:v>
                </c:pt>
                <c:pt idx="324">
                  <c:v>3.1166437914900607E-3</c:v>
                </c:pt>
                <c:pt idx="325">
                  <c:v>3.1220446053460342E-3</c:v>
                </c:pt>
                <c:pt idx="326">
                  <c:v>3.1274421531831006E-3</c:v>
                </c:pt>
                <c:pt idx="327">
                  <c:v>3.1383292621240495E-3</c:v>
                </c:pt>
                <c:pt idx="328">
                  <c:v>3.1490007021860735E-3</c:v>
                </c:pt>
                <c:pt idx="329">
                  <c:v>3.1543826833223348E-3</c:v>
                </c:pt>
                <c:pt idx="330">
                  <c:v>3.1597617038057221E-3</c:v>
                </c:pt>
                <c:pt idx="331">
                  <c:v>3.1651378145344808E-3</c:v>
                </c:pt>
                <c:pt idx="332">
                  <c:v>3.1761384040080902E-3</c:v>
                </c:pt>
                <c:pt idx="333">
                  <c:v>3.1866141779077549E-3</c:v>
                </c:pt>
                <c:pt idx="334">
                  <c:v>3.1919765033773329E-3</c:v>
                </c:pt>
                <c:pt idx="335">
                  <c:v>3.1973362245058391E-3</c:v>
                </c:pt>
                <c:pt idx="336">
                  <c:v>3.2026933921994027E-3</c:v>
                </c:pt>
                <c:pt idx="337">
                  <c:v>3.2196040825188004E-3</c:v>
                </c:pt>
                <c:pt idx="338">
                  <c:v>3.2294427109425504E-3</c:v>
                </c:pt>
                <c:pt idx="339">
                  <c:v>3.2347856271210769E-3</c:v>
                </c:pt>
                <c:pt idx="340">
                  <c:v>3.2401263462399736E-3</c:v>
                </c:pt>
                <c:pt idx="341">
                  <c:v>3.2425300136397451E-3</c:v>
                </c:pt>
                <c:pt idx="342">
                  <c:v>3.2614682704374012E-3</c:v>
                </c:pt>
                <c:pt idx="343">
                  <c:v>3.2667987680071019E-3</c:v>
                </c:pt>
                <c:pt idx="344">
                  <c:v>3.272127374024901E-3</c:v>
                </c:pt>
                <c:pt idx="345">
                  <c:v>3.2774544520491875E-3</c:v>
                </c:pt>
                <c:pt idx="346">
                  <c:v>3.2888077479527223E-3</c:v>
                </c:pt>
                <c:pt idx="347">
                  <c:v>3.2987828935931557E-3</c:v>
                </c:pt>
                <c:pt idx="348">
                  <c:v>3.3041296706326833E-3</c:v>
                </c:pt>
                <c:pt idx="349">
                  <c:v>3.309486168196213E-3</c:v>
                </c:pt>
                <c:pt idx="350">
                  <c:v>3.3148543132884923E-3</c:v>
                </c:pt>
                <c:pt idx="351">
                  <c:v>3.3263919354200337E-3</c:v>
                </c:pt>
                <c:pt idx="352">
                  <c:v>3.3364819105181085E-3</c:v>
                </c:pt>
                <c:pt idx="353">
                  <c:v>3.3419371998082183E-3</c:v>
                </c:pt>
                <c:pt idx="354">
                  <c:v>3.3474156995504092E-3</c:v>
                </c:pt>
                <c:pt idx="355">
                  <c:v>3.3529193370507764E-3</c:v>
                </c:pt>
                <c:pt idx="356">
                  <c:v>3.3647300954615287E-3</c:v>
                </c:pt>
                <c:pt idx="357">
                  <c:v>3.3752238123358064E-3</c:v>
                </c:pt>
                <c:pt idx="358">
                  <c:v>3.3808820498045077E-3</c:v>
                </c:pt>
                <c:pt idx="359">
                  <c:v>3.3865769898269722E-3</c:v>
                </c:pt>
                <c:pt idx="360">
                  <c:v>3.3923105600340768E-3</c:v>
                </c:pt>
                <c:pt idx="361">
                  <c:v>3.4044796946340453E-3</c:v>
                </c:pt>
                <c:pt idx="362">
                  <c:v>3.4156696970646595E-3</c:v>
                </c:pt>
                <c:pt idx="363">
                  <c:v>3.4216253344055421E-3</c:v>
                </c:pt>
                <c:pt idx="364">
                  <c:v>3.4276311687760803E-3</c:v>
                </c:pt>
                <c:pt idx="365">
                  <c:v>3.4336882042822238E-3</c:v>
                </c:pt>
                <c:pt idx="366">
                  <c:v>3.4462909592676916E-3</c:v>
                </c:pt>
                <c:pt idx="367">
                  <c:v>3.4583652891909816E-3</c:v>
                </c:pt>
                <c:pt idx="368">
                  <c:v>3.4646287186027081E-3</c:v>
                </c:pt>
                <c:pt idx="369">
                  <c:v>3.4709225799725387E-3</c:v>
                </c:pt>
                <c:pt idx="370">
                  <c:v>3.4772432574881663E-3</c:v>
                </c:pt>
                <c:pt idx="371">
                  <c:v>3.4901737488836236E-3</c:v>
                </c:pt>
                <c:pt idx="372">
                  <c:v>3.5027218095946282E-3</c:v>
                </c:pt>
                <c:pt idx="373">
                  <c:v>3.5091223274760267E-3</c:v>
                </c:pt>
                <c:pt idx="374">
                  <c:v>3.5155279647122281E-3</c:v>
                </c:pt>
                <c:pt idx="375">
                  <c:v>3.5219351048464001E-3</c:v>
                </c:pt>
                <c:pt idx="376">
                  <c:v>3.5350094511281418E-3</c:v>
                </c:pt>
                <c:pt idx="377">
                  <c:v>3.5475063619548933E-3</c:v>
                </c:pt>
                <c:pt idx="378">
                  <c:v>3.5538667664554006E-3</c:v>
                </c:pt>
                <c:pt idx="379">
                  <c:v>3.5602069731523688E-3</c:v>
                </c:pt>
                <c:pt idx="380">
                  <c:v>3.5665233649391837E-3</c:v>
                </c:pt>
                <c:pt idx="381">
                  <c:v>3.5795643804991534E-3</c:v>
                </c:pt>
                <c:pt idx="382">
                  <c:v>3.591478437683213E-3</c:v>
                </c:pt>
                <c:pt idx="383">
                  <c:v>3.597621495169471E-3</c:v>
                </c:pt>
                <c:pt idx="384">
                  <c:v>3.6037190332338532E-3</c:v>
                </c:pt>
                <c:pt idx="385">
                  <c:v>3.6097683141579247E-3</c:v>
                </c:pt>
                <c:pt idx="386">
                  <c:v>3.622611631090305E-3</c:v>
                </c:pt>
                <c:pt idx="387">
                  <c:v>3.6335073118714712E-3</c:v>
                </c:pt>
                <c:pt idx="388">
                  <c:v>3.6393358415378304E-3</c:v>
                </c:pt>
                <c:pt idx="389">
                  <c:v>3.6451252081508966E-3</c:v>
                </c:pt>
                <c:pt idx="390">
                  <c:v>3.6508770742140094E-3</c:v>
                </c:pt>
                <c:pt idx="391">
                  <c:v>3.6635341496451495E-3</c:v>
                </c:pt>
                <c:pt idx="392">
                  <c:v>3.6735427845190185E-3</c:v>
                </c:pt>
                <c:pt idx="393">
                  <c:v>3.6791320868620569E-3</c:v>
                </c:pt>
                <c:pt idx="394">
                  <c:v>3.6846938645566721E-3</c:v>
                </c:pt>
                <c:pt idx="395">
                  <c:v>3.690229780395069E-3</c:v>
                </c:pt>
                <c:pt idx="396">
                  <c:v>3.7027896648116954E-3</c:v>
                </c:pt>
                <c:pt idx="397">
                  <c:v>3.7121480823993488E-3</c:v>
                </c:pt>
                <c:pt idx="398">
                  <c:v>3.7175796322034653E-3</c:v>
                </c:pt>
                <c:pt idx="399">
                  <c:v>3.722995297717534E-3</c:v>
                </c:pt>
                <c:pt idx="400">
                  <c:v>3.7283967420011629E-3</c:v>
                </c:pt>
                <c:pt idx="401">
                  <c:v>3.7409454057669238E-3</c:v>
                </c:pt>
                <c:pt idx="402">
                  <c:v>3.7498935693159922E-3</c:v>
                </c:pt>
                <c:pt idx="403">
                  <c:v>3.7552488546303713E-3</c:v>
                </c:pt>
                <c:pt idx="404">
                  <c:v>3.7605998978421911E-3</c:v>
                </c:pt>
                <c:pt idx="405">
                  <c:v>3.7623245513293516E-3</c:v>
                </c:pt>
                <c:pt idx="406">
                  <c:v>3.764035009639617E-3</c:v>
                </c:pt>
                <c:pt idx="407">
                  <c:v>3.7873496996376219E-3</c:v>
                </c:pt>
                <c:pt idx="408">
                  <c:v>3.7927101043514809E-3</c:v>
                </c:pt>
                <c:pt idx="409">
                  <c:v>3.7980772104105722E-3</c:v>
                </c:pt>
                <c:pt idx="410">
                  <c:v>3.803451980856706E-3</c:v>
                </c:pt>
                <c:pt idx="411">
                  <c:v>3.8162195115246625E-3</c:v>
                </c:pt>
                <c:pt idx="412">
                  <c:v>3.8250469680929317E-3</c:v>
                </c:pt>
                <c:pt idx="413">
                  <c:v>3.8304745068462689E-3</c:v>
                </c:pt>
                <c:pt idx="414">
                  <c:v>3.8359154886842793E-3</c:v>
                </c:pt>
                <c:pt idx="415">
                  <c:v>3.8413708767990086E-3</c:v>
                </c:pt>
                <c:pt idx="416">
                  <c:v>3.8688976247621158E-3</c:v>
                </c:pt>
                <c:pt idx="417">
                  <c:v>3.8744596787915215E-3</c:v>
                </c:pt>
                <c:pt idx="418">
                  <c:v>3.8800428820582478E-3</c:v>
                </c:pt>
                <c:pt idx="419">
                  <c:v>3.8932411335021963E-3</c:v>
                </c:pt>
                <c:pt idx="420">
                  <c:v>3.9026064552620688E-3</c:v>
                </c:pt>
                <c:pt idx="421">
                  <c:v>3.9083098557440446E-3</c:v>
                </c:pt>
                <c:pt idx="422">
                  <c:v>3.9140401860408916E-3</c:v>
                </c:pt>
                <c:pt idx="423">
                  <c:v>3.9197984096661521E-3</c:v>
                </c:pt>
                <c:pt idx="424">
                  <c:v>3.9332722814487625E-3</c:v>
                </c:pt>
                <c:pt idx="425">
                  <c:v>3.9490416524420669E-3</c:v>
                </c:pt>
                <c:pt idx="426">
                  <c:v>3.9549871741188063E-3</c:v>
                </c:pt>
                <c:pt idx="427">
                  <c:v>3.9609655517567864E-3</c:v>
                </c:pt>
                <c:pt idx="428">
                  <c:v>3.9747472393308059E-3</c:v>
                </c:pt>
                <c:pt idx="429">
                  <c:v>3.9851912418485671E-3</c:v>
                </c:pt>
                <c:pt idx="430">
                  <c:v>3.9913216140893132E-3</c:v>
                </c:pt>
                <c:pt idx="431">
                  <c:v>3.9974799280892131E-3</c:v>
                </c:pt>
                <c:pt idx="432">
                  <c:v>4.0036653647531175E-3</c:v>
                </c:pt>
                <c:pt idx="433">
                  <c:v>4.0177231752187145E-3</c:v>
                </c:pt>
                <c:pt idx="434">
                  <c:v>4.0286619555034951E-3</c:v>
                </c:pt>
                <c:pt idx="435">
                  <c:v>4.0349707184152437E-3</c:v>
                </c:pt>
                <c:pt idx="436">
                  <c:v>4.0413016890300663E-3</c:v>
                </c:pt>
                <c:pt idx="437">
                  <c:v>4.0476540481209746E-3</c:v>
                </c:pt>
                <c:pt idx="438">
                  <c:v>4.0619395802681266E-3</c:v>
                </c:pt>
                <c:pt idx="439">
                  <c:v>4.0732609840169543E-3</c:v>
                </c:pt>
                <c:pt idx="440">
                  <c:v>4.079707996391649E-3</c:v>
                </c:pt>
                <c:pt idx="441">
                  <c:v>4.0861714814628657E-3</c:v>
                </c:pt>
                <c:pt idx="442">
                  <c:v>4.0926506198630174E-3</c:v>
                </c:pt>
                <c:pt idx="443">
                  <c:v>4.1071169895214917E-3</c:v>
                </c:pt>
                <c:pt idx="444">
                  <c:v>4.1187073186732511E-3</c:v>
                </c:pt>
                <c:pt idx="445">
                  <c:v>4.1252524324747637E-3</c:v>
                </c:pt>
                <c:pt idx="446">
                  <c:v>4.1318082829610225E-3</c:v>
                </c:pt>
                <c:pt idx="447">
                  <c:v>4.138374050616833E-3</c:v>
                </c:pt>
                <c:pt idx="448">
                  <c:v>4.1529760446550879E-3</c:v>
                </c:pt>
                <c:pt idx="449">
                  <c:v>4.1647298437334302E-3</c:v>
                </c:pt>
                <c:pt idx="450">
                  <c:v>4.171342379713467E-3</c:v>
                </c:pt>
                <c:pt idx="451">
                  <c:v>4.1779645757508066E-3</c:v>
                </c:pt>
                <c:pt idx="452">
                  <c:v>4.1845965443395722E-3</c:v>
                </c:pt>
                <c:pt idx="453">
                  <c:v>4.1993158250976173E-3</c:v>
                </c:pt>
                <c:pt idx="454">
                  <c:v>4.2112243942085282E-3</c:v>
                </c:pt>
                <c:pt idx="455">
                  <c:v>4.2179069130830037E-3</c:v>
                </c:pt>
                <c:pt idx="456">
                  <c:v>4.2245998795437285E-3</c:v>
                </c:pt>
                <c:pt idx="457">
                  <c:v>4.2313034061080383E-3</c:v>
                </c:pt>
                <c:pt idx="458">
                  <c:v>4.2461413367011619E-3</c:v>
                </c:pt>
                <c:pt idx="459">
                  <c:v>4.2582253638692264E-3</c:v>
                </c:pt>
                <c:pt idx="460">
                  <c:v>4.2649833788324255E-3</c:v>
                </c:pt>
                <c:pt idx="461">
                  <c:v>4.2717526290755089E-3</c:v>
                </c:pt>
                <c:pt idx="462">
                  <c:v>4.2785332271396866E-3</c:v>
                </c:pt>
                <c:pt idx="463">
                  <c:v>4.2934909629765861E-3</c:v>
                </c:pt>
                <c:pt idx="464">
                  <c:v>4.3057713485574441E-3</c:v>
                </c:pt>
                <c:pt idx="465">
                  <c:v>4.3126103739698418E-3</c:v>
                </c:pt>
                <c:pt idx="466">
                  <c:v>4.3194614225248295E-3</c:v>
                </c:pt>
                <c:pt idx="467">
                  <c:v>4.3263246067883655E-3</c:v>
                </c:pt>
                <c:pt idx="468">
                  <c:v>4.3290970847629983E-3</c:v>
                </c:pt>
                <c:pt idx="469">
                  <c:v>4.3539009523697585E-3</c:v>
                </c:pt>
                <c:pt idx="470">
                  <c:v>4.3608266867903485E-3</c:v>
                </c:pt>
                <c:pt idx="471">
                  <c:v>4.3677663304080207E-3</c:v>
                </c:pt>
                <c:pt idx="472">
                  <c:v>4.3747210938605008E-3</c:v>
                </c:pt>
                <c:pt idx="473">
                  <c:v>4.3899277834933493E-3</c:v>
                </c:pt>
                <c:pt idx="474">
                  <c:v>4.4027155599869854E-3</c:v>
                </c:pt>
                <c:pt idx="475">
                  <c:v>4.4097640833970723E-3</c:v>
                </c:pt>
                <c:pt idx="476">
                  <c:v>4.4168349912022085E-3</c:v>
                </c:pt>
                <c:pt idx="477">
                  <c:v>4.4239294942869378E-3</c:v>
                </c:pt>
                <c:pt idx="478">
                  <c:v>4.4393107611640434E-3</c:v>
                </c:pt>
                <c:pt idx="479">
                  <c:v>4.4525676783946973E-3</c:v>
                </c:pt>
                <c:pt idx="480">
                  <c:v>4.4597983224295571E-3</c:v>
                </c:pt>
                <c:pt idx="481">
                  <c:v>4.4670598278254443E-3</c:v>
                </c:pt>
                <c:pt idx="482">
                  <c:v>4.4743534057277365E-3</c:v>
                </c:pt>
                <c:pt idx="483">
                  <c:v>4.4899601870196431E-3</c:v>
                </c:pt>
                <c:pt idx="484">
                  <c:v>4.5038726666728479E-3</c:v>
                </c:pt>
                <c:pt idx="485">
                  <c:v>4.5113447756576601E-3</c:v>
                </c:pt>
                <c:pt idx="486">
                  <c:v>4.5188562248483048E-3</c:v>
                </c:pt>
                <c:pt idx="487">
                  <c:v>4.5264082256704814E-3</c:v>
                </c:pt>
                <c:pt idx="488">
                  <c:v>4.5422892224958938E-3</c:v>
                </c:pt>
                <c:pt idx="489">
                  <c:v>4.5570459752481548E-3</c:v>
                </c:pt>
                <c:pt idx="490">
                  <c:v>4.5648189070843087E-3</c:v>
                </c:pt>
                <c:pt idx="491">
                  <c:v>4.5726391707768136E-3</c:v>
                </c:pt>
                <c:pt idx="492">
                  <c:v>4.5805055319118951E-3</c:v>
                </c:pt>
                <c:pt idx="493">
                  <c:v>4.5966979864335246E-3</c:v>
                </c:pt>
                <c:pt idx="494">
                  <c:v>4.6123974766416852E-3</c:v>
                </c:pt>
                <c:pt idx="495">
                  <c:v>4.6204684688741487E-3</c:v>
                </c:pt>
                <c:pt idx="496">
                  <c:v>4.6285752157492555E-3</c:v>
                </c:pt>
                <c:pt idx="497">
                  <c:v>4.6367159932871431E-3</c:v>
                </c:pt>
                <c:pt idx="498">
                  <c:v>4.6531526431242412E-3</c:v>
                </c:pt>
                <c:pt idx="499">
                  <c:v>4.669584928605747E-3</c:v>
                </c:pt>
                <c:pt idx="500">
                  <c:v>4.6778699978862436E-3</c:v>
                </c:pt>
                <c:pt idx="501">
                  <c:v>4.6861787528176607E-3</c:v>
                </c:pt>
                <c:pt idx="502">
                  <c:v>4.6945094690386312E-3</c:v>
                </c:pt>
                <c:pt idx="503">
                  <c:v>4.7110962273488122E-3</c:v>
                </c:pt>
                <c:pt idx="504">
                  <c:v>4.7280174575848868E-3</c:v>
                </c:pt>
                <c:pt idx="505">
                  <c:v>4.7364321128299169E-3</c:v>
                </c:pt>
                <c:pt idx="506">
                  <c:v>4.7448583819933235E-3</c:v>
                </c:pt>
                <c:pt idx="507">
                  <c:v>4.7532945403112106E-3</c:v>
                </c:pt>
                <c:pt idx="508">
                  <c:v>4.7699405049740091E-3</c:v>
                </c:pt>
                <c:pt idx="509">
                  <c:v>4.7871035677969961E-3</c:v>
                </c:pt>
                <c:pt idx="510">
                  <c:v>4.7955632983763957E-3</c:v>
                </c:pt>
                <c:pt idx="511">
                  <c:v>4.8546903327836063E-3</c:v>
                </c:pt>
                <c:pt idx="512">
                  <c:v>4.9135516187405028E-3</c:v>
                </c:pt>
                <c:pt idx="513">
                  <c:v>4.9721466601310603E-3</c:v>
                </c:pt>
                <c:pt idx="514">
                  <c:v>5.0304831990200215E-3</c:v>
                </c:pt>
                <c:pt idx="515">
                  <c:v>5.0885689795119229E-3</c:v>
                </c:pt>
                <c:pt idx="516">
                  <c:v>5.1464117477309432E-3</c:v>
                </c:pt>
                <c:pt idx="517">
                  <c:v>5.2040192518025136E-3</c:v>
                </c:pt>
                <c:pt idx="518">
                  <c:v>5.2613992418333796E-3</c:v>
                </c:pt>
                <c:pt idx="519">
                  <c:v>5.3185594698943097E-3</c:v>
                </c:pt>
                <c:pt idx="520">
                  <c:v>5.3755076900023476E-3</c:v>
                </c:pt>
                <c:pt idx="521">
                  <c:v>5.4322516581037355E-3</c:v>
                </c:pt>
                <c:pt idx="522">
                  <c:v>5.4887991320579227E-3</c:v>
                </c:pt>
                <c:pt idx="523">
                  <c:v>5.5451578716209267E-3</c:v>
                </c:pt>
                <c:pt idx="524">
                  <c:v>5.6013356384319677E-3</c:v>
                </c:pt>
                <c:pt idx="525">
                  <c:v>5.6573401959972682E-3</c:v>
                </c:pt>
                <c:pt idx="526">
                  <c:v>5.7131793096769088E-3</c:v>
                </c:pt>
                <c:pt idx="527">
                  <c:v>5.7847418548122378E-3</c:v>
                </c:pt>
                <c:pt idx="528">
                  <c:v>5.8323135673582181E-3</c:v>
                </c:pt>
                <c:pt idx="529">
                  <c:v>5.8797816685370406E-3</c:v>
                </c:pt>
                <c:pt idx="530">
                  <c:v>5.9350366969002392E-3</c:v>
                </c:pt>
                <c:pt idx="531">
                  <c:v>5.9901651355421578E-3</c:v>
                </c:pt>
                <c:pt idx="532">
                  <c:v>6.0451747606882671E-3</c:v>
                </c:pt>
                <c:pt idx="533">
                  <c:v>6.1000733503375247E-3</c:v>
                </c:pt>
                <c:pt idx="534">
                  <c:v>6.1548686842533935E-3</c:v>
                </c:pt>
                <c:pt idx="535">
                  <c:v>6.2095685439555225E-3</c:v>
                </c:pt>
                <c:pt idx="536">
                  <c:v>6.2641807127122974E-3</c:v>
                </c:pt>
                <c:pt idx="537">
                  <c:v>6.3187129755325191E-3</c:v>
                </c:pt>
                <c:pt idx="538">
                  <c:v>6.3731731191608073E-3</c:v>
                </c:pt>
                <c:pt idx="539">
                  <c:v>6.427568932069058E-3</c:v>
                </c:pt>
                <c:pt idx="540">
                  <c:v>6.4819082044535927E-3</c:v>
                </c:pt>
                <c:pt idx="541">
                  <c:v>6.5517024432345363E-3</c:v>
                </c:pt>
                <c:pt idx="542">
                  <c:v>6.6059417423280555E-3</c:v>
                </c:pt>
                <c:pt idx="543">
                  <c:v>6.6758816811947176E-3</c:v>
                </c:pt>
                <c:pt idx="544">
                  <c:v>6.7143353417883529E-3</c:v>
                </c:pt>
                <c:pt idx="545">
                  <c:v>6.7841354139273804E-3</c:v>
                </c:pt>
                <c:pt idx="546">
                  <c:v>6.8383117990114132E-3</c:v>
                </c:pt>
                <c:pt idx="547">
                  <c:v>6.8924902834822683E-3</c:v>
                </c:pt>
                <c:pt idx="548">
                  <c:v>6.9466786298749746E-3</c:v>
                </c:pt>
                <c:pt idx="549">
                  <c:v>7.0008846024278313E-3</c:v>
                </c:pt>
                <c:pt idx="550">
                  <c:v>7.055115967083277E-3</c:v>
                </c:pt>
                <c:pt idx="551">
                  <c:v>7.1093804914905065E-3</c:v>
                </c:pt>
                <c:pt idx="552">
                  <c:v>7.1636859450067755E-3</c:v>
                </c:pt>
                <c:pt idx="553">
                  <c:v>7.2060029119162929E-3</c:v>
                </c:pt>
                <c:pt idx="554">
                  <c:v>7.2724507253560172E-3</c:v>
                </c:pt>
                <c:pt idx="555">
                  <c:v>7.3269255994749555E-3</c:v>
                </c:pt>
                <c:pt idx="556">
                  <c:v>7.381472497284448E-3</c:v>
                </c:pt>
                <c:pt idx="557">
                  <c:v>7.4360991967399948E-3</c:v>
                </c:pt>
                <c:pt idx="558">
                  <c:v>7.4908134775319478E-3</c:v>
                </c:pt>
                <c:pt idx="559">
                  <c:v>7.545623121093136E-3</c:v>
                </c:pt>
                <c:pt idx="560">
                  <c:v>7.6005359106040881E-3</c:v>
                </c:pt>
                <c:pt idx="561">
                  <c:v>7.6555596310032767E-3</c:v>
                </c:pt>
                <c:pt idx="562">
                  <c:v>7.6983930184644032E-3</c:v>
                </c:pt>
                <c:pt idx="563">
                  <c:v>7.7659702444267042E-3</c:v>
                </c:pt>
                <c:pt idx="564">
                  <c:v>7.821365012192022E-3</c:v>
                </c:pt>
                <c:pt idx="565">
                  <c:v>7.8768833326510832E-3</c:v>
                </c:pt>
                <c:pt idx="566">
                  <c:v>7.9325220635827979E-3</c:v>
                </c:pt>
                <c:pt idx="567">
                  <c:v>7.9882780620984962E-3</c:v>
                </c:pt>
                <c:pt idx="568">
                  <c:v>8.0441481846393013E-3</c:v>
                </c:pt>
                <c:pt idx="569">
                  <c:v>8.1001292869715656E-3</c:v>
                </c:pt>
                <c:pt idx="570">
                  <c:v>8.1562182241836038E-3</c:v>
                </c:pt>
                <c:pt idx="571">
                  <c:v>8.2124118506819808E-3</c:v>
                </c:pt>
                <c:pt idx="572">
                  <c:v>8.2687070201882575E-3</c:v>
                </c:pt>
                <c:pt idx="573">
                  <c:v>8.3251005857357136E-3</c:v>
                </c:pt>
                <c:pt idx="574">
                  <c:v>8.3815893996667355E-3</c:v>
                </c:pt>
                <c:pt idx="575">
                  <c:v>8.4255525988011868E-3</c:v>
                </c:pt>
                <c:pt idx="576">
                  <c:v>8.4948401785695307E-3</c:v>
                </c:pt>
                <c:pt idx="577">
                  <c:v>8.5515958447404776E-3</c:v>
                </c:pt>
                <c:pt idx="578">
                  <c:v>8.6084341616870213E-3</c:v>
                </c:pt>
                <c:pt idx="579">
                  <c:v>8.6813141158823375E-3</c:v>
                </c:pt>
                <c:pt idx="580">
                  <c:v>8.7383320718138462E-3</c:v>
                </c:pt>
                <c:pt idx="581">
                  <c:v>8.7954224387444165E-3</c:v>
                </c:pt>
                <c:pt idx="582">
                  <c:v>8.8525820459446139E-3</c:v>
                </c:pt>
                <c:pt idx="583">
                  <c:v>8.9098077219682097E-3</c:v>
                </c:pt>
                <c:pt idx="584">
                  <c:v>8.9670962946508635E-3</c:v>
                </c:pt>
                <c:pt idx="585">
                  <c:v>9.024444591107501E-3</c:v>
                </c:pt>
                <c:pt idx="586">
                  <c:v>9.0818494377303306E-3</c:v>
                </c:pt>
                <c:pt idx="587">
                  <c:v>9.1393076601871039E-3</c:v>
                </c:pt>
                <c:pt idx="588">
                  <c:v>9.201069763832264E-3</c:v>
                </c:pt>
                <c:pt idx="589">
                  <c:v>9.2586269571320427E-3</c:v>
                </c:pt>
                <c:pt idx="590">
                  <c:v>9.3162277918259276E-3</c:v>
                </c:pt>
                <c:pt idx="591">
                  <c:v>9.3738690992557928E-3</c:v>
                </c:pt>
                <c:pt idx="592">
                  <c:v>9.4315477100309908E-3</c:v>
                </c:pt>
                <c:pt idx="593">
                  <c:v>9.4892604540274643E-3</c:v>
                </c:pt>
                <c:pt idx="594">
                  <c:v>9.5470041603868856E-3</c:v>
                </c:pt>
                <c:pt idx="595">
                  <c:v>9.6212864600547163E-3</c:v>
                </c:pt>
                <c:pt idx="596">
                  <c:v>9.6625717730796021E-3</c:v>
                </c:pt>
                <c:pt idx="597">
                  <c:v>9.7203893340137189E-3</c:v>
                </c:pt>
                <c:pt idx="598">
                  <c:v>9.7782251665108968E-3</c:v>
                </c:pt>
                <c:pt idx="599">
                  <c:v>9.8360760960252633E-3</c:v>
                </c:pt>
                <c:pt idx="600">
                  <c:v>9.8939389472727374E-3</c:v>
                </c:pt>
                <c:pt idx="601">
                  <c:v>9.9518105442284125E-3</c:v>
                </c:pt>
                <c:pt idx="602">
                  <c:v>1.0009687710128301E-2</c:v>
                </c:pt>
                <c:pt idx="603">
                  <c:v>1.006756726746715E-2</c:v>
                </c:pt>
                <c:pt idx="604">
                  <c:v>1.0125446038000405E-2</c:v>
                </c:pt>
                <c:pt idx="605">
                  <c:v>1.0183320842741813E-2</c:v>
                </c:pt>
                <c:pt idx="606">
                  <c:v>1.0241188501965381E-2</c:v>
                </c:pt>
                <c:pt idx="607">
                  <c:v>1.0299045835204947E-2</c:v>
                </c:pt>
                <c:pt idx="608">
                  <c:v>1.0356889661254174E-2</c:v>
                </c:pt>
                <c:pt idx="609">
                  <c:v>1.0414716798167209E-2</c:v>
                </c:pt>
                <c:pt idx="610">
                  <c:v>1.0472524063259332E-2</c:v>
                </c:pt>
                <c:pt idx="611">
                  <c:v>1.0530308273106529E-2</c:v>
                </c:pt>
                <c:pt idx="612">
                  <c:v>1.0588066243548543E-2</c:v>
                </c:pt>
                <c:pt idx="613">
                  <c:v>1.0645794789686471E-2</c:v>
                </c:pt>
                <c:pt idx="614">
                  <c:v>1.0703490724691806E-2</c:v>
                </c:pt>
                <c:pt idx="615">
                  <c:v>1.0761150784207895E-2</c:v>
                </c:pt>
                <c:pt idx="616">
                  <c:v>1.0818772230995451E-2</c:v>
                </c:pt>
                <c:pt idx="617">
                  <c:v>1.0876352599239598E-2</c:v>
                </c:pt>
                <c:pt idx="618">
                  <c:v>1.0933889422561759E-2</c:v>
                </c:pt>
                <c:pt idx="619">
                  <c:v>1.0991380234020312E-2</c:v>
                </c:pt>
                <c:pt idx="620">
                  <c:v>1.1048822566109931E-2</c:v>
                </c:pt>
                <c:pt idx="621">
                  <c:v>1.11062139507653E-2</c:v>
                </c:pt>
                <c:pt idx="622">
                  <c:v>1.1163551919360241E-2</c:v>
                </c:pt>
                <c:pt idx="623">
                  <c:v>1.1220834002710118E-2</c:v>
                </c:pt>
                <c:pt idx="624">
                  <c:v>1.1278057731073359E-2</c:v>
                </c:pt>
                <c:pt idx="625">
                  <c:v>1.1335220634152118E-2</c:v>
                </c:pt>
                <c:pt idx="626">
                  <c:v>1.1392320241093585E-2</c:v>
                </c:pt>
                <c:pt idx="627">
                  <c:v>1.1449354080493038E-2</c:v>
                </c:pt>
                <c:pt idx="628">
                  <c:v>1.1506319680393413E-2</c:v>
                </c:pt>
                <c:pt idx="629">
                  <c:v>1.1563214568288573E-2</c:v>
                </c:pt>
                <c:pt idx="630">
                  <c:v>1.162003627112463E-2</c:v>
                </c:pt>
                <c:pt idx="631">
                  <c:v>1.1684882572564869E-2</c:v>
                </c:pt>
                <c:pt idx="632">
                  <c:v>1.1741539120104493E-2</c:v>
                </c:pt>
                <c:pt idx="633">
                  <c:v>1.1798114706581998E-2</c:v>
                </c:pt>
                <c:pt idx="634">
                  <c:v>1.1854606856692179E-2</c:v>
                </c:pt>
                <c:pt idx="635">
                  <c:v>1.1911013094592774E-2</c:v>
                </c:pt>
                <c:pt idx="636">
                  <c:v>1.1967330943904899E-2</c:v>
                </c:pt>
                <c:pt idx="637">
                  <c:v>1.2023557927715672E-2</c:v>
                </c:pt>
                <c:pt idx="638">
                  <c:v>1.2079691568581267E-2</c:v>
                </c:pt>
                <c:pt idx="639">
                  <c:v>1.2135729388527795E-2</c:v>
                </c:pt>
                <c:pt idx="640">
                  <c:v>1.2187535622852042E-2</c:v>
                </c:pt>
                <c:pt idx="641">
                  <c:v>1.2243382063282833E-2</c:v>
                </c:pt>
                <c:pt idx="642">
                  <c:v>1.2299125410815024E-2</c:v>
                </c:pt>
                <c:pt idx="643">
                  <c:v>1.2354763178803203E-2</c:v>
                </c:pt>
                <c:pt idx="644">
                  <c:v>1.2410292880084455E-2</c:v>
                </c:pt>
                <c:pt idx="645">
                  <c:v>1.2465712026981211E-2</c:v>
                </c:pt>
                <c:pt idx="646">
                  <c:v>1.2536798764214312E-2</c:v>
                </c:pt>
                <c:pt idx="647">
                  <c:v>1.2591955871150707E-2</c:v>
                </c:pt>
                <c:pt idx="648">
                  <c:v>1.264699424631573E-2</c:v>
                </c:pt>
                <c:pt idx="649">
                  <c:v>1.2701911399857987E-2</c:v>
                </c:pt>
                <c:pt idx="650">
                  <c:v>1.2756704841426316E-2</c:v>
                </c:pt>
                <c:pt idx="651">
                  <c:v>1.2811372080172865E-2</c:v>
                </c:pt>
                <c:pt idx="652">
                  <c:v>1.28659106247568E-2</c:v>
                </c:pt>
                <c:pt idx="653">
                  <c:v>1.2920317983346721E-2</c:v>
                </c:pt>
                <c:pt idx="654">
                  <c:v>1.2974591663623948E-2</c:v>
                </c:pt>
                <c:pt idx="655">
                  <c:v>1.3028729172786682E-2</c:v>
                </c:pt>
                <c:pt idx="656">
                  <c:v>1.3082728017552191E-2</c:v>
                </c:pt>
                <c:pt idx="657">
                  <c:v>1.3136585704160974E-2</c:v>
                </c:pt>
                <c:pt idx="658">
                  <c:v>1.319029973837983E-2</c:v>
                </c:pt>
                <c:pt idx="659">
                  <c:v>1.3243867625506011E-2</c:v>
                </c:pt>
                <c:pt idx="660">
                  <c:v>1.3297286870369856E-2</c:v>
                </c:pt>
                <c:pt idx="661">
                  <c:v>1.3350554977338957E-2</c:v>
                </c:pt>
                <c:pt idx="662">
                  <c:v>1.3403669450322741E-2</c:v>
                </c:pt>
                <c:pt idx="663">
                  <c:v>1.3456627792774461E-2</c:v>
                </c:pt>
                <c:pt idx="664">
                  <c:v>1.350942750769644E-2</c:v>
                </c:pt>
                <c:pt idx="665">
                  <c:v>1.3562066097643795E-2</c:v>
                </c:pt>
                <c:pt idx="666">
                  <c:v>1.361454109360348E-2</c:v>
                </c:pt>
                <c:pt idx="667">
                  <c:v>1.3666852542079005E-2</c:v>
                </c:pt>
                <c:pt idx="668">
                  <c:v>1.3719004922591566E-2</c:v>
                </c:pt>
                <c:pt idx="669">
                  <c:v>1.3771003166936843E-2</c:v>
                </c:pt>
                <c:pt idx="670">
                  <c:v>1.3822852208014737E-2</c:v>
                </c:pt>
                <c:pt idx="671">
                  <c:v>1.3874556979820813E-2</c:v>
                </c:pt>
                <c:pt idx="672">
                  <c:v>1.3926122417439962E-2</c:v>
                </c:pt>
                <c:pt idx="673">
                  <c:v>1.3977553457038727E-2</c:v>
                </c:pt>
                <c:pt idx="674">
                  <c:v>1.4028855035859612E-2</c:v>
                </c:pt>
                <c:pt idx="675">
                  <c:v>1.4080032092212983E-2</c:v>
                </c:pt>
                <c:pt idx="676">
                  <c:v>1.4131089565472023E-2</c:v>
                </c:pt>
                <c:pt idx="677">
                  <c:v>1.4182032396066167E-2</c:v>
                </c:pt>
                <c:pt idx="678">
                  <c:v>1.4232865525475627E-2</c:v>
                </c:pt>
                <c:pt idx="679">
                  <c:v>1.4283593896225258E-2</c:v>
                </c:pt>
                <c:pt idx="680">
                  <c:v>1.4334222451879959E-2</c:v>
                </c:pt>
                <c:pt idx="681">
                  <c:v>1.4384756137039203E-2</c:v>
                </c:pt>
                <c:pt idx="682">
                  <c:v>1.4435199897332206E-2</c:v>
                </c:pt>
                <c:pt idx="683">
                  <c:v>1.4485558679413566E-2</c:v>
                </c:pt>
                <c:pt idx="684">
                  <c:v>1.4535837430959082E-2</c:v>
                </c:pt>
                <c:pt idx="685">
                  <c:v>1.4586041100660295E-2</c:v>
                </c:pt>
                <c:pt idx="686">
                  <c:v>1.4636174638223602E-2</c:v>
                </c:pt>
                <c:pt idx="687">
                  <c:v>1.4686242994362816E-2</c:v>
                </c:pt>
                <c:pt idx="688">
                  <c:v>1.473625112079938E-2</c:v>
                </c:pt>
                <c:pt idx="689">
                  <c:v>1.4786203970256895E-2</c:v>
                </c:pt>
                <c:pt idx="690">
                  <c:v>1.4836106496459367E-2</c:v>
                </c:pt>
                <c:pt idx="691">
                  <c:v>1.4885963654128143E-2</c:v>
                </c:pt>
                <c:pt idx="692">
                  <c:v>1.4935780398979935E-2</c:v>
                </c:pt>
                <c:pt idx="693">
                  <c:v>1.498556168772376E-2</c:v>
                </c:pt>
                <c:pt idx="694">
                  <c:v>1.5035312478060935E-2</c:v>
                </c:pt>
                <c:pt idx="695">
                  <c:v>1.508503772868092E-2</c:v>
                </c:pt>
                <c:pt idx="696">
                  <c:v>1.5134742399262409E-2</c:v>
                </c:pt>
                <c:pt idx="697">
                  <c:v>1.5184431450470269E-2</c:v>
                </c:pt>
                <c:pt idx="698">
                  <c:v>1.5249607933155523E-2</c:v>
                </c:pt>
                <c:pt idx="699">
                  <c:v>1.5283782542356066E-2</c:v>
                </c:pt>
                <c:pt idx="700">
                  <c:v>1.5333454509292174E-2</c:v>
                </c:pt>
                <c:pt idx="701">
                  <c:v>1.5383130709370559E-2</c:v>
                </c:pt>
                <c:pt idx="702">
                  <c:v>1.5432816108182991E-2</c:v>
                </c:pt>
                <c:pt idx="703">
                  <c:v>1.5482515672305663E-2</c:v>
                </c:pt>
                <c:pt idx="704">
                  <c:v>1.5532234369301375E-2</c:v>
                </c:pt>
                <c:pt idx="705">
                  <c:v>1.5581977167719314E-2</c:v>
                </c:pt>
                <c:pt idx="706">
                  <c:v>1.5631749037096153E-2</c:v>
                </c:pt>
                <c:pt idx="707">
                  <c:v>1.5681554947958021E-2</c:v>
                </c:pt>
                <c:pt idx="708">
                  <c:v>1.5731399871821594E-2</c:v>
                </c:pt>
                <c:pt idx="709">
                  <c:v>1.5781288781195196E-2</c:v>
                </c:pt>
                <c:pt idx="710">
                  <c:v>1.5831226649583176E-2</c:v>
                </c:pt>
                <c:pt idx="711">
                  <c:v>1.5881218451485251E-2</c:v>
                </c:pt>
                <c:pt idx="712">
                  <c:v>1.5931269162401316E-2</c:v>
                </c:pt>
                <c:pt idx="713">
                  <c:v>1.5981383758832783E-2</c:v>
                </c:pt>
                <c:pt idx="714">
                  <c:v>1.6031567218287152E-2</c:v>
                </c:pt>
                <c:pt idx="715">
                  <c:v>1.6081824519279333E-2</c:v>
                </c:pt>
                <c:pt idx="716">
                  <c:v>1.6132160641337136E-2</c:v>
                </c:pt>
                <c:pt idx="717">
                  <c:v>1.618258056500366E-2</c:v>
                </c:pt>
                <c:pt idx="718">
                  <c:v>1.6233089262855337E-2</c:v>
                </c:pt>
                <c:pt idx="719">
                  <c:v>1.6283687143119261E-2</c:v>
                </c:pt>
                <c:pt idx="720">
                  <c:v>1.6334362633911605E-2</c:v>
                </c:pt>
                <c:pt idx="721">
                  <c:v>1.6385102219647653E-2</c:v>
                </c:pt>
                <c:pt idx="722">
                  <c:v>1.6435892382019843E-2</c:v>
                </c:pt>
                <c:pt idx="723">
                  <c:v>1.6486719599987886E-2</c:v>
                </c:pt>
                <c:pt idx="724">
                  <c:v>1.6537570349775051E-2</c:v>
                </c:pt>
                <c:pt idx="725">
                  <c:v>1.6588431104861818E-2</c:v>
                </c:pt>
                <c:pt idx="726">
                  <c:v>1.6639288335985436E-2</c:v>
                </c:pt>
                <c:pt idx="727">
                  <c:v>1.6690128511139268E-2</c:v>
                </c:pt>
                <c:pt idx="728">
                  <c:v>1.6740938095572568E-2</c:v>
                </c:pt>
                <c:pt idx="729">
                  <c:v>1.6791703551795958E-2</c:v>
                </c:pt>
                <c:pt idx="730">
                  <c:v>1.6842411339585157E-2</c:v>
                </c:pt>
                <c:pt idx="731">
                  <c:v>1.6893047915987541E-2</c:v>
                </c:pt>
                <c:pt idx="732">
                  <c:v>1.6943599735331789E-2</c:v>
                </c:pt>
                <c:pt idx="733">
                  <c:v>1.699405324923816E-2</c:v>
                </c:pt>
                <c:pt idx="734">
                  <c:v>1.7044394906630345E-2</c:v>
                </c:pt>
                <c:pt idx="735">
                  <c:v>1.7094611153750116E-2</c:v>
                </c:pt>
                <c:pt idx="736">
                  <c:v>1.7144688434173327E-2</c:v>
                </c:pt>
                <c:pt idx="737">
                  <c:v>1.7194613188827208E-2</c:v>
                </c:pt>
                <c:pt idx="738">
                  <c:v>1.7244371856011395E-2</c:v>
                </c:pt>
                <c:pt idx="739">
                  <c:v>1.7293950871417631E-2</c:v>
                </c:pt>
                <c:pt idx="740">
                  <c:v>1.7343336668154314E-2</c:v>
                </c:pt>
                <c:pt idx="741">
                  <c:v>1.7392515676771435E-2</c:v>
                </c:pt>
                <c:pt idx="742">
                  <c:v>1.744147432528776E-2</c:v>
                </c:pt>
                <c:pt idx="743">
                  <c:v>1.749019903921863E-2</c:v>
                </c:pt>
                <c:pt idx="744">
                  <c:v>1.7538676241608809E-2</c:v>
                </c:pt>
                <c:pt idx="745">
                  <c:v>1.7586892353062065E-2</c:v>
                </c:pt>
                <c:pt idx="746">
                  <c:v>1.7634833791778604E-2</c:v>
                </c:pt>
                <c:pt idx="747">
                  <c:v>1.7682486973588575E-2</c:v>
                </c:pt>
                <c:pt idx="748">
                  <c:v>1.7729838311991951E-2</c:v>
                </c:pt>
                <c:pt idx="749">
                  <c:v>1.7791079043630784E-2</c:v>
                </c:pt>
                <c:pt idx="750">
                  <c:v>1.782358110116521E-2</c:v>
                </c:pt>
                <c:pt idx="751">
                  <c:v>1.7869945367648493E-2</c:v>
                </c:pt>
                <c:pt idx="752">
                  <c:v>1.791595342224089E-2</c:v>
                </c:pt>
                <c:pt idx="753">
                  <c:v>1.7961591667423015E-2</c:v>
                </c:pt>
                <c:pt idx="754">
                  <c:v>1.8006846503611378E-2</c:v>
                </c:pt>
                <c:pt idx="755">
                  <c:v>1.8051704329208985E-2</c:v>
                </c:pt>
                <c:pt idx="756">
                  <c:v>1.8096151540658755E-2</c:v>
                </c:pt>
                <c:pt idx="757">
                  <c:v>1.8140174532497853E-2</c:v>
                </c:pt>
                <c:pt idx="758">
                  <c:v>1.8183759697413746E-2</c:v>
                </c:pt>
                <c:pt idx="759">
                  <c:v>1.8226893426303101E-2</c:v>
                </c:pt>
                <c:pt idx="760">
                  <c:v>1.82695621083316E-2</c:v>
                </c:pt>
                <c:pt idx="761">
                  <c:v>1.8311752130995684E-2</c:v>
                </c:pt>
                <c:pt idx="762">
                  <c:v>1.8353449880186713E-2</c:v>
                </c:pt>
                <c:pt idx="763">
                  <c:v>1.839464174025646E-2</c:v>
                </c:pt>
                <c:pt idx="764">
                  <c:v>1.8435314094083912E-2</c:v>
                </c:pt>
                <c:pt idx="765">
                  <c:v>1.8475453323146863E-2</c:v>
                </c:pt>
                <c:pt idx="766">
                  <c:v>1.8515045807589826E-2</c:v>
                </c:pt>
                <c:pt idx="767">
                  <c:v>1.8554077926299796E-2</c:v>
                </c:pt>
                <c:pt idx="768">
                  <c:v>1.8592536056979182E-2</c:v>
                </c:pt>
                <c:pt idx="769">
                  <c:v>1.8630406576224206E-2</c:v>
                </c:pt>
                <c:pt idx="770">
                  <c:v>1.8667675859602217E-2</c:v>
                </c:pt>
                <c:pt idx="771">
                  <c:v>1.8704334316522107E-2</c:v>
                </c:pt>
                <c:pt idx="772">
                  <c:v>1.874038849584439E-2</c:v>
                </c:pt>
                <c:pt idx="773">
                  <c:v>1.8775848983553105E-2</c:v>
                </c:pt>
                <c:pt idx="774">
                  <c:v>1.8810726368200751E-2</c:v>
                </c:pt>
                <c:pt idx="775">
                  <c:v>1.8845031240845002E-2</c:v>
                </c:pt>
                <c:pt idx="776">
                  <c:v>1.887877419498914E-2</c:v>
                </c:pt>
                <c:pt idx="777">
                  <c:v>1.8911965826520289E-2</c:v>
                </c:pt>
                <c:pt idx="778">
                  <c:v>1.8944616733652265E-2</c:v>
                </c:pt>
                <c:pt idx="779">
                  <c:v>1.8976737516866439E-2</c:v>
                </c:pt>
                <c:pt idx="780">
                  <c:v>1.9008338778856323E-2</c:v>
                </c:pt>
                <c:pt idx="781">
                  <c:v>1.9039431124471522E-2</c:v>
                </c:pt>
                <c:pt idx="782">
                  <c:v>1.907002516066297E-2</c:v>
                </c:pt>
                <c:pt idx="783">
                  <c:v>1.9100131496430153E-2</c:v>
                </c:pt>
                <c:pt idx="784">
                  <c:v>1.9129760742769425E-2</c:v>
                </c:pt>
                <c:pt idx="785">
                  <c:v>1.9158923512622328E-2</c:v>
                </c:pt>
                <c:pt idx="786">
                  <c:v>1.9187630420825653E-2</c:v>
                </c:pt>
                <c:pt idx="787">
                  <c:v>1.9215892084063262E-2</c:v>
                </c:pt>
                <c:pt idx="788">
                  <c:v>1.9243719120816804E-2</c:v>
                </c:pt>
                <c:pt idx="789">
                  <c:v>1.9271122151322592E-2</c:v>
                </c:pt>
                <c:pt idx="790">
                  <c:v>1.9298111797521864E-2</c:v>
                </c:pt>
                <c:pt idx="791">
                  <c:v>1.9324698683019857E-2</c:v>
                </c:pt>
                <c:pt idx="792">
                  <c:v>1.9350893433040882E-2</c:v>
                </c:pt>
                <c:pt idx="793">
                  <c:v>1.9376706674387394E-2</c:v>
                </c:pt>
                <c:pt idx="794">
                  <c:v>1.9402149035397491E-2</c:v>
                </c:pt>
                <c:pt idx="795">
                  <c:v>1.9427231145906814E-2</c:v>
                </c:pt>
                <c:pt idx="796">
                  <c:v>1.9458156815211229E-2</c:v>
                </c:pt>
                <c:pt idx="797">
                  <c:v>1.9482512712766967E-2</c:v>
                </c:pt>
                <c:pt idx="798">
                  <c:v>1.9506542391501187E-2</c:v>
                </c:pt>
                <c:pt idx="799">
                  <c:v>1.953025640171669E-2</c:v>
                </c:pt>
                <c:pt idx="800">
                  <c:v>1.9545590639671758E-2</c:v>
                </c:pt>
                <c:pt idx="801">
                  <c:v>1.9576779624328203E-2</c:v>
                </c:pt>
                <c:pt idx="802">
                  <c:v>1.9599609943757288E-2</c:v>
                </c:pt>
                <c:pt idx="803">
                  <c:v>1.9622166808672126E-2</c:v>
                </c:pt>
                <c:pt idx="804">
                  <c:v>1.9644460775615963E-2</c:v>
                </c:pt>
                <c:pt idx="805">
                  <c:v>1.9666502402290686E-2</c:v>
                </c:pt>
                <c:pt idx="806">
                  <c:v>1.9688302247529665E-2</c:v>
                </c:pt>
                <c:pt idx="807">
                  <c:v>1.9709870871271042E-2</c:v>
                </c:pt>
                <c:pt idx="808">
                  <c:v>1.9731218834532965E-2</c:v>
                </c:pt>
                <c:pt idx="809">
                  <c:v>1.9752356699389913E-2</c:v>
                </c:pt>
                <c:pt idx="810">
                  <c:v>1.977329502894901E-2</c:v>
                </c:pt>
                <c:pt idx="811">
                  <c:v>1.9794044387330054E-2</c:v>
                </c:pt>
                <c:pt idx="812">
                  <c:v>1.98146153396427E-2</c:v>
                </c:pt>
                <c:pt idx="813">
                  <c:v>1.9829232335002226E-2</c:v>
                </c:pt>
                <c:pt idx="814">
                  <c:v>1.985526429134386E-2</c:v>
                </c:pt>
                <c:pt idx="815">
                  <c:v>1.9875363425738077E-2</c:v>
                </c:pt>
                <c:pt idx="816">
                  <c:v>1.9895326424042282E-2</c:v>
                </c:pt>
                <c:pt idx="817">
                  <c:v>1.9915163856052822E-2</c:v>
                </c:pt>
                <c:pt idx="818">
                  <c:v>1.993488629245576E-2</c:v>
                </c:pt>
                <c:pt idx="819">
                  <c:v>1.9954504304816673E-2</c:v>
                </c:pt>
                <c:pt idx="820">
                  <c:v>1.9974028465567412E-2</c:v>
                </c:pt>
                <c:pt idx="821">
                  <c:v>1.9993469347995865E-2</c:v>
                </c:pt>
                <c:pt idx="822">
                  <c:v>2.0007150131993393E-2</c:v>
                </c:pt>
                <c:pt idx="823">
                  <c:v>2.0032142312152352E-2</c:v>
                </c:pt>
                <c:pt idx="824">
                  <c:v>2.0051385554842534E-2</c:v>
                </c:pt>
                <c:pt idx="825">
                  <c:v>2.0070566339307389E-2</c:v>
                </c:pt>
                <c:pt idx="826">
                  <c:v>2.0089683745347992E-2</c:v>
                </c:pt>
                <c:pt idx="827">
                  <c:v>2.0108736852707438E-2</c:v>
                </c:pt>
                <c:pt idx="828">
                  <c:v>2.0127724741070805E-2</c:v>
                </c:pt>
                <c:pt idx="829">
                  <c:v>2.0146646490066498E-2</c:v>
                </c:pt>
                <c:pt idx="830">
                  <c:v>2.0165501179266212E-2</c:v>
                </c:pt>
                <c:pt idx="831">
                  <c:v>2.0184287888185611E-2</c:v>
                </c:pt>
                <c:pt idx="832">
                  <c:v>2.0203005696285609E-2</c:v>
                </c:pt>
                <c:pt idx="833">
                  <c:v>2.0221653682972174E-2</c:v>
                </c:pt>
                <c:pt idx="834">
                  <c:v>2.02402309275974E-2</c:v>
                </c:pt>
                <c:pt idx="835">
                  <c:v>2.0253206828561493E-2</c:v>
                </c:pt>
                <c:pt idx="836">
                  <c:v>2.0277169507806121E-2</c:v>
                </c:pt>
                <c:pt idx="837">
                  <c:v>2.0295529001829883E-2</c:v>
                </c:pt>
                <c:pt idx="838">
                  <c:v>2.0313814070673716E-2</c:v>
                </c:pt>
                <c:pt idx="839">
                  <c:v>2.0334618977994989E-2</c:v>
                </c:pt>
                <c:pt idx="840">
                  <c:v>2.0350924613560611E-2</c:v>
                </c:pt>
                <c:pt idx="841">
                  <c:v>2.0368975109219221E-2</c:v>
                </c:pt>
                <c:pt idx="842">
                  <c:v>2.0386947451520473E-2</c:v>
                </c:pt>
                <c:pt idx="843">
                  <c:v>2.0404840716923018E-2</c:v>
                </c:pt>
                <c:pt idx="844">
                  <c:v>2.0422653981838023E-2</c:v>
                </c:pt>
                <c:pt idx="845">
                  <c:v>2.0440386322631343E-2</c:v>
                </c:pt>
                <c:pt idx="846">
                  <c:v>2.0458036815622669E-2</c:v>
                </c:pt>
                <c:pt idx="847">
                  <c:v>2.0475604537086814E-2</c:v>
                </c:pt>
                <c:pt idx="848">
                  <c:v>2.0493088563254162E-2</c:v>
                </c:pt>
                <c:pt idx="849">
                  <c:v>2.0510487970312626E-2</c:v>
                </c:pt>
                <c:pt idx="850">
                  <c:v>2.0527801834406334E-2</c:v>
                </c:pt>
                <c:pt idx="851">
                  <c:v>2.0545029231638687E-2</c:v>
                </c:pt>
                <c:pt idx="852">
                  <c:v>2.0568434013115741E-2</c:v>
                </c:pt>
                <c:pt idx="853">
                  <c:v>2.0579220929725136E-2</c:v>
                </c:pt>
                <c:pt idx="854">
                  <c:v>2.0596183382583476E-2</c:v>
                </c:pt>
                <c:pt idx="855">
                  <c:v>2.0614784507673178E-2</c:v>
                </c:pt>
                <c:pt idx="856">
                  <c:v>2.0629836875649323E-2</c:v>
                </c:pt>
                <c:pt idx="857">
                  <c:v>2.0650221957960718E-2</c:v>
                </c:pt>
                <c:pt idx="858">
                  <c:v>2.0666791102745691E-2</c:v>
                </c:pt>
                <c:pt idx="859">
                  <c:v>2.0683266082524351E-2</c:v>
                </c:pt>
                <c:pt idx="860">
                  <c:v>2.0699645968139016E-2</c:v>
                </c:pt>
                <c:pt idx="861">
                  <c:v>2.0715929830398935E-2</c:v>
                </c:pt>
                <c:pt idx="862">
                  <c:v>2.0732116740081595E-2</c:v>
                </c:pt>
                <c:pt idx="863">
                  <c:v>2.0748205767931429E-2</c:v>
                </c:pt>
                <c:pt idx="864">
                  <c:v>2.0764195984663288E-2</c:v>
                </c:pt>
                <c:pt idx="865">
                  <c:v>2.0780086460961814E-2</c:v>
                </c:pt>
                <c:pt idx="866">
                  <c:v>2.0795876267482725E-2</c:v>
                </c:pt>
                <c:pt idx="867">
                  <c:v>2.0811564474853723E-2</c:v>
                </c:pt>
                <c:pt idx="868">
                  <c:v>2.0827150153675783E-2</c:v>
                </c:pt>
                <c:pt idx="869">
                  <c:v>2.0842632374523162E-2</c:v>
                </c:pt>
                <c:pt idx="870">
                  <c:v>2.0858010207945591E-2</c:v>
                </c:pt>
                <c:pt idx="871">
                  <c:v>2.0873282724468048E-2</c:v>
                </c:pt>
                <c:pt idx="872">
                  <c:v>2.0888448994592749E-2</c:v>
                </c:pt>
                <c:pt idx="873">
                  <c:v>2.0903508088799334E-2</c:v>
                </c:pt>
                <c:pt idx="874">
                  <c:v>2.0918459077518398E-2</c:v>
                </c:pt>
                <c:pt idx="875">
                  <c:v>2.0933301171067103E-2</c:v>
                </c:pt>
                <c:pt idx="876">
                  <c:v>2.0948034158950371E-2</c:v>
                </c:pt>
                <c:pt idx="877">
                  <c:v>2.0962657978778883E-2</c:v>
                </c:pt>
                <c:pt idx="878">
                  <c:v>2.0977172568196374E-2</c:v>
                </c:pt>
                <c:pt idx="879">
                  <c:v>2.099157786487791E-2</c:v>
                </c:pt>
                <c:pt idx="880">
                  <c:v>2.1005873806531399E-2</c:v>
                </c:pt>
                <c:pt idx="881">
                  <c:v>2.1020060330897164E-2</c:v>
                </c:pt>
                <c:pt idx="882">
                  <c:v>2.1034137375747285E-2</c:v>
                </c:pt>
                <c:pt idx="883">
                  <c:v>2.1048104878886687E-2</c:v>
                </c:pt>
                <c:pt idx="884">
                  <c:v>2.1061962778153157E-2</c:v>
                </c:pt>
                <c:pt idx="885">
                  <c:v>2.1075711011416441E-2</c:v>
                </c:pt>
                <c:pt idx="886">
                  <c:v>2.1089349516579366E-2</c:v>
                </c:pt>
                <c:pt idx="887">
                  <c:v>2.1102878231577388E-2</c:v>
                </c:pt>
                <c:pt idx="888">
                  <c:v>2.1116297094378591E-2</c:v>
                </c:pt>
                <c:pt idx="889">
                  <c:v>2.1129606042984351E-2</c:v>
                </c:pt>
                <c:pt idx="890">
                  <c:v>2.1142805015428673E-2</c:v>
                </c:pt>
                <c:pt idx="891">
                  <c:v>2.1157754811231066E-2</c:v>
                </c:pt>
                <c:pt idx="892">
                  <c:v>2.1170717911963965E-2</c:v>
                </c:pt>
                <c:pt idx="893">
                  <c:v>2.1183570842000187E-2</c:v>
                </c:pt>
                <c:pt idx="894">
                  <c:v>2.1196313539510618E-2</c:v>
                </c:pt>
                <c:pt idx="895">
                  <c:v>2.1208945942699647E-2</c:v>
                </c:pt>
                <c:pt idx="896">
                  <c:v>2.1221467989804736E-2</c:v>
                </c:pt>
                <c:pt idx="897">
                  <c:v>2.1233879619097284E-2</c:v>
                </c:pt>
                <c:pt idx="898">
                  <c:v>2.1246180768881334E-2</c:v>
                </c:pt>
                <c:pt idx="899">
                  <c:v>2.1258371377495301E-2</c:v>
                </c:pt>
                <c:pt idx="900">
                  <c:v>2.1270451383310459E-2</c:v>
                </c:pt>
                <c:pt idx="901">
                  <c:v>2.1282420724732243E-2</c:v>
                </c:pt>
                <c:pt idx="902">
                  <c:v>2.1294279340199375E-2</c:v>
                </c:pt>
                <c:pt idx="903">
                  <c:v>2.1306027168185179E-2</c:v>
                </c:pt>
                <c:pt idx="904">
                  <c:v>2.1317664147195398E-2</c:v>
                </c:pt>
                <c:pt idx="905">
                  <c:v>2.1329190215771246E-2</c:v>
                </c:pt>
                <c:pt idx="906">
                  <c:v>2.1340605312486789E-2</c:v>
                </c:pt>
                <c:pt idx="907">
                  <c:v>2.1355118705918944E-2</c:v>
                </c:pt>
                <c:pt idx="908">
                  <c:v>2.1370569025723634E-2</c:v>
                </c:pt>
                <c:pt idx="909">
                  <c:v>2.1377329965017643E-2</c:v>
                </c:pt>
                <c:pt idx="910">
                  <c:v>2.1388268773117405E-2</c:v>
                </c:pt>
                <c:pt idx="911">
                  <c:v>2.1399096285246156E-2</c:v>
                </c:pt>
                <c:pt idx="912">
                  <c:v>2.1409812440193455E-2</c:v>
                </c:pt>
                <c:pt idx="913">
                  <c:v>2.1420417176783037E-2</c:v>
                </c:pt>
                <c:pt idx="914">
                  <c:v>2.1430910433873893E-2</c:v>
                </c:pt>
                <c:pt idx="915">
                  <c:v>2.1441292150358515E-2</c:v>
                </c:pt>
                <c:pt idx="916">
                  <c:v>2.1451562265165102E-2</c:v>
                </c:pt>
                <c:pt idx="917">
                  <c:v>2.1461720717256015E-2</c:v>
                </c:pt>
                <c:pt idx="918">
                  <c:v>2.1471767445628211E-2</c:v>
                </c:pt>
                <c:pt idx="919">
                  <c:v>2.1481702389313913E-2</c:v>
                </c:pt>
                <c:pt idx="920">
                  <c:v>2.1491525487380383E-2</c:v>
                </c:pt>
                <c:pt idx="921">
                  <c:v>2.1501236678929267E-2</c:v>
                </c:pt>
                <c:pt idx="922">
                  <c:v>2.1510835903097471E-2</c:v>
                </c:pt>
                <c:pt idx="923">
                  <c:v>2.1520323099057371E-2</c:v>
                </c:pt>
                <c:pt idx="924">
                  <c:v>2.152969820601618E-2</c:v>
                </c:pt>
                <c:pt idx="925">
                  <c:v>2.1538961163216578E-2</c:v>
                </c:pt>
                <c:pt idx="926">
                  <c:v>2.1548111910692284E-2</c:v>
                </c:pt>
                <c:pt idx="927">
                  <c:v>2.1557150413490656E-2</c:v>
                </c:pt>
                <c:pt idx="928">
                  <c:v>2.1566076666798231E-2</c:v>
                </c:pt>
                <c:pt idx="929">
                  <c:v>2.1574890667631311E-2</c:v>
                </c:pt>
                <c:pt idx="930">
                  <c:v>2.1583592413043216E-2</c:v>
                </c:pt>
                <c:pt idx="931">
                  <c:v>2.1592181900125362E-2</c:v>
                </c:pt>
                <c:pt idx="932">
                  <c:v>2.1600659126006189E-2</c:v>
                </c:pt>
                <c:pt idx="933">
                  <c:v>2.1609024087851796E-2</c:v>
                </c:pt>
                <c:pt idx="934">
                  <c:v>2.1617276782865739E-2</c:v>
                </c:pt>
                <c:pt idx="935">
                  <c:v>2.1625417208289671E-2</c:v>
                </c:pt>
                <c:pt idx="936">
                  <c:v>2.163344536140183E-2</c:v>
                </c:pt>
                <c:pt idx="937">
                  <c:v>2.1641361239518767E-2</c:v>
                </c:pt>
                <c:pt idx="938">
                  <c:v>2.1649164839993837E-2</c:v>
                </c:pt>
                <c:pt idx="939">
                  <c:v>2.1656856160218493E-2</c:v>
                </c:pt>
                <c:pt idx="940">
                  <c:v>2.1664435197621644E-2</c:v>
                </c:pt>
                <c:pt idx="941">
                  <c:v>2.1671901949669208E-2</c:v>
                </c:pt>
                <c:pt idx="942">
                  <c:v>2.1683408548932973E-2</c:v>
                </c:pt>
                <c:pt idx="943">
                  <c:v>2.1689704506858205E-2</c:v>
                </c:pt>
                <c:pt idx="944">
                  <c:v>2.1693628468905629E-2</c:v>
                </c:pt>
                <c:pt idx="945">
                  <c:v>2.1700646054945351E-2</c:v>
                </c:pt>
                <c:pt idx="946">
                  <c:v>2.17075513435241E-2</c:v>
                </c:pt>
                <c:pt idx="947">
                  <c:v>2.1714344332333147E-2</c:v>
                </c:pt>
                <c:pt idx="948">
                  <c:v>2.1721025019101649E-2</c:v>
                </c:pt>
                <c:pt idx="949">
                  <c:v>2.1727593401596215E-2</c:v>
                </c:pt>
                <c:pt idx="950">
                  <c:v>2.1734049477620903E-2</c:v>
                </c:pt>
                <c:pt idx="951">
                  <c:v>2.1740393245017225E-2</c:v>
                </c:pt>
                <c:pt idx="952">
                  <c:v>2.1746624701664132E-2</c:v>
                </c:pt>
                <c:pt idx="953">
                  <c:v>2.1752743845478689E-2</c:v>
                </c:pt>
                <c:pt idx="954">
                  <c:v>2.1758750674414972E-2</c:v>
                </c:pt>
                <c:pt idx="955">
                  <c:v>2.1768641261106877E-2</c:v>
                </c:pt>
                <c:pt idx="956">
                  <c:v>2.1770427379657356E-2</c:v>
                </c:pt>
                <c:pt idx="957">
                  <c:v>2.1776097252059513E-2</c:v>
                </c:pt>
                <c:pt idx="958">
                  <c:v>2.1781654801775723E-2</c:v>
                </c:pt>
                <c:pt idx="959">
                  <c:v>2.1787100026947965E-2</c:v>
                </c:pt>
                <c:pt idx="960">
                  <c:v>2.1792432925755448E-2</c:v>
                </c:pt>
                <c:pt idx="961">
                  <c:v>2.1797653496415711E-2</c:v>
                </c:pt>
                <c:pt idx="962">
                  <c:v>2.180276173718286E-2</c:v>
                </c:pt>
                <c:pt idx="963">
                  <c:v>2.1807757646349332E-2</c:v>
                </c:pt>
                <c:pt idx="964">
                  <c:v>2.1812641222244571E-2</c:v>
                </c:pt>
                <c:pt idx="965">
                  <c:v>2.1817412463236128E-2</c:v>
                </c:pt>
                <c:pt idx="966">
                  <c:v>2.1822071367728568E-2</c:v>
                </c:pt>
                <c:pt idx="967">
                  <c:v>2.1826617934164124E-2</c:v>
                </c:pt>
                <c:pt idx="968">
                  <c:v>2.1831052161022914E-2</c:v>
                </c:pt>
                <c:pt idx="969">
                  <c:v>2.1835374046822294E-2</c:v>
                </c:pt>
                <c:pt idx="970">
                  <c:v>2.1839583590117496E-2</c:v>
                </c:pt>
                <c:pt idx="971">
                  <c:v>2.1843680789500552E-2</c:v>
                </c:pt>
                <c:pt idx="972">
                  <c:v>2.1847665643602257E-2</c:v>
                </c:pt>
                <c:pt idx="973">
                  <c:v>2.1851538151089756E-2</c:v>
                </c:pt>
                <c:pt idx="974">
                  <c:v>2.1855298310668528E-2</c:v>
                </c:pt>
                <c:pt idx="975">
                  <c:v>2.1858946121081493E-2</c:v>
                </c:pt>
                <c:pt idx="976">
                  <c:v>2.1862481581108588E-2</c:v>
                </c:pt>
                <c:pt idx="977">
                  <c:v>2.186590468956829E-2</c:v>
                </c:pt>
                <c:pt idx="978">
                  <c:v>2.186921545060961E-2</c:v>
                </c:pt>
                <c:pt idx="979">
                  <c:v>2.1872414329657724E-2</c:v>
                </c:pt>
                <c:pt idx="980">
                  <c:v>2.1875502604808729E-2</c:v>
                </c:pt>
                <c:pt idx="981">
                  <c:v>2.1878481636930427E-2</c:v>
                </c:pt>
                <c:pt idx="982">
                  <c:v>2.1881352786942525E-2</c:v>
                </c:pt>
                <c:pt idx="983">
                  <c:v>2.188411741581444E-2</c:v>
                </c:pt>
                <c:pt idx="984">
                  <c:v>2.188677688456574E-2</c:v>
                </c:pt>
                <c:pt idx="985">
                  <c:v>2.1889332554262432E-2</c:v>
                </c:pt>
                <c:pt idx="986">
                  <c:v>2.1891785786017377E-2</c:v>
                </c:pt>
                <c:pt idx="987">
                  <c:v>2.1894137940988118E-2</c:v>
                </c:pt>
                <c:pt idx="988">
                  <c:v>2.1896390380375125E-2</c:v>
                </c:pt>
                <c:pt idx="989">
                  <c:v>2.1898544465421572E-2</c:v>
                </c:pt>
                <c:pt idx="990">
                  <c:v>2.1900601557410703E-2</c:v>
                </c:pt>
                <c:pt idx="991">
                  <c:v>2.1902563017665855E-2</c:v>
                </c:pt>
                <c:pt idx="992">
                  <c:v>2.1904430207547579E-2</c:v>
                </c:pt>
                <c:pt idx="993">
                  <c:v>2.1906204488453665E-2</c:v>
                </c:pt>
                <c:pt idx="994">
                  <c:v>2.1907887221817603E-2</c:v>
                </c:pt>
                <c:pt idx="995">
                  <c:v>2.1909479769106604E-2</c:v>
                </c:pt>
                <c:pt idx="996">
                  <c:v>2.1910983491821828E-2</c:v>
                </c:pt>
                <c:pt idx="997">
                  <c:v>2.1912399751495528E-2</c:v>
                </c:pt>
                <c:pt idx="998">
                  <c:v>2.1913729909690188E-2</c:v>
                </c:pt>
                <c:pt idx="999">
                  <c:v>2.1914975327999599E-2</c:v>
                </c:pt>
                <c:pt idx="1000">
                  <c:v>2.1916137368043626E-2</c:v>
                </c:pt>
                <c:pt idx="1001">
                  <c:v>2.1917217391471028E-2</c:v>
                </c:pt>
                <c:pt idx="1002">
                  <c:v>2.191821675995554E-2</c:v>
                </c:pt>
                <c:pt idx="1003">
                  <c:v>2.1919136835196744E-2</c:v>
                </c:pt>
                <c:pt idx="1004">
                  <c:v>2.1921994814945122E-2</c:v>
                </c:pt>
                <c:pt idx="1005">
                  <c:v>2.1922748093379532E-2</c:v>
                </c:pt>
                <c:pt idx="1006">
                  <c:v>2.1923426426237024E-2</c:v>
                </c:pt>
                <c:pt idx="1007">
                  <c:v>2.192403116444849E-2</c:v>
                </c:pt>
                <c:pt idx="1008">
                  <c:v>2.1924563658965664E-2</c:v>
                </c:pt>
                <c:pt idx="1009">
                  <c:v>2.1925025260758759E-2</c:v>
                </c:pt>
                <c:pt idx="1010">
                  <c:v>2.1926065349676106E-2</c:v>
                </c:pt>
                <c:pt idx="1011">
                  <c:v>2.192574119014171E-2</c:v>
                </c:pt>
                <c:pt idx="1012">
                  <c:v>2.1924074007775018E-2</c:v>
                </c:pt>
                <c:pt idx="1013">
                  <c:v>2.1926189760696758E-2</c:v>
                </c:pt>
                <c:pt idx="1014">
                  <c:v>2.1926317164011395E-2</c:v>
                </c:pt>
                <c:pt idx="1015">
                  <c:v>2.192638178076356E-2</c:v>
                </c:pt>
                <c:pt idx="1016">
                  <c:v>2.1926384962028377E-2</c:v>
                </c:pt>
                <c:pt idx="1017">
                  <c:v>2.1926328058892913E-2</c:v>
                </c:pt>
                <c:pt idx="1018">
                  <c:v>2.1926212422454228E-2</c:v>
                </c:pt>
                <c:pt idx="1019">
                  <c:v>2.1926039403820027E-2</c:v>
                </c:pt>
                <c:pt idx="1020">
                  <c:v>2.1925810354106481E-2</c:v>
                </c:pt>
                <c:pt idx="1021">
                  <c:v>2.1925526624438026E-2</c:v>
                </c:pt>
                <c:pt idx="1022">
                  <c:v>2.1925189565947779E-2</c:v>
                </c:pt>
                <c:pt idx="1023">
                  <c:v>2.1924800529774503E-2</c:v>
                </c:pt>
                <c:pt idx="1024">
                  <c:v>2.1924360867063265E-2</c:v>
                </c:pt>
                <c:pt idx="1025">
                  <c:v>2.192387192896543E-2</c:v>
                </c:pt>
                <c:pt idx="1026">
                  <c:v>2.1923335066636053E-2</c:v>
                </c:pt>
                <c:pt idx="1027">
                  <c:v>2.1922751631235193E-2</c:v>
                </c:pt>
                <c:pt idx="1028">
                  <c:v>2.1922122973925286E-2</c:v>
                </c:pt>
                <c:pt idx="1029">
                  <c:v>2.1921450445873344E-2</c:v>
                </c:pt>
                <c:pt idx="1030">
                  <c:v>2.1920735397590586E-2</c:v>
                </c:pt>
                <c:pt idx="1031">
                  <c:v>2.1919978846088053E-2</c:v>
                </c:pt>
                <c:pt idx="1032">
                  <c:v>2.1919180933264195E-2</c:v>
                </c:pt>
                <c:pt idx="1033">
                  <c:v>2.1918341659217633E-2</c:v>
                </c:pt>
                <c:pt idx="1034">
                  <c:v>2.1915743846950213E-2</c:v>
                </c:pt>
                <c:pt idx="1035">
                  <c:v>2.1916539027879302E-2</c:v>
                </c:pt>
                <c:pt idx="1036">
                  <c:v>2.1915575670810837E-2</c:v>
                </c:pt>
                <c:pt idx="1037">
                  <c:v>2.1914570952966915E-2</c:v>
                </c:pt>
                <c:pt idx="1038">
                  <c:v>2.1913524874472869E-2</c:v>
                </c:pt>
                <c:pt idx="1039">
                  <c:v>2.1912437435457947E-2</c:v>
                </c:pt>
                <c:pt idx="1040">
                  <c:v>2.1911308636057041E-2</c:v>
                </c:pt>
                <c:pt idx="1041">
                  <c:v>2.1910138476410688E-2</c:v>
                </c:pt>
                <c:pt idx="1042">
                  <c:v>2.1908926956663338E-2</c:v>
                </c:pt>
                <c:pt idx="1043">
                  <c:v>2.1907674076965741E-2</c:v>
                </c:pt>
                <c:pt idx="1044">
                  <c:v>2.1906379837473424E-2</c:v>
                </c:pt>
                <c:pt idx="1045">
                  <c:v>2.1905044238346695E-2</c:v>
                </c:pt>
                <c:pt idx="1046">
                  <c:v>2.1904738164927672E-2</c:v>
                </c:pt>
                <c:pt idx="1047">
                  <c:v>2.1900649726952923E-2</c:v>
                </c:pt>
                <c:pt idx="1048">
                  <c:v>2.1900789284843028E-2</c:v>
                </c:pt>
                <c:pt idx="1049">
                  <c:v>2.1899288248887278E-2</c:v>
                </c:pt>
                <c:pt idx="1050">
                  <c:v>2.189774585417685E-2</c:v>
                </c:pt>
                <c:pt idx="1051">
                  <c:v>2.1896162100903324E-2</c:v>
                </c:pt>
                <c:pt idx="1052">
                  <c:v>2.1894536989263282E-2</c:v>
                </c:pt>
                <c:pt idx="1053">
                  <c:v>2.1892870519457871E-2</c:v>
                </c:pt>
                <c:pt idx="1054">
                  <c:v>2.1891162691694534E-2</c:v>
                </c:pt>
                <c:pt idx="1055">
                  <c:v>2.18894135061844E-2</c:v>
                </c:pt>
                <c:pt idx="1056">
                  <c:v>2.1886106114117898E-2</c:v>
                </c:pt>
                <c:pt idx="1057">
                  <c:v>2.1884283404705891E-2</c:v>
                </c:pt>
                <c:pt idx="1058">
                  <c:v>2.1882419345593238E-2</c:v>
                </c:pt>
                <c:pt idx="1059">
                  <c:v>2.1880513937008791E-2</c:v>
                </c:pt>
                <c:pt idx="1060">
                  <c:v>2.1878073282571305E-2</c:v>
                </c:pt>
                <c:pt idx="1061">
                  <c:v>2.1876579072367987E-2</c:v>
                </c:pt>
                <c:pt idx="1062">
                  <c:v>2.1874549616796062E-2</c:v>
                </c:pt>
                <c:pt idx="1063">
                  <c:v>2.1872478812720777E-2</c:v>
                </c:pt>
                <c:pt idx="1064">
                  <c:v>2.1870366660396833E-2</c:v>
                </c:pt>
                <c:pt idx="1065">
                  <c:v>2.186821316008462E-2</c:v>
                </c:pt>
                <c:pt idx="1066">
                  <c:v>2.18660183120487E-2</c:v>
                </c:pt>
                <c:pt idx="1067">
                  <c:v>2.1863782116559316E-2</c:v>
                </c:pt>
                <c:pt idx="1068">
                  <c:v>2.1861504573891539E-2</c:v>
                </c:pt>
                <c:pt idx="1069">
                  <c:v>2.1859185684325912E-2</c:v>
                </c:pt>
                <c:pt idx="1070">
                  <c:v>2.1856825448147359E-2</c:v>
                </c:pt>
                <c:pt idx="1071">
                  <c:v>2.1854423865646493E-2</c:v>
                </c:pt>
                <c:pt idx="1072">
                  <c:v>2.1851980937118751E-2</c:v>
                </c:pt>
                <c:pt idx="1073">
                  <c:v>2.1849496662864822E-2</c:v>
                </c:pt>
                <c:pt idx="1074">
                  <c:v>2.1846971043190219E-2</c:v>
                </c:pt>
                <c:pt idx="1075">
                  <c:v>2.1844404078405922E-2</c:v>
                </c:pt>
                <c:pt idx="1076">
                  <c:v>2.184179576882752E-2</c:v>
                </c:pt>
                <c:pt idx="1077">
                  <c:v>2.1839146114776282E-2</c:v>
                </c:pt>
                <c:pt idx="1078">
                  <c:v>2.1836455116578092E-2</c:v>
                </c:pt>
                <c:pt idx="1079">
                  <c:v>2.1833722774564076E-2</c:v>
                </c:pt>
                <c:pt idx="1080">
                  <c:v>2.1830949089070188E-2</c:v>
                </c:pt>
                <c:pt idx="1081">
                  <c:v>2.1828134060438292E-2</c:v>
                </c:pt>
                <c:pt idx="1082">
                  <c:v>2.1825277689013975E-2</c:v>
                </c:pt>
                <c:pt idx="1083">
                  <c:v>2.1822379975149391E-2</c:v>
                </c:pt>
                <c:pt idx="1084">
                  <c:v>2.1819440919200638E-2</c:v>
                </c:pt>
                <c:pt idx="1085">
                  <c:v>2.1816460521529732E-2</c:v>
                </c:pt>
                <c:pt idx="1086">
                  <c:v>2.1813438782503063E-2</c:v>
                </c:pt>
                <c:pt idx="1087">
                  <c:v>2.1810375702492498E-2</c:v>
                </c:pt>
                <c:pt idx="1088">
                  <c:v>2.1807271281875158E-2</c:v>
                </c:pt>
                <c:pt idx="1089">
                  <c:v>2.1804125521032766E-2</c:v>
                </c:pt>
                <c:pt idx="1090">
                  <c:v>2.1800938420352304E-2</c:v>
                </c:pt>
                <c:pt idx="1091">
                  <c:v>2.1797709980226E-2</c:v>
                </c:pt>
                <c:pt idx="1092">
                  <c:v>2.1794440201051347E-2</c:v>
                </c:pt>
                <c:pt idx="1093">
                  <c:v>2.1791129083230654E-2</c:v>
                </c:pt>
                <c:pt idx="1094">
                  <c:v>2.1787776627170827E-2</c:v>
                </c:pt>
                <c:pt idx="1095">
                  <c:v>2.1784382833284908E-2</c:v>
                </c:pt>
                <c:pt idx="1096">
                  <c:v>2.1780947701990096E-2</c:v>
                </c:pt>
                <c:pt idx="1097">
                  <c:v>2.1777471233709284E-2</c:v>
                </c:pt>
                <c:pt idx="1098">
                  <c:v>2.1773953428869966E-2</c:v>
                </c:pt>
                <c:pt idx="1099">
                  <c:v>2.1770625194207128E-2</c:v>
                </c:pt>
                <c:pt idx="1100">
                  <c:v>2.1767012475512684E-2</c:v>
                </c:pt>
                <c:pt idx="1101">
                  <c:v>2.1763358416830889E-2</c:v>
                </c:pt>
                <c:pt idx="1102">
                  <c:v>2.1759663018613706E-2</c:v>
                </c:pt>
                <c:pt idx="1103">
                  <c:v>2.1755926281318311E-2</c:v>
                </c:pt>
                <c:pt idx="1104">
                  <c:v>2.1752148205406684E-2</c:v>
                </c:pt>
                <c:pt idx="1105">
                  <c:v>2.174832879134667E-2</c:v>
                </c:pt>
                <c:pt idx="1106">
                  <c:v>2.1744468039610707E-2</c:v>
                </c:pt>
                <c:pt idx="1107">
                  <c:v>2.1740565950676447E-2</c:v>
                </c:pt>
                <c:pt idx="1108">
                  <c:v>2.1736622525026339E-2</c:v>
                </c:pt>
                <c:pt idx="1109">
                  <c:v>2.1732637763148491E-2</c:v>
                </c:pt>
                <c:pt idx="1110">
                  <c:v>2.1728611665535594E-2</c:v>
                </c:pt>
                <c:pt idx="1111">
                  <c:v>2.1724544232685772E-2</c:v>
                </c:pt>
                <c:pt idx="1112">
                  <c:v>2.1717412721098135E-2</c:v>
                </c:pt>
                <c:pt idx="1113">
                  <c:v>2.17162853632938E-2</c:v>
                </c:pt>
                <c:pt idx="1114">
                  <c:v>2.1712093927773176E-2</c:v>
                </c:pt>
                <c:pt idx="1115">
                  <c:v>2.1708181098527426E-2</c:v>
                </c:pt>
                <c:pt idx="1116">
                  <c:v>2.1703587057675458E-2</c:v>
                </c:pt>
                <c:pt idx="1117">
                  <c:v>2.1699271624150598E-2</c:v>
                </c:pt>
                <c:pt idx="1118">
                  <c:v>2.1694914859018394E-2</c:v>
                </c:pt>
                <c:pt idx="1119">
                  <c:v>2.1690516762818138E-2</c:v>
                </c:pt>
                <c:pt idx="1120">
                  <c:v>2.1686077336093703E-2</c:v>
                </c:pt>
                <c:pt idx="1121">
                  <c:v>2.1681596579394183E-2</c:v>
                </c:pt>
                <c:pt idx="1122">
                  <c:v>2.1677074493274124E-2</c:v>
                </c:pt>
                <c:pt idx="1123">
                  <c:v>2.1672511078292645E-2</c:v>
                </c:pt>
                <c:pt idx="1124">
                  <c:v>2.166790633501452E-2</c:v>
                </c:pt>
                <c:pt idx="1125">
                  <c:v>2.1662395194931086E-2</c:v>
                </c:pt>
                <c:pt idx="1126">
                  <c:v>2.1658572865851638E-2</c:v>
                </c:pt>
                <c:pt idx="1127">
                  <c:v>2.1653844141121485E-2</c:v>
                </c:pt>
                <c:pt idx="1128">
                  <c:v>2.1649074090403689E-2</c:v>
                </c:pt>
                <c:pt idx="1129">
                  <c:v>2.1644262714288511E-2</c:v>
                </c:pt>
                <c:pt idx="1130">
                  <c:v>2.1639410013371007E-2</c:v>
                </c:pt>
                <c:pt idx="1131">
                  <c:v>2.163451598825146E-2</c:v>
                </c:pt>
                <c:pt idx="1132">
                  <c:v>2.162958063953516E-2</c:v>
                </c:pt>
                <c:pt idx="1133">
                  <c:v>2.1624603967832844E-2</c:v>
                </c:pt>
                <c:pt idx="1134">
                  <c:v>2.1618808374982389E-2</c:v>
                </c:pt>
                <c:pt idx="1135">
                  <c:v>2.1614526668951271E-2</c:v>
                </c:pt>
                <c:pt idx="1136">
                  <c:v>2.1609426109101042E-2</c:v>
                </c:pt>
                <c:pt idx="1137">
                  <c:v>2.1604284360921554E-2</c:v>
                </c:pt>
                <c:pt idx="1138">
                  <c:v>2.1599101491127832E-2</c:v>
                </c:pt>
                <c:pt idx="1139">
                  <c:v>2.1593877566440565E-2</c:v>
                </c:pt>
                <c:pt idx="1140">
                  <c:v>2.1588612653581966E-2</c:v>
                </c:pt>
                <c:pt idx="1141">
                  <c:v>2.1583306819279044E-2</c:v>
                </c:pt>
                <c:pt idx="1142">
                  <c:v>2.1577960130262936E-2</c:v>
                </c:pt>
                <c:pt idx="1143">
                  <c:v>2.1572572653266755E-2</c:v>
                </c:pt>
                <c:pt idx="1144">
                  <c:v>2.1567144455028386E-2</c:v>
                </c:pt>
                <c:pt idx="1145">
                  <c:v>2.1561675602289221E-2</c:v>
                </c:pt>
                <c:pt idx="1146">
                  <c:v>2.1556166161793684E-2</c:v>
                </c:pt>
                <c:pt idx="1147">
                  <c:v>2.154996381167357E-2</c:v>
                </c:pt>
                <c:pt idx="1148">
                  <c:v>2.1545025784529291E-2</c:v>
                </c:pt>
                <c:pt idx="1149">
                  <c:v>2.1539394981267161E-2</c:v>
                </c:pt>
                <c:pt idx="1150">
                  <c:v>2.1533723857261662E-2</c:v>
                </c:pt>
                <c:pt idx="1151">
                  <c:v>2.1525145824621807E-2</c:v>
                </c:pt>
                <c:pt idx="1152">
                  <c:v>2.1519383360118872E-2</c:v>
                </c:pt>
                <c:pt idx="1153">
                  <c:v>2.1513580795934767E-2</c:v>
                </c:pt>
                <c:pt idx="1154">
                  <c:v>2.1507738199192796E-2</c:v>
                </c:pt>
                <c:pt idx="1155">
                  <c:v>2.1501855637019309E-2</c:v>
                </c:pt>
                <c:pt idx="1156">
                  <c:v>2.1495933176543299E-2</c:v>
                </c:pt>
                <c:pt idx="1157">
                  <c:v>2.148997088489835E-2</c:v>
                </c:pt>
                <c:pt idx="1158">
                  <c:v>2.1483968829219581E-2</c:v>
                </c:pt>
                <c:pt idx="1159">
                  <c:v>2.1477927076646277E-2</c:v>
                </c:pt>
                <c:pt idx="1160">
                  <c:v>2.1471845694320341E-2</c:v>
                </c:pt>
                <c:pt idx="1161">
                  <c:v>2.1465724749386964E-2</c:v>
                </c:pt>
                <c:pt idx="1162">
                  <c:v>2.1459564308995073E-2</c:v>
                </c:pt>
                <c:pt idx="1163">
                  <c:v>2.145336444029489E-2</c:v>
                </c:pt>
                <c:pt idx="1164">
                  <c:v>2.1447125210441245E-2</c:v>
                </c:pt>
                <c:pt idx="1165">
                  <c:v>2.1440846686591162E-2</c:v>
                </c:pt>
                <c:pt idx="1166">
                  <c:v>2.1434528935904945E-2</c:v>
                </c:pt>
                <c:pt idx="1167">
                  <c:v>2.1426348582248893E-2</c:v>
                </c:pt>
                <c:pt idx="1168">
                  <c:v>2.1421776022678897E-2</c:v>
                </c:pt>
                <c:pt idx="1169">
                  <c:v>2.1415340994473914E-2</c:v>
                </c:pt>
                <c:pt idx="1170">
                  <c:v>2.1408867008102486E-2</c:v>
                </c:pt>
                <c:pt idx="1171">
                  <c:v>2.140235413073871E-2</c:v>
                </c:pt>
                <c:pt idx="1172">
                  <c:v>2.1395802429560198E-2</c:v>
                </c:pt>
                <c:pt idx="1173">
                  <c:v>2.1389211971746962E-2</c:v>
                </c:pt>
                <c:pt idx="1174">
                  <c:v>2.1382582824481647E-2</c:v>
                </c:pt>
                <c:pt idx="1175">
                  <c:v>2.1375915054949957E-2</c:v>
                </c:pt>
                <c:pt idx="1176">
                  <c:v>2.1369208730339796E-2</c:v>
                </c:pt>
                <c:pt idx="1177">
                  <c:v>2.1362463917842568E-2</c:v>
                </c:pt>
                <c:pt idx="1178">
                  <c:v>2.1355680684651206E-2</c:v>
                </c:pt>
                <c:pt idx="1179">
                  <c:v>2.134885909796215E-2</c:v>
                </c:pt>
                <c:pt idx="1180">
                  <c:v>2.1341999224974033E-2</c:v>
                </c:pt>
                <c:pt idx="1181">
                  <c:v>2.1335101132888112E-2</c:v>
                </c:pt>
                <c:pt idx="1182">
                  <c:v>2.1328164888908051E-2</c:v>
                </c:pt>
                <c:pt idx="1183">
                  <c:v>2.132119056024015E-2</c:v>
                </c:pt>
                <c:pt idx="1184">
                  <c:v>2.1314178214093552E-2</c:v>
                </c:pt>
                <c:pt idx="1185">
                  <c:v>2.1307127917679147E-2</c:v>
                </c:pt>
                <c:pt idx="1186">
                  <c:v>2.1300039738210676E-2</c:v>
                </c:pt>
                <c:pt idx="1187">
                  <c:v>2.1292913731835013E-2</c:v>
                </c:pt>
                <c:pt idx="1188">
                  <c:v>2.1285749910424517E-2</c:v>
                </c:pt>
                <c:pt idx="1189">
                  <c:v>2.1278548274786438E-2</c:v>
                </c:pt>
                <c:pt idx="1190">
                  <c:v>2.127130882573262E-2</c:v>
                </c:pt>
                <c:pt idx="1191">
                  <c:v>2.1264031564078845E-2</c:v>
                </c:pt>
                <c:pt idx="1192">
                  <c:v>2.1256716490644624E-2</c:v>
                </c:pt>
                <c:pt idx="1193">
                  <c:v>2.1249363606255157E-2</c:v>
                </c:pt>
                <c:pt idx="1194">
                  <c:v>2.124197291173828E-2</c:v>
                </c:pt>
                <c:pt idx="1195">
                  <c:v>2.1234544407927297E-2</c:v>
                </c:pt>
                <c:pt idx="1196">
                  <c:v>2.1227078095659234E-2</c:v>
                </c:pt>
                <c:pt idx="1197">
                  <c:v>2.1219573975774848E-2</c:v>
                </c:pt>
                <c:pt idx="1198">
                  <c:v>2.1212032049120581E-2</c:v>
                </c:pt>
                <c:pt idx="1199">
                  <c:v>2.1204452316545729E-2</c:v>
                </c:pt>
                <c:pt idx="1200">
                  <c:v>2.119683477890506E-2</c:v>
                </c:pt>
                <c:pt idx="1201">
                  <c:v>2.118917943705597E-2</c:v>
                </c:pt>
                <c:pt idx="1202">
                  <c:v>2.1181486291861985E-2</c:v>
                </c:pt>
                <c:pt idx="1203">
                  <c:v>2.1172647837227509E-2</c:v>
                </c:pt>
                <c:pt idx="1204">
                  <c:v>2.1164873687789337E-2</c:v>
                </c:pt>
                <c:pt idx="1205">
                  <c:v>2.1157061737744905E-2</c:v>
                </c:pt>
                <c:pt idx="1206">
                  <c:v>2.114921198797438E-2</c:v>
                </c:pt>
                <c:pt idx="1207">
                  <c:v>2.1141324439361883E-2</c:v>
                </c:pt>
                <c:pt idx="1208">
                  <c:v>2.1133399092796781E-2</c:v>
                </c:pt>
                <c:pt idx="1209">
                  <c:v>2.1125435949171732E-2</c:v>
                </c:pt>
                <c:pt idx="1210">
                  <c:v>2.1117435009383994E-2</c:v>
                </c:pt>
                <c:pt idx="1211">
                  <c:v>2.1109396274335192E-2</c:v>
                </c:pt>
                <c:pt idx="1212">
                  <c:v>2.1101331908875851E-2</c:v>
                </c:pt>
                <c:pt idx="1213">
                  <c:v>2.1093214416048858E-2</c:v>
                </c:pt>
                <c:pt idx="1214">
                  <c:v>2.108505912874634E-2</c:v>
                </c:pt>
                <c:pt idx="1215">
                  <c:v>2.1076866047889962E-2</c:v>
                </c:pt>
                <c:pt idx="1216">
                  <c:v>2.1068635174404885E-2</c:v>
                </c:pt>
                <c:pt idx="1217">
                  <c:v>2.1060366509221294E-2</c:v>
                </c:pt>
                <c:pt idx="1218">
                  <c:v>2.1049663335815396E-2</c:v>
                </c:pt>
                <c:pt idx="1219">
                  <c:v>2.1041301927896529E-2</c:v>
                </c:pt>
                <c:pt idx="1220">
                  <c:v>2.1031714983531076E-2</c:v>
                </c:pt>
                <c:pt idx="1221">
                  <c:v>2.1024465735618159E-2</c:v>
                </c:pt>
                <c:pt idx="1222">
                  <c:v>2.1015990953171481E-2</c:v>
                </c:pt>
                <c:pt idx="1223">
                  <c:v>2.10074783811353E-2</c:v>
                </c:pt>
                <c:pt idx="1224">
                  <c:v>2.099892802047645E-2</c:v>
                </c:pt>
                <c:pt idx="1225">
                  <c:v>2.0990339872166121E-2</c:v>
                </c:pt>
                <c:pt idx="1226">
                  <c:v>2.098171393718026E-2</c:v>
                </c:pt>
                <c:pt idx="1227">
                  <c:v>2.0973050216498305E-2</c:v>
                </c:pt>
                <c:pt idx="1228">
                  <c:v>2.0964348711104905E-2</c:v>
                </c:pt>
                <c:pt idx="1229">
                  <c:v>2.0955609421987743E-2</c:v>
                </c:pt>
                <c:pt idx="1230">
                  <c:v>2.0946832350140162E-2</c:v>
                </c:pt>
                <c:pt idx="1231">
                  <c:v>2.0938017496558752E-2</c:v>
                </c:pt>
                <c:pt idx="1232">
                  <c:v>2.0929164862245102E-2</c:v>
                </c:pt>
                <c:pt idx="1233">
                  <c:v>2.0920442558668463E-2</c:v>
                </c:pt>
                <c:pt idx="1234">
                  <c:v>2.0911346255447216E-2</c:v>
                </c:pt>
                <c:pt idx="1235">
                  <c:v>2.0902380284986796E-2</c:v>
                </c:pt>
                <c:pt idx="1236">
                  <c:v>2.0893376537841988E-2</c:v>
                </c:pt>
                <c:pt idx="1237">
                  <c:v>2.0884335015035664E-2</c:v>
                </c:pt>
                <c:pt idx="1238">
                  <c:v>2.0875255717594184E-2</c:v>
                </c:pt>
                <c:pt idx="1239">
                  <c:v>2.0866138646549546E-2</c:v>
                </c:pt>
                <c:pt idx="1240">
                  <c:v>2.0856983802937008E-2</c:v>
                </c:pt>
                <c:pt idx="1241">
                  <c:v>2.0847791187796387E-2</c:v>
                </c:pt>
                <c:pt idx="1242">
                  <c:v>2.0838560802171856E-2</c:v>
                </c:pt>
                <c:pt idx="1243">
                  <c:v>2.0829292647111919E-2</c:v>
                </c:pt>
                <c:pt idx="1244">
                  <c:v>2.0819986723668776E-2</c:v>
                </c:pt>
                <c:pt idx="1245">
                  <c:v>2.0810643032899846E-2</c:v>
                </c:pt>
                <c:pt idx="1246">
                  <c:v>2.0801555354042645E-2</c:v>
                </c:pt>
                <c:pt idx="1247">
                  <c:v>2.079184235363405E-2</c:v>
                </c:pt>
                <c:pt idx="1248">
                  <c:v>2.0782385367272213E-2</c:v>
                </c:pt>
                <c:pt idx="1249">
                  <c:v>2.0772890617855519E-2</c:v>
                </c:pt>
                <c:pt idx="1250">
                  <c:v>2.0763358106461582E-2</c:v>
                </c:pt>
                <c:pt idx="1251">
                  <c:v>2.0753787834173889E-2</c:v>
                </c:pt>
                <c:pt idx="1252">
                  <c:v>2.0744179802079172E-2</c:v>
                </c:pt>
                <c:pt idx="1253">
                  <c:v>2.0734534011268305E-2</c:v>
                </c:pt>
                <c:pt idx="1254">
                  <c:v>2.0719551802973125E-2</c:v>
                </c:pt>
                <c:pt idx="1255">
                  <c:v>2.071386520782266E-2</c:v>
                </c:pt>
                <c:pt idx="1256">
                  <c:v>2.0705370097517169E-2</c:v>
                </c:pt>
                <c:pt idx="1257">
                  <c:v>2.0695573282840711E-2</c:v>
                </c:pt>
                <c:pt idx="1258">
                  <c:v>2.0685738714968687E-2</c:v>
                </c:pt>
                <c:pt idx="1259">
                  <c:v>2.0675866395018023E-2</c:v>
                </c:pt>
                <c:pt idx="1260">
                  <c:v>2.0665956324110002E-2</c:v>
                </c:pt>
                <c:pt idx="1261">
                  <c:v>2.0656008503370238E-2</c:v>
                </c:pt>
                <c:pt idx="1262">
                  <c:v>2.0646022933928053E-2</c:v>
                </c:pt>
                <c:pt idx="1263">
                  <c:v>2.063599961691797E-2</c:v>
                </c:pt>
                <c:pt idx="1264">
                  <c:v>2.0626407870316187E-2</c:v>
                </c:pt>
                <c:pt idx="1265">
                  <c:v>2.0616318865065882E-2</c:v>
                </c:pt>
                <c:pt idx="1266">
                  <c:v>2.0606192121009524E-2</c:v>
                </c:pt>
                <c:pt idx="1267">
                  <c:v>2.05960276392879E-2</c:v>
                </c:pt>
                <c:pt idx="1268">
                  <c:v>2.0585825421045957E-2</c:v>
                </c:pt>
                <c:pt idx="1269">
                  <c:v>2.0575585467432805E-2</c:v>
                </c:pt>
                <c:pt idx="1270">
                  <c:v>2.0564602848134331E-2</c:v>
                </c:pt>
                <c:pt idx="1271">
                  <c:v>2.0554992358711194E-2</c:v>
                </c:pt>
                <c:pt idx="1272">
                  <c:v>2.0544639205921762E-2</c:v>
                </c:pt>
                <c:pt idx="1273">
                  <c:v>2.0534248322400472E-2</c:v>
                </c:pt>
                <c:pt idx="1274">
                  <c:v>2.0523819709317465E-2</c:v>
                </c:pt>
                <c:pt idx="1275">
                  <c:v>2.0513353367847466E-2</c:v>
                </c:pt>
                <c:pt idx="1276">
                  <c:v>2.0502849299168933E-2</c:v>
                </c:pt>
                <c:pt idx="1277">
                  <c:v>2.0492307504465353E-2</c:v>
                </c:pt>
                <c:pt idx="1278">
                  <c:v>2.0481727984923728E-2</c:v>
                </c:pt>
                <c:pt idx="1279">
                  <c:v>2.0471110741736086E-2</c:v>
                </c:pt>
                <c:pt idx="1280">
                  <c:v>2.0460455776098188E-2</c:v>
                </c:pt>
                <c:pt idx="1281">
                  <c:v>2.0449763089209289E-2</c:v>
                </c:pt>
                <c:pt idx="1282">
                  <c:v>2.0439032682275E-2</c:v>
                </c:pt>
                <c:pt idx="1283">
                  <c:v>2.0428264556502686E-2</c:v>
                </c:pt>
                <c:pt idx="1284">
                  <c:v>2.0417458713105841E-2</c:v>
                </c:pt>
                <c:pt idx="1285">
                  <c:v>2.0406615153301028E-2</c:v>
                </c:pt>
                <c:pt idx="1286">
                  <c:v>2.0395733878309622E-2</c:v>
                </c:pt>
                <c:pt idx="1287">
                  <c:v>2.0384814889357387E-2</c:v>
                </c:pt>
                <c:pt idx="1288">
                  <c:v>2.0373858187674024E-2</c:v>
                </c:pt>
                <c:pt idx="1289">
                  <c:v>2.0362863774493173E-2</c:v>
                </c:pt>
                <c:pt idx="1290">
                  <c:v>2.0351831651053295E-2</c:v>
                </c:pt>
                <c:pt idx="1291">
                  <c:v>2.0340761818596797E-2</c:v>
                </c:pt>
                <c:pt idx="1292">
                  <c:v>2.0329654278370024E-2</c:v>
                </c:pt>
                <c:pt idx="1293">
                  <c:v>2.0318509031624576E-2</c:v>
                </c:pt>
                <c:pt idx="1294">
                  <c:v>2.0307326079615121E-2</c:v>
                </c:pt>
                <c:pt idx="1295">
                  <c:v>2.0296105423600923E-2</c:v>
                </c:pt>
                <c:pt idx="1296">
                  <c:v>2.0284847064846075E-2</c:v>
                </c:pt>
                <c:pt idx="1297">
                  <c:v>2.0273551004618376E-2</c:v>
                </c:pt>
                <c:pt idx="1298">
                  <c:v>2.0262217244189796E-2</c:v>
                </c:pt>
                <c:pt idx="1299">
                  <c:v>2.025084578483647E-2</c:v>
                </c:pt>
                <c:pt idx="1300">
                  <c:v>2.0239436627839124E-2</c:v>
                </c:pt>
                <c:pt idx="1301">
                  <c:v>2.0227989774482646E-2</c:v>
                </c:pt>
                <c:pt idx="1302">
                  <c:v>2.021650522605609E-2</c:v>
                </c:pt>
                <c:pt idx="1303">
                  <c:v>2.0204982983852888E-2</c:v>
                </c:pt>
                <c:pt idx="1304">
                  <c:v>2.0193423049170187E-2</c:v>
                </c:pt>
                <c:pt idx="1305">
                  <c:v>2.0181825423310189E-2</c:v>
                </c:pt>
                <c:pt idx="1306">
                  <c:v>2.0170190107578142E-2</c:v>
                </c:pt>
                <c:pt idx="1307">
                  <c:v>2.0158517103285221E-2</c:v>
                </c:pt>
                <c:pt idx="1308">
                  <c:v>2.0146806411745224E-2</c:v>
                </c:pt>
                <c:pt idx="1309">
                  <c:v>2.0135058034276988E-2</c:v>
                </c:pt>
                <c:pt idx="1310">
                  <c:v>2.0123271972203507E-2</c:v>
                </c:pt>
                <c:pt idx="1311">
                  <c:v>2.0111448226851937E-2</c:v>
                </c:pt>
                <c:pt idx="1312">
                  <c:v>2.0099586799553818E-2</c:v>
                </c:pt>
                <c:pt idx="1313">
                  <c:v>2.008768769164419E-2</c:v>
                </c:pt>
                <c:pt idx="1314">
                  <c:v>2.0075750904463355E-2</c:v>
                </c:pt>
                <c:pt idx="1315">
                  <c:v>2.0063776439355547E-2</c:v>
                </c:pt>
                <c:pt idx="1316">
                  <c:v>2.0051764297668952E-2</c:v>
                </c:pt>
                <c:pt idx="1317">
                  <c:v>2.0039714480755911E-2</c:v>
                </c:pt>
                <c:pt idx="1318">
                  <c:v>2.0027626989973367E-2</c:v>
                </c:pt>
                <c:pt idx="1319">
                  <c:v>2.0015501826682203E-2</c:v>
                </c:pt>
                <c:pt idx="1320">
                  <c:v>2.0003338992247686E-2</c:v>
                </c:pt>
                <c:pt idx="1321">
                  <c:v>1.9989756074061556E-2</c:v>
                </c:pt>
                <c:pt idx="1322">
                  <c:v>1.9978900315431317E-2</c:v>
                </c:pt>
                <c:pt idx="1323">
                  <c:v>1.9966624475800804E-2</c:v>
                </c:pt>
                <c:pt idx="1324">
                  <c:v>1.995431097053026E-2</c:v>
                </c:pt>
                <c:pt idx="1325">
                  <c:v>1.9941959801006187E-2</c:v>
                </c:pt>
                <c:pt idx="1326">
                  <c:v>1.9929570968619043E-2</c:v>
                </c:pt>
                <c:pt idx="1327">
                  <c:v>1.9917144474763872E-2</c:v>
                </c:pt>
                <c:pt idx="1328">
                  <c:v>1.9904680320839665E-2</c:v>
                </c:pt>
                <c:pt idx="1329">
                  <c:v>1.9892178508249574E-2</c:v>
                </c:pt>
                <c:pt idx="1330">
                  <c:v>1.9879639038401131E-2</c:v>
                </c:pt>
                <c:pt idx="1331">
                  <c:v>1.9867061912706464E-2</c:v>
                </c:pt>
                <c:pt idx="1332">
                  <c:v>1.9854447132581211E-2</c:v>
                </c:pt>
                <c:pt idx="1333">
                  <c:v>1.9841794699445824E-2</c:v>
                </c:pt>
                <c:pt idx="1334">
                  <c:v>1.9829104614724476E-2</c:v>
                </c:pt>
                <c:pt idx="1335">
                  <c:v>1.9816376879845946E-2</c:v>
                </c:pt>
                <c:pt idx="1336">
                  <c:v>1.9803611496243385E-2</c:v>
                </c:pt>
                <c:pt idx="1337">
                  <c:v>1.9790808465353676E-2</c:v>
                </c:pt>
                <c:pt idx="1338">
                  <c:v>1.9777967788618074E-2</c:v>
                </c:pt>
                <c:pt idx="1339">
                  <c:v>1.9765089467482438E-2</c:v>
                </c:pt>
                <c:pt idx="1340">
                  <c:v>1.9752173503396562E-2</c:v>
                </c:pt>
                <c:pt idx="1341">
                  <c:v>1.9739219897814193E-2</c:v>
                </c:pt>
                <c:pt idx="1342">
                  <c:v>1.972622865219345E-2</c:v>
                </c:pt>
                <c:pt idx="1343">
                  <c:v>1.9713199767997271E-2</c:v>
                </c:pt>
                <c:pt idx="1344">
                  <c:v>1.970013324669254E-2</c:v>
                </c:pt>
                <c:pt idx="1345">
                  <c:v>1.9687029089749425E-2</c:v>
                </c:pt>
                <c:pt idx="1346">
                  <c:v>1.9673887298643781E-2</c:v>
                </c:pt>
                <c:pt idx="1347">
                  <c:v>1.9660707874854539E-2</c:v>
                </c:pt>
                <c:pt idx="1348">
                  <c:v>1.964749081986544E-2</c:v>
                </c:pt>
                <c:pt idx="1349">
                  <c:v>1.9634236135163956E-2</c:v>
                </c:pt>
                <c:pt idx="1350">
                  <c:v>1.9620943822243025E-2</c:v>
                </c:pt>
                <c:pt idx="1351">
                  <c:v>1.9607613882598005E-2</c:v>
                </c:pt>
                <c:pt idx="1352">
                  <c:v>1.9594246317729935E-2</c:v>
                </c:pt>
                <c:pt idx="1353">
                  <c:v>1.9580841129143371E-2</c:v>
                </c:pt>
                <c:pt idx="1354">
                  <c:v>1.9567398318347237E-2</c:v>
                </c:pt>
                <c:pt idx="1355">
                  <c:v>1.9553917886854628E-2</c:v>
                </c:pt>
                <c:pt idx="1356">
                  <c:v>1.9540399836182797E-2</c:v>
                </c:pt>
                <c:pt idx="1357">
                  <c:v>1.9526844167853375E-2</c:v>
                </c:pt>
                <c:pt idx="1358">
                  <c:v>1.9513250883392591E-2</c:v>
                </c:pt>
                <c:pt idx="1359">
                  <c:v>1.9499619984330179E-2</c:v>
                </c:pt>
                <c:pt idx="1360">
                  <c:v>1.9485951472200259E-2</c:v>
                </c:pt>
                <c:pt idx="1361">
                  <c:v>1.9472245348541545E-2</c:v>
                </c:pt>
                <c:pt idx="1362">
                  <c:v>1.9458501614896692E-2</c:v>
                </c:pt>
                <c:pt idx="1363">
                  <c:v>1.9444720272812518E-2</c:v>
                </c:pt>
                <c:pt idx="1364">
                  <c:v>1.9430901323840215E-2</c:v>
                </c:pt>
                <c:pt idx="1365">
                  <c:v>1.9417044769535152E-2</c:v>
                </c:pt>
                <c:pt idx="1366">
                  <c:v>1.940315061145706E-2</c:v>
                </c:pt>
                <c:pt idx="1367">
                  <c:v>1.9389218851168961E-2</c:v>
                </c:pt>
                <c:pt idx="1368">
                  <c:v>1.9375249490240019E-2</c:v>
                </c:pt>
                <c:pt idx="1369">
                  <c:v>1.9361242530241574E-2</c:v>
                </c:pt>
                <c:pt idx="1370">
                  <c:v>1.9347197972750231E-2</c:v>
                </c:pt>
                <c:pt idx="1371">
                  <c:v>1.9331053420006298E-2</c:v>
                </c:pt>
                <c:pt idx="1372">
                  <c:v>1.9318996071616711E-2</c:v>
                </c:pt>
                <c:pt idx="1373">
                  <c:v>1.9304838731148109E-2</c:v>
                </c:pt>
                <c:pt idx="1374">
                  <c:v>1.9290643799534622E-2</c:v>
                </c:pt>
                <c:pt idx="1375">
                  <c:v>1.9276411278373883E-2</c:v>
                </c:pt>
                <c:pt idx="1376">
                  <c:v>1.9262141169267454E-2</c:v>
                </c:pt>
                <c:pt idx="1377">
                  <c:v>1.9247833473821724E-2</c:v>
                </c:pt>
                <c:pt idx="1378">
                  <c:v>1.9233488193646148E-2</c:v>
                </c:pt>
                <c:pt idx="1379">
                  <c:v>1.9219105330355864E-2</c:v>
                </c:pt>
                <c:pt idx="1380">
                  <c:v>1.9204684885568875E-2</c:v>
                </c:pt>
                <c:pt idx="1381">
                  <c:v>1.9190226860907988E-2</c:v>
                </c:pt>
                <c:pt idx="1382">
                  <c:v>1.917573125800083E-2</c:v>
                </c:pt>
                <c:pt idx="1383">
                  <c:v>1.9161198078478103E-2</c:v>
                </c:pt>
                <c:pt idx="1384">
                  <c:v>1.9146627323975537E-2</c:v>
                </c:pt>
                <c:pt idx="1385">
                  <c:v>1.9132018996132365E-2</c:v>
                </c:pt>
                <c:pt idx="1386">
                  <c:v>1.9117373096592862E-2</c:v>
                </c:pt>
                <c:pt idx="1387">
                  <c:v>1.9102689627005249E-2</c:v>
                </c:pt>
                <c:pt idx="1388">
                  <c:v>1.908796858902102E-2</c:v>
                </c:pt>
                <c:pt idx="1389">
                  <c:v>1.9073209984297814E-2</c:v>
                </c:pt>
                <c:pt idx="1390">
                  <c:v>1.9058413814495669E-2</c:v>
                </c:pt>
                <c:pt idx="1391">
                  <c:v>1.9043580081279446E-2</c:v>
                </c:pt>
                <c:pt idx="1392">
                  <c:v>1.9028708786318602E-2</c:v>
                </c:pt>
                <c:pt idx="1393">
                  <c:v>1.9013799931286105E-2</c:v>
                </c:pt>
                <c:pt idx="1394">
                  <c:v>1.8998853517859952E-2</c:v>
                </c:pt>
                <c:pt idx="1395">
                  <c:v>1.8983869601603368E-2</c:v>
                </c:pt>
                <c:pt idx="1396">
                  <c:v>1.8968849143111685E-2</c:v>
                </c:pt>
                <c:pt idx="1397">
                  <c:v>1.895379385388116E-2</c:v>
                </c:pt>
                <c:pt idx="1398">
                  <c:v>1.8938705468038938E-2</c:v>
                </c:pt>
                <c:pt idx="1399">
                  <c:v>1.8923585719612075E-2</c:v>
                </c:pt>
                <c:pt idx="1400">
                  <c:v>1.8908436342526671E-2</c:v>
                </c:pt>
                <c:pt idx="1401">
                  <c:v>1.8893259070606773E-2</c:v>
                </c:pt>
                <c:pt idx="1402">
                  <c:v>1.8878055637573707E-2</c:v>
                </c:pt>
                <c:pt idx="1403">
                  <c:v>1.8862827777047408E-2</c:v>
                </c:pt>
                <c:pt idx="1404">
                  <c:v>1.8847577222543124E-2</c:v>
                </c:pt>
                <c:pt idx="1405">
                  <c:v>1.8832305707473834E-2</c:v>
                </c:pt>
                <c:pt idx="1406">
                  <c:v>1.881701496514826E-2</c:v>
                </c:pt>
                <c:pt idx="1407">
                  <c:v>1.880170672877067E-2</c:v>
                </c:pt>
                <c:pt idx="1408">
                  <c:v>1.8786382731440648E-2</c:v>
                </c:pt>
                <c:pt idx="1409">
                  <c:v>1.8771044706153747E-2</c:v>
                </c:pt>
                <c:pt idx="1410">
                  <c:v>1.8755694385799306E-2</c:v>
                </c:pt>
                <c:pt idx="1411">
                  <c:v>1.8736892704870563E-2</c:v>
                </c:pt>
                <c:pt idx="1412">
                  <c:v>1.8721522071170889E-2</c:v>
                </c:pt>
                <c:pt idx="1413">
                  <c:v>1.8706144913509901E-2</c:v>
                </c:pt>
                <c:pt idx="1414">
                  <c:v>1.8690762955060919E-2</c:v>
                </c:pt>
                <c:pt idx="1415">
                  <c:v>1.8675377918890967E-2</c:v>
                </c:pt>
                <c:pt idx="1416">
                  <c:v>1.8659991527961006E-2</c:v>
                </c:pt>
                <c:pt idx="1417">
                  <c:v>1.8644605505126793E-2</c:v>
                </c:pt>
                <c:pt idx="1418">
                  <c:v>1.8629221573136259E-2</c:v>
                </c:pt>
                <c:pt idx="1419">
                  <c:v>1.8613841454633455E-2</c:v>
                </c:pt>
                <c:pt idx="1420">
                  <c:v>1.8598466872154822E-2</c:v>
                </c:pt>
                <c:pt idx="1421">
                  <c:v>1.858309954813139E-2</c:v>
                </c:pt>
                <c:pt idx="1422">
                  <c:v>1.8567741204888327E-2</c:v>
                </c:pt>
                <c:pt idx="1423">
                  <c:v>1.8544239760551279E-2</c:v>
                </c:pt>
                <c:pt idx="1424">
                  <c:v>1.8537058349516678E-2</c:v>
                </c:pt>
                <c:pt idx="1425">
                  <c:v>1.8521737281510898E-2</c:v>
                </c:pt>
                <c:pt idx="1426">
                  <c:v>1.8505826082238379E-2</c:v>
                </c:pt>
                <c:pt idx="1427">
                  <c:v>1.8491144474377979E-2</c:v>
                </c:pt>
                <c:pt idx="1428">
                  <c:v>1.8475876178743959E-2</c:v>
                </c:pt>
                <c:pt idx="1429">
                  <c:v>1.846062891721998E-2</c:v>
                </c:pt>
                <c:pt idx="1430">
                  <c:v>1.8445404411292426E-2</c:v>
                </c:pt>
                <c:pt idx="1431">
                  <c:v>1.8430204382344224E-2</c:v>
                </c:pt>
                <c:pt idx="1432">
                  <c:v>1.8415030551654627E-2</c:v>
                </c:pt>
                <c:pt idx="1433">
                  <c:v>1.8399884640401164E-2</c:v>
                </c:pt>
                <c:pt idx="1434">
                  <c:v>1.8384768369658567E-2</c:v>
                </c:pt>
                <c:pt idx="1435">
                  <c:v>1.836968346040006E-2</c:v>
                </c:pt>
                <c:pt idx="1436">
                  <c:v>1.8354631633498458E-2</c:v>
                </c:pt>
                <c:pt idx="1437">
                  <c:v>1.8339614609724216E-2</c:v>
                </c:pt>
                <c:pt idx="1438">
                  <c:v>1.8324634109749542E-2</c:v>
                </c:pt>
                <c:pt idx="1439">
                  <c:v>1.8309691854146246E-2</c:v>
                </c:pt>
                <c:pt idx="1440">
                  <c:v>1.8294789563387898E-2</c:v>
                </c:pt>
                <c:pt idx="1441">
                  <c:v>1.827992895784962E-2</c:v>
                </c:pt>
                <c:pt idx="1442">
                  <c:v>1.8265111757809392E-2</c:v>
                </c:pt>
                <c:pt idx="1443">
                  <c:v>1.8250339683448708E-2</c:v>
                </c:pt>
                <c:pt idx="1444">
                  <c:v>1.8235614454852566E-2</c:v>
                </c:pt>
                <c:pt idx="1445">
                  <c:v>1.8220937792011442E-2</c:v>
                </c:pt>
                <c:pt idx="1446">
                  <c:v>1.8207970369630434E-2</c:v>
                </c:pt>
                <c:pt idx="1447">
                  <c:v>1.8191736989534153E-2</c:v>
                </c:pt>
                <c:pt idx="1448">
                  <c:v>1.817721528283206E-2</c:v>
                </c:pt>
                <c:pt idx="1449">
                  <c:v>1.8162746315014404E-2</c:v>
                </c:pt>
                <c:pt idx="1450">
                  <c:v>1.8147789809946503E-2</c:v>
                </c:pt>
                <c:pt idx="1451">
                  <c:v>1.8133966586898542E-2</c:v>
                </c:pt>
                <c:pt idx="1452">
                  <c:v>1.8119655822055089E-2</c:v>
                </c:pt>
                <c:pt idx="1453">
                  <c:v>1.8105397787005359E-2</c:v>
                </c:pt>
                <c:pt idx="1454">
                  <c:v>1.8091192479497416E-2</c:v>
                </c:pt>
                <c:pt idx="1455">
                  <c:v>1.807703989728739E-2</c:v>
                </c:pt>
                <c:pt idx="1456">
                  <c:v>1.8062940038140768E-2</c:v>
                </c:pt>
                <c:pt idx="1457">
                  <c:v>1.8048892899830457E-2</c:v>
                </c:pt>
                <c:pt idx="1458">
                  <c:v>1.803489848013828E-2</c:v>
                </c:pt>
                <c:pt idx="1459">
                  <c:v>1.8022496610111696E-2</c:v>
                </c:pt>
                <c:pt idx="1460">
                  <c:v>1.800706778777638E-2</c:v>
                </c:pt>
                <c:pt idx="1461">
                  <c:v>1.7993231510711478E-2</c:v>
                </c:pt>
                <c:pt idx="1462">
                  <c:v>1.7979447943474364E-2</c:v>
                </c:pt>
                <c:pt idx="1463">
                  <c:v>1.7960347919996053E-2</c:v>
                </c:pt>
                <c:pt idx="1464">
                  <c:v>1.7946689264247768E-2</c:v>
                </c:pt>
                <c:pt idx="1465">
                  <c:v>1.7933083307940578E-2</c:v>
                </c:pt>
                <c:pt idx="1466">
                  <c:v>1.7919530048931934E-2</c:v>
                </c:pt>
                <c:pt idx="1467">
                  <c:v>1.7906029485087807E-2</c:v>
                </c:pt>
                <c:pt idx="1468">
                  <c:v>1.7892581614281592E-2</c:v>
                </c:pt>
                <c:pt idx="1469">
                  <c:v>1.7879186434395854E-2</c:v>
                </c:pt>
                <c:pt idx="1470">
                  <c:v>1.7865843943321243E-2</c:v>
                </c:pt>
                <c:pt idx="1471">
                  <c:v>1.7852554138956277E-2</c:v>
                </c:pt>
                <c:pt idx="1472">
                  <c:v>1.7839788750437645E-2</c:v>
                </c:pt>
                <c:pt idx="1473">
                  <c:v>1.7826601198130707E-2</c:v>
                </c:pt>
                <c:pt idx="1474">
                  <c:v>1.7813466323368728E-2</c:v>
                </c:pt>
                <c:pt idx="1475">
                  <c:v>1.7800384124088693E-2</c:v>
                </c:pt>
                <c:pt idx="1476">
                  <c:v>1.7787354598236802E-2</c:v>
                </c:pt>
                <c:pt idx="1477">
                  <c:v>1.7774377743766247E-2</c:v>
                </c:pt>
                <c:pt idx="1478">
                  <c:v>1.7757770607994699E-2</c:v>
                </c:pt>
                <c:pt idx="1479">
                  <c:v>1.7748582040827503E-2</c:v>
                </c:pt>
                <c:pt idx="1480">
                  <c:v>1.7735763188308419E-2</c:v>
                </c:pt>
                <c:pt idx="1481">
                  <c:v>1.7721177556675748E-2</c:v>
                </c:pt>
                <c:pt idx="1482">
                  <c:v>1.7708471551588445E-2</c:v>
                </c:pt>
                <c:pt idx="1483">
                  <c:v>1.7695818205495675E-2</c:v>
                </c:pt>
                <c:pt idx="1484">
                  <c:v>1.7683217516410426E-2</c:v>
                </c:pt>
                <c:pt idx="1485">
                  <c:v>1.7670669482354448E-2</c:v>
                </c:pt>
                <c:pt idx="1486">
                  <c:v>1.7658174101356932E-2</c:v>
                </c:pt>
                <c:pt idx="1487">
                  <c:v>1.7645731371456044E-2</c:v>
                </c:pt>
                <c:pt idx="1488">
                  <c:v>1.7633341290698289E-2</c:v>
                </c:pt>
                <c:pt idx="1489">
                  <c:v>1.7621003857137819E-2</c:v>
                </c:pt>
                <c:pt idx="1490">
                  <c:v>1.7608719068837334E-2</c:v>
                </c:pt>
                <c:pt idx="1491">
                  <c:v>1.7596486923868299E-2</c:v>
                </c:pt>
                <c:pt idx="1492">
                  <c:v>1.7584307420309836E-2</c:v>
                </c:pt>
                <c:pt idx="1493">
                  <c:v>1.7572180556249612E-2</c:v>
                </c:pt>
                <c:pt idx="1494">
                  <c:v>1.7560106329783397E-2</c:v>
                </c:pt>
                <c:pt idx="1495">
                  <c:v>1.7548084739015504E-2</c:v>
                </c:pt>
                <c:pt idx="1496">
                  <c:v>1.7536115782058784E-2</c:v>
                </c:pt>
                <c:pt idx="1497">
                  <c:v>1.7524199457033315E-2</c:v>
                </c:pt>
                <c:pt idx="1498">
                  <c:v>1.7512335762068811E-2</c:v>
                </c:pt>
                <c:pt idx="1499">
                  <c:v>1.7500524695302E-2</c:v>
                </c:pt>
                <c:pt idx="1500">
                  <c:v>1.7488766254878798E-2</c:v>
                </c:pt>
                <c:pt idx="1501">
                  <c:v>1.7477060438953015E-2</c:v>
                </c:pt>
                <c:pt idx="1502">
                  <c:v>1.7465407245686779E-2</c:v>
                </c:pt>
                <c:pt idx="1503">
                  <c:v>1.7453806673250315E-2</c:v>
                </c:pt>
                <c:pt idx="1504">
                  <c:v>1.7442258719822839E-2</c:v>
                </c:pt>
                <c:pt idx="1505">
                  <c:v>1.7430763383591005E-2</c:v>
                </c:pt>
                <c:pt idx="1506">
                  <c:v>1.7419320662749788E-2</c:v>
                </c:pt>
                <c:pt idx="1507">
                  <c:v>1.7407930555503149E-2</c:v>
                </c:pt>
                <c:pt idx="1508">
                  <c:v>1.739659306006271E-2</c:v>
                </c:pt>
                <c:pt idx="1509">
                  <c:v>1.7385308174648634E-2</c:v>
                </c:pt>
                <c:pt idx="1510">
                  <c:v>1.7374075897488749E-2</c:v>
                </c:pt>
                <c:pt idx="1511">
                  <c:v>1.736289622682052E-2</c:v>
                </c:pt>
                <c:pt idx="1512">
                  <c:v>1.7351769160888202E-2</c:v>
                </c:pt>
                <c:pt idx="1513">
                  <c:v>1.7340694697945244E-2</c:v>
                </c:pt>
                <c:pt idx="1514">
                  <c:v>1.7329672836252981E-2</c:v>
                </c:pt>
                <c:pt idx="1515">
                  <c:v>1.7317140830365823E-2</c:v>
                </c:pt>
                <c:pt idx="1516">
                  <c:v>1.7306231679823345E-2</c:v>
                </c:pt>
                <c:pt idx="1517">
                  <c:v>1.7295375125121318E-2</c:v>
                </c:pt>
                <c:pt idx="1518">
                  <c:v>1.728457116455568E-2</c:v>
                </c:pt>
                <c:pt idx="1519">
                  <c:v>1.7273819796429817E-2</c:v>
                </c:pt>
                <c:pt idx="1520">
                  <c:v>1.7263121019056304E-2</c:v>
                </c:pt>
                <c:pt idx="1521">
                  <c:v>1.7252474830755839E-2</c:v>
                </c:pt>
                <c:pt idx="1522">
                  <c:v>1.7241881229856544E-2</c:v>
                </c:pt>
                <c:pt idx="1523">
                  <c:v>1.7231340214696189E-2</c:v>
                </c:pt>
                <c:pt idx="1524">
                  <c:v>1.7220851783619553E-2</c:v>
                </c:pt>
                <c:pt idx="1525">
                  <c:v>1.7210415934980391E-2</c:v>
                </c:pt>
                <c:pt idx="1526">
                  <c:v>1.7200032667140777E-2</c:v>
                </c:pt>
                <c:pt idx="1527">
                  <c:v>1.7189701978470018E-2</c:v>
                </c:pt>
                <c:pt idx="1528">
                  <c:v>1.7179423867347273E-2</c:v>
                </c:pt>
                <c:pt idx="1529">
                  <c:v>1.7167741833237021E-2</c:v>
                </c:pt>
                <c:pt idx="1530">
                  <c:v>1.7157576382865799E-2</c:v>
                </c:pt>
                <c:pt idx="1531">
                  <c:v>1.7146338490829104E-2</c:v>
                </c:pt>
                <c:pt idx="1532">
                  <c:v>1.7137403198050686E-2</c:v>
                </c:pt>
                <c:pt idx="1533">
                  <c:v>1.7127395460440013E-2</c:v>
                </c:pt>
                <c:pt idx="1534">
                  <c:v>1.7117440290597124E-2</c:v>
                </c:pt>
                <c:pt idx="1535">
                  <c:v>1.7107537686958992E-2</c:v>
                </c:pt>
                <c:pt idx="1536">
                  <c:v>1.7097687647971357E-2</c:v>
                </c:pt>
                <c:pt idx="1537">
                  <c:v>1.7087890172088276E-2</c:v>
                </c:pt>
                <c:pt idx="1538">
                  <c:v>1.707814525777147E-2</c:v>
                </c:pt>
                <c:pt idx="1539">
                  <c:v>1.7068452903491866E-2</c:v>
                </c:pt>
                <c:pt idx="1540">
                  <c:v>1.7058813107727826E-2</c:v>
                </c:pt>
                <c:pt idx="1541">
                  <c:v>1.7049225868966265E-2</c:v>
                </c:pt>
                <c:pt idx="1542">
                  <c:v>1.703969118570263E-2</c:v>
                </c:pt>
                <c:pt idx="1543">
                  <c:v>1.7030209056440253E-2</c:v>
                </c:pt>
                <c:pt idx="1544">
                  <c:v>1.7020779479690797E-2</c:v>
                </c:pt>
                <c:pt idx="1545">
                  <c:v>1.7011402453974232E-2</c:v>
                </c:pt>
                <c:pt idx="1546">
                  <c:v>1.7002077977818865E-2</c:v>
                </c:pt>
                <c:pt idx="1547">
                  <c:v>1.6992806049761316E-2</c:v>
                </c:pt>
                <c:pt idx="1548">
                  <c:v>1.698358666834587E-2</c:v>
                </c:pt>
                <c:pt idx="1549">
                  <c:v>1.69744198321258E-2</c:v>
                </c:pt>
                <c:pt idx="1550">
                  <c:v>1.6965305539662693E-2</c:v>
                </c:pt>
                <c:pt idx="1551">
                  <c:v>1.695624378952558E-2</c:v>
                </c:pt>
                <c:pt idx="1552">
                  <c:v>1.6947234580292479E-2</c:v>
                </c:pt>
                <c:pt idx="1553">
                  <c:v>1.6938277910549287E-2</c:v>
                </c:pt>
                <c:pt idx="1554">
                  <c:v>1.6929373778890224E-2</c:v>
                </c:pt>
                <c:pt idx="1555">
                  <c:v>1.6920522183918055E-2</c:v>
                </c:pt>
                <c:pt idx="1556">
                  <c:v>1.6911723124243203E-2</c:v>
                </c:pt>
                <c:pt idx="1557">
                  <c:v>1.6902976598485074E-2</c:v>
                </c:pt>
                <c:pt idx="1558">
                  <c:v>1.689428260527074E-2</c:v>
                </c:pt>
                <c:pt idx="1559">
                  <c:v>1.6885641143236031E-2</c:v>
                </c:pt>
                <c:pt idx="1560">
                  <c:v>1.6877052211024004E-2</c:v>
                </c:pt>
                <c:pt idx="1561">
                  <c:v>1.6868515807287796E-2</c:v>
                </c:pt>
                <c:pt idx="1562">
                  <c:v>1.6860031930686883E-2</c:v>
                </c:pt>
                <c:pt idx="1563">
                  <c:v>1.6851600579889735E-2</c:v>
                </c:pt>
                <c:pt idx="1564">
                  <c:v>1.6843221753574007E-2</c:v>
                </c:pt>
                <c:pt idx="1565">
                  <c:v>1.683489545042393E-2</c:v>
                </c:pt>
                <c:pt idx="1566">
                  <c:v>1.6826621669132936E-2</c:v>
                </c:pt>
                <c:pt idx="1567">
                  <c:v>1.6818400408402993E-2</c:v>
                </c:pt>
                <c:pt idx="1568">
                  <c:v>1.6810231666943735E-2</c:v>
                </c:pt>
                <c:pt idx="1569">
                  <c:v>1.68021154434729E-2</c:v>
                </c:pt>
                <c:pt idx="1570">
                  <c:v>1.6794051736716987E-2</c:v>
                </c:pt>
                <c:pt idx="1571">
                  <c:v>1.6786040545410597E-2</c:v>
                </c:pt>
                <c:pt idx="1572">
                  <c:v>1.6778081868296438E-2</c:v>
                </c:pt>
                <c:pt idx="1573">
                  <c:v>1.677017570412553E-2</c:v>
                </c:pt>
                <c:pt idx="1574">
                  <c:v>1.6762322051657445E-2</c:v>
                </c:pt>
                <c:pt idx="1575">
                  <c:v>1.6754520909658975E-2</c:v>
                </c:pt>
                <c:pt idx="1576">
                  <c:v>1.674677227690699E-2</c:v>
                </c:pt>
                <c:pt idx="1577">
                  <c:v>1.6739076152184493E-2</c:v>
                </c:pt>
                <c:pt idx="1578">
                  <c:v>1.6731432534284336E-2</c:v>
                </c:pt>
                <c:pt idx="1579">
                  <c:v>1.6723841422007047E-2</c:v>
                </c:pt>
                <c:pt idx="1580">
                  <c:v>1.6716302814161241E-2</c:v>
                </c:pt>
                <c:pt idx="1581">
                  <c:v>1.6708360470703499E-2</c:v>
                </c:pt>
                <c:pt idx="1582">
                  <c:v>1.6701383107039981E-2</c:v>
                </c:pt>
                <c:pt idx="1583">
                  <c:v>1.6694002005424043E-2</c:v>
                </c:pt>
                <c:pt idx="1584">
                  <c:v>1.6686673403556434E-2</c:v>
                </c:pt>
                <c:pt idx="1585">
                  <c:v>1.6679397300288265E-2</c:v>
                </c:pt>
                <c:pt idx="1586">
                  <c:v>1.6672173694477217E-2</c:v>
                </c:pt>
                <c:pt idx="1587">
                  <c:v>1.6665002584989732E-2</c:v>
                </c:pt>
                <c:pt idx="1588">
                  <c:v>1.6657883970700574E-2</c:v>
                </c:pt>
                <c:pt idx="1589">
                  <c:v>1.6650817850493042E-2</c:v>
                </c:pt>
                <c:pt idx="1590">
                  <c:v>1.6643804223258112E-2</c:v>
                </c:pt>
                <c:pt idx="1591">
                  <c:v>1.663684308789529E-2</c:v>
                </c:pt>
                <c:pt idx="1592">
                  <c:v>1.6629934443311969E-2</c:v>
                </c:pt>
                <c:pt idx="1593">
                  <c:v>1.6623078288424312E-2</c:v>
                </c:pt>
                <c:pt idx="1594">
                  <c:v>1.6616274622156566E-2</c:v>
                </c:pt>
                <c:pt idx="1595">
                  <c:v>1.6609523443440879E-2</c:v>
                </c:pt>
                <c:pt idx="1596">
                  <c:v>1.6602824751218374E-2</c:v>
                </c:pt>
                <c:pt idx="1597">
                  <c:v>1.6596178544437394E-2</c:v>
                </c:pt>
                <c:pt idx="1598">
                  <c:v>1.6589584822055487E-2</c:v>
                </c:pt>
                <c:pt idx="1599">
                  <c:v>1.6583043583037867E-2</c:v>
                </c:pt>
                <c:pt idx="1600">
                  <c:v>1.6576554826358062E-2</c:v>
                </c:pt>
                <c:pt idx="1601">
                  <c:v>1.6570118550997933E-2</c:v>
                </c:pt>
                <c:pt idx="1602">
                  <c:v>1.6563734755947874E-2</c:v>
                </c:pt>
                <c:pt idx="1603">
                  <c:v>1.6557403440205946E-2</c:v>
                </c:pt>
                <c:pt idx="1604">
                  <c:v>1.6551124602778754E-2</c:v>
                </c:pt>
                <c:pt idx="1605">
                  <c:v>1.6544898242681221E-2</c:v>
                </c:pt>
                <c:pt idx="1606">
                  <c:v>1.6538724358936156E-2</c:v>
                </c:pt>
                <c:pt idx="1607">
                  <c:v>1.6532602950574911E-2</c:v>
                </c:pt>
                <c:pt idx="1608">
                  <c:v>1.6526534016637378E-2</c:v>
                </c:pt>
                <c:pt idx="1609">
                  <c:v>1.652051755617067E-2</c:v>
                </c:pt>
                <c:pt idx="1610">
                  <c:v>1.6514553568231113E-2</c:v>
                </c:pt>
                <c:pt idx="1611">
                  <c:v>1.6508642051883116E-2</c:v>
                </c:pt>
                <c:pt idx="1612">
                  <c:v>1.6502783006198989E-2</c:v>
                </c:pt>
                <c:pt idx="1613">
                  <c:v>1.6496976430259356E-2</c:v>
                </c:pt>
                <c:pt idx="1614">
                  <c:v>1.6491222323153386E-2</c:v>
                </c:pt>
                <c:pt idx="1615">
                  <c:v>1.6485520683977909E-2</c:v>
                </c:pt>
                <c:pt idx="1616">
                  <c:v>1.6479871511838735E-2</c:v>
                </c:pt>
                <c:pt idx="1617">
                  <c:v>1.6474274805849124E-2</c:v>
                </c:pt>
                <c:pt idx="1618">
                  <c:v>1.6468730565131092E-2</c:v>
                </c:pt>
                <c:pt idx="1619">
                  <c:v>1.646323878881498E-2</c:v>
                </c:pt>
                <c:pt idx="1620">
                  <c:v>1.645779947603879E-2</c:v>
                </c:pt>
                <c:pt idx="1621">
                  <c:v>1.6452412625949726E-2</c:v>
                </c:pt>
                <c:pt idx="1622">
                  <c:v>1.6447078237701997E-2</c:v>
                </c:pt>
                <c:pt idx="1623">
                  <c:v>1.6441796310458581E-2</c:v>
                </c:pt>
                <c:pt idx="1624">
                  <c:v>1.64365668433912E-2</c:v>
                </c:pt>
                <c:pt idx="1625">
                  <c:v>1.6431389835679253E-2</c:v>
                </c:pt>
                <c:pt idx="1626">
                  <c:v>1.6426265286510242E-2</c:v>
                </c:pt>
                <c:pt idx="1627">
                  <c:v>1.6421193195080862E-2</c:v>
                </c:pt>
                <c:pt idx="1628">
                  <c:v>1.6416319408914141E-2</c:v>
                </c:pt>
                <c:pt idx="1629">
                  <c:v>1.6411362798297413E-2</c:v>
                </c:pt>
                <c:pt idx="1630">
                  <c:v>1.6406458650210436E-2</c:v>
                </c:pt>
                <c:pt idx="1631">
                  <c:v>1.6401606963877751E-2</c:v>
                </c:pt>
                <c:pt idx="1632">
                  <c:v>1.6396557535893315E-2</c:v>
                </c:pt>
                <c:pt idx="1633">
                  <c:v>1.6392060973412698E-2</c:v>
                </c:pt>
                <c:pt idx="1634">
                  <c:v>1.6387366667770666E-2</c:v>
                </c:pt>
                <c:pt idx="1635">
                  <c:v>1.6382724820862296E-2</c:v>
                </c:pt>
                <c:pt idx="1636">
                  <c:v>1.6378135431954044E-2</c:v>
                </c:pt>
                <c:pt idx="1637">
                  <c:v>1.6373598500319751E-2</c:v>
                </c:pt>
                <c:pt idx="1638">
                  <c:v>1.6369114025241296E-2</c:v>
                </c:pt>
                <c:pt idx="1639">
                  <c:v>1.6364682006010114E-2</c:v>
                </c:pt>
                <c:pt idx="1640">
                  <c:v>1.6360302441924594E-2</c:v>
                </c:pt>
                <c:pt idx="1641">
                  <c:v>1.6355975332292248E-2</c:v>
                </c:pt>
                <c:pt idx="1642">
                  <c:v>1.6351700676428407E-2</c:v>
                </c:pt>
                <c:pt idx="1643">
                  <c:v>1.63474784736573E-2</c:v>
                </c:pt>
                <c:pt idx="1644">
                  <c:v>1.6343308723310555E-2</c:v>
                </c:pt>
                <c:pt idx="1645">
                  <c:v>1.6338864955438272E-2</c:v>
                </c:pt>
                <c:pt idx="1646">
                  <c:v>1.6335126577261817E-2</c:v>
                </c:pt>
                <c:pt idx="1647">
                  <c:v>1.6331114180265203E-2</c:v>
                </c:pt>
                <c:pt idx="1648">
                  <c:v>1.6327154233104588E-2</c:v>
                </c:pt>
                <c:pt idx="1649">
                  <c:v>1.6323246735153948E-2</c:v>
                </c:pt>
                <c:pt idx="1650">
                  <c:v>1.6319391685795517E-2</c:v>
                </c:pt>
                <c:pt idx="1651">
                  <c:v>1.6315589084418911E-2</c:v>
                </c:pt>
                <c:pt idx="1652">
                  <c:v>1.6311838930423091E-2</c:v>
                </c:pt>
                <c:pt idx="1653">
                  <c:v>1.6308141223214404E-2</c:v>
                </c:pt>
                <c:pt idx="1654">
                  <c:v>1.6304495962208749E-2</c:v>
                </c:pt>
                <c:pt idx="1655">
                  <c:v>1.6300903070028887E-2</c:v>
                </c:pt>
                <c:pt idx="1656">
                  <c:v>1.6297362162109405E-2</c:v>
                </c:pt>
                <c:pt idx="1657">
                  <c:v>1.6293872777097602E-2</c:v>
                </c:pt>
                <c:pt idx="1658">
                  <c:v>1.6289969867668532E-2</c:v>
                </c:pt>
                <c:pt idx="1659">
                  <c:v>1.6287046730464449E-2</c:v>
                </c:pt>
                <c:pt idx="1660">
                  <c:v>1.628370914621113E-2</c:v>
                </c:pt>
                <c:pt idx="1661">
                  <c:v>1.628042123960155E-2</c:v>
                </c:pt>
                <c:pt idx="1662">
                  <c:v>1.6277182549354691E-2</c:v>
                </c:pt>
                <c:pt idx="1663">
                  <c:v>1.6273992614201926E-2</c:v>
                </c:pt>
                <c:pt idx="1664">
                  <c:v>1.6270850972888527E-2</c:v>
                </c:pt>
                <c:pt idx="1665">
                  <c:v>1.6267757164172138E-2</c:v>
                </c:pt>
                <c:pt idx="1666">
                  <c:v>1.6264710726823228E-2</c:v>
                </c:pt>
                <c:pt idx="1667">
                  <c:v>1.6261711199625304E-2</c:v>
                </c:pt>
                <c:pt idx="1668">
                  <c:v>1.6258758121372934E-2</c:v>
                </c:pt>
                <c:pt idx="1669">
                  <c:v>1.6255851030873739E-2</c:v>
                </c:pt>
                <c:pt idx="1670">
                  <c:v>1.6252989466946838E-2</c:v>
                </c:pt>
                <c:pt idx="1671">
                  <c:v>1.6250172968422866E-2</c:v>
                </c:pt>
                <c:pt idx="1672">
                  <c:v>1.6247401074143544E-2</c:v>
                </c:pt>
                <c:pt idx="1673">
                  <c:v>1.6244673322962741E-2</c:v>
                </c:pt>
                <c:pt idx="1674">
                  <c:v>1.6241989253744118E-2</c:v>
                </c:pt>
                <c:pt idx="1675">
                  <c:v>1.6239348405362841E-2</c:v>
                </c:pt>
                <c:pt idx="1676">
                  <c:v>1.6236750316704497E-2</c:v>
                </c:pt>
                <c:pt idx="1677">
                  <c:v>1.6234194526665111E-2</c:v>
                </c:pt>
                <c:pt idx="1678">
                  <c:v>1.6231680574150472E-2</c:v>
                </c:pt>
                <c:pt idx="1679">
                  <c:v>1.6229207998076804E-2</c:v>
                </c:pt>
                <c:pt idx="1680">
                  <c:v>1.6226126837224457E-2</c:v>
                </c:pt>
                <c:pt idx="1681">
                  <c:v>1.6223728620184705E-2</c:v>
                </c:pt>
                <c:pt idx="1682">
                  <c:v>1.6221370487864498E-2</c:v>
                </c:pt>
                <c:pt idx="1683">
                  <c:v>1.6219051975493039E-2</c:v>
                </c:pt>
                <c:pt idx="1684">
                  <c:v>1.6216772618309384E-2</c:v>
                </c:pt>
                <c:pt idx="1685">
                  <c:v>1.6214531951561785E-2</c:v>
                </c:pt>
                <c:pt idx="1686">
                  <c:v>1.6212329510506173E-2</c:v>
                </c:pt>
                <c:pt idx="1687">
                  <c:v>1.6211094274958208E-2</c:v>
                </c:pt>
                <c:pt idx="1688">
                  <c:v>1.6208037446539248E-2</c:v>
                </c:pt>
                <c:pt idx="1689">
                  <c:v>1.6206124707530734E-2</c:v>
                </c:pt>
                <c:pt idx="1690">
                  <c:v>1.620407988872534E-2</c:v>
                </c:pt>
                <c:pt idx="1691">
                  <c:v>1.6202070867239928E-2</c:v>
                </c:pt>
                <c:pt idx="1692">
                  <c:v>1.6200097180870492E-2</c:v>
                </c:pt>
                <c:pt idx="1693">
                  <c:v>1.6198158367419346E-2</c:v>
                </c:pt>
                <c:pt idx="1694">
                  <c:v>1.6196253964696632E-2</c:v>
                </c:pt>
                <c:pt idx="1695">
                  <c:v>1.6194383510520129E-2</c:v>
                </c:pt>
                <c:pt idx="1696">
                  <c:v>1.6192546542713706E-2</c:v>
                </c:pt>
                <c:pt idx="1697">
                  <c:v>1.6189983553942206E-2</c:v>
                </c:pt>
                <c:pt idx="1698">
                  <c:v>1.6188971217542522E-2</c:v>
                </c:pt>
                <c:pt idx="1699">
                  <c:v>1.6187231935859702E-2</c:v>
                </c:pt>
                <c:pt idx="1700">
                  <c:v>1.6185524291910624E-2</c:v>
                </c:pt>
                <c:pt idx="1701">
                  <c:v>1.6183847823552266E-2</c:v>
                </c:pt>
                <c:pt idx="1702">
                  <c:v>1.6182202068647702E-2</c:v>
                </c:pt>
                <c:pt idx="1703">
                  <c:v>1.6180586565065023E-2</c:v>
                </c:pt>
                <c:pt idx="1704">
                  <c:v>1.6179000850679283E-2</c:v>
                </c:pt>
                <c:pt idx="1705">
                  <c:v>1.6177444463370553E-2</c:v>
                </c:pt>
                <c:pt idx="1706">
                  <c:v>1.6175104958806707E-2</c:v>
                </c:pt>
                <c:pt idx="1707">
                  <c:v>1.6174417835898527E-2</c:v>
                </c:pt>
                <c:pt idx="1708">
                  <c:v>1.6172946941569684E-2</c:v>
                </c:pt>
                <c:pt idx="1709">
                  <c:v>1.6171504251852022E-2</c:v>
                </c:pt>
                <c:pt idx="1710">
                  <c:v>1.6170089766623128E-2</c:v>
                </c:pt>
                <c:pt idx="1711">
                  <c:v>1.6168703485763214E-2</c:v>
                </c:pt>
                <c:pt idx="1712">
                  <c:v>1.6167345409154224E-2</c:v>
                </c:pt>
                <c:pt idx="1713">
                  <c:v>1.6166015536681153E-2</c:v>
                </c:pt>
                <c:pt idx="1714">
                  <c:v>1.616471386823096E-2</c:v>
                </c:pt>
                <c:pt idx="1715">
                  <c:v>1.6163440403693434E-2</c:v>
                </c:pt>
                <c:pt idx="1716">
                  <c:v>1.616219514296054E-2</c:v>
                </c:pt>
                <c:pt idx="1717">
                  <c:v>1.6160978085926422E-2</c:v>
                </c:pt>
                <c:pt idx="1718">
                  <c:v>1.6159789232487839E-2</c:v>
                </c:pt>
                <c:pt idx="1719">
                  <c:v>1.6157740353210204E-2</c:v>
                </c:pt>
                <c:pt idx="1720">
                  <c:v>1.6157496135996294E-2</c:v>
                </c:pt>
                <c:pt idx="1721">
                  <c:v>1.6156391892748825E-2</c:v>
                </c:pt>
                <c:pt idx="1722">
                  <c:v>1.6155315852707668E-2</c:v>
                </c:pt>
                <c:pt idx="1723">
                  <c:v>1.6153217813019517E-2</c:v>
                </c:pt>
                <c:pt idx="1724">
                  <c:v>1.6152206327183498E-2</c:v>
                </c:pt>
                <c:pt idx="1725">
                  <c:v>1.6151223041746203E-2</c:v>
                </c:pt>
                <c:pt idx="1726">
                  <c:v>1.6150267956625077E-2</c:v>
                </c:pt>
                <c:pt idx="1727">
                  <c:v>1.6149341071738866E-2</c:v>
                </c:pt>
                <c:pt idx="1728">
                  <c:v>1.6148442387009819E-2</c:v>
                </c:pt>
                <c:pt idx="1729">
                  <c:v>1.6147571902361949E-2</c:v>
                </c:pt>
                <c:pt idx="1730">
                  <c:v>1.6146729617721449E-2</c:v>
                </c:pt>
                <c:pt idx="1731">
                  <c:v>1.61459155330178E-2</c:v>
                </c:pt>
                <c:pt idx="1732">
                  <c:v>1.6145129648182016E-2</c:v>
                </c:pt>
                <c:pt idx="1733">
                  <c:v>1.6144371963147962E-2</c:v>
                </c:pt>
                <c:pt idx="1734">
                  <c:v>1.6143642477851463E-2</c:v>
                </c:pt>
                <c:pt idx="1735">
                  <c:v>1.6142941192230767E-2</c:v>
                </c:pt>
                <c:pt idx="1736">
                  <c:v>1.6142268106227174E-2</c:v>
                </c:pt>
                <c:pt idx="1737">
                  <c:v>1.6141623219783751E-2</c:v>
                </c:pt>
                <c:pt idx="1738">
                  <c:v>1.6141006532845961E-2</c:v>
                </c:pt>
                <c:pt idx="1739">
                  <c:v>1.6140255085565013E-2</c:v>
                </c:pt>
                <c:pt idx="1740">
                  <c:v>1.6139857757281644E-2</c:v>
                </c:pt>
                <c:pt idx="1741">
                  <c:v>1.6139325668558094E-2</c:v>
                </c:pt>
                <c:pt idx="1742">
                  <c:v>1.6138821779146367E-2</c:v>
                </c:pt>
                <c:pt idx="1743">
                  <c:v>1.6138346089003747E-2</c:v>
                </c:pt>
                <c:pt idx="1744">
                  <c:v>1.6137898598090381E-2</c:v>
                </c:pt>
                <c:pt idx="1745">
                  <c:v>1.6137479306368382E-2</c:v>
                </c:pt>
                <c:pt idx="1746">
                  <c:v>1.6137088213802268E-2</c:v>
                </c:pt>
                <c:pt idx="1747">
                  <c:v>1.6136725320359192E-2</c:v>
                </c:pt>
                <c:pt idx="1748">
                  <c:v>1.6136390626008273E-2</c:v>
                </c:pt>
                <c:pt idx="1749">
                  <c:v>1.6136084130721477E-2</c:v>
                </c:pt>
                <c:pt idx="1750">
                  <c:v>1.6135805834473185E-2</c:v>
                </c:pt>
                <c:pt idx="1751">
                  <c:v>1.6135555737239304E-2</c:v>
                </c:pt>
                <c:pt idx="1752">
                  <c:v>1.6135333838999247E-2</c:v>
                </c:pt>
                <c:pt idx="1753">
                  <c:v>1.6135140139733963E-2</c:v>
                </c:pt>
                <c:pt idx="1754">
                  <c:v>1.6134974639427244E-2</c:v>
                </c:pt>
                <c:pt idx="1755">
                  <c:v>1.6134837338065072E-2</c:v>
                </c:pt>
                <c:pt idx="1756">
                  <c:v>1.6134728235635845E-2</c:v>
                </c:pt>
                <c:pt idx="1757">
                  <c:v>1.6134647332130801E-2</c:v>
                </c:pt>
                <c:pt idx="1758">
                  <c:v>1.613459462754227E-2</c:v>
                </c:pt>
                <c:pt idx="1759">
                  <c:v>1.6134570121866535E-2</c:v>
                </c:pt>
                <c:pt idx="1760">
                  <c:v>1.6134573815101184E-2</c:v>
                </c:pt>
                <c:pt idx="1761">
                  <c:v>1.6134605707246438E-2</c:v>
                </c:pt>
                <c:pt idx="1762">
                  <c:v>1.6134665798305362E-2</c:v>
                </c:pt>
                <c:pt idx="1763">
                  <c:v>1.6134754088282771E-2</c:v>
                </c:pt>
                <c:pt idx="1764">
                  <c:v>1.6134870577185899E-2</c:v>
                </c:pt>
                <c:pt idx="1765">
                  <c:v>1.6135015265025251E-2</c:v>
                </c:pt>
                <c:pt idx="1766">
                  <c:v>1.6135188151812439E-2</c:v>
                </c:pt>
                <c:pt idx="1767">
                  <c:v>1.6135389237562137E-2</c:v>
                </c:pt>
                <c:pt idx="1768">
                  <c:v>1.6135618522291419E-2</c:v>
                </c:pt>
                <c:pt idx="1769">
                  <c:v>1.6135876006019567E-2</c:v>
                </c:pt>
                <c:pt idx="1770">
                  <c:v>1.6136161688768694E-2</c:v>
                </c:pt>
                <c:pt idx="1771">
                  <c:v>1.6136475570562237E-2</c:v>
                </c:pt>
                <c:pt idx="1772">
                  <c:v>1.6136817651427132E-2</c:v>
                </c:pt>
                <c:pt idx="1773">
                  <c:v>1.6137187931392287E-2</c:v>
                </c:pt>
                <c:pt idx="1774">
                  <c:v>1.6137586410488583E-2</c:v>
                </c:pt>
                <c:pt idx="1775">
                  <c:v>1.6138076344762119E-2</c:v>
                </c:pt>
                <c:pt idx="1776">
                  <c:v>1.6138535250684916E-2</c:v>
                </c:pt>
                <c:pt idx="1777">
                  <c:v>1.6139022355852951E-2</c:v>
                </c:pt>
                <c:pt idx="1778">
                  <c:v>1.6139537660306964E-2</c:v>
                </c:pt>
                <c:pt idx="1779">
                  <c:v>1.6140081164090749E-2</c:v>
                </c:pt>
                <c:pt idx="1780">
                  <c:v>1.6140652867249645E-2</c:v>
                </c:pt>
                <c:pt idx="1781">
                  <c:v>1.6141252769832706E-2</c:v>
                </c:pt>
                <c:pt idx="1782">
                  <c:v>1.6141880871890304E-2</c:v>
                </c:pt>
                <c:pt idx="1783">
                  <c:v>1.6142537173475219E-2</c:v>
                </c:pt>
                <c:pt idx="1784">
                  <c:v>1.6143221674642855E-2</c:v>
                </c:pt>
                <c:pt idx="1785">
                  <c:v>1.6143934375451034E-2</c:v>
                </c:pt>
                <c:pt idx="1786">
                  <c:v>1.6144675275959978E-2</c:v>
                </c:pt>
                <c:pt idx="1787">
                  <c:v>1.6145444376232103E-2</c:v>
                </c:pt>
                <c:pt idx="1788">
                  <c:v>1.6146241676332457E-2</c:v>
                </c:pt>
                <c:pt idx="1789">
                  <c:v>1.6147308213051999E-2</c:v>
                </c:pt>
                <c:pt idx="1790">
                  <c:v>1.6148169970159099E-2</c:v>
                </c:pt>
                <c:pt idx="1791">
                  <c:v>1.6149059927323937E-2</c:v>
                </c:pt>
                <c:pt idx="1792">
                  <c:v>1.6151001331182007E-2</c:v>
                </c:pt>
                <c:pt idx="1793">
                  <c:v>1.6150924442131252E-2</c:v>
                </c:pt>
                <c:pt idx="1794">
                  <c:v>1.6151898999930973E-2</c:v>
                </c:pt>
                <c:pt idx="1795">
                  <c:v>1.615290175810314E-2</c:v>
                </c:pt>
                <c:pt idx="1796">
                  <c:v>1.6153932716733169E-2</c:v>
                </c:pt>
                <c:pt idx="1797">
                  <c:v>1.6154991875907999E-2</c:v>
                </c:pt>
                <c:pt idx="1798">
                  <c:v>1.6156079235716114E-2</c:v>
                </c:pt>
                <c:pt idx="1799">
                  <c:v>1.6157194796250361E-2</c:v>
                </c:pt>
                <c:pt idx="1800">
                  <c:v>1.6158338557604044E-2</c:v>
                </c:pt>
                <c:pt idx="1801">
                  <c:v>1.615951051987418E-2</c:v>
                </c:pt>
                <c:pt idx="1802">
                  <c:v>1.6160710683159534E-2</c:v>
                </c:pt>
                <c:pt idx="1803">
                  <c:v>1.6161939047561292E-2</c:v>
                </c:pt>
                <c:pt idx="1804">
                  <c:v>1.6163195613183256E-2</c:v>
                </c:pt>
                <c:pt idx="1805">
                  <c:v>1.6164480380131647E-2</c:v>
                </c:pt>
                <c:pt idx="1806">
                  <c:v>1.616579334851443E-2</c:v>
                </c:pt>
                <c:pt idx="1807">
                  <c:v>1.6167134518442421E-2</c:v>
                </c:pt>
                <c:pt idx="1808">
                  <c:v>1.6168503890029287E-2</c:v>
                </c:pt>
                <c:pt idx="1809">
                  <c:v>1.6169901463390653E-2</c:v>
                </c:pt>
                <c:pt idx="1810">
                  <c:v>1.6171327238643691E-2</c:v>
                </c:pt>
                <c:pt idx="1811">
                  <c:v>1.6172781215909513E-2</c:v>
                </c:pt>
                <c:pt idx="1812">
                  <c:v>1.6174263395310313E-2</c:v>
                </c:pt>
                <c:pt idx="1813">
                  <c:v>1.617577377697137E-2</c:v>
                </c:pt>
                <c:pt idx="1814">
                  <c:v>1.617731236102014E-2</c:v>
                </c:pt>
                <c:pt idx="1815">
                  <c:v>1.6178879147586707E-2</c:v>
                </c:pt>
                <c:pt idx="1816">
                  <c:v>1.6180474136803135E-2</c:v>
                </c:pt>
                <c:pt idx="1817">
                  <c:v>1.6182097328803671E-2</c:v>
                </c:pt>
                <c:pt idx="1818">
                  <c:v>1.6183748723725633E-2</c:v>
                </c:pt>
                <c:pt idx="1819">
                  <c:v>1.6185428321708301E-2</c:v>
                </c:pt>
                <c:pt idx="1820">
                  <c:v>1.6187136122893592E-2</c:v>
                </c:pt>
                <c:pt idx="1821">
                  <c:v>1.6188872127425608E-2</c:v>
                </c:pt>
                <c:pt idx="1822">
                  <c:v>1.6190636335450426E-2</c:v>
                </c:pt>
                <c:pt idx="1823">
                  <c:v>1.6192428747117408E-2</c:v>
                </c:pt>
                <c:pt idx="1824">
                  <c:v>1.6194249362577882E-2</c:v>
                </c:pt>
                <c:pt idx="1825">
                  <c:v>1.6196098181985148E-2</c:v>
                </c:pt>
                <c:pt idx="1826">
                  <c:v>1.6199060453486118E-2</c:v>
                </c:pt>
                <c:pt idx="1827">
                  <c:v>1.6201190175835871E-2</c:v>
                </c:pt>
                <c:pt idx="1828">
                  <c:v>1.620181386546125E-2</c:v>
                </c:pt>
                <c:pt idx="1829">
                  <c:v>1.6203775502240402E-2</c:v>
                </c:pt>
                <c:pt idx="1830">
                  <c:v>1.6205765343770304E-2</c:v>
                </c:pt>
                <c:pt idx="1831">
                  <c:v>1.6207783390219378E-2</c:v>
                </c:pt>
                <c:pt idx="1832">
                  <c:v>1.6209829641757562E-2</c:v>
                </c:pt>
                <c:pt idx="1833">
                  <c:v>1.6211904098557436E-2</c:v>
                </c:pt>
                <c:pt idx="1834">
                  <c:v>1.6214006760794417E-2</c:v>
                </c:pt>
                <c:pt idx="1835">
                  <c:v>1.6216137628645683E-2</c:v>
                </c:pt>
                <c:pt idx="1836">
                  <c:v>1.6219905895591559E-2</c:v>
                </c:pt>
                <c:pt idx="1837">
                  <c:v>1.6222099513562089E-2</c:v>
                </c:pt>
                <c:pt idx="1838">
                  <c:v>1.6224321341556287E-2</c:v>
                </c:pt>
                <c:pt idx="1839">
                  <c:v>1.6226571379764212E-2</c:v>
                </c:pt>
                <c:pt idx="1840">
                  <c:v>1.6228849628377236E-2</c:v>
                </c:pt>
                <c:pt idx="1841">
                  <c:v>1.6231156087588464E-2</c:v>
                </c:pt>
                <c:pt idx="1842">
                  <c:v>1.6234040290074379E-2</c:v>
                </c:pt>
                <c:pt idx="1843">
                  <c:v>1.6235853638594908E-2</c:v>
                </c:pt>
                <c:pt idx="1844">
                  <c:v>1.6236584722412423E-2</c:v>
                </c:pt>
                <c:pt idx="1845">
                  <c:v>1.6240664034382481E-2</c:v>
                </c:pt>
                <c:pt idx="1846">
                  <c:v>1.6243111549579515E-2</c:v>
                </c:pt>
                <c:pt idx="1847">
                  <c:v>1.6245587276588567E-2</c:v>
                </c:pt>
                <c:pt idx="1848">
                  <c:v>1.624809121562077E-2</c:v>
                </c:pt>
                <c:pt idx="1849">
                  <c:v>1.6250623366888782E-2</c:v>
                </c:pt>
                <c:pt idx="1850">
                  <c:v>1.62531837306083E-2</c:v>
                </c:pt>
                <c:pt idx="1851">
                  <c:v>1.6255772306997408E-2</c:v>
                </c:pt>
                <c:pt idx="1852">
                  <c:v>1.6258389096275718E-2</c:v>
                </c:pt>
                <c:pt idx="1853">
                  <c:v>1.6261034098666523E-2</c:v>
                </c:pt>
                <c:pt idx="1854">
                  <c:v>1.6263707314394433E-2</c:v>
                </c:pt>
                <c:pt idx="1855">
                  <c:v>1.6266408743687302E-2</c:v>
                </c:pt>
                <c:pt idx="1856">
                  <c:v>1.6269138386774733E-2</c:v>
                </c:pt>
                <c:pt idx="1857">
                  <c:v>1.627015313109749E-2</c:v>
                </c:pt>
                <c:pt idx="1858">
                  <c:v>1.6274682315265361E-2</c:v>
                </c:pt>
                <c:pt idx="1859">
                  <c:v>1.6277496601139922E-2</c:v>
                </c:pt>
                <c:pt idx="1860">
                  <c:v>1.6280339101752854E-2</c:v>
                </c:pt>
                <c:pt idx="1861">
                  <c:v>1.6283209817345701E-2</c:v>
                </c:pt>
                <c:pt idx="1862">
                  <c:v>1.6286108748163053E-2</c:v>
                </c:pt>
                <c:pt idx="1863">
                  <c:v>1.6289035894451236E-2</c:v>
                </c:pt>
                <c:pt idx="1864">
                  <c:v>1.6291991256459613E-2</c:v>
                </c:pt>
                <c:pt idx="1865">
                  <c:v>1.6294974834439507E-2</c:v>
                </c:pt>
                <c:pt idx="1866">
                  <c:v>1.6297986628644845E-2</c:v>
                </c:pt>
                <c:pt idx="1867">
                  <c:v>1.6301026639331723E-2</c:v>
                </c:pt>
                <c:pt idx="1868">
                  <c:v>1.6304094866759284E-2</c:v>
                </c:pt>
                <c:pt idx="1869">
                  <c:v>1.6307191311188192E-2</c:v>
                </c:pt>
                <c:pt idx="1870">
                  <c:v>1.6310315972881927E-2</c:v>
                </c:pt>
                <c:pt idx="1871">
                  <c:v>1.6313468852107018E-2</c:v>
                </c:pt>
                <c:pt idx="1872">
                  <c:v>1.6316649949130856E-2</c:v>
                </c:pt>
                <c:pt idx="1873">
                  <c:v>1.6319859264224752E-2</c:v>
                </c:pt>
                <c:pt idx="1874">
                  <c:v>1.6323096797661526E-2</c:v>
                </c:pt>
                <c:pt idx="1875">
                  <c:v>1.6326362549716828E-2</c:v>
                </c:pt>
                <c:pt idx="1876">
                  <c:v>1.6329656520668482E-2</c:v>
                </c:pt>
                <c:pt idx="1877">
                  <c:v>1.6332978710797131E-2</c:v>
                </c:pt>
                <c:pt idx="1878">
                  <c:v>1.6336955824961395E-2</c:v>
                </c:pt>
                <c:pt idx="1879">
                  <c:v>1.6337822490779239E-2</c:v>
                </c:pt>
                <c:pt idx="1880">
                  <c:v>1.6343114599081256E-2</c:v>
                </c:pt>
                <c:pt idx="1881">
                  <c:v>1.6346549668767127E-2</c:v>
                </c:pt>
                <c:pt idx="1882">
                  <c:v>1.6350012959067541E-2</c:v>
                </c:pt>
                <c:pt idx="1883">
                  <c:v>1.6353504470276822E-2</c:v>
                </c:pt>
                <c:pt idx="1884">
                  <c:v>1.6357024202692132E-2</c:v>
                </c:pt>
                <c:pt idx="1885">
                  <c:v>1.6360572156613004E-2</c:v>
                </c:pt>
                <c:pt idx="1886">
                  <c:v>1.6364148332341597E-2</c:v>
                </c:pt>
                <c:pt idx="1887">
                  <c:v>1.6367752730181793E-2</c:v>
                </c:pt>
                <c:pt idx="1888">
                  <c:v>1.6369441388985335E-2</c:v>
                </c:pt>
                <c:pt idx="1889">
                  <c:v>1.637309568953714E-2</c:v>
                </c:pt>
                <c:pt idx="1890">
                  <c:v>1.637677820913051E-2</c:v>
                </c:pt>
                <c:pt idx="1891">
                  <c:v>1.6380488948075998E-2</c:v>
                </c:pt>
                <c:pt idx="1892">
                  <c:v>1.6384227906687213E-2</c:v>
                </c:pt>
                <c:pt idx="1893">
                  <c:v>1.639063116181734E-2</c:v>
                </c:pt>
                <c:pt idx="1894">
                  <c:v>1.6391790484171127E-2</c:v>
                </c:pt>
                <c:pt idx="1895">
                  <c:v>1.6395614103682003E-2</c:v>
                </c:pt>
                <c:pt idx="1896">
                  <c:v>1.6399465944134953E-2</c:v>
                </c:pt>
                <c:pt idx="1897">
                  <c:v>1.6403346005855201E-2</c:v>
                </c:pt>
                <c:pt idx="1898">
                  <c:v>1.6407254289170153E-2</c:v>
                </c:pt>
                <c:pt idx="1899">
                  <c:v>1.6411190794410068E-2</c:v>
                </c:pt>
                <c:pt idx="1900">
                  <c:v>1.641515552190673E-2</c:v>
                </c:pt>
                <c:pt idx="1901">
                  <c:v>1.6419148471995E-2</c:v>
                </c:pt>
                <c:pt idx="1902">
                  <c:v>1.6423169645011705E-2</c:v>
                </c:pt>
                <c:pt idx="1903">
                  <c:v>1.6427219041296733E-2</c:v>
                </c:pt>
                <c:pt idx="1904">
                  <c:v>1.6431296661191513E-2</c:v>
                </c:pt>
                <c:pt idx="1905">
                  <c:v>1.6435402505040313E-2</c:v>
                </c:pt>
                <c:pt idx="1906">
                  <c:v>1.6439536573189601E-2</c:v>
                </c:pt>
                <c:pt idx="1907">
                  <c:v>1.6443698865988468E-2</c:v>
                </c:pt>
                <c:pt idx="1908">
                  <c:v>1.6447889383788189E-2</c:v>
                </c:pt>
                <c:pt idx="1909">
                  <c:v>1.6452108126942675E-2</c:v>
                </c:pt>
                <c:pt idx="1910">
                  <c:v>1.645635509580759E-2</c:v>
                </c:pt>
                <c:pt idx="1911">
                  <c:v>1.6460630290741875E-2</c:v>
                </c:pt>
                <c:pt idx="1912">
                  <c:v>1.6464933712106011E-2</c:v>
                </c:pt>
                <c:pt idx="1913">
                  <c:v>1.6469265360263326E-2</c:v>
                </c:pt>
                <c:pt idx="1914">
                  <c:v>1.647362523557977E-2</c:v>
                </c:pt>
                <c:pt idx="1915">
                  <c:v>1.6478013144519854E-2</c:v>
                </c:pt>
                <c:pt idx="1916">
                  <c:v>1.6482428117929621E-2</c:v>
                </c:pt>
                <c:pt idx="1917">
                  <c:v>1.6486868992736138E-2</c:v>
                </c:pt>
                <c:pt idx="1918">
                  <c:v>1.6491334605847213E-2</c:v>
                </c:pt>
                <c:pt idx="1919">
                  <c:v>1.6495823794152247E-2</c:v>
                </c:pt>
                <c:pt idx="1920">
                  <c:v>1.6500335394520942E-2</c:v>
                </c:pt>
                <c:pt idx="1921">
                  <c:v>1.6504868243804153E-2</c:v>
                </c:pt>
                <c:pt idx="1922">
                  <c:v>1.6509421178833032E-2</c:v>
                </c:pt>
                <c:pt idx="1923">
                  <c:v>1.6513993036418366E-2</c:v>
                </c:pt>
                <c:pt idx="1924">
                  <c:v>1.6518582653351883E-2</c:v>
                </c:pt>
                <c:pt idx="1925">
                  <c:v>1.6523188866404071E-2</c:v>
                </c:pt>
                <c:pt idx="1926">
                  <c:v>1.6527810512324832E-2</c:v>
                </c:pt>
                <c:pt idx="1927">
                  <c:v>1.6532446427843916E-2</c:v>
                </c:pt>
                <c:pt idx="1928">
                  <c:v>1.6537095449670275E-2</c:v>
                </c:pt>
                <c:pt idx="1929">
                  <c:v>1.6541756414491172E-2</c:v>
                </c:pt>
                <c:pt idx="1930">
                  <c:v>1.6546428158973284E-2</c:v>
                </c:pt>
                <c:pt idx="1931">
                  <c:v>1.6551109519762054E-2</c:v>
                </c:pt>
                <c:pt idx="1932">
                  <c:v>1.6555799333480579E-2</c:v>
                </c:pt>
                <c:pt idx="1933">
                  <c:v>1.6560496436731586E-2</c:v>
                </c:pt>
                <c:pt idx="1934">
                  <c:v>1.656519966609547E-2</c:v>
                </c:pt>
                <c:pt idx="1935">
                  <c:v>1.6569907858131384E-2</c:v>
                </c:pt>
                <c:pt idx="1936">
                  <c:v>1.6574619849375912E-2</c:v>
                </c:pt>
                <c:pt idx="1937">
                  <c:v>1.6579334476344632E-2</c:v>
                </c:pt>
                <c:pt idx="1938">
                  <c:v>1.6584050575531202E-2</c:v>
                </c:pt>
                <c:pt idx="1939">
                  <c:v>1.6588766983407395E-2</c:v>
                </c:pt>
                <c:pt idx="1940">
                  <c:v>1.6593482536422201E-2</c:v>
                </c:pt>
                <c:pt idx="1941">
                  <c:v>1.659819607100381E-2</c:v>
                </c:pt>
                <c:pt idx="1942">
                  <c:v>1.6602906423558279E-2</c:v>
                </c:pt>
                <c:pt idx="1943">
                  <c:v>1.6610460980796399E-2</c:v>
                </c:pt>
                <c:pt idx="1944">
                  <c:v>1.661231292810058E-2</c:v>
                </c:pt>
                <c:pt idx="1945">
                  <c:v>1.661700675279126E-2</c:v>
                </c:pt>
                <c:pt idx="1946">
                  <c:v>1.6621692740860287E-2</c:v>
                </c:pt>
                <c:pt idx="1947">
                  <c:v>1.6626369728605976E-2</c:v>
                </c:pt>
                <c:pt idx="1948">
                  <c:v>1.6631036552303656E-2</c:v>
                </c:pt>
                <c:pt idx="1949">
                  <c:v>1.6635692048207616E-2</c:v>
                </c:pt>
                <c:pt idx="1950">
                  <c:v>1.6640335052551133E-2</c:v>
                </c:pt>
                <c:pt idx="1951">
                  <c:v>1.6644964401546891E-2</c:v>
                </c:pt>
                <c:pt idx="1952">
                  <c:v>1.6649578931385682E-2</c:v>
                </c:pt>
                <c:pt idx="1953">
                  <c:v>1.6654177478237484E-2</c:v>
                </c:pt>
                <c:pt idx="1954">
                  <c:v>1.6658758878253008E-2</c:v>
                </c:pt>
                <c:pt idx="1955">
                  <c:v>1.6663321967561057E-2</c:v>
                </c:pt>
                <c:pt idx="1956">
                  <c:v>1.6667865582270954E-2</c:v>
                </c:pt>
                <c:pt idx="1957">
                  <c:v>1.6672388558471869E-2</c:v>
                </c:pt>
                <c:pt idx="1958">
                  <c:v>1.667688973223282E-2</c:v>
                </c:pt>
                <c:pt idx="1959">
                  <c:v>1.6681367939604213E-2</c:v>
                </c:pt>
                <c:pt idx="1960">
                  <c:v>1.6685822016616308E-2</c:v>
                </c:pt>
                <c:pt idx="1961">
                  <c:v>1.6690250799280743E-2</c:v>
                </c:pt>
                <c:pt idx="1962">
                  <c:v>1.669465312359077E-2</c:v>
                </c:pt>
                <c:pt idx="1963">
                  <c:v>1.6699027825520792E-2</c:v>
                </c:pt>
                <c:pt idx="1964">
                  <c:v>1.6703373741027053E-2</c:v>
                </c:pt>
                <c:pt idx="1965">
                  <c:v>1.6707689706048263E-2</c:v>
                </c:pt>
                <c:pt idx="1966">
                  <c:v>1.6711974556506051E-2</c:v>
                </c:pt>
                <c:pt idx="1967">
                  <c:v>1.6716227250441574E-2</c:v>
                </c:pt>
                <c:pt idx="1968">
                  <c:v>1.6720447499630593E-2</c:v>
                </c:pt>
                <c:pt idx="1969">
                  <c:v>1.6724635303097445E-2</c:v>
                </c:pt>
                <c:pt idx="1970">
                  <c:v>1.6728790660436105E-2</c:v>
                </c:pt>
                <c:pt idx="1971">
                  <c:v>1.6732913571242944E-2</c:v>
                </c:pt>
                <c:pt idx="1972">
                  <c:v>1.6737004035117631E-2</c:v>
                </c:pt>
                <c:pt idx="1973">
                  <c:v>1.6741062051663327E-2</c:v>
                </c:pt>
                <c:pt idx="1974">
                  <c:v>1.6745087620485394E-2</c:v>
                </c:pt>
                <c:pt idx="1975">
                  <c:v>1.6749080741194005E-2</c:v>
                </c:pt>
                <c:pt idx="1976">
                  <c:v>1.6753041413400869E-2</c:v>
                </c:pt>
                <c:pt idx="1977">
                  <c:v>1.675696963672163E-2</c:v>
                </c:pt>
                <c:pt idx="1978">
                  <c:v>1.6760865410774792E-2</c:v>
                </c:pt>
                <c:pt idx="1979">
                  <c:v>1.6764728735182571E-2</c:v>
                </c:pt>
                <c:pt idx="1980">
                  <c:v>1.676855960956938E-2</c:v>
                </c:pt>
                <c:pt idx="1981">
                  <c:v>1.6772358033563788E-2</c:v>
                </c:pt>
                <c:pt idx="1982">
                  <c:v>1.6776124006796556E-2</c:v>
                </c:pt>
                <c:pt idx="1983">
                  <c:v>1.6781655714506058E-2</c:v>
                </c:pt>
                <c:pt idx="1984">
                  <c:v>1.6785347854387078E-2</c:v>
                </c:pt>
                <c:pt idx="1985">
                  <c:v>1.6789007539391602E-2</c:v>
                </c:pt>
                <c:pt idx="1986">
                  <c:v>1.6792634769162422E-2</c:v>
                </c:pt>
                <c:pt idx="1987">
                  <c:v>1.6796229543345378E-2</c:v>
                </c:pt>
                <c:pt idx="1988">
                  <c:v>1.6799791861589582E-2</c:v>
                </c:pt>
                <c:pt idx="1989">
                  <c:v>1.680332172354719E-2</c:v>
                </c:pt>
                <c:pt idx="1990">
                  <c:v>1.6806819128874061E-2</c:v>
                </c:pt>
                <c:pt idx="1991">
                  <c:v>1.6810284077228239E-2</c:v>
                </c:pt>
                <c:pt idx="1992">
                  <c:v>1.6813716568272335E-2</c:v>
                </c:pt>
                <c:pt idx="1993">
                  <c:v>1.6817116601670051E-2</c:v>
                </c:pt>
                <c:pt idx="1994">
                  <c:v>1.6820484177090748E-2</c:v>
                </c:pt>
                <c:pt idx="1995">
                  <c:v>1.6824497236167829E-2</c:v>
                </c:pt>
                <c:pt idx="1996">
                  <c:v>1.6825304554973202E-2</c:v>
                </c:pt>
                <c:pt idx="1997">
                  <c:v>1.6830392152214477E-2</c:v>
                </c:pt>
                <c:pt idx="1998">
                  <c:v>1.6834230978325301E-2</c:v>
                </c:pt>
                <c:pt idx="1999">
                  <c:v>1.6836835173133228E-2</c:v>
                </c:pt>
                <c:pt idx="2000">
                  <c:v>1.6840007993895314E-2</c:v>
                </c:pt>
                <c:pt idx="2001">
                  <c:v>1.6843148354445229E-2</c:v>
                </c:pt>
                <c:pt idx="2002">
                  <c:v>1.6846256254476291E-2</c:v>
                </c:pt>
                <c:pt idx="2003">
                  <c:v>1.6849331693685094E-2</c:v>
                </c:pt>
                <c:pt idx="2004">
                  <c:v>1.6852374671771714E-2</c:v>
                </c:pt>
                <c:pt idx="2005">
                  <c:v>1.6855385188438626E-2</c:v>
                </c:pt>
                <c:pt idx="2006">
                  <c:v>1.6858363243392436E-2</c:v>
                </c:pt>
                <c:pt idx="2007">
                  <c:v>1.6861308836341935E-2</c:v>
                </c:pt>
                <c:pt idx="2008">
                  <c:v>1.6864221967000055E-2</c:v>
                </c:pt>
                <c:pt idx="2009">
                  <c:v>1.6865370089305182E-2</c:v>
                </c:pt>
                <c:pt idx="2010">
                  <c:v>1.6869950840306694E-2</c:v>
                </c:pt>
                <c:pt idx="2011">
                  <c:v>1.6872766582396104E-2</c:v>
                </c:pt>
                <c:pt idx="2012">
                  <c:v>1.6875549861075676E-2</c:v>
                </c:pt>
                <c:pt idx="2013">
                  <c:v>1.6878300676073373E-2</c:v>
                </c:pt>
                <c:pt idx="2014">
                  <c:v>1.6881019027120629E-2</c:v>
                </c:pt>
                <c:pt idx="2015">
                  <c:v>1.6883704913951938E-2</c:v>
                </c:pt>
                <c:pt idx="2016">
                  <c:v>1.688635833630571E-2</c:v>
                </c:pt>
                <c:pt idx="2017">
                  <c:v>1.68889792939221E-2</c:v>
                </c:pt>
                <c:pt idx="2018">
                  <c:v>1.6889894431075071E-2</c:v>
                </c:pt>
                <c:pt idx="2019">
                  <c:v>1.6894123813924033E-2</c:v>
                </c:pt>
                <c:pt idx="2020">
                  <c:v>1.689664737580731E-2</c:v>
                </c:pt>
                <c:pt idx="2021">
                  <c:v>1.6899138471949099E-2</c:v>
                </c:pt>
                <c:pt idx="2022">
                  <c:v>1.6901597102106546E-2</c:v>
                </c:pt>
                <c:pt idx="2023">
                  <c:v>1.6904023266038973E-2</c:v>
                </c:pt>
                <c:pt idx="2024">
                  <c:v>1.6906416963510057E-2</c:v>
                </c:pt>
                <c:pt idx="2025">
                  <c:v>1.6908778194286083E-2</c:v>
                </c:pt>
                <c:pt idx="2026">
                  <c:v>1.6911106958136614E-2</c:v>
                </c:pt>
                <c:pt idx="2027">
                  <c:v>1.6913403254833818E-2</c:v>
                </c:pt>
                <c:pt idx="2028">
                  <c:v>1.6915667084154224E-2</c:v>
                </c:pt>
                <c:pt idx="2029">
                  <c:v>1.6917898445876323E-2</c:v>
                </c:pt>
                <c:pt idx="2030">
                  <c:v>1.6920097339782517E-2</c:v>
                </c:pt>
                <c:pt idx="2031">
                  <c:v>1.6920676555023554E-2</c:v>
                </c:pt>
                <c:pt idx="2032">
                  <c:v>1.6924397723290994E-2</c:v>
                </c:pt>
                <c:pt idx="2033">
                  <c:v>1.6926499212473772E-2</c:v>
                </c:pt>
                <c:pt idx="2034">
                  <c:v>1.6928568233001214E-2</c:v>
                </c:pt>
                <c:pt idx="2035">
                  <c:v>1.6930429390505441E-2</c:v>
                </c:pt>
                <c:pt idx="2036">
                  <c:v>1.693242401025262E-2</c:v>
                </c:pt>
                <c:pt idx="2037">
                  <c:v>1.6934386163697929E-2</c:v>
                </c:pt>
                <c:pt idx="2038">
                  <c:v>1.6936315850651282E-2</c:v>
                </c:pt>
                <c:pt idx="2039">
                  <c:v>1.6938213070924329E-2</c:v>
                </c:pt>
                <c:pt idx="2040">
                  <c:v>1.694007782433421E-2</c:v>
                </c:pt>
                <c:pt idx="2041">
                  <c:v>1.6941910110698705E-2</c:v>
                </c:pt>
                <c:pt idx="2042">
                  <c:v>1.6943709929840428E-2</c:v>
                </c:pt>
                <c:pt idx="2043">
                  <c:v>1.6945477281584614E-2</c:v>
                </c:pt>
                <c:pt idx="2044">
                  <c:v>1.6947711305618649E-2</c:v>
                </c:pt>
                <c:pt idx="2045">
                  <c:v>1.6949411482251136E-2</c:v>
                </c:pt>
                <c:pt idx="2046">
                  <c:v>1.6951079189461277E-2</c:v>
                </c:pt>
                <c:pt idx="2047">
                  <c:v>1.695271442708746E-2</c:v>
                </c:pt>
                <c:pt idx="2048">
                  <c:v>1.6954317194970026E-2</c:v>
                </c:pt>
                <c:pt idx="2049">
                  <c:v>1.6955887492953473E-2</c:v>
                </c:pt>
                <c:pt idx="2050">
                  <c:v>1.6957858736384473E-2</c:v>
                </c:pt>
                <c:pt idx="2051">
                  <c:v>1.6958930678612788E-2</c:v>
                </c:pt>
                <c:pt idx="2052">
                  <c:v>1.6960403565992498E-2</c:v>
                </c:pt>
                <c:pt idx="2053">
                  <c:v>1.6961843982880559E-2</c:v>
                </c:pt>
                <c:pt idx="2054">
                  <c:v>1.6963251929136319E-2</c:v>
                </c:pt>
                <c:pt idx="2055">
                  <c:v>1.6964627404622176E-2</c:v>
                </c:pt>
                <c:pt idx="2056">
                  <c:v>1.6965970409205132E-2</c:v>
                </c:pt>
                <c:pt idx="2057">
                  <c:v>1.6967280942754352E-2</c:v>
                </c:pt>
                <c:pt idx="2058">
                  <c:v>1.6968559005141423E-2</c:v>
                </c:pt>
                <c:pt idx="2059">
                  <c:v>1.6969804596242505E-2</c:v>
                </c:pt>
                <c:pt idx="2060">
                  <c:v>1.6971017715936166E-2</c:v>
                </c:pt>
                <c:pt idx="2061">
                  <c:v>1.6972198364104466E-2</c:v>
                </c:pt>
                <c:pt idx="2062">
                  <c:v>1.697334654063231E-2</c:v>
                </c:pt>
                <c:pt idx="2063">
                  <c:v>1.6974462245407874E-2</c:v>
                </c:pt>
                <c:pt idx="2064">
                  <c:v>1.6975545478322605E-2</c:v>
                </c:pt>
                <c:pt idx="2065">
                  <c:v>1.697659623927102E-2</c:v>
                </c:pt>
                <c:pt idx="2066">
                  <c:v>1.6977614528151122E-2</c:v>
                </c:pt>
                <c:pt idx="2067">
                  <c:v>1.69786003448631E-2</c:v>
                </c:pt>
                <c:pt idx="2068">
                  <c:v>1.6979553689311512E-2</c:v>
                </c:pt>
                <c:pt idx="2069">
                  <c:v>1.6980474561403756E-2</c:v>
                </c:pt>
                <c:pt idx="2070">
                  <c:v>1.6981362961049407E-2</c:v>
                </c:pt>
                <c:pt idx="2071">
                  <c:v>1.69822188881622E-2</c:v>
                </c:pt>
                <c:pt idx="2072">
                  <c:v>1.6983042342659356E-2</c:v>
                </c:pt>
                <c:pt idx="2073">
                  <c:v>1.698383332446007E-2</c:v>
                </c:pt>
                <c:pt idx="2074">
                  <c:v>1.6984591833487463E-2</c:v>
                </c:pt>
                <c:pt idx="2075">
                  <c:v>1.6985317869667928E-2</c:v>
                </c:pt>
                <c:pt idx="2076">
                  <c:v>1.6986011432930704E-2</c:v>
                </c:pt>
                <c:pt idx="2077">
                  <c:v>1.6986672523208308E-2</c:v>
                </c:pt>
                <c:pt idx="2078">
                  <c:v>1.6987301140435868E-2</c:v>
                </c:pt>
                <c:pt idx="2079">
                  <c:v>1.698789728455289E-2</c:v>
                </c:pt>
                <c:pt idx="2080">
                  <c:v>1.6988460955500842E-2</c:v>
                </c:pt>
                <c:pt idx="2081">
                  <c:v>1.6988992153224899E-2</c:v>
                </c:pt>
                <c:pt idx="2082">
                  <c:v>1.6989490877673524E-2</c:v>
                </c:pt>
                <c:pt idx="2083">
                  <c:v>1.6989957128798444E-2</c:v>
                </c:pt>
                <c:pt idx="2084">
                  <c:v>1.6990390906553802E-2</c:v>
                </c:pt>
                <c:pt idx="2085">
                  <c:v>1.6990792210897217E-2</c:v>
                </c:pt>
                <c:pt idx="2086">
                  <c:v>1.6991161041790038E-2</c:v>
                </c:pt>
                <c:pt idx="2087">
                  <c:v>1.6991542799355271E-2</c:v>
                </c:pt>
                <c:pt idx="2088">
                  <c:v>1.6991842044165404E-2</c:v>
                </c:pt>
                <c:pt idx="2089">
                  <c:v>1.699210881542251E-2</c:v>
                </c:pt>
                <c:pt idx="2090">
                  <c:v>1.6992343113100602E-2</c:v>
                </c:pt>
                <c:pt idx="2091">
                  <c:v>1.6992544937177178E-2</c:v>
                </c:pt>
                <c:pt idx="2092">
                  <c:v>1.699271428763215E-2</c:v>
                </c:pt>
                <c:pt idx="2093">
                  <c:v>1.6992851164449135E-2</c:v>
                </c:pt>
                <c:pt idx="2094">
                  <c:v>1.699295556761481E-2</c:v>
                </c:pt>
                <c:pt idx="2095">
                  <c:v>1.6993027497119347E-2</c:v>
                </c:pt>
                <c:pt idx="2096">
                  <c:v>1.6992686630881926E-2</c:v>
                </c:pt>
                <c:pt idx="2097">
                  <c:v>1.6992695932158606E-2</c:v>
                </c:pt>
                <c:pt idx="2098">
                  <c:v>1.6992672761281444E-2</c:v>
                </c:pt>
                <c:pt idx="2099">
                  <c:v>1.6992617118253069E-2</c:v>
                </c:pt>
                <c:pt idx="2100">
                  <c:v>1.6992529003078075E-2</c:v>
                </c:pt>
                <c:pt idx="2101">
                  <c:v>1.6992367997979069E-2</c:v>
                </c:pt>
                <c:pt idx="2102">
                  <c:v>1.6993667269617228E-2</c:v>
                </c:pt>
                <c:pt idx="2103">
                  <c:v>1.6992010851500323E-2</c:v>
                </c:pt>
                <c:pt idx="2104">
                  <c:v>1.6991783570120194E-2</c:v>
                </c:pt>
                <c:pt idx="2105">
                  <c:v>1.699152381667492E-2</c:v>
                </c:pt>
                <c:pt idx="2106">
                  <c:v>1.6991231591189686E-2</c:v>
                </c:pt>
                <c:pt idx="2107">
                  <c:v>1.6990906893692741E-2</c:v>
                </c:pt>
                <c:pt idx="2108">
                  <c:v>1.6990549724215407E-2</c:v>
                </c:pt>
                <c:pt idx="2109">
                  <c:v>1.6990160082792499E-2</c:v>
                </c:pt>
                <c:pt idx="2110">
                  <c:v>1.6989737969462345E-2</c:v>
                </c:pt>
                <c:pt idx="2111">
                  <c:v>1.6989283384265245E-2</c:v>
                </c:pt>
                <c:pt idx="2112">
                  <c:v>1.698879632724587E-2</c:v>
                </c:pt>
                <c:pt idx="2113">
                  <c:v>1.6988276798450875E-2</c:v>
                </c:pt>
                <c:pt idx="2114">
                  <c:v>1.6987724797931061E-2</c:v>
                </c:pt>
                <c:pt idx="2115">
                  <c:v>1.6987140325740523E-2</c:v>
                </c:pt>
                <c:pt idx="2116">
                  <c:v>1.698652338193533E-2</c:v>
                </c:pt>
                <c:pt idx="2117">
                  <c:v>1.6985873966575266E-2</c:v>
                </c:pt>
                <c:pt idx="2118">
                  <c:v>1.6985192079723845E-2</c:v>
                </c:pt>
                <c:pt idx="2119">
                  <c:v>1.6984477721447202E-2</c:v>
                </c:pt>
                <c:pt idx="2120">
                  <c:v>1.6983730891814545E-2</c:v>
                </c:pt>
                <c:pt idx="2121">
                  <c:v>1.6982951590898802E-2</c:v>
                </c:pt>
                <c:pt idx="2122">
                  <c:v>1.6982139818774871E-2</c:v>
                </c:pt>
                <c:pt idx="2123">
                  <c:v>1.6981295575522248E-2</c:v>
                </c:pt>
                <c:pt idx="2124">
                  <c:v>1.6980418861222625E-2</c:v>
                </c:pt>
                <c:pt idx="2125">
                  <c:v>1.6979509675960971E-2</c:v>
                </c:pt>
                <c:pt idx="2126">
                  <c:v>1.6978568019825988E-2</c:v>
                </c:pt>
                <c:pt idx="2127">
                  <c:v>1.6977593892908774E-2</c:v>
                </c:pt>
                <c:pt idx="2128">
                  <c:v>1.6976587295304164E-2</c:v>
                </c:pt>
                <c:pt idx="2129">
                  <c:v>1.6975548227109827E-2</c:v>
                </c:pt>
                <c:pt idx="2130">
                  <c:v>1.697447668842629E-2</c:v>
                </c:pt>
                <c:pt idx="2131">
                  <c:v>1.6973372679358015E-2</c:v>
                </c:pt>
                <c:pt idx="2132">
                  <c:v>1.6972236200011877E-2</c:v>
                </c:pt>
                <c:pt idx="2133">
                  <c:v>1.6971067250498913E-2</c:v>
                </c:pt>
                <c:pt idx="2134">
                  <c:v>1.6969865830931682E-2</c:v>
                </c:pt>
                <c:pt idx="2135">
                  <c:v>1.6968631941427358E-2</c:v>
                </c:pt>
                <c:pt idx="2136">
                  <c:v>1.6967365582105515E-2</c:v>
                </c:pt>
                <c:pt idx="2137">
                  <c:v>1.6966066753089669E-2</c:v>
                </c:pt>
                <c:pt idx="2138">
                  <c:v>1.6964735454505091E-2</c:v>
                </c:pt>
                <c:pt idx="2139">
                  <c:v>1.6963371686481647E-2</c:v>
                </c:pt>
                <c:pt idx="2140">
                  <c:v>1.6961975449151623E-2</c:v>
                </c:pt>
                <c:pt idx="2141">
                  <c:v>1.6960546742650351E-2</c:v>
                </c:pt>
                <c:pt idx="2142">
                  <c:v>1.6959085567116689E-2</c:v>
                </c:pt>
                <c:pt idx="2143">
                  <c:v>1.6957591922692982E-2</c:v>
                </c:pt>
                <c:pt idx="2144">
                  <c:v>1.6956065809523337E-2</c:v>
                </c:pt>
                <c:pt idx="2145">
                  <c:v>1.6954507227756675E-2</c:v>
                </c:pt>
                <c:pt idx="2146">
                  <c:v>1.6952916177544328E-2</c:v>
                </c:pt>
                <c:pt idx="2147">
                  <c:v>1.6951292659040038E-2</c:v>
                </c:pt>
                <c:pt idx="2148">
                  <c:v>1.6949636672402357E-2</c:v>
                </c:pt>
                <c:pt idx="2149">
                  <c:v>1.6947948217791164E-2</c:v>
                </c:pt>
                <c:pt idx="2150">
                  <c:v>1.6946227295371142E-2</c:v>
                </c:pt>
                <c:pt idx="2151">
                  <c:v>1.6944473905308739E-2</c:v>
                </c:pt>
                <c:pt idx="2152">
                  <c:v>1.6942688047775215E-2</c:v>
                </c:pt>
                <c:pt idx="2153">
                  <c:v>1.694184851299891E-2</c:v>
                </c:pt>
                <c:pt idx="2154">
                  <c:v>1.6939018930988817E-2</c:v>
                </c:pt>
                <c:pt idx="2155">
                  <c:v>1.69371356720927E-2</c:v>
                </c:pt>
                <c:pt idx="2156">
                  <c:v>1.693521994643744E-2</c:v>
                </c:pt>
                <c:pt idx="2157">
                  <c:v>1.6933271754208529E-2</c:v>
                </c:pt>
                <c:pt idx="2158">
                  <c:v>1.6931291095595848E-2</c:v>
                </c:pt>
                <c:pt idx="2159">
                  <c:v>1.6929277970791017E-2</c:v>
                </c:pt>
                <c:pt idx="2160">
                  <c:v>1.692723237999005E-2</c:v>
                </c:pt>
                <c:pt idx="2161">
                  <c:v>1.6925154323391364E-2</c:v>
                </c:pt>
                <c:pt idx="2162">
                  <c:v>1.6923043801196656E-2</c:v>
                </c:pt>
                <c:pt idx="2163">
                  <c:v>1.6920900813610914E-2</c:v>
                </c:pt>
                <c:pt idx="2164">
                  <c:v>1.6918725360842192E-2</c:v>
                </c:pt>
                <c:pt idx="2165">
                  <c:v>1.691651744310161E-2</c:v>
                </c:pt>
                <c:pt idx="2166">
                  <c:v>1.6914277060603788E-2</c:v>
                </c:pt>
                <c:pt idx="2167">
                  <c:v>1.691200421356576E-2</c:v>
                </c:pt>
                <c:pt idx="2168">
                  <c:v>1.6909698902208937E-2</c:v>
                </c:pt>
                <c:pt idx="2169">
                  <c:v>1.6907361126756702E-2</c:v>
                </c:pt>
                <c:pt idx="2170">
                  <c:v>1.6904990887435724E-2</c:v>
                </c:pt>
                <c:pt idx="2171">
                  <c:v>1.6902588184476611E-2</c:v>
                </c:pt>
                <c:pt idx="2172">
                  <c:v>1.6900153018112603E-2</c:v>
                </c:pt>
                <c:pt idx="2173">
                  <c:v>1.6897685388579782E-2</c:v>
                </c:pt>
                <c:pt idx="2174">
                  <c:v>1.6895185296118401E-2</c:v>
                </c:pt>
                <c:pt idx="2175">
                  <c:v>1.6892652740970449E-2</c:v>
                </c:pt>
                <c:pt idx="2176">
                  <c:v>1.6890087723382092E-2</c:v>
                </c:pt>
                <c:pt idx="2177">
                  <c:v>1.6887490243602553E-2</c:v>
                </c:pt>
                <c:pt idx="2178">
                  <c:v>1.6884860301884123E-2</c:v>
                </c:pt>
                <c:pt idx="2179">
                  <c:v>1.6882197898481725E-2</c:v>
                </c:pt>
                <c:pt idx="2180">
                  <c:v>1.6879503033653778E-2</c:v>
                </c:pt>
                <c:pt idx="2181">
                  <c:v>1.6876775707662429E-2</c:v>
                </c:pt>
                <c:pt idx="2182">
                  <c:v>1.6874015920772454E-2</c:v>
                </c:pt>
                <c:pt idx="2183">
                  <c:v>1.6871223673251032E-2</c:v>
                </c:pt>
                <c:pt idx="2184">
                  <c:v>1.6868398965370172E-2</c:v>
                </c:pt>
                <c:pt idx="2185">
                  <c:v>1.6865541797403627E-2</c:v>
                </c:pt>
                <c:pt idx="2186">
                  <c:v>1.6862652169628869E-2</c:v>
                </c:pt>
                <c:pt idx="2187">
                  <c:v>1.6859730082326441E-2</c:v>
                </c:pt>
                <c:pt idx="2188">
                  <c:v>1.6856775535780171E-2</c:v>
                </c:pt>
                <c:pt idx="2189">
                  <c:v>1.6853788530276956E-2</c:v>
                </c:pt>
                <c:pt idx="2190">
                  <c:v>1.6850769066106316E-2</c:v>
                </c:pt>
                <c:pt idx="2191">
                  <c:v>1.6847717143562153E-2</c:v>
                </c:pt>
                <c:pt idx="2192">
                  <c:v>1.68446327629399E-2</c:v>
                </c:pt>
                <c:pt idx="2193">
                  <c:v>1.6841515924539814E-2</c:v>
                </c:pt>
                <c:pt idx="2194">
                  <c:v>1.6838366628664118E-2</c:v>
                </c:pt>
                <c:pt idx="2195">
                  <c:v>1.6835184875618754E-2</c:v>
                </c:pt>
                <c:pt idx="2196">
                  <c:v>1.6831970665712303E-2</c:v>
                </c:pt>
                <c:pt idx="2197">
                  <c:v>1.6828723999257059E-2</c:v>
                </c:pt>
                <c:pt idx="2198">
                  <c:v>1.6825444876568171E-2</c:v>
                </c:pt>
                <c:pt idx="2199">
                  <c:v>1.6822133297964066E-2</c:v>
                </c:pt>
                <c:pt idx="2200">
                  <c:v>1.6818789263766242E-2</c:v>
                </c:pt>
                <c:pt idx="2201">
                  <c:v>1.6815412774299043E-2</c:v>
                </c:pt>
                <c:pt idx="2202">
                  <c:v>1.6812003829890534E-2</c:v>
                </c:pt>
                <c:pt idx="2203">
                  <c:v>1.6808562430872066E-2</c:v>
                </c:pt>
                <c:pt idx="2204">
                  <c:v>1.6804967876883091E-2</c:v>
                </c:pt>
                <c:pt idx="2205">
                  <c:v>1.6801582270343143E-2</c:v>
                </c:pt>
                <c:pt idx="2206">
                  <c:v>1.6798043509510502E-2</c:v>
                </c:pt>
                <c:pt idx="2207">
                  <c:v>1.6794472295423093E-2</c:v>
                </c:pt>
                <c:pt idx="2208">
                  <c:v>1.679086862842738E-2</c:v>
                </c:pt>
                <c:pt idx="2209">
                  <c:v>1.6787232508872887E-2</c:v>
                </c:pt>
                <c:pt idx="2210">
                  <c:v>1.6783563937113308E-2</c:v>
                </c:pt>
                <c:pt idx="2211">
                  <c:v>1.6779862913504081E-2</c:v>
                </c:pt>
                <c:pt idx="2212">
                  <c:v>1.6776129438405032E-2</c:v>
                </c:pt>
                <c:pt idx="2213">
                  <c:v>1.6772363512178829E-2</c:v>
                </c:pt>
                <c:pt idx="2214">
                  <c:v>1.6768565135190327E-2</c:v>
                </c:pt>
                <c:pt idx="2215">
                  <c:v>1.6764734307808549E-2</c:v>
                </c:pt>
                <c:pt idx="2216">
                  <c:v>1.67608710304058E-2</c:v>
                </c:pt>
                <c:pt idx="2217">
                  <c:v>1.6756975303356354E-2</c:v>
                </c:pt>
                <c:pt idx="2218">
                  <c:v>1.6753047127039525E-2</c:v>
                </c:pt>
                <c:pt idx="2219">
                  <c:v>1.6749086501835722E-2</c:v>
                </c:pt>
                <c:pt idx="2220">
                  <c:v>1.6745093428129732E-2</c:v>
                </c:pt>
                <c:pt idx="2221">
                  <c:v>1.6741067906309411E-2</c:v>
                </c:pt>
                <c:pt idx="2222">
                  <c:v>1.6737009936765239E-2</c:v>
                </c:pt>
                <c:pt idx="2223">
                  <c:v>1.6732919519891424E-2</c:v>
                </c:pt>
                <c:pt idx="2224">
                  <c:v>1.6728796656084795E-2</c:v>
                </c:pt>
                <c:pt idx="2225">
                  <c:v>1.6724641345746128E-2</c:v>
                </c:pt>
                <c:pt idx="2226">
                  <c:v>1.6720453589277953E-2</c:v>
                </c:pt>
                <c:pt idx="2227">
                  <c:v>1.6716233387087616E-2</c:v>
                </c:pt>
                <c:pt idx="2228">
                  <c:v>1.671198073958443E-2</c:v>
                </c:pt>
                <c:pt idx="2229">
                  <c:v>1.6707695647181216E-2</c:v>
                </c:pt>
                <c:pt idx="2230">
                  <c:v>1.6703378110294303E-2</c:v>
                </c:pt>
                <c:pt idx="2231">
                  <c:v>1.6699028129342201E-2</c:v>
                </c:pt>
                <c:pt idx="2232">
                  <c:v>1.6694645704747803E-2</c:v>
                </c:pt>
                <c:pt idx="2233">
                  <c:v>1.669023083693642E-2</c:v>
                </c:pt>
                <c:pt idx="2234">
                  <c:v>1.6685783526336411E-2</c:v>
                </c:pt>
                <c:pt idx="2235">
                  <c:v>1.6681303773379442E-2</c:v>
                </c:pt>
                <c:pt idx="2236">
                  <c:v>1.6676791578500882E-2</c:v>
                </c:pt>
                <c:pt idx="2237">
                  <c:v>1.6672246942138307E-2</c:v>
                </c:pt>
                <c:pt idx="2238">
                  <c:v>1.6667669864733219E-2</c:v>
                </c:pt>
                <c:pt idx="2239">
                  <c:v>1.6663060346729756E-2</c:v>
                </c:pt>
                <c:pt idx="2240">
                  <c:v>1.6658418388575347E-2</c:v>
                </c:pt>
                <c:pt idx="2241">
                  <c:v>1.665374399072048E-2</c:v>
                </c:pt>
                <c:pt idx="2242">
                  <c:v>1.6649037153619362E-2</c:v>
                </c:pt>
                <c:pt idx="2243">
                  <c:v>1.6644297877728399E-2</c:v>
                </c:pt>
                <c:pt idx="2244">
                  <c:v>1.6639526163508153E-2</c:v>
                </c:pt>
                <c:pt idx="2245">
                  <c:v>1.6634722011421375E-2</c:v>
                </c:pt>
                <c:pt idx="2246">
                  <c:v>1.6629885421934765E-2</c:v>
                </c:pt>
                <c:pt idx="2247">
                  <c:v>1.6625016395517642E-2</c:v>
                </c:pt>
                <c:pt idx="2248">
                  <c:v>1.6620114932642399E-2</c:v>
                </c:pt>
                <c:pt idx="2249">
                  <c:v>1.6615181033785582E-2</c:v>
                </c:pt>
                <c:pt idx="2250">
                  <c:v>1.6610214699425717E-2</c:v>
                </c:pt>
                <c:pt idx="2251">
                  <c:v>1.6605215930044825E-2</c:v>
                </c:pt>
                <c:pt idx="2252">
                  <c:v>1.6600183395179404E-2</c:v>
                </c:pt>
                <c:pt idx="2253">
                  <c:v>1.6595112111936497E-2</c:v>
                </c:pt>
                <c:pt idx="2254">
                  <c:v>1.6590008391009745E-2</c:v>
                </c:pt>
                <c:pt idx="2255">
                  <c:v>1.6584872232898101E-2</c:v>
                </c:pt>
                <c:pt idx="2256">
                  <c:v>1.6579735574918601E-2</c:v>
                </c:pt>
                <c:pt idx="2257">
                  <c:v>1.657450260713569E-2</c:v>
                </c:pt>
                <c:pt idx="2258">
                  <c:v>1.6569269140499547E-2</c:v>
                </c:pt>
                <c:pt idx="2259">
                  <c:v>1.65639844364424E-2</c:v>
                </c:pt>
                <c:pt idx="2260">
                  <c:v>1.6558704902277947E-2</c:v>
                </c:pt>
                <c:pt idx="2261">
                  <c:v>1.6553374131726441E-2</c:v>
                </c:pt>
                <c:pt idx="2262">
                  <c:v>1.6548010927575654E-2</c:v>
                </c:pt>
                <c:pt idx="2263">
                  <c:v>1.6542615290350598E-2</c:v>
                </c:pt>
                <c:pt idx="2264">
                  <c:v>1.6537187220579324E-2</c:v>
                </c:pt>
                <c:pt idx="2265">
                  <c:v>1.653172671879272E-2</c:v>
                </c:pt>
                <c:pt idx="2266">
                  <c:v>1.6526233785525136E-2</c:v>
                </c:pt>
                <c:pt idx="2267">
                  <c:v>1.6520708421315054E-2</c:v>
                </c:pt>
                <c:pt idx="2268">
                  <c:v>1.6515150626702262E-2</c:v>
                </c:pt>
                <c:pt idx="2269">
                  <c:v>1.6509692261018335E-2</c:v>
                </c:pt>
                <c:pt idx="2270">
                  <c:v>1.650393774844832E-2</c:v>
                </c:pt>
                <c:pt idx="2271">
                  <c:v>1.6498282665904123E-2</c:v>
                </c:pt>
                <c:pt idx="2272">
                  <c:v>1.6492595155152629E-2</c:v>
                </c:pt>
                <c:pt idx="2273">
                  <c:v>1.6486875216749703E-2</c:v>
                </c:pt>
                <c:pt idx="2274">
                  <c:v>1.6481122851255331E-2</c:v>
                </c:pt>
                <c:pt idx="2275">
                  <c:v>1.6475338059232757E-2</c:v>
                </c:pt>
                <c:pt idx="2276">
                  <c:v>1.6469520841247833E-2</c:v>
                </c:pt>
                <c:pt idx="2277">
                  <c:v>1.6463671197869234E-2</c:v>
                </c:pt>
                <c:pt idx="2278">
                  <c:v>1.6457990566625429E-2</c:v>
                </c:pt>
                <c:pt idx="2279">
                  <c:v>1.6451874637226784E-2</c:v>
                </c:pt>
                <c:pt idx="2280">
                  <c:v>1.6445927721116575E-2</c:v>
                </c:pt>
                <c:pt idx="2281">
                  <c:v>1.6439948381921934E-2</c:v>
                </c:pt>
                <c:pt idx="2282">
                  <c:v>1.6433936620228476E-2</c:v>
                </c:pt>
                <c:pt idx="2283">
                  <c:v>1.642789243662399E-2</c:v>
                </c:pt>
                <c:pt idx="2284">
                  <c:v>1.6421815831700184E-2</c:v>
                </c:pt>
                <c:pt idx="2285">
                  <c:v>1.6415706806051571E-2</c:v>
                </c:pt>
                <c:pt idx="2286">
                  <c:v>1.6409565360275945E-2</c:v>
                </c:pt>
                <c:pt idx="2287">
                  <c:v>1.6403391494974558E-2</c:v>
                </c:pt>
                <c:pt idx="2288">
                  <c:v>1.6397185210751279E-2</c:v>
                </c:pt>
                <c:pt idx="2289">
                  <c:v>1.6390946508213659E-2</c:v>
                </c:pt>
                <c:pt idx="2290">
                  <c:v>1.6384675387971649E-2</c:v>
                </c:pt>
                <c:pt idx="2291">
                  <c:v>1.6378674360311346E-2</c:v>
                </c:pt>
                <c:pt idx="2292">
                  <c:v>1.6372035896834232E-2</c:v>
                </c:pt>
                <c:pt idx="2293">
                  <c:v>1.636566752717479E-2</c:v>
                </c:pt>
                <c:pt idx="2294">
                  <c:v>1.6359266742285501E-2</c:v>
                </c:pt>
                <c:pt idx="2295">
                  <c:v>1.6351911868239401E-2</c:v>
                </c:pt>
                <c:pt idx="2296">
                  <c:v>1.6345556103353916E-2</c:v>
                </c:pt>
                <c:pt idx="2297">
                  <c:v>1.633905605384427E-2</c:v>
                </c:pt>
                <c:pt idx="2298">
                  <c:v>1.6332523593016523E-2</c:v>
                </c:pt>
                <c:pt idx="2299">
                  <c:v>1.6325958721508209E-2</c:v>
                </c:pt>
                <c:pt idx="2300">
                  <c:v>1.6319361439959903E-2</c:v>
                </c:pt>
                <c:pt idx="2301">
                  <c:v>1.631273174901501E-2</c:v>
                </c:pt>
                <c:pt idx="2302">
                  <c:v>1.6306069649321082E-2</c:v>
                </c:pt>
                <c:pt idx="2303">
                  <c:v>1.6299375141528065E-2</c:v>
                </c:pt>
                <c:pt idx="2304">
                  <c:v>1.6292648226288946E-2</c:v>
                </c:pt>
                <c:pt idx="2305">
                  <c:v>1.6285888904259985E-2</c:v>
                </c:pt>
                <c:pt idx="2306">
                  <c:v>1.6279097176101584E-2</c:v>
                </c:pt>
                <c:pt idx="2307">
                  <c:v>1.6272273042475881E-2</c:v>
                </c:pt>
                <c:pt idx="2308">
                  <c:v>1.6265416504049154E-2</c:v>
                </c:pt>
                <c:pt idx="2309">
                  <c:v>1.625837908138832E-2</c:v>
                </c:pt>
                <c:pt idx="2310">
                  <c:v>1.6251606215471257E-2</c:v>
                </c:pt>
                <c:pt idx="2311">
                  <c:v>1.6240974042155382E-2</c:v>
                </c:pt>
                <c:pt idx="2312">
                  <c:v>1.6237666315758022E-2</c:v>
                </c:pt>
                <c:pt idx="2313">
                  <c:v>1.6227949348847061E-2</c:v>
                </c:pt>
                <c:pt idx="2314">
                  <c:v>1.6220889769430671E-2</c:v>
                </c:pt>
                <c:pt idx="2315">
                  <c:v>1.6213797792781332E-2</c:v>
                </c:pt>
                <c:pt idx="2316">
                  <c:v>1.6206673419586929E-2</c:v>
                </c:pt>
                <c:pt idx="2317">
                  <c:v>1.6199516650538637E-2</c:v>
                </c:pt>
                <c:pt idx="2318">
                  <c:v>1.6192327486331568E-2</c:v>
                </c:pt>
                <c:pt idx="2319">
                  <c:v>1.6185105927662594E-2</c:v>
                </c:pt>
                <c:pt idx="2320">
                  <c:v>1.617785197523296E-2</c:v>
                </c:pt>
                <c:pt idx="2321">
                  <c:v>1.6170565629746756E-2</c:v>
                </c:pt>
                <c:pt idx="2322">
                  <c:v>1.6163246891910933E-2</c:v>
                </c:pt>
                <c:pt idx="2323">
                  <c:v>1.6155895762435927E-2</c:v>
                </c:pt>
                <c:pt idx="2324">
                  <c:v>1.6148512242034598E-2</c:v>
                </c:pt>
                <c:pt idx="2325">
                  <c:v>1.614109633142374E-2</c:v>
                </c:pt>
                <c:pt idx="2326">
                  <c:v>1.6133648031323215E-2</c:v>
                </c:pt>
                <c:pt idx="2327">
                  <c:v>1.6126167342455519E-2</c:v>
                </c:pt>
                <c:pt idx="2328">
                  <c:v>1.611865426554664E-2</c:v>
                </c:pt>
                <c:pt idx="2329">
                  <c:v>1.6111108801326077E-2</c:v>
                </c:pt>
                <c:pt idx="2330">
                  <c:v>1.6103530950525306E-2</c:v>
                </c:pt>
                <c:pt idx="2331">
                  <c:v>1.6095920713879951E-2</c:v>
                </c:pt>
                <c:pt idx="2332">
                  <c:v>1.608827809212893E-2</c:v>
                </c:pt>
                <c:pt idx="2333">
                  <c:v>1.6080603086013352E-2</c:v>
                </c:pt>
                <c:pt idx="2334">
                  <c:v>1.6072895696278042E-2</c:v>
                </c:pt>
                <c:pt idx="2335">
                  <c:v>1.6065155923671113E-2</c:v>
                </c:pt>
                <c:pt idx="2336">
                  <c:v>1.6057383768943747E-2</c:v>
                </c:pt>
                <c:pt idx="2337">
                  <c:v>1.6049579232849973E-2</c:v>
                </c:pt>
                <c:pt idx="2338">
                  <c:v>1.6041742316146662E-2</c:v>
                </c:pt>
                <c:pt idx="2339">
                  <c:v>1.6033873019595066E-2</c:v>
                </c:pt>
                <c:pt idx="2340">
                  <c:v>1.602597134395798E-2</c:v>
                </c:pt>
                <c:pt idx="2341">
                  <c:v>1.6018037290002781E-2</c:v>
                </c:pt>
                <c:pt idx="2342">
                  <c:v>1.6010070858499269E-2</c:v>
                </c:pt>
                <c:pt idx="2343">
                  <c:v>1.6002072050219869E-2</c:v>
                </c:pt>
                <c:pt idx="2344">
                  <c:v>1.599404086594116E-2</c:v>
                </c:pt>
                <c:pt idx="2345">
                  <c:v>1.5985977306442797E-2</c:v>
                </c:pt>
                <c:pt idx="2346">
                  <c:v>1.5977881372506619E-2</c:v>
                </c:pt>
                <c:pt idx="2347">
                  <c:v>1.5968589235419002E-2</c:v>
                </c:pt>
                <c:pt idx="2348">
                  <c:v>1.5960423930337066E-2</c:v>
                </c:pt>
                <c:pt idx="2349">
                  <c:v>1.5952226253296863E-2</c:v>
                </c:pt>
                <c:pt idx="2350">
                  <c:v>1.5943996205094253E-2</c:v>
                </c:pt>
                <c:pt idx="2351">
                  <c:v>1.5935733786527496E-2</c:v>
                </c:pt>
                <c:pt idx="2352">
                  <c:v>1.5927438998398151E-2</c:v>
                </c:pt>
                <c:pt idx="2353">
                  <c:v>1.5919111841511051E-2</c:v>
                </c:pt>
                <c:pt idx="2354">
                  <c:v>1.5910752316674312E-2</c:v>
                </c:pt>
                <c:pt idx="2355">
                  <c:v>1.5902360424698905E-2</c:v>
                </c:pt>
                <c:pt idx="2356">
                  <c:v>1.5893936166399305E-2</c:v>
                </c:pt>
                <c:pt idx="2357">
                  <c:v>1.5885479542592607E-2</c:v>
                </c:pt>
                <c:pt idx="2358">
                  <c:v>1.5876990554099416E-2</c:v>
                </c:pt>
                <c:pt idx="2359">
                  <c:v>1.5868469201743184E-2</c:v>
                </c:pt>
                <c:pt idx="2360">
                  <c:v>1.5859915486351087E-2</c:v>
                </c:pt>
                <c:pt idx="2361">
                  <c:v>1.5848870299762837E-2</c:v>
                </c:pt>
                <c:pt idx="2362">
                  <c:v>1.5840242614838212E-2</c:v>
                </c:pt>
                <c:pt idx="2363">
                  <c:v>1.5831582569616347E-2</c:v>
                </c:pt>
                <c:pt idx="2364">
                  <c:v>1.5821051865237905E-2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50586624"/>
        <c:axId val="550605184"/>
      </c:lineChart>
      <c:dateAx>
        <c:axId val="550586624"/>
        <c:scaling>
          <c:orientation val="minMax"/>
        </c:scaling>
        <c:delete val="0"/>
        <c:axPos val="b"/>
        <c:numFmt formatCode="[$-409]mmm\-yy;@" sourceLinked="0"/>
        <c:majorTickMark val="out"/>
        <c:minorTickMark val="none"/>
        <c:tickLblPos val="nextTo"/>
        <c:txPr>
          <a:bodyPr rot="-2700000"/>
          <a:lstStyle/>
          <a:p>
            <a:pPr>
              <a:defRPr/>
            </a:pPr>
            <a:endParaRPr lang="en-US"/>
          </a:p>
        </c:txPr>
        <c:crossAx val="550605184"/>
        <c:crosses val="autoZero"/>
        <c:auto val="1"/>
        <c:lblOffset val="100"/>
        <c:baseTimeUnit val="days"/>
      </c:dateAx>
      <c:valAx>
        <c:axId val="550605184"/>
        <c:scaling>
          <c:orientation val="minMax"/>
        </c:scaling>
        <c:delete val="0"/>
        <c:axPos val="l"/>
        <c:majorGridlines/>
        <c:numFmt formatCode="0.00%" sourceLinked="0"/>
        <c:majorTickMark val="out"/>
        <c:minorTickMark val="none"/>
        <c:tickLblPos val="nextTo"/>
        <c:crossAx val="55058662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86312305555555557"/>
          <c:y val="0.47501305555555556"/>
          <c:w val="5.2677638888888892E-2"/>
          <c:h val="0.127585"/>
        </c:manualLayout>
      </c:layout>
      <c:overlay val="1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.xml"/><Relationship Id="rId2" Type="http://schemas.openxmlformats.org/officeDocument/2006/relationships/chart" Target="../charts/chart11.xml"/><Relationship Id="rId1" Type="http://schemas.openxmlformats.org/officeDocument/2006/relationships/chart" Target="../charts/chart1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0</xdr:colOff>
      <xdr:row>5</xdr:row>
      <xdr:rowOff>47625</xdr:rowOff>
    </xdr:from>
    <xdr:to>
      <xdr:col>34</xdr:col>
      <xdr:colOff>723000</xdr:colOff>
      <xdr:row>30</xdr:row>
      <xdr:rowOff>75750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24</xdr:col>
      <xdr:colOff>0</xdr:colOff>
      <xdr:row>30</xdr:row>
      <xdr:rowOff>95250</xdr:rowOff>
    </xdr:from>
    <xdr:to>
      <xdr:col>34</xdr:col>
      <xdr:colOff>723000</xdr:colOff>
      <xdr:row>55</xdr:row>
      <xdr:rowOff>123375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24</xdr:col>
      <xdr:colOff>0</xdr:colOff>
      <xdr:row>56</xdr:row>
      <xdr:rowOff>0</xdr:rowOff>
    </xdr:from>
    <xdr:to>
      <xdr:col>34</xdr:col>
      <xdr:colOff>723000</xdr:colOff>
      <xdr:row>81</xdr:row>
      <xdr:rowOff>28125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0</xdr:colOff>
      <xdr:row>5</xdr:row>
      <xdr:rowOff>47625</xdr:rowOff>
    </xdr:from>
    <xdr:to>
      <xdr:col>34</xdr:col>
      <xdr:colOff>723000</xdr:colOff>
      <xdr:row>30</xdr:row>
      <xdr:rowOff>75750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24</xdr:col>
      <xdr:colOff>0</xdr:colOff>
      <xdr:row>30</xdr:row>
      <xdr:rowOff>95250</xdr:rowOff>
    </xdr:from>
    <xdr:to>
      <xdr:col>34</xdr:col>
      <xdr:colOff>723000</xdr:colOff>
      <xdr:row>55</xdr:row>
      <xdr:rowOff>123375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24</xdr:col>
      <xdr:colOff>0</xdr:colOff>
      <xdr:row>56</xdr:row>
      <xdr:rowOff>0</xdr:rowOff>
    </xdr:from>
    <xdr:to>
      <xdr:col>34</xdr:col>
      <xdr:colOff>723000</xdr:colOff>
      <xdr:row>81</xdr:row>
      <xdr:rowOff>28125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0</xdr:colOff>
      <xdr:row>5</xdr:row>
      <xdr:rowOff>47625</xdr:rowOff>
    </xdr:from>
    <xdr:to>
      <xdr:col>34</xdr:col>
      <xdr:colOff>723000</xdr:colOff>
      <xdr:row>30</xdr:row>
      <xdr:rowOff>75750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24</xdr:col>
      <xdr:colOff>0</xdr:colOff>
      <xdr:row>30</xdr:row>
      <xdr:rowOff>95250</xdr:rowOff>
    </xdr:from>
    <xdr:to>
      <xdr:col>34</xdr:col>
      <xdr:colOff>723000</xdr:colOff>
      <xdr:row>55</xdr:row>
      <xdr:rowOff>123375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24</xdr:col>
      <xdr:colOff>0</xdr:colOff>
      <xdr:row>56</xdr:row>
      <xdr:rowOff>0</xdr:rowOff>
    </xdr:from>
    <xdr:to>
      <xdr:col>34</xdr:col>
      <xdr:colOff>723000</xdr:colOff>
      <xdr:row>81</xdr:row>
      <xdr:rowOff>28125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0</xdr:colOff>
      <xdr:row>5</xdr:row>
      <xdr:rowOff>47625</xdr:rowOff>
    </xdr:from>
    <xdr:to>
      <xdr:col>34</xdr:col>
      <xdr:colOff>723000</xdr:colOff>
      <xdr:row>30</xdr:row>
      <xdr:rowOff>75750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24</xdr:col>
      <xdr:colOff>0</xdr:colOff>
      <xdr:row>30</xdr:row>
      <xdr:rowOff>95250</xdr:rowOff>
    </xdr:from>
    <xdr:to>
      <xdr:col>34</xdr:col>
      <xdr:colOff>723000</xdr:colOff>
      <xdr:row>55</xdr:row>
      <xdr:rowOff>123375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24</xdr:col>
      <xdr:colOff>0</xdr:colOff>
      <xdr:row>56</xdr:row>
      <xdr:rowOff>0</xdr:rowOff>
    </xdr:from>
    <xdr:to>
      <xdr:col>34</xdr:col>
      <xdr:colOff>723000</xdr:colOff>
      <xdr:row>81</xdr:row>
      <xdr:rowOff>28125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3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Relationship Id="rId4" Type="http://schemas.openxmlformats.org/officeDocument/2006/relationships/comments" Target="../comments4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Relationship Id="rId4" Type="http://schemas.openxmlformats.org/officeDocument/2006/relationships/comments" Target="../comments5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"/>
  <dimension ref="A1:J61"/>
  <sheetViews>
    <sheetView tabSelected="1" workbookViewId="0">
      <selection activeCell="D6" sqref="D6"/>
    </sheetView>
  </sheetViews>
  <sheetFormatPr defaultRowHeight="11.25" x14ac:dyDescent="0.2"/>
  <cols>
    <col min="1" max="2" width="2.7109375" style="11" customWidth="1"/>
    <col min="3" max="3" width="20.7109375" style="11" customWidth="1"/>
    <col min="4" max="4" width="26.5703125" style="11" bestFit="1" customWidth="1"/>
    <col min="5" max="7" width="2.7109375" style="11" customWidth="1"/>
    <col min="8" max="9" width="20.7109375" style="11" customWidth="1"/>
    <col min="10" max="10" width="2.7109375" style="11" customWidth="1"/>
    <col min="11" max="13" width="9.140625" style="11"/>
    <col min="14" max="14" width="9.7109375" style="11" bestFit="1" customWidth="1"/>
    <col min="15" max="16384" width="9.140625" style="11"/>
  </cols>
  <sheetData>
    <row r="1" spans="2:10" ht="12" thickBot="1" x14ac:dyDescent="0.25"/>
    <row r="2" spans="2:10" ht="20.100000000000001" customHeight="1" x14ac:dyDescent="0.2">
      <c r="B2" s="146" t="s">
        <v>146</v>
      </c>
      <c r="C2" s="147"/>
      <c r="D2" s="147"/>
      <c r="E2" s="148"/>
      <c r="G2" s="146" t="s">
        <v>147</v>
      </c>
      <c r="H2" s="147"/>
      <c r="I2" s="147"/>
      <c r="J2" s="148"/>
    </row>
    <row r="3" spans="2:10" ht="11.25" customHeight="1" x14ac:dyDescent="0.2">
      <c r="B3" s="138"/>
      <c r="C3" s="139"/>
      <c r="D3" s="139"/>
      <c r="E3" s="140"/>
      <c r="G3" s="138"/>
      <c r="H3" s="139"/>
      <c r="I3" s="139"/>
      <c r="J3" s="140"/>
    </row>
    <row r="4" spans="2:10" ht="11.25" customHeight="1" x14ac:dyDescent="0.2">
      <c r="B4" s="119"/>
      <c r="C4" s="42" t="s">
        <v>35</v>
      </c>
      <c r="D4" s="141">
        <f>_xll.qlSettingsEvaluationDate(Trigger)</f>
        <v>42244</v>
      </c>
      <c r="E4" s="120"/>
      <c r="G4" s="119"/>
      <c r="H4" s="42" t="str">
        <f>"MX"&amp;Currency&amp;"ON_NEW"</f>
        <v>MXEURON_NEW</v>
      </c>
      <c r="I4" s="112" t="str">
        <f>_xll.qlRelinkableHandleYieldTermStructure(H4,,Permanent,Trigger,ObjectOverwrite)</f>
        <v>MXEURON_NEW#0001</v>
      </c>
      <c r="J4" s="120"/>
    </row>
    <row r="5" spans="2:10" ht="11.25" customHeight="1" x14ac:dyDescent="0.2">
      <c r="B5" s="119"/>
      <c r="C5" s="43" t="s">
        <v>37</v>
      </c>
      <c r="D5" s="126">
        <f>_xll.qlCalendarAdvance(Calendar,Evaluationdate,"2D","F",,Trigger)</f>
        <v>42248</v>
      </c>
      <c r="E5" s="120"/>
      <c r="G5" s="119"/>
      <c r="H5" s="43" t="str">
        <f>"MX"&amp;Currency&amp;"1M_NEW"</f>
        <v>MXEUR1M_NEW</v>
      </c>
      <c r="I5" s="113" t="str">
        <f>_xll.qlRelinkableHandleYieldTermStructure(H5,,Permanent,Trigger,ObjectOverwrite)</f>
        <v>MXEUR1M_NEW#0001</v>
      </c>
      <c r="J5" s="120"/>
    </row>
    <row r="6" spans="2:10" ht="11.25" customHeight="1" x14ac:dyDescent="0.2">
      <c r="B6" s="119"/>
      <c r="C6" s="45" t="s">
        <v>18</v>
      </c>
      <c r="D6" s="151"/>
      <c r="E6" s="120"/>
      <c r="G6" s="119"/>
      <c r="H6" s="43" t="str">
        <f>"MX"&amp;Currency&amp;"3M_NEW"</f>
        <v>MXEUR3M_NEW</v>
      </c>
      <c r="I6" s="113" t="str">
        <f>_xll.qlRelinkableHandleYieldTermStructure(H6,,Permanent,Trigger,ObjectOverwrite)</f>
        <v>MXEUR3M_NEW#0001</v>
      </c>
      <c r="J6" s="120"/>
    </row>
    <row r="7" spans="2:10" ht="11.25" customHeight="1" x14ac:dyDescent="0.2">
      <c r="B7" s="119"/>
      <c r="C7" s="43" t="s">
        <v>22</v>
      </c>
      <c r="D7" s="127" t="s">
        <v>23</v>
      </c>
      <c r="E7" s="120"/>
      <c r="G7" s="121"/>
      <c r="H7" s="43" t="str">
        <f>"MX"&amp;Currency&amp;"6M_NEW"</f>
        <v>MXEUR6M_NEW</v>
      </c>
      <c r="I7" s="149" t="str">
        <f>_xll.qlRelinkableHandleYieldTermStructure(H7,,Permanent,Trigger,ObjectOverwrite)</f>
        <v>MXEUR6M_NEW#0001</v>
      </c>
      <c r="J7" s="120"/>
    </row>
    <row r="8" spans="2:10" ht="11.25" customHeight="1" x14ac:dyDescent="0.2">
      <c r="B8" s="121"/>
      <c r="C8" s="43" t="s">
        <v>12</v>
      </c>
      <c r="D8" s="128" t="s">
        <v>24</v>
      </c>
      <c r="E8" s="120"/>
      <c r="G8" s="119"/>
      <c r="H8" s="44" t="str">
        <f>"MX"&amp;Currency&amp;"1Y_NEW"</f>
        <v>MXEUR1Y_NEW</v>
      </c>
      <c r="I8" s="103" t="str">
        <f>_xll.qlRelinkableHandleYieldTermStructure(H8,,Permanent,Trigger,ObjectOverwrite)</f>
        <v>MXEUR1Y_NEW#0001</v>
      </c>
      <c r="J8" s="120"/>
    </row>
    <row r="9" spans="2:10" ht="11.25" customHeight="1" thickBot="1" x14ac:dyDescent="0.25">
      <c r="B9" s="121"/>
      <c r="C9" s="43" t="s">
        <v>19</v>
      </c>
      <c r="D9" s="127" t="b">
        <v>1</v>
      </c>
      <c r="E9" s="120"/>
      <c r="G9" s="122"/>
      <c r="H9" s="123"/>
      <c r="I9" s="124"/>
      <c r="J9" s="125"/>
    </row>
    <row r="10" spans="2:10" ht="11.25" customHeight="1" x14ac:dyDescent="0.2">
      <c r="B10" s="121"/>
      <c r="C10" s="43" t="s">
        <v>20</v>
      </c>
      <c r="D10" s="127" t="b">
        <v>1</v>
      </c>
      <c r="E10" s="120"/>
    </row>
    <row r="11" spans="2:10" ht="11.25" customHeight="1" x14ac:dyDescent="0.2">
      <c r="B11" s="121"/>
      <c r="C11" s="43" t="s">
        <v>21</v>
      </c>
      <c r="D11" s="128" t="s">
        <v>219</v>
      </c>
      <c r="E11" s="120"/>
    </row>
    <row r="12" spans="2:10" ht="11.25" customHeight="1" x14ac:dyDescent="0.2">
      <c r="B12" s="121"/>
      <c r="C12" s="43" t="s">
        <v>131</v>
      </c>
      <c r="D12" s="128" t="s">
        <v>32</v>
      </c>
      <c r="E12" s="120"/>
    </row>
    <row r="13" spans="2:10" ht="11.25" customHeight="1" x14ac:dyDescent="0.2">
      <c r="B13" s="121"/>
      <c r="C13" s="43" t="s">
        <v>132</v>
      </c>
      <c r="D13" s="128" t="str">
        <f>PROPER(Currency)&amp;FamilyName</f>
        <v>Euribor</v>
      </c>
      <c r="E13" s="120"/>
    </row>
    <row r="14" spans="2:10" ht="11.25" customHeight="1" x14ac:dyDescent="0.2">
      <c r="B14" s="121"/>
      <c r="C14" s="44" t="s">
        <v>140</v>
      </c>
      <c r="D14" s="129" t="s">
        <v>139</v>
      </c>
      <c r="E14" s="120"/>
    </row>
    <row r="15" spans="2:10" ht="11.25" customHeight="1" thickBot="1" x14ac:dyDescent="0.25">
      <c r="B15" s="122"/>
      <c r="C15" s="123"/>
      <c r="D15" s="124"/>
      <c r="E15" s="125"/>
    </row>
    <row r="16" spans="2:10" ht="11.25" customHeight="1" x14ac:dyDescent="0.2">
      <c r="B16" s="253"/>
      <c r="C16" s="254"/>
      <c r="D16" s="255"/>
      <c r="E16" s="18"/>
    </row>
    <row r="17" spans="2:10" ht="11.25" customHeight="1" x14ac:dyDescent="0.2"/>
    <row r="18" spans="2:10" ht="11.25" customHeight="1" x14ac:dyDescent="0.2">
      <c r="B18" s="114"/>
      <c r="C18" s="130"/>
      <c r="D18" s="130"/>
      <c r="E18" s="115"/>
      <c r="G18" s="114"/>
      <c r="H18" s="130"/>
      <c r="I18" s="130"/>
      <c r="J18" s="115"/>
    </row>
    <row r="19" spans="2:10" ht="11.25" customHeight="1" x14ac:dyDescent="0.2">
      <c r="B19" s="117"/>
      <c r="C19" s="47" t="s">
        <v>8</v>
      </c>
      <c r="D19" s="50" t="str">
        <f>_xll.qlPiecewiseYieldCurve(D21,D22,D23,_xll.ohPack(EURON!P3:P71),,,,D24,D25,D26,Permanent,,ObjectOverwrite)</f>
        <v>_MXEURON_NEW#0000</v>
      </c>
      <c r="E19" s="116"/>
      <c r="G19" s="117"/>
      <c r="H19" s="47" t="s">
        <v>8</v>
      </c>
      <c r="I19" s="50" t="str">
        <f>_xll.qlPiecewiseYieldCurve(I21,I22,I23,_xll.ohPack(EUR1M!Q3:Q102),,,,I24,I25,I26,Permanent,,ObjectOverwrite)</f>
        <v>_MXEUR1M_NEW#0000</v>
      </c>
      <c r="J19" s="116"/>
    </row>
    <row r="20" spans="2:10" x14ac:dyDescent="0.2">
      <c r="B20" s="117"/>
      <c r="C20" s="48" t="s">
        <v>9</v>
      </c>
      <c r="D20" s="51" t="str">
        <f>_xll.ohRangeRetrieveError(YieldCurve_ON)</f>
        <v/>
      </c>
      <c r="E20" s="116"/>
      <c r="G20" s="117"/>
      <c r="H20" s="48" t="s">
        <v>9</v>
      </c>
      <c r="I20" s="51" t="str">
        <f>_xll.ohRangeRetrieveError(YieldCurve_1M)</f>
        <v/>
      </c>
      <c r="J20" s="116"/>
    </row>
    <row r="21" spans="2:10" x14ac:dyDescent="0.2">
      <c r="B21" s="117"/>
      <c r="C21" s="47" t="s">
        <v>10</v>
      </c>
      <c r="D21" s="36" t="s">
        <v>148</v>
      </c>
      <c r="E21" s="116"/>
      <c r="G21" s="117"/>
      <c r="H21" s="47" t="s">
        <v>10</v>
      </c>
      <c r="I21" s="36" t="s">
        <v>149</v>
      </c>
      <c r="J21" s="116"/>
    </row>
    <row r="22" spans="2:10" x14ac:dyDescent="0.2">
      <c r="B22" s="117"/>
      <c r="C22" s="49" t="s">
        <v>11</v>
      </c>
      <c r="D22" s="37">
        <v>0</v>
      </c>
      <c r="E22" s="116"/>
      <c r="G22" s="117"/>
      <c r="H22" s="49" t="s">
        <v>11</v>
      </c>
      <c r="I22" s="37">
        <v>2</v>
      </c>
      <c r="J22" s="116"/>
    </row>
    <row r="23" spans="2:10" x14ac:dyDescent="0.2">
      <c r="B23" s="117"/>
      <c r="C23" s="49" t="s">
        <v>12</v>
      </c>
      <c r="D23" s="38" t="s">
        <v>13</v>
      </c>
      <c r="E23" s="116"/>
      <c r="G23" s="117"/>
      <c r="H23" s="49" t="s">
        <v>12</v>
      </c>
      <c r="I23" s="38" t="s">
        <v>13</v>
      </c>
      <c r="J23" s="116"/>
    </row>
    <row r="24" spans="2:10" x14ac:dyDescent="0.2">
      <c r="B24" s="117"/>
      <c r="C24" s="49" t="s">
        <v>14</v>
      </c>
      <c r="D24" s="39"/>
      <c r="E24" s="116"/>
      <c r="G24" s="117"/>
      <c r="H24" s="49" t="s">
        <v>14</v>
      </c>
      <c r="I24" s="39"/>
      <c r="J24" s="116"/>
    </row>
    <row r="25" spans="2:10" x14ac:dyDescent="0.2">
      <c r="B25" s="117"/>
      <c r="C25" s="49" t="s">
        <v>15</v>
      </c>
      <c r="D25" s="40" t="s">
        <v>16</v>
      </c>
      <c r="E25" s="116"/>
      <c r="G25" s="117"/>
      <c r="H25" s="49" t="s">
        <v>15</v>
      </c>
      <c r="I25" s="40" t="s">
        <v>16</v>
      </c>
      <c r="J25" s="116"/>
    </row>
    <row r="26" spans="2:10" x14ac:dyDescent="0.2">
      <c r="B26" s="117"/>
      <c r="C26" s="48" t="s">
        <v>17</v>
      </c>
      <c r="D26" s="41" t="s">
        <v>123</v>
      </c>
      <c r="E26" s="116"/>
      <c r="G26" s="117"/>
      <c r="H26" s="48" t="s">
        <v>17</v>
      </c>
      <c r="I26" s="41" t="s">
        <v>123</v>
      </c>
      <c r="J26" s="116"/>
    </row>
    <row r="27" spans="2:10" x14ac:dyDescent="0.2">
      <c r="B27" s="117"/>
      <c r="C27" s="131"/>
      <c r="D27" s="131"/>
      <c r="E27" s="116"/>
      <c r="G27" s="117"/>
      <c r="H27" s="131"/>
      <c r="I27" s="131"/>
      <c r="J27" s="116"/>
    </row>
    <row r="28" spans="2:10" x14ac:dyDescent="0.2">
      <c r="B28" s="117"/>
      <c r="C28" s="132">
        <f>_xll.qlTermStructureReferenceDate(YieldCurve_ON)</f>
        <v>42244</v>
      </c>
      <c r="D28" s="133">
        <f>_xll.qlYieldTSDiscount(YieldCurve_ON,C28,,Trigger)</f>
        <v>1</v>
      </c>
      <c r="E28" s="116"/>
      <c r="G28" s="117"/>
      <c r="H28" s="132">
        <f>_xll.qlTermStructureReferenceDate(YieldCurve_1M)</f>
        <v>42248</v>
      </c>
      <c r="I28" s="133">
        <f>_xll.qlYieldTSDiscount(YieldCurve_1M,H28,,Trigger)</f>
        <v>1</v>
      </c>
      <c r="J28" s="116"/>
    </row>
    <row r="29" spans="2:10" x14ac:dyDescent="0.2">
      <c r="B29" s="117"/>
      <c r="C29" s="134">
        <f>_xll.qlTermStructureMaxDate(YieldCurve_ON)</f>
        <v>64164</v>
      </c>
      <c r="D29" s="135">
        <f>_xll.qlYieldTSDiscount(YieldCurve_ON,C29,,Trigger)</f>
        <v>0.42251649193209512</v>
      </c>
      <c r="E29" s="116"/>
      <c r="G29" s="117"/>
      <c r="H29" s="134">
        <f>_xll.qlTermStructureMaxDate(YieldCurve_1M)</f>
        <v>64164</v>
      </c>
      <c r="I29" s="135">
        <f>_xll.qlYieldTSDiscount(YieldCurve_1M,H29,,Trigger)</f>
        <v>0.42049010884142374</v>
      </c>
      <c r="J29" s="116"/>
    </row>
    <row r="30" spans="2:10" x14ac:dyDescent="0.2">
      <c r="B30" s="117"/>
      <c r="C30" s="145" t="str">
        <f>$H$4</f>
        <v>MXEURON_NEW</v>
      </c>
      <c r="D30" s="150" t="b">
        <f>_xll.qlRelinkableHandleLinkTo(C30,YieldCurve_ON)</f>
        <v>1</v>
      </c>
      <c r="E30" s="116"/>
      <c r="G30" s="117"/>
      <c r="H30" s="145" t="str">
        <f>$H$5</f>
        <v>MXEUR1M_NEW</v>
      </c>
      <c r="I30" s="150" t="b">
        <f>_xll.qlRelinkableHandleLinkTo(H30,YieldCurve_1M)</f>
        <v>1</v>
      </c>
      <c r="J30" s="116"/>
    </row>
    <row r="31" spans="2:10" x14ac:dyDescent="0.2">
      <c r="B31" s="136"/>
      <c r="C31" s="137"/>
      <c r="D31" s="137"/>
      <c r="E31" s="118"/>
      <c r="G31" s="136"/>
      <c r="H31" s="137"/>
      <c r="I31" s="137"/>
      <c r="J31" s="118"/>
    </row>
    <row r="32" spans="2:10" x14ac:dyDescent="0.2">
      <c r="B32" s="18"/>
      <c r="C32" s="18"/>
      <c r="D32" s="18"/>
      <c r="E32" s="18"/>
      <c r="G32" s="18"/>
      <c r="H32" s="18"/>
      <c r="I32" s="18"/>
      <c r="J32" s="18"/>
    </row>
    <row r="33" spans="1:10" x14ac:dyDescent="0.2">
      <c r="A33" s="18"/>
      <c r="B33" s="114"/>
      <c r="C33" s="130"/>
      <c r="D33" s="130"/>
      <c r="E33" s="115"/>
      <c r="G33" s="114"/>
      <c r="H33" s="130"/>
      <c r="I33" s="130"/>
      <c r="J33" s="115"/>
    </row>
    <row r="34" spans="1:10" x14ac:dyDescent="0.2">
      <c r="B34" s="117"/>
      <c r="C34" s="47" t="s">
        <v>8</v>
      </c>
      <c r="D34" s="50" t="str">
        <f>_xll.qlPiecewiseYieldCurve(D36,D37,D38,_xll.ohPack(EUR3M!Q3:Q102),,,,D39,D40,D41,Permanent,,ObjectOverwrite)</f>
        <v>_MXEUR3M_NEW#0000</v>
      </c>
      <c r="E34" s="116"/>
      <c r="F34" s="46"/>
      <c r="G34" s="117"/>
      <c r="H34" s="47" t="s">
        <v>8</v>
      </c>
      <c r="I34" s="50" t="str">
        <f>_xll.qlPiecewiseYieldCurve(I36,I37,I38,_xll.ohPack(EUR6M!Q3:Q102),,,,I39,I40,I41,Permanent,,ObjectOverwrite)</f>
        <v>_MXEUR6M_NEW#0000</v>
      </c>
      <c r="J34" s="116"/>
    </row>
    <row r="35" spans="1:10" x14ac:dyDescent="0.2">
      <c r="B35" s="117"/>
      <c r="C35" s="48" t="s">
        <v>9</v>
      </c>
      <c r="D35" s="51" t="str">
        <f>_xll.ohRangeRetrieveError(YieldCurve_3M)</f>
        <v/>
      </c>
      <c r="E35" s="116"/>
      <c r="F35" s="46"/>
      <c r="G35" s="117"/>
      <c r="H35" s="48" t="s">
        <v>9</v>
      </c>
      <c r="I35" s="51" t="str">
        <f>_xll.ohRangeRetrieveError(YieldCurve_6M)</f>
        <v/>
      </c>
      <c r="J35" s="116"/>
    </row>
    <row r="36" spans="1:10" x14ac:dyDescent="0.2">
      <c r="B36" s="117"/>
      <c r="C36" s="47" t="s">
        <v>10</v>
      </c>
      <c r="D36" s="36" t="s">
        <v>150</v>
      </c>
      <c r="E36" s="116"/>
      <c r="F36" s="46"/>
      <c r="G36" s="117"/>
      <c r="H36" s="47" t="s">
        <v>10</v>
      </c>
      <c r="I36" s="36" t="s">
        <v>151</v>
      </c>
      <c r="J36" s="116"/>
    </row>
    <row r="37" spans="1:10" x14ac:dyDescent="0.2">
      <c r="B37" s="117"/>
      <c r="C37" s="49" t="s">
        <v>11</v>
      </c>
      <c r="D37" s="37">
        <v>2</v>
      </c>
      <c r="E37" s="116"/>
      <c r="F37" s="46"/>
      <c r="G37" s="117"/>
      <c r="H37" s="49" t="s">
        <v>11</v>
      </c>
      <c r="I37" s="37">
        <v>2</v>
      </c>
      <c r="J37" s="116"/>
    </row>
    <row r="38" spans="1:10" x14ac:dyDescent="0.2">
      <c r="B38" s="117"/>
      <c r="C38" s="49" t="s">
        <v>12</v>
      </c>
      <c r="D38" s="38" t="s">
        <v>13</v>
      </c>
      <c r="E38" s="116"/>
      <c r="F38" s="46"/>
      <c r="G38" s="117"/>
      <c r="H38" s="49" t="s">
        <v>12</v>
      </c>
      <c r="I38" s="38" t="s">
        <v>13</v>
      </c>
      <c r="J38" s="116"/>
    </row>
    <row r="39" spans="1:10" x14ac:dyDescent="0.2">
      <c r="B39" s="117"/>
      <c r="C39" s="49" t="s">
        <v>14</v>
      </c>
      <c r="D39" s="39"/>
      <c r="E39" s="116"/>
      <c r="F39" s="46"/>
      <c r="G39" s="117"/>
      <c r="H39" s="49" t="s">
        <v>14</v>
      </c>
      <c r="I39" s="39"/>
      <c r="J39" s="116"/>
    </row>
    <row r="40" spans="1:10" x14ac:dyDescent="0.2">
      <c r="B40" s="117"/>
      <c r="C40" s="49" t="s">
        <v>15</v>
      </c>
      <c r="D40" s="40" t="s">
        <v>16</v>
      </c>
      <c r="E40" s="116"/>
      <c r="F40" s="46"/>
      <c r="G40" s="117"/>
      <c r="H40" s="49" t="s">
        <v>15</v>
      </c>
      <c r="I40" s="40" t="s">
        <v>16</v>
      </c>
      <c r="J40" s="116"/>
    </row>
    <row r="41" spans="1:10" x14ac:dyDescent="0.2">
      <c r="B41" s="117"/>
      <c r="C41" s="48" t="s">
        <v>17</v>
      </c>
      <c r="D41" s="41" t="s">
        <v>123</v>
      </c>
      <c r="E41" s="116"/>
      <c r="F41" s="46"/>
      <c r="G41" s="117"/>
      <c r="H41" s="48" t="s">
        <v>17</v>
      </c>
      <c r="I41" s="41" t="s">
        <v>123</v>
      </c>
      <c r="J41" s="116"/>
    </row>
    <row r="42" spans="1:10" x14ac:dyDescent="0.2">
      <c r="B42" s="117"/>
      <c r="C42" s="131"/>
      <c r="D42" s="131"/>
      <c r="E42" s="116"/>
      <c r="F42" s="46"/>
      <c r="G42" s="117"/>
      <c r="H42" s="131"/>
      <c r="I42" s="131"/>
      <c r="J42" s="116"/>
    </row>
    <row r="43" spans="1:10" x14ac:dyDescent="0.2">
      <c r="B43" s="117"/>
      <c r="C43" s="132">
        <f>_xll.qlTermStructureReferenceDate(YieldCurve_3M)</f>
        <v>42248</v>
      </c>
      <c r="D43" s="133">
        <f>_xll.qlYieldTSDiscount(YieldCurve_3M,C43,,Trigger)</f>
        <v>1</v>
      </c>
      <c r="E43" s="116"/>
      <c r="F43" s="46"/>
      <c r="G43" s="117"/>
      <c r="H43" s="132">
        <f>_xll.qlTermStructureReferenceDate(YieldCurve_6M)</f>
        <v>42248</v>
      </c>
      <c r="I43" s="133">
        <f>_xll.qlYieldTSDiscount(YieldCurve_6M,H43,,Trigger)</f>
        <v>1</v>
      </c>
      <c r="J43" s="116"/>
    </row>
    <row r="44" spans="1:10" x14ac:dyDescent="0.2">
      <c r="B44" s="117"/>
      <c r="C44" s="134">
        <f>_xll.qlTermStructureMaxDate(YieldCurve_3M)</f>
        <v>64164</v>
      </c>
      <c r="D44" s="135">
        <f>_xll.qlYieldTSDiscount(YieldCurve_3M,C44,,Trigger)</f>
        <v>0.40820275741215994</v>
      </c>
      <c r="E44" s="116"/>
      <c r="F44" s="46"/>
      <c r="G44" s="117"/>
      <c r="H44" s="134">
        <f>_xll.qlTermStructureMaxDate(YieldCurve_6M)</f>
        <v>64164</v>
      </c>
      <c r="I44" s="135">
        <f>_xll.qlYieldTSDiscount(YieldCurve_6M,H44,,Trigger)</f>
        <v>0.40339632540007825</v>
      </c>
      <c r="J44" s="116"/>
    </row>
    <row r="45" spans="1:10" x14ac:dyDescent="0.2">
      <c r="B45" s="117"/>
      <c r="C45" s="145" t="str">
        <f>$H$6</f>
        <v>MXEUR3M_NEW</v>
      </c>
      <c r="D45" s="150" t="b">
        <f>_xll.qlRelinkableHandleLinkTo(C45,YieldCurve_3M)</f>
        <v>1</v>
      </c>
      <c r="E45" s="116"/>
      <c r="F45" s="46"/>
      <c r="G45" s="117"/>
      <c r="H45" s="145" t="str">
        <f>$H$7</f>
        <v>MXEUR6M_NEW</v>
      </c>
      <c r="I45" s="150" t="b">
        <f>_xll.qlRelinkableHandleLinkTo(H45,YieldCurve_6M)</f>
        <v>1</v>
      </c>
      <c r="J45" s="116"/>
    </row>
    <row r="46" spans="1:10" x14ac:dyDescent="0.2">
      <c r="B46" s="136"/>
      <c r="C46" s="137"/>
      <c r="D46" s="137"/>
      <c r="E46" s="118"/>
      <c r="F46" s="46"/>
      <c r="G46" s="136"/>
      <c r="H46" s="137"/>
      <c r="I46" s="137"/>
      <c r="J46" s="118"/>
    </row>
    <row r="47" spans="1:10" x14ac:dyDescent="0.2">
      <c r="F47" s="46"/>
    </row>
    <row r="48" spans="1:10" x14ac:dyDescent="0.2">
      <c r="B48" s="114"/>
      <c r="C48" s="130"/>
      <c r="D48" s="130"/>
      <c r="E48" s="115"/>
      <c r="F48" s="46"/>
    </row>
    <row r="49" spans="2:6" x14ac:dyDescent="0.2">
      <c r="B49" s="117"/>
      <c r="C49" s="47" t="s">
        <v>8</v>
      </c>
      <c r="D49" s="50" t="str">
        <f>_xll.qlPiecewiseYieldCurve(D51,D52,D53,_xll.ohPack(EUR1Y!Q3:Q102),,,,D54,D55,D56,Permanent,,ObjectOverwrite)</f>
        <v>_MXEUR1Y_NEW#0000</v>
      </c>
      <c r="E49" s="116"/>
      <c r="F49" s="46"/>
    </row>
    <row r="50" spans="2:6" x14ac:dyDescent="0.2">
      <c r="B50" s="117"/>
      <c r="C50" s="48" t="s">
        <v>9</v>
      </c>
      <c r="D50" s="51" t="str">
        <f>_xll.ohRangeRetrieveError(YieldCurve_1Y)</f>
        <v/>
      </c>
      <c r="E50" s="116"/>
      <c r="F50" s="46"/>
    </row>
    <row r="51" spans="2:6" x14ac:dyDescent="0.2">
      <c r="B51" s="117"/>
      <c r="C51" s="47" t="s">
        <v>10</v>
      </c>
      <c r="D51" s="36" t="s">
        <v>152</v>
      </c>
      <c r="E51" s="116"/>
    </row>
    <row r="52" spans="2:6" x14ac:dyDescent="0.2">
      <c r="B52" s="117"/>
      <c r="C52" s="49" t="s">
        <v>11</v>
      </c>
      <c r="D52" s="37">
        <v>2</v>
      </c>
      <c r="E52" s="116"/>
    </row>
    <row r="53" spans="2:6" x14ac:dyDescent="0.2">
      <c r="B53" s="117"/>
      <c r="C53" s="49" t="s">
        <v>12</v>
      </c>
      <c r="D53" s="38" t="s">
        <v>13</v>
      </c>
      <c r="E53" s="116"/>
    </row>
    <row r="54" spans="2:6" x14ac:dyDescent="0.2">
      <c r="B54" s="117"/>
      <c r="C54" s="49" t="s">
        <v>14</v>
      </c>
      <c r="D54" s="39"/>
      <c r="E54" s="116"/>
    </row>
    <row r="55" spans="2:6" x14ac:dyDescent="0.2">
      <c r="B55" s="117"/>
      <c r="C55" s="49" t="s">
        <v>15</v>
      </c>
      <c r="D55" s="40" t="s">
        <v>16</v>
      </c>
      <c r="E55" s="116"/>
    </row>
    <row r="56" spans="2:6" x14ac:dyDescent="0.2">
      <c r="B56" s="117"/>
      <c r="C56" s="48" t="s">
        <v>17</v>
      </c>
      <c r="D56" s="41" t="s">
        <v>123</v>
      </c>
      <c r="E56" s="116"/>
    </row>
    <row r="57" spans="2:6" x14ac:dyDescent="0.2">
      <c r="B57" s="117"/>
      <c r="C57" s="131"/>
      <c r="D57" s="131"/>
      <c r="E57" s="116"/>
    </row>
    <row r="58" spans="2:6" x14ac:dyDescent="0.2">
      <c r="B58" s="117"/>
      <c r="C58" s="132">
        <f>_xll.qlTermStructureReferenceDate(YieldCurve_1Y)</f>
        <v>42248</v>
      </c>
      <c r="D58" s="133">
        <f>_xll.qlYieldTSDiscount(YieldCurve_1Y,C58,,Trigger)</f>
        <v>1</v>
      </c>
      <c r="E58" s="116"/>
    </row>
    <row r="59" spans="2:6" x14ac:dyDescent="0.2">
      <c r="B59" s="117"/>
      <c r="C59" s="134">
        <f>_xll.qlTermStructureMaxDate(YieldCurve_1Y)</f>
        <v>64164</v>
      </c>
      <c r="D59" s="135">
        <f>_xll.qlYieldTSDiscount(YieldCurve_1Y,C59,,Trigger)</f>
        <v>0.39112357235605233</v>
      </c>
      <c r="E59" s="116"/>
    </row>
    <row r="60" spans="2:6" x14ac:dyDescent="0.2">
      <c r="B60" s="117"/>
      <c r="C60" s="145" t="str">
        <f>$H$8</f>
        <v>MXEUR1Y_NEW</v>
      </c>
      <c r="D60" s="150" t="b">
        <f>_xll.qlRelinkableHandleLinkTo(C60,YieldCurve_1Y)</f>
        <v>1</v>
      </c>
      <c r="E60" s="116"/>
    </row>
    <row r="61" spans="2:6" x14ac:dyDescent="0.2">
      <c r="B61" s="136"/>
      <c r="C61" s="137"/>
      <c r="D61" s="137"/>
      <c r="E61" s="118"/>
    </row>
  </sheetData>
  <dataValidations count="5">
    <dataValidation type="list" allowBlank="1" showInputMessage="1" showErrorMessage="1" sqref="I38 D23 D38 I23 D53">
      <formula1>"TARGET,UnitedKingdom::Exchange,UnitedKingdom::Metals,UnitedKingdom::Settlement,UnitedStates::GovernmentBond,UnitedStates::NERC,UnitedStates::NYSE,UnitedStates::Settlement,Switzerland,Japan,Italy::Exchange"</formula1>
    </dataValidation>
    <dataValidation type="list" allowBlank="1" showInputMessage="1" showErrorMessage="1" sqref="I40 D25 D40 I25 D55">
      <formula1>"Discount,ZeroYield,ForwardRate"</formula1>
    </dataValidation>
    <dataValidation type="list" allowBlank="1" showInputMessage="1" showErrorMessage="1" sqref="I41 D26 D41 I26 D56">
      <formula1>"Linear,BackwardFlat,ForwardFlat,Linear,LogLinear,CubicNaturalSpline,LogCubicNaturalSpline,MonotonicCubicNaturalSpline,MonotonicLogCubicNaturalSpline,FritschButlandCubic,FritschButlandLogCubic,KrugerCubic,KrugerLogCubic"</formula1>
    </dataValidation>
    <dataValidation type="list" allowBlank="1" showInputMessage="1" showErrorMessage="1" sqref="D8">
      <formula1>"TARGET,UnitedKingdom::Exchange,UnitedKingdom::Metals,UnitedKingdom::Settlement,UnitedStates::GovernmentBond,UnitedStates::NERC,UnitedStates::NYSE,UnitedStates::Settlement,Switzerland,Japan,Italy::Exchange,NullCalendar,Australia,China,HongKong::HKEx"</formula1>
    </dataValidation>
    <dataValidation type="list" allowBlank="1" showInputMessage="1" showErrorMessage="1" sqref="D15:D16">
      <formula1>"Reference, Mx_Live,QL_Live"</formula1>
    </dataValidation>
  </dataValidations>
  <pageMargins left="0.7" right="0.7" top="0.75" bottom="0.75" header="0.3" footer="0.3"/>
  <pageSetup paperSize="9" orientation="portrait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/>
  <dimension ref="A1:Y93"/>
  <sheetViews>
    <sheetView showGridLines="0" topLeftCell="K1" workbookViewId="0">
      <selection activeCell="S2" sqref="S2"/>
    </sheetView>
  </sheetViews>
  <sheetFormatPr defaultRowHeight="11.25" outlineLevelCol="1" x14ac:dyDescent="0.2"/>
  <cols>
    <col min="1" max="1" width="7.5703125" style="11" hidden="1" customWidth="1" outlineLevel="1"/>
    <col min="2" max="2" width="6" style="54" hidden="1" customWidth="1" outlineLevel="1"/>
    <col min="3" max="3" width="7.85546875" style="33" hidden="1" customWidth="1" outlineLevel="1"/>
    <col min="4" max="4" width="24.42578125" style="55" hidden="1" customWidth="1" outlineLevel="1"/>
    <col min="5" max="5" width="6" style="11" hidden="1" customWidth="1" outlineLevel="1"/>
    <col min="6" max="7" width="12.85546875" style="11" hidden="1" customWidth="1" outlineLevel="1"/>
    <col min="8" max="8" width="15.140625" style="11" hidden="1" customWidth="1" outlineLevel="1" collapsed="1"/>
    <col min="9" max="9" width="9" style="33" hidden="1" customWidth="1" outlineLevel="1"/>
    <col min="10" max="10" width="2.7109375" style="11" hidden="1" customWidth="1" outlineLevel="1" collapsed="1"/>
    <col min="11" max="11" width="2.85546875" style="11" customWidth="1" collapsed="1"/>
    <col min="12" max="12" width="5" style="11" hidden="1" customWidth="1" outlineLevel="1"/>
    <col min="13" max="13" width="9" style="11" hidden="1" customWidth="1" outlineLevel="1"/>
    <col min="14" max="14" width="15.140625" style="11" hidden="1" customWidth="1" outlineLevel="1"/>
    <col min="15" max="15" width="6" style="11" hidden="1" customWidth="1" outlineLevel="1"/>
    <col min="16" max="16" width="15.140625" style="11" hidden="1" customWidth="1" outlineLevel="1"/>
    <col min="17" max="17" width="19.28515625" style="11" customWidth="1" collapsed="1"/>
    <col min="18" max="18" width="10.7109375" style="11" customWidth="1"/>
    <col min="19" max="19" width="9.28515625" style="11" customWidth="1"/>
    <col min="20" max="21" width="17.28515625" style="11" bestFit="1" customWidth="1"/>
    <col min="22" max="22" width="16.140625" style="11" bestFit="1" customWidth="1"/>
    <col min="23" max="23" width="15.140625" style="11" bestFit="1" customWidth="1"/>
    <col min="24" max="24" width="9" style="11" bestFit="1" customWidth="1"/>
    <col min="25" max="25" width="12" style="11" bestFit="1" customWidth="1"/>
    <col min="26" max="26" width="9.140625" style="11"/>
    <col min="27" max="27" width="12" style="11" bestFit="1" customWidth="1"/>
    <col min="28" max="16384" width="9.140625" style="11"/>
  </cols>
  <sheetData>
    <row r="1" spans="1:25" ht="21.95" customHeight="1" x14ac:dyDescent="0.2">
      <c r="B1" s="13"/>
      <c r="C1" s="14"/>
      <c r="D1" s="15"/>
      <c r="E1" s="16"/>
      <c r="F1" s="11" t="s">
        <v>33</v>
      </c>
      <c r="G1" s="11" t="s">
        <v>34</v>
      </c>
      <c r="I1" s="14"/>
      <c r="Q1" s="58" t="s">
        <v>107</v>
      </c>
      <c r="R1" s="59"/>
      <c r="S1" s="59"/>
      <c r="T1" s="57"/>
      <c r="U1" s="56"/>
      <c r="V1" s="53" t="s">
        <v>101</v>
      </c>
    </row>
    <row r="2" spans="1:25" ht="21.95" customHeight="1" x14ac:dyDescent="0.2">
      <c r="A2" s="4" t="s">
        <v>7</v>
      </c>
      <c r="B2" s="4" t="s">
        <v>33</v>
      </c>
      <c r="C2" s="4" t="s">
        <v>128</v>
      </c>
      <c r="D2" s="4" t="s">
        <v>6</v>
      </c>
      <c r="E2" s="4" t="s">
        <v>124</v>
      </c>
      <c r="F2" s="4" t="s">
        <v>125</v>
      </c>
      <c r="G2" s="4" t="s">
        <v>106</v>
      </c>
      <c r="H2" s="4" t="s">
        <v>28</v>
      </c>
      <c r="I2" s="4" t="s">
        <v>29</v>
      </c>
      <c r="L2" s="256" t="s">
        <v>7</v>
      </c>
      <c r="M2" s="9"/>
      <c r="N2" s="256" t="s">
        <v>28</v>
      </c>
      <c r="O2" s="256"/>
      <c r="P2" s="53" t="s">
        <v>28</v>
      </c>
      <c r="Q2" s="53" t="s">
        <v>36</v>
      </c>
      <c r="R2" s="52" t="s">
        <v>100</v>
      </c>
      <c r="S2" s="52"/>
      <c r="T2" s="53" t="s">
        <v>25</v>
      </c>
      <c r="U2" s="53" t="s">
        <v>26</v>
      </c>
      <c r="V2" s="216"/>
    </row>
    <row r="3" spans="1:25" ht="11.25" customHeight="1" x14ac:dyDescent="0.2">
      <c r="A3" s="6" t="s">
        <v>127</v>
      </c>
      <c r="B3" s="203" t="s">
        <v>34</v>
      </c>
      <c r="C3" s="5">
        <v>0</v>
      </c>
      <c r="D3" s="23" t="s">
        <v>129</v>
      </c>
      <c r="E3" s="5" t="b">
        <v>0</v>
      </c>
      <c r="F3" s="23" t="s">
        <v>30</v>
      </c>
      <c r="G3" s="205" t="str">
        <f t="shared" ref="G3:G20" si="0">UPPER(Currency)&amp;Tenor&amp;A3&amp;B3&amp;"="</f>
        <v>EURONDPON=</v>
      </c>
      <c r="H3" s="23" t="str">
        <f>IFERROR(_xll.qlDepositRateHelper2(,G3,IF(RIGHT(B3,1)="N","1D",B3),C3,Calendar,D3,E3,F3,Permanent,Trigger,ObjectOverwrite),"--")</f>
        <v>obj_00a63#0000</v>
      </c>
      <c r="I3" s="5" t="b">
        <v>1</v>
      </c>
      <c r="J3" s="206"/>
      <c r="K3" s="79"/>
      <c r="L3" s="207" t="str">
        <f>A3</f>
        <v>DP</v>
      </c>
      <c r="M3" s="207" t="str">
        <f>B3</f>
        <v>ON</v>
      </c>
      <c r="N3" s="207" t="str">
        <f>H3</f>
        <v>obj_00a63#0000</v>
      </c>
      <c r="O3" s="207" t="b">
        <f>I3</f>
        <v>1</v>
      </c>
      <c r="P3" s="207" t="str">
        <f t="array" ref="P3:P90">_xll.ohPack(_xll.ohFilter(N3:N90,O3:O90))</f>
        <v>obj_00a63#0000</v>
      </c>
      <c r="Q3" s="273" t="str">
        <f>_xll.qlRateHelperQuoteName(P3,Trigger)</f>
        <v>EURONDPON=</v>
      </c>
      <c r="R3" s="309">
        <f>_xll.qlRateHelperQuoteValue(P3,Trigger)</f>
        <v>-1.2999999999999999E-3</v>
      </c>
      <c r="S3" s="274"/>
      <c r="T3" s="2">
        <f>_xll.qlRateHelperEarliestDate(P3)</f>
        <v>42244</v>
      </c>
      <c r="U3" s="2">
        <f>_xll.qlRateHelperLatestDate(P3)</f>
        <v>42247</v>
      </c>
      <c r="V3" s="207"/>
      <c r="Y3" s="201"/>
    </row>
    <row r="4" spans="1:25" ht="11.25" customHeight="1" x14ac:dyDescent="0.2">
      <c r="A4" s="8" t="s">
        <v>127</v>
      </c>
      <c r="B4" s="208" t="s">
        <v>94</v>
      </c>
      <c r="C4" s="7">
        <v>1</v>
      </c>
      <c r="D4" s="24" t="s">
        <v>129</v>
      </c>
      <c r="E4" s="7" t="b">
        <v>0</v>
      </c>
      <c r="F4" s="24" t="s">
        <v>30</v>
      </c>
      <c r="G4" s="210" t="str">
        <f t="shared" si="0"/>
        <v>EURONDPTN=</v>
      </c>
      <c r="H4" s="24" t="str">
        <f>IFERROR(_xll.qlDepositRateHelper2(,G4,IF(RIGHT(B4,1)="N","1D",B4),C4,Calendar,D4,E4,F4,Permanent,Trigger,ObjectOverwrite),"--")</f>
        <v>obj_00a62#0000</v>
      </c>
      <c r="I4" s="7" t="b">
        <v>1</v>
      </c>
      <c r="J4" s="144"/>
      <c r="K4" s="79"/>
      <c r="L4" s="207" t="str">
        <f t="shared" ref="L4:L20" si="1">A4</f>
        <v>DP</v>
      </c>
      <c r="M4" s="207" t="str">
        <f t="shared" ref="M4:M20" si="2">B4</f>
        <v>TN</v>
      </c>
      <c r="N4" s="207" t="str">
        <f t="shared" ref="N4:N20" si="3">H4</f>
        <v>obj_00a62#0000</v>
      </c>
      <c r="O4" s="207" t="b">
        <f t="shared" ref="O4:O20" si="4">I4</f>
        <v>1</v>
      </c>
      <c r="P4" s="207" t="str">
        <v>obj_00a62#0000</v>
      </c>
      <c r="Q4" s="273" t="str">
        <f>_xll.qlRateHelperQuoteName(P4,Trigger)</f>
        <v>EURONDPTN=</v>
      </c>
      <c r="R4" s="309">
        <f>_xll.qlRateHelperQuoteValue(P4,Trigger)</f>
        <v>-1.2999999999999999E-3</v>
      </c>
      <c r="S4" s="274"/>
      <c r="T4" s="2">
        <f>_xll.qlRateHelperEarliestDate(P4)</f>
        <v>42247</v>
      </c>
      <c r="U4" s="2">
        <f>_xll.qlRateHelperLatestDate(P4)</f>
        <v>42248</v>
      </c>
      <c r="V4" s="207"/>
      <c r="Y4" s="201"/>
    </row>
    <row r="5" spans="1:25" ht="11.25" customHeight="1" x14ac:dyDescent="0.2">
      <c r="A5" s="8" t="s">
        <v>127</v>
      </c>
      <c r="B5" s="208" t="s">
        <v>95</v>
      </c>
      <c r="C5" s="7">
        <v>2</v>
      </c>
      <c r="D5" s="24" t="s">
        <v>129</v>
      </c>
      <c r="E5" s="7" t="b">
        <v>0</v>
      </c>
      <c r="F5" s="24" t="s">
        <v>30</v>
      </c>
      <c r="G5" s="210" t="str">
        <f t="shared" si="0"/>
        <v>EURONDPSN=</v>
      </c>
      <c r="H5" s="24" t="str">
        <f>IFERROR(_xll.qlDepositRateHelper2(,G5,IF(RIGHT(B5,1)="N","1D",B5),C5,Calendar,D5,E5,F5,Permanent,Trigger,ObjectOverwrite),"--")</f>
        <v>obj_00a71#0000</v>
      </c>
      <c r="I5" s="7" t="b">
        <v>1</v>
      </c>
      <c r="J5" s="144"/>
      <c r="K5" s="79"/>
      <c r="L5" s="207" t="str">
        <f t="shared" si="1"/>
        <v>DP</v>
      </c>
      <c r="M5" s="207" t="str">
        <f t="shared" si="2"/>
        <v>SN</v>
      </c>
      <c r="N5" s="207" t="str">
        <f t="shared" si="3"/>
        <v>obj_00a71#0000</v>
      </c>
      <c r="O5" s="207" t="b">
        <f t="shared" si="4"/>
        <v>1</v>
      </c>
      <c r="P5" s="207" t="str">
        <v>obj_00a71#0000</v>
      </c>
      <c r="Q5" s="273" t="str">
        <f>_xll.qlRateHelperQuoteName(P5,Trigger)</f>
        <v>EURONDPSN=</v>
      </c>
      <c r="R5" s="309">
        <f>_xll.qlRateHelperQuoteValue(P5,Trigger)</f>
        <v>-1.2956360699999999E-3</v>
      </c>
      <c r="S5" s="274"/>
      <c r="T5" s="2">
        <f>_xll.qlRateHelperEarliestDate(P5)</f>
        <v>42248</v>
      </c>
      <c r="U5" s="2">
        <f>_xll.qlRateHelperLatestDate(P5)</f>
        <v>42249</v>
      </c>
      <c r="V5" s="207"/>
      <c r="Y5" s="201"/>
    </row>
    <row r="6" spans="1:25" ht="11.25" customHeight="1" x14ac:dyDescent="0.2">
      <c r="A6" s="8" t="s">
        <v>127</v>
      </c>
      <c r="B6" s="208" t="s">
        <v>122</v>
      </c>
      <c r="C6" s="7">
        <v>2</v>
      </c>
      <c r="D6" s="24" t="s">
        <v>129</v>
      </c>
      <c r="E6" s="7" t="b">
        <v>0</v>
      </c>
      <c r="F6" s="24" t="s">
        <v>30</v>
      </c>
      <c r="G6" s="210" t="str">
        <f t="shared" si="0"/>
        <v>EURONDPSW=</v>
      </c>
      <c r="H6" s="24" t="str">
        <f>IFERROR(_xll.qlDepositRateHelper2(,G6,IF(RIGHT(B6,1)="N","1D",B6),C6,Calendar,D6,E6,F6,Permanent,Trigger,ObjectOverwrite),"--")</f>
        <v>--</v>
      </c>
      <c r="I6" s="7" t="b">
        <v>0</v>
      </c>
      <c r="J6" s="144"/>
      <c r="K6" s="79"/>
      <c r="L6" s="207" t="str">
        <f t="shared" si="1"/>
        <v>DP</v>
      </c>
      <c r="M6" s="207" t="str">
        <f t="shared" si="2"/>
        <v>SW</v>
      </c>
      <c r="N6" s="207" t="str">
        <f t="shared" si="3"/>
        <v>--</v>
      </c>
      <c r="O6" s="207" t="b">
        <f t="shared" si="4"/>
        <v>0</v>
      </c>
      <c r="P6" s="207" t="str">
        <v>obj_00a87#0000</v>
      </c>
      <c r="Q6" s="273" t="str">
        <f>_xll.qlRateHelperQuoteName(P6,Trigger)</f>
        <v>EURONOISSW=</v>
      </c>
      <c r="R6" s="309">
        <f>_xll.qlRateHelperQuoteValue(P6,Trigger)</f>
        <v>-1.2700000000000001E-3</v>
      </c>
      <c r="S6" s="274"/>
      <c r="T6" s="2">
        <f>_xll.qlRateHelperEarliestDate(P6)</f>
        <v>42248</v>
      </c>
      <c r="U6" s="2">
        <f>_xll.qlRateHelperLatestDate(P6)</f>
        <v>42255</v>
      </c>
      <c r="V6" s="207"/>
      <c r="Y6" s="201"/>
    </row>
    <row r="7" spans="1:25" ht="11.25" customHeight="1" x14ac:dyDescent="0.2">
      <c r="A7" s="8" t="s">
        <v>127</v>
      </c>
      <c r="B7" s="211" t="s">
        <v>39</v>
      </c>
      <c r="C7" s="7">
        <v>2</v>
      </c>
      <c r="D7" s="24" t="s">
        <v>129</v>
      </c>
      <c r="E7" s="7" t="b">
        <v>0</v>
      </c>
      <c r="F7" s="24" t="s">
        <v>30</v>
      </c>
      <c r="G7" s="210" t="str">
        <f t="shared" si="0"/>
        <v>EURONDP2W=</v>
      </c>
      <c r="H7" s="24" t="str">
        <f>IFERROR(_xll.qlDepositRateHelper2(,G7,IF(RIGHT(B7,1)="N","1D",B7),C7,Calendar,D7,E7,F7,Permanent,Trigger,ObjectOverwrite),"--")</f>
        <v>--</v>
      </c>
      <c r="I7" s="7" t="b">
        <v>0</v>
      </c>
      <c r="J7" s="144"/>
      <c r="K7" s="79"/>
      <c r="L7" s="207" t="str">
        <f t="shared" si="1"/>
        <v>DP</v>
      </c>
      <c r="M7" s="207" t="str">
        <f t="shared" si="2"/>
        <v>2W</v>
      </c>
      <c r="N7" s="207" t="str">
        <f t="shared" si="3"/>
        <v>--</v>
      </c>
      <c r="O7" s="207" t="b">
        <f t="shared" si="4"/>
        <v>0</v>
      </c>
      <c r="P7" s="207" t="str">
        <v>obj_00a8d#0000</v>
      </c>
      <c r="Q7" s="273" t="str">
        <f>_xll.qlRateHelperQuoteName(P7,Trigger)</f>
        <v>EURONOIS2W=</v>
      </c>
      <c r="R7" s="309">
        <f>_xll.qlRateHelperQuoteValue(P7,Trigger)</f>
        <v>-1.2800000000000001E-3</v>
      </c>
      <c r="S7" s="274"/>
      <c r="T7" s="2">
        <f>_xll.qlRateHelperEarliestDate(P7)</f>
        <v>42248</v>
      </c>
      <c r="U7" s="2">
        <f>_xll.qlRateHelperLatestDate(P7)</f>
        <v>42262</v>
      </c>
      <c r="V7" s="207"/>
      <c r="Y7" s="201"/>
    </row>
    <row r="8" spans="1:25" ht="11.25" customHeight="1" x14ac:dyDescent="0.2">
      <c r="A8" s="8" t="s">
        <v>127</v>
      </c>
      <c r="B8" s="211" t="s">
        <v>40</v>
      </c>
      <c r="C8" s="7">
        <v>2</v>
      </c>
      <c r="D8" s="24" t="s">
        <v>129</v>
      </c>
      <c r="E8" s="7" t="b">
        <v>0</v>
      </c>
      <c r="F8" s="24" t="s">
        <v>30</v>
      </c>
      <c r="G8" s="210" t="str">
        <f t="shared" si="0"/>
        <v>EURONDP3W=</v>
      </c>
      <c r="H8" s="24" t="str">
        <f>IFERROR(_xll.qlDepositRateHelper2(,G8,IF(RIGHT(B8,1)="N","1D",B8),C8,Calendar,D8,E8,F8,Permanent,Trigger,ObjectOverwrite),"--")</f>
        <v>--</v>
      </c>
      <c r="I8" s="7" t="b">
        <v>0</v>
      </c>
      <c r="J8" s="144"/>
      <c r="K8" s="79"/>
      <c r="L8" s="207" t="str">
        <f t="shared" si="1"/>
        <v>DP</v>
      </c>
      <c r="M8" s="207" t="str">
        <f t="shared" si="2"/>
        <v>3W</v>
      </c>
      <c r="N8" s="207" t="str">
        <f t="shared" si="3"/>
        <v>--</v>
      </c>
      <c r="O8" s="207" t="b">
        <f t="shared" si="4"/>
        <v>0</v>
      </c>
      <c r="P8" s="207" t="str">
        <v>obj_00a7c#0000</v>
      </c>
      <c r="Q8" s="273" t="str">
        <f>_xll.qlRateHelperQuoteName(P8,Trigger)</f>
        <v>EURONOIS3W=</v>
      </c>
      <c r="R8" s="309">
        <f>_xll.qlRateHelperQuoteValue(P8,Trigger)</f>
        <v>-1.2900000000000001E-3</v>
      </c>
      <c r="S8" s="274"/>
      <c r="T8" s="2">
        <f>_xll.qlRateHelperEarliestDate(P8)</f>
        <v>42248</v>
      </c>
      <c r="U8" s="2">
        <f>_xll.qlRateHelperLatestDate(P8)</f>
        <v>42269</v>
      </c>
      <c r="V8" s="207"/>
      <c r="Y8" s="201"/>
    </row>
    <row r="9" spans="1:25" ht="11.25" customHeight="1" x14ac:dyDescent="0.2">
      <c r="A9" s="8" t="s">
        <v>127</v>
      </c>
      <c r="B9" s="211" t="s">
        <v>1</v>
      </c>
      <c r="C9" s="7">
        <v>2</v>
      </c>
      <c r="D9" s="24" t="s">
        <v>129</v>
      </c>
      <c r="E9" s="7" t="b">
        <v>0</v>
      </c>
      <c r="F9" s="24" t="s">
        <v>30</v>
      </c>
      <c r="G9" s="210" t="str">
        <f t="shared" si="0"/>
        <v>EURONDP1M=</v>
      </c>
      <c r="H9" s="24" t="str">
        <f>IFERROR(_xll.qlDepositRateHelper2(,G9,IF(RIGHT(B9,1)="N","1D",B9),C9,Calendar,D9,E9,F9,Permanent,Trigger,ObjectOverwrite),"--")</f>
        <v>--</v>
      </c>
      <c r="I9" s="7" t="b">
        <v>0</v>
      </c>
      <c r="J9" s="144"/>
      <c r="K9" s="79"/>
      <c r="L9" s="207" t="str">
        <f t="shared" si="1"/>
        <v>DP</v>
      </c>
      <c r="M9" s="207" t="str">
        <f t="shared" si="2"/>
        <v>1M</v>
      </c>
      <c r="N9" s="207" t="str">
        <f t="shared" si="3"/>
        <v>--</v>
      </c>
      <c r="O9" s="207" t="b">
        <f t="shared" si="4"/>
        <v>0</v>
      </c>
      <c r="P9" s="207" t="str">
        <v>obj_00a90#0000</v>
      </c>
      <c r="Q9" s="273" t="str">
        <f>_xll.qlRateHelperQuoteName(P9,Trigger)</f>
        <v>EURONOIS1M=</v>
      </c>
      <c r="R9" s="309">
        <f>_xll.qlRateHelperQuoteValue(P9,Trigger)</f>
        <v>-1.2700000000000001E-3</v>
      </c>
      <c r="S9" s="274"/>
      <c r="T9" s="2">
        <f>_xll.qlRateHelperEarliestDate(P9)</f>
        <v>42248</v>
      </c>
      <c r="U9" s="2">
        <f>_xll.qlRateHelperLatestDate(P9)</f>
        <v>42278</v>
      </c>
      <c r="V9" s="207"/>
      <c r="Y9" s="201"/>
    </row>
    <row r="10" spans="1:25" ht="11.25" customHeight="1" x14ac:dyDescent="0.2">
      <c r="A10" s="8" t="s">
        <v>127</v>
      </c>
      <c r="B10" s="211" t="s">
        <v>41</v>
      </c>
      <c r="C10" s="7">
        <v>2</v>
      </c>
      <c r="D10" s="24" t="s">
        <v>129</v>
      </c>
      <c r="E10" s="7" t="b">
        <v>0</v>
      </c>
      <c r="F10" s="24" t="s">
        <v>30</v>
      </c>
      <c r="G10" s="210" t="str">
        <f t="shared" si="0"/>
        <v>EURONDP2M=</v>
      </c>
      <c r="H10" s="24" t="str">
        <f>IFERROR(_xll.qlDepositRateHelper2(,G10,IF(RIGHT(B10,1)="N","1D",B10),C10,Calendar,D10,E10,F10,Permanent,Trigger,ObjectOverwrite),"--")</f>
        <v>--</v>
      </c>
      <c r="I10" s="7" t="b">
        <v>0</v>
      </c>
      <c r="J10" s="144"/>
      <c r="K10" s="79"/>
      <c r="L10" s="207" t="str">
        <f t="shared" si="1"/>
        <v>DP</v>
      </c>
      <c r="M10" s="207" t="str">
        <f t="shared" si="2"/>
        <v>2M</v>
      </c>
      <c r="N10" s="207" t="str">
        <f t="shared" si="3"/>
        <v>--</v>
      </c>
      <c r="O10" s="207" t="b">
        <f t="shared" si="4"/>
        <v>0</v>
      </c>
      <c r="P10" s="207" t="str">
        <v>obj_00a7e#0000</v>
      </c>
      <c r="Q10" s="273" t="str">
        <f>_xll.qlRateHelperQuoteName(P10,Trigger)</f>
        <v>EURONOIS2M=</v>
      </c>
      <c r="R10" s="309">
        <f>_xll.qlRateHelperQuoteValue(P10,Trigger)</f>
        <v>-1.28961311E-3</v>
      </c>
      <c r="S10" s="274"/>
      <c r="T10" s="2">
        <f>_xll.qlRateHelperEarliestDate(P10)</f>
        <v>42248</v>
      </c>
      <c r="U10" s="2">
        <f>_xll.qlRateHelperLatestDate(P10)</f>
        <v>42310</v>
      </c>
      <c r="V10" s="207"/>
      <c r="Y10" s="201"/>
    </row>
    <row r="11" spans="1:25" ht="11.25" customHeight="1" x14ac:dyDescent="0.2">
      <c r="A11" s="8" t="s">
        <v>127</v>
      </c>
      <c r="B11" s="211" t="s">
        <v>0</v>
      </c>
      <c r="C11" s="7">
        <v>2</v>
      </c>
      <c r="D11" s="24" t="s">
        <v>129</v>
      </c>
      <c r="E11" s="7" t="b">
        <v>0</v>
      </c>
      <c r="F11" s="24" t="s">
        <v>30</v>
      </c>
      <c r="G11" s="210" t="str">
        <f t="shared" si="0"/>
        <v>EURONDP3M=</v>
      </c>
      <c r="H11" s="24" t="str">
        <f>IFERROR(_xll.qlDepositRateHelper2(,G11,IF(RIGHT(B11,1)="N","1D",B11),C11,Calendar,D11,E11,F11,Permanent,Trigger,ObjectOverwrite),"--")</f>
        <v>--</v>
      </c>
      <c r="I11" s="7" t="b">
        <v>0</v>
      </c>
      <c r="J11" s="144"/>
      <c r="K11" s="79"/>
      <c r="L11" s="207" t="str">
        <f t="shared" si="1"/>
        <v>DP</v>
      </c>
      <c r="M11" s="207" t="str">
        <f t="shared" si="2"/>
        <v>3M</v>
      </c>
      <c r="N11" s="207" t="str">
        <f t="shared" si="3"/>
        <v>--</v>
      </c>
      <c r="O11" s="207" t="b">
        <f t="shared" si="4"/>
        <v>0</v>
      </c>
      <c r="P11" s="207" t="str">
        <v>obj_00a8b#0000</v>
      </c>
      <c r="Q11" s="273" t="str">
        <f>_xll.qlRateHelperQuoteName(P11,Trigger)</f>
        <v>EURONOIS3M=</v>
      </c>
      <c r="R11" s="309">
        <f>_xll.qlRateHelperQuoteValue(P11,Trigger)</f>
        <v>-1.3102122999999999E-3</v>
      </c>
      <c r="S11" s="274"/>
      <c r="T11" s="2">
        <f>_xll.qlRateHelperEarliestDate(P11)</f>
        <v>42248</v>
      </c>
      <c r="U11" s="2">
        <f>_xll.qlRateHelperLatestDate(P11)</f>
        <v>42339</v>
      </c>
      <c r="V11" s="207"/>
      <c r="Y11" s="201"/>
    </row>
    <row r="12" spans="1:25" ht="11.25" customHeight="1" x14ac:dyDescent="0.2">
      <c r="A12" s="8" t="s">
        <v>127</v>
      </c>
      <c r="B12" s="211" t="s">
        <v>42</v>
      </c>
      <c r="C12" s="7">
        <v>2</v>
      </c>
      <c r="D12" s="24" t="s">
        <v>129</v>
      </c>
      <c r="E12" s="7" t="b">
        <v>0</v>
      </c>
      <c r="F12" s="24" t="s">
        <v>30</v>
      </c>
      <c r="G12" s="210" t="str">
        <f t="shared" si="0"/>
        <v>EURONDP4M=</v>
      </c>
      <c r="H12" s="24" t="str">
        <f>IFERROR(_xll.qlDepositRateHelper2(,G12,IF(RIGHT(B12,1)="N","1D",B12),C12,Calendar,D12,E12,F12,Permanent,Trigger,ObjectOverwrite),"--")</f>
        <v>--</v>
      </c>
      <c r="I12" s="7" t="b">
        <v>0</v>
      </c>
      <c r="J12" s="144"/>
      <c r="K12" s="79"/>
      <c r="L12" s="207" t="str">
        <f t="shared" si="1"/>
        <v>DP</v>
      </c>
      <c r="M12" s="207" t="str">
        <f t="shared" si="2"/>
        <v>4M</v>
      </c>
      <c r="N12" s="207" t="str">
        <f t="shared" si="3"/>
        <v>--</v>
      </c>
      <c r="O12" s="207" t="b">
        <f t="shared" si="4"/>
        <v>0</v>
      </c>
      <c r="P12" s="207" t="str">
        <v>obj_00a81#0000</v>
      </c>
      <c r="Q12" s="273" t="str">
        <f>_xll.qlRateHelperQuoteName(P12,Trigger)</f>
        <v>EURONOIS4M=</v>
      </c>
      <c r="R12" s="309">
        <f>_xll.qlRateHelperQuoteValue(P12,Trigger)</f>
        <v>-1.3214479800000001E-3</v>
      </c>
      <c r="S12" s="274"/>
      <c r="T12" s="2">
        <f>_xll.qlRateHelperEarliestDate(P12)</f>
        <v>42248</v>
      </c>
      <c r="U12" s="2">
        <f>_xll.qlRateHelperLatestDate(P12)</f>
        <v>42373</v>
      </c>
      <c r="V12" s="207"/>
      <c r="Y12" s="201"/>
    </row>
    <row r="13" spans="1:25" ht="11.25" customHeight="1" x14ac:dyDescent="0.2">
      <c r="A13" s="8" t="s">
        <v>127</v>
      </c>
      <c r="B13" s="211" t="s">
        <v>43</v>
      </c>
      <c r="C13" s="7">
        <v>2</v>
      </c>
      <c r="D13" s="24" t="s">
        <v>129</v>
      </c>
      <c r="E13" s="7" t="b">
        <v>0</v>
      </c>
      <c r="F13" s="24" t="s">
        <v>30</v>
      </c>
      <c r="G13" s="210" t="str">
        <f t="shared" si="0"/>
        <v>EURONDP5M=</v>
      </c>
      <c r="H13" s="24" t="str">
        <f>IFERROR(_xll.qlDepositRateHelper2(,G13,IF(RIGHT(B13,1)="N","1D",B13),C13,Calendar,D13,E13,F13,Permanent,Trigger,ObjectOverwrite),"--")</f>
        <v>--</v>
      </c>
      <c r="I13" s="7" t="b">
        <v>0</v>
      </c>
      <c r="J13" s="144"/>
      <c r="K13" s="79"/>
      <c r="L13" s="207" t="str">
        <f t="shared" si="1"/>
        <v>DP</v>
      </c>
      <c r="M13" s="207" t="str">
        <f t="shared" si="2"/>
        <v>5M</v>
      </c>
      <c r="N13" s="207" t="str">
        <f t="shared" si="3"/>
        <v>--</v>
      </c>
      <c r="O13" s="207" t="b">
        <f t="shared" si="4"/>
        <v>0</v>
      </c>
      <c r="P13" s="207" t="str">
        <v>obj_00a6d#0000</v>
      </c>
      <c r="Q13" s="273" t="str">
        <f>_xll.qlRateHelperQuoteName(P13,Trigger)</f>
        <v>EURONOIS5M=</v>
      </c>
      <c r="R13" s="309">
        <f>_xll.qlRateHelperQuoteValue(P13,Trigger)</f>
        <v>-1.3534101300000001E-3</v>
      </c>
      <c r="S13" s="274"/>
      <c r="T13" s="2">
        <f>_xll.qlRateHelperEarliestDate(P13)</f>
        <v>42248</v>
      </c>
      <c r="U13" s="2">
        <f>_xll.qlRateHelperLatestDate(P13)</f>
        <v>42401</v>
      </c>
      <c r="V13" s="207"/>
      <c r="Y13" s="201"/>
    </row>
    <row r="14" spans="1:25" ht="11.25" customHeight="1" x14ac:dyDescent="0.2">
      <c r="A14" s="8" t="s">
        <v>127</v>
      </c>
      <c r="B14" s="211" t="s">
        <v>2</v>
      </c>
      <c r="C14" s="7">
        <v>2</v>
      </c>
      <c r="D14" s="24" t="s">
        <v>129</v>
      </c>
      <c r="E14" s="7" t="b">
        <v>0</v>
      </c>
      <c r="F14" s="24" t="s">
        <v>30</v>
      </c>
      <c r="G14" s="210" t="str">
        <f t="shared" si="0"/>
        <v>EURONDP6M=</v>
      </c>
      <c r="H14" s="24" t="str">
        <f>IFERROR(_xll.qlDepositRateHelper2(,G14,IF(RIGHT(B14,1)="N","1D",B14),C14,Calendar,D14,E14,F14,Permanent,Trigger,ObjectOverwrite),"--")</f>
        <v>--</v>
      </c>
      <c r="I14" s="7" t="b">
        <v>0</v>
      </c>
      <c r="J14" s="144"/>
      <c r="K14" s="79"/>
      <c r="L14" s="207" t="str">
        <f t="shared" si="1"/>
        <v>DP</v>
      </c>
      <c r="M14" s="207" t="str">
        <f t="shared" si="2"/>
        <v>6M</v>
      </c>
      <c r="N14" s="207" t="str">
        <f t="shared" si="3"/>
        <v>--</v>
      </c>
      <c r="O14" s="207" t="b">
        <f t="shared" si="4"/>
        <v>0</v>
      </c>
      <c r="P14" s="207" t="str">
        <v>obj_00a73#0000</v>
      </c>
      <c r="Q14" s="273" t="str">
        <f>_xll.qlRateHelperQuoteName(P14,Trigger)</f>
        <v>EURONOIS6M=</v>
      </c>
      <c r="R14" s="309">
        <f>_xll.qlRateHelperQuoteValue(P14,Trigger)</f>
        <v>-1.37196086E-3</v>
      </c>
      <c r="S14" s="274"/>
      <c r="T14" s="2">
        <f>_xll.qlRateHelperEarliestDate(P14)</f>
        <v>42248</v>
      </c>
      <c r="U14" s="2">
        <f>_xll.qlRateHelperLatestDate(P14)</f>
        <v>42430</v>
      </c>
      <c r="V14" s="207"/>
      <c r="Y14" s="201"/>
    </row>
    <row r="15" spans="1:25" ht="11.25" customHeight="1" x14ac:dyDescent="0.2">
      <c r="A15" s="8" t="s">
        <v>127</v>
      </c>
      <c r="B15" s="211" t="s">
        <v>44</v>
      </c>
      <c r="C15" s="7">
        <v>2</v>
      </c>
      <c r="D15" s="24" t="s">
        <v>129</v>
      </c>
      <c r="E15" s="7" t="b">
        <v>0</v>
      </c>
      <c r="F15" s="24" t="s">
        <v>30</v>
      </c>
      <c r="G15" s="210" t="str">
        <f t="shared" si="0"/>
        <v>EURONDP7M=</v>
      </c>
      <c r="H15" s="24" t="str">
        <f>IFERROR(_xll.qlDepositRateHelper2(,G15,IF(RIGHT(B15,1)="N","1D",B15),C15,Calendar,D15,E15,F15,Permanent,Trigger,ObjectOverwrite),"--")</f>
        <v>--</v>
      </c>
      <c r="I15" s="7" t="b">
        <v>0</v>
      </c>
      <c r="J15" s="144"/>
      <c r="K15" s="79"/>
      <c r="L15" s="207" t="str">
        <f t="shared" si="1"/>
        <v>DP</v>
      </c>
      <c r="M15" s="207" t="str">
        <f t="shared" si="2"/>
        <v>7M</v>
      </c>
      <c r="N15" s="207" t="str">
        <f t="shared" si="3"/>
        <v>--</v>
      </c>
      <c r="O15" s="207" t="b">
        <f t="shared" si="4"/>
        <v>0</v>
      </c>
      <c r="P15" s="207" t="str">
        <v>obj_00a9e#0000</v>
      </c>
      <c r="Q15" s="273" t="str">
        <f>_xll.qlRateHelperQuoteName(P15,Trigger)</f>
        <v>EURONOIS7M=</v>
      </c>
      <c r="R15" s="309">
        <f>_xll.qlRateHelperQuoteValue(P15,Trigger)</f>
        <v>-1.3854588400000001E-3</v>
      </c>
      <c r="S15" s="274"/>
      <c r="T15" s="2">
        <f>_xll.qlRateHelperEarliestDate(P15)</f>
        <v>42248</v>
      </c>
      <c r="U15" s="2">
        <f>_xll.qlRateHelperLatestDate(P15)</f>
        <v>42461</v>
      </c>
      <c r="V15" s="207"/>
      <c r="Y15" s="201"/>
    </row>
    <row r="16" spans="1:25" ht="11.25" customHeight="1" x14ac:dyDescent="0.2">
      <c r="A16" s="8" t="s">
        <v>127</v>
      </c>
      <c r="B16" s="211" t="s">
        <v>73</v>
      </c>
      <c r="C16" s="7">
        <v>2</v>
      </c>
      <c r="D16" s="24" t="s">
        <v>129</v>
      </c>
      <c r="E16" s="7" t="b">
        <v>0</v>
      </c>
      <c r="F16" s="24" t="s">
        <v>30</v>
      </c>
      <c r="G16" s="210" t="str">
        <f t="shared" si="0"/>
        <v>EURONDP8M=</v>
      </c>
      <c r="H16" s="24" t="str">
        <f>IFERROR(_xll.qlDepositRateHelper2(,G16,IF(RIGHT(B16,1)="N","1D",B16),C16,Calendar,D16,E16,F16,Permanent,Trigger,ObjectOverwrite),"--")</f>
        <v>--</v>
      </c>
      <c r="I16" s="7" t="b">
        <v>0</v>
      </c>
      <c r="J16" s="144"/>
      <c r="K16" s="79"/>
      <c r="L16" s="207" t="str">
        <f t="shared" si="1"/>
        <v>DP</v>
      </c>
      <c r="M16" s="207" t="str">
        <f t="shared" si="2"/>
        <v>8M</v>
      </c>
      <c r="N16" s="207" t="str">
        <f t="shared" si="3"/>
        <v>--</v>
      </c>
      <c r="O16" s="207" t="b">
        <f t="shared" si="4"/>
        <v>0</v>
      </c>
      <c r="P16" s="207" t="str">
        <v>obj_00a8f#0000</v>
      </c>
      <c r="Q16" s="273" t="str">
        <f>_xll.qlRateHelperQuoteName(P16,Trigger)</f>
        <v>EURONOIS8M=</v>
      </c>
      <c r="R16" s="309">
        <f>_xll.qlRateHelperQuoteValue(P16,Trigger)</f>
        <v>-1.39823018E-3</v>
      </c>
      <c r="S16" s="274"/>
      <c r="T16" s="2">
        <f>_xll.qlRateHelperEarliestDate(P16)</f>
        <v>42248</v>
      </c>
      <c r="U16" s="2">
        <f>_xll.qlRateHelperLatestDate(P16)</f>
        <v>42492</v>
      </c>
      <c r="V16" s="207"/>
      <c r="Y16" s="201"/>
    </row>
    <row r="17" spans="1:25" ht="11.25" customHeight="1" x14ac:dyDescent="0.2">
      <c r="A17" s="8" t="s">
        <v>127</v>
      </c>
      <c r="B17" s="211" t="s">
        <v>74</v>
      </c>
      <c r="C17" s="7">
        <v>2</v>
      </c>
      <c r="D17" s="24" t="s">
        <v>129</v>
      </c>
      <c r="E17" s="7" t="b">
        <v>0</v>
      </c>
      <c r="F17" s="24" t="s">
        <v>30</v>
      </c>
      <c r="G17" s="210" t="str">
        <f t="shared" si="0"/>
        <v>EURONDP9M=</v>
      </c>
      <c r="H17" s="24" t="str">
        <f>IFERROR(_xll.qlDepositRateHelper2(,G17,IF(RIGHT(B17,1)="N","1D",B17),C17,Calendar,D17,E17,F17,Permanent,Trigger,ObjectOverwrite),"--")</f>
        <v>--</v>
      </c>
      <c r="I17" s="7" t="b">
        <v>0</v>
      </c>
      <c r="J17" s="144"/>
      <c r="K17" s="79"/>
      <c r="L17" s="207" t="str">
        <f t="shared" si="1"/>
        <v>DP</v>
      </c>
      <c r="M17" s="207" t="str">
        <f t="shared" si="2"/>
        <v>9M</v>
      </c>
      <c r="N17" s="207" t="str">
        <f t="shared" si="3"/>
        <v>--</v>
      </c>
      <c r="O17" s="207" t="b">
        <f t="shared" si="4"/>
        <v>0</v>
      </c>
      <c r="P17" s="207" t="str">
        <v>obj_00a76#0000</v>
      </c>
      <c r="Q17" s="273" t="str">
        <f>_xll.qlRateHelperQuoteName(P17,Trigger)</f>
        <v>EURONOIS9M=</v>
      </c>
      <c r="R17" s="309">
        <f>_xll.qlRateHelperQuoteValue(P17,Trigger)</f>
        <v>-1.40924232E-3</v>
      </c>
      <c r="S17" s="274"/>
      <c r="T17" s="2">
        <f>_xll.qlRateHelperEarliestDate(P17)</f>
        <v>42248</v>
      </c>
      <c r="U17" s="2">
        <f>_xll.qlRateHelperLatestDate(P17)</f>
        <v>42522</v>
      </c>
      <c r="V17" s="207"/>
      <c r="Y17" s="201"/>
    </row>
    <row r="18" spans="1:25" ht="11.25" customHeight="1" x14ac:dyDescent="0.2">
      <c r="A18" s="8" t="s">
        <v>127</v>
      </c>
      <c r="B18" s="211" t="s">
        <v>75</v>
      </c>
      <c r="C18" s="7">
        <v>2</v>
      </c>
      <c r="D18" s="24" t="s">
        <v>129</v>
      </c>
      <c r="E18" s="7" t="b">
        <v>0</v>
      </c>
      <c r="F18" s="24" t="s">
        <v>30</v>
      </c>
      <c r="G18" s="210" t="str">
        <f t="shared" si="0"/>
        <v>EURONDP10M=</v>
      </c>
      <c r="H18" s="24" t="str">
        <f>IFERROR(_xll.qlDepositRateHelper2(,G18,IF(RIGHT(B18,1)="N","1D",B18),C18,Calendar,D18,E18,F18,Permanent,Trigger,ObjectOverwrite),"--")</f>
        <v>--</v>
      </c>
      <c r="I18" s="7" t="b">
        <v>0</v>
      </c>
      <c r="J18" s="144"/>
      <c r="K18" s="79"/>
      <c r="L18" s="207" t="str">
        <f t="shared" si="1"/>
        <v>DP</v>
      </c>
      <c r="M18" s="207" t="str">
        <f t="shared" si="2"/>
        <v>10M</v>
      </c>
      <c r="N18" s="207" t="str">
        <f t="shared" si="3"/>
        <v>--</v>
      </c>
      <c r="O18" s="207" t="b">
        <f t="shared" si="4"/>
        <v>0</v>
      </c>
      <c r="P18" s="207" t="str">
        <v>obj_00a66#0000</v>
      </c>
      <c r="Q18" s="273" t="str">
        <f>_xll.qlRateHelperQuoteName(P18,Trigger)</f>
        <v>EURONOIS10M=</v>
      </c>
      <c r="R18" s="309">
        <f>_xll.qlRateHelperQuoteValue(P18,Trigger)</f>
        <v>-1.4182738499999999E-3</v>
      </c>
      <c r="S18" s="274"/>
      <c r="T18" s="2">
        <f>_xll.qlRateHelperEarliestDate(P18)</f>
        <v>42248</v>
      </c>
      <c r="U18" s="2">
        <f>_xll.qlRateHelperLatestDate(P18)</f>
        <v>42552</v>
      </c>
      <c r="V18" s="207"/>
      <c r="Y18" s="201"/>
    </row>
    <row r="19" spans="1:25" ht="11.25" customHeight="1" x14ac:dyDescent="0.2">
      <c r="A19" s="8" t="s">
        <v>127</v>
      </c>
      <c r="B19" s="211" t="s">
        <v>76</v>
      </c>
      <c r="C19" s="7">
        <v>2</v>
      </c>
      <c r="D19" s="24" t="s">
        <v>129</v>
      </c>
      <c r="E19" s="7" t="b">
        <v>0</v>
      </c>
      <c r="F19" s="24" t="s">
        <v>30</v>
      </c>
      <c r="G19" s="210" t="str">
        <f t="shared" si="0"/>
        <v>EURONDP11M=</v>
      </c>
      <c r="H19" s="24" t="str">
        <f>IFERROR(_xll.qlDepositRateHelper2(,G19,IF(RIGHT(B19,1)="N","1D",B19),C19,Calendar,D19,E19,F19,Permanent,Trigger,ObjectOverwrite),"--")</f>
        <v>--</v>
      </c>
      <c r="I19" s="7" t="b">
        <v>0</v>
      </c>
      <c r="J19" s="144"/>
      <c r="K19" s="79"/>
      <c r="L19" s="207" t="str">
        <f t="shared" si="1"/>
        <v>DP</v>
      </c>
      <c r="M19" s="207" t="str">
        <f t="shared" si="2"/>
        <v>11M</v>
      </c>
      <c r="N19" s="207" t="str">
        <f t="shared" si="3"/>
        <v>--</v>
      </c>
      <c r="O19" s="207" t="b">
        <f t="shared" si="4"/>
        <v>0</v>
      </c>
      <c r="P19" s="207" t="str">
        <v>obj_00a9a#0000</v>
      </c>
      <c r="Q19" s="273" t="str">
        <f>_xll.qlRateHelperQuoteName(P19,Trigger)</f>
        <v>EURONOIS11M=</v>
      </c>
      <c r="R19" s="309">
        <f>_xll.qlRateHelperQuoteValue(P19,Trigger)</f>
        <v>-1.4253059000000001E-3</v>
      </c>
      <c r="S19" s="274"/>
      <c r="T19" s="2">
        <f>_xll.qlRateHelperEarliestDate(P19)</f>
        <v>42248</v>
      </c>
      <c r="U19" s="2">
        <f>_xll.qlRateHelperLatestDate(P19)</f>
        <v>42583</v>
      </c>
      <c r="V19" s="207"/>
      <c r="Y19" s="201"/>
    </row>
    <row r="20" spans="1:25" ht="11.25" customHeight="1" x14ac:dyDescent="0.2">
      <c r="A20" s="1" t="s">
        <v>127</v>
      </c>
      <c r="B20" s="212" t="s">
        <v>89</v>
      </c>
      <c r="C20" s="3">
        <v>2</v>
      </c>
      <c r="D20" s="25" t="s">
        <v>129</v>
      </c>
      <c r="E20" s="3" t="b">
        <v>0</v>
      </c>
      <c r="F20" s="25" t="s">
        <v>30</v>
      </c>
      <c r="G20" s="214" t="str">
        <f t="shared" si="0"/>
        <v>EURONDP12M=</v>
      </c>
      <c r="H20" s="25" t="str">
        <f>IFERROR(_xll.qlDepositRateHelper2(,G20,IF(RIGHT(B20,1)="N","1D",B20),C20,Calendar,D20,E20,F20,Permanent,Trigger,ObjectOverwrite),"--")</f>
        <v>--</v>
      </c>
      <c r="I20" s="3" t="b">
        <v>0</v>
      </c>
      <c r="J20" s="144"/>
      <c r="K20" s="79"/>
      <c r="L20" s="215" t="str">
        <f t="shared" si="1"/>
        <v>DP</v>
      </c>
      <c r="M20" s="215" t="str">
        <f t="shared" si="2"/>
        <v>12M</v>
      </c>
      <c r="N20" s="215" t="str">
        <f t="shared" si="3"/>
        <v>--</v>
      </c>
      <c r="O20" s="215" t="b">
        <f t="shared" si="4"/>
        <v>0</v>
      </c>
      <c r="P20" s="207" t="str">
        <v>obj_00a93#0000</v>
      </c>
      <c r="Q20" s="273" t="str">
        <f>_xll.qlRateHelperQuoteName(P20,Trigger)</f>
        <v>EURONOIS1Y=</v>
      </c>
      <c r="R20" s="309">
        <f>_xll.qlRateHelperQuoteValue(P20,Trigger)</f>
        <v>-1.4299768800000001E-3</v>
      </c>
      <c r="S20" s="274"/>
      <c r="T20" s="2">
        <f>_xll.qlRateHelperEarliestDate(P20)</f>
        <v>42248</v>
      </c>
      <c r="U20" s="2">
        <f>_xll.qlRateHelperLatestDate(P20)</f>
        <v>42614</v>
      </c>
      <c r="V20" s="207"/>
      <c r="Y20" s="201"/>
    </row>
    <row r="21" spans="1:25" ht="11.25" customHeight="1" x14ac:dyDescent="0.2">
      <c r="A21" s="257"/>
      <c r="B21" s="258"/>
      <c r="C21" s="259"/>
      <c r="D21" s="260"/>
      <c r="E21" s="259"/>
      <c r="F21" s="257"/>
      <c r="G21" s="257"/>
      <c r="H21" s="261"/>
      <c r="I21" s="259"/>
      <c r="J21" s="144"/>
      <c r="K21" s="79"/>
      <c r="L21" s="207" t="str">
        <f>A24</f>
        <v>OIS</v>
      </c>
      <c r="M21" s="207" t="str">
        <f>B24</f>
        <v>SW</v>
      </c>
      <c r="N21" s="207" t="str">
        <f>H24</f>
        <v>obj_00a87#0000</v>
      </c>
      <c r="O21" s="207" t="b">
        <f>I24</f>
        <v>1</v>
      </c>
      <c r="P21" s="207" t="str">
        <v>obj_00a8c#0000</v>
      </c>
      <c r="Q21" s="273" t="str">
        <f>_xll.qlRateHelperQuoteName(P21,Trigger)</f>
        <v>EURONOIS13M=</v>
      </c>
      <c r="R21" s="309">
        <f>_xll.qlRateHelperQuoteValue(P21,Trigger)</f>
        <v>-1.43243547E-3</v>
      </c>
      <c r="S21" s="274"/>
      <c r="T21" s="2">
        <f>_xll.qlRateHelperEarliestDate(P21)</f>
        <v>42248</v>
      </c>
      <c r="U21" s="2">
        <f>_xll.qlRateHelperLatestDate(P21)</f>
        <v>42646</v>
      </c>
      <c r="V21" s="207"/>
      <c r="Y21" s="201"/>
    </row>
    <row r="22" spans="1:25" ht="11.25" customHeight="1" x14ac:dyDescent="0.2">
      <c r="A22" s="262"/>
      <c r="B22" s="263"/>
      <c r="C22" s="264"/>
      <c r="D22" s="265"/>
      <c r="E22" s="264"/>
      <c r="F22" s="262"/>
      <c r="G22" s="4" t="s">
        <v>3</v>
      </c>
      <c r="H22" s="266" t="str">
        <f>_xll.qlEonia(,,Permanent,Trigger,ObjectOverwrite)</f>
        <v>obj_00844#0001</v>
      </c>
      <c r="I22" s="264"/>
      <c r="J22" s="79"/>
      <c r="K22" s="79"/>
      <c r="L22" s="207" t="str">
        <f t="shared" ref="L22:M22" si="5">A25</f>
        <v>OIS</v>
      </c>
      <c r="M22" s="207" t="str">
        <f t="shared" si="5"/>
        <v>2W</v>
      </c>
      <c r="N22" s="207" t="str">
        <f t="shared" ref="N22:O22" si="6">H25</f>
        <v>obj_00a8d#0000</v>
      </c>
      <c r="O22" s="207" t="b">
        <f t="shared" si="6"/>
        <v>1</v>
      </c>
      <c r="P22" s="207" t="str">
        <v>obj_00a96#0000</v>
      </c>
      <c r="Q22" s="273" t="str">
        <f>_xll.qlRateHelperQuoteName(P22,Trigger)</f>
        <v>EURONOIS14M=</v>
      </c>
      <c r="R22" s="309">
        <f>_xll.qlRateHelperQuoteValue(P22,Trigger)</f>
        <v>-1.43240064E-3</v>
      </c>
      <c r="S22" s="274"/>
      <c r="T22" s="2">
        <f>_xll.qlRateHelperEarliestDate(P22)</f>
        <v>42248</v>
      </c>
      <c r="U22" s="2">
        <f>_xll.qlRateHelperLatestDate(P22)</f>
        <v>42675</v>
      </c>
      <c r="V22" s="207"/>
      <c r="Y22" s="201"/>
    </row>
    <row r="23" spans="1:25" ht="11.25" customHeight="1" x14ac:dyDescent="0.2">
      <c r="A23" s="4" t="s">
        <v>7</v>
      </c>
      <c r="B23" s="4" t="s">
        <v>33</v>
      </c>
      <c r="C23" s="4" t="s">
        <v>210</v>
      </c>
      <c r="D23" s="4" t="s">
        <v>6</v>
      </c>
      <c r="E23" s="4" t="s">
        <v>5</v>
      </c>
      <c r="F23" s="4" t="s">
        <v>125</v>
      </c>
      <c r="G23" s="4" t="s">
        <v>106</v>
      </c>
      <c r="H23" s="4" t="s">
        <v>28</v>
      </c>
      <c r="I23" s="4" t="s">
        <v>29</v>
      </c>
      <c r="J23" s="79"/>
      <c r="K23" s="79"/>
      <c r="L23" s="207" t="str">
        <f t="shared" ref="L23:M23" si="7">A26</f>
        <v>OIS</v>
      </c>
      <c r="M23" s="207" t="str">
        <f t="shared" si="7"/>
        <v>3W</v>
      </c>
      <c r="N23" s="207" t="str">
        <f t="shared" ref="N23:O23" si="8">H26</f>
        <v>obj_00a7c#0000</v>
      </c>
      <c r="O23" s="207" t="b">
        <f t="shared" si="8"/>
        <v>1</v>
      </c>
      <c r="P23" s="207" t="str">
        <v>obj_00a7a#0000</v>
      </c>
      <c r="Q23" s="273" t="str">
        <f>_xll.qlRateHelperQuoteName(P23,Trigger)</f>
        <v>EURONOIS15M=</v>
      </c>
      <c r="R23" s="309">
        <f>_xll.qlRateHelperQuoteValue(P23,Trigger)</f>
        <v>-1.4299999999999998E-3</v>
      </c>
      <c r="S23" s="274"/>
      <c r="T23" s="2">
        <f>_xll.qlRateHelperEarliestDate(P23)</f>
        <v>42248</v>
      </c>
      <c r="U23" s="2">
        <f>_xll.qlRateHelperLatestDate(P23)</f>
        <v>42705</v>
      </c>
      <c r="V23" s="207"/>
      <c r="Y23" s="201"/>
    </row>
    <row r="24" spans="1:25" ht="11.25" customHeight="1" x14ac:dyDescent="0.2">
      <c r="A24" s="8" t="s">
        <v>121</v>
      </c>
      <c r="B24" s="211" t="s">
        <v>122</v>
      </c>
      <c r="C24" s="271">
        <v>2</v>
      </c>
      <c r="D24" s="209"/>
      <c r="E24" s="7"/>
      <c r="F24" s="24" t="s">
        <v>30</v>
      </c>
      <c r="G24" s="210" t="str">
        <f t="shared" ref="G24:G55" si="9">UPPER(Currency)&amp;Tenor&amp;A24&amp;B24&amp;"="</f>
        <v>EURONOISSW=</v>
      </c>
      <c r="H24" s="24" t="str">
        <f>IFERROR(_xll.qlOISRateHelper(,C24,IF(LEFT(B24,1)="S","1W",B24),G24,$H$22,,Permanent,Trigger,ObjectOverwrite),"--")</f>
        <v>obj_00a87#0000</v>
      </c>
      <c r="I24" s="7" t="b">
        <v>1</v>
      </c>
      <c r="J24" s="79"/>
      <c r="K24" s="79"/>
      <c r="L24" s="207" t="str">
        <f t="shared" ref="L24:M24" si="10">A27</f>
        <v>OIS</v>
      </c>
      <c r="M24" s="207" t="str">
        <f t="shared" si="10"/>
        <v>1M</v>
      </c>
      <c r="N24" s="207" t="str">
        <f t="shared" ref="N24:O24" si="11">H27</f>
        <v>obj_00a90#0000</v>
      </c>
      <c r="O24" s="207" t="b">
        <f t="shared" si="11"/>
        <v>1</v>
      </c>
      <c r="P24" s="207" t="str">
        <v>obj_00a78#0000</v>
      </c>
      <c r="Q24" s="273" t="str">
        <f>_xll.qlRateHelperQuoteName(P24,Trigger)</f>
        <v>EURONOIS16M=</v>
      </c>
      <c r="R24" s="309">
        <f>_xll.qlRateHelperQuoteValue(P24,Trigger)</f>
        <v>-1.421432E-3</v>
      </c>
      <c r="S24" s="274"/>
      <c r="T24" s="2">
        <f>_xll.qlRateHelperEarliestDate(P24)</f>
        <v>42248</v>
      </c>
      <c r="U24" s="2">
        <f>_xll.qlRateHelperLatestDate(P24)</f>
        <v>42737</v>
      </c>
      <c r="V24" s="207"/>
      <c r="Y24" s="201"/>
    </row>
    <row r="25" spans="1:25" ht="11.25" customHeight="1" x14ac:dyDescent="0.2">
      <c r="A25" s="8" t="s">
        <v>121</v>
      </c>
      <c r="B25" s="211" t="s">
        <v>39</v>
      </c>
      <c r="C25" s="271">
        <v>2</v>
      </c>
      <c r="D25" s="209"/>
      <c r="E25" s="7"/>
      <c r="F25" s="24" t="s">
        <v>30</v>
      </c>
      <c r="G25" s="210" t="str">
        <f t="shared" si="9"/>
        <v>EURONOIS2W=</v>
      </c>
      <c r="H25" s="24" t="str">
        <f>IFERROR(_xll.qlOISRateHelper(,C25,IF(LEFT(B25,1)="S","1W",B25),G25,$H$22,,Permanent,Trigger,ObjectOverwrite),"--")</f>
        <v>obj_00a8d#0000</v>
      </c>
      <c r="I25" s="7" t="b">
        <v>1</v>
      </c>
      <c r="J25" s="79"/>
      <c r="K25" s="79"/>
      <c r="L25" s="207" t="str">
        <f t="shared" ref="L25:M25" si="12">A28</f>
        <v>OIS</v>
      </c>
      <c r="M25" s="207" t="str">
        <f t="shared" si="12"/>
        <v>2M</v>
      </c>
      <c r="N25" s="207" t="str">
        <f t="shared" ref="N25:O25" si="13">H28</f>
        <v>obj_00a7e#0000</v>
      </c>
      <c r="O25" s="207" t="b">
        <f t="shared" si="13"/>
        <v>1</v>
      </c>
      <c r="P25" s="207" t="str">
        <v>obj_00a92#0000</v>
      </c>
      <c r="Q25" s="273" t="str">
        <f>_xll.qlRateHelperQuoteName(P25,Trigger)</f>
        <v>EURONOIS17M=</v>
      </c>
      <c r="R25" s="309">
        <f>_xll.qlRateHelperQuoteValue(P25,Trigger)</f>
        <v>-1.41263647E-3</v>
      </c>
      <c r="S25" s="274"/>
      <c r="T25" s="2">
        <f>_xll.qlRateHelperEarliestDate(P25)</f>
        <v>42248</v>
      </c>
      <c r="U25" s="2">
        <f>_xll.qlRateHelperLatestDate(P25)</f>
        <v>42767</v>
      </c>
      <c r="V25" s="207"/>
      <c r="Y25" s="201"/>
    </row>
    <row r="26" spans="1:25" ht="11.25" customHeight="1" x14ac:dyDescent="0.2">
      <c r="A26" s="8" t="s">
        <v>121</v>
      </c>
      <c r="B26" s="211" t="s">
        <v>40</v>
      </c>
      <c r="C26" s="271">
        <v>2</v>
      </c>
      <c r="D26" s="209"/>
      <c r="E26" s="7"/>
      <c r="F26" s="24" t="s">
        <v>30</v>
      </c>
      <c r="G26" s="210" t="str">
        <f t="shared" si="9"/>
        <v>EURONOIS3W=</v>
      </c>
      <c r="H26" s="24" t="str">
        <f>IFERROR(_xll.qlOISRateHelper(,C26,IF(LEFT(B26,1)="S","1W",B26),G26,$H$22,,Permanent,Trigger,ObjectOverwrite),"--")</f>
        <v>obj_00a7c#0000</v>
      </c>
      <c r="I26" s="7" t="b">
        <v>1</v>
      </c>
      <c r="J26" s="79"/>
      <c r="K26" s="79"/>
      <c r="L26" s="207" t="str">
        <f t="shared" ref="L26:M26" si="14">A29</f>
        <v>OIS</v>
      </c>
      <c r="M26" s="207" t="str">
        <f t="shared" si="14"/>
        <v>3M</v>
      </c>
      <c r="N26" s="207" t="str">
        <f t="shared" ref="N26:O26" si="15">H29</f>
        <v>obj_00a8b#0000</v>
      </c>
      <c r="O26" s="207" t="b">
        <f t="shared" si="15"/>
        <v>1</v>
      </c>
      <c r="P26" s="207" t="str">
        <v>obj_00a70#0000</v>
      </c>
      <c r="Q26" s="273" t="str">
        <f>_xll.qlRateHelperQuoteName(P26,Trigger)</f>
        <v>EURONOIS18M=</v>
      </c>
      <c r="R26" s="309">
        <f>_xll.qlRateHelperQuoteValue(P26,Trigger)</f>
        <v>-1.4000000000000002E-3</v>
      </c>
      <c r="S26" s="274"/>
      <c r="T26" s="2">
        <f>_xll.qlRateHelperEarliestDate(P26)</f>
        <v>42248</v>
      </c>
      <c r="U26" s="2">
        <f>_xll.qlRateHelperLatestDate(P26)</f>
        <v>42795</v>
      </c>
      <c r="V26" s="207"/>
      <c r="Y26" s="201"/>
    </row>
    <row r="27" spans="1:25" ht="11.25" customHeight="1" x14ac:dyDescent="0.2">
      <c r="A27" s="8" t="s">
        <v>121</v>
      </c>
      <c r="B27" s="211" t="s">
        <v>1</v>
      </c>
      <c r="C27" s="271">
        <v>2</v>
      </c>
      <c r="D27" s="209"/>
      <c r="E27" s="7"/>
      <c r="F27" s="24" t="s">
        <v>30</v>
      </c>
      <c r="G27" s="210" t="str">
        <f t="shared" si="9"/>
        <v>EURONOIS1M=</v>
      </c>
      <c r="H27" s="24" t="str">
        <f>IFERROR(_xll.qlOISRateHelper(,C27,IF(LEFT(B27,1)="S","1W",B27),G27,$H$22,,Permanent,Trigger,ObjectOverwrite),"--")</f>
        <v>obj_00a90#0000</v>
      </c>
      <c r="I27" s="7" t="b">
        <v>1</v>
      </c>
      <c r="J27" s="79"/>
      <c r="K27" s="79"/>
      <c r="L27" s="207" t="str">
        <f t="shared" ref="L27:M27" si="16">A30</f>
        <v>OIS</v>
      </c>
      <c r="M27" s="207" t="str">
        <f t="shared" si="16"/>
        <v>4M</v>
      </c>
      <c r="N27" s="207" t="str">
        <f t="shared" ref="N27:O27" si="17">H30</f>
        <v>obj_00a81#0000</v>
      </c>
      <c r="O27" s="207" t="b">
        <f t="shared" si="17"/>
        <v>1</v>
      </c>
      <c r="P27" s="207" t="str">
        <v>obj_00a6f#0000</v>
      </c>
      <c r="Q27" s="273" t="str">
        <f>_xll.qlRateHelperQuoteName(P27,Trigger)</f>
        <v>EURONOIS19M=</v>
      </c>
      <c r="R27" s="309">
        <f>_xll.qlRateHelperQuoteValue(P27,Trigger)</f>
        <v>-1.37889505E-3</v>
      </c>
      <c r="S27" s="274"/>
      <c r="T27" s="2">
        <f>_xll.qlRateHelperEarliestDate(P27)</f>
        <v>42248</v>
      </c>
      <c r="U27" s="2">
        <f>_xll.qlRateHelperLatestDate(P27)</f>
        <v>42828</v>
      </c>
      <c r="V27" s="207"/>
      <c r="Y27" s="201"/>
    </row>
    <row r="28" spans="1:25" ht="11.25" customHeight="1" x14ac:dyDescent="0.2">
      <c r="A28" s="8" t="s">
        <v>121</v>
      </c>
      <c r="B28" s="211" t="s">
        <v>41</v>
      </c>
      <c r="C28" s="271">
        <v>2</v>
      </c>
      <c r="D28" s="209"/>
      <c r="E28" s="7"/>
      <c r="F28" s="24" t="s">
        <v>30</v>
      </c>
      <c r="G28" s="210" t="str">
        <f t="shared" si="9"/>
        <v>EURONOIS2M=</v>
      </c>
      <c r="H28" s="24" t="str">
        <f>IFERROR(_xll.qlOISRateHelper(,C28,IF(LEFT(B28,1)="S","1W",B28),G28,$H$22,,Permanent,Trigger,ObjectOverwrite),"--")</f>
        <v>obj_00a7e#0000</v>
      </c>
      <c r="I28" s="7" t="b">
        <v>1</v>
      </c>
      <c r="J28" s="79"/>
      <c r="K28" s="79"/>
      <c r="L28" s="207" t="str">
        <f t="shared" ref="L28:M28" si="18">A31</f>
        <v>OIS</v>
      </c>
      <c r="M28" s="207" t="str">
        <f t="shared" si="18"/>
        <v>5M</v>
      </c>
      <c r="N28" s="207" t="str">
        <f t="shared" ref="N28:O28" si="19">H31</f>
        <v>obj_00a6d#0000</v>
      </c>
      <c r="O28" s="207" t="b">
        <f t="shared" si="19"/>
        <v>1</v>
      </c>
      <c r="P28" s="207" t="str">
        <v>obj_00a95#0000</v>
      </c>
      <c r="Q28" s="273" t="str">
        <f>_xll.qlRateHelperQuoteName(P28,Trigger)</f>
        <v>EURONOIS20M=</v>
      </c>
      <c r="R28" s="309">
        <f>_xll.qlRateHelperQuoteValue(P28,Trigger)</f>
        <v>-1.3560896300000001E-3</v>
      </c>
      <c r="S28" s="274"/>
      <c r="T28" s="2">
        <f>_xll.qlRateHelperEarliestDate(P28)</f>
        <v>42248</v>
      </c>
      <c r="U28" s="2">
        <f>_xll.qlRateHelperLatestDate(P28)</f>
        <v>42857</v>
      </c>
      <c r="V28" s="207"/>
      <c r="Y28" s="201"/>
    </row>
    <row r="29" spans="1:25" ht="11.25" customHeight="1" x14ac:dyDescent="0.2">
      <c r="A29" s="8" t="s">
        <v>121</v>
      </c>
      <c r="B29" s="211" t="s">
        <v>0</v>
      </c>
      <c r="C29" s="271">
        <v>2</v>
      </c>
      <c r="D29" s="209"/>
      <c r="E29" s="7"/>
      <c r="F29" s="24" t="s">
        <v>30</v>
      </c>
      <c r="G29" s="210" t="str">
        <f t="shared" si="9"/>
        <v>EURONOIS3M=</v>
      </c>
      <c r="H29" s="24" t="str">
        <f>IFERROR(_xll.qlOISRateHelper(,C29,IF(LEFT(B29,1)="S","1W",B29),G29,$H$22,,Permanent,Trigger,ObjectOverwrite),"--")</f>
        <v>obj_00a8b#0000</v>
      </c>
      <c r="I29" s="7" t="b">
        <v>1</v>
      </c>
      <c r="J29" s="79"/>
      <c r="K29" s="79"/>
      <c r="L29" s="207" t="str">
        <f t="shared" ref="L29:M29" si="20">A32</f>
        <v>OIS</v>
      </c>
      <c r="M29" s="207" t="str">
        <f t="shared" si="20"/>
        <v>6M</v>
      </c>
      <c r="N29" s="207" t="str">
        <f t="shared" ref="N29:O29" si="21">H32</f>
        <v>obj_00a73#0000</v>
      </c>
      <c r="O29" s="207" t="b">
        <f t="shared" si="21"/>
        <v>1</v>
      </c>
      <c r="P29" s="207" t="str">
        <v>obj_00a9c#0000</v>
      </c>
      <c r="Q29" s="273" t="str">
        <f>_xll.qlRateHelperQuoteName(P29,Trigger)</f>
        <v>EURONOIS21M=</v>
      </c>
      <c r="R29" s="309">
        <f>_xll.qlRateHelperQuoteValue(P29,Trigger)</f>
        <v>-1.33E-3</v>
      </c>
      <c r="S29" s="274"/>
      <c r="T29" s="2">
        <f>_xll.qlRateHelperEarliestDate(P29)</f>
        <v>42248</v>
      </c>
      <c r="U29" s="2">
        <f>_xll.qlRateHelperLatestDate(P29)</f>
        <v>42887</v>
      </c>
      <c r="V29" s="207"/>
      <c r="Y29" s="201"/>
    </row>
    <row r="30" spans="1:25" ht="11.25" customHeight="1" x14ac:dyDescent="0.2">
      <c r="A30" s="8" t="s">
        <v>121</v>
      </c>
      <c r="B30" s="211" t="s">
        <v>42</v>
      </c>
      <c r="C30" s="271">
        <v>2</v>
      </c>
      <c r="D30" s="209"/>
      <c r="E30" s="7"/>
      <c r="F30" s="24" t="s">
        <v>30</v>
      </c>
      <c r="G30" s="210" t="str">
        <f t="shared" si="9"/>
        <v>EURONOIS4M=</v>
      </c>
      <c r="H30" s="24" t="str">
        <f>IFERROR(_xll.qlOISRateHelper(,C30,IF(LEFT(B30,1)="S","1W",B30),G30,$H$22,,Permanent,Trigger,ObjectOverwrite),"--")</f>
        <v>obj_00a81#0000</v>
      </c>
      <c r="I30" s="7" t="b">
        <v>1</v>
      </c>
      <c r="J30" s="79"/>
      <c r="K30" s="79"/>
      <c r="L30" s="207" t="str">
        <f t="shared" ref="L30:M30" si="22">A33</f>
        <v>OIS</v>
      </c>
      <c r="M30" s="207" t="str">
        <f t="shared" si="22"/>
        <v>7M</v>
      </c>
      <c r="N30" s="207" t="str">
        <f t="shared" ref="N30:O30" si="23">H33</f>
        <v>obj_00a9e#0000</v>
      </c>
      <c r="O30" s="207" t="b">
        <f t="shared" si="23"/>
        <v>1</v>
      </c>
      <c r="P30" s="207" t="str">
        <v>obj_00a8a#0000</v>
      </c>
      <c r="Q30" s="273" t="str">
        <f>_xll.qlRateHelperQuoteName(P30,Trigger)</f>
        <v>EURONOIS22M=</v>
      </c>
      <c r="R30" s="309">
        <f>_xll.qlRateHelperQuoteValue(P30,Trigger)</f>
        <v>-1.30075928E-3</v>
      </c>
      <c r="S30" s="274"/>
      <c r="T30" s="2">
        <f>_xll.qlRateHelperEarliestDate(P30)</f>
        <v>42248</v>
      </c>
      <c r="U30" s="2">
        <f>_xll.qlRateHelperLatestDate(P30)</f>
        <v>42919</v>
      </c>
      <c r="V30" s="207"/>
      <c r="Y30" s="201"/>
    </row>
    <row r="31" spans="1:25" ht="11.25" customHeight="1" x14ac:dyDescent="0.2">
      <c r="A31" s="8" t="s">
        <v>121</v>
      </c>
      <c r="B31" s="211" t="s">
        <v>43</v>
      </c>
      <c r="C31" s="271">
        <v>2</v>
      </c>
      <c r="D31" s="209"/>
      <c r="E31" s="7"/>
      <c r="F31" s="24" t="s">
        <v>30</v>
      </c>
      <c r="G31" s="210" t="str">
        <f t="shared" si="9"/>
        <v>EURONOIS5M=</v>
      </c>
      <c r="H31" s="24" t="str">
        <f>IFERROR(_xll.qlOISRateHelper(,C31,IF(LEFT(B31,1)="S","1W",B31),G31,$H$22,,Permanent,Trigger,ObjectOverwrite),"--")</f>
        <v>obj_00a6d#0000</v>
      </c>
      <c r="I31" s="7" t="b">
        <v>1</v>
      </c>
      <c r="J31" s="79"/>
      <c r="K31" s="79"/>
      <c r="L31" s="207" t="str">
        <f t="shared" ref="L31:M31" si="24">A34</f>
        <v>OIS</v>
      </c>
      <c r="M31" s="207" t="str">
        <f t="shared" si="24"/>
        <v>8M</v>
      </c>
      <c r="N31" s="207" t="str">
        <f t="shared" ref="N31:O31" si="25">H34</f>
        <v>obj_00a8f#0000</v>
      </c>
      <c r="O31" s="207" t="b">
        <f t="shared" si="25"/>
        <v>1</v>
      </c>
      <c r="P31" s="207" t="str">
        <v>obj_00a79#0000</v>
      </c>
      <c r="Q31" s="273" t="str">
        <f>_xll.qlRateHelperQuoteName(P31,Trigger)</f>
        <v>EURONOIS23M=</v>
      </c>
      <c r="R31" s="309">
        <f>_xll.qlRateHelperQuoteValue(P31,Trigger)</f>
        <v>-1.2726208099999999E-3</v>
      </c>
      <c r="S31" s="274"/>
      <c r="T31" s="2">
        <f>_xll.qlRateHelperEarliestDate(P31)</f>
        <v>42248</v>
      </c>
      <c r="U31" s="2">
        <f>_xll.qlRateHelperLatestDate(P31)</f>
        <v>42948</v>
      </c>
      <c r="V31" s="207"/>
      <c r="Y31" s="201"/>
    </row>
    <row r="32" spans="1:25" ht="11.25" customHeight="1" x14ac:dyDescent="0.2">
      <c r="A32" s="8" t="s">
        <v>121</v>
      </c>
      <c r="B32" s="211" t="s">
        <v>2</v>
      </c>
      <c r="C32" s="271">
        <v>2</v>
      </c>
      <c r="D32" s="209"/>
      <c r="E32" s="7"/>
      <c r="F32" s="24" t="s">
        <v>30</v>
      </c>
      <c r="G32" s="210" t="str">
        <f t="shared" si="9"/>
        <v>EURONOIS6M=</v>
      </c>
      <c r="H32" s="24" t="str">
        <f>IFERROR(_xll.qlOISRateHelper(,C32,IF(LEFT(B32,1)="S","1W",B32),G32,$H$22,,Permanent,Trigger,ObjectOverwrite),"--")</f>
        <v>obj_00a73#0000</v>
      </c>
      <c r="I32" s="7" t="b">
        <v>1</v>
      </c>
      <c r="J32" s="79"/>
      <c r="K32" s="79"/>
      <c r="L32" s="207" t="str">
        <f t="shared" ref="L32:M32" si="26">A35</f>
        <v>OIS</v>
      </c>
      <c r="M32" s="207" t="str">
        <f t="shared" si="26"/>
        <v>9M</v>
      </c>
      <c r="N32" s="207" t="str">
        <f t="shared" ref="N32:O32" si="27">H35</f>
        <v>obj_00a76#0000</v>
      </c>
      <c r="O32" s="207" t="b">
        <f t="shared" si="27"/>
        <v>1</v>
      </c>
      <c r="P32" s="207" t="str">
        <v>obj_00a97#0000</v>
      </c>
      <c r="Q32" s="273" t="str">
        <f>_xll.qlRateHelperQuoteName(P32,Trigger)</f>
        <v>EURONOIS2Y=</v>
      </c>
      <c r="R32" s="309">
        <f>_xll.qlRateHelperQuoteValue(P32,Trigger)</f>
        <v>-1.24E-3</v>
      </c>
      <c r="S32" s="274"/>
      <c r="T32" s="2">
        <f>_xll.qlRateHelperEarliestDate(P32)</f>
        <v>42248</v>
      </c>
      <c r="U32" s="2">
        <f>_xll.qlRateHelperLatestDate(P32)</f>
        <v>42979</v>
      </c>
      <c r="V32" s="207"/>
      <c r="Y32" s="201"/>
    </row>
    <row r="33" spans="1:25" ht="11.25" customHeight="1" x14ac:dyDescent="0.2">
      <c r="A33" s="8" t="s">
        <v>121</v>
      </c>
      <c r="B33" s="211" t="s">
        <v>44</v>
      </c>
      <c r="C33" s="271">
        <v>2</v>
      </c>
      <c r="D33" s="209"/>
      <c r="E33" s="7"/>
      <c r="F33" s="24" t="s">
        <v>30</v>
      </c>
      <c r="G33" s="210" t="str">
        <f t="shared" si="9"/>
        <v>EURONOIS7M=</v>
      </c>
      <c r="H33" s="24" t="str">
        <f>IFERROR(_xll.qlOISRateHelper(,C33,IF(LEFT(B33,1)="S","1W",B33),G33,$H$22,,Permanent,Trigger,ObjectOverwrite),"--")</f>
        <v>obj_00a9e#0000</v>
      </c>
      <c r="I33" s="7" t="b">
        <v>1</v>
      </c>
      <c r="J33" s="79"/>
      <c r="K33" s="79"/>
      <c r="L33" s="207" t="str">
        <f t="shared" ref="L33:M33" si="28">A36</f>
        <v>OIS</v>
      </c>
      <c r="M33" s="207" t="str">
        <f t="shared" si="28"/>
        <v>10M</v>
      </c>
      <c r="N33" s="207" t="str">
        <f t="shared" ref="N33:O33" si="29">H36</f>
        <v>obj_00a66#0000</v>
      </c>
      <c r="O33" s="207" t="b">
        <f t="shared" si="29"/>
        <v>1</v>
      </c>
      <c r="P33" s="207" t="str">
        <v>obj_00a80#0000</v>
      </c>
      <c r="Q33" s="273" t="str">
        <f>_xll.qlRateHelperQuoteName(P33,Trigger)</f>
        <v>EURONOIS3Y=</v>
      </c>
      <c r="R33" s="309">
        <f>_xll.qlRateHelperQuoteValue(P33,Trigger)</f>
        <v>-5.9999999999999995E-4</v>
      </c>
      <c r="S33" s="274"/>
      <c r="T33" s="2">
        <f>_xll.qlRateHelperEarliestDate(P33)</f>
        <v>42248</v>
      </c>
      <c r="U33" s="2">
        <f>_xll.qlRateHelperLatestDate(P33)</f>
        <v>43346</v>
      </c>
      <c r="V33" s="207"/>
      <c r="Y33" s="201"/>
    </row>
    <row r="34" spans="1:25" ht="11.25" customHeight="1" x14ac:dyDescent="0.2">
      <c r="A34" s="8" t="s">
        <v>121</v>
      </c>
      <c r="B34" s="211" t="s">
        <v>73</v>
      </c>
      <c r="C34" s="271">
        <v>2</v>
      </c>
      <c r="D34" s="209"/>
      <c r="E34" s="7"/>
      <c r="F34" s="24" t="s">
        <v>30</v>
      </c>
      <c r="G34" s="210" t="str">
        <f t="shared" si="9"/>
        <v>EURONOIS8M=</v>
      </c>
      <c r="H34" s="24" t="str">
        <f>IFERROR(_xll.qlOISRateHelper(,C34,IF(LEFT(B34,1)="S","1W",B34),G34,$H$22,,Permanent,Trigger,ObjectOverwrite),"--")</f>
        <v>obj_00a8f#0000</v>
      </c>
      <c r="I34" s="7" t="b">
        <v>1</v>
      </c>
      <c r="J34" s="79"/>
      <c r="K34" s="79"/>
      <c r="L34" s="207" t="str">
        <f t="shared" ref="L34:M34" si="30">A37</f>
        <v>OIS</v>
      </c>
      <c r="M34" s="207" t="str">
        <f t="shared" si="30"/>
        <v>11M</v>
      </c>
      <c r="N34" s="207" t="str">
        <f t="shared" ref="N34:O34" si="31">H37</f>
        <v>obj_00a9a#0000</v>
      </c>
      <c r="O34" s="207" t="b">
        <f t="shared" si="31"/>
        <v>1</v>
      </c>
      <c r="P34" s="207" t="str">
        <v>obj_00a84#0000</v>
      </c>
      <c r="Q34" s="273" t="str">
        <f>_xll.qlRateHelperQuoteName(P34,Trigger)</f>
        <v>EURONOIS4Y=</v>
      </c>
      <c r="R34" s="309">
        <f>_xll.qlRateHelperQuoteValue(P34,Trigger)</f>
        <v>4.2999999999999999E-4</v>
      </c>
      <c r="S34" s="274"/>
      <c r="T34" s="2">
        <f>_xll.qlRateHelperEarliestDate(P34)</f>
        <v>42248</v>
      </c>
      <c r="U34" s="2">
        <f>_xll.qlRateHelperLatestDate(P34)</f>
        <v>43710</v>
      </c>
      <c r="V34" s="207"/>
      <c r="Y34" s="201"/>
    </row>
    <row r="35" spans="1:25" ht="11.25" customHeight="1" x14ac:dyDescent="0.2">
      <c r="A35" s="8" t="s">
        <v>121</v>
      </c>
      <c r="B35" s="211" t="s">
        <v>74</v>
      </c>
      <c r="C35" s="271">
        <v>2</v>
      </c>
      <c r="D35" s="209"/>
      <c r="E35" s="7"/>
      <c r="F35" s="24" t="s">
        <v>30</v>
      </c>
      <c r="G35" s="210" t="str">
        <f t="shared" si="9"/>
        <v>EURONOIS9M=</v>
      </c>
      <c r="H35" s="24" t="str">
        <f>IFERROR(_xll.qlOISRateHelper(,C35,IF(LEFT(B35,1)="S","1W",B35),G35,$H$22,,Permanent,Trigger,ObjectOverwrite),"--")</f>
        <v>obj_00a76#0000</v>
      </c>
      <c r="I35" s="7" t="b">
        <v>1</v>
      </c>
      <c r="J35" s="79"/>
      <c r="K35" s="79"/>
      <c r="L35" s="207" t="str">
        <f t="shared" ref="L35:M35" si="32">A38</f>
        <v>OIS</v>
      </c>
      <c r="M35" s="207" t="str">
        <f t="shared" si="32"/>
        <v>1Y</v>
      </c>
      <c r="N35" s="207" t="str">
        <f t="shared" ref="N35:O35" si="33">H38</f>
        <v>obj_00a93#0000</v>
      </c>
      <c r="O35" s="207" t="b">
        <f t="shared" si="33"/>
        <v>1</v>
      </c>
      <c r="P35" s="207" t="str">
        <v>obj_00a91#0000</v>
      </c>
      <c r="Q35" s="273" t="str">
        <f>_xll.qlRateHelperQuoteName(P35,Trigger)</f>
        <v>EURONOIS5Y=</v>
      </c>
      <c r="R35" s="309">
        <f>_xll.qlRateHelperQuoteValue(P35,Trigger)</f>
        <v>1.65E-3</v>
      </c>
      <c r="S35" s="274"/>
      <c r="T35" s="2">
        <f>_xll.qlRateHelperEarliestDate(P35)</f>
        <v>42248</v>
      </c>
      <c r="U35" s="2">
        <f>_xll.qlRateHelperLatestDate(P35)</f>
        <v>44075</v>
      </c>
      <c r="V35" s="207"/>
      <c r="Y35" s="201"/>
    </row>
    <row r="36" spans="1:25" ht="11.25" customHeight="1" x14ac:dyDescent="0.2">
      <c r="A36" s="8" t="s">
        <v>121</v>
      </c>
      <c r="B36" s="211" t="s">
        <v>75</v>
      </c>
      <c r="C36" s="271">
        <v>2</v>
      </c>
      <c r="D36" s="209"/>
      <c r="E36" s="7"/>
      <c r="F36" s="24" t="s">
        <v>30</v>
      </c>
      <c r="G36" s="210" t="str">
        <f t="shared" si="9"/>
        <v>EURONOIS10M=</v>
      </c>
      <c r="H36" s="24" t="str">
        <f>IFERROR(_xll.qlOISRateHelper(,C36,IF(LEFT(B36,1)="S","1W",B36),G36,$H$22,,Permanent,Trigger,ObjectOverwrite),"--")</f>
        <v>obj_00a66#0000</v>
      </c>
      <c r="I36" s="7" t="b">
        <v>1</v>
      </c>
      <c r="J36" s="79"/>
      <c r="K36" s="79"/>
      <c r="L36" s="207" t="str">
        <f t="shared" ref="L36:M36" si="34">A39</f>
        <v>OIS</v>
      </c>
      <c r="M36" s="207" t="str">
        <f t="shared" si="34"/>
        <v>13M</v>
      </c>
      <c r="N36" s="207" t="str">
        <f t="shared" ref="N36:O36" si="35">H39</f>
        <v>obj_00a8c#0000</v>
      </c>
      <c r="O36" s="207" t="b">
        <f t="shared" si="35"/>
        <v>1</v>
      </c>
      <c r="P36" s="207" t="str">
        <v>obj_00a68#0000</v>
      </c>
      <c r="Q36" s="273" t="str">
        <f>_xll.qlRateHelperQuoteName(P36,Trigger)</f>
        <v>EURONOIS6Y=</v>
      </c>
      <c r="R36" s="309">
        <f>_xll.qlRateHelperQuoteValue(P36,Trigger)</f>
        <v>2.98E-3</v>
      </c>
      <c r="S36" s="274"/>
      <c r="T36" s="2">
        <f>_xll.qlRateHelperEarliestDate(P36)</f>
        <v>42248</v>
      </c>
      <c r="U36" s="2">
        <f>_xll.qlRateHelperLatestDate(P36)</f>
        <v>44440</v>
      </c>
      <c r="V36" s="207"/>
      <c r="Y36" s="201"/>
    </row>
    <row r="37" spans="1:25" ht="11.25" customHeight="1" x14ac:dyDescent="0.2">
      <c r="A37" s="8" t="s">
        <v>121</v>
      </c>
      <c r="B37" s="211" t="s">
        <v>76</v>
      </c>
      <c r="C37" s="271">
        <v>2</v>
      </c>
      <c r="D37" s="209"/>
      <c r="E37" s="7"/>
      <c r="F37" s="24" t="s">
        <v>30</v>
      </c>
      <c r="G37" s="210" t="str">
        <f t="shared" si="9"/>
        <v>EURONOIS11M=</v>
      </c>
      <c r="H37" s="24" t="str">
        <f>IFERROR(_xll.qlOISRateHelper(,C37,IF(LEFT(B37,1)="S","1W",B37),G37,$H$22,,Permanent,Trigger,ObjectOverwrite),"--")</f>
        <v>obj_00a9a#0000</v>
      </c>
      <c r="I37" s="7" t="b">
        <v>1</v>
      </c>
      <c r="J37" s="79"/>
      <c r="K37" s="79"/>
      <c r="L37" s="207" t="str">
        <f t="shared" ref="L37:M37" si="36">A40</f>
        <v>OIS</v>
      </c>
      <c r="M37" s="207" t="str">
        <f t="shared" si="36"/>
        <v>14M</v>
      </c>
      <c r="N37" s="207" t="str">
        <f t="shared" ref="N37:O37" si="37">H40</f>
        <v>obj_00a96#0000</v>
      </c>
      <c r="O37" s="207" t="b">
        <f t="shared" si="37"/>
        <v>1</v>
      </c>
      <c r="P37" s="207" t="str">
        <v>obj_00a98#0000</v>
      </c>
      <c r="Q37" s="273" t="str">
        <f>_xll.qlRateHelperQuoteName(P37,Trigger)</f>
        <v>EURONOIS7Y=</v>
      </c>
      <c r="R37" s="309">
        <f>_xll.qlRateHelperQuoteValue(P37,Trigger)</f>
        <v>4.3400000000000001E-3</v>
      </c>
      <c r="S37" s="274"/>
      <c r="T37" s="2">
        <f>_xll.qlRateHelperEarliestDate(P37)</f>
        <v>42248</v>
      </c>
      <c r="U37" s="2">
        <f>_xll.qlRateHelperLatestDate(P37)</f>
        <v>44805</v>
      </c>
      <c r="V37" s="207"/>
      <c r="Y37" s="201"/>
    </row>
    <row r="38" spans="1:25" ht="11.25" customHeight="1" x14ac:dyDescent="0.2">
      <c r="A38" s="8" t="s">
        <v>121</v>
      </c>
      <c r="B38" s="211" t="s">
        <v>31</v>
      </c>
      <c r="C38" s="271">
        <v>2</v>
      </c>
      <c r="D38" s="209"/>
      <c r="E38" s="7"/>
      <c r="F38" s="24" t="s">
        <v>30</v>
      </c>
      <c r="G38" s="210" t="str">
        <f t="shared" si="9"/>
        <v>EURONOIS1Y=</v>
      </c>
      <c r="H38" s="24" t="str">
        <f>IFERROR(_xll.qlOISRateHelper(,C38,IF(LEFT(B38,1)="S","1W",B38),G38,$H$22,,Permanent,Trigger,ObjectOverwrite),"--")</f>
        <v>obj_00a93#0000</v>
      </c>
      <c r="I38" s="7" t="b">
        <v>1</v>
      </c>
      <c r="J38" s="79"/>
      <c r="K38" s="79"/>
      <c r="L38" s="207" t="str">
        <f t="shared" ref="L38:M38" si="38">A41</f>
        <v>OIS</v>
      </c>
      <c r="M38" s="207" t="str">
        <f t="shared" si="38"/>
        <v>15M</v>
      </c>
      <c r="N38" s="207" t="str">
        <f t="shared" ref="N38:O38" si="39">H41</f>
        <v>obj_00a7a#0000</v>
      </c>
      <c r="O38" s="207" t="b">
        <f t="shared" si="39"/>
        <v>1</v>
      </c>
      <c r="P38" s="207" t="str">
        <v>obj_00a67#0000</v>
      </c>
      <c r="Q38" s="273" t="str">
        <f>_xll.qlRateHelperQuoteName(P38,Trigger)</f>
        <v>EURONOIS8Y=</v>
      </c>
      <c r="R38" s="309">
        <f>_xll.qlRateHelperQuoteValue(P38,Trigger)</f>
        <v>5.6499999999999996E-3</v>
      </c>
      <c r="S38" s="274"/>
      <c r="T38" s="2">
        <f>_xll.qlRateHelperEarliestDate(P38)</f>
        <v>42248</v>
      </c>
      <c r="U38" s="2">
        <f>_xll.qlRateHelperLatestDate(P38)</f>
        <v>45170</v>
      </c>
      <c r="V38" s="207"/>
      <c r="Y38" s="201"/>
    </row>
    <row r="39" spans="1:25" ht="11.25" customHeight="1" x14ac:dyDescent="0.2">
      <c r="A39" s="8" t="s">
        <v>121</v>
      </c>
      <c r="B39" s="211" t="s">
        <v>77</v>
      </c>
      <c r="C39" s="271">
        <v>2</v>
      </c>
      <c r="D39" s="209"/>
      <c r="E39" s="7"/>
      <c r="F39" s="24" t="s">
        <v>30</v>
      </c>
      <c r="G39" s="210" t="str">
        <f t="shared" si="9"/>
        <v>EURONOIS13M=</v>
      </c>
      <c r="H39" s="24" t="str">
        <f>IFERROR(_xll.qlOISRateHelper(,C39,IF(LEFT(B39,1)="S","1W",B39),G39,$H$22,,Permanent,Trigger,ObjectOverwrite),"--")</f>
        <v>obj_00a8c#0000</v>
      </c>
      <c r="I39" s="7" t="b">
        <v>1</v>
      </c>
      <c r="J39" s="79"/>
      <c r="K39" s="79"/>
      <c r="L39" s="207" t="str">
        <f t="shared" ref="L39:M39" si="40">A42</f>
        <v>OIS</v>
      </c>
      <c r="M39" s="207" t="str">
        <f t="shared" si="40"/>
        <v>16M</v>
      </c>
      <c r="N39" s="207" t="str">
        <f t="shared" ref="N39:O39" si="41">H42</f>
        <v>obj_00a78#0000</v>
      </c>
      <c r="O39" s="207" t="b">
        <f t="shared" si="41"/>
        <v>1</v>
      </c>
      <c r="P39" s="207" t="str">
        <v>obj_00a9f#0000</v>
      </c>
      <c r="Q39" s="273" t="str">
        <f>_xll.qlRateHelperQuoteName(P39,Trigger)</f>
        <v>EURONOIS9Y=</v>
      </c>
      <c r="R39" s="309">
        <f>_xll.qlRateHelperQuoteValue(P39,Trigger)</f>
        <v>6.8600000000000006E-3</v>
      </c>
      <c r="S39" s="274"/>
      <c r="T39" s="2">
        <f>_xll.qlRateHelperEarliestDate(P39)</f>
        <v>42248</v>
      </c>
      <c r="U39" s="2">
        <f>_xll.qlRateHelperLatestDate(P39)</f>
        <v>45537</v>
      </c>
      <c r="V39" s="207"/>
      <c r="Y39" s="201"/>
    </row>
    <row r="40" spans="1:25" ht="11.25" customHeight="1" x14ac:dyDescent="0.2">
      <c r="A40" s="8" t="s">
        <v>121</v>
      </c>
      <c r="B40" s="211" t="s">
        <v>78</v>
      </c>
      <c r="C40" s="271">
        <v>2</v>
      </c>
      <c r="D40" s="209"/>
      <c r="E40" s="7"/>
      <c r="F40" s="24" t="s">
        <v>30</v>
      </c>
      <c r="G40" s="210" t="str">
        <f t="shared" si="9"/>
        <v>EURONOIS14M=</v>
      </c>
      <c r="H40" s="24" t="str">
        <f>IFERROR(_xll.qlOISRateHelper(,C40,IF(LEFT(B40,1)="S","1W",B40),G40,$H$22,,Permanent,Trigger,ObjectOverwrite),"--")</f>
        <v>obj_00a96#0000</v>
      </c>
      <c r="I40" s="7" t="b">
        <v>1</v>
      </c>
      <c r="J40" s="79"/>
      <c r="K40" s="79"/>
      <c r="L40" s="207" t="str">
        <f t="shared" ref="L40:M40" si="42">A43</f>
        <v>OIS</v>
      </c>
      <c r="M40" s="207" t="str">
        <f t="shared" si="42"/>
        <v>17M</v>
      </c>
      <c r="N40" s="207" t="str">
        <f t="shared" ref="N40:O40" si="43">H43</f>
        <v>obj_00a92#0000</v>
      </c>
      <c r="O40" s="207" t="b">
        <f t="shared" si="43"/>
        <v>1</v>
      </c>
      <c r="P40" s="207" t="str">
        <v>obj_00a9d#0000</v>
      </c>
      <c r="Q40" s="273" t="str">
        <f>_xll.qlRateHelperQuoteName(P40,Trigger)</f>
        <v>EURONOIS10Y=</v>
      </c>
      <c r="R40" s="309">
        <f>_xll.qlRateHelperQuoteValue(P40,Trigger)</f>
        <v>7.9400000000000009E-3</v>
      </c>
      <c r="S40" s="274"/>
      <c r="T40" s="2">
        <f>_xll.qlRateHelperEarliestDate(P40)</f>
        <v>42248</v>
      </c>
      <c r="U40" s="2">
        <f>_xll.qlRateHelperLatestDate(P40)</f>
        <v>45901</v>
      </c>
      <c r="V40" s="207"/>
      <c r="Y40" s="201"/>
    </row>
    <row r="41" spans="1:25" ht="11.25" customHeight="1" x14ac:dyDescent="0.2">
      <c r="A41" s="8" t="s">
        <v>121</v>
      </c>
      <c r="B41" s="211" t="s">
        <v>79</v>
      </c>
      <c r="C41" s="271">
        <v>2</v>
      </c>
      <c r="D41" s="209"/>
      <c r="E41" s="7"/>
      <c r="F41" s="24" t="s">
        <v>30</v>
      </c>
      <c r="G41" s="210" t="str">
        <f t="shared" si="9"/>
        <v>EURONOIS15M=</v>
      </c>
      <c r="H41" s="24" t="str">
        <f>IFERROR(_xll.qlOISRateHelper(,C41,IF(LEFT(B41,1)="S","1W",B41),G41,$H$22,,Permanent,Trigger,ObjectOverwrite),"--")</f>
        <v>obj_00a7a#0000</v>
      </c>
      <c r="I41" s="7" t="b">
        <v>1</v>
      </c>
      <c r="J41" s="79"/>
      <c r="K41" s="79"/>
      <c r="L41" s="207" t="str">
        <f t="shared" ref="L41:M41" si="44">A44</f>
        <v>OIS</v>
      </c>
      <c r="M41" s="207" t="str">
        <f t="shared" si="44"/>
        <v>18M</v>
      </c>
      <c r="N41" s="207" t="str">
        <f t="shared" ref="N41:O41" si="45">H44</f>
        <v>obj_00a70#0000</v>
      </c>
      <c r="O41" s="207" t="b">
        <f t="shared" si="45"/>
        <v>1</v>
      </c>
      <c r="P41" s="207" t="str">
        <v>obj_00a6e#0000</v>
      </c>
      <c r="Q41" s="273" t="str">
        <f>_xll.qlRateHelperQuoteName(P41,Trigger)</f>
        <v>EURONOIS11Y=</v>
      </c>
      <c r="R41" s="309">
        <f>_xll.qlRateHelperQuoteValue(P41,Trigger)</f>
        <v>8.8900000000000003E-3</v>
      </c>
      <c r="S41" s="274"/>
      <c r="T41" s="2">
        <f>_xll.qlRateHelperEarliestDate(P41)</f>
        <v>42248</v>
      </c>
      <c r="U41" s="2">
        <f>_xll.qlRateHelperLatestDate(P41)</f>
        <v>46266</v>
      </c>
      <c r="V41" s="207"/>
      <c r="Y41" s="201"/>
    </row>
    <row r="42" spans="1:25" ht="11.25" customHeight="1" x14ac:dyDescent="0.2">
      <c r="A42" s="8" t="s">
        <v>121</v>
      </c>
      <c r="B42" s="211" t="s">
        <v>80</v>
      </c>
      <c r="C42" s="271">
        <v>2</v>
      </c>
      <c r="D42" s="209"/>
      <c r="E42" s="7"/>
      <c r="F42" s="24" t="s">
        <v>30</v>
      </c>
      <c r="G42" s="210" t="str">
        <f t="shared" si="9"/>
        <v>EURONOIS16M=</v>
      </c>
      <c r="H42" s="24" t="str">
        <f>IFERROR(_xll.qlOISRateHelper(,C42,IF(LEFT(B42,1)="S","1W",B42),G42,$H$22,,Permanent,Trigger,ObjectOverwrite),"--")</f>
        <v>obj_00a78#0000</v>
      </c>
      <c r="I42" s="7" t="b">
        <v>1</v>
      </c>
      <c r="J42" s="79"/>
      <c r="K42" s="79"/>
      <c r="L42" s="207" t="str">
        <f t="shared" ref="L42:M42" si="46">A45</f>
        <v>OIS</v>
      </c>
      <c r="M42" s="207" t="str">
        <f t="shared" si="46"/>
        <v>19M</v>
      </c>
      <c r="N42" s="207" t="str">
        <f t="shared" ref="N42:O42" si="47">H45</f>
        <v>obj_00a6f#0000</v>
      </c>
      <c r="O42" s="207" t="b">
        <f t="shared" si="47"/>
        <v>1</v>
      </c>
      <c r="P42" s="207" t="str">
        <v>obj_00a88#0000</v>
      </c>
      <c r="Q42" s="273" t="str">
        <f>_xll.qlRateHelperQuoteName(P42,Trigger)</f>
        <v>EURONOIS12Y=</v>
      </c>
      <c r="R42" s="309">
        <f>_xll.qlRateHelperQuoteValue(P42,Trigger)</f>
        <v>9.7199999999999995E-3</v>
      </c>
      <c r="S42" s="274"/>
      <c r="T42" s="2">
        <f>_xll.qlRateHelperEarliestDate(P42)</f>
        <v>42248</v>
      </c>
      <c r="U42" s="2">
        <f>_xll.qlRateHelperLatestDate(P42)</f>
        <v>46631</v>
      </c>
      <c r="V42" s="207"/>
      <c r="Y42" s="201"/>
    </row>
    <row r="43" spans="1:25" ht="11.25" customHeight="1" x14ac:dyDescent="0.2">
      <c r="A43" s="8" t="s">
        <v>121</v>
      </c>
      <c r="B43" s="211" t="s">
        <v>81</v>
      </c>
      <c r="C43" s="271">
        <v>2</v>
      </c>
      <c r="D43" s="209"/>
      <c r="E43" s="7"/>
      <c r="F43" s="24" t="s">
        <v>30</v>
      </c>
      <c r="G43" s="210" t="str">
        <f t="shared" si="9"/>
        <v>EURONOIS17M=</v>
      </c>
      <c r="H43" s="24" t="str">
        <f>IFERROR(_xll.qlOISRateHelper(,C43,IF(LEFT(B43,1)="S","1W",B43),G43,$H$22,,Permanent,Trigger,ObjectOverwrite),"--")</f>
        <v>obj_00a92#0000</v>
      </c>
      <c r="I43" s="7" t="b">
        <v>1</v>
      </c>
      <c r="J43" s="79"/>
      <c r="K43" s="79"/>
      <c r="L43" s="207" t="str">
        <f t="shared" ref="L43:M43" si="48">A46</f>
        <v>OIS</v>
      </c>
      <c r="M43" s="207" t="str">
        <f t="shared" si="48"/>
        <v>20M</v>
      </c>
      <c r="N43" s="207" t="str">
        <f t="shared" ref="N43:O43" si="49">H46</f>
        <v>obj_00a95#0000</v>
      </c>
      <c r="O43" s="207" t="b">
        <f t="shared" si="49"/>
        <v>1</v>
      </c>
      <c r="P43" s="207" t="str">
        <v>obj_00a82#0000</v>
      </c>
      <c r="Q43" s="273" t="str">
        <f>_xll.qlRateHelperQuoteName(P43,Trigger)</f>
        <v>EURONOIS13Y=</v>
      </c>
      <c r="R43" s="309">
        <f>_xll.qlRateHelperQuoteValue(P43,Trigger)</f>
        <v>1.0445386189999999E-2</v>
      </c>
      <c r="S43" s="274"/>
      <c r="T43" s="2">
        <f>_xll.qlRateHelperEarliestDate(P43)</f>
        <v>42248</v>
      </c>
      <c r="U43" s="2">
        <f>_xll.qlRateHelperLatestDate(P43)</f>
        <v>46997</v>
      </c>
      <c r="V43" s="207"/>
      <c r="Y43" s="201"/>
    </row>
    <row r="44" spans="1:25" ht="11.25" customHeight="1" x14ac:dyDescent="0.2">
      <c r="A44" s="8" t="s">
        <v>121</v>
      </c>
      <c r="B44" s="211" t="s">
        <v>82</v>
      </c>
      <c r="C44" s="271">
        <v>2</v>
      </c>
      <c r="D44" s="209"/>
      <c r="E44" s="7"/>
      <c r="F44" s="24" t="s">
        <v>30</v>
      </c>
      <c r="G44" s="210" t="str">
        <f t="shared" si="9"/>
        <v>EURONOIS18M=</v>
      </c>
      <c r="H44" s="24" t="str">
        <f>IFERROR(_xll.qlOISRateHelper(,C44,IF(LEFT(B44,1)="S","1W",B44),G44,$H$22,,Permanent,Trigger,ObjectOverwrite),"--")</f>
        <v>obj_00a70#0000</v>
      </c>
      <c r="I44" s="7" t="b">
        <v>1</v>
      </c>
      <c r="J44" s="79"/>
      <c r="K44" s="79"/>
      <c r="L44" s="207" t="str">
        <f t="shared" ref="L44:M44" si="50">A47</f>
        <v>OIS</v>
      </c>
      <c r="M44" s="207" t="str">
        <f t="shared" si="50"/>
        <v>21M</v>
      </c>
      <c r="N44" s="207" t="str">
        <f t="shared" ref="N44:O44" si="51">H47</f>
        <v>obj_00a9c#0000</v>
      </c>
      <c r="O44" s="207" t="b">
        <f t="shared" si="51"/>
        <v>1</v>
      </c>
      <c r="P44" s="207" t="str">
        <v>obj_00a89#0000</v>
      </c>
      <c r="Q44" s="273" t="str">
        <f>_xll.qlRateHelperQuoteName(P44,Trigger)</f>
        <v>EURONOIS14Y=</v>
      </c>
      <c r="R44" s="309">
        <f>_xll.qlRateHelperQuoteValue(P44,Trigger)</f>
        <v>1.1074620909999999E-2</v>
      </c>
      <c r="S44" s="274"/>
      <c r="T44" s="2">
        <f>_xll.qlRateHelperEarliestDate(P44)</f>
        <v>42248</v>
      </c>
      <c r="U44" s="2">
        <f>_xll.qlRateHelperLatestDate(P44)</f>
        <v>47364</v>
      </c>
      <c r="V44" s="207"/>
      <c r="Y44" s="201"/>
    </row>
    <row r="45" spans="1:25" ht="11.25" customHeight="1" x14ac:dyDescent="0.2">
      <c r="A45" s="8" t="s">
        <v>121</v>
      </c>
      <c r="B45" s="211" t="s">
        <v>83</v>
      </c>
      <c r="C45" s="271">
        <v>2</v>
      </c>
      <c r="D45" s="209"/>
      <c r="E45" s="7"/>
      <c r="F45" s="24" t="s">
        <v>30</v>
      </c>
      <c r="G45" s="210" t="str">
        <f t="shared" si="9"/>
        <v>EURONOIS19M=</v>
      </c>
      <c r="H45" s="24" t="str">
        <f>IFERROR(_xll.qlOISRateHelper(,C45,IF(LEFT(B45,1)="S","1W",B45),G45,$H$22,,Permanent,Trigger,ObjectOverwrite),"--")</f>
        <v>obj_00a6f#0000</v>
      </c>
      <c r="I45" s="7" t="b">
        <v>1</v>
      </c>
      <c r="J45" s="79"/>
      <c r="K45" s="79"/>
      <c r="L45" s="207" t="str">
        <f t="shared" ref="L45:M45" si="52">A48</f>
        <v>OIS</v>
      </c>
      <c r="M45" s="207" t="str">
        <f t="shared" si="52"/>
        <v>22M</v>
      </c>
      <c r="N45" s="207" t="str">
        <f t="shared" ref="N45:O45" si="53">H48</f>
        <v>obj_00a8a#0000</v>
      </c>
      <c r="O45" s="207" t="b">
        <f t="shared" si="53"/>
        <v>1</v>
      </c>
      <c r="P45" s="207" t="str">
        <v>obj_00a6a#0000</v>
      </c>
      <c r="Q45" s="273" t="str">
        <f>_xll.qlRateHelperQuoteName(P45,Trigger)</f>
        <v>EURONOIS15Y=</v>
      </c>
      <c r="R45" s="309">
        <f>_xll.qlRateHelperQuoteValue(P45,Trigger)</f>
        <v>1.1610000000000001E-2</v>
      </c>
      <c r="S45" s="274"/>
      <c r="T45" s="2">
        <f>_xll.qlRateHelperEarliestDate(P45)</f>
        <v>42248</v>
      </c>
      <c r="U45" s="2">
        <f>_xll.qlRateHelperLatestDate(P45)</f>
        <v>47728</v>
      </c>
      <c r="V45" s="207"/>
      <c r="Y45" s="201"/>
    </row>
    <row r="46" spans="1:25" ht="11.25" customHeight="1" x14ac:dyDescent="0.2">
      <c r="A46" s="8" t="s">
        <v>121</v>
      </c>
      <c r="B46" s="211" t="s">
        <v>84</v>
      </c>
      <c r="C46" s="271">
        <v>2</v>
      </c>
      <c r="D46" s="209"/>
      <c r="E46" s="7"/>
      <c r="F46" s="24" t="s">
        <v>30</v>
      </c>
      <c r="G46" s="210" t="str">
        <f t="shared" si="9"/>
        <v>EURONOIS20M=</v>
      </c>
      <c r="H46" s="24" t="str">
        <f>IFERROR(_xll.qlOISRateHelper(,C46,IF(LEFT(B46,1)="S","1W",B46),G46,$H$22,,Permanent,Trigger,ObjectOverwrite),"--")</f>
        <v>obj_00a95#0000</v>
      </c>
      <c r="I46" s="7" t="b">
        <v>1</v>
      </c>
      <c r="J46" s="79"/>
      <c r="K46" s="79"/>
      <c r="L46" s="207" t="str">
        <f t="shared" ref="L46:M46" si="54">A49</f>
        <v>OIS</v>
      </c>
      <c r="M46" s="207" t="str">
        <f t="shared" si="54"/>
        <v>23M</v>
      </c>
      <c r="N46" s="207" t="str">
        <f t="shared" ref="N46:O46" si="55">H49</f>
        <v>obj_00a79#0000</v>
      </c>
      <c r="O46" s="207" t="b">
        <f t="shared" si="55"/>
        <v>1</v>
      </c>
      <c r="P46" s="207" t="str">
        <v>obj_00a8e#0000</v>
      </c>
      <c r="Q46" s="273" t="str">
        <f>_xll.qlRateHelperQuoteName(P46,Trigger)</f>
        <v>EURONOIS16Y=</v>
      </c>
      <c r="R46" s="309">
        <f>_xll.qlRateHelperQuoteValue(P46,Trigger)</f>
        <v>1.2065139869999998E-2</v>
      </c>
      <c r="S46" s="274"/>
      <c r="T46" s="2">
        <f>_xll.qlRateHelperEarliestDate(P46)</f>
        <v>42248</v>
      </c>
      <c r="U46" s="2">
        <f>_xll.qlRateHelperLatestDate(P46)</f>
        <v>48092</v>
      </c>
      <c r="V46" s="207"/>
      <c r="Y46" s="201"/>
    </row>
    <row r="47" spans="1:25" ht="11.25" customHeight="1" x14ac:dyDescent="0.2">
      <c r="A47" s="8" t="s">
        <v>121</v>
      </c>
      <c r="B47" s="211" t="s">
        <v>85</v>
      </c>
      <c r="C47" s="271">
        <v>2</v>
      </c>
      <c r="D47" s="209"/>
      <c r="E47" s="7"/>
      <c r="F47" s="24" t="s">
        <v>30</v>
      </c>
      <c r="G47" s="210" t="str">
        <f t="shared" si="9"/>
        <v>EURONOIS21M=</v>
      </c>
      <c r="H47" s="24" t="str">
        <f>IFERROR(_xll.qlOISRateHelper(,C47,IF(LEFT(B47,1)="S","1W",B47),G47,$H$22,,Permanent,Trigger,ObjectOverwrite),"--")</f>
        <v>obj_00a9c#0000</v>
      </c>
      <c r="I47" s="7" t="b">
        <v>1</v>
      </c>
      <c r="J47" s="79"/>
      <c r="K47" s="79"/>
      <c r="L47" s="207" t="str">
        <f t="shared" ref="L47:M47" si="56">A50</f>
        <v>OIS</v>
      </c>
      <c r="M47" s="207" t="str">
        <f t="shared" si="56"/>
        <v>2Y</v>
      </c>
      <c r="N47" s="207" t="str">
        <f t="shared" ref="N47:O47" si="57">H50</f>
        <v>obj_00a97#0000</v>
      </c>
      <c r="O47" s="207" t="b">
        <f t="shared" si="57"/>
        <v>1</v>
      </c>
      <c r="P47" s="207" t="str">
        <v>obj_00a7d#0000</v>
      </c>
      <c r="Q47" s="273" t="str">
        <f>_xll.qlRateHelperQuoteName(P47,Trigger)</f>
        <v>EURONOIS17Y=</v>
      </c>
      <c r="R47" s="309">
        <f>_xll.qlRateHelperQuoteValue(P47,Trigger)</f>
        <v>1.244937173E-2</v>
      </c>
      <c r="S47" s="274"/>
      <c r="T47" s="2">
        <f>_xll.qlRateHelperEarliestDate(P47)</f>
        <v>42248</v>
      </c>
      <c r="U47" s="2">
        <f>_xll.qlRateHelperLatestDate(P47)</f>
        <v>48458</v>
      </c>
      <c r="V47" s="207"/>
      <c r="Y47" s="201"/>
    </row>
    <row r="48" spans="1:25" ht="11.25" customHeight="1" x14ac:dyDescent="0.2">
      <c r="A48" s="8" t="s">
        <v>121</v>
      </c>
      <c r="B48" s="211" t="s">
        <v>86</v>
      </c>
      <c r="C48" s="271">
        <v>2</v>
      </c>
      <c r="D48" s="209"/>
      <c r="E48" s="7"/>
      <c r="F48" s="24" t="s">
        <v>30</v>
      </c>
      <c r="G48" s="210" t="str">
        <f t="shared" si="9"/>
        <v>EURONOIS22M=</v>
      </c>
      <c r="H48" s="24" t="str">
        <f>IFERROR(_xll.qlOISRateHelper(,C48,IF(LEFT(B48,1)="S","1W",B48),G48,$H$22,,Permanent,Trigger,ObjectOverwrite),"--")</f>
        <v>obj_00a8a#0000</v>
      </c>
      <c r="I48" s="7" t="b">
        <v>1</v>
      </c>
      <c r="J48" s="79"/>
      <c r="K48" s="79"/>
      <c r="L48" s="207" t="str">
        <f t="shared" ref="L48:M48" si="58">A51</f>
        <v>OIS</v>
      </c>
      <c r="M48" s="207" t="str">
        <f t="shared" si="58"/>
        <v>2Y3M</v>
      </c>
      <c r="N48" s="207" t="str">
        <f t="shared" ref="N48:O48" si="59">H51</f>
        <v>--</v>
      </c>
      <c r="O48" s="207" t="b">
        <f t="shared" si="59"/>
        <v>0</v>
      </c>
      <c r="P48" s="207" t="str">
        <v>obj_00a6c#0000</v>
      </c>
      <c r="Q48" s="273" t="str">
        <f>_xll.qlRateHelperQuoteName(P48,Trigger)</f>
        <v>EURONOIS18Y=</v>
      </c>
      <c r="R48" s="309">
        <f>_xll.qlRateHelperQuoteValue(P48,Trigger)</f>
        <v>1.2766305E-2</v>
      </c>
      <c r="S48" s="274"/>
      <c r="T48" s="2">
        <f>_xll.qlRateHelperEarliestDate(P48)</f>
        <v>42248</v>
      </c>
      <c r="U48" s="2">
        <f>_xll.qlRateHelperLatestDate(P48)</f>
        <v>48823</v>
      </c>
      <c r="V48" s="207"/>
      <c r="Y48" s="201"/>
    </row>
    <row r="49" spans="1:25" ht="11.25" customHeight="1" x14ac:dyDescent="0.2">
      <c r="A49" s="8" t="s">
        <v>121</v>
      </c>
      <c r="B49" s="211" t="s">
        <v>87</v>
      </c>
      <c r="C49" s="271">
        <v>2</v>
      </c>
      <c r="D49" s="209"/>
      <c r="E49" s="7"/>
      <c r="F49" s="24" t="s">
        <v>30</v>
      </c>
      <c r="G49" s="210" t="str">
        <f t="shared" si="9"/>
        <v>EURONOIS23M=</v>
      </c>
      <c r="H49" s="24" t="str">
        <f>IFERROR(_xll.qlOISRateHelper(,C49,IF(LEFT(B49,1)="S","1W",B49),G49,$H$22,,Permanent,Trigger,ObjectOverwrite),"--")</f>
        <v>obj_00a79#0000</v>
      </c>
      <c r="I49" s="7" t="b">
        <v>1</v>
      </c>
      <c r="J49" s="79"/>
      <c r="K49" s="79"/>
      <c r="L49" s="207" t="str">
        <f t="shared" ref="L49:M49" si="60">A52</f>
        <v>OIS</v>
      </c>
      <c r="M49" s="207" t="str">
        <f t="shared" si="60"/>
        <v>2Y6M</v>
      </c>
      <c r="N49" s="207" t="str">
        <f t="shared" ref="N49:O49" si="61">H52</f>
        <v>--</v>
      </c>
      <c r="O49" s="207" t="b">
        <f t="shared" si="61"/>
        <v>0</v>
      </c>
      <c r="P49" s="207" t="str">
        <v>obj_00a9b#0000</v>
      </c>
      <c r="Q49" s="273" t="str">
        <f>_xll.qlRateHelperQuoteName(P49,Trigger)</f>
        <v>EURONOIS19Y=</v>
      </c>
      <c r="R49" s="309">
        <f>_xll.qlRateHelperQuoteValue(P49,Trigger)</f>
        <v>1.3023965760000001E-2</v>
      </c>
      <c r="S49" s="274"/>
      <c r="T49" s="2">
        <f>_xll.qlRateHelperEarliestDate(P49)</f>
        <v>42248</v>
      </c>
      <c r="U49" s="2">
        <f>_xll.qlRateHelperLatestDate(P49)</f>
        <v>49188</v>
      </c>
      <c r="V49" s="207"/>
      <c r="Y49" s="201"/>
    </row>
    <row r="50" spans="1:25" ht="11.25" customHeight="1" x14ac:dyDescent="0.2">
      <c r="A50" s="8" t="s">
        <v>121</v>
      </c>
      <c r="B50" s="211" t="s">
        <v>88</v>
      </c>
      <c r="C50" s="271">
        <v>2</v>
      </c>
      <c r="D50" s="209"/>
      <c r="E50" s="7"/>
      <c r="F50" s="24" t="s">
        <v>30</v>
      </c>
      <c r="G50" s="210" t="str">
        <f t="shared" si="9"/>
        <v>EURONOIS2Y=</v>
      </c>
      <c r="H50" s="24" t="str">
        <f>IFERROR(_xll.qlOISRateHelper(,C50,IF(LEFT(B50,1)="S","1W",B50),G50,$H$22,,Permanent,Trigger,ObjectOverwrite),"--")</f>
        <v>obj_00a97#0000</v>
      </c>
      <c r="I50" s="7" t="b">
        <v>1</v>
      </c>
      <c r="J50" s="79"/>
      <c r="K50" s="79"/>
      <c r="L50" s="207" t="str">
        <f t="shared" ref="L50:M50" si="62">A53</f>
        <v>OIS</v>
      </c>
      <c r="M50" s="207" t="str">
        <f t="shared" si="62"/>
        <v>2Y9</v>
      </c>
      <c r="N50" s="207" t="str">
        <f t="shared" ref="N50:O50" si="63">H53</f>
        <v>--</v>
      </c>
      <c r="O50" s="207" t="b">
        <f t="shared" si="63"/>
        <v>0</v>
      </c>
      <c r="P50" s="207" t="str">
        <v>obj_00a75#0000</v>
      </c>
      <c r="Q50" s="273" t="str">
        <f>_xll.qlRateHelperQuoteName(P50,Trigger)</f>
        <v>EURONOIS20Y=</v>
      </c>
      <c r="R50" s="309">
        <f>_xll.qlRateHelperQuoteValue(P50,Trigger)</f>
        <v>1.3229999999999999E-2</v>
      </c>
      <c r="S50" s="274"/>
      <c r="T50" s="2">
        <f>_xll.qlRateHelperEarliestDate(P50)</f>
        <v>42248</v>
      </c>
      <c r="U50" s="2">
        <f>_xll.qlRateHelperLatestDate(P50)</f>
        <v>49555</v>
      </c>
      <c r="V50" s="207"/>
      <c r="Y50" s="201"/>
    </row>
    <row r="51" spans="1:25" ht="11.25" customHeight="1" x14ac:dyDescent="0.2">
      <c r="A51" s="8" t="s">
        <v>121</v>
      </c>
      <c r="B51" s="211" t="s">
        <v>163</v>
      </c>
      <c r="C51" s="271">
        <v>2</v>
      </c>
      <c r="D51" s="209"/>
      <c r="E51" s="7"/>
      <c r="F51" s="24" t="s">
        <v>30</v>
      </c>
      <c r="G51" s="210" t="str">
        <f t="shared" si="9"/>
        <v>EURONOIS2Y3M=</v>
      </c>
      <c r="H51" s="24" t="str">
        <f>IFERROR(_xll.qlOISRateHelper(,C51,IF(LEFT(B51,1)="S","1W",B51),G51,$H$22,,Permanent,Trigger,ObjectOverwrite),"--")</f>
        <v>--</v>
      </c>
      <c r="I51" s="7" t="b">
        <v>0</v>
      </c>
      <c r="J51" s="79"/>
      <c r="K51" s="79"/>
      <c r="L51" s="207" t="str">
        <f t="shared" ref="L51:M51" si="64">A54</f>
        <v>OIS</v>
      </c>
      <c r="M51" s="207" t="str">
        <f t="shared" si="64"/>
        <v>3Y</v>
      </c>
      <c r="N51" s="207" t="str">
        <f t="shared" ref="N51:O51" si="65">H54</f>
        <v>obj_00a80#0000</v>
      </c>
      <c r="O51" s="207" t="b">
        <f t="shared" si="65"/>
        <v>1</v>
      </c>
      <c r="P51" s="207" t="str">
        <v>obj_00a69#0000</v>
      </c>
      <c r="Q51" s="273" t="str">
        <f>_xll.qlRateHelperQuoteName(P51,Trigger)</f>
        <v>EURONOIS21Y=</v>
      </c>
      <c r="R51" s="309">
        <f>_xll.qlRateHelperQuoteValue(P51,Trigger)</f>
        <v>1.3388539200000001E-2</v>
      </c>
      <c r="S51" s="274"/>
      <c r="T51" s="2">
        <f>_xll.qlRateHelperEarliestDate(P51)</f>
        <v>42248</v>
      </c>
      <c r="U51" s="2">
        <f>_xll.qlRateHelperLatestDate(P51)</f>
        <v>49919</v>
      </c>
      <c r="V51" s="207"/>
      <c r="Y51" s="201"/>
    </row>
    <row r="52" spans="1:25" ht="11.25" customHeight="1" x14ac:dyDescent="0.2">
      <c r="A52" s="8" t="s">
        <v>121</v>
      </c>
      <c r="B52" s="211" t="s">
        <v>164</v>
      </c>
      <c r="C52" s="271">
        <v>2</v>
      </c>
      <c r="D52" s="209"/>
      <c r="E52" s="7"/>
      <c r="F52" s="24" t="s">
        <v>30</v>
      </c>
      <c r="G52" s="210" t="str">
        <f t="shared" si="9"/>
        <v>EURONOIS2Y6M=</v>
      </c>
      <c r="H52" s="24" t="str">
        <f>IFERROR(_xll.qlOISRateHelper(,C52,IF(LEFT(B52,1)="S","1W",B52),G52,$H$22,,Permanent,Trigger,ObjectOverwrite),"--")</f>
        <v>--</v>
      </c>
      <c r="I52" s="7" t="b">
        <v>0</v>
      </c>
      <c r="J52" s="79"/>
      <c r="K52" s="79"/>
      <c r="L52" s="207" t="str">
        <f t="shared" ref="L52:M52" si="66">A55</f>
        <v>OIS</v>
      </c>
      <c r="M52" s="207" t="str">
        <f t="shared" si="66"/>
        <v>4Y</v>
      </c>
      <c r="N52" s="207" t="str">
        <f t="shared" ref="N52:O52" si="67">H55</f>
        <v>obj_00a84#0000</v>
      </c>
      <c r="O52" s="207" t="b">
        <f t="shared" si="67"/>
        <v>1</v>
      </c>
      <c r="P52" s="207" t="str">
        <v>obj_00a85#0000</v>
      </c>
      <c r="Q52" s="273" t="str">
        <f>_xll.qlRateHelperQuoteName(P52,Trigger)</f>
        <v>EURONOIS22Y=</v>
      </c>
      <c r="R52" s="309">
        <f>_xll.qlRateHelperQuoteValue(P52,Trigger)</f>
        <v>1.3509870479999998E-2</v>
      </c>
      <c r="S52" s="274"/>
      <c r="T52" s="2">
        <f>_xll.qlRateHelperEarliestDate(P52)</f>
        <v>42248</v>
      </c>
      <c r="U52" s="2">
        <f>_xll.qlRateHelperLatestDate(P52)</f>
        <v>50284</v>
      </c>
      <c r="V52" s="207"/>
      <c r="Y52" s="201"/>
    </row>
    <row r="53" spans="1:25" ht="11.25" customHeight="1" x14ac:dyDescent="0.2">
      <c r="A53" s="8" t="s">
        <v>121</v>
      </c>
      <c r="B53" s="211" t="s">
        <v>211</v>
      </c>
      <c r="C53" s="271">
        <v>2</v>
      </c>
      <c r="D53" s="209"/>
      <c r="E53" s="7"/>
      <c r="F53" s="24" t="s">
        <v>30</v>
      </c>
      <c r="G53" s="210" t="str">
        <f t="shared" si="9"/>
        <v>EURONOIS2Y9=</v>
      </c>
      <c r="H53" s="24" t="str">
        <f>IFERROR(_xll.qlOISRateHelper(,C53,IF(LEFT(B53,1)="S","1W",B53),G53,$H$22,,Permanent,Trigger,ObjectOverwrite),"--")</f>
        <v>--</v>
      </c>
      <c r="I53" s="7" t="b">
        <v>0</v>
      </c>
      <c r="J53" s="79"/>
      <c r="K53" s="79"/>
      <c r="L53" s="207" t="str">
        <f t="shared" ref="L53:M53" si="68">A56</f>
        <v>OIS</v>
      </c>
      <c r="M53" s="207" t="str">
        <f t="shared" si="68"/>
        <v>5Y</v>
      </c>
      <c r="N53" s="207" t="str">
        <f t="shared" ref="N53:O53" si="69">H56</f>
        <v>obj_00a91#0000</v>
      </c>
      <c r="O53" s="207" t="b">
        <f t="shared" si="69"/>
        <v>1</v>
      </c>
      <c r="P53" s="207" t="str">
        <v>obj_00a94#0000</v>
      </c>
      <c r="Q53" s="273" t="str">
        <f>_xll.qlRateHelperQuoteName(P53,Trigger)</f>
        <v>EURONOIS23Y=</v>
      </c>
      <c r="R53" s="309">
        <f>_xll.qlRateHelperQuoteValue(P53,Trigger)</f>
        <v>1.3601774870000001E-2</v>
      </c>
      <c r="S53" s="274"/>
      <c r="T53" s="2">
        <f>_xll.qlRateHelperEarliestDate(P53)</f>
        <v>42248</v>
      </c>
      <c r="U53" s="2">
        <f>_xll.qlRateHelperLatestDate(P53)</f>
        <v>50649</v>
      </c>
      <c r="V53" s="207"/>
      <c r="Y53" s="201"/>
    </row>
    <row r="54" spans="1:25" ht="11.25" customHeight="1" x14ac:dyDescent="0.2">
      <c r="A54" s="8" t="s">
        <v>121</v>
      </c>
      <c r="B54" s="211" t="s">
        <v>45</v>
      </c>
      <c r="C54" s="271">
        <v>2</v>
      </c>
      <c r="D54" s="209"/>
      <c r="E54" s="7"/>
      <c r="F54" s="24" t="s">
        <v>30</v>
      </c>
      <c r="G54" s="210" t="str">
        <f t="shared" si="9"/>
        <v>EURONOIS3Y=</v>
      </c>
      <c r="H54" s="24" t="str">
        <f>IFERROR(_xll.qlOISRateHelper(,C54,IF(LEFT(B54,1)="S","1W",B54),G54,$H$22,,Permanent,Trigger,ObjectOverwrite),"--")</f>
        <v>obj_00a80#0000</v>
      </c>
      <c r="I54" s="7" t="b">
        <v>1</v>
      </c>
      <c r="J54" s="79"/>
      <c r="K54" s="79"/>
      <c r="L54" s="207" t="str">
        <f t="shared" ref="L54:M54" si="70">A57</f>
        <v>OIS</v>
      </c>
      <c r="M54" s="207" t="str">
        <f t="shared" si="70"/>
        <v>6Y</v>
      </c>
      <c r="N54" s="207" t="str">
        <f t="shared" ref="N54:O54" si="71">H57</f>
        <v>obj_00a68#0000</v>
      </c>
      <c r="O54" s="207" t="b">
        <f t="shared" si="71"/>
        <v>1</v>
      </c>
      <c r="P54" s="207" t="str">
        <v>obj_00a7b#0000</v>
      </c>
      <c r="Q54" s="273" t="str">
        <f>_xll.qlRateHelperQuoteName(P54,Trigger)</f>
        <v>EURONOIS24Y=</v>
      </c>
      <c r="R54" s="309">
        <f>_xll.qlRateHelperQuoteValue(P54,Trigger)</f>
        <v>1.3672351330000001E-2</v>
      </c>
      <c r="S54" s="274"/>
      <c r="T54" s="2">
        <f>_xll.qlRateHelperEarliestDate(P54)</f>
        <v>42248</v>
      </c>
      <c r="U54" s="2">
        <f>_xll.qlRateHelperLatestDate(P54)</f>
        <v>51014</v>
      </c>
      <c r="V54" s="207"/>
      <c r="Y54" s="201"/>
    </row>
    <row r="55" spans="1:25" ht="11.25" customHeight="1" x14ac:dyDescent="0.2">
      <c r="A55" s="8" t="s">
        <v>121</v>
      </c>
      <c r="B55" s="211" t="s">
        <v>46</v>
      </c>
      <c r="C55" s="271">
        <v>2</v>
      </c>
      <c r="D55" s="209"/>
      <c r="E55" s="7"/>
      <c r="F55" s="24" t="s">
        <v>30</v>
      </c>
      <c r="G55" s="210" t="str">
        <f t="shared" si="9"/>
        <v>EURONOIS4Y=</v>
      </c>
      <c r="H55" s="24" t="str">
        <f>IFERROR(_xll.qlOISRateHelper(,C55,IF(LEFT(B55,1)="S","1W",B55),G55,$H$22,,Permanent,Trigger,ObjectOverwrite),"--")</f>
        <v>obj_00a84#0000</v>
      </c>
      <c r="I55" s="7" t="b">
        <v>1</v>
      </c>
      <c r="J55" s="79"/>
      <c r="K55" s="79"/>
      <c r="L55" s="207" t="str">
        <f t="shared" ref="L55:M55" si="72">A58</f>
        <v>OIS</v>
      </c>
      <c r="M55" s="207" t="str">
        <f t="shared" si="72"/>
        <v>7Y</v>
      </c>
      <c r="N55" s="207" t="str">
        <f t="shared" ref="N55:O55" si="73">H58</f>
        <v>obj_00a98#0000</v>
      </c>
      <c r="O55" s="207" t="b">
        <f t="shared" si="73"/>
        <v>1</v>
      </c>
      <c r="P55" s="207" t="str">
        <v>obj_00a83#0000</v>
      </c>
      <c r="Q55" s="273" t="str">
        <f>_xll.qlRateHelperQuoteName(P55,Trigger)</f>
        <v>EURONOIS25Y=</v>
      </c>
      <c r="R55" s="309">
        <f>_xll.qlRateHelperQuoteValue(P55,Trigger)</f>
        <v>1.3729999999999999E-2</v>
      </c>
      <c r="S55" s="274"/>
      <c r="T55" s="2">
        <f>_xll.qlRateHelperEarliestDate(P55)</f>
        <v>42248</v>
      </c>
      <c r="U55" s="2">
        <f>_xll.qlRateHelperLatestDate(P55)</f>
        <v>51382</v>
      </c>
      <c r="V55" s="207"/>
      <c r="Y55" s="201"/>
    </row>
    <row r="56" spans="1:25" ht="11.25" customHeight="1" x14ac:dyDescent="0.2">
      <c r="A56" s="8" t="s">
        <v>121</v>
      </c>
      <c r="B56" s="211" t="s">
        <v>47</v>
      </c>
      <c r="C56" s="271">
        <v>2</v>
      </c>
      <c r="D56" s="209"/>
      <c r="E56" s="7"/>
      <c r="F56" s="24" t="s">
        <v>30</v>
      </c>
      <c r="G56" s="210" t="str">
        <f t="shared" ref="G56:G87" si="74">UPPER(Currency)&amp;Tenor&amp;A56&amp;B56&amp;"="</f>
        <v>EURONOIS5Y=</v>
      </c>
      <c r="H56" s="24" t="str">
        <f>IFERROR(_xll.qlOISRateHelper(,C56,IF(LEFT(B56,1)="S","1W",B56),G56,$H$22,,Permanent,Trigger,ObjectOverwrite),"--")</f>
        <v>obj_00a91#0000</v>
      </c>
      <c r="I56" s="7" t="b">
        <v>1</v>
      </c>
      <c r="J56" s="79"/>
      <c r="K56" s="79"/>
      <c r="L56" s="207" t="str">
        <f t="shared" ref="L56:M56" si="75">A59</f>
        <v>OIS</v>
      </c>
      <c r="M56" s="207" t="str">
        <f t="shared" si="75"/>
        <v>8Y</v>
      </c>
      <c r="N56" s="207" t="str">
        <f t="shared" ref="N56:O56" si="76">H59</f>
        <v>obj_00a67#0000</v>
      </c>
      <c r="O56" s="207" t="b">
        <f t="shared" si="76"/>
        <v>1</v>
      </c>
      <c r="P56" s="207" t="str">
        <v>obj_00a7f#0000</v>
      </c>
      <c r="Q56" s="273" t="str">
        <f>_xll.qlRateHelperQuoteName(P56,Trigger)</f>
        <v>EURONOIS26Y=</v>
      </c>
      <c r="R56" s="309">
        <f>_xll.qlRateHelperQuoteValue(P56,Trigger)</f>
        <v>1.378041935E-2</v>
      </c>
      <c r="S56" s="274"/>
      <c r="T56" s="2">
        <f>_xll.qlRateHelperEarliestDate(P56)</f>
        <v>42248</v>
      </c>
      <c r="U56" s="2">
        <f>_xll.qlRateHelperLatestDate(P56)</f>
        <v>51746</v>
      </c>
      <c r="V56" s="207"/>
      <c r="Y56" s="201"/>
    </row>
    <row r="57" spans="1:25" ht="11.25" customHeight="1" x14ac:dyDescent="0.2">
      <c r="A57" s="8" t="s">
        <v>121</v>
      </c>
      <c r="B57" s="211" t="s">
        <v>48</v>
      </c>
      <c r="C57" s="271">
        <v>2</v>
      </c>
      <c r="D57" s="209"/>
      <c r="E57" s="7"/>
      <c r="F57" s="24" t="s">
        <v>30</v>
      </c>
      <c r="G57" s="210" t="str">
        <f t="shared" si="74"/>
        <v>EURONOIS6Y=</v>
      </c>
      <c r="H57" s="24" t="str">
        <f>IFERROR(_xll.qlOISRateHelper(,C57,IF(LEFT(B57,1)="S","1W",B57),G57,$H$22,,Permanent,Trigger,ObjectOverwrite),"--")</f>
        <v>obj_00a68#0000</v>
      </c>
      <c r="I57" s="7" t="b">
        <v>1</v>
      </c>
      <c r="J57" s="79"/>
      <c r="K57" s="79"/>
      <c r="L57" s="207" t="str">
        <f t="shared" ref="L57:M57" si="77">A60</f>
        <v>OIS</v>
      </c>
      <c r="M57" s="207" t="str">
        <f t="shared" si="77"/>
        <v>9Y</v>
      </c>
      <c r="N57" s="207" t="str">
        <f t="shared" ref="N57:O57" si="78">H60</f>
        <v>obj_00a9f#0000</v>
      </c>
      <c r="O57" s="207" t="b">
        <f t="shared" si="78"/>
        <v>1</v>
      </c>
      <c r="P57" s="207" t="str">
        <v>obj_00a72#0000</v>
      </c>
      <c r="Q57" s="273" t="str">
        <f>_xll.qlRateHelperQuoteName(P57,Trigger)</f>
        <v>EURONOIS27Y=</v>
      </c>
      <c r="R57" s="309">
        <f>_xll.qlRateHelperQuoteValue(P57,Trigger)</f>
        <v>1.382698188E-2</v>
      </c>
      <c r="S57" s="274"/>
      <c r="T57" s="2">
        <f>_xll.qlRateHelperEarliestDate(P57)</f>
        <v>42248</v>
      </c>
      <c r="U57" s="2">
        <f>_xll.qlRateHelperLatestDate(P57)</f>
        <v>52110</v>
      </c>
      <c r="V57" s="207"/>
      <c r="Y57" s="201"/>
    </row>
    <row r="58" spans="1:25" ht="11.25" customHeight="1" x14ac:dyDescent="0.2">
      <c r="A58" s="8" t="s">
        <v>121</v>
      </c>
      <c r="B58" s="211" t="s">
        <v>49</v>
      </c>
      <c r="C58" s="271">
        <v>2</v>
      </c>
      <c r="D58" s="209"/>
      <c r="E58" s="7"/>
      <c r="F58" s="24" t="s">
        <v>30</v>
      </c>
      <c r="G58" s="210" t="str">
        <f t="shared" si="74"/>
        <v>EURONOIS7Y=</v>
      </c>
      <c r="H58" s="24" t="str">
        <f>IFERROR(_xll.qlOISRateHelper(,C58,IF(LEFT(B58,1)="S","1W",B58),G58,$H$22,,Permanent,Trigger,ObjectOverwrite),"--")</f>
        <v>obj_00a98#0000</v>
      </c>
      <c r="I58" s="7" t="b">
        <v>1</v>
      </c>
      <c r="J58" s="79"/>
      <c r="K58" s="79"/>
      <c r="L58" s="207" t="str">
        <f t="shared" ref="L58:M58" si="79">A61</f>
        <v>OIS</v>
      </c>
      <c r="M58" s="207" t="str">
        <f t="shared" si="79"/>
        <v>10Y</v>
      </c>
      <c r="N58" s="207" t="str">
        <f t="shared" ref="N58:O58" si="80">H61</f>
        <v>obj_00a9d#0000</v>
      </c>
      <c r="O58" s="207" t="b">
        <f t="shared" si="80"/>
        <v>1</v>
      </c>
      <c r="P58" s="207" t="str">
        <v>obj_00a65#0000</v>
      </c>
      <c r="Q58" s="273" t="str">
        <f>_xll.qlRateHelperQuoteName(P58,Trigger)</f>
        <v>EURONOIS28Y=</v>
      </c>
      <c r="R58" s="309">
        <f>_xll.qlRateHelperQuoteValue(P58,Trigger)</f>
        <v>1.3871428560000001E-2</v>
      </c>
      <c r="S58" s="274"/>
      <c r="T58" s="2">
        <f>_xll.qlRateHelperEarliestDate(P58)</f>
        <v>42248</v>
      </c>
      <c r="U58" s="2">
        <f>_xll.qlRateHelperLatestDate(P58)</f>
        <v>52475</v>
      </c>
      <c r="V58" s="207"/>
      <c r="Y58" s="201"/>
    </row>
    <row r="59" spans="1:25" ht="11.25" customHeight="1" x14ac:dyDescent="0.2">
      <c r="A59" s="8" t="s">
        <v>121</v>
      </c>
      <c r="B59" s="211" t="s">
        <v>50</v>
      </c>
      <c r="C59" s="271">
        <v>2</v>
      </c>
      <c r="D59" s="209"/>
      <c r="E59" s="7"/>
      <c r="F59" s="24" t="s">
        <v>30</v>
      </c>
      <c r="G59" s="210" t="str">
        <f t="shared" si="74"/>
        <v>EURONOIS8Y=</v>
      </c>
      <c r="H59" s="24" t="str">
        <f>IFERROR(_xll.qlOISRateHelper(,C59,IF(LEFT(B59,1)="S","1W",B59),G59,$H$22,,Permanent,Trigger,ObjectOverwrite),"--")</f>
        <v>obj_00a67#0000</v>
      </c>
      <c r="I59" s="7" t="b">
        <v>1</v>
      </c>
      <c r="J59" s="79"/>
      <c r="K59" s="79"/>
      <c r="L59" s="207" t="str">
        <f t="shared" ref="L59:M59" si="81">A62</f>
        <v>OIS</v>
      </c>
      <c r="M59" s="207" t="str">
        <f t="shared" si="81"/>
        <v>11Y</v>
      </c>
      <c r="N59" s="207" t="str">
        <f t="shared" ref="N59:O59" si="82">H62</f>
        <v>obj_00a6e#0000</v>
      </c>
      <c r="O59" s="207" t="b">
        <f t="shared" si="82"/>
        <v>1</v>
      </c>
      <c r="P59" s="207" t="str">
        <v>obj_00a99#0000</v>
      </c>
      <c r="Q59" s="273" t="str">
        <f>_xll.qlRateHelperQuoteName(P59,Trigger)</f>
        <v>EURONOIS29Y=</v>
      </c>
      <c r="R59" s="309">
        <f>_xll.qlRateHelperQuoteValue(P59,Trigger)</f>
        <v>1.391533507E-2</v>
      </c>
      <c r="S59" s="274"/>
      <c r="T59" s="2">
        <f>_xll.qlRateHelperEarliestDate(P59)</f>
        <v>42248</v>
      </c>
      <c r="U59" s="2">
        <f>_xll.qlRateHelperLatestDate(P59)</f>
        <v>52841</v>
      </c>
      <c r="V59" s="207"/>
      <c r="Y59" s="201"/>
    </row>
    <row r="60" spans="1:25" ht="11.25" customHeight="1" x14ac:dyDescent="0.2">
      <c r="A60" s="8" t="s">
        <v>121</v>
      </c>
      <c r="B60" s="211" t="s">
        <v>51</v>
      </c>
      <c r="C60" s="271">
        <v>2</v>
      </c>
      <c r="D60" s="209"/>
      <c r="E60" s="7"/>
      <c r="F60" s="24" t="s">
        <v>30</v>
      </c>
      <c r="G60" s="210" t="str">
        <f t="shared" si="74"/>
        <v>EURONOIS9Y=</v>
      </c>
      <c r="H60" s="24" t="str">
        <f>IFERROR(_xll.qlOISRateHelper(,C60,IF(LEFT(B60,1)="S","1W",B60),G60,$H$22,,Permanent,Trigger,ObjectOverwrite),"--")</f>
        <v>obj_00a9f#0000</v>
      </c>
      <c r="I60" s="7" t="b">
        <v>1</v>
      </c>
      <c r="J60" s="79"/>
      <c r="K60" s="79"/>
      <c r="L60" s="207" t="str">
        <f t="shared" ref="L60:M60" si="83">A63</f>
        <v>OIS</v>
      </c>
      <c r="M60" s="207" t="str">
        <f t="shared" si="83"/>
        <v>12Y</v>
      </c>
      <c r="N60" s="207" t="str">
        <f t="shared" ref="N60:O60" si="84">H63</f>
        <v>obj_00a88#0000</v>
      </c>
      <c r="O60" s="207" t="b">
        <f t="shared" si="84"/>
        <v>1</v>
      </c>
      <c r="P60" s="207" t="str">
        <v>obj_00a86#0000</v>
      </c>
      <c r="Q60" s="273" t="str">
        <f>_xll.qlRateHelperQuoteName(P60,Trigger)</f>
        <v>EURONOIS30Y=</v>
      </c>
      <c r="R60" s="309">
        <f>_xll.qlRateHelperQuoteValue(P60,Trigger)</f>
        <v>1.3959999999999998E-2</v>
      </c>
      <c r="S60" s="274"/>
      <c r="T60" s="2">
        <f>_xll.qlRateHelperEarliestDate(P60)</f>
        <v>42248</v>
      </c>
      <c r="U60" s="2">
        <f>_xll.qlRateHelperLatestDate(P60)</f>
        <v>53206</v>
      </c>
      <c r="V60" s="207"/>
      <c r="Y60" s="201"/>
    </row>
    <row r="61" spans="1:25" ht="11.25" customHeight="1" x14ac:dyDescent="0.2">
      <c r="A61" s="8" t="s">
        <v>121</v>
      </c>
      <c r="B61" s="211" t="s">
        <v>52</v>
      </c>
      <c r="C61" s="271">
        <v>2</v>
      </c>
      <c r="D61" s="209"/>
      <c r="E61" s="7"/>
      <c r="F61" s="24" t="s">
        <v>30</v>
      </c>
      <c r="G61" s="210" t="str">
        <f t="shared" si="74"/>
        <v>EURONOIS10Y=</v>
      </c>
      <c r="H61" s="24" t="str">
        <f>IFERROR(_xll.qlOISRateHelper(,C61,IF(LEFT(B61,1)="S","1W",B61),G61,$H$22,,Permanent,Trigger,ObjectOverwrite),"--")</f>
        <v>obj_00a9d#0000</v>
      </c>
      <c r="I61" s="7" t="b">
        <v>1</v>
      </c>
      <c r="J61" s="79"/>
      <c r="K61" s="79"/>
      <c r="L61" s="207" t="str">
        <f t="shared" ref="L61:M61" si="85">A64</f>
        <v>OIS</v>
      </c>
      <c r="M61" s="207" t="str">
        <f t="shared" si="85"/>
        <v>13Y</v>
      </c>
      <c r="N61" s="207" t="str">
        <f t="shared" ref="N61:O61" si="86">H64</f>
        <v>obj_00a82#0000</v>
      </c>
      <c r="O61" s="207" t="b">
        <f t="shared" si="86"/>
        <v>1</v>
      </c>
      <c r="P61" s="207" t="str">
        <v>obj_00a74#0000</v>
      </c>
      <c r="Q61" s="273" t="str">
        <f>_xll.qlRateHelperQuoteName(P61,Trigger)</f>
        <v>EURONOIS35Y=</v>
      </c>
      <c r="R61" s="309">
        <f>_xll.qlRateHelperQuoteValue(P61,Trigger)</f>
        <v>1.4189325520000001E-2</v>
      </c>
      <c r="S61" s="274"/>
      <c r="T61" s="2">
        <f>_xll.qlRateHelperEarliestDate(P61)</f>
        <v>42248</v>
      </c>
      <c r="U61" s="2">
        <f>_xll.qlRateHelperLatestDate(P61)</f>
        <v>55032</v>
      </c>
      <c r="V61" s="207"/>
      <c r="Y61" s="201"/>
    </row>
    <row r="62" spans="1:25" ht="11.25" customHeight="1" x14ac:dyDescent="0.2">
      <c r="A62" s="8" t="s">
        <v>121</v>
      </c>
      <c r="B62" s="211" t="s">
        <v>53</v>
      </c>
      <c r="C62" s="271">
        <v>2</v>
      </c>
      <c r="D62" s="209"/>
      <c r="E62" s="7"/>
      <c r="F62" s="24" t="s">
        <v>30</v>
      </c>
      <c r="G62" s="210" t="str">
        <f t="shared" si="74"/>
        <v>EURONOIS11Y=</v>
      </c>
      <c r="H62" s="24" t="str">
        <f>IFERROR(_xll.qlOISRateHelper(,C62,IF(LEFT(B62,1)="S","1W",B62),G62,$H$22,,Permanent,Trigger,ObjectOverwrite),"--")</f>
        <v>obj_00a6e#0000</v>
      </c>
      <c r="I62" s="7" t="b">
        <v>1</v>
      </c>
      <c r="J62" s="79"/>
      <c r="K62" s="79"/>
      <c r="L62" s="207" t="str">
        <f t="shared" ref="L62:M62" si="87">A65</f>
        <v>OIS</v>
      </c>
      <c r="M62" s="207" t="str">
        <f t="shared" si="87"/>
        <v>14Y</v>
      </c>
      <c r="N62" s="207" t="str">
        <f t="shared" ref="N62:O62" si="88">H65</f>
        <v>obj_00a89#0000</v>
      </c>
      <c r="O62" s="207" t="b">
        <f t="shared" si="88"/>
        <v>1</v>
      </c>
      <c r="P62" s="207" t="str">
        <v>obj_00a6b#0000</v>
      </c>
      <c r="Q62" s="273" t="str">
        <f>_xll.qlRateHelperQuoteName(P62,Trigger)</f>
        <v>EURONOIS40Y=</v>
      </c>
      <c r="R62" s="309">
        <f>_xll.qlRateHelperQuoteValue(P62,Trigger)</f>
        <v>1.431E-2</v>
      </c>
      <c r="S62" s="274"/>
      <c r="T62" s="2">
        <f>_xll.qlRateHelperEarliestDate(P62)</f>
        <v>42248</v>
      </c>
      <c r="U62" s="2">
        <f>_xll.qlRateHelperLatestDate(P62)</f>
        <v>56858</v>
      </c>
      <c r="V62" s="207"/>
      <c r="Y62" s="201"/>
    </row>
    <row r="63" spans="1:25" ht="11.25" customHeight="1" x14ac:dyDescent="0.2">
      <c r="A63" s="8" t="s">
        <v>121</v>
      </c>
      <c r="B63" s="211" t="s">
        <v>54</v>
      </c>
      <c r="C63" s="271">
        <v>2</v>
      </c>
      <c r="D63" s="209"/>
      <c r="E63" s="7"/>
      <c r="F63" s="24" t="s">
        <v>30</v>
      </c>
      <c r="G63" s="210" t="str">
        <f t="shared" si="74"/>
        <v>EURONOIS12Y=</v>
      </c>
      <c r="H63" s="24" t="str">
        <f>IFERROR(_xll.qlOISRateHelper(,C63,IF(LEFT(B63,1)="S","1W",B63),G63,$H$22,,Permanent,Trigger,ObjectOverwrite),"--")</f>
        <v>obj_00a88#0000</v>
      </c>
      <c r="I63" s="7" t="b">
        <v>1</v>
      </c>
      <c r="J63" s="79"/>
      <c r="K63" s="79"/>
      <c r="L63" s="207" t="str">
        <f t="shared" ref="L63:M63" si="89">A66</f>
        <v>OIS</v>
      </c>
      <c r="M63" s="207" t="str">
        <f t="shared" si="89"/>
        <v>15Y</v>
      </c>
      <c r="N63" s="207" t="str">
        <f t="shared" ref="N63:O63" si="90">H66</f>
        <v>obj_00a6a#0000</v>
      </c>
      <c r="O63" s="207" t="b">
        <f t="shared" si="90"/>
        <v>1</v>
      </c>
      <c r="P63" s="207" t="str">
        <v>obj_00a77#0000</v>
      </c>
      <c r="Q63" s="273" t="str">
        <f>_xll.qlRateHelperQuoteName(P63,Trigger)</f>
        <v>EURONOIS50Y=</v>
      </c>
      <c r="R63" s="309">
        <f>_xll.qlRateHelperQuoteValue(P63,Trigger)</f>
        <v>1.4079999999999999E-2</v>
      </c>
      <c r="S63" s="274"/>
      <c r="T63" s="2">
        <f>_xll.qlRateHelperEarliestDate(P63)</f>
        <v>42248</v>
      </c>
      <c r="U63" s="2">
        <f>_xll.qlRateHelperLatestDate(P63)</f>
        <v>60511</v>
      </c>
      <c r="V63" s="207"/>
      <c r="Y63" s="201"/>
    </row>
    <row r="64" spans="1:25" ht="11.25" customHeight="1" x14ac:dyDescent="0.2">
      <c r="A64" s="8" t="s">
        <v>121</v>
      </c>
      <c r="B64" s="211" t="s">
        <v>55</v>
      </c>
      <c r="C64" s="271">
        <v>2</v>
      </c>
      <c r="D64" s="209"/>
      <c r="E64" s="7"/>
      <c r="F64" s="24" t="s">
        <v>30</v>
      </c>
      <c r="G64" s="210" t="str">
        <f t="shared" si="74"/>
        <v>EURONOIS13Y=</v>
      </c>
      <c r="H64" s="24" t="str">
        <f>IFERROR(_xll.qlOISRateHelper(,C64,IF(LEFT(B64,1)="S","1W",B64),G64,$H$22,,Permanent,Trigger,ObjectOverwrite),"--")</f>
        <v>obj_00a82#0000</v>
      </c>
      <c r="I64" s="7" t="b">
        <v>1</v>
      </c>
      <c r="J64" s="79"/>
      <c r="K64" s="79"/>
      <c r="L64" s="207" t="str">
        <f t="shared" ref="L64:M64" si="91">A67</f>
        <v>OIS</v>
      </c>
      <c r="M64" s="207" t="str">
        <f t="shared" si="91"/>
        <v>16Y</v>
      </c>
      <c r="N64" s="207" t="str">
        <f t="shared" ref="N64:O64" si="92">H67</f>
        <v>obj_00a8e#0000</v>
      </c>
      <c r="O64" s="207" t="b">
        <f t="shared" si="92"/>
        <v>1</v>
      </c>
      <c r="P64" s="207" t="str">
        <v>obj_00a64#0000</v>
      </c>
      <c r="Q64" s="273" t="str">
        <f>_xll.qlRateHelperQuoteName(P64,Trigger)</f>
        <v>EURONOIS60Y=</v>
      </c>
      <c r="R64" s="309">
        <f>_xll.qlRateHelperQuoteValue(P64,Trigger)</f>
        <v>1.4039999999999999E-2</v>
      </c>
      <c r="S64" s="274"/>
      <c r="T64" s="2">
        <f>_xll.qlRateHelperEarliestDate(P64)</f>
        <v>42248</v>
      </c>
      <c r="U64" s="2">
        <f>_xll.qlRateHelperLatestDate(P64)</f>
        <v>64164</v>
      </c>
      <c r="V64" s="207"/>
      <c r="Y64" s="201"/>
    </row>
    <row r="65" spans="1:25" ht="11.25" customHeight="1" x14ac:dyDescent="0.2">
      <c r="A65" s="8" t="s">
        <v>121</v>
      </c>
      <c r="B65" s="211" t="s">
        <v>56</v>
      </c>
      <c r="C65" s="271">
        <v>2</v>
      </c>
      <c r="D65" s="209"/>
      <c r="E65" s="7"/>
      <c r="F65" s="24" t="s">
        <v>30</v>
      </c>
      <c r="G65" s="210" t="str">
        <f t="shared" si="74"/>
        <v>EURONOIS14Y=</v>
      </c>
      <c r="H65" s="24" t="str">
        <f>IFERROR(_xll.qlOISRateHelper(,C65,IF(LEFT(B65,1)="S","1W",B65),G65,$H$22,,Permanent,Trigger,ObjectOverwrite),"--")</f>
        <v>obj_00a89#0000</v>
      </c>
      <c r="I65" s="7" t="b">
        <v>1</v>
      </c>
      <c r="J65" s="79"/>
      <c r="K65" s="79"/>
      <c r="L65" s="207" t="str">
        <f t="shared" ref="L65:M65" si="93">A68</f>
        <v>OIS</v>
      </c>
      <c r="M65" s="207" t="str">
        <f t="shared" si="93"/>
        <v>17Y</v>
      </c>
      <c r="N65" s="207" t="str">
        <f t="shared" ref="N65:O65" si="94">H68</f>
        <v>obj_00a7d#0000</v>
      </c>
      <c r="O65" s="207" t="b">
        <f t="shared" si="94"/>
        <v>1</v>
      </c>
      <c r="P65" s="207" t="e">
        <v>#N/A</v>
      </c>
      <c r="Q65" s="273" t="e">
        <f>_xll.qlRateHelperQuoteName(P65,Trigger)</f>
        <v>#VALUE!</v>
      </c>
      <c r="R65" s="309" t="e">
        <f>_xll.qlRateHelperQuoteValue(P65,Trigger)</f>
        <v>#VALUE!</v>
      </c>
      <c r="S65" s="274"/>
      <c r="T65" s="2" t="e">
        <f>_xll.qlRateHelperEarliestDate(P65)</f>
        <v>#VALUE!</v>
      </c>
      <c r="U65" s="2" t="e">
        <f>_xll.qlRateHelperLatestDate(P65)</f>
        <v>#VALUE!</v>
      </c>
      <c r="V65" s="207"/>
      <c r="Y65" s="200"/>
    </row>
    <row r="66" spans="1:25" ht="11.25" customHeight="1" x14ac:dyDescent="0.2">
      <c r="A66" s="8" t="s">
        <v>121</v>
      </c>
      <c r="B66" s="211" t="s">
        <v>57</v>
      </c>
      <c r="C66" s="271">
        <v>2</v>
      </c>
      <c r="D66" s="209"/>
      <c r="E66" s="7"/>
      <c r="F66" s="24" t="s">
        <v>30</v>
      </c>
      <c r="G66" s="210" t="str">
        <f t="shared" si="74"/>
        <v>EURONOIS15Y=</v>
      </c>
      <c r="H66" s="24" t="str">
        <f>IFERROR(_xll.qlOISRateHelper(,C66,IF(LEFT(B66,1)="S","1W",B66),G66,$H$22,,Permanent,Trigger,ObjectOverwrite),"--")</f>
        <v>obj_00a6a#0000</v>
      </c>
      <c r="I66" s="7" t="b">
        <v>1</v>
      </c>
      <c r="J66" s="79"/>
      <c r="K66" s="79"/>
      <c r="L66" s="207" t="str">
        <f t="shared" ref="L66:M66" si="95">A69</f>
        <v>OIS</v>
      </c>
      <c r="M66" s="207" t="str">
        <f t="shared" si="95"/>
        <v>18Y</v>
      </c>
      <c r="N66" s="207" t="str">
        <f t="shared" ref="N66:O66" si="96">H69</f>
        <v>obj_00a6c#0000</v>
      </c>
      <c r="O66" s="207" t="b">
        <f t="shared" si="96"/>
        <v>1</v>
      </c>
      <c r="P66" s="207" t="e">
        <v>#N/A</v>
      </c>
      <c r="Q66" s="273" t="e">
        <f>_xll.qlRateHelperQuoteName(P66,Trigger)</f>
        <v>#VALUE!</v>
      </c>
      <c r="R66" s="309" t="e">
        <f>_xll.qlRateHelperQuoteValue(P66,Trigger)</f>
        <v>#VALUE!</v>
      </c>
      <c r="S66" s="274"/>
      <c r="T66" s="2" t="e">
        <f>_xll.qlRateHelperEarliestDate(P66)</f>
        <v>#VALUE!</v>
      </c>
      <c r="U66" s="2" t="e">
        <f>_xll.qlRateHelperLatestDate(P66)</f>
        <v>#VALUE!</v>
      </c>
      <c r="V66" s="207"/>
      <c r="Y66" s="200"/>
    </row>
    <row r="67" spans="1:25" ht="11.25" customHeight="1" x14ac:dyDescent="0.2">
      <c r="A67" s="8" t="s">
        <v>121</v>
      </c>
      <c r="B67" s="211" t="s">
        <v>58</v>
      </c>
      <c r="C67" s="271">
        <v>2</v>
      </c>
      <c r="D67" s="209"/>
      <c r="E67" s="7"/>
      <c r="F67" s="24" t="s">
        <v>30</v>
      </c>
      <c r="G67" s="210" t="str">
        <f t="shared" si="74"/>
        <v>EURONOIS16Y=</v>
      </c>
      <c r="H67" s="24" t="str">
        <f>IFERROR(_xll.qlOISRateHelper(,C67,IF(LEFT(B67,1)="S","1W",B67),G67,$H$22,,Permanent,Trigger,ObjectOverwrite),"--")</f>
        <v>obj_00a8e#0000</v>
      </c>
      <c r="I67" s="7" t="b">
        <v>1</v>
      </c>
      <c r="J67" s="79"/>
      <c r="K67" s="79"/>
      <c r="L67" s="207" t="str">
        <f t="shared" ref="L67:M67" si="97">A70</f>
        <v>OIS</v>
      </c>
      <c r="M67" s="207" t="str">
        <f t="shared" si="97"/>
        <v>19Y</v>
      </c>
      <c r="N67" s="207" t="str">
        <f t="shared" ref="N67:O67" si="98">H70</f>
        <v>obj_00a9b#0000</v>
      </c>
      <c r="O67" s="207" t="b">
        <f t="shared" si="98"/>
        <v>1</v>
      </c>
      <c r="P67" s="207" t="e">
        <v>#N/A</v>
      </c>
      <c r="Q67" s="273" t="e">
        <f>_xll.qlRateHelperQuoteName(P67,Trigger)</f>
        <v>#VALUE!</v>
      </c>
      <c r="R67" s="309" t="e">
        <f>_xll.qlRateHelperQuoteValue(P67,Trigger)</f>
        <v>#VALUE!</v>
      </c>
      <c r="S67" s="274"/>
      <c r="T67" s="2" t="e">
        <f>_xll.qlRateHelperEarliestDate(P67)</f>
        <v>#VALUE!</v>
      </c>
      <c r="U67" s="2" t="e">
        <f>_xll.qlRateHelperLatestDate(P67)</f>
        <v>#VALUE!</v>
      </c>
      <c r="V67" s="207"/>
      <c r="Y67" s="200"/>
    </row>
    <row r="68" spans="1:25" ht="11.25" customHeight="1" x14ac:dyDescent="0.2">
      <c r="A68" s="8" t="s">
        <v>121</v>
      </c>
      <c r="B68" s="211" t="s">
        <v>59</v>
      </c>
      <c r="C68" s="271">
        <v>2</v>
      </c>
      <c r="D68" s="209"/>
      <c r="E68" s="7"/>
      <c r="F68" s="24" t="s">
        <v>30</v>
      </c>
      <c r="G68" s="210" t="str">
        <f t="shared" si="74"/>
        <v>EURONOIS17Y=</v>
      </c>
      <c r="H68" s="24" t="str">
        <f>IFERROR(_xll.qlOISRateHelper(,C68,IF(LEFT(B68,1)="S","1W",B68),G68,$H$22,,Permanent,Trigger,ObjectOverwrite),"--")</f>
        <v>obj_00a7d#0000</v>
      </c>
      <c r="I68" s="7" t="b">
        <v>1</v>
      </c>
      <c r="J68" s="79"/>
      <c r="K68" s="79"/>
      <c r="L68" s="207" t="str">
        <f t="shared" ref="L68:M68" si="99">A71</f>
        <v>OIS</v>
      </c>
      <c r="M68" s="207" t="str">
        <f t="shared" si="99"/>
        <v>20Y</v>
      </c>
      <c r="N68" s="207" t="str">
        <f t="shared" ref="N68:O68" si="100">H71</f>
        <v>obj_00a75#0000</v>
      </c>
      <c r="O68" s="207" t="b">
        <f t="shared" si="100"/>
        <v>1</v>
      </c>
      <c r="P68" s="207" t="e">
        <v>#N/A</v>
      </c>
      <c r="Q68" s="273" t="e">
        <f>_xll.qlRateHelperQuoteName(P68,Trigger)</f>
        <v>#VALUE!</v>
      </c>
      <c r="R68" s="309" t="e">
        <f>_xll.qlRateHelperQuoteValue(P68,Trigger)</f>
        <v>#VALUE!</v>
      </c>
      <c r="S68" s="274"/>
      <c r="T68" s="2" t="e">
        <f>_xll.qlRateHelperEarliestDate(P68)</f>
        <v>#VALUE!</v>
      </c>
      <c r="U68" s="2" t="e">
        <f>_xll.qlRateHelperLatestDate(P68)</f>
        <v>#VALUE!</v>
      </c>
      <c r="V68" s="207"/>
      <c r="Y68" s="200"/>
    </row>
    <row r="69" spans="1:25" ht="11.25" customHeight="1" x14ac:dyDescent="0.2">
      <c r="A69" s="8" t="s">
        <v>121</v>
      </c>
      <c r="B69" s="211" t="s">
        <v>60</v>
      </c>
      <c r="C69" s="271">
        <v>2</v>
      </c>
      <c r="D69" s="209"/>
      <c r="E69" s="7"/>
      <c r="F69" s="24" t="s">
        <v>30</v>
      </c>
      <c r="G69" s="210" t="str">
        <f t="shared" si="74"/>
        <v>EURONOIS18Y=</v>
      </c>
      <c r="H69" s="24" t="str">
        <f>IFERROR(_xll.qlOISRateHelper(,C69,IF(LEFT(B69,1)="S","1W",B69),G69,$H$22,,Permanent,Trigger,ObjectOverwrite),"--")</f>
        <v>obj_00a6c#0000</v>
      </c>
      <c r="I69" s="7" t="b">
        <v>1</v>
      </c>
      <c r="J69" s="79"/>
      <c r="K69" s="79"/>
      <c r="L69" s="207" t="str">
        <f t="shared" ref="L69:M69" si="101">A72</f>
        <v>OIS</v>
      </c>
      <c r="M69" s="207" t="str">
        <f t="shared" si="101"/>
        <v>21Y</v>
      </c>
      <c r="N69" s="207" t="str">
        <f t="shared" ref="N69:O69" si="102">H72</f>
        <v>obj_00a69#0000</v>
      </c>
      <c r="O69" s="207" t="b">
        <f t="shared" si="102"/>
        <v>1</v>
      </c>
      <c r="P69" s="207" t="e">
        <v>#N/A</v>
      </c>
      <c r="Q69" s="273" t="e">
        <f>_xll.qlRateHelperQuoteName(P69,Trigger)</f>
        <v>#VALUE!</v>
      </c>
      <c r="R69" s="309" t="e">
        <f>_xll.qlRateHelperQuoteValue(P69,Trigger)</f>
        <v>#VALUE!</v>
      </c>
      <c r="S69" s="274"/>
      <c r="T69" s="2" t="e">
        <f>_xll.qlRateHelperEarliestDate(P69)</f>
        <v>#VALUE!</v>
      </c>
      <c r="U69" s="2" t="e">
        <f>_xll.qlRateHelperLatestDate(P69)</f>
        <v>#VALUE!</v>
      </c>
      <c r="V69" s="207"/>
      <c r="Y69" s="200"/>
    </row>
    <row r="70" spans="1:25" ht="11.25" customHeight="1" x14ac:dyDescent="0.2">
      <c r="A70" s="210" t="s">
        <v>121</v>
      </c>
      <c r="B70" s="208" t="s">
        <v>61</v>
      </c>
      <c r="C70" s="272">
        <v>2</v>
      </c>
      <c r="D70" s="218"/>
      <c r="E70" s="101"/>
      <c r="F70" s="100" t="s">
        <v>30</v>
      </c>
      <c r="G70" s="210" t="str">
        <f t="shared" si="74"/>
        <v>EURONOIS19Y=</v>
      </c>
      <c r="H70" s="100" t="str">
        <f>IFERROR(_xll.qlOISRateHelper(,C70,IF(LEFT(B70,1)="S","1W",B70),G70,$H$22,,Permanent,Trigger,ObjectOverwrite),"--")</f>
        <v>obj_00a9b#0000</v>
      </c>
      <c r="I70" s="101" t="b">
        <v>1</v>
      </c>
      <c r="J70" s="79"/>
      <c r="K70" s="79"/>
      <c r="L70" s="207" t="str">
        <f t="shared" ref="L70:M70" si="103">A73</f>
        <v>OIS</v>
      </c>
      <c r="M70" s="207" t="str">
        <f t="shared" si="103"/>
        <v>22Y</v>
      </c>
      <c r="N70" s="207" t="str">
        <f t="shared" ref="N70:O70" si="104">H73</f>
        <v>obj_00a85#0000</v>
      </c>
      <c r="O70" s="207" t="b">
        <f t="shared" si="104"/>
        <v>1</v>
      </c>
      <c r="P70" s="207" t="e">
        <v>#N/A</v>
      </c>
      <c r="Q70" s="273" t="e">
        <f>_xll.qlRateHelperQuoteName(P70,Trigger)</f>
        <v>#VALUE!</v>
      </c>
      <c r="R70" s="309" t="e">
        <f>_xll.qlRateHelperQuoteValue(P70,Trigger)</f>
        <v>#VALUE!</v>
      </c>
      <c r="S70" s="274"/>
      <c r="T70" s="2" t="e">
        <f>_xll.qlRateHelperEarliestDate(P70)</f>
        <v>#VALUE!</v>
      </c>
      <c r="U70" s="2" t="e">
        <f>_xll.qlRateHelperLatestDate(P70)</f>
        <v>#VALUE!</v>
      </c>
      <c r="V70" s="207"/>
      <c r="Y70" s="200"/>
    </row>
    <row r="71" spans="1:25" ht="11.25" customHeight="1" x14ac:dyDescent="0.2">
      <c r="A71" s="28" t="s">
        <v>121</v>
      </c>
      <c r="B71" s="267" t="s">
        <v>62</v>
      </c>
      <c r="C71" s="268">
        <v>2</v>
      </c>
      <c r="D71" s="95"/>
      <c r="E71" s="28"/>
      <c r="F71" s="110" t="s">
        <v>30</v>
      </c>
      <c r="G71" s="28" t="str">
        <f t="shared" si="74"/>
        <v>EURONOIS20Y=</v>
      </c>
      <c r="H71" s="110" t="str">
        <f>IFERROR(_xll.qlOISRateHelper(,C71,IF(LEFT(B71,1)="S","1W",B71),G71,$H$22,,Permanent,Trigger,ObjectOverwrite),"--")</f>
        <v>obj_00a75#0000</v>
      </c>
      <c r="I71" s="268" t="b">
        <v>1</v>
      </c>
      <c r="J71" s="79"/>
      <c r="K71" s="79"/>
      <c r="L71" s="105" t="str">
        <f t="shared" ref="L71:M71" si="105">A74</f>
        <v>OIS</v>
      </c>
      <c r="M71" s="105" t="str">
        <f t="shared" si="105"/>
        <v>23Y</v>
      </c>
      <c r="N71" s="105" t="str">
        <f t="shared" ref="N71:O71" si="106">H74</f>
        <v>obj_00a94#0000</v>
      </c>
      <c r="O71" s="105" t="b">
        <f t="shared" si="106"/>
        <v>1</v>
      </c>
      <c r="P71" s="105" t="e">
        <v>#N/A</v>
      </c>
      <c r="Q71" s="273" t="e">
        <f>_xll.qlRateHelperQuoteName(P71,Trigger)</f>
        <v>#VALUE!</v>
      </c>
      <c r="R71" s="309" t="e">
        <f>_xll.qlRateHelperQuoteValue(P71,Trigger)</f>
        <v>#VALUE!</v>
      </c>
      <c r="S71" s="274"/>
      <c r="T71" s="29" t="e">
        <f>_xll.qlRateHelperEarliestDate(P71)</f>
        <v>#VALUE!</v>
      </c>
      <c r="U71" s="29" t="e">
        <f>_xll.qlRateHelperLatestDate(P71)</f>
        <v>#VALUE!</v>
      </c>
      <c r="V71" s="105"/>
      <c r="Y71" s="200"/>
    </row>
    <row r="72" spans="1:25" ht="11.25" customHeight="1" x14ac:dyDescent="0.2">
      <c r="A72" s="28" t="s">
        <v>121</v>
      </c>
      <c r="B72" s="267" t="s">
        <v>63</v>
      </c>
      <c r="C72" s="268">
        <v>2</v>
      </c>
      <c r="D72" s="95"/>
      <c r="E72" s="28"/>
      <c r="F72" s="110" t="s">
        <v>30</v>
      </c>
      <c r="G72" s="28" t="str">
        <f t="shared" si="74"/>
        <v>EURONOIS21Y=</v>
      </c>
      <c r="H72" s="110" t="str">
        <f>IFERROR(_xll.qlOISRateHelper(,C72,IF(LEFT(B72,1)="S","1W",B72),G72,$H$22,,Permanent,Trigger,ObjectOverwrite),"--")</f>
        <v>obj_00a69#0000</v>
      </c>
      <c r="I72" s="268" t="b">
        <v>1</v>
      </c>
      <c r="L72" s="28" t="str">
        <f t="shared" ref="L72:M72" si="107">A75</f>
        <v>OIS</v>
      </c>
      <c r="M72" s="28" t="str">
        <f t="shared" si="107"/>
        <v>24Y</v>
      </c>
      <c r="N72" s="28" t="str">
        <f t="shared" ref="N72:O72" si="108">H75</f>
        <v>obj_00a7b#0000</v>
      </c>
      <c r="O72" s="28" t="b">
        <f t="shared" si="108"/>
        <v>1</v>
      </c>
      <c r="P72" s="28" t="e">
        <v>#N/A</v>
      </c>
      <c r="Q72" s="273" t="e">
        <f>_xll.qlRateHelperQuoteName(P72,Trigger)</f>
        <v>#VALUE!</v>
      </c>
      <c r="R72" s="309" t="e">
        <f>_xll.qlRateHelperQuoteValue(P72,Trigger)</f>
        <v>#VALUE!</v>
      </c>
      <c r="S72" s="274"/>
      <c r="T72" s="29" t="e">
        <f>_xll.qlRateHelperEarliestDate(P72)</f>
        <v>#VALUE!</v>
      </c>
      <c r="U72" s="29" t="e">
        <f>_xll.qlRateHelperLatestDate(P72)</f>
        <v>#VALUE!</v>
      </c>
      <c r="V72" s="28"/>
    </row>
    <row r="73" spans="1:25" ht="11.25" customHeight="1" x14ac:dyDescent="0.2">
      <c r="A73" s="28" t="s">
        <v>121</v>
      </c>
      <c r="B73" s="267" t="s">
        <v>64</v>
      </c>
      <c r="C73" s="268">
        <v>2</v>
      </c>
      <c r="D73" s="95"/>
      <c r="E73" s="28"/>
      <c r="F73" s="110" t="s">
        <v>30</v>
      </c>
      <c r="G73" s="28" t="str">
        <f t="shared" si="74"/>
        <v>EURONOIS22Y=</v>
      </c>
      <c r="H73" s="110" t="str">
        <f>IFERROR(_xll.qlOISRateHelper(,C73,IF(LEFT(B73,1)="S","1W",B73),G73,$H$22,,Permanent,Trigger,ObjectOverwrite),"--")</f>
        <v>obj_00a85#0000</v>
      </c>
      <c r="I73" s="268" t="b">
        <v>1</v>
      </c>
      <c r="L73" s="28" t="str">
        <f t="shared" ref="L73:M73" si="109">A76</f>
        <v>OIS</v>
      </c>
      <c r="M73" s="28" t="str">
        <f t="shared" si="109"/>
        <v>25Y</v>
      </c>
      <c r="N73" s="28" t="str">
        <f t="shared" ref="N73:O73" si="110">H76</f>
        <v>obj_00a83#0000</v>
      </c>
      <c r="O73" s="28" t="b">
        <f t="shared" si="110"/>
        <v>1</v>
      </c>
      <c r="P73" s="28" t="e">
        <v>#N/A</v>
      </c>
      <c r="Q73" s="273" t="e">
        <f>_xll.qlRateHelperQuoteName(P73,Trigger)</f>
        <v>#VALUE!</v>
      </c>
      <c r="R73" s="309" t="e">
        <f>_xll.qlRateHelperQuoteValue(P73,Trigger)</f>
        <v>#VALUE!</v>
      </c>
      <c r="S73" s="274"/>
      <c r="T73" s="29" t="e">
        <f>_xll.qlRateHelperEarliestDate(P73)</f>
        <v>#VALUE!</v>
      </c>
      <c r="U73" s="29" t="e">
        <f>_xll.qlRateHelperLatestDate(P73)</f>
        <v>#VALUE!</v>
      </c>
      <c r="V73" s="28"/>
    </row>
    <row r="74" spans="1:25" ht="11.25" customHeight="1" x14ac:dyDescent="0.2">
      <c r="A74" s="28" t="s">
        <v>121</v>
      </c>
      <c r="B74" s="267" t="s">
        <v>65</v>
      </c>
      <c r="C74" s="268">
        <v>2</v>
      </c>
      <c r="D74" s="95"/>
      <c r="E74" s="28"/>
      <c r="F74" s="110" t="s">
        <v>30</v>
      </c>
      <c r="G74" s="28" t="str">
        <f t="shared" si="74"/>
        <v>EURONOIS23Y=</v>
      </c>
      <c r="H74" s="110" t="str">
        <f>IFERROR(_xll.qlOISRateHelper(,C74,IF(LEFT(B74,1)="S","1W",B74),G74,$H$22,,Permanent,Trigger,ObjectOverwrite),"--")</f>
        <v>obj_00a94#0000</v>
      </c>
      <c r="I74" s="268" t="b">
        <v>1</v>
      </c>
      <c r="L74" s="28" t="str">
        <f t="shared" ref="L74:M74" si="111">A77</f>
        <v>OIS</v>
      </c>
      <c r="M74" s="28" t="str">
        <f t="shared" si="111"/>
        <v>26Y</v>
      </c>
      <c r="N74" s="28" t="str">
        <f t="shared" ref="N74:O74" si="112">H77</f>
        <v>obj_00a7f#0000</v>
      </c>
      <c r="O74" s="28" t="b">
        <f t="shared" si="112"/>
        <v>1</v>
      </c>
      <c r="P74" s="28" t="e">
        <v>#N/A</v>
      </c>
      <c r="Q74" s="273" t="e">
        <f>_xll.qlRateHelperQuoteName(P74,Trigger)</f>
        <v>#VALUE!</v>
      </c>
      <c r="R74" s="309" t="e">
        <f>_xll.qlRateHelperQuoteValue(P74,Trigger)</f>
        <v>#VALUE!</v>
      </c>
      <c r="S74" s="274"/>
      <c r="T74" s="29" t="e">
        <f>_xll.qlRateHelperEarliestDate(P74)</f>
        <v>#VALUE!</v>
      </c>
      <c r="U74" s="29" t="e">
        <f>_xll.qlRateHelperLatestDate(P74)</f>
        <v>#VALUE!</v>
      </c>
      <c r="V74" s="28"/>
    </row>
    <row r="75" spans="1:25" ht="11.25" customHeight="1" x14ac:dyDescent="0.2">
      <c r="A75" s="28" t="s">
        <v>121</v>
      </c>
      <c r="B75" s="267" t="s">
        <v>66</v>
      </c>
      <c r="C75" s="268">
        <v>2</v>
      </c>
      <c r="D75" s="95"/>
      <c r="E75" s="28"/>
      <c r="F75" s="110" t="s">
        <v>30</v>
      </c>
      <c r="G75" s="28" t="str">
        <f t="shared" si="74"/>
        <v>EURONOIS24Y=</v>
      </c>
      <c r="H75" s="110" t="str">
        <f>IFERROR(_xll.qlOISRateHelper(,C75,IF(LEFT(B75,1)="S","1W",B75),G75,$H$22,,Permanent,Trigger,ObjectOverwrite),"--")</f>
        <v>obj_00a7b#0000</v>
      </c>
      <c r="I75" s="268" t="b">
        <v>1</v>
      </c>
      <c r="L75" s="28" t="str">
        <f t="shared" ref="L75:M75" si="113">A78</f>
        <v>OIS</v>
      </c>
      <c r="M75" s="28" t="str">
        <f t="shared" si="113"/>
        <v>27Y</v>
      </c>
      <c r="N75" s="28" t="str">
        <f t="shared" ref="N75:O75" si="114">H78</f>
        <v>obj_00a72#0000</v>
      </c>
      <c r="O75" s="28" t="b">
        <f t="shared" si="114"/>
        <v>1</v>
      </c>
      <c r="P75" s="28" t="e">
        <v>#N/A</v>
      </c>
      <c r="Q75" s="273" t="e">
        <f>_xll.qlRateHelperQuoteName(P75,Trigger)</f>
        <v>#VALUE!</v>
      </c>
      <c r="R75" s="309" t="e">
        <f>_xll.qlRateHelperQuoteValue(P75,Trigger)</f>
        <v>#VALUE!</v>
      </c>
      <c r="S75" s="274"/>
      <c r="T75" s="29" t="e">
        <f>_xll.qlRateHelperEarliestDate(P75)</f>
        <v>#VALUE!</v>
      </c>
      <c r="U75" s="29" t="e">
        <f>_xll.qlRateHelperLatestDate(P75)</f>
        <v>#VALUE!</v>
      </c>
      <c r="V75" s="28"/>
    </row>
    <row r="76" spans="1:25" ht="11.25" customHeight="1" x14ac:dyDescent="0.2">
      <c r="A76" s="28" t="s">
        <v>121</v>
      </c>
      <c r="B76" s="267" t="s">
        <v>67</v>
      </c>
      <c r="C76" s="268">
        <v>2</v>
      </c>
      <c r="D76" s="95"/>
      <c r="E76" s="28"/>
      <c r="F76" s="110" t="s">
        <v>30</v>
      </c>
      <c r="G76" s="28" t="str">
        <f t="shared" si="74"/>
        <v>EURONOIS25Y=</v>
      </c>
      <c r="H76" s="110" t="str">
        <f>IFERROR(_xll.qlOISRateHelper(,C76,IF(LEFT(B76,1)="S","1W",B76),G76,$H$22,,Permanent,Trigger,ObjectOverwrite),"--")</f>
        <v>obj_00a83#0000</v>
      </c>
      <c r="I76" s="268" t="b">
        <v>1</v>
      </c>
      <c r="L76" s="28" t="str">
        <f t="shared" ref="L76:M76" si="115">A79</f>
        <v>OIS</v>
      </c>
      <c r="M76" s="28" t="str">
        <f t="shared" si="115"/>
        <v>28Y</v>
      </c>
      <c r="N76" s="28" t="str">
        <f t="shared" ref="N76:O76" si="116">H79</f>
        <v>obj_00a65#0000</v>
      </c>
      <c r="O76" s="28" t="b">
        <f t="shared" si="116"/>
        <v>1</v>
      </c>
      <c r="P76" s="28" t="e">
        <v>#N/A</v>
      </c>
      <c r="Q76" s="273" t="e">
        <f>_xll.qlRateHelperQuoteName(P76,Trigger)</f>
        <v>#VALUE!</v>
      </c>
      <c r="R76" s="309" t="e">
        <f>_xll.qlRateHelperQuoteValue(P76,Trigger)</f>
        <v>#VALUE!</v>
      </c>
      <c r="S76" s="274"/>
      <c r="T76" s="29" t="e">
        <f>_xll.qlRateHelperEarliestDate(P76)</f>
        <v>#VALUE!</v>
      </c>
      <c r="U76" s="29" t="e">
        <f>_xll.qlRateHelperLatestDate(P76)</f>
        <v>#VALUE!</v>
      </c>
      <c r="V76" s="28"/>
    </row>
    <row r="77" spans="1:25" ht="11.25" customHeight="1" x14ac:dyDescent="0.2">
      <c r="A77" s="28" t="s">
        <v>121</v>
      </c>
      <c r="B77" s="267" t="s">
        <v>68</v>
      </c>
      <c r="C77" s="268">
        <v>2</v>
      </c>
      <c r="D77" s="95"/>
      <c r="E77" s="28"/>
      <c r="F77" s="110" t="s">
        <v>30</v>
      </c>
      <c r="G77" s="28" t="str">
        <f t="shared" si="74"/>
        <v>EURONOIS26Y=</v>
      </c>
      <c r="H77" s="110" t="str">
        <f>IFERROR(_xll.qlOISRateHelper(,C77,IF(LEFT(B77,1)="S","1W",B77),G77,$H$22,,Permanent,Trigger,ObjectOverwrite),"--")</f>
        <v>obj_00a7f#0000</v>
      </c>
      <c r="I77" s="268" t="b">
        <v>1</v>
      </c>
      <c r="L77" s="28" t="str">
        <f t="shared" ref="L77:M77" si="117">A80</f>
        <v>OIS</v>
      </c>
      <c r="M77" s="28" t="str">
        <f t="shared" si="117"/>
        <v>29Y</v>
      </c>
      <c r="N77" s="28" t="str">
        <f t="shared" ref="N77:O77" si="118">H80</f>
        <v>obj_00a99#0000</v>
      </c>
      <c r="O77" s="28" t="b">
        <f t="shared" si="118"/>
        <v>1</v>
      </c>
      <c r="P77" s="28" t="e">
        <v>#N/A</v>
      </c>
      <c r="Q77" s="273" t="e">
        <f>_xll.qlRateHelperQuoteName(P77,Trigger)</f>
        <v>#VALUE!</v>
      </c>
      <c r="R77" s="309" t="e">
        <f>_xll.qlRateHelperQuoteValue(P77,Trigger)</f>
        <v>#VALUE!</v>
      </c>
      <c r="S77" s="274"/>
      <c r="T77" s="29" t="e">
        <f>_xll.qlRateHelperEarliestDate(P77)</f>
        <v>#VALUE!</v>
      </c>
      <c r="U77" s="29" t="e">
        <f>_xll.qlRateHelperLatestDate(P77)</f>
        <v>#VALUE!</v>
      </c>
      <c r="V77" s="28"/>
    </row>
    <row r="78" spans="1:25" ht="11.25" customHeight="1" x14ac:dyDescent="0.2">
      <c r="A78" s="28" t="s">
        <v>121</v>
      </c>
      <c r="B78" s="267" t="s">
        <v>69</v>
      </c>
      <c r="C78" s="268">
        <v>2</v>
      </c>
      <c r="D78" s="95"/>
      <c r="E78" s="28"/>
      <c r="F78" s="110" t="s">
        <v>30</v>
      </c>
      <c r="G78" s="28" t="str">
        <f t="shared" si="74"/>
        <v>EURONOIS27Y=</v>
      </c>
      <c r="H78" s="110" t="str">
        <f>IFERROR(_xll.qlOISRateHelper(,C78,IF(LEFT(B78,1)="S","1W",B78),G78,$H$22,,Permanent,Trigger,ObjectOverwrite),"--")</f>
        <v>obj_00a72#0000</v>
      </c>
      <c r="I78" s="268" t="b">
        <v>1</v>
      </c>
      <c r="L78" s="28" t="str">
        <f t="shared" ref="L78:M78" si="119">A81</f>
        <v>OIS</v>
      </c>
      <c r="M78" s="28" t="str">
        <f t="shared" si="119"/>
        <v>30Y</v>
      </c>
      <c r="N78" s="28" t="str">
        <f t="shared" ref="N78:O78" si="120">H81</f>
        <v>obj_00a86#0000</v>
      </c>
      <c r="O78" s="28" t="b">
        <f t="shared" si="120"/>
        <v>1</v>
      </c>
      <c r="P78" s="28" t="e">
        <v>#N/A</v>
      </c>
      <c r="Q78" s="273" t="e">
        <f>_xll.qlRateHelperQuoteName(P78,Trigger)</f>
        <v>#VALUE!</v>
      </c>
      <c r="R78" s="309" t="e">
        <f>_xll.qlRateHelperQuoteValue(P78,Trigger)</f>
        <v>#VALUE!</v>
      </c>
      <c r="S78" s="274"/>
      <c r="T78" s="29" t="e">
        <f>_xll.qlRateHelperEarliestDate(P78)</f>
        <v>#VALUE!</v>
      </c>
      <c r="U78" s="29" t="e">
        <f>_xll.qlRateHelperLatestDate(P78)</f>
        <v>#VALUE!</v>
      </c>
      <c r="V78" s="28"/>
    </row>
    <row r="79" spans="1:25" ht="11.25" customHeight="1" x14ac:dyDescent="0.2">
      <c r="A79" s="28" t="s">
        <v>121</v>
      </c>
      <c r="B79" s="267" t="s">
        <v>70</v>
      </c>
      <c r="C79" s="268">
        <v>2</v>
      </c>
      <c r="D79" s="95"/>
      <c r="E79" s="28"/>
      <c r="F79" s="110" t="s">
        <v>30</v>
      </c>
      <c r="G79" s="28" t="str">
        <f t="shared" si="74"/>
        <v>EURONOIS28Y=</v>
      </c>
      <c r="H79" s="110" t="str">
        <f>IFERROR(_xll.qlOISRateHelper(,C79,IF(LEFT(B79,1)="S","1W",B79),G79,$H$22,,Permanent,Trigger,ObjectOverwrite),"--")</f>
        <v>obj_00a65#0000</v>
      </c>
      <c r="I79" s="268" t="b">
        <v>1</v>
      </c>
      <c r="L79" s="28" t="str">
        <f t="shared" ref="L79:M79" si="121">A82</f>
        <v>OIS</v>
      </c>
      <c r="M79" s="28" t="str">
        <f t="shared" si="121"/>
        <v>31Y</v>
      </c>
      <c r="N79" s="28" t="str">
        <f t="shared" ref="N79:O79" si="122">H82</f>
        <v>--</v>
      </c>
      <c r="O79" s="28" t="b">
        <f t="shared" si="122"/>
        <v>0</v>
      </c>
      <c r="P79" s="28" t="e">
        <v>#N/A</v>
      </c>
      <c r="Q79" s="273" t="e">
        <f>_xll.qlRateHelperQuoteName(P79,Trigger)</f>
        <v>#VALUE!</v>
      </c>
      <c r="R79" s="309" t="e">
        <f>_xll.qlRateHelperQuoteValue(P79,Trigger)</f>
        <v>#VALUE!</v>
      </c>
      <c r="S79" s="274"/>
      <c r="T79" s="29" t="e">
        <f>_xll.qlRateHelperEarliestDate(P79)</f>
        <v>#VALUE!</v>
      </c>
      <c r="U79" s="29" t="e">
        <f>_xll.qlRateHelperLatestDate(P79)</f>
        <v>#VALUE!</v>
      </c>
      <c r="V79" s="28"/>
    </row>
    <row r="80" spans="1:25" ht="11.25" customHeight="1" x14ac:dyDescent="0.2">
      <c r="A80" s="28" t="s">
        <v>121</v>
      </c>
      <c r="B80" s="267" t="s">
        <v>71</v>
      </c>
      <c r="C80" s="268">
        <v>2</v>
      </c>
      <c r="D80" s="95"/>
      <c r="E80" s="28"/>
      <c r="F80" s="110" t="s">
        <v>30</v>
      </c>
      <c r="G80" s="28" t="str">
        <f t="shared" si="74"/>
        <v>EURONOIS29Y=</v>
      </c>
      <c r="H80" s="110" t="str">
        <f>IFERROR(_xll.qlOISRateHelper(,C80,IF(LEFT(B80,1)="S","1W",B80),G80,$H$22,,Permanent,Trigger,ObjectOverwrite),"--")</f>
        <v>obj_00a99#0000</v>
      </c>
      <c r="I80" s="268" t="b">
        <v>1</v>
      </c>
      <c r="L80" s="28" t="str">
        <f t="shared" ref="L80:M80" si="123">A83</f>
        <v>OIS</v>
      </c>
      <c r="M80" s="28" t="str">
        <f t="shared" si="123"/>
        <v>32Y</v>
      </c>
      <c r="N80" s="28" t="str">
        <f t="shared" ref="N80:O80" si="124">H83</f>
        <v>--</v>
      </c>
      <c r="O80" s="28" t="b">
        <f t="shared" si="124"/>
        <v>0</v>
      </c>
      <c r="P80" s="28" t="e">
        <v>#N/A</v>
      </c>
      <c r="Q80" s="273" t="e">
        <f>_xll.qlRateHelperQuoteName(P80,Trigger)</f>
        <v>#VALUE!</v>
      </c>
      <c r="R80" s="309" t="e">
        <f>_xll.qlRateHelperQuoteValue(P80,Trigger)</f>
        <v>#VALUE!</v>
      </c>
      <c r="S80" s="274"/>
      <c r="T80" s="29" t="e">
        <f>_xll.qlRateHelperEarliestDate(P80)</f>
        <v>#VALUE!</v>
      </c>
      <c r="U80" s="29" t="e">
        <f>_xll.qlRateHelperLatestDate(P80)</f>
        <v>#VALUE!</v>
      </c>
      <c r="V80" s="28"/>
    </row>
    <row r="81" spans="1:22" x14ac:dyDescent="0.2">
      <c r="A81" s="28" t="s">
        <v>121</v>
      </c>
      <c r="B81" s="267" t="s">
        <v>72</v>
      </c>
      <c r="C81" s="268">
        <v>2</v>
      </c>
      <c r="D81" s="95"/>
      <c r="E81" s="28"/>
      <c r="F81" s="110" t="s">
        <v>30</v>
      </c>
      <c r="G81" s="28" t="str">
        <f t="shared" si="74"/>
        <v>EURONOIS30Y=</v>
      </c>
      <c r="H81" s="110" t="str">
        <f>IFERROR(_xll.qlOISRateHelper(,C81,IF(LEFT(B81,1)="S","1W",B81),G81,$H$22,,Permanent,Trigger,ObjectOverwrite),"--")</f>
        <v>obj_00a86#0000</v>
      </c>
      <c r="I81" s="268" t="b">
        <v>1</v>
      </c>
      <c r="L81" s="28" t="str">
        <f t="shared" ref="L81:M81" si="125">A84</f>
        <v>OIS</v>
      </c>
      <c r="M81" s="28" t="str">
        <f t="shared" si="125"/>
        <v>33Y</v>
      </c>
      <c r="N81" s="28" t="str">
        <f t="shared" ref="N81:O81" si="126">H84</f>
        <v>--</v>
      </c>
      <c r="O81" s="28" t="b">
        <f t="shared" si="126"/>
        <v>0</v>
      </c>
      <c r="P81" s="28" t="e">
        <v>#N/A</v>
      </c>
      <c r="Q81" s="273" t="e">
        <f>_xll.qlRateHelperQuoteName(P81,Trigger)</f>
        <v>#VALUE!</v>
      </c>
      <c r="R81" s="309" t="e">
        <f>_xll.qlRateHelperQuoteValue(P81,Trigger)</f>
        <v>#VALUE!</v>
      </c>
      <c r="S81" s="274"/>
      <c r="T81" s="29" t="e">
        <f>_xll.qlRateHelperEarliestDate(P81)</f>
        <v>#VALUE!</v>
      </c>
      <c r="U81" s="29" t="e">
        <f>_xll.qlRateHelperLatestDate(P81)</f>
        <v>#VALUE!</v>
      </c>
      <c r="V81" s="28"/>
    </row>
    <row r="82" spans="1:22" x14ac:dyDescent="0.2">
      <c r="A82" s="28" t="s">
        <v>121</v>
      </c>
      <c r="B82" s="267" t="s">
        <v>166</v>
      </c>
      <c r="C82" s="268">
        <v>2</v>
      </c>
      <c r="D82" s="95"/>
      <c r="E82" s="28"/>
      <c r="F82" s="110" t="s">
        <v>30</v>
      </c>
      <c r="G82" s="28" t="str">
        <f t="shared" si="74"/>
        <v>EURONOIS31Y=</v>
      </c>
      <c r="H82" s="110" t="str">
        <f>IFERROR(_xll.qlOISRateHelper(,C82,IF(LEFT(B82,1)="S","1W",B82),G82,$H$22,,Permanent,Trigger,ObjectOverwrite),"--")</f>
        <v>--</v>
      </c>
      <c r="I82" s="268" t="b">
        <v>0</v>
      </c>
      <c r="L82" s="28" t="str">
        <f t="shared" ref="L82:M82" si="127">A85</f>
        <v>OIS</v>
      </c>
      <c r="M82" s="28" t="str">
        <f t="shared" si="127"/>
        <v>34Y</v>
      </c>
      <c r="N82" s="28" t="str">
        <f t="shared" ref="N82:O82" si="128">H85</f>
        <v>--</v>
      </c>
      <c r="O82" s="28" t="b">
        <f t="shared" si="128"/>
        <v>0</v>
      </c>
      <c r="P82" s="28" t="e">
        <v>#N/A</v>
      </c>
      <c r="Q82" s="273" t="e">
        <f>_xll.qlRateHelperQuoteName(P82,Trigger)</f>
        <v>#VALUE!</v>
      </c>
      <c r="R82" s="309" t="e">
        <f>_xll.qlRateHelperQuoteValue(P82,Trigger)</f>
        <v>#VALUE!</v>
      </c>
      <c r="S82" s="274"/>
      <c r="T82" s="29" t="e">
        <f>_xll.qlRateHelperEarliestDate(P82)</f>
        <v>#VALUE!</v>
      </c>
      <c r="U82" s="29" t="e">
        <f>_xll.qlRateHelperLatestDate(P82)</f>
        <v>#VALUE!</v>
      </c>
      <c r="V82" s="28"/>
    </row>
    <row r="83" spans="1:22" x14ac:dyDescent="0.2">
      <c r="A83" s="28" t="s">
        <v>121</v>
      </c>
      <c r="B83" s="267" t="s">
        <v>167</v>
      </c>
      <c r="C83" s="268">
        <v>2</v>
      </c>
      <c r="D83" s="95"/>
      <c r="E83" s="28"/>
      <c r="F83" s="110" t="s">
        <v>30</v>
      </c>
      <c r="G83" s="28" t="str">
        <f t="shared" si="74"/>
        <v>EURONOIS32Y=</v>
      </c>
      <c r="H83" s="110" t="str">
        <f>IFERROR(_xll.qlOISRateHelper(,C83,IF(LEFT(B83,1)="S","1W",B83),G83,$H$22,,Permanent,Trigger,ObjectOverwrite),"--")</f>
        <v>--</v>
      </c>
      <c r="I83" s="268" t="b">
        <v>0</v>
      </c>
      <c r="L83" s="28" t="str">
        <f t="shared" ref="L83:M83" si="129">A86</f>
        <v>OIS</v>
      </c>
      <c r="M83" s="28" t="str">
        <f t="shared" si="129"/>
        <v>35Y</v>
      </c>
      <c r="N83" s="28" t="str">
        <f t="shared" ref="N83:O83" si="130">H86</f>
        <v>obj_00a74#0000</v>
      </c>
      <c r="O83" s="28" t="b">
        <f t="shared" si="130"/>
        <v>1</v>
      </c>
      <c r="P83" s="28" t="e">
        <v>#N/A</v>
      </c>
      <c r="Q83" s="273" t="e">
        <f>_xll.qlRateHelperQuoteName(P83,Trigger)</f>
        <v>#VALUE!</v>
      </c>
      <c r="R83" s="309" t="e">
        <f>_xll.qlRateHelperQuoteValue(P83,Trigger)</f>
        <v>#VALUE!</v>
      </c>
      <c r="S83" s="274"/>
      <c r="T83" s="29" t="e">
        <f>_xll.qlRateHelperEarliestDate(P83)</f>
        <v>#VALUE!</v>
      </c>
      <c r="U83" s="29" t="e">
        <f>_xll.qlRateHelperLatestDate(P83)</f>
        <v>#VALUE!</v>
      </c>
      <c r="V83" s="28"/>
    </row>
    <row r="84" spans="1:22" x14ac:dyDescent="0.2">
      <c r="A84" s="28" t="s">
        <v>121</v>
      </c>
      <c r="B84" s="267" t="s">
        <v>168</v>
      </c>
      <c r="C84" s="268">
        <v>2</v>
      </c>
      <c r="D84" s="95"/>
      <c r="E84" s="28"/>
      <c r="F84" s="110" t="s">
        <v>30</v>
      </c>
      <c r="G84" s="28" t="str">
        <f t="shared" si="74"/>
        <v>EURONOIS33Y=</v>
      </c>
      <c r="H84" s="110" t="str">
        <f>IFERROR(_xll.qlOISRateHelper(,C84,IF(LEFT(B84,1)="S","1W",B84),G84,$H$22,,Permanent,Trigger,ObjectOverwrite),"--")</f>
        <v>--</v>
      </c>
      <c r="I84" s="268" t="b">
        <v>0</v>
      </c>
      <c r="L84" s="28" t="str">
        <f t="shared" ref="L84:M84" si="131">A87</f>
        <v>OIS</v>
      </c>
      <c r="M84" s="28" t="str">
        <f t="shared" si="131"/>
        <v>36Y</v>
      </c>
      <c r="N84" s="28" t="str">
        <f t="shared" ref="N84:O84" si="132">H87</f>
        <v>--</v>
      </c>
      <c r="O84" s="28" t="b">
        <f t="shared" si="132"/>
        <v>0</v>
      </c>
      <c r="P84" s="28" t="e">
        <v>#N/A</v>
      </c>
      <c r="Q84" s="273" t="e">
        <f>_xll.qlRateHelperQuoteName(P84,Trigger)</f>
        <v>#VALUE!</v>
      </c>
      <c r="R84" s="309" t="e">
        <f>_xll.qlRateHelperQuoteValue(P84,Trigger)</f>
        <v>#VALUE!</v>
      </c>
      <c r="S84" s="274"/>
      <c r="T84" s="29" t="e">
        <f>_xll.qlRateHelperEarliestDate(P84)</f>
        <v>#VALUE!</v>
      </c>
      <c r="U84" s="29" t="e">
        <f>_xll.qlRateHelperLatestDate(P84)</f>
        <v>#VALUE!</v>
      </c>
      <c r="V84" s="28"/>
    </row>
    <row r="85" spans="1:22" x14ac:dyDescent="0.2">
      <c r="A85" s="28" t="s">
        <v>121</v>
      </c>
      <c r="B85" s="267" t="s">
        <v>169</v>
      </c>
      <c r="C85" s="268">
        <v>2</v>
      </c>
      <c r="D85" s="95"/>
      <c r="E85" s="28"/>
      <c r="F85" s="110" t="s">
        <v>30</v>
      </c>
      <c r="G85" s="28" t="str">
        <f t="shared" si="74"/>
        <v>EURONOIS34Y=</v>
      </c>
      <c r="H85" s="110" t="str">
        <f>IFERROR(_xll.qlOISRateHelper(,C85,IF(LEFT(B85,1)="S","1W",B85),G85,$H$22,,Permanent,Trigger,ObjectOverwrite),"--")</f>
        <v>--</v>
      </c>
      <c r="I85" s="268" t="b">
        <v>0</v>
      </c>
      <c r="L85" s="28" t="str">
        <f t="shared" ref="L85:M85" si="133">A88</f>
        <v>OIS</v>
      </c>
      <c r="M85" s="28" t="str">
        <f t="shared" si="133"/>
        <v>37Y</v>
      </c>
      <c r="N85" s="28" t="str">
        <f t="shared" ref="N85:O85" si="134">H88</f>
        <v>--</v>
      </c>
      <c r="O85" s="28" t="b">
        <f t="shared" si="134"/>
        <v>0</v>
      </c>
      <c r="P85" s="28" t="e">
        <v>#N/A</v>
      </c>
      <c r="Q85" s="273" t="e">
        <f>_xll.qlRateHelperQuoteName(P85,Trigger)</f>
        <v>#VALUE!</v>
      </c>
      <c r="R85" s="309" t="e">
        <f>_xll.qlRateHelperQuoteValue(P85,Trigger)</f>
        <v>#VALUE!</v>
      </c>
      <c r="S85" s="274"/>
      <c r="T85" s="29" t="e">
        <f>_xll.qlRateHelperEarliestDate(P85)</f>
        <v>#VALUE!</v>
      </c>
      <c r="U85" s="29" t="e">
        <f>_xll.qlRateHelperLatestDate(P85)</f>
        <v>#VALUE!</v>
      </c>
      <c r="V85" s="28"/>
    </row>
    <row r="86" spans="1:22" x14ac:dyDescent="0.2">
      <c r="A86" s="28" t="s">
        <v>121</v>
      </c>
      <c r="B86" s="267" t="s">
        <v>90</v>
      </c>
      <c r="C86" s="268">
        <v>2</v>
      </c>
      <c r="D86" s="95"/>
      <c r="E86" s="28"/>
      <c r="F86" s="110" t="s">
        <v>30</v>
      </c>
      <c r="G86" s="28" t="str">
        <f t="shared" si="74"/>
        <v>EURONOIS35Y=</v>
      </c>
      <c r="H86" s="110" t="str">
        <f>IFERROR(_xll.qlOISRateHelper(,C86,IF(LEFT(B86,1)="S","1W",B86),G86,$H$22,,Permanent,Trigger,ObjectOverwrite),"--")</f>
        <v>obj_00a74#0000</v>
      </c>
      <c r="I86" s="268" t="b">
        <v>1</v>
      </c>
      <c r="L86" s="28" t="str">
        <f t="shared" ref="L86:M86" si="135">A89</f>
        <v>OIS</v>
      </c>
      <c r="M86" s="28" t="str">
        <f t="shared" si="135"/>
        <v>38Y</v>
      </c>
      <c r="N86" s="28" t="str">
        <f t="shared" ref="N86:O86" si="136">H89</f>
        <v>--</v>
      </c>
      <c r="O86" s="28" t="b">
        <f t="shared" si="136"/>
        <v>0</v>
      </c>
      <c r="P86" s="28" t="e">
        <v>#N/A</v>
      </c>
      <c r="Q86" s="273" t="e">
        <f>_xll.qlRateHelperQuoteName(P86,Trigger)</f>
        <v>#VALUE!</v>
      </c>
      <c r="R86" s="309" t="e">
        <f>_xll.qlRateHelperQuoteValue(P86,Trigger)</f>
        <v>#VALUE!</v>
      </c>
      <c r="S86" s="274"/>
      <c r="T86" s="29" t="e">
        <f>_xll.qlRateHelperEarliestDate(P86)</f>
        <v>#VALUE!</v>
      </c>
      <c r="U86" s="29" t="e">
        <f>_xll.qlRateHelperLatestDate(P86)</f>
        <v>#VALUE!</v>
      </c>
      <c r="V86" s="28"/>
    </row>
    <row r="87" spans="1:22" x14ac:dyDescent="0.2">
      <c r="A87" s="28" t="s">
        <v>121</v>
      </c>
      <c r="B87" s="267" t="s">
        <v>170</v>
      </c>
      <c r="C87" s="268">
        <v>2</v>
      </c>
      <c r="D87" s="95"/>
      <c r="E87" s="28"/>
      <c r="F87" s="110" t="s">
        <v>30</v>
      </c>
      <c r="G87" s="28" t="str">
        <f t="shared" si="74"/>
        <v>EURONOIS36Y=</v>
      </c>
      <c r="H87" s="110" t="str">
        <f>IFERROR(_xll.qlOISRateHelper(,C87,IF(LEFT(B87,1)="S","1W",B87),G87,$H$22,,Permanent,Trigger,ObjectOverwrite),"--")</f>
        <v>--</v>
      </c>
      <c r="I87" s="268" t="b">
        <v>0</v>
      </c>
      <c r="L87" s="28" t="str">
        <f t="shared" ref="L87:M87" si="137">A90</f>
        <v>OIS</v>
      </c>
      <c r="M87" s="28" t="str">
        <f t="shared" si="137"/>
        <v>39Y</v>
      </c>
      <c r="N87" s="28" t="str">
        <f t="shared" ref="N87:O87" si="138">H90</f>
        <v>--</v>
      </c>
      <c r="O87" s="28" t="b">
        <f t="shared" si="138"/>
        <v>0</v>
      </c>
      <c r="P87" s="28" t="e">
        <v>#N/A</v>
      </c>
      <c r="Q87" s="273" t="e">
        <f>_xll.qlRateHelperQuoteName(P87,Trigger)</f>
        <v>#VALUE!</v>
      </c>
      <c r="R87" s="309" t="e">
        <f>_xll.qlRateHelperQuoteValue(P87,Trigger)</f>
        <v>#VALUE!</v>
      </c>
      <c r="S87" s="274"/>
      <c r="T87" s="29" t="e">
        <f>_xll.qlRateHelperEarliestDate(P87)</f>
        <v>#VALUE!</v>
      </c>
      <c r="U87" s="29" t="e">
        <f>_xll.qlRateHelperLatestDate(P87)</f>
        <v>#VALUE!</v>
      </c>
      <c r="V87" s="28"/>
    </row>
    <row r="88" spans="1:22" x14ac:dyDescent="0.2">
      <c r="A88" s="28" t="s">
        <v>121</v>
      </c>
      <c r="B88" s="267" t="s">
        <v>171</v>
      </c>
      <c r="C88" s="268">
        <v>2</v>
      </c>
      <c r="D88" s="95"/>
      <c r="E88" s="28"/>
      <c r="F88" s="110" t="s">
        <v>30</v>
      </c>
      <c r="G88" s="28" t="str">
        <f t="shared" ref="G88:G93" si="139">UPPER(Currency)&amp;Tenor&amp;A88&amp;B88&amp;"="</f>
        <v>EURONOIS37Y=</v>
      </c>
      <c r="H88" s="110" t="str">
        <f>IFERROR(_xll.qlOISRateHelper(,C88,IF(LEFT(B88,1)="S","1W",B88),G88,$H$22,,Permanent,Trigger,ObjectOverwrite),"--")</f>
        <v>--</v>
      </c>
      <c r="I88" s="268" t="b">
        <v>0</v>
      </c>
      <c r="L88" s="28" t="str">
        <f t="shared" ref="L88:M88" si="140">A91</f>
        <v>OIS</v>
      </c>
      <c r="M88" s="28" t="str">
        <f t="shared" si="140"/>
        <v>40Y</v>
      </c>
      <c r="N88" s="28" t="str">
        <f t="shared" ref="N88:O88" si="141">H91</f>
        <v>obj_00a6b#0000</v>
      </c>
      <c r="O88" s="28" t="b">
        <f t="shared" si="141"/>
        <v>1</v>
      </c>
      <c r="P88" s="28" t="e">
        <v>#N/A</v>
      </c>
      <c r="Q88" s="273" t="e">
        <f>_xll.qlRateHelperQuoteName(P88,Trigger)</f>
        <v>#VALUE!</v>
      </c>
      <c r="R88" s="309" t="e">
        <f>_xll.qlRateHelperQuoteValue(P88,Trigger)</f>
        <v>#VALUE!</v>
      </c>
      <c r="S88" s="274"/>
      <c r="T88" s="29" t="e">
        <f>_xll.qlRateHelperEarliestDate(P88)</f>
        <v>#VALUE!</v>
      </c>
      <c r="U88" s="29" t="e">
        <f>_xll.qlRateHelperLatestDate(P88)</f>
        <v>#VALUE!</v>
      </c>
      <c r="V88" s="28"/>
    </row>
    <row r="89" spans="1:22" x14ac:dyDescent="0.2">
      <c r="A89" s="28" t="s">
        <v>121</v>
      </c>
      <c r="B89" s="267" t="s">
        <v>172</v>
      </c>
      <c r="C89" s="268">
        <v>2</v>
      </c>
      <c r="D89" s="95"/>
      <c r="E89" s="28"/>
      <c r="F89" s="110" t="s">
        <v>30</v>
      </c>
      <c r="G89" s="28" t="str">
        <f t="shared" si="139"/>
        <v>EURONOIS38Y=</v>
      </c>
      <c r="H89" s="110" t="str">
        <f>IFERROR(_xll.qlOISRateHelper(,C89,IF(LEFT(B89,1)="S","1W",B89),G89,$H$22,,Permanent,Trigger,ObjectOverwrite),"--")</f>
        <v>--</v>
      </c>
      <c r="I89" s="268" t="b">
        <v>0</v>
      </c>
      <c r="L89" s="28" t="str">
        <f t="shared" ref="L89:M89" si="142">A92</f>
        <v>OIS</v>
      </c>
      <c r="M89" s="28" t="str">
        <f t="shared" si="142"/>
        <v>50Y</v>
      </c>
      <c r="N89" s="28" t="str">
        <f t="shared" ref="N89:O89" si="143">H92</f>
        <v>obj_00a77#0000</v>
      </c>
      <c r="O89" s="28" t="b">
        <f t="shared" si="143"/>
        <v>1</v>
      </c>
      <c r="P89" s="28" t="e">
        <v>#N/A</v>
      </c>
      <c r="Q89" s="273" t="e">
        <f>_xll.qlRateHelperQuoteName(P89,Trigger)</f>
        <v>#VALUE!</v>
      </c>
      <c r="R89" s="309" t="e">
        <f>_xll.qlRateHelperQuoteValue(P89,Trigger)</f>
        <v>#VALUE!</v>
      </c>
      <c r="S89" s="274"/>
      <c r="T89" s="29" t="e">
        <f>_xll.qlRateHelperEarliestDate(P89)</f>
        <v>#VALUE!</v>
      </c>
      <c r="U89" s="29" t="e">
        <f>_xll.qlRateHelperLatestDate(P89)</f>
        <v>#VALUE!</v>
      </c>
      <c r="V89" s="28"/>
    </row>
    <row r="90" spans="1:22" x14ac:dyDescent="0.2">
      <c r="A90" s="28" t="s">
        <v>121</v>
      </c>
      <c r="B90" s="267" t="s">
        <v>173</v>
      </c>
      <c r="C90" s="268">
        <v>2</v>
      </c>
      <c r="D90" s="95"/>
      <c r="E90" s="28"/>
      <c r="F90" s="110" t="s">
        <v>30</v>
      </c>
      <c r="G90" s="28" t="str">
        <f t="shared" si="139"/>
        <v>EURONOIS39Y=</v>
      </c>
      <c r="H90" s="110" t="str">
        <f>IFERROR(_xll.qlOISRateHelper(,C90,IF(LEFT(B90,1)="S","1W",B90),G90,$H$22,,Permanent,Trigger,ObjectOverwrite),"--")</f>
        <v>--</v>
      </c>
      <c r="I90" s="268" t="b">
        <v>0</v>
      </c>
      <c r="L90" s="35" t="str">
        <f t="shared" ref="L90:M90" si="144">A93</f>
        <v>OIS</v>
      </c>
      <c r="M90" s="35" t="str">
        <f t="shared" si="144"/>
        <v>60Y</v>
      </c>
      <c r="N90" s="35" t="str">
        <f t="shared" ref="N90:O90" si="145">H93</f>
        <v>obj_00a64#0000</v>
      </c>
      <c r="O90" s="35" t="b">
        <f t="shared" si="145"/>
        <v>1</v>
      </c>
      <c r="P90" s="35" t="e">
        <v>#N/A</v>
      </c>
      <c r="Q90" s="298" t="e">
        <f>_xll.qlRateHelperQuoteName(P90,Trigger)</f>
        <v>#VALUE!</v>
      </c>
      <c r="R90" s="310" t="e">
        <f>_xll.qlRateHelperQuoteValue(P90,Trigger)</f>
        <v>#VALUE!</v>
      </c>
      <c r="S90" s="299"/>
      <c r="T90" s="32" t="e">
        <f>_xll.qlRateHelperEarliestDate(P90)</f>
        <v>#VALUE!</v>
      </c>
      <c r="U90" s="32" t="e">
        <f>_xll.qlRateHelperLatestDate(P90)</f>
        <v>#VALUE!</v>
      </c>
      <c r="V90" s="35"/>
    </row>
    <row r="91" spans="1:22" x14ac:dyDescent="0.2">
      <c r="A91" s="28" t="s">
        <v>121</v>
      </c>
      <c r="B91" s="267" t="s">
        <v>91</v>
      </c>
      <c r="C91" s="268">
        <v>2</v>
      </c>
      <c r="D91" s="95"/>
      <c r="E91" s="28"/>
      <c r="F91" s="110" t="s">
        <v>30</v>
      </c>
      <c r="G91" s="28" t="str">
        <f t="shared" si="139"/>
        <v>EURONOIS40Y=</v>
      </c>
      <c r="H91" s="110" t="str">
        <f>IFERROR(_xll.qlOISRateHelper(,C91,IF(LEFT(B91,1)="S","1W",B91),G91,$H$22,,Permanent,Trigger,ObjectOverwrite),"--")</f>
        <v>obj_00a6b#0000</v>
      </c>
      <c r="I91" s="268" t="b">
        <v>1</v>
      </c>
    </row>
    <row r="92" spans="1:22" x14ac:dyDescent="0.2">
      <c r="A92" s="28" t="s">
        <v>121</v>
      </c>
      <c r="B92" s="267" t="s">
        <v>92</v>
      </c>
      <c r="C92" s="268">
        <v>2</v>
      </c>
      <c r="D92" s="95"/>
      <c r="E92" s="28"/>
      <c r="F92" s="110" t="s">
        <v>30</v>
      </c>
      <c r="G92" s="28" t="str">
        <f t="shared" si="139"/>
        <v>EURONOIS50Y=</v>
      </c>
      <c r="H92" s="110" t="str">
        <f>IFERROR(_xll.qlOISRateHelper(,C92,IF(LEFT(B92,1)="S","1W",B92),G92,$H$22,,Permanent,Trigger,ObjectOverwrite),"--")</f>
        <v>obj_00a77#0000</v>
      </c>
      <c r="I92" s="268" t="b">
        <v>1</v>
      </c>
    </row>
    <row r="93" spans="1:22" x14ac:dyDescent="0.2">
      <c r="A93" s="35" t="s">
        <v>121</v>
      </c>
      <c r="B93" s="269" t="s">
        <v>93</v>
      </c>
      <c r="C93" s="270">
        <v>2</v>
      </c>
      <c r="D93" s="96"/>
      <c r="E93" s="35"/>
      <c r="F93" s="111" t="s">
        <v>30</v>
      </c>
      <c r="G93" s="35" t="str">
        <f t="shared" si="139"/>
        <v>EURONOIS60Y=</v>
      </c>
      <c r="H93" s="111" t="str">
        <f>IFERROR(_xll.qlOISRateHelper(,C93,IF(LEFT(B93,1)="S","1W",B93),G93,$H$22,,Permanent,Trigger,ObjectOverwrite),"--")</f>
        <v>obj_00a64#0000</v>
      </c>
      <c r="I93" s="270" t="b">
        <v>1</v>
      </c>
    </row>
  </sheetData>
  <dataValidations disablePrompts="1" count="2">
    <dataValidation type="list" allowBlank="1" showInputMessage="1" showErrorMessage="1" sqref="D3:D20">
      <formula1>"Following,Modified Following,Preceding,Modified Preceding,Unadjusted,Half-Month Modified Following"</formula1>
    </dataValidation>
    <dataValidation type="list" allowBlank="1" showInputMessage="1" showErrorMessage="1" sqref="F3:F20 F24:F93">
      <formula1>"Actual/Actual (ISDA),Actual/360,30/360 (Bond Basis),30E/360 (Eurobond Basis),Actual/365 (Fixed),Actual/Actual (ISMA),Actual/Actual (AFB),1/1,30/360 (Italian),Simple"</formula1>
    </dataValidation>
  </dataValidation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S2384"/>
  <sheetViews>
    <sheetView topLeftCell="J1" workbookViewId="0">
      <selection activeCell="T2" sqref="T2"/>
    </sheetView>
  </sheetViews>
  <sheetFormatPr defaultRowHeight="15" outlineLevelCol="1" x14ac:dyDescent="0.25"/>
  <cols>
    <col min="1" max="1" width="5" style="19" hidden="1" customWidth="1" outlineLevel="1"/>
    <col min="2" max="2" width="5.85546875" style="19" hidden="1" customWidth="1" outlineLevel="1"/>
    <col min="3" max="3" width="7.5703125" style="21" hidden="1" customWidth="1" outlineLevel="1"/>
    <col min="4" max="4" width="19" style="22" hidden="1" customWidth="1" outlineLevel="1"/>
    <col min="5" max="5" width="10" style="19" hidden="1" customWidth="1" outlineLevel="1"/>
    <col min="6" max="6" width="20.28515625" style="19" hidden="1" customWidth="1" outlineLevel="1"/>
    <col min="7" max="7" width="14.140625" style="19" hidden="1" customWidth="1" outlineLevel="1"/>
    <col min="8" max="8" width="15.140625" style="19" hidden="1" customWidth="1" outlineLevel="1"/>
    <col min="9" max="9" width="9" style="21" hidden="1" customWidth="1" outlineLevel="1"/>
    <col min="10" max="10" width="2.7109375" style="19" customWidth="1" collapsed="1"/>
    <col min="11" max="11" width="5" style="19" hidden="1" customWidth="1" outlineLevel="1"/>
    <col min="12" max="12" width="7" style="19" hidden="1" customWidth="1" outlineLevel="1"/>
    <col min="13" max="13" width="15.140625" style="19" hidden="1" customWidth="1" outlineLevel="1"/>
    <col min="14" max="14" width="9.140625" style="19" hidden="1" customWidth="1" outlineLevel="1"/>
    <col min="15" max="15" width="8.85546875" style="19" hidden="1" customWidth="1" outlineLevel="1"/>
    <col min="16" max="16" width="5" style="19" hidden="1" customWidth="1" outlineLevel="1"/>
    <col min="17" max="17" width="15.140625" style="19" hidden="1" customWidth="1" outlineLevel="1"/>
    <col min="18" max="18" width="19.28515625" style="19" bestFit="1" customWidth="1" collapsed="1"/>
    <col min="19" max="19" width="10.7109375" style="19" customWidth="1"/>
    <col min="20" max="20" width="9.28515625" style="107" customWidth="1"/>
    <col min="21" max="22" width="17.28515625" style="19" bestFit="1" customWidth="1"/>
    <col min="23" max="23" width="9.28515625" style="19" customWidth="1"/>
    <col min="24" max="24" width="2.7109375" style="19" customWidth="1"/>
    <col min="25" max="25" width="15.140625" style="19" customWidth="1"/>
    <col min="26" max="26" width="14.85546875" style="19" customWidth="1"/>
    <col min="27" max="27" width="2.7109375" style="19" customWidth="1"/>
    <col min="28" max="28" width="3" style="80" bestFit="1" customWidth="1"/>
    <col min="29" max="29" width="5" style="80" bestFit="1" customWidth="1"/>
    <col min="30" max="30" width="15.140625" style="80" bestFit="1" customWidth="1"/>
    <col min="31" max="32" width="8" style="80" bestFit="1" customWidth="1"/>
    <col min="33" max="33" width="8" style="19" bestFit="1" customWidth="1"/>
    <col min="34" max="34" width="17.28515625" style="19" bestFit="1" customWidth="1"/>
    <col min="35" max="35" width="11.7109375" style="19" customWidth="1"/>
    <col min="36" max="36" width="14.140625" style="19" bestFit="1" customWidth="1"/>
    <col min="37" max="37" width="2.7109375" style="19" customWidth="1"/>
    <col min="38" max="38" width="3" style="19" bestFit="1" customWidth="1"/>
    <col min="39" max="41" width="17.28515625" style="19" bestFit="1" customWidth="1"/>
    <col min="42" max="43" width="9" style="19" bestFit="1" customWidth="1"/>
    <col min="44" max="44" width="8.5703125" style="19" customWidth="1"/>
    <col min="45" max="16384" width="9.140625" style="19"/>
  </cols>
  <sheetData>
    <row r="1" spans="1:45" s="11" customFormat="1" ht="21.75" customHeight="1" x14ac:dyDescent="0.2">
      <c r="B1" s="12"/>
      <c r="C1" s="14"/>
      <c r="D1" s="15"/>
      <c r="E1" s="16"/>
      <c r="F1" s="11" t="s">
        <v>33</v>
      </c>
      <c r="G1" s="11" t="s">
        <v>1</v>
      </c>
      <c r="I1" s="14"/>
      <c r="R1" s="58" t="str">
        <f>Currency &amp;" "&amp;Tenor</f>
        <v>EUR 1M</v>
      </c>
      <c r="S1" s="59"/>
      <c r="T1" s="59"/>
      <c r="U1" s="57"/>
      <c r="V1" s="56"/>
      <c r="W1" s="63" t="s">
        <v>109</v>
      </c>
      <c r="Y1" s="64" t="s">
        <v>104</v>
      </c>
      <c r="Z1" s="62">
        <v>6</v>
      </c>
      <c r="AL1" s="34"/>
      <c r="AM1" s="34" t="s">
        <v>114</v>
      </c>
      <c r="AN1" s="34" t="s">
        <v>117</v>
      </c>
      <c r="AO1" s="34" t="s">
        <v>136</v>
      </c>
      <c r="AP1" s="34" t="s">
        <v>98</v>
      </c>
      <c r="AQ1" s="34" t="s">
        <v>120</v>
      </c>
      <c r="AR1" s="84" t="s">
        <v>174</v>
      </c>
      <c r="AS1" s="11" t="str">
        <f>_xll.qlEuribor(,Tenor,Currency&amp;Tenor,Permanent,Trigger,ObjectOverwrite)</f>
        <v>obj_0084d#0001</v>
      </c>
    </row>
    <row r="2" spans="1:45" s="11" customFormat="1" ht="22.5" customHeight="1" x14ac:dyDescent="0.2">
      <c r="A2" s="4" t="s">
        <v>7</v>
      </c>
      <c r="B2" s="4" t="s">
        <v>33</v>
      </c>
      <c r="C2" s="4" t="s">
        <v>128</v>
      </c>
      <c r="D2" s="4" t="s">
        <v>6</v>
      </c>
      <c r="E2" s="4" t="s">
        <v>124</v>
      </c>
      <c r="F2" s="4" t="s">
        <v>125</v>
      </c>
      <c r="G2" s="4" t="s">
        <v>106</v>
      </c>
      <c r="H2" s="4" t="s">
        <v>28</v>
      </c>
      <c r="I2" s="4" t="s">
        <v>29</v>
      </c>
      <c r="K2" s="53"/>
      <c r="L2" s="53"/>
      <c r="M2" s="53" t="s">
        <v>28</v>
      </c>
      <c r="N2" s="53" t="s">
        <v>102</v>
      </c>
      <c r="O2" s="53" t="s">
        <v>108</v>
      </c>
      <c r="P2" s="53" t="s">
        <v>103</v>
      </c>
      <c r="Q2" s="106" t="s">
        <v>28</v>
      </c>
      <c r="R2" s="53" t="s">
        <v>36</v>
      </c>
      <c r="S2" s="52" t="s">
        <v>27</v>
      </c>
      <c r="T2" s="52"/>
      <c r="U2" s="53" t="s">
        <v>25</v>
      </c>
      <c r="V2" s="53" t="s">
        <v>26</v>
      </c>
      <c r="W2" s="216"/>
      <c r="Y2" s="64" t="s">
        <v>105</v>
      </c>
      <c r="Z2" s="61" t="s">
        <v>112</v>
      </c>
      <c r="AL2" s="26" t="s">
        <v>99</v>
      </c>
      <c r="AM2" s="27">
        <f>_xll.qlInterestRateIndexFixingDate(IborIndex&amp;Tenor,AN2,Trigger)</f>
        <v>42244</v>
      </c>
      <c r="AN2" s="27">
        <f>Settlementdate</f>
        <v>42248</v>
      </c>
      <c r="AO2" s="27">
        <f>_xll.qlInterestRateIndexMaturity(IborIndex&amp;Tenor,AN2,Trigger)</f>
        <v>42278</v>
      </c>
      <c r="AP2" s="65">
        <f>_xll.qlIndexFixing($Z$5,AM2,,Trigger)</f>
        <v>-9.7999999999999997E-4</v>
      </c>
      <c r="AQ2" s="65">
        <f>_xll.qlIndexFixing($AS$1,AN2,,Trigger)</f>
        <v>-9.4445465526907246E-4</v>
      </c>
      <c r="AR2" s="187">
        <f>(AP2-AQ2)*10000</f>
        <v>-0.35545344730927508</v>
      </c>
    </row>
    <row r="3" spans="1:45" s="11" customFormat="1" ht="11.25" customHeight="1" x14ac:dyDescent="0.2">
      <c r="A3" s="6" t="s">
        <v>127</v>
      </c>
      <c r="B3" s="204" t="s">
        <v>34</v>
      </c>
      <c r="C3" s="5">
        <v>0</v>
      </c>
      <c r="D3" s="23" t="s">
        <v>129</v>
      </c>
      <c r="E3" s="5" t="b">
        <v>0</v>
      </c>
      <c r="F3" s="23" t="s">
        <v>30</v>
      </c>
      <c r="G3" s="217" t="str">
        <f t="shared" ref="G3:G20" si="0">UPPER(Currency)&amp;Tenor&amp;A3&amp;B3&amp;"="</f>
        <v>EUR1MDPON=</v>
      </c>
      <c r="H3" s="23" t="str">
        <f>IFERROR(_xll.qlDepositRateHelper2(,G3,IF(RIGHT(B3,1)="N","1D",IF(LEFT(B3,1)="S","1W",B3)),C3,Calendar,+D3,E3,F3,Permanent,Trigger,ObjectOverwrite),"--")</f>
        <v>--</v>
      </c>
      <c r="I3" s="5" t="b">
        <v>0</v>
      </c>
      <c r="J3" s="12"/>
      <c r="K3" s="204" t="str">
        <f>A3</f>
        <v>DP</v>
      </c>
      <c r="L3" s="231" t="str">
        <f t="shared" ref="L3:L20" si="1">B3</f>
        <v>ON</v>
      </c>
      <c r="M3" s="105" t="str">
        <f>H3</f>
        <v>--</v>
      </c>
      <c r="N3" s="105" t="b">
        <f t="shared" ref="N3:N20" si="2">I3</f>
        <v>0</v>
      </c>
      <c r="O3" s="232">
        <v>1</v>
      </c>
      <c r="P3" s="232">
        <v>1</v>
      </c>
      <c r="Q3" s="104" t="str">
        <f t="array" ref="Q3:Q91">_xll.ohPack(_xll.ohFilter(M3:M91,N3:N91))</f>
        <v>obj_00a26#0000</v>
      </c>
      <c r="R3" s="104" t="str">
        <f>_xll.qlRateHelperQuoteName(Q3)</f>
        <v>EUR1MDPSN=</v>
      </c>
      <c r="S3" s="65">
        <f>_xll.qlRateHelperQuoteValue(Q3)</f>
        <v>-1.01800864E-3</v>
      </c>
      <c r="T3" s="242"/>
      <c r="U3" s="27">
        <f>_xll.qlRateHelperEarliestDate(Q3)</f>
        <v>42248</v>
      </c>
      <c r="V3" s="27">
        <f>_xll.qlRateHelperLatestDate(Q3)</f>
        <v>42249</v>
      </c>
      <c r="W3" s="105"/>
      <c r="Y3" s="64" t="s">
        <v>110</v>
      </c>
      <c r="Z3" s="67">
        <v>0</v>
      </c>
      <c r="AA3" s="70"/>
      <c r="AL3" s="28" t="s">
        <v>99</v>
      </c>
      <c r="AM3" s="29">
        <f>_xll.qlInterestRateIndexFixingDate(IborIndex&amp;Tenor,AN3,Trigger)</f>
        <v>42247</v>
      </c>
      <c r="AN3" s="29">
        <f>_xll.qlCalendarAdvance(Calendar,AN2,AL3,"f",,Trigger)</f>
        <v>42249</v>
      </c>
      <c r="AO3" s="29">
        <f>_xll.qlInterestRateIndexMaturity(IborIndex&amp;Tenor,AN3,Trigger)</f>
        <v>42279</v>
      </c>
      <c r="AP3" s="66">
        <f>_xll.qlIndexFixing($Z$5,AM3,,Trigger)</f>
        <v>-9.7873447776741784E-4</v>
      </c>
      <c r="AQ3" s="66">
        <f>_xll.qlIndexFixing($AS$1,AN3,,Trigger)</f>
        <v>-9.3475620958724081E-4</v>
      </c>
      <c r="AR3" s="188">
        <f t="shared" ref="AR3:AR66" si="3">(AP3-AQ3)*10000</f>
        <v>-0.43978268180177033</v>
      </c>
    </row>
    <row r="4" spans="1:45" s="11" customFormat="1" ht="11.25" customHeight="1" x14ac:dyDescent="0.2">
      <c r="A4" s="8" t="s">
        <v>127</v>
      </c>
      <c r="B4" s="209" t="s">
        <v>94</v>
      </c>
      <c r="C4" s="7">
        <v>1</v>
      </c>
      <c r="D4" s="24" t="s">
        <v>129</v>
      </c>
      <c r="E4" s="7" t="b">
        <v>0</v>
      </c>
      <c r="F4" s="24" t="s">
        <v>30</v>
      </c>
      <c r="G4" s="218" t="str">
        <f t="shared" si="0"/>
        <v>EUR1MDPTN=</v>
      </c>
      <c r="H4" s="24" t="str">
        <f>IFERROR(_xll.qlDepositRateHelper2(,G4,IF(RIGHT(B4,1)="N","1D",IF(LEFT(B4,1)="S","1W",B4)),C4,Calendar,+D4,E4,F4,Permanent,Trigger,ObjectOverwrite),"--")</f>
        <v>--</v>
      </c>
      <c r="I4" s="7" t="b">
        <v>0</v>
      </c>
      <c r="J4" s="18"/>
      <c r="K4" s="209" t="str">
        <f t="shared" ref="K4:K20" si="4">A4</f>
        <v>DP</v>
      </c>
      <c r="L4" s="231" t="str">
        <f t="shared" si="1"/>
        <v>TN</v>
      </c>
      <c r="M4" s="105" t="str">
        <f t="shared" ref="M4:M20" si="5">H4</f>
        <v>--</v>
      </c>
      <c r="N4" s="105" t="b">
        <f t="shared" si="2"/>
        <v>0</v>
      </c>
      <c r="O4" s="232">
        <v>1</v>
      </c>
      <c r="P4" s="232">
        <v>1</v>
      </c>
      <c r="Q4" s="105" t="str">
        <v>obj_00a27#0000</v>
      </c>
      <c r="R4" s="105" t="str">
        <f>_xll.qlRateHelperQuoteName(Q4)</f>
        <v>EUR1MDPSW=</v>
      </c>
      <c r="S4" s="66">
        <f>_xll.qlRateHelperQuoteValue(Q4)</f>
        <v>-1.3900000000000002E-3</v>
      </c>
      <c r="T4" s="232"/>
      <c r="U4" s="29">
        <f>_xll.qlRateHelperEarliestDate(Q4)</f>
        <v>42248</v>
      </c>
      <c r="V4" s="29">
        <f>_xll.qlRateHelperLatestDate(Q4)</f>
        <v>42255</v>
      </c>
      <c r="W4" s="105"/>
      <c r="Y4" s="64" t="s">
        <v>111</v>
      </c>
      <c r="Z4" s="67">
        <v>4</v>
      </c>
      <c r="AA4" s="70"/>
      <c r="AL4" s="28" t="s">
        <v>99</v>
      </c>
      <c r="AM4" s="29">
        <f>_xll.qlInterestRateIndexFixingDate(IborIndex&amp;Tenor,AN4,Trigger)</f>
        <v>42248</v>
      </c>
      <c r="AN4" s="29">
        <f>_xll.qlCalendarAdvance(Calendar,AN3,AL4,"f",,Trigger)</f>
        <v>42250</v>
      </c>
      <c r="AO4" s="29">
        <f>_xll.qlInterestRateIndexMaturity(IborIndex&amp;Tenor,AN4,Trigger)</f>
        <v>42282</v>
      </c>
      <c r="AP4" s="66">
        <f>_xll.qlIndexFixing($Z$5,AM4,,Trigger)</f>
        <v>-9.7590300673577879E-4</v>
      </c>
      <c r="AQ4" s="66">
        <f>_xll.qlIndexFixing($AS$1,AN4,,Trigger)</f>
        <v>-9.0099420744893521E-4</v>
      </c>
      <c r="AR4" s="188">
        <f t="shared" si="3"/>
        <v>-0.74908799286843575</v>
      </c>
    </row>
    <row r="5" spans="1:45" s="11" customFormat="1" ht="11.25" customHeight="1" x14ac:dyDescent="0.2">
      <c r="A5" s="8" t="s">
        <v>127</v>
      </c>
      <c r="B5" s="209" t="s">
        <v>95</v>
      </c>
      <c r="C5" s="7">
        <v>2</v>
      </c>
      <c r="D5" s="24" t="s">
        <v>129</v>
      </c>
      <c r="E5" s="7" t="b">
        <v>0</v>
      </c>
      <c r="F5" s="24" t="s">
        <v>30</v>
      </c>
      <c r="G5" s="218" t="str">
        <f t="shared" si="0"/>
        <v>EUR1MDPSN=</v>
      </c>
      <c r="H5" s="24" t="str">
        <f>IFERROR(_xll.qlDepositRateHelper2(,G5,IF(RIGHT(B5,1)="N","1D",IF(LEFT(B5,1)="S","1W",B5)),C5,Calendar,+D5,E5,F5,Permanent,Trigger,ObjectOverwrite),"--")</f>
        <v>obj_00a26#0000</v>
      </c>
      <c r="I5" s="7" t="b">
        <v>1</v>
      </c>
      <c r="J5" s="18"/>
      <c r="K5" s="209" t="str">
        <f t="shared" si="4"/>
        <v>DP</v>
      </c>
      <c r="L5" s="231" t="str">
        <f t="shared" si="1"/>
        <v>SN</v>
      </c>
      <c r="M5" s="105" t="str">
        <f t="shared" si="5"/>
        <v>obj_00a26#0000</v>
      </c>
      <c r="N5" s="105" t="b">
        <f t="shared" si="2"/>
        <v>1</v>
      </c>
      <c r="O5" s="232">
        <v>1</v>
      </c>
      <c r="P5" s="232">
        <v>1</v>
      </c>
      <c r="Q5" s="105" t="str">
        <v>obj_00a25#0000</v>
      </c>
      <c r="R5" s="105" t="str">
        <f>_xll.qlRateHelperQuoteName(Q5)</f>
        <v>EUR1MDP2W=</v>
      </c>
      <c r="S5" s="66">
        <f>_xll.qlRateHelperQuoteValue(Q5)</f>
        <v>-1.3500000000000001E-3</v>
      </c>
      <c r="T5" s="232"/>
      <c r="U5" s="29">
        <f>_xll.qlRateHelperEarliestDate(Q5)</f>
        <v>42248</v>
      </c>
      <c r="V5" s="29">
        <f>_xll.qlRateHelperLatestDate(Q5)</f>
        <v>42262</v>
      </c>
      <c r="W5" s="105"/>
      <c r="Y5" s="64" t="s">
        <v>3</v>
      </c>
      <c r="Z5" s="67" t="str">
        <f>_xll.qlEuribor(,Tenor,YieldCurve_1M,Permanent,YieldCurve_1M,ObjectOverwrite)</f>
        <v>obj_00acb#0000</v>
      </c>
      <c r="AA5" s="70"/>
      <c r="AL5" s="28" t="s">
        <v>99</v>
      </c>
      <c r="AM5" s="29">
        <f>_xll.qlInterestRateIndexFixingDate(IborIndex&amp;Tenor,AN5,Trigger)</f>
        <v>42249</v>
      </c>
      <c r="AN5" s="29">
        <f>_xll.qlCalendarAdvance(Calendar,AN4,AL5,"f",,Trigger)</f>
        <v>42251</v>
      </c>
      <c r="AO5" s="29">
        <f>_xll.qlInterestRateIndexMaturity(IborIndex&amp;Tenor,AN5,Trigger)</f>
        <v>42282</v>
      </c>
      <c r="AP5" s="66">
        <f>_xll.qlIndexFixing($Z$5,AM5,,Trigger)</f>
        <v>-9.6699241557697947E-4</v>
      </c>
      <c r="AQ5" s="66">
        <f>_xll.qlIndexFixing($AS$1,AN5,,Trigger)</f>
        <v>-8.9122420113163514E-4</v>
      </c>
      <c r="AR5" s="188">
        <f t="shared" si="3"/>
        <v>-0.75768214445344328</v>
      </c>
    </row>
    <row r="6" spans="1:45" s="11" customFormat="1" ht="11.25" customHeight="1" x14ac:dyDescent="0.2">
      <c r="A6" s="8" t="s">
        <v>127</v>
      </c>
      <c r="B6" s="209" t="s">
        <v>122</v>
      </c>
      <c r="C6" s="7">
        <v>2</v>
      </c>
      <c r="D6" s="24" t="s">
        <v>129</v>
      </c>
      <c r="E6" s="7" t="b">
        <v>0</v>
      </c>
      <c r="F6" s="24" t="s">
        <v>30</v>
      </c>
      <c r="G6" s="218" t="str">
        <f t="shared" si="0"/>
        <v>EUR1MDPSW=</v>
      </c>
      <c r="H6" s="24" t="str">
        <f>IFERROR(_xll.qlDepositRateHelper2(,G6,IF(RIGHT(B6,1)="N","1D",IF(LEFT(B6,1)="S","1W",B6)),C6,Calendar,+D6,E6,F6,Permanent,Trigger,ObjectOverwrite),"--")</f>
        <v>obj_00a27#0000</v>
      </c>
      <c r="I6" s="7" t="b">
        <v>1</v>
      </c>
      <c r="J6" s="18"/>
      <c r="K6" s="209" t="str">
        <f t="shared" si="4"/>
        <v>DP</v>
      </c>
      <c r="L6" s="231" t="str">
        <f t="shared" si="1"/>
        <v>SW</v>
      </c>
      <c r="M6" s="105" t="str">
        <f t="shared" si="5"/>
        <v>obj_00a27#0000</v>
      </c>
      <c r="N6" s="105" t="b">
        <f t="shared" si="2"/>
        <v>1</v>
      </c>
      <c r="O6" s="232">
        <v>1</v>
      </c>
      <c r="P6" s="232">
        <v>1</v>
      </c>
      <c r="Q6" s="105" t="str">
        <v>obj_00a24#0000</v>
      </c>
      <c r="R6" s="105" t="str">
        <f>_xll.qlRateHelperQuoteName(Q6)</f>
        <v>EUR1MDP3W=</v>
      </c>
      <c r="S6" s="66">
        <f>_xll.qlRateHelperQuoteValue(Q6)</f>
        <v>-1.013E-3</v>
      </c>
      <c r="T6" s="232"/>
      <c r="U6" s="29">
        <f>_xll.qlRateHelperEarliestDate(Q6)</f>
        <v>42248</v>
      </c>
      <c r="V6" s="29">
        <f>_xll.qlRateHelperLatestDate(Q6)</f>
        <v>42269</v>
      </c>
      <c r="W6" s="105"/>
      <c r="AA6" s="70"/>
      <c r="AL6" s="28" t="s">
        <v>99</v>
      </c>
      <c r="AM6" s="29">
        <f>_xll.qlInterestRateIndexFixingDate(IborIndex&amp;Tenor,AN6,Trigger)</f>
        <v>42250</v>
      </c>
      <c r="AN6" s="29">
        <f>_xll.qlCalendarAdvance(Calendar,AN5,AL6,"f",,Trigger)</f>
        <v>42254</v>
      </c>
      <c r="AO6" s="29">
        <f>_xll.qlInterestRateIndexMaturity(IborIndex&amp;Tenor,AN6,Trigger)</f>
        <v>42284</v>
      </c>
      <c r="AP6" s="66">
        <f>_xll.qlIndexFixing($Z$5,AM6,,Trigger)</f>
        <v>-9.0352329316578661E-4</v>
      </c>
      <c r="AQ6" s="66">
        <f>_xll.qlIndexFixing($AS$1,AN6,,Trigger)</f>
        <v>-8.8305239234864885E-4</v>
      </c>
      <c r="AR6" s="188">
        <f t="shared" si="3"/>
        <v>-0.2047090081713776</v>
      </c>
    </row>
    <row r="7" spans="1:45" s="11" customFormat="1" ht="11.25" customHeight="1" x14ac:dyDescent="0.2">
      <c r="A7" s="8" t="s">
        <v>127</v>
      </c>
      <c r="B7" s="209" t="s">
        <v>39</v>
      </c>
      <c r="C7" s="7">
        <v>2</v>
      </c>
      <c r="D7" s="24" t="s">
        <v>129</v>
      </c>
      <c r="E7" s="7" t="b">
        <v>0</v>
      </c>
      <c r="F7" s="24" t="s">
        <v>30</v>
      </c>
      <c r="G7" s="218" t="str">
        <f t="shared" si="0"/>
        <v>EUR1MDP2W=</v>
      </c>
      <c r="H7" s="24" t="str">
        <f>IFERROR(_xll.qlDepositRateHelper2(,G7,IF(RIGHT(B7,1)="N","1D",IF(LEFT(B7,1)="S","1W",B7)),C7,Calendar,+D7,E7,F7,Permanent,Trigger,ObjectOverwrite),"--")</f>
        <v>obj_00a25#0000</v>
      </c>
      <c r="I7" s="7" t="b">
        <v>1</v>
      </c>
      <c r="J7" s="18"/>
      <c r="K7" s="209" t="str">
        <f t="shared" si="4"/>
        <v>DP</v>
      </c>
      <c r="L7" s="231" t="str">
        <f t="shared" si="1"/>
        <v>2W</v>
      </c>
      <c r="M7" s="105" t="str">
        <f t="shared" si="5"/>
        <v>obj_00a25#0000</v>
      </c>
      <c r="N7" s="105" t="b">
        <f t="shared" si="2"/>
        <v>1</v>
      </c>
      <c r="O7" s="232">
        <v>1</v>
      </c>
      <c r="P7" s="232">
        <v>1</v>
      </c>
      <c r="Q7" s="105" t="str">
        <v>obj_00a23#0000</v>
      </c>
      <c r="R7" s="105" t="str">
        <f>_xll.qlRateHelperQuoteName(Q7)</f>
        <v>EUR1MDP1M=</v>
      </c>
      <c r="S7" s="66">
        <f>_xll.qlRateHelperQuoteValue(Q7)</f>
        <v>-9.7999999999999997E-4</v>
      </c>
      <c r="T7" s="232"/>
      <c r="U7" s="29">
        <f>_xll.qlRateHelperEarliestDate(Q7)</f>
        <v>42248</v>
      </c>
      <c r="V7" s="29">
        <f>_xll.qlRateHelperLatestDate(Q7)</f>
        <v>42278</v>
      </c>
      <c r="W7" s="105"/>
      <c r="AA7" s="70"/>
      <c r="AJ7" s="34" t="s">
        <v>175</v>
      </c>
      <c r="AL7" s="28" t="s">
        <v>99</v>
      </c>
      <c r="AM7" s="29">
        <f>_xll.qlInterestRateIndexFixingDate(IborIndex&amp;Tenor,AN7,Trigger)</f>
        <v>42251</v>
      </c>
      <c r="AN7" s="29">
        <f>_xll.qlCalendarAdvance(Calendar,AN6,AL7,"f",,Trigger)</f>
        <v>42255</v>
      </c>
      <c r="AO7" s="29">
        <f>_xll.qlInterestRateIndexMaturity(IborIndex&amp;Tenor,AN7,Trigger)</f>
        <v>42285</v>
      </c>
      <c r="AP7" s="66">
        <f>_xll.qlIndexFixing($Z$5,AM7,,Trigger)</f>
        <v>-8.8434824222272113E-4</v>
      </c>
      <c r="AQ7" s="66">
        <f>_xll.qlIndexFixing($AS$1,AN7,,Trigger)</f>
        <v>-8.7895905303114752E-4</v>
      </c>
      <c r="AR7" s="188">
        <f t="shared" si="3"/>
        <v>-5.3891891915736068E-2</v>
      </c>
    </row>
    <row r="8" spans="1:45" s="11" customFormat="1" ht="11.25" customHeight="1" x14ac:dyDescent="0.2">
      <c r="A8" s="8" t="s">
        <v>127</v>
      </c>
      <c r="B8" s="209" t="s">
        <v>40</v>
      </c>
      <c r="C8" s="7">
        <v>2</v>
      </c>
      <c r="D8" s="24" t="s">
        <v>129</v>
      </c>
      <c r="E8" s="7" t="b">
        <v>0</v>
      </c>
      <c r="F8" s="24" t="s">
        <v>30</v>
      </c>
      <c r="G8" s="218" t="str">
        <f t="shared" si="0"/>
        <v>EUR1MDP3W=</v>
      </c>
      <c r="H8" s="24" t="str">
        <f>IFERROR(_xll.qlDepositRateHelper2(,G8,IF(RIGHT(B8,1)="N","1D",IF(LEFT(B8,1)="S","1W",B8)),C8,Calendar,+D8,E8,F8,Permanent,Trigger,ObjectOverwrite),"--")</f>
        <v>obj_00a24#0000</v>
      </c>
      <c r="I8" s="7" t="b">
        <v>1</v>
      </c>
      <c r="J8" s="18"/>
      <c r="K8" s="209" t="str">
        <f t="shared" si="4"/>
        <v>DP</v>
      </c>
      <c r="L8" s="231" t="str">
        <f t="shared" si="1"/>
        <v>3W</v>
      </c>
      <c r="M8" s="105" t="str">
        <f t="shared" si="5"/>
        <v>obj_00a24#0000</v>
      </c>
      <c r="N8" s="105" t="b">
        <f t="shared" si="2"/>
        <v>1</v>
      </c>
      <c r="O8" s="232">
        <v>1</v>
      </c>
      <c r="P8" s="232">
        <v>1</v>
      </c>
      <c r="Q8" s="105" t="str">
        <v>obj_00a28#0000</v>
      </c>
      <c r="R8" s="105" t="str">
        <f>_xll.qlRateHelperQuoteName(Q8)</f>
        <v>EUR1MSW2M=</v>
      </c>
      <c r="S8" s="66">
        <f>_xll.qlRateHelperQuoteValue(Q8)</f>
        <v>-9.7999999999999997E-4</v>
      </c>
      <c r="T8" s="232"/>
      <c r="U8" s="29">
        <f>_xll.qlRateHelperEarliestDate(Q8)</f>
        <v>42248</v>
      </c>
      <c r="V8" s="29">
        <f>_xll.qlRateHelperLatestDate(Q8)</f>
        <v>42310</v>
      </c>
      <c r="W8" s="105"/>
      <c r="AA8" s="70"/>
      <c r="AJ8" s="196">
        <f t="array" ref="AJ8">MAX(ABS(AR2:AR256))/10000</f>
        <v>9.6584551193008806E-5</v>
      </c>
      <c r="AL8" s="28" t="s">
        <v>99</v>
      </c>
      <c r="AM8" s="29">
        <f>_xll.qlInterestRateIndexFixingDate(IborIndex&amp;Tenor,AN8,Trigger)</f>
        <v>42254</v>
      </c>
      <c r="AN8" s="29">
        <f>_xll.qlCalendarAdvance(Calendar,AN7,AL8,"f",,Trigger)</f>
        <v>42256</v>
      </c>
      <c r="AO8" s="29">
        <f>_xll.qlInterestRateIndexMaturity(IborIndex&amp;Tenor,AN8,Trigger)</f>
        <v>42286</v>
      </c>
      <c r="AP8" s="66">
        <f>_xll.qlIndexFixing($Z$5,AM8,,Trigger)</f>
        <v>-8.7094128441078666E-4</v>
      </c>
      <c r="AQ8" s="66">
        <f>_xll.qlIndexFixing($AS$1,AN8,,Trigger)</f>
        <v>-8.7273837020713217E-4</v>
      </c>
      <c r="AR8" s="188">
        <f t="shared" si="3"/>
        <v>1.797085796345502E-2</v>
      </c>
    </row>
    <row r="9" spans="1:45" s="11" customFormat="1" ht="11.25" customHeight="1" x14ac:dyDescent="0.2">
      <c r="A9" s="8" t="s">
        <v>127</v>
      </c>
      <c r="B9" s="209" t="s">
        <v>1</v>
      </c>
      <c r="C9" s="7">
        <v>2</v>
      </c>
      <c r="D9" s="24" t="s">
        <v>129</v>
      </c>
      <c r="E9" s="7" t="b">
        <v>0</v>
      </c>
      <c r="F9" s="24" t="s">
        <v>30</v>
      </c>
      <c r="G9" s="218" t="str">
        <f t="shared" si="0"/>
        <v>EUR1MDP1M=</v>
      </c>
      <c r="H9" s="24" t="str">
        <f>IFERROR(_xll.qlDepositRateHelper2(,G9,IF(RIGHT(B9,1)="N","1D",IF(LEFT(B9,1)="S","1W",B9)),C9,Calendar,+D9,E9,F9,Permanent,Trigger,ObjectOverwrite),"--")</f>
        <v>obj_00a23#0000</v>
      </c>
      <c r="I9" s="7" t="b">
        <v>1</v>
      </c>
      <c r="J9" s="18"/>
      <c r="K9" s="209" t="str">
        <f t="shared" si="4"/>
        <v>DP</v>
      </c>
      <c r="L9" s="231" t="str">
        <f t="shared" si="1"/>
        <v>1M</v>
      </c>
      <c r="M9" s="105" t="str">
        <f t="shared" si="5"/>
        <v>obj_00a23#0000</v>
      </c>
      <c r="N9" s="105" t="b">
        <f t="shared" si="2"/>
        <v>1</v>
      </c>
      <c r="O9" s="232">
        <v>1</v>
      </c>
      <c r="P9" s="232">
        <v>1</v>
      </c>
      <c r="Q9" s="105" t="str">
        <v>obj_00a3f#0000</v>
      </c>
      <c r="R9" s="105" t="str">
        <f>_xll.qlRateHelperQuoteName(Q9)</f>
        <v>EUR1MSW3M=</v>
      </c>
      <c r="S9" s="66">
        <f>_xll.qlRateHelperQuoteValue(Q9)</f>
        <v>-1.0199999999999999E-3</v>
      </c>
      <c r="T9" s="232"/>
      <c r="U9" s="29">
        <f>_xll.qlRateHelperEarliestDate(Q9)</f>
        <v>42248</v>
      </c>
      <c r="V9" s="29">
        <f>_xll.qlRateHelperLatestDate(Q9)</f>
        <v>42339</v>
      </c>
      <c r="W9" s="105"/>
      <c r="AA9" s="70"/>
      <c r="AL9" s="28" t="s">
        <v>99</v>
      </c>
      <c r="AM9" s="29">
        <f>_xll.qlInterestRateIndexFixingDate(IborIndex&amp;Tenor,AN9,Trigger)</f>
        <v>42255</v>
      </c>
      <c r="AN9" s="29">
        <f>_xll.qlCalendarAdvance(Calendar,AN8,AL9,"f",,Trigger)</f>
        <v>42257</v>
      </c>
      <c r="AO9" s="29">
        <f>_xll.qlInterestRateIndexMaturity(IborIndex&amp;Tenor,AN9,Trigger)</f>
        <v>42289</v>
      </c>
      <c r="AP9" s="66">
        <f>_xll.qlIndexFixing($Z$5,AM9,,Trigger)</f>
        <v>-8.6576372015603753E-4</v>
      </c>
      <c r="AQ9" s="66">
        <f>_xll.qlIndexFixing($AS$1,AN9,,Trigger)</f>
        <v>-8.6110979730635862E-4</v>
      </c>
      <c r="AR9" s="188">
        <f t="shared" si="3"/>
        <v>-4.6539228496789153E-2</v>
      </c>
    </row>
    <row r="10" spans="1:45" s="11" customFormat="1" ht="11.25" customHeight="1" x14ac:dyDescent="0.2">
      <c r="A10" s="8" t="s">
        <v>127</v>
      </c>
      <c r="B10" s="209" t="s">
        <v>41</v>
      </c>
      <c r="C10" s="7">
        <v>2</v>
      </c>
      <c r="D10" s="24" t="s">
        <v>129</v>
      </c>
      <c r="E10" s="7" t="b">
        <v>0</v>
      </c>
      <c r="F10" s="24" t="s">
        <v>30</v>
      </c>
      <c r="G10" s="218" t="str">
        <f t="shared" si="0"/>
        <v>EUR1MDP2M=</v>
      </c>
      <c r="H10" s="24" t="str">
        <f>IFERROR(_xll.qlDepositRateHelper2(,G10,IF(RIGHT(B10,1)="N","1D",IF(LEFT(B10,1)="S","1W",B10)),C10,Calendar,+D10,E10,F10,Permanent,Trigger,ObjectOverwrite),"--")</f>
        <v>--</v>
      </c>
      <c r="I10" s="7" t="b">
        <v>0</v>
      </c>
      <c r="J10" s="18"/>
      <c r="K10" s="209" t="str">
        <f t="shared" si="4"/>
        <v>DP</v>
      </c>
      <c r="L10" s="231" t="str">
        <f t="shared" si="1"/>
        <v>2M</v>
      </c>
      <c r="M10" s="105" t="str">
        <f t="shared" si="5"/>
        <v>--</v>
      </c>
      <c r="N10" s="105" t="b">
        <f t="shared" si="2"/>
        <v>0</v>
      </c>
      <c r="O10" s="232">
        <v>1</v>
      </c>
      <c r="P10" s="232">
        <v>1</v>
      </c>
      <c r="Q10" s="105" t="str">
        <v>obj_00a38#0000</v>
      </c>
      <c r="R10" s="105" t="str">
        <f>_xll.qlRateHelperQuoteName(Q10)</f>
        <v>EUR1MSW4M=</v>
      </c>
      <c r="S10" s="66">
        <f>_xll.qlRateHelperQuoteValue(Q10)</f>
        <v>-9.7999999999999997E-4</v>
      </c>
      <c r="T10" s="232"/>
      <c r="U10" s="29">
        <f>_xll.qlRateHelperEarliestDate(Q10)</f>
        <v>42248</v>
      </c>
      <c r="V10" s="29">
        <f>_xll.qlRateHelperLatestDate(Q10)</f>
        <v>42373</v>
      </c>
      <c r="W10" s="105"/>
      <c r="AA10" s="70"/>
      <c r="AL10" s="28" t="s">
        <v>99</v>
      </c>
      <c r="AM10" s="29">
        <f>_xll.qlInterestRateIndexFixingDate(IborIndex&amp;Tenor,AN10,Trigger)</f>
        <v>42256</v>
      </c>
      <c r="AN10" s="29">
        <f>_xll.qlCalendarAdvance(Calendar,AN9,AL10,"f",,Trigger)</f>
        <v>42258</v>
      </c>
      <c r="AO10" s="29">
        <f>_xll.qlInterestRateIndexMaturity(IborIndex&amp;Tenor,AN10,Trigger)</f>
        <v>42289</v>
      </c>
      <c r="AP10" s="66">
        <f>_xll.qlIndexFixing($Z$5,AM10,,Trigger)</f>
        <v>-8.5042048641061833E-4</v>
      </c>
      <c r="AQ10" s="66">
        <f>_xll.qlIndexFixing($AS$1,AN10,,Trigger)</f>
        <v>-8.5933586674258322E-4</v>
      </c>
      <c r="AR10" s="188">
        <f t="shared" si="3"/>
        <v>8.915380331964888E-2</v>
      </c>
    </row>
    <row r="11" spans="1:45" s="11" customFormat="1" ht="11.25" customHeight="1" x14ac:dyDescent="0.2">
      <c r="A11" s="8" t="s">
        <v>127</v>
      </c>
      <c r="B11" s="209" t="s">
        <v>0</v>
      </c>
      <c r="C11" s="7">
        <v>2</v>
      </c>
      <c r="D11" s="24" t="s">
        <v>129</v>
      </c>
      <c r="E11" s="7" t="b">
        <v>0</v>
      </c>
      <c r="F11" s="24" t="s">
        <v>30</v>
      </c>
      <c r="G11" s="218" t="str">
        <f t="shared" si="0"/>
        <v>EUR1MDP3M=</v>
      </c>
      <c r="H11" s="24" t="str">
        <f>IFERROR(_xll.qlDepositRateHelper2(,G11,IF(RIGHT(B11,1)="N","1D",IF(LEFT(B11,1)="S","1W",B11)),C11,Calendar,+D11,E11,F11,Permanent,Trigger,ObjectOverwrite),"--")</f>
        <v>--</v>
      </c>
      <c r="I11" s="7" t="b">
        <v>0</v>
      </c>
      <c r="J11" s="18"/>
      <c r="K11" s="209" t="str">
        <f t="shared" si="4"/>
        <v>DP</v>
      </c>
      <c r="L11" s="231" t="str">
        <f t="shared" si="1"/>
        <v>3M</v>
      </c>
      <c r="M11" s="105" t="str">
        <f t="shared" si="5"/>
        <v>--</v>
      </c>
      <c r="N11" s="105" t="b">
        <f t="shared" si="2"/>
        <v>0</v>
      </c>
      <c r="O11" s="232">
        <v>1</v>
      </c>
      <c r="P11" s="232">
        <v>1</v>
      </c>
      <c r="Q11" s="105" t="str">
        <v>obj_00a4e#0000</v>
      </c>
      <c r="R11" s="105" t="str">
        <f>_xll.qlRateHelperQuoteName(Q11)</f>
        <v>EUR1MSW5M=</v>
      </c>
      <c r="S11" s="66">
        <f>_xll.qlRateHelperQuoteValue(Q11)</f>
        <v>-1.01E-3</v>
      </c>
      <c r="T11" s="232"/>
      <c r="U11" s="29">
        <f>_xll.qlRateHelperEarliestDate(Q11)</f>
        <v>42248</v>
      </c>
      <c r="V11" s="29">
        <f>_xll.qlRateHelperLatestDate(Q11)</f>
        <v>42401</v>
      </c>
      <c r="W11" s="105"/>
      <c r="AA11" s="70"/>
      <c r="AL11" s="28" t="s">
        <v>99</v>
      </c>
      <c r="AM11" s="29">
        <f>_xll.qlInterestRateIndexFixingDate(IborIndex&amp;Tenor,AN11,Trigger)</f>
        <v>42257</v>
      </c>
      <c r="AN11" s="29">
        <f>_xll.qlCalendarAdvance(Calendar,AN10,AL11,"f",,Trigger)</f>
        <v>42261</v>
      </c>
      <c r="AO11" s="29">
        <f>_xll.qlInterestRateIndexMaturity(IborIndex&amp;Tenor,AN11,Trigger)</f>
        <v>42291</v>
      </c>
      <c r="AP11" s="66">
        <f>_xll.qlIndexFixing($Z$5,AM11,,Trigger)</f>
        <v>-8.154800820814323E-4</v>
      </c>
      <c r="AQ11" s="66">
        <f>_xll.qlIndexFixing($AS$1,AN11,,Trigger)</f>
        <v>-8.5810207824721374E-4</v>
      </c>
      <c r="AR11" s="188">
        <f t="shared" si="3"/>
        <v>0.42621996165781439</v>
      </c>
    </row>
    <row r="12" spans="1:45" s="11" customFormat="1" ht="11.25" customHeight="1" x14ac:dyDescent="0.2">
      <c r="A12" s="8" t="s">
        <v>127</v>
      </c>
      <c r="B12" s="209" t="s">
        <v>42</v>
      </c>
      <c r="C12" s="7">
        <v>2</v>
      </c>
      <c r="D12" s="24" t="s">
        <v>129</v>
      </c>
      <c r="E12" s="7" t="b">
        <v>0</v>
      </c>
      <c r="F12" s="24" t="s">
        <v>30</v>
      </c>
      <c r="G12" s="218" t="str">
        <f t="shared" si="0"/>
        <v>EUR1MDP4M=</v>
      </c>
      <c r="H12" s="24" t="str">
        <f>IFERROR(_xll.qlDepositRateHelper2(,G12,IF(RIGHT(B12,1)="N","1D",IF(LEFT(B12,1)="S","1W",B12)),C12,Calendar,+D12,E12,F12,Permanent,Trigger,ObjectOverwrite),"--")</f>
        <v>--</v>
      </c>
      <c r="I12" s="7" t="b">
        <v>0</v>
      </c>
      <c r="J12" s="18"/>
      <c r="K12" s="209" t="str">
        <f t="shared" si="4"/>
        <v>DP</v>
      </c>
      <c r="L12" s="231" t="str">
        <f t="shared" si="1"/>
        <v>4M</v>
      </c>
      <c r="M12" s="105" t="str">
        <f t="shared" si="5"/>
        <v>--</v>
      </c>
      <c r="N12" s="105" t="b">
        <f t="shared" si="2"/>
        <v>0</v>
      </c>
      <c r="O12" s="232">
        <v>1</v>
      </c>
      <c r="P12" s="232">
        <v>1</v>
      </c>
      <c r="Q12" s="105" t="str">
        <v>obj_00a5a#0000</v>
      </c>
      <c r="R12" s="105" t="str">
        <f>_xll.qlRateHelperQuoteName(Q12)</f>
        <v>EUR1MSW6M=</v>
      </c>
      <c r="S12" s="66">
        <f>_xll.qlRateHelperQuoteValue(Q12)</f>
        <v>-1.0199999999999999E-3</v>
      </c>
      <c r="T12" s="232"/>
      <c r="U12" s="29">
        <f>_xll.qlRateHelperEarliestDate(Q12)</f>
        <v>42248</v>
      </c>
      <c r="V12" s="29">
        <f>_xll.qlRateHelperLatestDate(Q12)</f>
        <v>42430</v>
      </c>
      <c r="W12" s="105"/>
      <c r="AA12" s="70"/>
      <c r="AL12" s="28" t="s">
        <v>99</v>
      </c>
      <c r="AM12" s="29">
        <f>_xll.qlInterestRateIndexFixingDate(IborIndex&amp;Tenor,AN12,Trigger)</f>
        <v>42258</v>
      </c>
      <c r="AN12" s="29">
        <f>_xll.qlCalendarAdvance(Calendar,AN11,AL12,"f",,Trigger)</f>
        <v>42262</v>
      </c>
      <c r="AO12" s="29">
        <f>_xll.qlInterestRateIndexMaturity(IborIndex&amp;Tenor,AN12,Trigger)</f>
        <v>42292</v>
      </c>
      <c r="AP12" s="66">
        <f>_xll.qlIndexFixing($Z$5,AM12,,Trigger)</f>
        <v>-8.0736032651218537E-4</v>
      </c>
      <c r="AQ12" s="66">
        <f>_xll.qlIndexFixing($AS$1,AN12,,Trigger)</f>
        <v>-8.6700264089828449E-4</v>
      </c>
      <c r="AR12" s="188">
        <f t="shared" si="3"/>
        <v>0.59642314386099127</v>
      </c>
    </row>
    <row r="13" spans="1:45" s="11" customFormat="1" ht="11.25" customHeight="1" x14ac:dyDescent="0.2">
      <c r="A13" s="8" t="s">
        <v>127</v>
      </c>
      <c r="B13" s="209" t="s">
        <v>43</v>
      </c>
      <c r="C13" s="7">
        <v>2</v>
      </c>
      <c r="D13" s="24" t="s">
        <v>129</v>
      </c>
      <c r="E13" s="7" t="b">
        <v>0</v>
      </c>
      <c r="F13" s="24" t="s">
        <v>30</v>
      </c>
      <c r="G13" s="218" t="str">
        <f t="shared" si="0"/>
        <v>EUR1MDP5M=</v>
      </c>
      <c r="H13" s="24" t="str">
        <f>IFERROR(_xll.qlDepositRateHelper2(,G13,IF(RIGHT(B13,1)="N","1D",IF(LEFT(B13,1)="S","1W",B13)),C13,Calendar,+D13,E13,F13,Permanent,Trigger,ObjectOverwrite),"--")</f>
        <v>--</v>
      </c>
      <c r="I13" s="7" t="b">
        <v>0</v>
      </c>
      <c r="J13" s="18"/>
      <c r="K13" s="209" t="str">
        <f t="shared" si="4"/>
        <v>DP</v>
      </c>
      <c r="L13" s="231" t="str">
        <f t="shared" si="1"/>
        <v>5M</v>
      </c>
      <c r="M13" s="105" t="str">
        <f t="shared" si="5"/>
        <v>--</v>
      </c>
      <c r="N13" s="105" t="b">
        <f t="shared" si="2"/>
        <v>0</v>
      </c>
      <c r="O13" s="232">
        <v>1</v>
      </c>
      <c r="P13" s="232">
        <v>1</v>
      </c>
      <c r="Q13" s="105" t="str">
        <v>obj_00a39#0000</v>
      </c>
      <c r="R13" s="105" t="str">
        <f>_xll.qlRateHelperQuoteName(Q13)</f>
        <v>EUR1MSW7M=</v>
      </c>
      <c r="S13" s="66">
        <f>_xll.qlRateHelperQuoteValue(Q13)</f>
        <v>-1.0199999999999999E-3</v>
      </c>
      <c r="T13" s="232"/>
      <c r="U13" s="29">
        <f>_xll.qlRateHelperEarliestDate(Q13)</f>
        <v>42248</v>
      </c>
      <c r="V13" s="29">
        <f>_xll.qlRateHelperLatestDate(Q13)</f>
        <v>42461</v>
      </c>
      <c r="W13" s="105"/>
      <c r="AA13" s="70"/>
      <c r="AL13" s="28" t="s">
        <v>99</v>
      </c>
      <c r="AM13" s="29">
        <f>_xll.qlInterestRateIndexFixingDate(IborIndex&amp;Tenor,AN13,Trigger)</f>
        <v>42261</v>
      </c>
      <c r="AN13" s="29">
        <f>_xll.qlCalendarAdvance(Calendar,AN12,AL13,"f",,Trigger)</f>
        <v>42263</v>
      </c>
      <c r="AO13" s="29">
        <f>_xll.qlInterestRateIndexMaturity(IborIndex&amp;Tenor,AN13,Trigger)</f>
        <v>42293</v>
      </c>
      <c r="AP13" s="66">
        <f>_xll.qlIndexFixing($Z$5,AM13,,Trigger)</f>
        <v>-8.0769751865572559E-4</v>
      </c>
      <c r="AQ13" s="66">
        <f>_xll.qlIndexFixing($AS$1,AN13,,Trigger)</f>
        <v>-8.628751863336237E-4</v>
      </c>
      <c r="AR13" s="188">
        <f t="shared" si="3"/>
        <v>0.55177667677898112</v>
      </c>
    </row>
    <row r="14" spans="1:45" s="11" customFormat="1" ht="11.25" customHeight="1" x14ac:dyDescent="0.2">
      <c r="A14" s="8" t="s">
        <v>127</v>
      </c>
      <c r="B14" s="209" t="s">
        <v>2</v>
      </c>
      <c r="C14" s="7">
        <v>2</v>
      </c>
      <c r="D14" s="24" t="s">
        <v>129</v>
      </c>
      <c r="E14" s="7" t="b">
        <v>0</v>
      </c>
      <c r="F14" s="24" t="s">
        <v>30</v>
      </c>
      <c r="G14" s="218" t="str">
        <f t="shared" si="0"/>
        <v>EUR1MDP6M=</v>
      </c>
      <c r="H14" s="24" t="str">
        <f>IFERROR(_xll.qlDepositRateHelper2(,G14,IF(RIGHT(B14,1)="N","1D",IF(LEFT(B14,1)="S","1W",B14)),C14,Calendar,+D14,E14,F14,Permanent,Trigger,ObjectOverwrite),"--")</f>
        <v>--</v>
      </c>
      <c r="I14" s="7" t="b">
        <v>0</v>
      </c>
      <c r="J14" s="18"/>
      <c r="K14" s="209" t="str">
        <f t="shared" si="4"/>
        <v>DP</v>
      </c>
      <c r="L14" s="231" t="str">
        <f t="shared" si="1"/>
        <v>6M</v>
      </c>
      <c r="M14" s="105" t="str">
        <f t="shared" si="5"/>
        <v>--</v>
      </c>
      <c r="N14" s="105" t="b">
        <f t="shared" si="2"/>
        <v>0</v>
      </c>
      <c r="O14" s="232">
        <v>1</v>
      </c>
      <c r="P14" s="232">
        <v>1</v>
      </c>
      <c r="Q14" s="105" t="str">
        <v>obj_00a41#0000</v>
      </c>
      <c r="R14" s="105" t="str">
        <f>_xll.qlRateHelperQuoteName(Q14)</f>
        <v>EUR1MSW8M=</v>
      </c>
      <c r="S14" s="66">
        <f>_xll.qlRateHelperQuoteValue(Q14)</f>
        <v>-1.01E-3</v>
      </c>
      <c r="T14" s="232"/>
      <c r="U14" s="29">
        <f>_xll.qlRateHelperEarliestDate(Q14)</f>
        <v>42248</v>
      </c>
      <c r="V14" s="29">
        <f>_xll.qlRateHelperLatestDate(Q14)</f>
        <v>42492</v>
      </c>
      <c r="W14" s="105"/>
      <c r="AA14" s="70"/>
      <c r="AL14" s="28" t="s">
        <v>99</v>
      </c>
      <c r="AM14" s="29">
        <f>_xll.qlInterestRateIndexFixingDate(IborIndex&amp;Tenor,AN14,Trigger)</f>
        <v>42262</v>
      </c>
      <c r="AN14" s="29">
        <f>_xll.qlCalendarAdvance(Calendar,AN13,AL14,"f",,Trigger)</f>
        <v>42264</v>
      </c>
      <c r="AO14" s="29">
        <f>_xll.qlInterestRateIndexMaturity(IborIndex&amp;Tenor,AN14,Trigger)</f>
        <v>42296</v>
      </c>
      <c r="AP14" s="66">
        <f>_xll.qlIndexFixing($Z$5,AM14,,Trigger)</f>
        <v>-8.322576169865481E-4</v>
      </c>
      <c r="AQ14" s="66">
        <f>_xll.qlIndexFixing($AS$1,AN14,,Trigger)</f>
        <v>-8.6553712962178508E-4</v>
      </c>
      <c r="AR14" s="188">
        <f t="shared" si="3"/>
        <v>0.33279512635236985</v>
      </c>
    </row>
    <row r="15" spans="1:45" s="11" customFormat="1" ht="11.25" customHeight="1" x14ac:dyDescent="0.2">
      <c r="A15" s="8" t="s">
        <v>127</v>
      </c>
      <c r="B15" s="209" t="s">
        <v>44</v>
      </c>
      <c r="C15" s="7">
        <v>2</v>
      </c>
      <c r="D15" s="24" t="s">
        <v>129</v>
      </c>
      <c r="E15" s="7" t="b">
        <v>0</v>
      </c>
      <c r="F15" s="24" t="s">
        <v>30</v>
      </c>
      <c r="G15" s="218" t="str">
        <f t="shared" si="0"/>
        <v>EUR1MDP7M=</v>
      </c>
      <c r="H15" s="24" t="str">
        <f>IFERROR(_xll.qlDepositRateHelper2(,G15,IF(RIGHT(B15,1)="N","1D",IF(LEFT(B15,1)="S","1W",B15)),C15,Calendar,+D15,E15,F15,Permanent,Trigger,ObjectOverwrite),"--")</f>
        <v>--</v>
      </c>
      <c r="I15" s="7" t="b">
        <v>0</v>
      </c>
      <c r="J15" s="18"/>
      <c r="K15" s="209" t="str">
        <f t="shared" si="4"/>
        <v>DP</v>
      </c>
      <c r="L15" s="231" t="str">
        <f t="shared" si="1"/>
        <v>7M</v>
      </c>
      <c r="M15" s="105" t="str">
        <f t="shared" si="5"/>
        <v>--</v>
      </c>
      <c r="N15" s="105" t="b">
        <f t="shared" si="2"/>
        <v>0</v>
      </c>
      <c r="O15" s="232">
        <v>1</v>
      </c>
      <c r="P15" s="232">
        <v>1</v>
      </c>
      <c r="Q15" s="105" t="str">
        <v>obj_00a46#0000</v>
      </c>
      <c r="R15" s="105" t="str">
        <f>_xll.qlRateHelperQuoteName(Q15)</f>
        <v>EUR1MSW9M=</v>
      </c>
      <c r="S15" s="66">
        <f>_xll.qlRateHelperQuoteValue(Q15)</f>
        <v>-1.0299999999999999E-3</v>
      </c>
      <c r="T15" s="232"/>
      <c r="U15" s="29">
        <f>_xll.qlRateHelperEarliestDate(Q15)</f>
        <v>42248</v>
      </c>
      <c r="V15" s="29">
        <f>_xll.qlRateHelperLatestDate(Q15)</f>
        <v>42522</v>
      </c>
      <c r="W15" s="105"/>
      <c r="AA15" s="70"/>
      <c r="AL15" s="28" t="s">
        <v>99</v>
      </c>
      <c r="AM15" s="29">
        <f>_xll.qlInterestRateIndexFixingDate(IborIndex&amp;Tenor,AN15,Trigger)</f>
        <v>42263</v>
      </c>
      <c r="AN15" s="29">
        <f>_xll.qlCalendarAdvance(Calendar,AN14,AL15,"f",,Trigger)</f>
        <v>42265</v>
      </c>
      <c r="AO15" s="29">
        <f>_xll.qlInterestRateIndexMaturity(IborIndex&amp;Tenor,AN15,Trigger)</f>
        <v>42296</v>
      </c>
      <c r="AP15" s="66">
        <f>_xll.qlIndexFixing($Z$5,AM15,,Trigger)</f>
        <v>-8.5260861350303888E-4</v>
      </c>
      <c r="AQ15" s="66">
        <f>_xll.qlIndexFixing($AS$1,AN15,,Trigger)</f>
        <v>-8.7101985225368495E-4</v>
      </c>
      <c r="AR15" s="188">
        <f t="shared" si="3"/>
        <v>0.18411238750646067</v>
      </c>
    </row>
    <row r="16" spans="1:45" s="11" customFormat="1" ht="11.25" customHeight="1" x14ac:dyDescent="0.2">
      <c r="A16" s="8" t="s">
        <v>127</v>
      </c>
      <c r="B16" s="209" t="s">
        <v>73</v>
      </c>
      <c r="C16" s="7">
        <v>2</v>
      </c>
      <c r="D16" s="24" t="s">
        <v>129</v>
      </c>
      <c r="E16" s="7" t="b">
        <v>0</v>
      </c>
      <c r="F16" s="24" t="s">
        <v>30</v>
      </c>
      <c r="G16" s="218" t="str">
        <f t="shared" si="0"/>
        <v>EUR1MDP8M=</v>
      </c>
      <c r="H16" s="24" t="str">
        <f>IFERROR(_xll.qlDepositRateHelper2(,G16,IF(RIGHT(B16,1)="N","1D",IF(LEFT(B16,1)="S","1W",B16)),C16,Calendar,+D16,E16,F16,Permanent,Trigger,ObjectOverwrite),"--")</f>
        <v>--</v>
      </c>
      <c r="I16" s="7" t="b">
        <v>0</v>
      </c>
      <c r="J16" s="18"/>
      <c r="K16" s="209" t="str">
        <f t="shared" si="4"/>
        <v>DP</v>
      </c>
      <c r="L16" s="231" t="str">
        <f t="shared" si="1"/>
        <v>8M</v>
      </c>
      <c r="M16" s="105" t="str">
        <f t="shared" si="5"/>
        <v>--</v>
      </c>
      <c r="N16" s="105" t="b">
        <f t="shared" si="2"/>
        <v>0</v>
      </c>
      <c r="O16" s="232">
        <v>1</v>
      </c>
      <c r="P16" s="232">
        <v>1</v>
      </c>
      <c r="Q16" s="105" t="str">
        <v>obj_00a50#0000</v>
      </c>
      <c r="R16" s="105" t="str">
        <f>_xll.qlRateHelperQuoteName(Q16)</f>
        <v>EUR1MSW10M=</v>
      </c>
      <c r="S16" s="66">
        <f>_xll.qlRateHelperQuoteValue(Q16)</f>
        <v>-1.0299999999999999E-3</v>
      </c>
      <c r="T16" s="232"/>
      <c r="U16" s="29">
        <f>_xll.qlRateHelperEarliestDate(Q16)</f>
        <v>42248</v>
      </c>
      <c r="V16" s="29">
        <f>_xll.qlRateHelperLatestDate(Q16)</f>
        <v>42552</v>
      </c>
      <c r="W16" s="105"/>
      <c r="AA16" s="70"/>
      <c r="AL16" s="28" t="s">
        <v>99</v>
      </c>
      <c r="AM16" s="29">
        <f>_xll.qlInterestRateIndexFixingDate(IborIndex&amp;Tenor,AN16,Trigger)</f>
        <v>42264</v>
      </c>
      <c r="AN16" s="29">
        <f>_xll.qlCalendarAdvance(Calendar,AN15,AL16,"f",,Trigger)</f>
        <v>42268</v>
      </c>
      <c r="AO16" s="29">
        <f>_xll.qlInterestRateIndexMaturity(IborIndex&amp;Tenor,AN16,Trigger)</f>
        <v>42298</v>
      </c>
      <c r="AP16" s="66">
        <f>_xll.qlIndexFixing($Z$5,AM16,,Trigger)</f>
        <v>-9.4308916008056798E-4</v>
      </c>
      <c r="AQ16" s="66">
        <f>_xll.qlIndexFixing($AS$1,AN16,,Trigger)</f>
        <v>-8.7818907769898757E-4</v>
      </c>
      <c r="AR16" s="188">
        <f t="shared" si="3"/>
        <v>-0.64900082381580404</v>
      </c>
    </row>
    <row r="17" spans="1:44" s="11" customFormat="1" ht="11.25" customHeight="1" x14ac:dyDescent="0.2">
      <c r="A17" s="8" t="s">
        <v>127</v>
      </c>
      <c r="B17" s="209" t="s">
        <v>74</v>
      </c>
      <c r="C17" s="7">
        <v>2</v>
      </c>
      <c r="D17" s="24" t="s">
        <v>129</v>
      </c>
      <c r="E17" s="7" t="b">
        <v>0</v>
      </c>
      <c r="F17" s="24" t="s">
        <v>30</v>
      </c>
      <c r="G17" s="218" t="str">
        <f t="shared" si="0"/>
        <v>EUR1MDP9M=</v>
      </c>
      <c r="H17" s="24" t="str">
        <f>IFERROR(_xll.qlDepositRateHelper2(,G17,IF(RIGHT(B17,1)="N","1D",IF(LEFT(B17,1)="S","1W",B17)),C17,Calendar,+D17,E17,F17,Permanent,Trigger,ObjectOverwrite),"--")</f>
        <v>--</v>
      </c>
      <c r="I17" s="7" t="b">
        <v>0</v>
      </c>
      <c r="J17" s="18"/>
      <c r="K17" s="209" t="str">
        <f t="shared" si="4"/>
        <v>DP</v>
      </c>
      <c r="L17" s="231" t="str">
        <f t="shared" si="1"/>
        <v>9M</v>
      </c>
      <c r="M17" s="105" t="str">
        <f t="shared" si="5"/>
        <v>--</v>
      </c>
      <c r="N17" s="105" t="b">
        <f t="shared" si="2"/>
        <v>0</v>
      </c>
      <c r="O17" s="232">
        <v>1</v>
      </c>
      <c r="P17" s="232">
        <v>1</v>
      </c>
      <c r="Q17" s="105" t="str">
        <v>obj_00a2e#0000</v>
      </c>
      <c r="R17" s="105" t="str">
        <f>_xll.qlRateHelperQuoteName(Q17)</f>
        <v>EUR1MSW11M=</v>
      </c>
      <c r="S17" s="66">
        <f>_xll.qlRateHelperQuoteValue(Q17)</f>
        <v>-1.0299999999999999E-3</v>
      </c>
      <c r="T17" s="232"/>
      <c r="U17" s="29">
        <f>_xll.qlRateHelperEarliestDate(Q17)</f>
        <v>42248</v>
      </c>
      <c r="V17" s="29">
        <f>_xll.qlRateHelperLatestDate(Q17)</f>
        <v>42583</v>
      </c>
      <c r="W17" s="105"/>
      <c r="AA17" s="70"/>
      <c r="AL17" s="28" t="s">
        <v>99</v>
      </c>
      <c r="AM17" s="29">
        <f>_xll.qlInterestRateIndexFixingDate(IborIndex&amp;Tenor,AN17,Trigger)</f>
        <v>42265</v>
      </c>
      <c r="AN17" s="29">
        <f>_xll.qlCalendarAdvance(Calendar,AN16,AL17,"f",,Trigger)</f>
        <v>42269</v>
      </c>
      <c r="AO17" s="29">
        <f>_xll.qlInterestRateIndexMaturity(IborIndex&amp;Tenor,AN17,Trigger)</f>
        <v>42299</v>
      </c>
      <c r="AP17" s="66">
        <f>_xll.qlIndexFixing($Z$5,AM17,,Trigger)</f>
        <v>-9.5694019909897676E-4</v>
      </c>
      <c r="AQ17" s="66">
        <f>_xll.qlIndexFixing($AS$1,AN17,,Trigger)</f>
        <v>-8.9897267835439831E-4</v>
      </c>
      <c r="AR17" s="188">
        <f t="shared" si="3"/>
        <v>-0.57967520744578449</v>
      </c>
    </row>
    <row r="18" spans="1:44" s="11" customFormat="1" ht="11.25" customHeight="1" x14ac:dyDescent="0.2">
      <c r="A18" s="8" t="s">
        <v>127</v>
      </c>
      <c r="B18" s="209" t="s">
        <v>75</v>
      </c>
      <c r="C18" s="7">
        <v>2</v>
      </c>
      <c r="D18" s="24" t="s">
        <v>129</v>
      </c>
      <c r="E18" s="7" t="b">
        <v>0</v>
      </c>
      <c r="F18" s="24" t="s">
        <v>30</v>
      </c>
      <c r="G18" s="218" t="str">
        <f t="shared" si="0"/>
        <v>EUR1MDP10M=</v>
      </c>
      <c r="H18" s="24" t="str">
        <f>IFERROR(_xll.qlDepositRateHelper2(,G18,IF(RIGHT(B18,1)="N","1D",IF(LEFT(B18,1)="S","1W",B18)),C18,Calendar,+D18,E18,F18,Permanent,Trigger,ObjectOverwrite),"--")</f>
        <v>--</v>
      </c>
      <c r="I18" s="7" t="b">
        <v>0</v>
      </c>
      <c r="J18" s="20"/>
      <c r="K18" s="209" t="str">
        <f t="shared" si="4"/>
        <v>DP</v>
      </c>
      <c r="L18" s="231" t="str">
        <f t="shared" si="1"/>
        <v>10M</v>
      </c>
      <c r="M18" s="105" t="str">
        <f t="shared" si="5"/>
        <v>--</v>
      </c>
      <c r="N18" s="105" t="b">
        <f t="shared" si="2"/>
        <v>0</v>
      </c>
      <c r="O18" s="232">
        <v>1</v>
      </c>
      <c r="P18" s="232">
        <v>1</v>
      </c>
      <c r="Q18" s="105" t="str">
        <v>obj_00a48#0000</v>
      </c>
      <c r="R18" s="105" t="str">
        <f>_xll.qlRateHelperQuoteName(Q18)</f>
        <v>EUR1MSW12M=</v>
      </c>
      <c r="S18" s="66">
        <f>_xll.qlRateHelperQuoteValue(Q18)</f>
        <v>-1.0399999999999999E-3</v>
      </c>
      <c r="T18" s="232"/>
      <c r="U18" s="29">
        <f>_xll.qlRateHelperEarliestDate(Q18)</f>
        <v>42248</v>
      </c>
      <c r="V18" s="29">
        <f>_xll.qlRateHelperLatestDate(Q18)</f>
        <v>42614</v>
      </c>
      <c r="W18" s="105"/>
      <c r="AA18" s="79"/>
      <c r="AL18" s="28" t="s">
        <v>99</v>
      </c>
      <c r="AM18" s="29">
        <f>_xll.qlInterestRateIndexFixingDate(IborIndex&amp;Tenor,AN18,Trigger)</f>
        <v>42268</v>
      </c>
      <c r="AN18" s="29">
        <f>_xll.qlCalendarAdvance(Calendar,AN17,AL18,"f",,Trigger)</f>
        <v>42270</v>
      </c>
      <c r="AO18" s="29">
        <f>_xll.qlInterestRateIndexMaturity(IborIndex&amp;Tenor,AN18,Trigger)</f>
        <v>42300</v>
      </c>
      <c r="AP18" s="66">
        <f>_xll.qlIndexFixing($Z$5,AM18,,Trigger)</f>
        <v>-9.6062088532278267E-4</v>
      </c>
      <c r="AQ18" s="66">
        <f>_xll.qlIndexFixing($AS$1,AN18,,Trigger)</f>
        <v>-9.0290202256492955E-4</v>
      </c>
      <c r="AR18" s="188">
        <f t="shared" si="3"/>
        <v>-0.57718862757853118</v>
      </c>
    </row>
    <row r="19" spans="1:44" s="11" customFormat="1" ht="11.25" customHeight="1" x14ac:dyDescent="0.2">
      <c r="A19" s="8" t="s">
        <v>127</v>
      </c>
      <c r="B19" s="209" t="s">
        <v>76</v>
      </c>
      <c r="C19" s="7">
        <v>2</v>
      </c>
      <c r="D19" s="24" t="s">
        <v>129</v>
      </c>
      <c r="E19" s="7" t="b">
        <v>0</v>
      </c>
      <c r="F19" s="24" t="s">
        <v>30</v>
      </c>
      <c r="G19" s="218" t="str">
        <f t="shared" si="0"/>
        <v>EUR1MDP11M=</v>
      </c>
      <c r="H19" s="24" t="str">
        <f>IFERROR(_xll.qlDepositRateHelper2(,G19,IF(RIGHT(B19,1)="N","1D",IF(LEFT(B19,1)="S","1W",B19)),C19,Calendar,+D19,E19,F19,Permanent,Trigger,ObjectOverwrite),"--")</f>
        <v>--</v>
      </c>
      <c r="I19" s="7" t="b">
        <v>0</v>
      </c>
      <c r="J19" s="18"/>
      <c r="K19" s="209" t="str">
        <f t="shared" si="4"/>
        <v>DP</v>
      </c>
      <c r="L19" s="231" t="str">
        <f t="shared" si="1"/>
        <v>11M</v>
      </c>
      <c r="M19" s="105" t="str">
        <f t="shared" si="5"/>
        <v>--</v>
      </c>
      <c r="N19" s="105" t="b">
        <f t="shared" si="2"/>
        <v>0</v>
      </c>
      <c r="O19" s="232">
        <v>1</v>
      </c>
      <c r="P19" s="232">
        <v>1</v>
      </c>
      <c r="Q19" s="105" t="str">
        <v>obj_00a49#0000</v>
      </c>
      <c r="R19" s="105" t="str">
        <f>_xll.qlRateHelperQuoteName(Q19)</f>
        <v>EUR1MSW15M=</v>
      </c>
      <c r="S19" s="66">
        <f>_xll.qlRateHelperQuoteValue(Q19)</f>
        <v>-1.0574667799999999E-3</v>
      </c>
      <c r="T19" s="232"/>
      <c r="U19" s="29">
        <f>_xll.qlRateHelperEarliestDate(Q19)</f>
        <v>42248</v>
      </c>
      <c r="V19" s="29">
        <f>_xll.qlRateHelperLatestDate(Q19)</f>
        <v>42705</v>
      </c>
      <c r="W19" s="105"/>
      <c r="AA19" s="79"/>
      <c r="AL19" s="28" t="s">
        <v>99</v>
      </c>
      <c r="AM19" s="29">
        <f>_xll.qlInterestRateIndexFixingDate(IborIndex&amp;Tenor,AN19,Trigger)</f>
        <v>42269</v>
      </c>
      <c r="AN19" s="29">
        <f>_xll.qlCalendarAdvance(Calendar,AN18,AL19,"f",,Trigger)</f>
        <v>42271</v>
      </c>
      <c r="AO19" s="29">
        <f>_xll.qlInterestRateIndexMaturity(IborIndex&amp;Tenor,AN19,Trigger)</f>
        <v>42303</v>
      </c>
      <c r="AP19" s="66">
        <f>_xll.qlIndexFixing($Z$5,AM19,,Trigger)</f>
        <v>-9.6524837353256787E-4</v>
      </c>
      <c r="AQ19" s="66">
        <f>_xll.qlIndexFixing($AS$1,AN19,,Trigger)</f>
        <v>-9.3198511880476786E-4</v>
      </c>
      <c r="AR19" s="188">
        <f t="shared" si="3"/>
        <v>-0.33263254727800007</v>
      </c>
    </row>
    <row r="20" spans="1:44" s="11" customFormat="1" ht="11.25" customHeight="1" x14ac:dyDescent="0.2">
      <c r="A20" s="1" t="s">
        <v>127</v>
      </c>
      <c r="B20" s="213" t="s">
        <v>89</v>
      </c>
      <c r="C20" s="3">
        <v>2</v>
      </c>
      <c r="D20" s="25" t="s">
        <v>129</v>
      </c>
      <c r="E20" s="3" t="b">
        <v>0</v>
      </c>
      <c r="F20" s="25" t="s">
        <v>30</v>
      </c>
      <c r="G20" s="219" t="str">
        <f t="shared" si="0"/>
        <v>EUR1MDP12M=</v>
      </c>
      <c r="H20" s="25" t="str">
        <f>IFERROR(_xll.qlDepositRateHelper2(,G20,IF(RIGHT(B20,1)="N","1D",IF(LEFT(B20,1)="S","1W",B20)),C20,Calendar,+D20,E20,F20,Permanent,Trigger,ObjectOverwrite),"--")</f>
        <v>--</v>
      </c>
      <c r="I20" s="3" t="b">
        <v>0</v>
      </c>
      <c r="J20" s="18"/>
      <c r="K20" s="213" t="str">
        <f t="shared" si="4"/>
        <v>DP</v>
      </c>
      <c r="L20" s="231" t="str">
        <f t="shared" si="1"/>
        <v>12M</v>
      </c>
      <c r="M20" s="105" t="str">
        <f t="shared" si="5"/>
        <v>--</v>
      </c>
      <c r="N20" s="105" t="b">
        <f t="shared" si="2"/>
        <v>0</v>
      </c>
      <c r="O20" s="232">
        <v>1</v>
      </c>
      <c r="P20" s="232">
        <v>1</v>
      </c>
      <c r="Q20" s="105" t="str">
        <v>obj_00a34#0000</v>
      </c>
      <c r="R20" s="105" t="str">
        <f>_xll.qlRateHelperQuoteName(Q20)</f>
        <v>EUR1MSW18M=</v>
      </c>
      <c r="S20" s="66">
        <f>_xll.qlRateHelperQuoteValue(Q20)</f>
        <v>-1.00621185E-3</v>
      </c>
      <c r="T20" s="232"/>
      <c r="U20" s="29">
        <f>_xll.qlRateHelperEarliestDate(Q20)</f>
        <v>42248</v>
      </c>
      <c r="V20" s="29">
        <f>_xll.qlRateHelperLatestDate(Q20)</f>
        <v>42795</v>
      </c>
      <c r="W20" s="105"/>
      <c r="AA20" s="79"/>
      <c r="AL20" s="28" t="s">
        <v>99</v>
      </c>
      <c r="AM20" s="29">
        <f>_xll.qlInterestRateIndexFixingDate(IborIndex&amp;Tenor,AN20,Trigger)</f>
        <v>42270</v>
      </c>
      <c r="AN20" s="29">
        <f>_xll.qlCalendarAdvance(Calendar,AN19,AL20,"f",,Trigger)</f>
        <v>42272</v>
      </c>
      <c r="AO20" s="29">
        <f>_xll.qlInterestRateIndexMaturity(IborIndex&amp;Tenor,AN20,Trigger)</f>
        <v>42303</v>
      </c>
      <c r="AP20" s="66">
        <f>_xll.qlIndexFixing($Z$5,AM20,,Trigger)</f>
        <v>-9.6815912819382005E-4</v>
      </c>
      <c r="AQ20" s="66">
        <f>_xll.qlIndexFixing($AS$1,AN20,,Trigger)</f>
        <v>-9.4465368076024347E-4</v>
      </c>
      <c r="AR20" s="188">
        <f t="shared" si="3"/>
        <v>-0.23505447433576571</v>
      </c>
    </row>
    <row r="21" spans="1:44" s="11" customFormat="1" ht="11.25" customHeight="1" x14ac:dyDescent="0.2">
      <c r="A21" s="19"/>
      <c r="B21" s="19"/>
      <c r="C21" s="19"/>
      <c r="D21" s="19"/>
      <c r="E21" s="19"/>
      <c r="F21" s="19"/>
      <c r="G21" s="19"/>
      <c r="H21" s="19"/>
      <c r="I21" s="21"/>
      <c r="J21" s="18"/>
      <c r="K21" s="88" t="str">
        <f>A24</f>
        <v>SW</v>
      </c>
      <c r="L21" s="287" t="str">
        <f t="shared" ref="L21:L35" si="6">B24</f>
        <v>SW</v>
      </c>
      <c r="M21" s="104" t="str">
        <f>H24</f>
        <v>--</v>
      </c>
      <c r="N21" s="104" t="b">
        <f t="shared" ref="N21:N35" si="7">I24</f>
        <v>0</v>
      </c>
      <c r="O21" s="242">
        <v>1</v>
      </c>
      <c r="P21" s="242">
        <v>1</v>
      </c>
      <c r="Q21" s="105" t="str">
        <v>obj_00a55#0000</v>
      </c>
      <c r="R21" s="105" t="str">
        <f>_xll.qlRateHelperQuoteName(Q21)</f>
        <v>EUR1MSW21M=</v>
      </c>
      <c r="S21" s="66">
        <f>_xll.qlRateHelperQuoteValue(Q21)</f>
        <v>-9.1785144999999996E-4</v>
      </c>
      <c r="T21" s="232"/>
      <c r="U21" s="29">
        <f>_xll.qlRateHelperEarliestDate(Q21)</f>
        <v>42248</v>
      </c>
      <c r="V21" s="29">
        <f>_xll.qlRateHelperLatestDate(Q21)</f>
        <v>42887</v>
      </c>
      <c r="W21" s="105"/>
      <c r="AA21" s="79"/>
      <c r="AL21" s="28" t="s">
        <v>99</v>
      </c>
      <c r="AM21" s="29">
        <f>_xll.qlInterestRateIndexFixingDate(IborIndex&amp;Tenor,AN21,Trigger)</f>
        <v>42271</v>
      </c>
      <c r="AN21" s="29">
        <f>_xll.qlCalendarAdvance(Calendar,AN20,AL21,"f",,Trigger)</f>
        <v>42275</v>
      </c>
      <c r="AO21" s="29">
        <f>_xll.qlInterestRateIndexMaturity(IborIndex&amp;Tenor,AN21,Trigger)</f>
        <v>42305</v>
      </c>
      <c r="AP21" s="66">
        <f>_xll.qlIndexFixing($Z$5,AM21,,Trigger)</f>
        <v>-9.7644785325368133E-4</v>
      </c>
      <c r="AQ21" s="66">
        <f>_xll.qlIndexFixing($AS$1,AN21,,Trigger)</f>
        <v>-9.5739848789788695E-4</v>
      </c>
      <c r="AR21" s="188">
        <f t="shared" si="3"/>
        <v>-0.19049365355794379</v>
      </c>
    </row>
    <row r="22" spans="1:44" s="11" customFormat="1" ht="11.25" customHeight="1" x14ac:dyDescent="0.2">
      <c r="A22" s="19"/>
      <c r="B22" s="19"/>
      <c r="C22" s="19"/>
      <c r="D22" s="19"/>
      <c r="E22" s="19"/>
      <c r="F22" s="17"/>
      <c r="G22" s="4" t="s">
        <v>3</v>
      </c>
      <c r="H22" s="243" t="str">
        <f>_xll.qlEuribor(,Tenor,,Permanent,Trigger,ObjectOverwrite)</f>
        <v>obj_00843#0001</v>
      </c>
      <c r="J22" s="18"/>
      <c r="K22" s="89" t="str">
        <f t="shared" ref="K22:K35" si="8">A25</f>
        <v>SW</v>
      </c>
      <c r="L22" s="231" t="str">
        <f t="shared" si="6"/>
        <v>2W</v>
      </c>
      <c r="M22" s="105" t="str">
        <f t="shared" ref="M22:M35" si="9">H25</f>
        <v>--</v>
      </c>
      <c r="N22" s="105" t="b">
        <f t="shared" si="7"/>
        <v>0</v>
      </c>
      <c r="O22" s="232">
        <v>1</v>
      </c>
      <c r="P22" s="232">
        <v>1</v>
      </c>
      <c r="Q22" s="105" t="str">
        <v>obj_00a2f#0000</v>
      </c>
      <c r="R22" s="105" t="str">
        <f>_xll.qlRateHelperQuoteName(Q22)</f>
        <v>EUR1MSW2Y=</v>
      </c>
      <c r="S22" s="66">
        <f>_xll.qlRateHelperQuoteValue(Q22)</f>
        <v>-8.0000000000000004E-4</v>
      </c>
      <c r="T22" s="232"/>
      <c r="U22" s="29">
        <f>_xll.qlRateHelperEarliestDate(Q22)</f>
        <v>42248</v>
      </c>
      <c r="V22" s="29">
        <f>_xll.qlRateHelperLatestDate(Q22)</f>
        <v>42979</v>
      </c>
      <c r="W22" s="105"/>
      <c r="AA22" s="79"/>
      <c r="AL22" s="28" t="s">
        <v>99</v>
      </c>
      <c r="AM22" s="29">
        <f>_xll.qlInterestRateIndexFixingDate(IborIndex&amp;Tenor,AN22,Trigger)</f>
        <v>42272</v>
      </c>
      <c r="AN22" s="29">
        <f>_xll.qlCalendarAdvance(Calendar,AN21,AL22,"f",,Trigger)</f>
        <v>42276</v>
      </c>
      <c r="AO22" s="29">
        <f>_xll.qlInterestRateIndexMaturity(IborIndex&amp;Tenor,AN22,Trigger)</f>
        <v>42306</v>
      </c>
      <c r="AP22" s="66">
        <f>_xll.qlIndexFixing($Z$5,AM22,,Trigger)</f>
        <v>-9.7837547347712217E-4</v>
      </c>
      <c r="AQ22" s="66">
        <f>_xll.qlIndexFixing($AS$1,AN22,,Trigger)</f>
        <v>-9.8010695280453808E-4</v>
      </c>
      <c r="AR22" s="188">
        <f t="shared" si="3"/>
        <v>1.7314793274159079E-2</v>
      </c>
    </row>
    <row r="23" spans="1:44" s="11" customFormat="1" ht="11.25" customHeight="1" x14ac:dyDescent="0.2">
      <c r="A23" s="4" t="s">
        <v>7</v>
      </c>
      <c r="B23" s="4" t="s">
        <v>33</v>
      </c>
      <c r="C23" s="4" t="s">
        <v>4</v>
      </c>
      <c r="D23" s="4" t="s">
        <v>6</v>
      </c>
      <c r="E23" s="4" t="s">
        <v>5</v>
      </c>
      <c r="F23" s="4" t="s">
        <v>126</v>
      </c>
      <c r="G23" s="4" t="s">
        <v>106</v>
      </c>
      <c r="H23" s="4" t="s">
        <v>28</v>
      </c>
      <c r="I23" s="4" t="s">
        <v>29</v>
      </c>
      <c r="J23" s="18"/>
      <c r="K23" s="89" t="str">
        <f t="shared" si="8"/>
        <v>SW</v>
      </c>
      <c r="L23" s="231" t="str">
        <f t="shared" si="6"/>
        <v>3W</v>
      </c>
      <c r="M23" s="105" t="str">
        <f t="shared" si="9"/>
        <v>--</v>
      </c>
      <c r="N23" s="105" t="b">
        <f t="shared" si="7"/>
        <v>0</v>
      </c>
      <c r="O23" s="232">
        <v>1</v>
      </c>
      <c r="P23" s="232">
        <v>1</v>
      </c>
      <c r="Q23" s="105" t="str">
        <v>obj_00a51#0000</v>
      </c>
      <c r="R23" s="105" t="str">
        <f>_xll.qlRateHelperQuoteName(Q23)</f>
        <v>EUR1MSW2Y3M=</v>
      </c>
      <c r="S23" s="66">
        <f>_xll.qlRateHelperQuoteValue(Q23)</f>
        <v>-6.6292743999999998E-4</v>
      </c>
      <c r="T23" s="232"/>
      <c r="U23" s="29">
        <f>_xll.qlRateHelperEarliestDate(Q23)</f>
        <v>42248</v>
      </c>
      <c r="V23" s="29">
        <f>_xll.qlRateHelperLatestDate(Q23)</f>
        <v>43070</v>
      </c>
      <c r="W23" s="105"/>
      <c r="AA23" s="79"/>
      <c r="AL23" s="28" t="s">
        <v>99</v>
      </c>
      <c r="AM23" s="29">
        <f>_xll.qlInterestRateIndexFixingDate(IborIndex&amp;Tenor,AN23,Trigger)</f>
        <v>42275</v>
      </c>
      <c r="AN23" s="29">
        <f>_xll.qlCalendarAdvance(Calendar,AN22,AL23,"f",,Trigger)</f>
        <v>42277</v>
      </c>
      <c r="AO23" s="29">
        <f>_xll.qlInterestRateIndexMaturity(IborIndex&amp;Tenor,AN23,Trigger)</f>
        <v>42307</v>
      </c>
      <c r="AP23" s="66">
        <f>_xll.qlIndexFixing($Z$5,AM23,,Trigger)</f>
        <v>-9.7962577159016462E-4</v>
      </c>
      <c r="AQ23" s="66">
        <f>_xll.qlIndexFixing($AS$1,AN23,,Trigger)</f>
        <v>-9.8712559592566639E-4</v>
      </c>
      <c r="AR23" s="188">
        <f t="shared" si="3"/>
        <v>7.499824335501773E-2</v>
      </c>
    </row>
    <row r="24" spans="1:44" s="11" customFormat="1" ht="11.25" customHeight="1" x14ac:dyDescent="0.2">
      <c r="A24" s="97" t="s">
        <v>122</v>
      </c>
      <c r="B24" s="88" t="s">
        <v>122</v>
      </c>
      <c r="C24" s="98">
        <v>2</v>
      </c>
      <c r="D24" s="98" t="s">
        <v>212</v>
      </c>
      <c r="E24" s="98" t="s">
        <v>214</v>
      </c>
      <c r="F24" s="98" t="s">
        <v>30</v>
      </c>
      <c r="G24" s="217" t="str">
        <f t="shared" ref="G24:G38" si="10">UPPER(Currency)&amp;Tenor&amp;A24&amp;B24&amp;"="</f>
        <v>EUR1MSWSW=</v>
      </c>
      <c r="H24" s="98" t="str">
        <f>IFERROR(_xll.qlSwapRateHelper2(,G24,C24,IF(LEFT(B24,1)="S","1W",B24),Calendar,E24,D24,F24,$H$22,0,"0D",Discounting,Permanent,Trigger,ObjectOverwrite),"--")</f>
        <v>--</v>
      </c>
      <c r="I24" s="87" t="b">
        <v>0</v>
      </c>
      <c r="J24" s="18"/>
      <c r="K24" s="89" t="str">
        <f t="shared" si="8"/>
        <v>SW</v>
      </c>
      <c r="L24" s="231" t="str">
        <f t="shared" si="6"/>
        <v>1M</v>
      </c>
      <c r="M24" s="105" t="str">
        <f t="shared" si="9"/>
        <v>--</v>
      </c>
      <c r="N24" s="105" t="b">
        <f t="shared" si="7"/>
        <v>0</v>
      </c>
      <c r="O24" s="232">
        <v>1</v>
      </c>
      <c r="P24" s="232">
        <v>1</v>
      </c>
      <c r="Q24" s="105" t="str">
        <v>obj_00a45#0000</v>
      </c>
      <c r="R24" s="105" t="str">
        <f>_xll.qlRateHelperQuoteName(Q24)</f>
        <v>EUR1MSW2Y6M=</v>
      </c>
      <c r="S24" s="66">
        <f>_xll.qlRateHelperQuoteValue(Q24)</f>
        <v>-5.0789575E-4</v>
      </c>
      <c r="T24" s="232"/>
      <c r="U24" s="29">
        <f>_xll.qlRateHelperEarliestDate(Q24)</f>
        <v>42248</v>
      </c>
      <c r="V24" s="29">
        <f>_xll.qlRateHelperLatestDate(Q24)</f>
        <v>43160</v>
      </c>
      <c r="W24" s="105"/>
      <c r="AA24" s="70"/>
      <c r="AL24" s="28" t="s">
        <v>99</v>
      </c>
      <c r="AM24" s="29">
        <f>_xll.qlInterestRateIndexFixingDate(IborIndex&amp;Tenor,AN24,Trigger)</f>
        <v>42276</v>
      </c>
      <c r="AN24" s="29">
        <f>_xll.qlCalendarAdvance(Calendar,AN23,AL24,"f",,Trigger)</f>
        <v>42278</v>
      </c>
      <c r="AO24" s="29">
        <f>_xll.qlInterestRateIndexMaturity(IborIndex&amp;Tenor,AN24,Trigger)</f>
        <v>42310</v>
      </c>
      <c r="AP24" s="66">
        <f>_xll.qlIndexFixing($Z$5,AM24,,Trigger)</f>
        <v>-9.8008003987015702E-4</v>
      </c>
      <c r="AQ24" s="66">
        <f>_xll.qlIndexFixing($AS$1,AN24,,Trigger)</f>
        <v>-1.0206891967210903E-3</v>
      </c>
      <c r="AR24" s="188">
        <f t="shared" si="3"/>
        <v>0.40609156850933326</v>
      </c>
    </row>
    <row r="25" spans="1:44" s="11" customFormat="1" ht="11.25" customHeight="1" x14ac:dyDescent="0.2">
      <c r="A25" s="99" t="s">
        <v>122</v>
      </c>
      <c r="B25" s="89" t="s">
        <v>39</v>
      </c>
      <c r="C25" s="100">
        <v>2</v>
      </c>
      <c r="D25" s="100" t="s">
        <v>212</v>
      </c>
      <c r="E25" s="100" t="s">
        <v>214</v>
      </c>
      <c r="F25" s="100" t="s">
        <v>30</v>
      </c>
      <c r="G25" s="218" t="str">
        <f t="shared" si="10"/>
        <v>EUR1MSW2W=</v>
      </c>
      <c r="H25" s="100" t="str">
        <f>IFERROR(_xll.qlSwapRateHelper2(,G25,C25,IF(LEFT(B25,1)="S","1W",B25),Calendar,E25,D25,F25,$H$22,0,"0D",Discounting,Permanent,Trigger,ObjectOverwrite),"--")</f>
        <v>--</v>
      </c>
      <c r="I25" s="101" t="b">
        <v>0</v>
      </c>
      <c r="J25" s="18"/>
      <c r="K25" s="89" t="str">
        <f t="shared" si="8"/>
        <v>SW</v>
      </c>
      <c r="L25" s="231" t="str">
        <f t="shared" si="6"/>
        <v>2M</v>
      </c>
      <c r="M25" s="105" t="str">
        <f t="shared" si="9"/>
        <v>obj_00a28#0000</v>
      </c>
      <c r="N25" s="105" t="b">
        <f t="shared" si="7"/>
        <v>1</v>
      </c>
      <c r="O25" s="232">
        <v>1</v>
      </c>
      <c r="P25" s="232">
        <v>1</v>
      </c>
      <c r="Q25" s="105" t="str">
        <v>obj_00a2c#0000</v>
      </c>
      <c r="R25" s="105" t="str">
        <f>_xll.qlRateHelperQuoteName(Q25)</f>
        <v>EUR1MSW2Y9M=</v>
      </c>
      <c r="S25" s="66">
        <f>_xll.qlRateHelperQuoteValue(Q25)</f>
        <v>-3.2874880000000002E-4</v>
      </c>
      <c r="T25" s="232"/>
      <c r="U25" s="29">
        <f>_xll.qlRateHelperEarliestDate(Q25)</f>
        <v>42248</v>
      </c>
      <c r="V25" s="29">
        <f>_xll.qlRateHelperLatestDate(Q25)</f>
        <v>43252</v>
      </c>
      <c r="W25" s="105"/>
      <c r="AA25" s="70"/>
      <c r="AL25" s="28" t="s">
        <v>99</v>
      </c>
      <c r="AM25" s="29">
        <f>_xll.qlInterestRateIndexFixingDate(IborIndex&amp;Tenor,AN25,Trigger)</f>
        <v>42277</v>
      </c>
      <c r="AN25" s="29">
        <f>_xll.qlCalendarAdvance(Calendar,AN24,AL25,"f",,Trigger)</f>
        <v>42279</v>
      </c>
      <c r="AO25" s="29">
        <f>_xll.qlInterestRateIndexMaturity(IborIndex&amp;Tenor,AN25,Trigger)</f>
        <v>42310</v>
      </c>
      <c r="AP25" s="66">
        <f>_xll.qlIndexFixing($Z$5,AM25,,Trigger)</f>
        <v>-9.8008400025008423E-4</v>
      </c>
      <c r="AQ25" s="66">
        <f>_xll.qlIndexFixing($AS$1,AN25,,Trigger)</f>
        <v>-1.0310090353731062E-3</v>
      </c>
      <c r="AR25" s="188">
        <f t="shared" si="3"/>
        <v>0.50925035123021956</v>
      </c>
    </row>
    <row r="26" spans="1:44" s="11" customFormat="1" ht="11.25" customHeight="1" x14ac:dyDescent="0.2">
      <c r="A26" s="99" t="s">
        <v>122</v>
      </c>
      <c r="B26" s="89" t="s">
        <v>40</v>
      </c>
      <c r="C26" s="100">
        <v>2</v>
      </c>
      <c r="D26" s="100" t="s">
        <v>212</v>
      </c>
      <c r="E26" s="100" t="s">
        <v>214</v>
      </c>
      <c r="F26" s="100" t="s">
        <v>30</v>
      </c>
      <c r="G26" s="218" t="str">
        <f t="shared" si="10"/>
        <v>EUR1MSW3W=</v>
      </c>
      <c r="H26" s="100" t="str">
        <f>IFERROR(_xll.qlSwapRateHelper2(,G26,C26,IF(LEFT(B26,1)="S","1W",B26),Calendar,E26,D26,F26,$H$22,0,"0D",Discounting,Permanent,Trigger,ObjectOverwrite),"--")</f>
        <v>--</v>
      </c>
      <c r="I26" s="101" t="b">
        <v>0</v>
      </c>
      <c r="J26" s="18"/>
      <c r="K26" s="89" t="str">
        <f t="shared" si="8"/>
        <v>SW</v>
      </c>
      <c r="L26" s="231" t="str">
        <f t="shared" si="6"/>
        <v>3M</v>
      </c>
      <c r="M26" s="105" t="str">
        <f t="shared" si="9"/>
        <v>obj_00a3f#0000</v>
      </c>
      <c r="N26" s="105" t="b">
        <f t="shared" si="7"/>
        <v>1</v>
      </c>
      <c r="O26" s="232">
        <v>1</v>
      </c>
      <c r="P26" s="232">
        <v>1</v>
      </c>
      <c r="Q26" s="105" t="str">
        <v>obj_00a4c#0000</v>
      </c>
      <c r="R26" s="105" t="str">
        <f>_xll.qlRateHelperQuoteName(Q26)</f>
        <v>EUR1MSW3Y=</v>
      </c>
      <c r="S26" s="66">
        <f>_xll.qlRateHelperQuoteValue(Q26)</f>
        <v>-1.2E-4</v>
      </c>
      <c r="T26" s="232"/>
      <c r="U26" s="29">
        <f>_xll.qlRateHelperEarliestDate(Q26)</f>
        <v>42248</v>
      </c>
      <c r="V26" s="29">
        <f>_xll.qlRateHelperLatestDate(Q26)</f>
        <v>43346</v>
      </c>
      <c r="W26" s="105"/>
      <c r="AA26" s="70"/>
      <c r="AL26" s="28" t="s">
        <v>99</v>
      </c>
      <c r="AM26" s="29">
        <f>_xll.qlInterestRateIndexFixingDate(IborIndex&amp;Tenor,AN26,Trigger)</f>
        <v>42278</v>
      </c>
      <c r="AN26" s="29">
        <f>_xll.qlCalendarAdvance(Calendar,AN25,AL26,"f",,Trigger)</f>
        <v>42282</v>
      </c>
      <c r="AO26" s="29">
        <f>_xll.qlInterestRateIndexMaturity(IborIndex&amp;Tenor,AN26,Trigger)</f>
        <v>42313</v>
      </c>
      <c r="AP26" s="66">
        <f>_xll.qlIndexFixing($Z$5,AM26,,Trigger)</f>
        <v>-9.8261071124406568E-4</v>
      </c>
      <c r="AQ26" s="66">
        <f>_xll.qlIndexFixing($AS$1,AN26,,Trigger)</f>
        <v>-1.0478837583928102E-3</v>
      </c>
      <c r="AR26" s="188">
        <f t="shared" si="3"/>
        <v>0.65273047148744567</v>
      </c>
    </row>
    <row r="27" spans="1:44" s="11" customFormat="1" ht="11.25" customHeight="1" x14ac:dyDescent="0.2">
      <c r="A27" s="99" t="s">
        <v>122</v>
      </c>
      <c r="B27" s="89" t="s">
        <v>1</v>
      </c>
      <c r="C27" s="100">
        <v>2</v>
      </c>
      <c r="D27" s="100" t="s">
        <v>212</v>
      </c>
      <c r="E27" s="100" t="s">
        <v>214</v>
      </c>
      <c r="F27" s="100" t="s">
        <v>30</v>
      </c>
      <c r="G27" s="218" t="str">
        <f t="shared" si="10"/>
        <v>EUR1MSW1M=</v>
      </c>
      <c r="H27" s="100" t="str">
        <f>IFERROR(_xll.qlSwapRateHelper2(,G27,C27,IF(LEFT(B27,1)="S","1W",B27),Calendar,E27,D27,F27,$H$22,0,"0D",Discounting,Permanent,Trigger,ObjectOverwrite),"--")</f>
        <v>--</v>
      </c>
      <c r="I27" s="101" t="b">
        <v>0</v>
      </c>
      <c r="J27" s="18"/>
      <c r="K27" s="89" t="str">
        <f t="shared" si="8"/>
        <v>SW</v>
      </c>
      <c r="L27" s="231" t="str">
        <f t="shared" si="6"/>
        <v>4M</v>
      </c>
      <c r="M27" s="105" t="str">
        <f t="shared" si="9"/>
        <v>obj_00a38#0000</v>
      </c>
      <c r="N27" s="105" t="b">
        <f t="shared" si="7"/>
        <v>1</v>
      </c>
      <c r="O27" s="232">
        <v>1</v>
      </c>
      <c r="P27" s="232">
        <v>1</v>
      </c>
      <c r="Q27" s="105" t="str">
        <v>obj_00a5b#0000</v>
      </c>
      <c r="R27" s="105" t="str">
        <f>_xll.qlRateHelperQuoteName(Q27)</f>
        <v>EUR1MSW4Y=</v>
      </c>
      <c r="S27" s="66">
        <f>_xll.qlRateHelperQuoteValue(Q27)</f>
        <v>9.2000000000000003E-4</v>
      </c>
      <c r="T27" s="232"/>
      <c r="U27" s="29">
        <f>_xll.qlRateHelperEarliestDate(Q27)</f>
        <v>42248</v>
      </c>
      <c r="V27" s="29">
        <f>_xll.qlRateHelperLatestDate(Q27)</f>
        <v>43710</v>
      </c>
      <c r="W27" s="105"/>
      <c r="AA27" s="70"/>
      <c r="AL27" s="28" t="s">
        <v>99</v>
      </c>
      <c r="AM27" s="29">
        <f>_xll.qlInterestRateIndexFixingDate(IborIndex&amp;Tenor,AN27,Trigger)</f>
        <v>42279</v>
      </c>
      <c r="AN27" s="29">
        <f>_xll.qlCalendarAdvance(Calendar,AN26,AL27,"f",,Trigger)</f>
        <v>42283</v>
      </c>
      <c r="AO27" s="29">
        <f>_xll.qlInterestRateIndexMaturity(IborIndex&amp;Tenor,AN27,Trigger)</f>
        <v>42314</v>
      </c>
      <c r="AP27" s="66">
        <f>_xll.qlIndexFixing($Z$5,AM27,,Trigger)</f>
        <v>-9.845238761041486E-4</v>
      </c>
      <c r="AQ27" s="66">
        <f>_xll.qlIndexFixing($AS$1,AN27,,Trigger)</f>
        <v>-1.0536018436639594E-3</v>
      </c>
      <c r="AR27" s="188">
        <f t="shared" si="3"/>
        <v>0.69077967559810771</v>
      </c>
    </row>
    <row r="28" spans="1:44" s="11" customFormat="1" ht="11.25" customHeight="1" x14ac:dyDescent="0.2">
      <c r="A28" s="99" t="s">
        <v>122</v>
      </c>
      <c r="B28" s="89" t="s">
        <v>41</v>
      </c>
      <c r="C28" s="100">
        <v>2</v>
      </c>
      <c r="D28" s="100" t="s">
        <v>212</v>
      </c>
      <c r="E28" s="100" t="s">
        <v>214</v>
      </c>
      <c r="F28" s="100" t="s">
        <v>30</v>
      </c>
      <c r="G28" s="218" t="str">
        <f t="shared" si="10"/>
        <v>EUR1MSW2M=</v>
      </c>
      <c r="H28" s="100" t="str">
        <f>IFERROR(_xll.qlSwapRateHelper2(,G28,C28,IF(LEFT(B28,1)="S","1W",B28),Calendar,E28,D28,F28,$H$22,0,"0D",Discounting,Permanent,Trigger,ObjectOverwrite),"--")</f>
        <v>obj_00a28#0000</v>
      </c>
      <c r="I28" s="101" t="b">
        <v>1</v>
      </c>
      <c r="J28" s="18"/>
      <c r="K28" s="89" t="str">
        <f t="shared" si="8"/>
        <v>SW</v>
      </c>
      <c r="L28" s="231" t="str">
        <f t="shared" si="6"/>
        <v>5M</v>
      </c>
      <c r="M28" s="105" t="str">
        <f t="shared" si="9"/>
        <v>obj_00a4e#0000</v>
      </c>
      <c r="N28" s="105" t="b">
        <f t="shared" si="7"/>
        <v>1</v>
      </c>
      <c r="O28" s="232">
        <v>1</v>
      </c>
      <c r="P28" s="232">
        <v>1</v>
      </c>
      <c r="Q28" s="105" t="str">
        <v>obj_00a40#0000</v>
      </c>
      <c r="R28" s="105" t="str">
        <f>_xll.qlRateHelperQuoteName(Q28)</f>
        <v>EUR1MSW5Y=</v>
      </c>
      <c r="S28" s="66">
        <f>_xll.qlRateHelperQuoteValue(Q28)</f>
        <v>2.1900000000000001E-3</v>
      </c>
      <c r="T28" s="232"/>
      <c r="U28" s="29">
        <f>_xll.qlRateHelperEarliestDate(Q28)</f>
        <v>42248</v>
      </c>
      <c r="V28" s="29">
        <f>_xll.qlRateHelperLatestDate(Q28)</f>
        <v>44075</v>
      </c>
      <c r="W28" s="105"/>
      <c r="AA28" s="70"/>
      <c r="AL28" s="28" t="s">
        <v>99</v>
      </c>
      <c r="AM28" s="29">
        <f>_xll.qlInterestRateIndexFixingDate(IborIndex&amp;Tenor,AN28,Trigger)</f>
        <v>42282</v>
      </c>
      <c r="AN28" s="29">
        <f>_xll.qlCalendarAdvance(Calendar,AN27,AL28,"f",,Trigger)</f>
        <v>42284</v>
      </c>
      <c r="AO28" s="29">
        <f>_xll.qlInterestRateIndexMaturity(IborIndex&amp;Tenor,AN28,Trigger)</f>
        <v>42317</v>
      </c>
      <c r="AP28" s="66">
        <f>_xll.qlIndexFixing($Z$5,AM28,,Trigger)</f>
        <v>-9.9238640699474763E-4</v>
      </c>
      <c r="AQ28" s="66">
        <f>_xll.qlIndexFixing($AS$1,AN28,,Trigger)</f>
        <v>-1.0591839266035101E-3</v>
      </c>
      <c r="AR28" s="188">
        <f t="shared" si="3"/>
        <v>0.66797519608762435</v>
      </c>
    </row>
    <row r="29" spans="1:44" s="11" customFormat="1" ht="11.25" customHeight="1" x14ac:dyDescent="0.2">
      <c r="A29" s="99" t="s">
        <v>122</v>
      </c>
      <c r="B29" s="89" t="s">
        <v>0</v>
      </c>
      <c r="C29" s="100">
        <v>2</v>
      </c>
      <c r="D29" s="100" t="s">
        <v>212</v>
      </c>
      <c r="E29" s="100" t="s">
        <v>214</v>
      </c>
      <c r="F29" s="100" t="s">
        <v>30</v>
      </c>
      <c r="G29" s="218" t="str">
        <f t="shared" si="10"/>
        <v>EUR1MSW3M=</v>
      </c>
      <c r="H29" s="100" t="str">
        <f>IFERROR(_xll.qlSwapRateHelper2(,G29,C29,IF(LEFT(B29,1)="S","1W",B29),Calendar,E29,D29,F29,$H$22,0,"0D",Discounting,Permanent,Trigger,ObjectOverwrite),"--")</f>
        <v>obj_00a3f#0000</v>
      </c>
      <c r="I29" s="101" t="b">
        <v>1</v>
      </c>
      <c r="J29" s="18"/>
      <c r="K29" s="89" t="str">
        <f t="shared" si="8"/>
        <v>SW</v>
      </c>
      <c r="L29" s="231" t="str">
        <f t="shared" si="6"/>
        <v>6M</v>
      </c>
      <c r="M29" s="105" t="str">
        <f t="shared" si="9"/>
        <v>obj_00a5a#0000</v>
      </c>
      <c r="N29" s="105" t="b">
        <f t="shared" si="7"/>
        <v>1</v>
      </c>
      <c r="O29" s="232">
        <v>1</v>
      </c>
      <c r="P29" s="232">
        <v>1</v>
      </c>
      <c r="Q29" s="105" t="str">
        <v>obj_00a31#0000</v>
      </c>
      <c r="R29" s="105" t="str">
        <f>_xll.qlRateHelperQuoteName(Q29)</f>
        <v>EUR1MSW6Y=</v>
      </c>
      <c r="S29" s="66">
        <f>_xll.qlRateHelperQuoteValue(Q29)</f>
        <v>3.5299999999999997E-3</v>
      </c>
      <c r="T29" s="232"/>
      <c r="U29" s="29">
        <f>_xll.qlRateHelperEarliestDate(Q29)</f>
        <v>42248</v>
      </c>
      <c r="V29" s="29">
        <f>_xll.qlRateHelperLatestDate(Q29)</f>
        <v>44440</v>
      </c>
      <c r="W29" s="105"/>
      <c r="AA29" s="70"/>
      <c r="AL29" s="28" t="s">
        <v>99</v>
      </c>
      <c r="AM29" s="29">
        <f>_xll.qlInterestRateIndexFixingDate(IborIndex&amp;Tenor,AN29,Trigger)</f>
        <v>42283</v>
      </c>
      <c r="AN29" s="29">
        <f>_xll.qlCalendarAdvance(Calendar,AN28,AL29,"f",,Trigger)</f>
        <v>42285</v>
      </c>
      <c r="AO29" s="29">
        <f>_xll.qlInterestRateIndexMaturity(IborIndex&amp;Tenor,AN29,Trigger)</f>
        <v>42317</v>
      </c>
      <c r="AP29" s="66">
        <f>_xll.qlIndexFixing($Z$5,AM29,,Trigger)</f>
        <v>-9.9277430154823265E-4</v>
      </c>
      <c r="AQ29" s="66">
        <f>_xll.qlIndexFixing($AS$1,AN29,,Trigger)</f>
        <v>-1.0829110702327248E-3</v>
      </c>
      <c r="AR29" s="188">
        <f t="shared" si="3"/>
        <v>0.90136768684492141</v>
      </c>
    </row>
    <row r="30" spans="1:44" s="11" customFormat="1" ht="11.25" customHeight="1" x14ac:dyDescent="0.2">
      <c r="A30" s="99" t="s">
        <v>122</v>
      </c>
      <c r="B30" s="89" t="s">
        <v>42</v>
      </c>
      <c r="C30" s="100">
        <v>2</v>
      </c>
      <c r="D30" s="100" t="s">
        <v>212</v>
      </c>
      <c r="E30" s="100" t="s">
        <v>214</v>
      </c>
      <c r="F30" s="100" t="s">
        <v>30</v>
      </c>
      <c r="G30" s="218" t="str">
        <f t="shared" si="10"/>
        <v>EUR1MSW4M=</v>
      </c>
      <c r="H30" s="100" t="str">
        <f>IFERROR(_xll.qlSwapRateHelper2(,G30,C30,IF(LEFT(B30,1)="S","1W",B30),Calendar,E30,D30,F30,$H$22,0,"0D",Discounting,Permanent,Trigger,ObjectOverwrite),"--")</f>
        <v>obj_00a38#0000</v>
      </c>
      <c r="I30" s="101" t="b">
        <v>1</v>
      </c>
      <c r="J30" s="18"/>
      <c r="K30" s="89" t="str">
        <f t="shared" si="8"/>
        <v>SW</v>
      </c>
      <c r="L30" s="231" t="str">
        <f t="shared" si="6"/>
        <v>7M</v>
      </c>
      <c r="M30" s="105" t="str">
        <f t="shared" si="9"/>
        <v>obj_00a39#0000</v>
      </c>
      <c r="N30" s="105" t="b">
        <f t="shared" si="7"/>
        <v>1</v>
      </c>
      <c r="O30" s="232">
        <v>1</v>
      </c>
      <c r="P30" s="232">
        <v>1</v>
      </c>
      <c r="Q30" s="105" t="str">
        <v>obj_00a4b#0000</v>
      </c>
      <c r="R30" s="105" t="str">
        <f>_xll.qlRateHelperQuoteName(Q30)</f>
        <v>EUR1MSW7Y=</v>
      </c>
      <c r="S30" s="66">
        <f>_xll.qlRateHelperQuoteValue(Q30)</f>
        <v>4.8999999999999998E-3</v>
      </c>
      <c r="T30" s="232"/>
      <c r="U30" s="29">
        <f>_xll.qlRateHelperEarliestDate(Q30)</f>
        <v>42248</v>
      </c>
      <c r="V30" s="29">
        <f>_xll.qlRateHelperLatestDate(Q30)</f>
        <v>44805</v>
      </c>
      <c r="W30" s="105"/>
      <c r="AA30" s="70"/>
      <c r="AL30" s="28" t="s">
        <v>99</v>
      </c>
      <c r="AM30" s="29">
        <f>_xll.qlInterestRateIndexFixingDate(IborIndex&amp;Tenor,AN30,Trigger)</f>
        <v>42284</v>
      </c>
      <c r="AN30" s="29">
        <f>_xll.qlCalendarAdvance(Calendar,AN29,AL30,"f",,Trigger)</f>
        <v>42286</v>
      </c>
      <c r="AO30" s="29">
        <f>_xll.qlInterestRateIndexMaturity(IborIndex&amp;Tenor,AN30,Trigger)</f>
        <v>42317</v>
      </c>
      <c r="AP30" s="66">
        <f>_xll.qlIndexFixing($Z$5,AM30,,Trigger)</f>
        <v>-9.9318699821543573E-4</v>
      </c>
      <c r="AQ30" s="66">
        <f>_xll.qlIndexFixing($AS$1,AN30,,Trigger)</f>
        <v>-1.0897715494084445E-3</v>
      </c>
      <c r="AR30" s="188">
        <f t="shared" si="3"/>
        <v>0.96584551193008805</v>
      </c>
    </row>
    <row r="31" spans="1:44" s="11" customFormat="1" ht="11.25" customHeight="1" x14ac:dyDescent="0.2">
      <c r="A31" s="99" t="s">
        <v>122</v>
      </c>
      <c r="B31" s="89" t="s">
        <v>43</v>
      </c>
      <c r="C31" s="100">
        <v>2</v>
      </c>
      <c r="D31" s="100" t="s">
        <v>212</v>
      </c>
      <c r="E31" s="100" t="s">
        <v>214</v>
      </c>
      <c r="F31" s="100" t="s">
        <v>30</v>
      </c>
      <c r="G31" s="218" t="str">
        <f t="shared" si="10"/>
        <v>EUR1MSW5M=</v>
      </c>
      <c r="H31" s="100" t="str">
        <f>IFERROR(_xll.qlSwapRateHelper2(,G31,C31,IF(LEFT(B31,1)="S","1W",B31),Calendar,E31,D31,F31,$H$22,0,"0D",Discounting,Permanent,Trigger,ObjectOverwrite),"--")</f>
        <v>obj_00a4e#0000</v>
      </c>
      <c r="I31" s="101" t="b">
        <v>1</v>
      </c>
      <c r="J31" s="18"/>
      <c r="K31" s="89" t="str">
        <f t="shared" si="8"/>
        <v>SW</v>
      </c>
      <c r="L31" s="231" t="str">
        <f t="shared" si="6"/>
        <v>8M</v>
      </c>
      <c r="M31" s="105" t="str">
        <f t="shared" si="9"/>
        <v>obj_00a41#0000</v>
      </c>
      <c r="N31" s="105" t="b">
        <f t="shared" si="7"/>
        <v>1</v>
      </c>
      <c r="O31" s="232">
        <v>1</v>
      </c>
      <c r="P31" s="232">
        <v>1</v>
      </c>
      <c r="Q31" s="105" t="str">
        <v>obj_00a3c#0000</v>
      </c>
      <c r="R31" s="105" t="str">
        <f>_xll.qlRateHelperQuoteName(Q31)</f>
        <v>EUR1MSW8Y=</v>
      </c>
      <c r="S31" s="66">
        <f>_xll.qlRateHelperQuoteValue(Q31)</f>
        <v>6.2199999999999998E-3</v>
      </c>
      <c r="T31" s="232"/>
      <c r="U31" s="29">
        <f>_xll.qlRateHelperEarliestDate(Q31)</f>
        <v>42248</v>
      </c>
      <c r="V31" s="29">
        <f>_xll.qlRateHelperLatestDate(Q31)</f>
        <v>45170</v>
      </c>
      <c r="W31" s="105"/>
      <c r="AA31" s="70"/>
      <c r="AL31" s="28" t="s">
        <v>99</v>
      </c>
      <c r="AM31" s="29">
        <f>_xll.qlInterestRateIndexFixingDate(IborIndex&amp;Tenor,AN31,Trigger)</f>
        <v>42285</v>
      </c>
      <c r="AN31" s="29">
        <f>_xll.qlCalendarAdvance(Calendar,AN30,AL31,"f",,Trigger)</f>
        <v>42289</v>
      </c>
      <c r="AO31" s="29">
        <f>_xll.qlInterestRateIndexMaturity(IborIndex&amp;Tenor,AN31,Trigger)</f>
        <v>42320</v>
      </c>
      <c r="AP31" s="66">
        <f>_xll.qlIndexFixing($Z$5,AM31,,Trigger)</f>
        <v>-1.0056684801911457E-3</v>
      </c>
      <c r="AQ31" s="66">
        <f>_xll.qlIndexFixing($AS$1,AN31,,Trigger)</f>
        <v>-1.0988664515024481E-3</v>
      </c>
      <c r="AR31" s="188">
        <f t="shared" si="3"/>
        <v>0.93197971311302386</v>
      </c>
    </row>
    <row r="32" spans="1:44" s="11" customFormat="1" ht="11.25" customHeight="1" x14ac:dyDescent="0.2">
      <c r="A32" s="99" t="s">
        <v>122</v>
      </c>
      <c r="B32" s="89" t="s">
        <v>2</v>
      </c>
      <c r="C32" s="100">
        <v>2</v>
      </c>
      <c r="D32" s="100" t="s">
        <v>212</v>
      </c>
      <c r="E32" s="100" t="s">
        <v>214</v>
      </c>
      <c r="F32" s="100" t="s">
        <v>30</v>
      </c>
      <c r="G32" s="218" t="str">
        <f t="shared" si="10"/>
        <v>EUR1MSW6M=</v>
      </c>
      <c r="H32" s="100" t="str">
        <f>IFERROR(_xll.qlSwapRateHelper2(,G32,C32,IF(LEFT(B32,1)="S","1W",B32),Calendar,E32,D32,F32,$H$22,0,"0D",Discounting,Permanent,Trigger,ObjectOverwrite),"--")</f>
        <v>obj_00a5a#0000</v>
      </c>
      <c r="I32" s="101" t="b">
        <v>1</v>
      </c>
      <c r="J32" s="18"/>
      <c r="K32" s="89" t="str">
        <f t="shared" si="8"/>
        <v>SW</v>
      </c>
      <c r="L32" s="231" t="str">
        <f t="shared" si="6"/>
        <v>9M</v>
      </c>
      <c r="M32" s="105" t="str">
        <f t="shared" si="9"/>
        <v>obj_00a46#0000</v>
      </c>
      <c r="N32" s="105" t="b">
        <f t="shared" si="7"/>
        <v>1</v>
      </c>
      <c r="O32" s="232">
        <v>1</v>
      </c>
      <c r="P32" s="232">
        <v>1</v>
      </c>
      <c r="Q32" s="105" t="str">
        <v>obj_00a5f#0000</v>
      </c>
      <c r="R32" s="105" t="str">
        <f>_xll.qlRateHelperQuoteName(Q32)</f>
        <v>EUR1MSW9Y=</v>
      </c>
      <c r="S32" s="66">
        <f>_xll.qlRateHelperQuoteValue(Q32)</f>
        <v>7.45E-3</v>
      </c>
      <c r="T32" s="232"/>
      <c r="U32" s="29">
        <f>_xll.qlRateHelperEarliestDate(Q32)</f>
        <v>42248</v>
      </c>
      <c r="V32" s="29">
        <f>_xll.qlRateHelperLatestDate(Q32)</f>
        <v>45537</v>
      </c>
      <c r="W32" s="105"/>
      <c r="AA32" s="70"/>
      <c r="AJ32" s="34" t="s">
        <v>175</v>
      </c>
      <c r="AL32" s="28" t="s">
        <v>99</v>
      </c>
      <c r="AM32" s="29">
        <f>_xll.qlInterestRateIndexFixingDate(IborIndex&amp;Tenor,AN32,Trigger)</f>
        <v>42286</v>
      </c>
      <c r="AN32" s="29">
        <f>_xll.qlCalendarAdvance(Calendar,AN31,AL32,"f",,Trigger)</f>
        <v>42290</v>
      </c>
      <c r="AO32" s="29">
        <f>_xll.qlInterestRateIndexMaturity(IborIndex&amp;Tenor,AN32,Trigger)</f>
        <v>42321</v>
      </c>
      <c r="AP32" s="66">
        <f>_xll.qlIndexFixing($Z$5,AM32,,Trigger)</f>
        <v>-1.0105277745799516E-3</v>
      </c>
      <c r="AQ32" s="66">
        <f>_xll.qlIndexFixing($AS$1,AN32,,Trigger)</f>
        <v>-1.1030194864068699E-3</v>
      </c>
      <c r="AR32" s="188">
        <f t="shared" si="3"/>
        <v>0.92491711826918255</v>
      </c>
    </row>
    <row r="33" spans="1:44" s="11" customFormat="1" ht="11.25" customHeight="1" x14ac:dyDescent="0.2">
      <c r="A33" s="99" t="s">
        <v>122</v>
      </c>
      <c r="B33" s="89" t="s">
        <v>44</v>
      </c>
      <c r="C33" s="100">
        <v>2</v>
      </c>
      <c r="D33" s="100" t="s">
        <v>212</v>
      </c>
      <c r="E33" s="100" t="s">
        <v>214</v>
      </c>
      <c r="F33" s="100" t="s">
        <v>30</v>
      </c>
      <c r="G33" s="218" t="str">
        <f t="shared" si="10"/>
        <v>EUR1MSW7M=</v>
      </c>
      <c r="H33" s="100" t="str">
        <f>IFERROR(_xll.qlSwapRateHelper2(,G33,C33,IF(LEFT(B33,1)="S","1W",B33),Calendar,E33,D33,F33,$H$22,0,"0D",Discounting,Permanent,Trigger,ObjectOverwrite),"--")</f>
        <v>obj_00a39#0000</v>
      </c>
      <c r="I33" s="101" t="b">
        <v>1</v>
      </c>
      <c r="K33" s="89" t="str">
        <f t="shared" si="8"/>
        <v>SW</v>
      </c>
      <c r="L33" s="231" t="str">
        <f t="shared" si="6"/>
        <v>10M</v>
      </c>
      <c r="M33" s="105" t="str">
        <f t="shared" si="9"/>
        <v>obj_00a50#0000</v>
      </c>
      <c r="N33" s="105" t="b">
        <f t="shared" si="7"/>
        <v>1</v>
      </c>
      <c r="O33" s="232">
        <v>1</v>
      </c>
      <c r="P33" s="232">
        <v>1</v>
      </c>
      <c r="Q33" s="105" t="str">
        <v>obj_00a2b#0000</v>
      </c>
      <c r="R33" s="105" t="str">
        <f>_xll.qlRateHelperQuoteName(Q33)</f>
        <v>EUR1MSW10Y=</v>
      </c>
      <c r="S33" s="66">
        <f>_xll.qlRateHelperQuoteValue(Q33)</f>
        <v>8.539999999999999E-3</v>
      </c>
      <c r="T33" s="232"/>
      <c r="U33" s="29">
        <f>_xll.qlRateHelperEarliestDate(Q33)</f>
        <v>42248</v>
      </c>
      <c r="V33" s="29">
        <f>_xll.qlRateHelperLatestDate(Q33)</f>
        <v>45901</v>
      </c>
      <c r="W33" s="105"/>
      <c r="AA33" s="70"/>
      <c r="AJ33" s="196">
        <f t="array" ref="AJ33">MAX(ABS(AR2:AR517))/10000</f>
        <v>1.4662824719851599E-4</v>
      </c>
      <c r="AL33" s="28" t="s">
        <v>99</v>
      </c>
      <c r="AM33" s="29">
        <f>_xll.qlInterestRateIndexFixingDate(IborIndex&amp;Tenor,AN33,Trigger)</f>
        <v>42289</v>
      </c>
      <c r="AN33" s="29">
        <f>_xll.qlCalendarAdvance(Calendar,AN32,AL33,"f",,Trigger)</f>
        <v>42291</v>
      </c>
      <c r="AO33" s="29">
        <f>_xll.qlInterestRateIndexMaturity(IborIndex&amp;Tenor,AN33,Trigger)</f>
        <v>42324</v>
      </c>
      <c r="AP33" s="66">
        <f>_xll.qlIndexFixing($Z$5,AM33,,Trigger)</f>
        <v>-1.0238364957571022E-3</v>
      </c>
      <c r="AQ33" s="66">
        <f>_xll.qlIndexFixing($AS$1,AN33,,Trigger)</f>
        <v>-1.1070267385066539E-3</v>
      </c>
      <c r="AR33" s="188">
        <f t="shared" si="3"/>
        <v>0.83190242749551713</v>
      </c>
    </row>
    <row r="34" spans="1:44" s="11" customFormat="1" ht="11.25" customHeight="1" x14ac:dyDescent="0.2">
      <c r="A34" s="99" t="s">
        <v>122</v>
      </c>
      <c r="B34" s="89" t="s">
        <v>73</v>
      </c>
      <c r="C34" s="100">
        <v>2</v>
      </c>
      <c r="D34" s="100" t="s">
        <v>212</v>
      </c>
      <c r="E34" s="100" t="s">
        <v>214</v>
      </c>
      <c r="F34" s="100" t="s">
        <v>30</v>
      </c>
      <c r="G34" s="218" t="str">
        <f t="shared" si="10"/>
        <v>EUR1MSW8M=</v>
      </c>
      <c r="H34" s="100" t="str">
        <f>IFERROR(_xll.qlSwapRateHelper2(,G34,C34,IF(LEFT(B34,1)="S","1W",B34),Calendar,E34,D34,F34,$H$22,0,"0D",Discounting,Permanent,Trigger,ObjectOverwrite),"--")</f>
        <v>obj_00a41#0000</v>
      </c>
      <c r="I34" s="101" t="b">
        <v>1</v>
      </c>
      <c r="K34" s="89" t="str">
        <f t="shared" si="8"/>
        <v>SW</v>
      </c>
      <c r="L34" s="231" t="str">
        <f t="shared" si="6"/>
        <v>11M</v>
      </c>
      <c r="M34" s="105" t="str">
        <f t="shared" si="9"/>
        <v>obj_00a2e#0000</v>
      </c>
      <c r="N34" s="105" t="b">
        <f t="shared" si="7"/>
        <v>1</v>
      </c>
      <c r="O34" s="232">
        <v>1</v>
      </c>
      <c r="P34" s="232">
        <v>1</v>
      </c>
      <c r="Q34" s="105" t="str">
        <v>obj_00a3e#0000</v>
      </c>
      <c r="R34" s="105" t="str">
        <f>_xll.qlRateHelperQuoteName(Q34)</f>
        <v>EUR1MSW11Y=</v>
      </c>
      <c r="S34" s="66">
        <f>_xll.qlRateHelperQuoteValue(Q34)</f>
        <v>9.4924854200000002E-3</v>
      </c>
      <c r="T34" s="232"/>
      <c r="U34" s="29">
        <f>_xll.qlRateHelperEarliestDate(Q34)</f>
        <v>42248</v>
      </c>
      <c r="V34" s="29">
        <f>_xll.qlRateHelperLatestDate(Q34)</f>
        <v>46266</v>
      </c>
      <c r="W34" s="105"/>
      <c r="AA34" s="70"/>
      <c r="AL34" s="28" t="s">
        <v>99</v>
      </c>
      <c r="AM34" s="29">
        <f>_xll.qlInterestRateIndexFixingDate(IborIndex&amp;Tenor,AN34,Trigger)</f>
        <v>42290</v>
      </c>
      <c r="AN34" s="29">
        <f>_xll.qlCalendarAdvance(Calendar,AN33,AL34,"f",,Trigger)</f>
        <v>42292</v>
      </c>
      <c r="AO34" s="29">
        <f>_xll.qlInterestRateIndexMaturity(IborIndex&amp;Tenor,AN34,Trigger)</f>
        <v>42324</v>
      </c>
      <c r="AP34" s="66">
        <f>_xll.qlIndexFixing($Z$5,AM34,,Trigger)</f>
        <v>-1.0252061991557204E-3</v>
      </c>
      <c r="AQ34" s="66">
        <f>_xll.qlIndexFixing($AS$1,AN34,,Trigger)</f>
        <v>-1.119021738694607E-3</v>
      </c>
      <c r="AR34" s="188">
        <f t="shared" si="3"/>
        <v>0.93815539538886572</v>
      </c>
    </row>
    <row r="35" spans="1:44" s="11" customFormat="1" ht="11.25" customHeight="1" x14ac:dyDescent="0.2">
      <c r="A35" s="99" t="s">
        <v>122</v>
      </c>
      <c r="B35" s="89" t="s">
        <v>74</v>
      </c>
      <c r="C35" s="100">
        <v>2</v>
      </c>
      <c r="D35" s="100" t="s">
        <v>212</v>
      </c>
      <c r="E35" s="100" t="s">
        <v>214</v>
      </c>
      <c r="F35" s="100" t="s">
        <v>30</v>
      </c>
      <c r="G35" s="218" t="str">
        <f t="shared" si="10"/>
        <v>EUR1MSW9M=</v>
      </c>
      <c r="H35" s="100" t="str">
        <f>IFERROR(_xll.qlSwapRateHelper2(,G35,C35,IF(LEFT(B35,1)="S","1W",B35),Calendar,E35,D35,F35,$H$22,0,"0D",Discounting,Permanent,Trigger,ObjectOverwrite),"--")</f>
        <v>obj_00a46#0000</v>
      </c>
      <c r="I35" s="101" t="b">
        <v>1</v>
      </c>
      <c r="K35" s="280" t="str">
        <f t="shared" si="8"/>
        <v>SW</v>
      </c>
      <c r="L35" s="236" t="str">
        <f t="shared" si="6"/>
        <v>12M</v>
      </c>
      <c r="M35" s="233" t="str">
        <f t="shared" si="9"/>
        <v>obj_00a48#0000</v>
      </c>
      <c r="N35" s="233" t="b">
        <f t="shared" si="7"/>
        <v>1</v>
      </c>
      <c r="O35" s="237">
        <v>1</v>
      </c>
      <c r="P35" s="237">
        <v>1</v>
      </c>
      <c r="Q35" s="105" t="str">
        <v>obj_00a44#0000</v>
      </c>
      <c r="R35" s="105" t="str">
        <f>_xll.qlRateHelperQuoteName(Q35)</f>
        <v>EUR1MSW12Y=</v>
      </c>
      <c r="S35" s="66">
        <f>_xll.qlRateHelperQuoteValue(Q35)</f>
        <v>1.0320000000000001E-2</v>
      </c>
      <c r="T35" s="232"/>
      <c r="U35" s="29">
        <f>_xll.qlRateHelperEarliestDate(Q35)</f>
        <v>42248</v>
      </c>
      <c r="V35" s="29">
        <f>_xll.qlRateHelperLatestDate(Q35)</f>
        <v>46631</v>
      </c>
      <c r="W35" s="105"/>
      <c r="AA35" s="70"/>
      <c r="AL35" s="28" t="s">
        <v>99</v>
      </c>
      <c r="AM35" s="29">
        <f>_xll.qlInterestRateIndexFixingDate(IborIndex&amp;Tenor,AN35,Trigger)</f>
        <v>42291</v>
      </c>
      <c r="AN35" s="29">
        <f>_xll.qlCalendarAdvance(Calendar,AN34,AL35,"f",,Trigger)</f>
        <v>42293</v>
      </c>
      <c r="AO35" s="29">
        <f>_xll.qlInterestRateIndexMaturity(IborIndex&amp;Tenor,AN35,Trigger)</f>
        <v>42324</v>
      </c>
      <c r="AP35" s="66">
        <f>_xll.qlIndexFixing($Z$5,AM35,,Trigger)</f>
        <v>-1.0266639908282987E-3</v>
      </c>
      <c r="AQ35" s="66">
        <f>_xll.qlIndexFixing($AS$1,AN35,,Trigger)</f>
        <v>-1.1217909592094401E-3</v>
      </c>
      <c r="AR35" s="188">
        <f t="shared" si="3"/>
        <v>0.95126968381141397</v>
      </c>
    </row>
    <row r="36" spans="1:44" s="11" customFormat="1" ht="11.25" customHeight="1" x14ac:dyDescent="0.2">
      <c r="A36" s="99" t="s">
        <v>122</v>
      </c>
      <c r="B36" s="89" t="s">
        <v>75</v>
      </c>
      <c r="C36" s="100">
        <v>2</v>
      </c>
      <c r="D36" s="100" t="s">
        <v>212</v>
      </c>
      <c r="E36" s="100" t="s">
        <v>214</v>
      </c>
      <c r="F36" s="100" t="s">
        <v>30</v>
      </c>
      <c r="G36" s="218" t="str">
        <f t="shared" si="10"/>
        <v>EUR1MSW10M=</v>
      </c>
      <c r="H36" s="100" t="str">
        <f>IFERROR(_xll.qlSwapRateHelper2(,G36,C36,IF(LEFT(B36,1)="S","1W",B36),Calendar,E36,D36,F36,$H$22,0,"0D",Discounting,Permanent,Trigger,ObjectOverwrite),"--")</f>
        <v>obj_00a50#0000</v>
      </c>
      <c r="I36" s="101" t="b">
        <v>1</v>
      </c>
      <c r="K36" s="89" t="str">
        <f>A42</f>
        <v>SW</v>
      </c>
      <c r="L36" s="231" t="str">
        <f t="shared" ref="L36:L91" si="11">B42</f>
        <v>1Y</v>
      </c>
      <c r="M36" s="105" t="str">
        <f>H42</f>
        <v>--</v>
      </c>
      <c r="N36" s="105" t="b">
        <f t="shared" ref="N36:N91" si="12">I42</f>
        <v>0</v>
      </c>
      <c r="O36" s="232">
        <v>1</v>
      </c>
      <c r="P36" s="232">
        <v>1</v>
      </c>
      <c r="Q36" s="105" t="str">
        <v>obj_00a5c#0000</v>
      </c>
      <c r="R36" s="105" t="str">
        <f>_xll.qlRateHelperQuoteName(Q36)</f>
        <v>EUR1MSW13Y=</v>
      </c>
      <c r="S36" s="66">
        <f>_xll.qlRateHelperQuoteValue(Q36)</f>
        <v>1.104585755E-2</v>
      </c>
      <c r="T36" s="232"/>
      <c r="U36" s="29">
        <f>_xll.qlRateHelperEarliestDate(Q36)</f>
        <v>42248</v>
      </c>
      <c r="V36" s="29">
        <f>_xll.qlRateHelperLatestDate(Q36)</f>
        <v>46997</v>
      </c>
      <c r="W36" s="105"/>
      <c r="AA36" s="70"/>
      <c r="AL36" s="28" t="s">
        <v>99</v>
      </c>
      <c r="AM36" s="29">
        <f>_xll.qlInterestRateIndexFixingDate(IborIndex&amp;Tenor,AN36,Trigger)</f>
        <v>42292</v>
      </c>
      <c r="AN36" s="29">
        <f>_xll.qlCalendarAdvance(Calendar,AN35,AL36,"f",,Trigger)</f>
        <v>42296</v>
      </c>
      <c r="AO36" s="29">
        <f>_xll.qlInterestRateIndexMaturity(IborIndex&amp;Tenor,AN36,Trigger)</f>
        <v>42327</v>
      </c>
      <c r="AP36" s="66">
        <f>_xll.qlIndexFixing($Z$5,AM36,,Trigger)</f>
        <v>-1.0441972625724507E-3</v>
      </c>
      <c r="AQ36" s="66">
        <f>_xll.qlIndexFixing($AS$1,AN36,,Trigger)</f>
        <v>-1.1217466451887957E-3</v>
      </c>
      <c r="AR36" s="188">
        <f t="shared" si="3"/>
        <v>0.77549382616344964</v>
      </c>
    </row>
    <row r="37" spans="1:44" s="11" customFormat="1" ht="11.25" customHeight="1" x14ac:dyDescent="0.2">
      <c r="A37" s="99" t="s">
        <v>122</v>
      </c>
      <c r="B37" s="89" t="s">
        <v>76</v>
      </c>
      <c r="C37" s="100">
        <v>2</v>
      </c>
      <c r="D37" s="100" t="s">
        <v>212</v>
      </c>
      <c r="E37" s="100" t="s">
        <v>214</v>
      </c>
      <c r="F37" s="100" t="s">
        <v>30</v>
      </c>
      <c r="G37" s="218" t="str">
        <f t="shared" si="10"/>
        <v>EUR1MSW11M=</v>
      </c>
      <c r="H37" s="100" t="str">
        <f>IFERROR(_xll.qlSwapRateHelper2(,G37,C37,IF(LEFT(B37,1)="S","1W",B37),Calendar,E37,D37,F37,$H$22,0,"0D",Discounting,Permanent,Trigger,ObjectOverwrite),"--")</f>
        <v>obj_00a2e#0000</v>
      </c>
      <c r="I37" s="101" t="b">
        <v>1</v>
      </c>
      <c r="K37" s="89" t="str">
        <f t="shared" ref="K37:K91" si="13">A43</f>
        <v>SW</v>
      </c>
      <c r="L37" s="231" t="str">
        <f t="shared" si="11"/>
        <v>13M</v>
      </c>
      <c r="M37" s="105" t="str">
        <f t="shared" ref="M37:M91" si="14">H43</f>
        <v>--</v>
      </c>
      <c r="N37" s="105" t="b">
        <f t="shared" si="12"/>
        <v>0</v>
      </c>
      <c r="O37" s="232">
        <v>1</v>
      </c>
      <c r="P37" s="232">
        <v>1</v>
      </c>
      <c r="Q37" s="105" t="str">
        <v>obj_00a3a#0000</v>
      </c>
      <c r="R37" s="105" t="str">
        <f>_xll.qlRateHelperQuoteName(Q37)</f>
        <v>EUR1MSW14Y=</v>
      </c>
      <c r="S37" s="66">
        <f>_xll.qlRateHelperQuoteValue(Q37)</f>
        <v>1.1674731190000001E-2</v>
      </c>
      <c r="T37" s="232"/>
      <c r="U37" s="29">
        <f>_xll.qlRateHelperEarliestDate(Q37)</f>
        <v>42248</v>
      </c>
      <c r="V37" s="29">
        <f>_xll.qlRateHelperLatestDate(Q37)</f>
        <v>47364</v>
      </c>
      <c r="W37" s="105"/>
      <c r="AA37" s="70"/>
      <c r="AL37" s="28" t="s">
        <v>99</v>
      </c>
      <c r="AM37" s="29">
        <f>_xll.qlInterestRateIndexFixingDate(IborIndex&amp;Tenor,AN37,Trigger)</f>
        <v>42293</v>
      </c>
      <c r="AN37" s="29">
        <f>_xll.qlCalendarAdvance(Calendar,AN36,AL37,"f",,Trigger)</f>
        <v>42297</v>
      </c>
      <c r="AO37" s="29">
        <f>_xll.qlInterestRateIndexMaturity(IborIndex&amp;Tenor,AN37,Trigger)</f>
        <v>42328</v>
      </c>
      <c r="AP37" s="66">
        <f>_xll.qlIndexFixing($Z$5,AM37,,Trigger)</f>
        <v>-1.0501194507187813E-3</v>
      </c>
      <c r="AQ37" s="66">
        <f>_xll.qlIndexFixing($AS$1,AN37,,Trigger)</f>
        <v>-1.1240748506152753E-3</v>
      </c>
      <c r="AR37" s="188">
        <f t="shared" si="3"/>
        <v>0.73955399896494067</v>
      </c>
    </row>
    <row r="38" spans="1:44" s="11" customFormat="1" ht="11.25" customHeight="1" x14ac:dyDescent="0.2">
      <c r="A38" s="279" t="s">
        <v>122</v>
      </c>
      <c r="B38" s="280" t="s">
        <v>89</v>
      </c>
      <c r="C38" s="102">
        <v>2</v>
      </c>
      <c r="D38" s="102" t="s">
        <v>212</v>
      </c>
      <c r="E38" s="102" t="s">
        <v>214</v>
      </c>
      <c r="F38" s="102" t="s">
        <v>30</v>
      </c>
      <c r="G38" s="219" t="str">
        <f t="shared" si="10"/>
        <v>EUR1MSW12M=</v>
      </c>
      <c r="H38" s="102" t="str">
        <f>IFERROR(_xll.qlSwapRateHelper2(,G38,C38,IF(LEFT(B38,1)="S","1W",B38),Calendar,E38,D38,F38,$H$22,0,"0D",Discounting,Permanent,Trigger,ObjectOverwrite),"--")</f>
        <v>obj_00a48#0000</v>
      </c>
      <c r="I38" s="281" t="b">
        <v>1</v>
      </c>
      <c r="K38" s="89" t="str">
        <f t="shared" si="13"/>
        <v>SW</v>
      </c>
      <c r="L38" s="231" t="str">
        <f t="shared" si="11"/>
        <v>14M</v>
      </c>
      <c r="M38" s="105" t="str">
        <f t="shared" si="14"/>
        <v>--</v>
      </c>
      <c r="N38" s="105" t="b">
        <f t="shared" si="12"/>
        <v>0</v>
      </c>
      <c r="O38" s="232">
        <v>1</v>
      </c>
      <c r="P38" s="232">
        <v>1</v>
      </c>
      <c r="Q38" s="105" t="str">
        <v>obj_00a37#0000</v>
      </c>
      <c r="R38" s="105" t="str">
        <f>_xll.qlRateHelperQuoteName(Q38)</f>
        <v>EUR1MSW15Y=</v>
      </c>
      <c r="S38" s="66">
        <f>_xll.qlRateHelperQuoteValue(Q38)</f>
        <v>1.221E-2</v>
      </c>
      <c r="T38" s="232"/>
      <c r="U38" s="29">
        <f>_xll.qlRateHelperEarliestDate(Q38)</f>
        <v>42248</v>
      </c>
      <c r="V38" s="29">
        <f>_xll.qlRateHelperLatestDate(Q38)</f>
        <v>47728</v>
      </c>
      <c r="W38" s="105"/>
      <c r="AA38" s="70"/>
      <c r="AL38" s="28" t="s">
        <v>99</v>
      </c>
      <c r="AM38" s="29">
        <f>_xll.qlInterestRateIndexFixingDate(IborIndex&amp;Tenor,AN38,Trigger)</f>
        <v>42296</v>
      </c>
      <c r="AN38" s="29">
        <f>_xll.qlCalendarAdvance(Calendar,AN37,AL38,"f",,Trigger)</f>
        <v>42298</v>
      </c>
      <c r="AO38" s="29">
        <f>_xll.qlInterestRateIndexMaturity(IborIndex&amp;Tenor,AN38,Trigger)</f>
        <v>42331</v>
      </c>
      <c r="AP38" s="66">
        <f>_xll.qlIndexFixing($Z$5,AM38,,Trigger)</f>
        <v>-1.0620428023834128E-3</v>
      </c>
      <c r="AQ38" s="66">
        <f>_xll.qlIndexFixing($AS$1,AN38,,Trigger)</f>
        <v>-1.1262307332017597E-3</v>
      </c>
      <c r="AR38" s="188">
        <f t="shared" si="3"/>
        <v>0.64187930818346939</v>
      </c>
    </row>
    <row r="39" spans="1:44" s="11" customFormat="1" ht="11.25" customHeight="1" x14ac:dyDescent="0.2">
      <c r="K39" s="89" t="str">
        <f t="shared" si="13"/>
        <v>SW</v>
      </c>
      <c r="L39" s="231" t="str">
        <f t="shared" si="11"/>
        <v>15M</v>
      </c>
      <c r="M39" s="105" t="str">
        <f t="shared" si="14"/>
        <v>obj_00a49#0000</v>
      </c>
      <c r="N39" s="105" t="b">
        <f t="shared" si="12"/>
        <v>1</v>
      </c>
      <c r="O39" s="232">
        <v>1</v>
      </c>
      <c r="P39" s="232">
        <v>1</v>
      </c>
      <c r="Q39" s="105" t="str">
        <v>obj_00a5e#0000</v>
      </c>
      <c r="R39" s="105" t="str">
        <f>_xll.qlRateHelperQuoteName(Q39)</f>
        <v>EUR1MSW16Y=</v>
      </c>
      <c r="S39" s="66">
        <f>_xll.qlRateHelperQuoteValue(Q39)</f>
        <v>1.266418639E-2</v>
      </c>
      <c r="T39" s="232"/>
      <c r="U39" s="29">
        <f>_xll.qlRateHelperEarliestDate(Q39)</f>
        <v>42248</v>
      </c>
      <c r="V39" s="29">
        <f>_xll.qlRateHelperLatestDate(Q39)</f>
        <v>48092</v>
      </c>
      <c r="W39" s="105"/>
      <c r="AA39" s="70"/>
      <c r="AL39" s="28" t="s">
        <v>99</v>
      </c>
      <c r="AM39" s="29">
        <f>_xll.qlInterestRateIndexFixingDate(IborIndex&amp;Tenor,AN39,Trigger)</f>
        <v>42297</v>
      </c>
      <c r="AN39" s="29">
        <f>_xll.qlCalendarAdvance(Calendar,AN38,AL39,"f",,Trigger)</f>
        <v>42299</v>
      </c>
      <c r="AO39" s="29">
        <f>_xll.qlInterestRateIndexMaturity(IborIndex&amp;Tenor,AN39,Trigger)</f>
        <v>42331</v>
      </c>
      <c r="AP39" s="66">
        <f>_xll.qlIndexFixing($Z$5,AM39,,Trigger)</f>
        <v>-1.0646050836131404E-3</v>
      </c>
      <c r="AQ39" s="66">
        <f>_xll.qlIndexFixing($AS$1,AN39,,Trigger)</f>
        <v>-1.1245978473378177E-3</v>
      </c>
      <c r="AR39" s="188">
        <f t="shared" si="3"/>
        <v>0.59992763724677278</v>
      </c>
    </row>
    <row r="40" spans="1:44" s="11" customFormat="1" ht="11.25" customHeight="1" x14ac:dyDescent="0.2">
      <c r="A40" s="19"/>
      <c r="B40" s="19"/>
      <c r="C40" s="19"/>
      <c r="D40" s="19"/>
      <c r="E40" s="19"/>
      <c r="F40" s="19"/>
      <c r="G40" s="19"/>
      <c r="H40" s="19"/>
      <c r="K40" s="89" t="str">
        <f t="shared" si="13"/>
        <v>SW</v>
      </c>
      <c r="L40" s="231" t="str">
        <f t="shared" si="11"/>
        <v>16M</v>
      </c>
      <c r="M40" s="105" t="str">
        <f t="shared" si="14"/>
        <v>--</v>
      </c>
      <c r="N40" s="105" t="b">
        <f t="shared" si="12"/>
        <v>0</v>
      </c>
      <c r="O40" s="232">
        <v>1</v>
      </c>
      <c r="P40" s="232">
        <v>1</v>
      </c>
      <c r="Q40" s="105" t="str">
        <v>obj_00a5d#0000</v>
      </c>
      <c r="R40" s="105" t="str">
        <f>_xll.qlRateHelperQuoteName(Q40)</f>
        <v>EUR1MSW17Y=</v>
      </c>
      <c r="S40" s="66">
        <f>_xll.qlRateHelperQuoteValue(Q40)</f>
        <v>1.304792508E-2</v>
      </c>
      <c r="T40" s="232"/>
      <c r="U40" s="29">
        <f>_xll.qlRateHelperEarliestDate(Q40)</f>
        <v>42248</v>
      </c>
      <c r="V40" s="29">
        <f>_xll.qlRateHelperLatestDate(Q40)</f>
        <v>48458</v>
      </c>
      <c r="W40" s="105"/>
      <c r="AA40" s="70"/>
      <c r="AL40" s="28" t="s">
        <v>99</v>
      </c>
      <c r="AM40" s="29">
        <f>_xll.qlInterestRateIndexFixingDate(IborIndex&amp;Tenor,AN40,Trigger)</f>
        <v>42298</v>
      </c>
      <c r="AN40" s="29">
        <f>_xll.qlCalendarAdvance(Calendar,AN39,AL40,"f",,Trigger)</f>
        <v>42300</v>
      </c>
      <c r="AO40" s="29">
        <f>_xll.qlInterestRateIndexMaturity(IborIndex&amp;Tenor,AN40,Trigger)</f>
        <v>42331</v>
      </c>
      <c r="AP40" s="66">
        <f>_xll.qlIndexFixing($Z$5,AM40,,Trigger)</f>
        <v>-1.0673323373651265E-3</v>
      </c>
      <c r="AQ40" s="66">
        <f>_xll.qlIndexFixing($AS$1,AN40,,Trigger)</f>
        <v>-1.1226438868772886E-3</v>
      </c>
      <c r="AR40" s="188">
        <f t="shared" si="3"/>
        <v>0.55311549512162062</v>
      </c>
    </row>
    <row r="41" spans="1:44" s="11" customFormat="1" ht="11.25" customHeight="1" x14ac:dyDescent="0.2">
      <c r="A41" s="4" t="s">
        <v>7</v>
      </c>
      <c r="B41" s="4" t="s">
        <v>33</v>
      </c>
      <c r="C41" s="4" t="s">
        <v>4</v>
      </c>
      <c r="D41" s="4" t="s">
        <v>6</v>
      </c>
      <c r="E41" s="4" t="s">
        <v>5</v>
      </c>
      <c r="F41" s="4" t="s">
        <v>126</v>
      </c>
      <c r="G41" s="4" t="s">
        <v>106</v>
      </c>
      <c r="H41" s="4" t="s">
        <v>28</v>
      </c>
      <c r="I41" s="4" t="s">
        <v>29</v>
      </c>
      <c r="K41" s="89" t="str">
        <f t="shared" si="13"/>
        <v>SW</v>
      </c>
      <c r="L41" s="231" t="str">
        <f t="shared" si="11"/>
        <v>17M</v>
      </c>
      <c r="M41" s="105" t="str">
        <f t="shared" si="14"/>
        <v>--</v>
      </c>
      <c r="N41" s="105" t="b">
        <f t="shared" si="12"/>
        <v>0</v>
      </c>
      <c r="O41" s="232">
        <v>1</v>
      </c>
      <c r="P41" s="232">
        <v>1</v>
      </c>
      <c r="Q41" s="105" t="str">
        <v>obj_00a54#0000</v>
      </c>
      <c r="R41" s="105" t="str">
        <f>_xll.qlRateHelperQuoteName(Q41)</f>
        <v>EUR1MSW18Y=</v>
      </c>
      <c r="S41" s="66">
        <f>_xll.qlRateHelperQuoteValue(Q41)</f>
        <v>1.3360829350000001E-2</v>
      </c>
      <c r="T41" s="232"/>
      <c r="U41" s="29">
        <f>_xll.qlRateHelperEarliestDate(Q41)</f>
        <v>42248</v>
      </c>
      <c r="V41" s="29">
        <f>_xll.qlRateHelperLatestDate(Q41)</f>
        <v>48823</v>
      </c>
      <c r="W41" s="105"/>
      <c r="AA41" s="70"/>
      <c r="AL41" s="28" t="s">
        <v>99</v>
      </c>
      <c r="AM41" s="29">
        <f>_xll.qlInterestRateIndexFixingDate(IborIndex&amp;Tenor,AN41,Trigger)</f>
        <v>42299</v>
      </c>
      <c r="AN41" s="29">
        <f>_xll.qlCalendarAdvance(Calendar,AN40,AL41,"f",,Trigger)</f>
        <v>42303</v>
      </c>
      <c r="AO41" s="29">
        <f>_xll.qlInterestRateIndexMaturity(IborIndex&amp;Tenor,AN41,Trigger)</f>
        <v>42334</v>
      </c>
      <c r="AP41" s="66">
        <f>_xll.qlIndexFixing($Z$5,AM41,,Trigger)</f>
        <v>-1.0824009130646019E-3</v>
      </c>
      <c r="AQ41" s="66">
        <f>_xll.qlIndexFixing($AS$1,AN41,,Trigger)</f>
        <v>-1.1123690360898503E-3</v>
      </c>
      <c r="AR41" s="188">
        <f t="shared" si="3"/>
        <v>0.29968123025248417</v>
      </c>
    </row>
    <row r="42" spans="1:44" s="11" customFormat="1" ht="11.25" customHeight="1" x14ac:dyDescent="0.2">
      <c r="A42" s="99" t="s">
        <v>122</v>
      </c>
      <c r="B42" s="89" t="s">
        <v>31</v>
      </c>
      <c r="C42" s="100">
        <v>2</v>
      </c>
      <c r="D42" s="100" t="s">
        <v>212</v>
      </c>
      <c r="E42" s="100" t="s">
        <v>214</v>
      </c>
      <c r="F42" s="100" t="s">
        <v>213</v>
      </c>
      <c r="G42" s="218" t="str">
        <f t="shared" ref="G42:G73" si="15">UPPER(Currency)&amp;Tenor&amp;A42&amp;B42&amp;"="</f>
        <v>EUR1MSW1Y=</v>
      </c>
      <c r="H42" s="100" t="str">
        <f>IFERROR(_xll.qlSwapRateHelper2(,G42,C42,B42,Calendar,E42,D42,F42,$H$22,0,"0d",Discounting,Permanent,Trigger,ObjectOverwrite),"--")</f>
        <v>--</v>
      </c>
      <c r="I42" s="101" t="b">
        <v>0</v>
      </c>
      <c r="K42" s="89" t="str">
        <f t="shared" si="13"/>
        <v>SW</v>
      </c>
      <c r="L42" s="231" t="str">
        <f t="shared" si="11"/>
        <v>18M</v>
      </c>
      <c r="M42" s="105" t="str">
        <f t="shared" si="14"/>
        <v>obj_00a34#0000</v>
      </c>
      <c r="N42" s="105" t="b">
        <f t="shared" si="12"/>
        <v>1</v>
      </c>
      <c r="O42" s="232">
        <v>1</v>
      </c>
      <c r="P42" s="232">
        <v>1</v>
      </c>
      <c r="Q42" s="105" t="str">
        <v>obj_00a47#0000</v>
      </c>
      <c r="R42" s="105" t="str">
        <f>_xll.qlRateHelperQuoteName(Q42)</f>
        <v>EUR1MSW19Y=</v>
      </c>
      <c r="S42" s="66">
        <f>_xll.qlRateHelperQuoteValue(Q42)</f>
        <v>1.361244828E-2</v>
      </c>
      <c r="T42" s="232"/>
      <c r="U42" s="29">
        <f>_xll.qlRateHelperEarliestDate(Q42)</f>
        <v>42248</v>
      </c>
      <c r="V42" s="29">
        <f>_xll.qlRateHelperLatestDate(Q42)</f>
        <v>49188</v>
      </c>
      <c r="W42" s="105"/>
      <c r="AA42" s="70"/>
      <c r="AL42" s="28" t="s">
        <v>99</v>
      </c>
      <c r="AM42" s="29">
        <f>_xll.qlInterestRateIndexFixingDate(IborIndex&amp;Tenor,AN42,Trigger)</f>
        <v>42300</v>
      </c>
      <c r="AN42" s="29">
        <f>_xll.qlCalendarAdvance(Calendar,AN41,AL42,"f",,Trigger)</f>
        <v>42304</v>
      </c>
      <c r="AO42" s="29">
        <f>_xll.qlInterestRateIndexMaturity(IborIndex&amp;Tenor,AN42,Trigger)</f>
        <v>42335</v>
      </c>
      <c r="AP42" s="66">
        <f>_xll.qlIndexFixing($Z$5,AM42,,Trigger)</f>
        <v>-1.0866315991035188E-3</v>
      </c>
      <c r="AQ42" s="66">
        <f>_xll.qlIndexFixing($AS$1,AN42,,Trigger)</f>
        <v>-1.1124827434023932E-3</v>
      </c>
      <c r="AR42" s="188">
        <f t="shared" si="3"/>
        <v>0.25851144298874412</v>
      </c>
    </row>
    <row r="43" spans="1:44" s="11" customFormat="1" ht="11.25" customHeight="1" x14ac:dyDescent="0.2">
      <c r="A43" s="99" t="s">
        <v>122</v>
      </c>
      <c r="B43" s="89" t="s">
        <v>77</v>
      </c>
      <c r="C43" s="100">
        <v>2</v>
      </c>
      <c r="D43" s="100" t="s">
        <v>212</v>
      </c>
      <c r="E43" s="100" t="s">
        <v>214</v>
      </c>
      <c r="F43" s="100" t="s">
        <v>213</v>
      </c>
      <c r="G43" s="218" t="str">
        <f t="shared" si="15"/>
        <v>EUR1MSW13M=</v>
      </c>
      <c r="H43" s="100" t="str">
        <f>IFERROR(_xll.qlSwapRateHelper2(,G43,C43,B43,Calendar,E43,D43,F43,$H$22,0,"0d",Discounting,Permanent,Trigger,ObjectOverwrite),"--")</f>
        <v>--</v>
      </c>
      <c r="I43" s="101" t="b">
        <v>0</v>
      </c>
      <c r="K43" s="89" t="str">
        <f t="shared" si="13"/>
        <v>SW</v>
      </c>
      <c r="L43" s="231" t="str">
        <f t="shared" si="11"/>
        <v>19M</v>
      </c>
      <c r="M43" s="105" t="str">
        <f t="shared" si="14"/>
        <v>--</v>
      </c>
      <c r="N43" s="105" t="b">
        <f t="shared" si="12"/>
        <v>0</v>
      </c>
      <c r="O43" s="232">
        <v>1</v>
      </c>
      <c r="P43" s="232">
        <v>1</v>
      </c>
      <c r="Q43" s="105" t="str">
        <v>obj_00a2d#0000</v>
      </c>
      <c r="R43" s="105" t="str">
        <f>_xll.qlRateHelperQuoteName(Q43)</f>
        <v>EUR1MSW20Y=</v>
      </c>
      <c r="S43" s="66">
        <f>_xll.qlRateHelperQuoteValue(Q43)</f>
        <v>1.3809999999999999E-2</v>
      </c>
      <c r="T43" s="232"/>
      <c r="U43" s="29">
        <f>_xll.qlRateHelperEarliestDate(Q43)</f>
        <v>42248</v>
      </c>
      <c r="V43" s="29">
        <f>_xll.qlRateHelperLatestDate(Q43)</f>
        <v>49555</v>
      </c>
      <c r="W43" s="105"/>
      <c r="AA43" s="70"/>
      <c r="AL43" s="28" t="s">
        <v>99</v>
      </c>
      <c r="AM43" s="29">
        <f>_xll.qlInterestRateIndexFixingDate(IborIndex&amp;Tenor,AN43,Trigger)</f>
        <v>42303</v>
      </c>
      <c r="AN43" s="29">
        <f>_xll.qlCalendarAdvance(Calendar,AN42,AL43,"f",,Trigger)</f>
        <v>42305</v>
      </c>
      <c r="AO43" s="29">
        <f>_xll.qlInterestRateIndexMaturity(IborIndex&amp;Tenor,AN43,Trigger)</f>
        <v>42338</v>
      </c>
      <c r="AP43" s="66">
        <f>_xll.qlIndexFixing($Z$5,AM43,,Trigger)</f>
        <v>-1.0888931869016104E-3</v>
      </c>
      <c r="AQ43" s="66">
        <f>_xll.qlIndexFixing($AS$1,AN43,,Trigger)</f>
        <v>-1.1123724497429054E-3</v>
      </c>
      <c r="AR43" s="188">
        <f t="shared" si="3"/>
        <v>0.23479262841295032</v>
      </c>
    </row>
    <row r="44" spans="1:44" s="11" customFormat="1" ht="11.25" customHeight="1" x14ac:dyDescent="0.2">
      <c r="A44" s="99" t="s">
        <v>122</v>
      </c>
      <c r="B44" s="89" t="s">
        <v>78</v>
      </c>
      <c r="C44" s="100">
        <v>2</v>
      </c>
      <c r="D44" s="100" t="s">
        <v>212</v>
      </c>
      <c r="E44" s="100" t="s">
        <v>214</v>
      </c>
      <c r="F44" s="100" t="s">
        <v>213</v>
      </c>
      <c r="G44" s="218" t="str">
        <f t="shared" si="15"/>
        <v>EUR1MSW14M=</v>
      </c>
      <c r="H44" s="100" t="str">
        <f>IFERROR(_xll.qlSwapRateHelper2(,G44,C44,B44,Calendar,E44,D44,F44,$H$22,0,"0d",Discounting,Permanent,Trigger,ObjectOverwrite),"--")</f>
        <v>--</v>
      </c>
      <c r="I44" s="101" t="b">
        <v>0</v>
      </c>
      <c r="K44" s="89" t="str">
        <f t="shared" si="13"/>
        <v>SW</v>
      </c>
      <c r="L44" s="231" t="str">
        <f t="shared" si="11"/>
        <v>20M</v>
      </c>
      <c r="M44" s="105" t="str">
        <f t="shared" si="14"/>
        <v>--</v>
      </c>
      <c r="N44" s="105" t="b">
        <f t="shared" si="12"/>
        <v>0</v>
      </c>
      <c r="O44" s="232">
        <v>1</v>
      </c>
      <c r="P44" s="232">
        <v>1</v>
      </c>
      <c r="Q44" s="105" t="str">
        <v>obj_00a61#0000</v>
      </c>
      <c r="R44" s="105" t="str">
        <f>_xll.qlRateHelperQuoteName(Q44)</f>
        <v>EUR1MSW21Y=</v>
      </c>
      <c r="S44" s="66">
        <f>_xll.qlRateHelperQuoteValue(Q44)</f>
        <v>1.39592677E-2</v>
      </c>
      <c r="T44" s="232"/>
      <c r="U44" s="29">
        <f>_xll.qlRateHelperEarliestDate(Q44)</f>
        <v>42248</v>
      </c>
      <c r="V44" s="29">
        <f>_xll.qlRateHelperLatestDate(Q44)</f>
        <v>49919</v>
      </c>
      <c r="W44" s="105"/>
      <c r="AA44" s="70"/>
      <c r="AL44" s="28" t="s">
        <v>99</v>
      </c>
      <c r="AM44" s="29">
        <f>_xll.qlInterestRateIndexFixingDate(IborIndex&amp;Tenor,AN44,Trigger)</f>
        <v>42304</v>
      </c>
      <c r="AN44" s="29">
        <f>_xll.qlCalendarAdvance(Calendar,AN43,AL44,"f",,Trigger)</f>
        <v>42306</v>
      </c>
      <c r="AO44" s="29">
        <f>_xll.qlInterestRateIndexMaturity(IborIndex&amp;Tenor,AN44,Trigger)</f>
        <v>42338</v>
      </c>
      <c r="AP44" s="66">
        <f>_xll.qlIndexFixing($Z$5,AM44,,Trigger)</f>
        <v>-1.0922927603719546E-3</v>
      </c>
      <c r="AQ44" s="66">
        <f>_xll.qlIndexFixing($AS$1,AN44,,Trigger)</f>
        <v>-1.1006230010233153E-3</v>
      </c>
      <c r="AR44" s="188">
        <f t="shared" si="3"/>
        <v>8.3302406513607874E-2</v>
      </c>
    </row>
    <row r="45" spans="1:44" s="11" customFormat="1" ht="11.25" customHeight="1" x14ac:dyDescent="0.2">
      <c r="A45" s="99" t="s">
        <v>122</v>
      </c>
      <c r="B45" s="89" t="s">
        <v>79</v>
      </c>
      <c r="C45" s="100">
        <v>2</v>
      </c>
      <c r="D45" s="100" t="s">
        <v>212</v>
      </c>
      <c r="E45" s="100" t="s">
        <v>214</v>
      </c>
      <c r="F45" s="100" t="s">
        <v>213</v>
      </c>
      <c r="G45" s="218" t="str">
        <f t="shared" si="15"/>
        <v>EUR1MSW15M=</v>
      </c>
      <c r="H45" s="100" t="str">
        <f>IFERROR(_xll.qlSwapRateHelper2(,G45,C45,B45,Calendar,E45,D45,F45,$H$22,0,"0d",Discounting,Permanent,Trigger,ObjectOverwrite),"--")</f>
        <v>obj_00a49#0000</v>
      </c>
      <c r="I45" s="101" t="b">
        <v>1</v>
      </c>
      <c r="K45" s="89" t="str">
        <f t="shared" si="13"/>
        <v>SW</v>
      </c>
      <c r="L45" s="231" t="str">
        <f t="shared" si="11"/>
        <v>21M</v>
      </c>
      <c r="M45" s="105" t="str">
        <f t="shared" si="14"/>
        <v>obj_00a55#0000</v>
      </c>
      <c r="N45" s="105" t="b">
        <f t="shared" si="12"/>
        <v>1</v>
      </c>
      <c r="O45" s="232">
        <v>1</v>
      </c>
      <c r="P45" s="232">
        <v>1</v>
      </c>
      <c r="Q45" s="105" t="str">
        <v>obj_00a3b#0000</v>
      </c>
      <c r="R45" s="105" t="str">
        <f>_xll.qlRateHelperQuoteName(Q45)</f>
        <v>EUR1MSW22Y=</v>
      </c>
      <c r="S45" s="66">
        <f>_xll.qlRateHelperQuoteValue(Q45)</f>
        <v>1.406795687E-2</v>
      </c>
      <c r="T45" s="232"/>
      <c r="U45" s="29">
        <f>_xll.qlRateHelperEarliestDate(Q45)</f>
        <v>42248</v>
      </c>
      <c r="V45" s="29">
        <f>_xll.qlRateHelperLatestDate(Q45)</f>
        <v>50284</v>
      </c>
      <c r="W45" s="105"/>
      <c r="AA45" s="70"/>
      <c r="AL45" s="28" t="s">
        <v>99</v>
      </c>
      <c r="AM45" s="29">
        <f>_xll.qlInterestRateIndexFixingDate(IborIndex&amp;Tenor,AN45,Trigger)</f>
        <v>42305</v>
      </c>
      <c r="AN45" s="29">
        <f>_xll.qlCalendarAdvance(Calendar,AN44,AL45,"f",,Trigger)</f>
        <v>42307</v>
      </c>
      <c r="AO45" s="29">
        <f>_xll.qlInterestRateIndexMaturity(IborIndex&amp;Tenor,AN45,Trigger)</f>
        <v>42338</v>
      </c>
      <c r="AP45" s="66">
        <f>_xll.qlIndexFixing($Z$5,AM45,,Trigger)</f>
        <v>-1.095911269054685E-3</v>
      </c>
      <c r="AQ45" s="66">
        <f>_xll.qlIndexFixing($AS$1,AN45,,Trigger)</f>
        <v>-1.0937923769236413E-3</v>
      </c>
      <c r="AR45" s="188">
        <f t="shared" si="3"/>
        <v>-2.1188921310436905E-2</v>
      </c>
    </row>
    <row r="46" spans="1:44" s="11" customFormat="1" ht="11.25" customHeight="1" x14ac:dyDescent="0.2">
      <c r="A46" s="99" t="s">
        <v>122</v>
      </c>
      <c r="B46" s="89" t="s">
        <v>80</v>
      </c>
      <c r="C46" s="100">
        <v>2</v>
      </c>
      <c r="D46" s="100" t="s">
        <v>212</v>
      </c>
      <c r="E46" s="100" t="s">
        <v>214</v>
      </c>
      <c r="F46" s="100" t="s">
        <v>213</v>
      </c>
      <c r="G46" s="218" t="str">
        <f t="shared" si="15"/>
        <v>EUR1MSW16M=</v>
      </c>
      <c r="H46" s="100" t="str">
        <f>IFERROR(_xll.qlSwapRateHelper2(,G46,C46,B46,Calendar,E46,D46,F46,$H$22,0,"0d",Discounting,Permanent,Trigger,ObjectOverwrite),"--")</f>
        <v>--</v>
      </c>
      <c r="I46" s="101" t="b">
        <v>0</v>
      </c>
      <c r="K46" s="89" t="str">
        <f t="shared" si="13"/>
        <v>SW</v>
      </c>
      <c r="L46" s="231" t="str">
        <f t="shared" si="11"/>
        <v>22M</v>
      </c>
      <c r="M46" s="105" t="str">
        <f t="shared" si="14"/>
        <v>--</v>
      </c>
      <c r="N46" s="105" t="b">
        <f t="shared" si="12"/>
        <v>0</v>
      </c>
      <c r="O46" s="232">
        <v>1</v>
      </c>
      <c r="P46" s="232">
        <v>1</v>
      </c>
      <c r="Q46" s="105" t="str">
        <v>obj_00a60#0000</v>
      </c>
      <c r="R46" s="105" t="str">
        <f>_xll.qlRateHelperQuoteName(Q46)</f>
        <v>EUR1MSW23Y=</v>
      </c>
      <c r="S46" s="66">
        <f>_xll.qlRateHelperQuoteValue(Q46)</f>
        <v>1.4146402000000001E-2</v>
      </c>
      <c r="T46" s="232"/>
      <c r="U46" s="29">
        <f>_xll.qlRateHelperEarliestDate(Q46)</f>
        <v>42248</v>
      </c>
      <c r="V46" s="29">
        <f>_xll.qlRateHelperLatestDate(Q46)</f>
        <v>50649</v>
      </c>
      <c r="W46" s="105"/>
      <c r="AA46" s="70"/>
      <c r="AL46" s="28" t="s">
        <v>99</v>
      </c>
      <c r="AM46" s="29">
        <f>_xll.qlInterestRateIndexFixingDate(IborIndex&amp;Tenor,AN46,Trigger)</f>
        <v>42306</v>
      </c>
      <c r="AN46" s="29">
        <f>_xll.qlCalendarAdvance(Calendar,AN45,AL46,"f",,Trigger)</f>
        <v>42310</v>
      </c>
      <c r="AO46" s="29">
        <f>_xll.qlInterestRateIndexMaturity(IborIndex&amp;Tenor,AN46,Trigger)</f>
        <v>42340</v>
      </c>
      <c r="AP46" s="66">
        <f>_xll.qlIndexFixing($Z$5,AM46,,Trigger)</f>
        <v>-1.1025365778363216E-3</v>
      </c>
      <c r="AQ46" s="66">
        <f>_xll.qlIndexFixing($AS$1,AN46,,Trigger)</f>
        <v>-1.0862857378559632E-3</v>
      </c>
      <c r="AR46" s="188">
        <f t="shared" si="3"/>
        <v>-0.16250839980358478</v>
      </c>
    </row>
    <row r="47" spans="1:44" s="11" customFormat="1" ht="11.25" customHeight="1" x14ac:dyDescent="0.2">
      <c r="A47" s="99" t="s">
        <v>122</v>
      </c>
      <c r="B47" s="89" t="s">
        <v>81</v>
      </c>
      <c r="C47" s="100">
        <v>2</v>
      </c>
      <c r="D47" s="100" t="s">
        <v>212</v>
      </c>
      <c r="E47" s="100" t="s">
        <v>214</v>
      </c>
      <c r="F47" s="100" t="s">
        <v>213</v>
      </c>
      <c r="G47" s="218" t="str">
        <f t="shared" si="15"/>
        <v>EUR1MSW17M=</v>
      </c>
      <c r="H47" s="100" t="str">
        <f>IFERROR(_xll.qlSwapRateHelper2(,G47,C47,B47,Calendar,E47,D47,F47,$H$22,0,"0d",Discounting,Permanent,Trigger,ObjectOverwrite),"--")</f>
        <v>--</v>
      </c>
      <c r="I47" s="101" t="b">
        <v>0</v>
      </c>
      <c r="K47" s="89" t="str">
        <f t="shared" si="13"/>
        <v>SW</v>
      </c>
      <c r="L47" s="231" t="str">
        <f t="shared" si="11"/>
        <v>23M</v>
      </c>
      <c r="M47" s="105" t="str">
        <f t="shared" si="14"/>
        <v>--</v>
      </c>
      <c r="N47" s="105" t="b">
        <f t="shared" si="12"/>
        <v>0</v>
      </c>
      <c r="O47" s="232">
        <v>1</v>
      </c>
      <c r="P47" s="232">
        <v>1</v>
      </c>
      <c r="Q47" s="105" t="str">
        <v>obj_00a53#0000</v>
      </c>
      <c r="R47" s="105" t="str">
        <f>_xll.qlRateHelperQuoteName(Q47)</f>
        <v>EUR1MSW24Y=</v>
      </c>
      <c r="S47" s="66">
        <f>_xll.qlRateHelperQuoteValue(Q47)</f>
        <v>1.4203608560000001E-2</v>
      </c>
      <c r="T47" s="232"/>
      <c r="U47" s="29">
        <f>_xll.qlRateHelperEarliestDate(Q47)</f>
        <v>42248</v>
      </c>
      <c r="V47" s="29">
        <f>_xll.qlRateHelperLatestDate(Q47)</f>
        <v>51014</v>
      </c>
      <c r="W47" s="105"/>
      <c r="AA47" s="70"/>
      <c r="AL47" s="28" t="s">
        <v>99</v>
      </c>
      <c r="AM47" s="29">
        <f>_xll.qlInterestRateIndexFixingDate(IborIndex&amp;Tenor,AN47,Trigger)</f>
        <v>42307</v>
      </c>
      <c r="AN47" s="29">
        <f>_xll.qlCalendarAdvance(Calendar,AN46,AL47,"f",,Trigger)</f>
        <v>42311</v>
      </c>
      <c r="AO47" s="29">
        <f>_xll.qlInterestRateIndexMaturity(IborIndex&amp;Tenor,AN47,Trigger)</f>
        <v>42341</v>
      </c>
      <c r="AP47" s="66">
        <f>_xll.qlIndexFixing($Z$5,AM47,,Trigger)</f>
        <v>-1.1026493903250056E-3</v>
      </c>
      <c r="AQ47" s="66">
        <f>_xll.qlIndexFixing($AS$1,AN47,,Trigger)</f>
        <v>-1.0661688751269216E-3</v>
      </c>
      <c r="AR47" s="188">
        <f t="shared" si="3"/>
        <v>-0.3648051519808404</v>
      </c>
    </row>
    <row r="48" spans="1:44" s="11" customFormat="1" ht="11.25" customHeight="1" x14ac:dyDescent="0.2">
      <c r="A48" s="99" t="s">
        <v>122</v>
      </c>
      <c r="B48" s="89" t="s">
        <v>82</v>
      </c>
      <c r="C48" s="100">
        <v>2</v>
      </c>
      <c r="D48" s="100" t="s">
        <v>212</v>
      </c>
      <c r="E48" s="100" t="s">
        <v>214</v>
      </c>
      <c r="F48" s="100" t="s">
        <v>213</v>
      </c>
      <c r="G48" s="218" t="str">
        <f t="shared" si="15"/>
        <v>EUR1MSW18M=</v>
      </c>
      <c r="H48" s="100" t="str">
        <f>IFERROR(_xll.qlSwapRateHelper2(,G48,C48,B48,Calendar,E48,D48,F48,$H$22,0,"0d",Discounting,Permanent,Trigger,ObjectOverwrite),"--")</f>
        <v>obj_00a34#0000</v>
      </c>
      <c r="I48" s="101" t="b">
        <v>1</v>
      </c>
      <c r="K48" s="89" t="str">
        <f t="shared" si="13"/>
        <v>SW</v>
      </c>
      <c r="L48" s="231" t="str">
        <f t="shared" si="11"/>
        <v>2Y</v>
      </c>
      <c r="M48" s="105" t="str">
        <f t="shared" si="14"/>
        <v>obj_00a2f#0000</v>
      </c>
      <c r="N48" s="105" t="b">
        <f t="shared" si="12"/>
        <v>1</v>
      </c>
      <c r="O48" s="232">
        <v>1</v>
      </c>
      <c r="P48" s="232">
        <v>1</v>
      </c>
      <c r="Q48" s="105" t="str">
        <v>obj_00a42#0000</v>
      </c>
      <c r="R48" s="105" t="str">
        <f>_xll.qlRateHelperQuoteName(Q48)</f>
        <v>EUR1MSW25Y=</v>
      </c>
      <c r="S48" s="66">
        <f>_xll.qlRateHelperQuoteValue(Q48)</f>
        <v>1.4250000000000001E-2</v>
      </c>
      <c r="T48" s="232"/>
      <c r="U48" s="29">
        <f>_xll.qlRateHelperEarliestDate(Q48)</f>
        <v>42248</v>
      </c>
      <c r="V48" s="29">
        <f>_xll.qlRateHelperLatestDate(Q48)</f>
        <v>51382</v>
      </c>
      <c r="W48" s="105"/>
      <c r="AA48" s="70"/>
      <c r="AL48" s="28" t="s">
        <v>99</v>
      </c>
      <c r="AM48" s="29">
        <f>_xll.qlInterestRateIndexFixingDate(IborIndex&amp;Tenor,AN48,Trigger)</f>
        <v>42310</v>
      </c>
      <c r="AN48" s="29">
        <f>_xll.qlCalendarAdvance(Calendar,AN47,AL48,"f",,Trigger)</f>
        <v>42312</v>
      </c>
      <c r="AO48" s="29">
        <f>_xll.qlInterestRateIndexMaturity(IborIndex&amp;Tenor,AN48,Trigger)</f>
        <v>42342</v>
      </c>
      <c r="AP48" s="66">
        <f>_xll.qlIndexFixing($Z$5,AM48,,Trigger)</f>
        <v>-1.1015928033137889E-3</v>
      </c>
      <c r="AQ48" s="66">
        <f>_xll.qlIndexFixing($AS$1,AN48,,Trigger)</f>
        <v>-1.0633901954992808E-3</v>
      </c>
      <c r="AR48" s="188">
        <f t="shared" si="3"/>
        <v>-0.38202607814508127</v>
      </c>
    </row>
    <row r="49" spans="1:44" s="11" customFormat="1" ht="11.25" customHeight="1" x14ac:dyDescent="0.2">
      <c r="A49" s="99" t="s">
        <v>122</v>
      </c>
      <c r="B49" s="89" t="s">
        <v>83</v>
      </c>
      <c r="C49" s="100">
        <v>2</v>
      </c>
      <c r="D49" s="100" t="s">
        <v>212</v>
      </c>
      <c r="E49" s="100" t="s">
        <v>214</v>
      </c>
      <c r="F49" s="100" t="s">
        <v>213</v>
      </c>
      <c r="G49" s="218" t="str">
        <f t="shared" si="15"/>
        <v>EUR1MSW19M=</v>
      </c>
      <c r="H49" s="100" t="str">
        <f>IFERROR(_xll.qlSwapRateHelper2(,G49,C49,B49,Calendar,E49,D49,F49,$H$22,0,"0d",Discounting,Permanent,Trigger,ObjectOverwrite),"--")</f>
        <v>--</v>
      </c>
      <c r="I49" s="101" t="b">
        <v>0</v>
      </c>
      <c r="K49" s="89" t="str">
        <f t="shared" si="13"/>
        <v>SW</v>
      </c>
      <c r="L49" s="231" t="str">
        <f t="shared" si="11"/>
        <v>2Y3M</v>
      </c>
      <c r="M49" s="105" t="str">
        <f t="shared" si="14"/>
        <v>obj_00a51#0000</v>
      </c>
      <c r="N49" s="105" t="b">
        <f t="shared" si="12"/>
        <v>1</v>
      </c>
      <c r="O49" s="232">
        <v>1</v>
      </c>
      <c r="P49" s="232">
        <v>1</v>
      </c>
      <c r="Q49" s="105" t="str">
        <v>obj_00a56#0000</v>
      </c>
      <c r="R49" s="105" t="str">
        <f>_xll.qlRateHelperQuoteName(Q49)</f>
        <v>EUR1MSW26Y=</v>
      </c>
      <c r="S49" s="66">
        <f>_xll.qlRateHelperQuoteValue(Q49)</f>
        <v>1.4289726119999999E-2</v>
      </c>
      <c r="T49" s="232"/>
      <c r="U49" s="29">
        <f>_xll.qlRateHelperEarliestDate(Q49)</f>
        <v>42248</v>
      </c>
      <c r="V49" s="29">
        <f>_xll.qlRateHelperLatestDate(Q49)</f>
        <v>51746</v>
      </c>
      <c r="W49" s="105"/>
      <c r="AA49" s="70"/>
      <c r="AL49" s="28" t="s">
        <v>99</v>
      </c>
      <c r="AM49" s="29">
        <f>_xll.qlInterestRateIndexFixingDate(IborIndex&amp;Tenor,AN49,Trigger)</f>
        <v>42311</v>
      </c>
      <c r="AN49" s="29">
        <f>_xll.qlCalendarAdvance(Calendar,AN48,AL49,"f",,Trigger)</f>
        <v>42313</v>
      </c>
      <c r="AO49" s="29">
        <f>_xll.qlInterestRateIndexMaturity(IborIndex&amp;Tenor,AN49,Trigger)</f>
        <v>42345</v>
      </c>
      <c r="AP49" s="66">
        <f>_xll.qlIndexFixing($Z$5,AM49,,Trigger)</f>
        <v>-1.0889969651552145E-3</v>
      </c>
      <c r="AQ49" s="66">
        <f>_xll.qlIndexFixing($AS$1,AN49,,Trigger)</f>
        <v>-1.0408470606804165E-3</v>
      </c>
      <c r="AR49" s="188">
        <f t="shared" si="3"/>
        <v>-0.48149904474797944</v>
      </c>
    </row>
    <row r="50" spans="1:44" s="11" customFormat="1" ht="11.25" customHeight="1" x14ac:dyDescent="0.2">
      <c r="A50" s="99" t="s">
        <v>122</v>
      </c>
      <c r="B50" s="89" t="s">
        <v>84</v>
      </c>
      <c r="C50" s="100">
        <v>2</v>
      </c>
      <c r="D50" s="100" t="s">
        <v>212</v>
      </c>
      <c r="E50" s="100" t="s">
        <v>214</v>
      </c>
      <c r="F50" s="100" t="s">
        <v>213</v>
      </c>
      <c r="G50" s="218" t="str">
        <f t="shared" si="15"/>
        <v>EUR1MSW20M=</v>
      </c>
      <c r="H50" s="100" t="str">
        <f>IFERROR(_xll.qlSwapRateHelper2(,G50,C50,B50,Calendar,E50,D50,F50,$H$22,0,"0d",Discounting,Permanent,Trigger,ObjectOverwrite),"--")</f>
        <v>--</v>
      </c>
      <c r="I50" s="101" t="b">
        <v>0</v>
      </c>
      <c r="K50" s="89" t="str">
        <f t="shared" si="13"/>
        <v>SW</v>
      </c>
      <c r="L50" s="231" t="str">
        <f t="shared" si="11"/>
        <v>2Y6M</v>
      </c>
      <c r="M50" s="105" t="str">
        <f t="shared" si="14"/>
        <v>obj_00a45#0000</v>
      </c>
      <c r="N50" s="105" t="b">
        <f t="shared" si="12"/>
        <v>1</v>
      </c>
      <c r="O50" s="232">
        <v>1</v>
      </c>
      <c r="P50" s="232">
        <v>1</v>
      </c>
      <c r="Q50" s="105" t="str">
        <v>obj_00a59#0000</v>
      </c>
      <c r="R50" s="105" t="str">
        <f>_xll.qlRateHelperQuoteName(Q50)</f>
        <v>EUR1MSW27Y=</v>
      </c>
      <c r="S50" s="66">
        <f>_xll.qlRateHelperQuoteValue(Q50)</f>
        <v>1.4327150989999999E-2</v>
      </c>
      <c r="T50" s="232"/>
      <c r="U50" s="29">
        <f>_xll.qlRateHelperEarliestDate(Q50)</f>
        <v>42248</v>
      </c>
      <c r="V50" s="29">
        <f>_xll.qlRateHelperLatestDate(Q50)</f>
        <v>52110</v>
      </c>
      <c r="W50" s="105"/>
      <c r="AA50" s="70"/>
      <c r="AL50" s="28" t="s">
        <v>99</v>
      </c>
      <c r="AM50" s="29">
        <f>_xll.qlInterestRateIndexFixingDate(IborIndex&amp;Tenor,AN50,Trigger)</f>
        <v>42312</v>
      </c>
      <c r="AN50" s="29">
        <f>_xll.qlCalendarAdvance(Calendar,AN49,AL50,"f",,Trigger)</f>
        <v>42314</v>
      </c>
      <c r="AO50" s="29">
        <f>_xll.qlInterestRateIndexMaturity(IborIndex&amp;Tenor,AN50,Trigger)</f>
        <v>42345</v>
      </c>
      <c r="AP50" s="66">
        <f>_xll.qlIndexFixing($Z$5,AM50,,Trigger)</f>
        <v>-1.0906011297161188E-3</v>
      </c>
      <c r="AQ50" s="66">
        <f>_xll.qlIndexFixing($AS$1,AN50,,Trigger)</f>
        <v>-1.0306251790765941E-3</v>
      </c>
      <c r="AR50" s="188">
        <f t="shared" si="3"/>
        <v>-0.59975950639524656</v>
      </c>
    </row>
    <row r="51" spans="1:44" s="11" customFormat="1" ht="11.25" customHeight="1" x14ac:dyDescent="0.2">
      <c r="A51" s="99" t="s">
        <v>122</v>
      </c>
      <c r="B51" s="89" t="s">
        <v>85</v>
      </c>
      <c r="C51" s="100">
        <v>2</v>
      </c>
      <c r="D51" s="100" t="s">
        <v>212</v>
      </c>
      <c r="E51" s="100" t="s">
        <v>214</v>
      </c>
      <c r="F51" s="100" t="s">
        <v>213</v>
      </c>
      <c r="G51" s="218" t="str">
        <f t="shared" si="15"/>
        <v>EUR1MSW21M=</v>
      </c>
      <c r="H51" s="100" t="str">
        <f>IFERROR(_xll.qlSwapRateHelper2(,G51,C51,B51,Calendar,E51,D51,F51,$H$22,0,"0d",Discounting,Permanent,Trigger,ObjectOverwrite),"--")</f>
        <v>obj_00a55#0000</v>
      </c>
      <c r="I51" s="101" t="b">
        <v>1</v>
      </c>
      <c r="K51" s="89" t="str">
        <f t="shared" si="13"/>
        <v>SW</v>
      </c>
      <c r="L51" s="231" t="str">
        <f t="shared" si="11"/>
        <v>2Y9M</v>
      </c>
      <c r="M51" s="105" t="str">
        <f t="shared" si="14"/>
        <v>obj_00a2c#0000</v>
      </c>
      <c r="N51" s="105" t="b">
        <f t="shared" si="12"/>
        <v>1</v>
      </c>
      <c r="O51" s="232">
        <v>1</v>
      </c>
      <c r="P51" s="232">
        <v>1</v>
      </c>
      <c r="Q51" s="105" t="str">
        <v>obj_00a4d#0000</v>
      </c>
      <c r="R51" s="105" t="str">
        <f>_xll.qlRateHelperQuoteName(Q51)</f>
        <v>EUR1MSW28Y=</v>
      </c>
      <c r="S51" s="66">
        <f>_xll.qlRateHelperQuoteValue(Q51)</f>
        <v>1.436367641E-2</v>
      </c>
      <c r="T51" s="232"/>
      <c r="U51" s="29">
        <f>_xll.qlRateHelperEarliestDate(Q51)</f>
        <v>42248</v>
      </c>
      <c r="V51" s="29">
        <f>_xll.qlRateHelperLatestDate(Q51)</f>
        <v>52475</v>
      </c>
      <c r="W51" s="105"/>
      <c r="AA51" s="70"/>
      <c r="AL51" s="28" t="s">
        <v>99</v>
      </c>
      <c r="AM51" s="29">
        <f>_xll.qlInterestRateIndexFixingDate(IborIndex&amp;Tenor,AN51,Trigger)</f>
        <v>42313</v>
      </c>
      <c r="AN51" s="29">
        <f>_xll.qlCalendarAdvance(Calendar,AN50,AL51,"f",,Trigger)</f>
        <v>42317</v>
      </c>
      <c r="AO51" s="29">
        <f>_xll.qlInterestRateIndexMaturity(IborIndex&amp;Tenor,AN51,Trigger)</f>
        <v>42347</v>
      </c>
      <c r="AP51" s="66">
        <f>_xll.qlIndexFixing($Z$5,AM51,,Trigger)</f>
        <v>-1.0801923153347381E-3</v>
      </c>
      <c r="AQ51" s="66">
        <f>_xll.qlIndexFixing($AS$1,AN51,,Trigger)</f>
        <v>-1.0201742328921348E-3</v>
      </c>
      <c r="AR51" s="188">
        <f t="shared" si="3"/>
        <v>-0.60018082442603315</v>
      </c>
    </row>
    <row r="52" spans="1:44" s="11" customFormat="1" ht="11.25" customHeight="1" x14ac:dyDescent="0.2">
      <c r="A52" s="99" t="s">
        <v>122</v>
      </c>
      <c r="B52" s="89" t="s">
        <v>86</v>
      </c>
      <c r="C52" s="100">
        <v>2</v>
      </c>
      <c r="D52" s="100" t="s">
        <v>212</v>
      </c>
      <c r="E52" s="100" t="s">
        <v>214</v>
      </c>
      <c r="F52" s="100" t="s">
        <v>213</v>
      </c>
      <c r="G52" s="218" t="str">
        <f t="shared" si="15"/>
        <v>EUR1MSW22M=</v>
      </c>
      <c r="H52" s="100" t="str">
        <f>IFERROR(_xll.qlSwapRateHelper2(,G52,C52,B52,Calendar,E52,D52,F52,$H$22,0,"0d",Discounting,Permanent,Trigger,ObjectOverwrite),"--")</f>
        <v>--</v>
      </c>
      <c r="I52" s="101" t="b">
        <v>0</v>
      </c>
      <c r="K52" s="89" t="str">
        <f t="shared" si="13"/>
        <v>SW</v>
      </c>
      <c r="L52" s="231" t="str">
        <f t="shared" si="11"/>
        <v>3Y</v>
      </c>
      <c r="M52" s="105" t="str">
        <f t="shared" si="14"/>
        <v>obj_00a4c#0000</v>
      </c>
      <c r="N52" s="105" t="b">
        <f t="shared" si="12"/>
        <v>1</v>
      </c>
      <c r="O52" s="232">
        <v>1</v>
      </c>
      <c r="P52" s="232">
        <v>1</v>
      </c>
      <c r="Q52" s="105" t="str">
        <v>obj_00a36#0000</v>
      </c>
      <c r="R52" s="105" t="str">
        <f>_xll.qlRateHelperQuoteName(Q52)</f>
        <v>EUR1MSW29Y=</v>
      </c>
      <c r="S52" s="66">
        <f>_xll.qlRateHelperQuoteValue(Q52)</f>
        <v>1.440166507E-2</v>
      </c>
      <c r="T52" s="232"/>
      <c r="U52" s="29">
        <f>_xll.qlRateHelperEarliestDate(Q52)</f>
        <v>42248</v>
      </c>
      <c r="V52" s="29">
        <f>_xll.qlRateHelperLatestDate(Q52)</f>
        <v>52841</v>
      </c>
      <c r="W52" s="105"/>
      <c r="AA52" s="70"/>
      <c r="AL52" s="28" t="s">
        <v>99</v>
      </c>
      <c r="AM52" s="29">
        <f>_xll.qlInterestRateIndexFixingDate(IborIndex&amp;Tenor,AN52,Trigger)</f>
        <v>42314</v>
      </c>
      <c r="AN52" s="29">
        <f>_xll.qlCalendarAdvance(Calendar,AN51,AL52,"f",,Trigger)</f>
        <v>42318</v>
      </c>
      <c r="AO52" s="29">
        <f>_xll.qlInterestRateIndexMaturity(IborIndex&amp;Tenor,AN52,Trigger)</f>
        <v>42348</v>
      </c>
      <c r="AP52" s="66">
        <f>_xll.qlIndexFixing($Z$5,AM52,,Trigger)</f>
        <v>-1.0730329101846792E-3</v>
      </c>
      <c r="AQ52" s="66">
        <f>_xll.qlIndexFixing($AS$1,AN52,,Trigger)</f>
        <v>-9.9821501960806192E-4</v>
      </c>
      <c r="AR52" s="188">
        <f t="shared" si="3"/>
        <v>-0.74817890576617252</v>
      </c>
    </row>
    <row r="53" spans="1:44" s="11" customFormat="1" ht="11.25" customHeight="1" x14ac:dyDescent="0.2">
      <c r="A53" s="99" t="s">
        <v>122</v>
      </c>
      <c r="B53" s="89" t="s">
        <v>87</v>
      </c>
      <c r="C53" s="100">
        <v>2</v>
      </c>
      <c r="D53" s="100" t="s">
        <v>212</v>
      </c>
      <c r="E53" s="100" t="s">
        <v>214</v>
      </c>
      <c r="F53" s="100" t="s">
        <v>213</v>
      </c>
      <c r="G53" s="218" t="str">
        <f t="shared" si="15"/>
        <v>EUR1MSW23M=</v>
      </c>
      <c r="H53" s="100" t="str">
        <f>IFERROR(_xll.qlSwapRateHelper2(,G53,C53,B53,Calendar,E53,D53,F53,$H$22,0,"0d",Discounting,Permanent,Trigger,ObjectOverwrite),"--")</f>
        <v>--</v>
      </c>
      <c r="I53" s="101" t="b">
        <v>0</v>
      </c>
      <c r="K53" s="89" t="str">
        <f t="shared" si="13"/>
        <v>SW</v>
      </c>
      <c r="L53" s="231" t="str">
        <f t="shared" si="11"/>
        <v>4Y</v>
      </c>
      <c r="M53" s="105" t="str">
        <f t="shared" si="14"/>
        <v>obj_00a5b#0000</v>
      </c>
      <c r="N53" s="105" t="b">
        <f t="shared" si="12"/>
        <v>1</v>
      </c>
      <c r="O53" s="232">
        <v>1</v>
      </c>
      <c r="P53" s="232">
        <v>1</v>
      </c>
      <c r="Q53" s="105" t="str">
        <v>obj_00a57#0000</v>
      </c>
      <c r="R53" s="105" t="str">
        <f>_xll.qlRateHelperQuoteName(Q53)</f>
        <v>EUR1MSW30Y=</v>
      </c>
      <c r="S53" s="66">
        <f>_xll.qlRateHelperQuoteValue(Q53)</f>
        <v>1.444E-2</v>
      </c>
      <c r="T53" s="232"/>
      <c r="U53" s="29">
        <f>_xll.qlRateHelperEarliestDate(Q53)</f>
        <v>42248</v>
      </c>
      <c r="V53" s="29">
        <f>_xll.qlRateHelperLatestDate(Q53)</f>
        <v>53206</v>
      </c>
      <c r="W53" s="105"/>
      <c r="AA53" s="70"/>
      <c r="AL53" s="28" t="s">
        <v>99</v>
      </c>
      <c r="AM53" s="29">
        <f>_xll.qlInterestRateIndexFixingDate(IborIndex&amp;Tenor,AN53,Trigger)</f>
        <v>42317</v>
      </c>
      <c r="AN53" s="29">
        <f>_xll.qlCalendarAdvance(Calendar,AN52,AL53,"f",,Trigger)</f>
        <v>42319</v>
      </c>
      <c r="AO53" s="29">
        <f>_xll.qlInterestRateIndexMaturity(IborIndex&amp;Tenor,AN53,Trigger)</f>
        <v>42349</v>
      </c>
      <c r="AP53" s="66">
        <f>_xll.qlIndexFixing($Z$5,AM53,,Trigger)</f>
        <v>-1.0650483089724716E-3</v>
      </c>
      <c r="AQ53" s="66">
        <f>_xll.qlIndexFixing($AS$1,AN53,,Trigger)</f>
        <v>-9.9326066664550154E-4</v>
      </c>
      <c r="AR53" s="188">
        <f t="shared" si="3"/>
        <v>-0.71787642326970069</v>
      </c>
    </row>
    <row r="54" spans="1:44" s="11" customFormat="1" ht="11.25" customHeight="1" x14ac:dyDescent="0.2">
      <c r="A54" s="99" t="s">
        <v>122</v>
      </c>
      <c r="B54" s="89" t="s">
        <v>88</v>
      </c>
      <c r="C54" s="100">
        <v>2</v>
      </c>
      <c r="D54" s="100" t="s">
        <v>212</v>
      </c>
      <c r="E54" s="100" t="s">
        <v>214</v>
      </c>
      <c r="F54" s="100" t="s">
        <v>213</v>
      </c>
      <c r="G54" s="218" t="str">
        <f t="shared" si="15"/>
        <v>EUR1MSW2Y=</v>
      </c>
      <c r="H54" s="100" t="str">
        <f>IFERROR(_xll.qlSwapRateHelper2(,G54,C54,B54,Calendar,E54,D54,F54,$H$22,0,"0d",Discounting,Permanent,Trigger,ObjectOverwrite),"--")</f>
        <v>obj_00a2f#0000</v>
      </c>
      <c r="I54" s="101" t="b">
        <v>1</v>
      </c>
      <c r="K54" s="89" t="str">
        <f t="shared" si="13"/>
        <v>SW</v>
      </c>
      <c r="L54" s="231" t="str">
        <f t="shared" si="11"/>
        <v>5Y</v>
      </c>
      <c r="M54" s="105" t="str">
        <f t="shared" si="14"/>
        <v>obj_00a40#0000</v>
      </c>
      <c r="N54" s="105" t="b">
        <f t="shared" si="12"/>
        <v>1</v>
      </c>
      <c r="O54" s="232">
        <v>1</v>
      </c>
      <c r="P54" s="232">
        <v>1</v>
      </c>
      <c r="Q54" s="105" t="str">
        <v>obj_00a4a#0000</v>
      </c>
      <c r="R54" s="105" t="str">
        <f>_xll.qlRateHelperQuoteName(Q54)</f>
        <v>EUR1MSW31Y=</v>
      </c>
      <c r="S54" s="66">
        <f>_xll.qlRateHelperQuoteValue(Q54)</f>
        <v>1.4480871829999999E-2</v>
      </c>
      <c r="T54" s="232"/>
      <c r="U54" s="29">
        <f>_xll.qlRateHelperEarliestDate(Q54)</f>
        <v>42248</v>
      </c>
      <c r="V54" s="29">
        <f>_xll.qlRateHelperLatestDate(Q54)</f>
        <v>53573</v>
      </c>
      <c r="W54" s="105"/>
      <c r="AA54" s="70"/>
      <c r="AL54" s="28" t="s">
        <v>99</v>
      </c>
      <c r="AM54" s="29">
        <f>_xll.qlInterestRateIndexFixingDate(IborIndex&amp;Tenor,AN54,Trigger)</f>
        <v>42318</v>
      </c>
      <c r="AN54" s="29">
        <f>_xll.qlCalendarAdvance(Calendar,AN53,AL54,"f",,Trigger)</f>
        <v>42320</v>
      </c>
      <c r="AO54" s="29">
        <f>_xll.qlInterestRateIndexMaturity(IborIndex&amp;Tenor,AN54,Trigger)</f>
        <v>42352</v>
      </c>
      <c r="AP54" s="66">
        <f>_xll.qlIndexFixing($Z$5,AM54,,Trigger)</f>
        <v>-1.0429680647677797E-3</v>
      </c>
      <c r="AQ54" s="66">
        <f>_xll.qlIndexFixing($AS$1,AN54,,Trigger)</f>
        <v>-9.6671831688244225E-4</v>
      </c>
      <c r="AR54" s="188">
        <f t="shared" si="3"/>
        <v>-0.76249747885337449</v>
      </c>
    </row>
    <row r="55" spans="1:44" s="11" customFormat="1" ht="11.25" customHeight="1" x14ac:dyDescent="0.2">
      <c r="A55" s="99" t="s">
        <v>122</v>
      </c>
      <c r="B55" s="89" t="s">
        <v>163</v>
      </c>
      <c r="C55" s="100">
        <v>2</v>
      </c>
      <c r="D55" s="100" t="s">
        <v>212</v>
      </c>
      <c r="E55" s="100" t="s">
        <v>214</v>
      </c>
      <c r="F55" s="100" t="s">
        <v>213</v>
      </c>
      <c r="G55" s="218" t="str">
        <f t="shared" si="15"/>
        <v>EUR1MSW2Y3M=</v>
      </c>
      <c r="H55" s="100" t="str">
        <f>IFERROR(_xll.qlSwapRateHelper2(,G55,C55,B55,Calendar,E55,D55,F55,$H$22,0,"0d",Discounting,Permanent,Trigger,ObjectOverwrite),"--")</f>
        <v>obj_00a51#0000</v>
      </c>
      <c r="I55" s="101" t="b">
        <v>1</v>
      </c>
      <c r="K55" s="89" t="str">
        <f t="shared" si="13"/>
        <v>SW</v>
      </c>
      <c r="L55" s="231" t="str">
        <f t="shared" si="11"/>
        <v>6Y</v>
      </c>
      <c r="M55" s="105" t="str">
        <f t="shared" si="14"/>
        <v>obj_00a31#0000</v>
      </c>
      <c r="N55" s="105" t="b">
        <f t="shared" si="12"/>
        <v>1</v>
      </c>
      <c r="O55" s="232">
        <v>1</v>
      </c>
      <c r="P55" s="232">
        <v>1</v>
      </c>
      <c r="Q55" s="105" t="str">
        <v>obj_00a29#0000</v>
      </c>
      <c r="R55" s="105" t="str">
        <f>_xll.qlRateHelperQuoteName(Q55)</f>
        <v>EUR1MSW32Y=</v>
      </c>
      <c r="S55" s="66">
        <f>_xll.qlRateHelperQuoteValue(Q55)</f>
        <v>1.4522731680000001E-2</v>
      </c>
      <c r="T55" s="232"/>
      <c r="U55" s="29">
        <f>_xll.qlRateHelperEarliestDate(Q55)</f>
        <v>42248</v>
      </c>
      <c r="V55" s="29">
        <f>_xll.qlRateHelperLatestDate(Q55)</f>
        <v>53937</v>
      </c>
      <c r="W55" s="105"/>
      <c r="AA55" s="70"/>
      <c r="AL55" s="28" t="s">
        <v>99</v>
      </c>
      <c r="AM55" s="29">
        <f>_xll.qlInterestRateIndexFixingDate(IborIndex&amp;Tenor,AN55,Trigger)</f>
        <v>42319</v>
      </c>
      <c r="AN55" s="29">
        <f>_xll.qlCalendarAdvance(Calendar,AN54,AL55,"f",,Trigger)</f>
        <v>42321</v>
      </c>
      <c r="AO55" s="29">
        <f>_xll.qlInterestRateIndexMaturity(IborIndex&amp;Tenor,AN55,Trigger)</f>
        <v>42352</v>
      </c>
      <c r="AP55" s="66">
        <f>_xll.qlIndexFixing($Z$5,AM55,,Trigger)</f>
        <v>-1.040140146537065E-3</v>
      </c>
      <c r="AQ55" s="66">
        <f>_xll.qlIndexFixing($AS$1,AN55,,Trigger)</f>
        <v>-9.562338565105577E-4</v>
      </c>
      <c r="AR55" s="188">
        <f t="shared" si="3"/>
        <v>-0.8390629002650728</v>
      </c>
    </row>
    <row r="56" spans="1:44" s="11" customFormat="1" ht="11.25" customHeight="1" x14ac:dyDescent="0.2">
      <c r="A56" s="99" t="s">
        <v>122</v>
      </c>
      <c r="B56" s="89" t="s">
        <v>164</v>
      </c>
      <c r="C56" s="100">
        <v>2</v>
      </c>
      <c r="D56" s="100" t="s">
        <v>212</v>
      </c>
      <c r="E56" s="100" t="s">
        <v>214</v>
      </c>
      <c r="F56" s="100" t="s">
        <v>213</v>
      </c>
      <c r="G56" s="218" t="str">
        <f t="shared" si="15"/>
        <v>EUR1MSW2Y6M=</v>
      </c>
      <c r="H56" s="100" t="str">
        <f>IFERROR(_xll.qlSwapRateHelper2(,G56,C56,B56,Calendar,E56,D56,F56,$H$22,0,"0d",Discounting,Permanent,Trigger,ObjectOverwrite),"--")</f>
        <v>obj_00a45#0000</v>
      </c>
      <c r="I56" s="101" t="b">
        <v>1</v>
      </c>
      <c r="K56" s="89" t="str">
        <f t="shared" si="13"/>
        <v>SW</v>
      </c>
      <c r="L56" s="231" t="str">
        <f t="shared" si="11"/>
        <v>7Y</v>
      </c>
      <c r="M56" s="105" t="str">
        <f t="shared" si="14"/>
        <v>obj_00a4b#0000</v>
      </c>
      <c r="N56" s="105" t="b">
        <f t="shared" si="12"/>
        <v>1</v>
      </c>
      <c r="O56" s="232">
        <v>1</v>
      </c>
      <c r="P56" s="232">
        <v>1</v>
      </c>
      <c r="Q56" s="105" t="str">
        <v>obj_00a33#0000</v>
      </c>
      <c r="R56" s="105" t="str">
        <f>_xll.qlRateHelperQuoteName(Q56)</f>
        <v>EUR1MSW33Y=</v>
      </c>
      <c r="S56" s="66">
        <f>_xll.qlRateHelperQuoteValue(Q56)</f>
        <v>1.4565499230000001E-2</v>
      </c>
      <c r="T56" s="232"/>
      <c r="U56" s="29">
        <f>_xll.qlRateHelperEarliestDate(Q56)</f>
        <v>42248</v>
      </c>
      <c r="V56" s="29">
        <f>_xll.qlRateHelperLatestDate(Q56)</f>
        <v>54302</v>
      </c>
      <c r="W56" s="105"/>
      <c r="AA56" s="70"/>
      <c r="AL56" s="28" t="s">
        <v>99</v>
      </c>
      <c r="AM56" s="29">
        <f>_xll.qlInterestRateIndexFixingDate(IborIndex&amp;Tenor,AN56,Trigger)</f>
        <v>42320</v>
      </c>
      <c r="AN56" s="29">
        <f>_xll.qlCalendarAdvance(Calendar,AN55,AL56,"f",,Trigger)</f>
        <v>42324</v>
      </c>
      <c r="AO56" s="29">
        <f>_xll.qlInterestRateIndexMaturity(IborIndex&amp;Tenor,AN56,Trigger)</f>
        <v>42354</v>
      </c>
      <c r="AP56" s="66">
        <f>_xll.qlIndexFixing($Z$5,AM56,,Trigger)</f>
        <v>-1.0152123464837182E-3</v>
      </c>
      <c r="AQ56" s="66">
        <f>_xll.qlIndexFixing($AS$1,AN56,,Trigger)</f>
        <v>-9.4596729141116498E-4</v>
      </c>
      <c r="AR56" s="188">
        <f t="shared" si="3"/>
        <v>-0.69245055072553185</v>
      </c>
    </row>
    <row r="57" spans="1:44" s="11" customFormat="1" ht="11.25" customHeight="1" x14ac:dyDescent="0.2">
      <c r="A57" s="99" t="s">
        <v>122</v>
      </c>
      <c r="B57" s="89" t="s">
        <v>165</v>
      </c>
      <c r="C57" s="100">
        <v>2</v>
      </c>
      <c r="D57" s="100" t="s">
        <v>212</v>
      </c>
      <c r="E57" s="100" t="s">
        <v>214</v>
      </c>
      <c r="F57" s="100" t="s">
        <v>213</v>
      </c>
      <c r="G57" s="218" t="str">
        <f t="shared" si="15"/>
        <v>EUR1MSW2Y9M=</v>
      </c>
      <c r="H57" s="100" t="str">
        <f>IFERROR(_xll.qlSwapRateHelper2(,G57,C57,B57,Calendar,E57,D57,F57,$H$22,0,"0d",Discounting,Permanent,Trigger,ObjectOverwrite),"--")</f>
        <v>obj_00a2c#0000</v>
      </c>
      <c r="I57" s="101" t="b">
        <v>1</v>
      </c>
      <c r="K57" s="89" t="str">
        <f t="shared" si="13"/>
        <v>SW</v>
      </c>
      <c r="L57" s="231" t="str">
        <f t="shared" si="11"/>
        <v>8Y</v>
      </c>
      <c r="M57" s="105" t="str">
        <f t="shared" si="14"/>
        <v>obj_00a3c#0000</v>
      </c>
      <c r="N57" s="105" t="b">
        <f t="shared" si="12"/>
        <v>1</v>
      </c>
      <c r="O57" s="232">
        <v>1</v>
      </c>
      <c r="P57" s="232">
        <v>1</v>
      </c>
      <c r="Q57" s="105" t="str">
        <v>obj_00a30#0000</v>
      </c>
      <c r="R57" s="105" t="str">
        <f>_xll.qlRateHelperQuoteName(Q57)</f>
        <v>EUR1MSW34Y=</v>
      </c>
      <c r="S57" s="66">
        <f>_xll.qlRateHelperQuoteValue(Q57)</f>
        <v>1.460578132E-2</v>
      </c>
      <c r="T57" s="232"/>
      <c r="U57" s="29">
        <f>_xll.qlRateHelperEarliestDate(Q57)</f>
        <v>42248</v>
      </c>
      <c r="V57" s="29">
        <f>_xll.qlRateHelperLatestDate(Q57)</f>
        <v>54667</v>
      </c>
      <c r="W57" s="105"/>
      <c r="AA57" s="70"/>
      <c r="AL57" s="28" t="s">
        <v>99</v>
      </c>
      <c r="AM57" s="29">
        <f>_xll.qlInterestRateIndexFixingDate(IborIndex&amp;Tenor,AN57,Trigger)</f>
        <v>42321</v>
      </c>
      <c r="AN57" s="29">
        <f>_xll.qlCalendarAdvance(Calendar,AN56,AL57,"f",,Trigger)</f>
        <v>42325</v>
      </c>
      <c r="AO57" s="29">
        <f>_xll.qlInterestRateIndexMaturity(IborIndex&amp;Tenor,AN57,Trigger)</f>
        <v>42355</v>
      </c>
      <c r="AP57" s="66">
        <f>_xll.qlIndexFixing($Z$5,AM57,,Trigger)</f>
        <v>-1.0038150800077972E-3</v>
      </c>
      <c r="AQ57" s="66">
        <f>_xll.qlIndexFixing($AS$1,AN57,,Trigger)</f>
        <v>-9.2900978470658591E-4</v>
      </c>
      <c r="AR57" s="188">
        <f t="shared" si="3"/>
        <v>-0.74805295301211272</v>
      </c>
    </row>
    <row r="58" spans="1:44" s="11" customFormat="1" ht="11.25" customHeight="1" x14ac:dyDescent="0.2">
      <c r="A58" s="99" t="s">
        <v>122</v>
      </c>
      <c r="B58" s="89" t="s">
        <v>45</v>
      </c>
      <c r="C58" s="100">
        <v>2</v>
      </c>
      <c r="D58" s="100" t="s">
        <v>212</v>
      </c>
      <c r="E58" s="100" t="s">
        <v>214</v>
      </c>
      <c r="F58" s="100" t="s">
        <v>213</v>
      </c>
      <c r="G58" s="218" t="str">
        <f t="shared" si="15"/>
        <v>EUR1MSW3Y=</v>
      </c>
      <c r="H58" s="100" t="str">
        <f>IFERROR(_xll.qlSwapRateHelper2(,G58,C58,B58,Calendar,E58,D58,F58,$H$22,0,"0d",Discounting,Permanent,Trigger,ObjectOverwrite),"--")</f>
        <v>obj_00a4c#0000</v>
      </c>
      <c r="I58" s="101" t="b">
        <v>1</v>
      </c>
      <c r="K58" s="89" t="str">
        <f t="shared" si="13"/>
        <v>SW</v>
      </c>
      <c r="L58" s="231" t="str">
        <f t="shared" si="11"/>
        <v>9Y</v>
      </c>
      <c r="M58" s="105" t="str">
        <f t="shared" si="14"/>
        <v>obj_00a5f#0000</v>
      </c>
      <c r="N58" s="105" t="b">
        <f t="shared" si="12"/>
        <v>1</v>
      </c>
      <c r="O58" s="232">
        <v>1</v>
      </c>
      <c r="P58" s="232">
        <v>1</v>
      </c>
      <c r="Q58" s="105" t="str">
        <v>obj_00a58#0000</v>
      </c>
      <c r="R58" s="105" t="str">
        <f>_xll.qlRateHelperQuoteName(Q58)</f>
        <v>EUR1MSW35Y=</v>
      </c>
      <c r="S58" s="66">
        <f>_xll.qlRateHelperQuoteValue(Q58)</f>
        <v>1.4643137470000001E-2</v>
      </c>
      <c r="T58" s="232"/>
      <c r="U58" s="29">
        <f>_xll.qlRateHelperEarliestDate(Q58)</f>
        <v>42248</v>
      </c>
      <c r="V58" s="29">
        <f>_xll.qlRateHelperLatestDate(Q58)</f>
        <v>55032</v>
      </c>
      <c r="W58" s="105"/>
      <c r="AA58" s="70"/>
      <c r="AJ58" s="34" t="s">
        <v>175</v>
      </c>
      <c r="AL58" s="28" t="s">
        <v>99</v>
      </c>
      <c r="AM58" s="29">
        <f>_xll.qlInterestRateIndexFixingDate(IborIndex&amp;Tenor,AN58,Trigger)</f>
        <v>42324</v>
      </c>
      <c r="AN58" s="29">
        <f>_xll.qlCalendarAdvance(Calendar,AN57,AL58,"f",,Trigger)</f>
        <v>42326</v>
      </c>
      <c r="AO58" s="29">
        <f>_xll.qlInterestRateIndexMaturity(IborIndex&amp;Tenor,AN58,Trigger)</f>
        <v>42356</v>
      </c>
      <c r="AP58" s="66">
        <f>_xll.qlIndexFixing($Z$5,AM58,,Trigger)</f>
        <v>-9.9214513524126247E-4</v>
      </c>
      <c r="AQ58" s="66">
        <f>_xll.qlIndexFixing($AS$1,AN58,,Trigger)</f>
        <v>-9.2310978648261458E-4</v>
      </c>
      <c r="AR58" s="188">
        <f t="shared" si="3"/>
        <v>-0.69035348758647885</v>
      </c>
    </row>
    <row r="59" spans="1:44" s="11" customFormat="1" ht="11.25" customHeight="1" x14ac:dyDescent="0.2">
      <c r="A59" s="99" t="s">
        <v>122</v>
      </c>
      <c r="B59" s="89" t="s">
        <v>46</v>
      </c>
      <c r="C59" s="100">
        <v>2</v>
      </c>
      <c r="D59" s="100" t="s">
        <v>212</v>
      </c>
      <c r="E59" s="100" t="s">
        <v>214</v>
      </c>
      <c r="F59" s="100" t="s">
        <v>213</v>
      </c>
      <c r="G59" s="218" t="str">
        <f t="shared" si="15"/>
        <v>EUR1MSW4Y=</v>
      </c>
      <c r="H59" s="100" t="str">
        <f>IFERROR(_xll.qlSwapRateHelper2(,G59,C59,B59,Calendar,E59,D59,F59,$H$22,0,"0d",Discounting,Permanent,Trigger,ObjectOverwrite),"--")</f>
        <v>obj_00a5b#0000</v>
      </c>
      <c r="I59" s="101" t="b">
        <v>1</v>
      </c>
      <c r="K59" s="89" t="str">
        <f t="shared" si="13"/>
        <v>SW</v>
      </c>
      <c r="L59" s="231" t="str">
        <f t="shared" si="11"/>
        <v>10Y</v>
      </c>
      <c r="M59" s="105" t="str">
        <f t="shared" si="14"/>
        <v>obj_00a2b#0000</v>
      </c>
      <c r="N59" s="105" t="b">
        <f t="shared" si="12"/>
        <v>1</v>
      </c>
      <c r="O59" s="232">
        <v>1</v>
      </c>
      <c r="P59" s="232">
        <v>1</v>
      </c>
      <c r="Q59" s="105" t="str">
        <v>obj_00a52#0000</v>
      </c>
      <c r="R59" s="105" t="str">
        <f>_xll.qlRateHelperQuoteName(Q59)</f>
        <v>EUR1MSW36Y=</v>
      </c>
      <c r="S59" s="66">
        <f>_xll.qlRateHelperQuoteValue(Q59)</f>
        <v>1.467620666E-2</v>
      </c>
      <c r="T59" s="232"/>
      <c r="U59" s="29">
        <f>_xll.qlRateHelperEarliestDate(Q59)</f>
        <v>42248</v>
      </c>
      <c r="V59" s="29">
        <f>_xll.qlRateHelperLatestDate(Q59)</f>
        <v>55397</v>
      </c>
      <c r="W59" s="105"/>
      <c r="AA59" s="70"/>
      <c r="AJ59" s="196">
        <f t="array" ref="AJ59">MAX(ABS(AR2:AR2366))/10000</f>
        <v>1.8826767282134789E-4</v>
      </c>
      <c r="AL59" s="28" t="s">
        <v>99</v>
      </c>
      <c r="AM59" s="29">
        <f>_xll.qlInterestRateIndexFixingDate(IborIndex&amp;Tenor,AN59,Trigger)</f>
        <v>42325</v>
      </c>
      <c r="AN59" s="29">
        <f>_xll.qlCalendarAdvance(Calendar,AN58,AL59,"f",,Trigger)</f>
        <v>42327</v>
      </c>
      <c r="AO59" s="29">
        <f>_xll.qlInterestRateIndexMaturity(IborIndex&amp;Tenor,AN59,Trigger)</f>
        <v>42359</v>
      </c>
      <c r="AP59" s="66">
        <f>_xll.qlIndexFixing($Z$5,AM59,,Trigger)</f>
        <v>-9.6937637345570482E-4</v>
      </c>
      <c r="AQ59" s="66">
        <f>_xll.qlIndexFixing($AS$1,AN59,,Trigger)</f>
        <v>-9.0013773156272237E-4</v>
      </c>
      <c r="AR59" s="188">
        <f t="shared" si="3"/>
        <v>-0.69238641892982455</v>
      </c>
    </row>
    <row r="60" spans="1:44" s="11" customFormat="1" ht="11.25" customHeight="1" x14ac:dyDescent="0.2">
      <c r="A60" s="99" t="s">
        <v>122</v>
      </c>
      <c r="B60" s="89" t="s">
        <v>47</v>
      </c>
      <c r="C60" s="100">
        <v>2</v>
      </c>
      <c r="D60" s="100" t="s">
        <v>212</v>
      </c>
      <c r="E60" s="100" t="s">
        <v>214</v>
      </c>
      <c r="F60" s="100" t="s">
        <v>213</v>
      </c>
      <c r="G60" s="218" t="str">
        <f t="shared" si="15"/>
        <v>EUR1MSW5Y=</v>
      </c>
      <c r="H60" s="100" t="str">
        <f>IFERROR(_xll.qlSwapRateHelper2(,G60,C60,B60,Calendar,E60,D60,F60,$H$22,0,"0d",Discounting,Permanent,Trigger,ObjectOverwrite),"--")</f>
        <v>obj_00a40#0000</v>
      </c>
      <c r="I60" s="101" t="b">
        <v>1</v>
      </c>
      <c r="K60" s="89" t="str">
        <f t="shared" si="13"/>
        <v>SW</v>
      </c>
      <c r="L60" s="231" t="str">
        <f t="shared" si="11"/>
        <v>11Y</v>
      </c>
      <c r="M60" s="105" t="str">
        <f t="shared" si="14"/>
        <v>obj_00a3e#0000</v>
      </c>
      <c r="N60" s="105" t="b">
        <f t="shared" si="12"/>
        <v>1</v>
      </c>
      <c r="O60" s="232">
        <v>1</v>
      </c>
      <c r="P60" s="232">
        <v>1</v>
      </c>
      <c r="Q60" s="105" t="str">
        <v>obj_00a32#0000</v>
      </c>
      <c r="R60" s="105" t="str">
        <f>_xll.qlRateHelperQuoteName(Q60)</f>
        <v>EUR1MSW37Y=</v>
      </c>
      <c r="S60" s="66">
        <f>_xll.qlRateHelperQuoteValue(Q60)</f>
        <v>1.4704583239999999E-2</v>
      </c>
      <c r="T60" s="232"/>
      <c r="U60" s="29">
        <f>_xll.qlRateHelperEarliestDate(Q60)</f>
        <v>42248</v>
      </c>
      <c r="V60" s="29">
        <f>_xll.qlRateHelperLatestDate(Q60)</f>
        <v>55764</v>
      </c>
      <c r="W60" s="105"/>
      <c r="AA60" s="70"/>
      <c r="AL60" s="28" t="s">
        <v>99</v>
      </c>
      <c r="AM60" s="29">
        <f>_xll.qlInterestRateIndexFixingDate(IborIndex&amp;Tenor,AN60,Trigger)</f>
        <v>42326</v>
      </c>
      <c r="AN60" s="29">
        <f>_xll.qlCalendarAdvance(Calendar,AN59,AL60,"f",,Trigger)</f>
        <v>42328</v>
      </c>
      <c r="AO60" s="29">
        <f>_xll.qlInterestRateIndexMaturity(IborIndex&amp;Tenor,AN60,Trigger)</f>
        <v>42359</v>
      </c>
      <c r="AP60" s="66">
        <f>_xll.qlIndexFixing($Z$5,AM60,,Trigger)</f>
        <v>-9.6310996171921823E-4</v>
      </c>
      <c r="AQ60" s="66">
        <f>_xll.qlIndexFixing($AS$1,AN60,,Trigger)</f>
        <v>-8.925194423246019E-4</v>
      </c>
      <c r="AR60" s="188">
        <f t="shared" si="3"/>
        <v>-0.70590519394616336</v>
      </c>
    </row>
    <row r="61" spans="1:44" s="11" customFormat="1" ht="11.25" customHeight="1" x14ac:dyDescent="0.2">
      <c r="A61" s="99" t="s">
        <v>122</v>
      </c>
      <c r="B61" s="89" t="s">
        <v>48</v>
      </c>
      <c r="C61" s="100">
        <v>2</v>
      </c>
      <c r="D61" s="100" t="s">
        <v>212</v>
      </c>
      <c r="E61" s="100" t="s">
        <v>214</v>
      </c>
      <c r="F61" s="100" t="s">
        <v>213</v>
      </c>
      <c r="G61" s="218" t="str">
        <f t="shared" si="15"/>
        <v>EUR1MSW6Y=</v>
      </c>
      <c r="H61" s="100" t="str">
        <f>IFERROR(_xll.qlSwapRateHelper2(,G61,C61,B61,Calendar,E61,D61,F61,$H$22,0,"0d",Discounting,Permanent,Trigger,ObjectOverwrite),"--")</f>
        <v>obj_00a31#0000</v>
      </c>
      <c r="I61" s="101" t="b">
        <v>1</v>
      </c>
      <c r="K61" s="89" t="str">
        <f t="shared" si="13"/>
        <v>SW</v>
      </c>
      <c r="L61" s="231" t="str">
        <f t="shared" si="11"/>
        <v>12Y</v>
      </c>
      <c r="M61" s="105" t="str">
        <f t="shared" si="14"/>
        <v>obj_00a44#0000</v>
      </c>
      <c r="N61" s="105" t="b">
        <f t="shared" si="12"/>
        <v>1</v>
      </c>
      <c r="O61" s="232">
        <v>1</v>
      </c>
      <c r="P61" s="232">
        <v>1</v>
      </c>
      <c r="Q61" s="105" t="str">
        <v>obj_00a2a#0000</v>
      </c>
      <c r="R61" s="105" t="str">
        <f>_xll.qlRateHelperQuoteName(Q61)</f>
        <v>EUR1MSW38Y=</v>
      </c>
      <c r="S61" s="66">
        <f>_xll.qlRateHelperQuoteValue(Q61)</f>
        <v>1.4724999880000001E-2</v>
      </c>
      <c r="T61" s="232"/>
      <c r="U61" s="29">
        <f>_xll.qlRateHelperEarliestDate(Q61)</f>
        <v>42248</v>
      </c>
      <c r="V61" s="29">
        <f>_xll.qlRateHelperLatestDate(Q61)</f>
        <v>56128</v>
      </c>
      <c r="W61" s="105"/>
      <c r="AA61" s="70"/>
      <c r="AL61" s="28" t="s">
        <v>99</v>
      </c>
      <c r="AM61" s="29">
        <f>_xll.qlInterestRateIndexFixingDate(IborIndex&amp;Tenor,AN61,Trigger)</f>
        <v>42327</v>
      </c>
      <c r="AN61" s="29">
        <f>_xll.qlCalendarAdvance(Calendar,AN60,AL61,"f",,Trigger)</f>
        <v>42331</v>
      </c>
      <c r="AO61" s="29">
        <f>_xll.qlInterestRateIndexMaturity(IborIndex&amp;Tenor,AN61,Trigger)</f>
        <v>42361</v>
      </c>
      <c r="AP61" s="66">
        <f>_xll.qlIndexFixing($Z$5,AM61,,Trigger)</f>
        <v>-9.3321185868378009E-4</v>
      </c>
      <c r="AQ61" s="66">
        <f>_xll.qlIndexFixing($AS$1,AN61,,Trigger)</f>
        <v>-8.8415466618994225E-4</v>
      </c>
      <c r="AR61" s="188">
        <f t="shared" si="3"/>
        <v>-0.49057192493837848</v>
      </c>
    </row>
    <row r="62" spans="1:44" s="11" customFormat="1" ht="11.25" customHeight="1" x14ac:dyDescent="0.2">
      <c r="A62" s="99" t="s">
        <v>122</v>
      </c>
      <c r="B62" s="89" t="s">
        <v>49</v>
      </c>
      <c r="C62" s="100">
        <v>2</v>
      </c>
      <c r="D62" s="100" t="s">
        <v>212</v>
      </c>
      <c r="E62" s="100" t="s">
        <v>214</v>
      </c>
      <c r="F62" s="100" t="s">
        <v>213</v>
      </c>
      <c r="G62" s="218" t="str">
        <f t="shared" si="15"/>
        <v>EUR1MSW7Y=</v>
      </c>
      <c r="H62" s="100" t="str">
        <f>IFERROR(_xll.qlSwapRateHelper2(,G62,C62,B62,Calendar,E62,D62,F62,$H$22,0,"0d",Discounting,Permanent,Trigger,ObjectOverwrite),"--")</f>
        <v>obj_00a4b#0000</v>
      </c>
      <c r="I62" s="101" t="b">
        <v>1</v>
      </c>
      <c r="K62" s="89" t="str">
        <f t="shared" si="13"/>
        <v>SW</v>
      </c>
      <c r="L62" s="231" t="str">
        <f t="shared" si="11"/>
        <v>13Y</v>
      </c>
      <c r="M62" s="105" t="str">
        <f t="shared" si="14"/>
        <v>obj_00a5c#0000</v>
      </c>
      <c r="N62" s="105" t="b">
        <f t="shared" si="12"/>
        <v>1</v>
      </c>
      <c r="O62" s="232">
        <v>1</v>
      </c>
      <c r="P62" s="232">
        <v>1</v>
      </c>
      <c r="Q62" s="105" t="str">
        <v>obj_00a3d#0000</v>
      </c>
      <c r="R62" s="105" t="str">
        <f>_xll.qlRateHelperQuoteName(Q62)</f>
        <v>EUR1MSW39Y=</v>
      </c>
      <c r="S62" s="66">
        <f>_xll.qlRateHelperQuoteValue(Q62)</f>
        <v>1.473725054E-2</v>
      </c>
      <c r="T62" s="232"/>
      <c r="U62" s="29">
        <f>_xll.qlRateHelperEarliestDate(Q62)</f>
        <v>42248</v>
      </c>
      <c r="V62" s="29">
        <f>_xll.qlRateHelperLatestDate(Q62)</f>
        <v>56493</v>
      </c>
      <c r="W62" s="105"/>
      <c r="AA62" s="70"/>
      <c r="AL62" s="28" t="s">
        <v>99</v>
      </c>
      <c r="AM62" s="29">
        <f>_xll.qlInterestRateIndexFixingDate(IborIndex&amp;Tenor,AN62,Trigger)</f>
        <v>42328</v>
      </c>
      <c r="AN62" s="29">
        <f>_xll.qlCalendarAdvance(Calendar,AN61,AL62,"f",,Trigger)</f>
        <v>42332</v>
      </c>
      <c r="AO62" s="29">
        <f>_xll.qlInterestRateIndexMaturity(IborIndex&amp;Tenor,AN62,Trigger)</f>
        <v>42362</v>
      </c>
      <c r="AP62" s="66">
        <f>_xll.qlIndexFixing($Z$5,AM62,,Trigger)</f>
        <v>-9.2206934182126332E-4</v>
      </c>
      <c r="AQ62" s="66">
        <f>_xll.qlIndexFixing($AS$1,AN62,,Trigger)</f>
        <v>-8.7908548427412248E-4</v>
      </c>
      <c r="AR62" s="188">
        <f t="shared" si="3"/>
        <v>-0.42983857547140847</v>
      </c>
    </row>
    <row r="63" spans="1:44" s="11" customFormat="1" ht="11.25" customHeight="1" x14ac:dyDescent="0.2">
      <c r="A63" s="99" t="s">
        <v>122</v>
      </c>
      <c r="B63" s="89" t="s">
        <v>50</v>
      </c>
      <c r="C63" s="100">
        <v>2</v>
      </c>
      <c r="D63" s="100" t="s">
        <v>212</v>
      </c>
      <c r="E63" s="100" t="s">
        <v>214</v>
      </c>
      <c r="F63" s="100" t="s">
        <v>213</v>
      </c>
      <c r="G63" s="218" t="str">
        <f t="shared" si="15"/>
        <v>EUR1MSW8Y=</v>
      </c>
      <c r="H63" s="100" t="str">
        <f>IFERROR(_xll.qlSwapRateHelper2(,G63,C63,B63,Calendar,E63,D63,F63,$H$22,0,"0d",Discounting,Permanent,Trigger,ObjectOverwrite),"--")</f>
        <v>obj_00a3c#0000</v>
      </c>
      <c r="I63" s="101" t="b">
        <v>1</v>
      </c>
      <c r="K63" s="89" t="str">
        <f t="shared" si="13"/>
        <v>SW</v>
      </c>
      <c r="L63" s="231" t="str">
        <f t="shared" si="11"/>
        <v>14Y</v>
      </c>
      <c r="M63" s="105" t="str">
        <f t="shared" si="14"/>
        <v>obj_00a3a#0000</v>
      </c>
      <c r="N63" s="105" t="b">
        <f t="shared" si="12"/>
        <v>1</v>
      </c>
      <c r="O63" s="232">
        <v>1</v>
      </c>
      <c r="P63" s="232">
        <v>1</v>
      </c>
      <c r="Q63" s="105" t="str">
        <v>obj_00a4f#0000</v>
      </c>
      <c r="R63" s="105" t="str">
        <f>_xll.qlRateHelperQuoteName(Q63)</f>
        <v>EUR1MSW40Y=</v>
      </c>
      <c r="S63" s="66">
        <f>_xll.qlRateHelperQuoteValue(Q63)</f>
        <v>1.474E-2</v>
      </c>
      <c r="T63" s="232"/>
      <c r="U63" s="29">
        <f>_xll.qlRateHelperEarliestDate(Q63)</f>
        <v>42248</v>
      </c>
      <c r="V63" s="29">
        <f>_xll.qlRateHelperLatestDate(Q63)</f>
        <v>56858</v>
      </c>
      <c r="W63" s="105"/>
      <c r="AA63" s="70"/>
      <c r="AL63" s="28" t="s">
        <v>99</v>
      </c>
      <c r="AM63" s="29">
        <f>_xll.qlInterestRateIndexFixingDate(IborIndex&amp;Tenor,AN63,Trigger)</f>
        <v>42331</v>
      </c>
      <c r="AN63" s="29">
        <f>_xll.qlCalendarAdvance(Calendar,AN62,AL63,"f",,Trigger)</f>
        <v>42333</v>
      </c>
      <c r="AO63" s="29">
        <f>_xll.qlInterestRateIndexMaturity(IborIndex&amp;Tenor,AN63,Trigger)</f>
        <v>42366</v>
      </c>
      <c r="AP63" s="66">
        <f>_xll.qlIndexFixing($Z$5,AM63,,Trigger)</f>
        <v>-9.042808668366124E-4</v>
      </c>
      <c r="AQ63" s="66">
        <f>_xll.qlIndexFixing($AS$1,AN63,,Trigger)</f>
        <v>-8.7413228582876984E-4</v>
      </c>
      <c r="AR63" s="188">
        <f t="shared" si="3"/>
        <v>-0.30148581007842556</v>
      </c>
    </row>
    <row r="64" spans="1:44" s="11" customFormat="1" ht="11.25" customHeight="1" x14ac:dyDescent="0.2">
      <c r="A64" s="99" t="s">
        <v>122</v>
      </c>
      <c r="B64" s="89" t="s">
        <v>51</v>
      </c>
      <c r="C64" s="100">
        <v>2</v>
      </c>
      <c r="D64" s="100" t="s">
        <v>212</v>
      </c>
      <c r="E64" s="100" t="s">
        <v>214</v>
      </c>
      <c r="F64" s="100" t="s">
        <v>213</v>
      </c>
      <c r="G64" s="218" t="str">
        <f t="shared" si="15"/>
        <v>EUR1MSW9Y=</v>
      </c>
      <c r="H64" s="100" t="str">
        <f>IFERROR(_xll.qlSwapRateHelper2(,G64,C64,B64,Calendar,E64,D64,F64,$H$22,0,"0d",Discounting,Permanent,Trigger,ObjectOverwrite),"--")</f>
        <v>obj_00a5f#0000</v>
      </c>
      <c r="I64" s="101" t="b">
        <v>1</v>
      </c>
      <c r="K64" s="89" t="str">
        <f t="shared" si="13"/>
        <v>SW</v>
      </c>
      <c r="L64" s="231" t="str">
        <f t="shared" si="11"/>
        <v>15Y</v>
      </c>
      <c r="M64" s="105" t="str">
        <f t="shared" si="14"/>
        <v>obj_00a37#0000</v>
      </c>
      <c r="N64" s="105" t="b">
        <f t="shared" si="12"/>
        <v>1</v>
      </c>
      <c r="O64" s="232">
        <v>1</v>
      </c>
      <c r="P64" s="232">
        <v>1</v>
      </c>
      <c r="Q64" s="105" t="str">
        <v>obj_00a35#0000</v>
      </c>
      <c r="R64" s="105" t="str">
        <f>_xll.qlRateHelperQuoteName(Q64)</f>
        <v>EUR1MSW50Y=</v>
      </c>
      <c r="S64" s="66">
        <f>_xll.qlRateHelperQuoteValue(Q64)</f>
        <v>1.4459999999999999E-2</v>
      </c>
      <c r="T64" s="232"/>
      <c r="U64" s="29">
        <f>_xll.qlRateHelperEarliestDate(Q64)</f>
        <v>42248</v>
      </c>
      <c r="V64" s="29">
        <f>_xll.qlRateHelperLatestDate(Q64)</f>
        <v>60511</v>
      </c>
      <c r="W64" s="105"/>
      <c r="AL64" s="28" t="s">
        <v>99</v>
      </c>
      <c r="AM64" s="29">
        <f>_xll.qlInterestRateIndexFixingDate(IborIndex&amp;Tenor,AN64,Trigger)</f>
        <v>42332</v>
      </c>
      <c r="AN64" s="29">
        <f>_xll.qlCalendarAdvance(Calendar,AN63,AL64,"f",,Trigger)</f>
        <v>42334</v>
      </c>
      <c r="AO64" s="29">
        <f>_xll.qlInterestRateIndexMaturity(IborIndex&amp;Tenor,AN64,Trigger)</f>
        <v>42366</v>
      </c>
      <c r="AP64" s="66">
        <f>_xll.qlIndexFixing($Z$5,AM64,,Trigger)</f>
        <v>-8.9738364971198026E-4</v>
      </c>
      <c r="AQ64" s="66">
        <f>_xll.qlIndexFixing($AS$1,AN64,,Trigger)</f>
        <v>-8.6487598490302803E-4</v>
      </c>
      <c r="AR64" s="188">
        <f t="shared" si="3"/>
        <v>-0.32507664808952225</v>
      </c>
    </row>
    <row r="65" spans="1:44" s="11" customFormat="1" ht="11.25" customHeight="1" x14ac:dyDescent="0.2">
      <c r="A65" s="99" t="s">
        <v>122</v>
      </c>
      <c r="B65" s="89" t="s">
        <v>52</v>
      </c>
      <c r="C65" s="100">
        <v>2</v>
      </c>
      <c r="D65" s="100" t="s">
        <v>212</v>
      </c>
      <c r="E65" s="100" t="s">
        <v>214</v>
      </c>
      <c r="F65" s="100" t="s">
        <v>213</v>
      </c>
      <c r="G65" s="218" t="str">
        <f t="shared" si="15"/>
        <v>EUR1MSW10Y=</v>
      </c>
      <c r="H65" s="100" t="str">
        <f>IFERROR(_xll.qlSwapRateHelper2(,G65,C65,B65,Calendar,E65,D65,F65,$H$22,0,"0d",Discounting,Permanent,Trigger,ObjectOverwrite),"--")</f>
        <v>obj_00a2b#0000</v>
      </c>
      <c r="I65" s="101" t="b">
        <v>1</v>
      </c>
      <c r="K65" s="89" t="str">
        <f t="shared" si="13"/>
        <v>SW</v>
      </c>
      <c r="L65" s="231" t="str">
        <f t="shared" si="11"/>
        <v>16Y</v>
      </c>
      <c r="M65" s="105" t="str">
        <f t="shared" si="14"/>
        <v>obj_00a5e#0000</v>
      </c>
      <c r="N65" s="105" t="b">
        <f t="shared" si="12"/>
        <v>1</v>
      </c>
      <c r="O65" s="232">
        <v>1</v>
      </c>
      <c r="P65" s="232">
        <v>1</v>
      </c>
      <c r="Q65" s="105" t="str">
        <v>obj_00a43#0000</v>
      </c>
      <c r="R65" s="105" t="str">
        <f>_xll.qlRateHelperQuoteName(Q65)</f>
        <v>EUR1MSW60Y=</v>
      </c>
      <c r="S65" s="66">
        <f>_xll.qlRateHelperQuoteValue(Q65)</f>
        <v>1.4379999999999999E-2</v>
      </c>
      <c r="T65" s="232"/>
      <c r="U65" s="29">
        <f>_xll.qlRateHelperEarliestDate(Q65)</f>
        <v>42248</v>
      </c>
      <c r="V65" s="29">
        <f>_xll.qlRateHelperLatestDate(Q65)</f>
        <v>64164</v>
      </c>
      <c r="W65" s="105"/>
      <c r="AL65" s="28" t="s">
        <v>99</v>
      </c>
      <c r="AM65" s="29">
        <f>_xll.qlInterestRateIndexFixingDate(IborIndex&amp;Tenor,AN65,Trigger)</f>
        <v>42333</v>
      </c>
      <c r="AN65" s="29">
        <f>_xll.qlCalendarAdvance(Calendar,AN64,AL65,"f",,Trigger)</f>
        <v>42335</v>
      </c>
      <c r="AO65" s="29">
        <f>_xll.qlInterestRateIndexMaturity(IborIndex&amp;Tenor,AN65,Trigger)</f>
        <v>42366</v>
      </c>
      <c r="AP65" s="66">
        <f>_xll.qlIndexFixing($Z$5,AM65,,Trigger)</f>
        <v>-8.9048435797672322E-4</v>
      </c>
      <c r="AQ65" s="66">
        <f>_xll.qlIndexFixing($AS$1,AN65,,Trigger)</f>
        <v>-8.7330632441948327E-4</v>
      </c>
      <c r="AR65" s="188">
        <f t="shared" si="3"/>
        <v>-0.17178033557239958</v>
      </c>
    </row>
    <row r="66" spans="1:44" s="11" customFormat="1" ht="11.25" customHeight="1" x14ac:dyDescent="0.2">
      <c r="A66" s="99" t="s">
        <v>122</v>
      </c>
      <c r="B66" s="89" t="s">
        <v>53</v>
      </c>
      <c r="C66" s="100">
        <v>2</v>
      </c>
      <c r="D66" s="100" t="s">
        <v>212</v>
      </c>
      <c r="E66" s="100" t="s">
        <v>214</v>
      </c>
      <c r="F66" s="100" t="s">
        <v>213</v>
      </c>
      <c r="G66" s="218" t="str">
        <f t="shared" si="15"/>
        <v>EUR1MSW11Y=</v>
      </c>
      <c r="H66" s="100" t="str">
        <f>IFERROR(_xll.qlSwapRateHelper2(,G66,C66,B66,Calendar,E66,D66,F66,$H$22,0,"0d",Discounting,Permanent,Trigger,ObjectOverwrite),"--")</f>
        <v>obj_00a3e#0000</v>
      </c>
      <c r="I66" s="101" t="b">
        <v>1</v>
      </c>
      <c r="K66" s="179" t="str">
        <f t="shared" si="13"/>
        <v>SW</v>
      </c>
      <c r="L66" s="231" t="str">
        <f t="shared" si="11"/>
        <v>17Y</v>
      </c>
      <c r="M66" s="105" t="str">
        <f t="shared" si="14"/>
        <v>obj_00a5d#0000</v>
      </c>
      <c r="N66" s="105" t="b">
        <f t="shared" si="12"/>
        <v>1</v>
      </c>
      <c r="O66" s="232">
        <v>1</v>
      </c>
      <c r="P66" s="232">
        <v>1</v>
      </c>
      <c r="Q66" s="105" t="e">
        <v>#N/A</v>
      </c>
      <c r="R66" s="105" t="e">
        <f>_xll.qlRateHelperQuoteName(Q66)</f>
        <v>#VALUE!</v>
      </c>
      <c r="S66" s="66" t="e">
        <f>_xll.qlRateHelperQuoteValue(Q66)</f>
        <v>#VALUE!</v>
      </c>
      <c r="T66" s="232"/>
      <c r="U66" s="29" t="e">
        <f>_xll.qlRateHelperEarliestDate(Q66)</f>
        <v>#VALUE!</v>
      </c>
      <c r="V66" s="29" t="e">
        <f>_xll.qlRateHelperLatestDate(Q66)</f>
        <v>#VALUE!</v>
      </c>
      <c r="W66" s="105"/>
      <c r="AL66" s="28" t="s">
        <v>99</v>
      </c>
      <c r="AM66" s="29">
        <f>_xll.qlInterestRateIndexFixingDate(IborIndex&amp;Tenor,AN66,Trigger)</f>
        <v>42334</v>
      </c>
      <c r="AN66" s="29">
        <f>_xll.qlCalendarAdvance(Calendar,AN65,AL66,"f",,Trigger)</f>
        <v>42338</v>
      </c>
      <c r="AO66" s="29">
        <f>_xll.qlInterestRateIndexMaturity(IborIndex&amp;Tenor,AN66,Trigger)</f>
        <v>42369</v>
      </c>
      <c r="AP66" s="66">
        <f>_xll.qlIndexFixing($Z$5,AM66,,Trigger)</f>
        <v>-8.7048157922078602E-4</v>
      </c>
      <c r="AQ66" s="66">
        <f>_xll.qlIndexFixing($AS$1,AN66,,Trigger)</f>
        <v>-8.7091532116723169E-4</v>
      </c>
      <c r="AR66" s="188">
        <f t="shared" si="3"/>
        <v>4.3374194644567494E-3</v>
      </c>
    </row>
    <row r="67" spans="1:44" s="11" customFormat="1" ht="11.25" customHeight="1" x14ac:dyDescent="0.2">
      <c r="A67" s="99" t="s">
        <v>122</v>
      </c>
      <c r="B67" s="89" t="s">
        <v>54</v>
      </c>
      <c r="C67" s="100">
        <v>2</v>
      </c>
      <c r="D67" s="100" t="s">
        <v>212</v>
      </c>
      <c r="E67" s="100" t="s">
        <v>214</v>
      </c>
      <c r="F67" s="100" t="s">
        <v>213</v>
      </c>
      <c r="G67" s="218" t="str">
        <f t="shared" si="15"/>
        <v>EUR1MSW12Y=</v>
      </c>
      <c r="H67" s="100" t="str">
        <f>IFERROR(_xll.qlSwapRateHelper2(,G67,C67,B67,Calendar,E67,D67,F67,$H$22,0,"0d",Discounting,Permanent,Trigger,ObjectOverwrite),"--")</f>
        <v>obj_00a44#0000</v>
      </c>
      <c r="I67" s="101" t="b">
        <v>1</v>
      </c>
      <c r="K67" s="179" t="str">
        <f t="shared" si="13"/>
        <v>SW</v>
      </c>
      <c r="L67" s="231" t="str">
        <f t="shared" si="11"/>
        <v>18Y</v>
      </c>
      <c r="M67" s="105" t="str">
        <f t="shared" si="14"/>
        <v>obj_00a54#0000</v>
      </c>
      <c r="N67" s="105" t="b">
        <f t="shared" si="12"/>
        <v>1</v>
      </c>
      <c r="O67" s="232">
        <v>1</v>
      </c>
      <c r="P67" s="232">
        <v>1</v>
      </c>
      <c r="Q67" s="105" t="e">
        <v>#N/A</v>
      </c>
      <c r="R67" s="105" t="e">
        <f>_xll.qlRateHelperQuoteName(Q67)</f>
        <v>#VALUE!</v>
      </c>
      <c r="S67" s="66" t="e">
        <f>_xll.qlRateHelperQuoteValue(Q67)</f>
        <v>#VALUE!</v>
      </c>
      <c r="T67" s="232"/>
      <c r="U67" s="29" t="e">
        <f>_xll.qlRateHelperEarliestDate(Q67)</f>
        <v>#VALUE!</v>
      </c>
      <c r="V67" s="29" t="e">
        <f>_xll.qlRateHelperLatestDate(Q67)</f>
        <v>#VALUE!</v>
      </c>
      <c r="W67" s="105"/>
      <c r="AL67" s="28" t="s">
        <v>99</v>
      </c>
      <c r="AM67" s="29">
        <f>_xll.qlInterestRateIndexFixingDate(IborIndex&amp;Tenor,AN67,Trigger)</f>
        <v>42335</v>
      </c>
      <c r="AN67" s="29">
        <f>_xll.qlCalendarAdvance(Calendar,AN66,AL67,"f",,Trigger)</f>
        <v>42339</v>
      </c>
      <c r="AO67" s="29">
        <f>_xll.qlInterestRateIndexMaturity(IborIndex&amp;Tenor,AN67,Trigger)</f>
        <v>42373</v>
      </c>
      <c r="AP67" s="66">
        <f>_xll.qlIndexFixing($Z$5,AM67,,Trigger)</f>
        <v>-8.7316630784938041E-4</v>
      </c>
      <c r="AQ67" s="66">
        <f>_xll.qlIndexFixing($AS$1,AN67,,Trigger)</f>
        <v>-8.6889491570762978E-4</v>
      </c>
      <c r="AR67" s="188">
        <f t="shared" ref="AR67:AR130" si="16">(AP67-AQ67)*10000</f>
        <v>-4.2713921417506309E-2</v>
      </c>
    </row>
    <row r="68" spans="1:44" s="11" customFormat="1" ht="11.25" customHeight="1" x14ac:dyDescent="0.2">
      <c r="A68" s="99" t="s">
        <v>122</v>
      </c>
      <c r="B68" s="89" t="s">
        <v>55</v>
      </c>
      <c r="C68" s="100">
        <v>2</v>
      </c>
      <c r="D68" s="100" t="s">
        <v>212</v>
      </c>
      <c r="E68" s="100" t="s">
        <v>214</v>
      </c>
      <c r="F68" s="100" t="s">
        <v>213</v>
      </c>
      <c r="G68" s="218" t="str">
        <f t="shared" si="15"/>
        <v>EUR1MSW13Y=</v>
      </c>
      <c r="H68" s="100" t="str">
        <f>IFERROR(_xll.qlSwapRateHelper2(,G68,C68,B68,Calendar,E68,D68,F68,$H$22,0,"0d",Discounting,Permanent,Trigger,ObjectOverwrite),"--")</f>
        <v>obj_00a5c#0000</v>
      </c>
      <c r="I68" s="101" t="b">
        <v>1</v>
      </c>
      <c r="K68" s="179" t="str">
        <f t="shared" si="13"/>
        <v>SW</v>
      </c>
      <c r="L68" s="231" t="str">
        <f t="shared" si="11"/>
        <v>19Y</v>
      </c>
      <c r="M68" s="105" t="str">
        <f t="shared" si="14"/>
        <v>obj_00a47#0000</v>
      </c>
      <c r="N68" s="105" t="b">
        <f t="shared" si="12"/>
        <v>1</v>
      </c>
      <c r="O68" s="232">
        <v>1</v>
      </c>
      <c r="P68" s="232">
        <v>1</v>
      </c>
      <c r="Q68" s="105" t="e">
        <v>#N/A</v>
      </c>
      <c r="R68" s="105" t="e">
        <f>_xll.qlRateHelperQuoteName(Q68)</f>
        <v>#VALUE!</v>
      </c>
      <c r="S68" s="66" t="e">
        <f>_xll.qlRateHelperQuoteValue(Q68)</f>
        <v>#VALUE!</v>
      </c>
      <c r="T68" s="232"/>
      <c r="U68" s="29" t="e">
        <f>_xll.qlRateHelperEarliestDate(Q68)</f>
        <v>#VALUE!</v>
      </c>
      <c r="V68" s="29" t="e">
        <f>_xll.qlRateHelperLatestDate(Q68)</f>
        <v>#VALUE!</v>
      </c>
      <c r="W68" s="105"/>
      <c r="AL68" s="28" t="s">
        <v>99</v>
      </c>
      <c r="AM68" s="29">
        <f>_xll.qlInterestRateIndexFixingDate(IborIndex&amp;Tenor,AN68,Trigger)</f>
        <v>42338</v>
      </c>
      <c r="AN68" s="29">
        <f>_xll.qlCalendarAdvance(Calendar,AN67,AL68,"f",,Trigger)</f>
        <v>42340</v>
      </c>
      <c r="AO68" s="29">
        <f>_xll.qlInterestRateIndexMaturity(IborIndex&amp;Tenor,AN68,Trigger)</f>
        <v>42373</v>
      </c>
      <c r="AP68" s="66">
        <f>_xll.qlIndexFixing($Z$5,AM68,,Trigger)</f>
        <v>-8.6899877415038491E-4</v>
      </c>
      <c r="AQ68" s="66">
        <f>_xll.qlIndexFixing($AS$1,AN68,,Trigger)</f>
        <v>-8.6724511096352005E-4</v>
      </c>
      <c r="AR68" s="188">
        <f t="shared" si="16"/>
        <v>-1.7536631868648622E-2</v>
      </c>
    </row>
    <row r="69" spans="1:44" s="11" customFormat="1" ht="11.25" customHeight="1" x14ac:dyDescent="0.2">
      <c r="A69" s="99" t="s">
        <v>122</v>
      </c>
      <c r="B69" s="89" t="s">
        <v>56</v>
      </c>
      <c r="C69" s="100">
        <v>2</v>
      </c>
      <c r="D69" s="100" t="s">
        <v>212</v>
      </c>
      <c r="E69" s="100" t="s">
        <v>214</v>
      </c>
      <c r="F69" s="100" t="s">
        <v>213</v>
      </c>
      <c r="G69" s="218" t="str">
        <f t="shared" si="15"/>
        <v>EUR1MSW14Y=</v>
      </c>
      <c r="H69" s="100" t="str">
        <f>IFERROR(_xll.qlSwapRateHelper2(,G69,C69,B69,Calendar,E69,D69,F69,$H$22,0,"0d",Discounting,Permanent,Trigger,ObjectOverwrite),"--")</f>
        <v>obj_00a3a#0000</v>
      </c>
      <c r="I69" s="101" t="b">
        <v>1</v>
      </c>
      <c r="K69" s="179" t="str">
        <f t="shared" si="13"/>
        <v>SW</v>
      </c>
      <c r="L69" s="231" t="str">
        <f t="shared" si="11"/>
        <v>20Y</v>
      </c>
      <c r="M69" s="105" t="str">
        <f t="shared" si="14"/>
        <v>obj_00a2d#0000</v>
      </c>
      <c r="N69" s="105" t="b">
        <f t="shared" si="12"/>
        <v>1</v>
      </c>
      <c r="O69" s="232">
        <v>1</v>
      </c>
      <c r="P69" s="232">
        <v>1</v>
      </c>
      <c r="Q69" s="105" t="e">
        <v>#N/A</v>
      </c>
      <c r="R69" s="105" t="e">
        <f>_xll.qlRateHelperQuoteName(Q69)</f>
        <v>#VALUE!</v>
      </c>
      <c r="S69" s="66" t="e">
        <f>_xll.qlRateHelperQuoteValue(Q69)</f>
        <v>#VALUE!</v>
      </c>
      <c r="T69" s="232"/>
      <c r="U69" s="29" t="e">
        <f>_xll.qlRateHelperEarliestDate(Q69)</f>
        <v>#VALUE!</v>
      </c>
      <c r="V69" s="29" t="e">
        <f>_xll.qlRateHelperLatestDate(Q69)</f>
        <v>#VALUE!</v>
      </c>
      <c r="W69" s="105"/>
      <c r="AA69" s="19"/>
      <c r="AL69" s="28" t="s">
        <v>99</v>
      </c>
      <c r="AM69" s="29">
        <f>_xll.qlInterestRateIndexFixingDate(IborIndex&amp;Tenor,AN69,Trigger)</f>
        <v>42339</v>
      </c>
      <c r="AN69" s="29">
        <f>_xll.qlCalendarAdvance(Calendar,AN68,AL69,"f",,Trigger)</f>
        <v>42341</v>
      </c>
      <c r="AO69" s="29">
        <f>_xll.qlInterestRateIndexMaturity(IborIndex&amp;Tenor,AN69,Trigger)</f>
        <v>42373</v>
      </c>
      <c r="AP69" s="66">
        <f>_xll.qlIndexFixing($Z$5,AM69,,Trigger)</f>
        <v>-8.65144372476645E-4</v>
      </c>
      <c r="AQ69" s="66">
        <f>_xll.qlIndexFixing($AS$1,AN69,,Trigger)</f>
        <v>-8.8037583281141616E-4</v>
      </c>
      <c r="AR69" s="188">
        <f t="shared" si="16"/>
        <v>0.1523146033477116</v>
      </c>
    </row>
    <row r="70" spans="1:44" s="11" customFormat="1" ht="11.25" customHeight="1" x14ac:dyDescent="0.2">
      <c r="A70" s="99" t="s">
        <v>122</v>
      </c>
      <c r="B70" s="89" t="s">
        <v>57</v>
      </c>
      <c r="C70" s="100">
        <v>2</v>
      </c>
      <c r="D70" s="100" t="s">
        <v>212</v>
      </c>
      <c r="E70" s="100" t="s">
        <v>214</v>
      </c>
      <c r="F70" s="100" t="s">
        <v>213</v>
      </c>
      <c r="G70" s="218" t="str">
        <f t="shared" si="15"/>
        <v>EUR1MSW15Y=</v>
      </c>
      <c r="H70" s="100" t="str">
        <f>IFERROR(_xll.qlSwapRateHelper2(,G70,C70,B70,Calendar,E70,D70,F70,$H$22,0,"0d",Discounting,Permanent,Trigger,ObjectOverwrite),"--")</f>
        <v>obj_00a37#0000</v>
      </c>
      <c r="I70" s="101" t="b">
        <v>1</v>
      </c>
      <c r="K70" s="179" t="str">
        <f t="shared" si="13"/>
        <v>SW</v>
      </c>
      <c r="L70" s="231" t="str">
        <f t="shared" si="11"/>
        <v>21Y</v>
      </c>
      <c r="M70" s="105" t="str">
        <f t="shared" si="14"/>
        <v>obj_00a61#0000</v>
      </c>
      <c r="N70" s="105" t="b">
        <f t="shared" si="12"/>
        <v>1</v>
      </c>
      <c r="O70" s="232">
        <v>1</v>
      </c>
      <c r="P70" s="232">
        <v>1</v>
      </c>
      <c r="Q70" s="105" t="e">
        <v>#N/A</v>
      </c>
      <c r="R70" s="105" t="e">
        <f>_xll.qlRateHelperQuoteName(Q70)</f>
        <v>#VALUE!</v>
      </c>
      <c r="S70" s="66" t="e">
        <f>_xll.qlRateHelperQuoteValue(Q70)</f>
        <v>#VALUE!</v>
      </c>
      <c r="T70" s="232"/>
      <c r="U70" s="29" t="e">
        <f>_xll.qlRateHelperEarliestDate(Q70)</f>
        <v>#VALUE!</v>
      </c>
      <c r="V70" s="29" t="e">
        <f>_xll.qlRateHelperLatestDate(Q70)</f>
        <v>#VALUE!</v>
      </c>
      <c r="W70" s="105"/>
      <c r="AA70" s="19"/>
      <c r="AL70" s="28" t="s">
        <v>99</v>
      </c>
      <c r="AM70" s="29">
        <f>_xll.qlInterestRateIndexFixingDate(IborIndex&amp;Tenor,AN70,Trigger)</f>
        <v>42340</v>
      </c>
      <c r="AN70" s="29">
        <f>_xll.qlCalendarAdvance(Calendar,AN69,AL70,"f",,Trigger)</f>
        <v>42342</v>
      </c>
      <c r="AO70" s="29">
        <f>_xll.qlInterestRateIndexMaturity(IborIndex&amp;Tenor,AN70,Trigger)</f>
        <v>42373</v>
      </c>
      <c r="AP70" s="66">
        <f>_xll.qlIndexFixing($Z$5,AM70,,Trigger)</f>
        <v>-8.6161530636681921E-4</v>
      </c>
      <c r="AQ70" s="66">
        <f>_xll.qlIndexFixing($AS$1,AN70,,Trigger)</f>
        <v>-8.8665218756733475E-4</v>
      </c>
      <c r="AR70" s="188">
        <f t="shared" si="16"/>
        <v>0.25036881200515532</v>
      </c>
    </row>
    <row r="71" spans="1:44" s="11" customFormat="1" ht="11.25" customHeight="1" x14ac:dyDescent="0.2">
      <c r="A71" s="99" t="s">
        <v>122</v>
      </c>
      <c r="B71" s="89" t="s">
        <v>58</v>
      </c>
      <c r="C71" s="100">
        <v>2</v>
      </c>
      <c r="D71" s="100" t="s">
        <v>212</v>
      </c>
      <c r="E71" s="100" t="s">
        <v>214</v>
      </c>
      <c r="F71" s="100" t="s">
        <v>213</v>
      </c>
      <c r="G71" s="218" t="str">
        <f t="shared" si="15"/>
        <v>EUR1MSW16Y=</v>
      </c>
      <c r="H71" s="100" t="str">
        <f>IFERROR(_xll.qlSwapRateHelper2(,G71,C71,B71,Calendar,E71,D71,F71,$H$22,0,"0d",Discounting,Permanent,Trigger,ObjectOverwrite),"--")</f>
        <v>obj_00a5e#0000</v>
      </c>
      <c r="I71" s="101" t="b">
        <v>1</v>
      </c>
      <c r="K71" s="179" t="str">
        <f t="shared" si="13"/>
        <v>SW</v>
      </c>
      <c r="L71" s="231" t="str">
        <f t="shared" si="11"/>
        <v>22Y</v>
      </c>
      <c r="M71" s="105" t="str">
        <f t="shared" si="14"/>
        <v>obj_00a3b#0000</v>
      </c>
      <c r="N71" s="105" t="b">
        <f t="shared" si="12"/>
        <v>1</v>
      </c>
      <c r="O71" s="232">
        <v>1</v>
      </c>
      <c r="P71" s="232">
        <v>1</v>
      </c>
      <c r="Q71" s="105" t="e">
        <v>#N/A</v>
      </c>
      <c r="R71" s="105" t="e">
        <f>_xll.qlRateHelperQuoteName(Q71)</f>
        <v>#VALUE!</v>
      </c>
      <c r="S71" s="66" t="e">
        <f>_xll.qlRateHelperQuoteValue(Q71)</f>
        <v>#VALUE!</v>
      </c>
      <c r="T71" s="232"/>
      <c r="U71" s="29" t="e">
        <f>_xll.qlRateHelperEarliestDate(Q71)</f>
        <v>#VALUE!</v>
      </c>
      <c r="V71" s="29" t="e">
        <f>_xll.qlRateHelperLatestDate(Q71)</f>
        <v>#VALUE!</v>
      </c>
      <c r="W71" s="105"/>
      <c r="AA71" s="19"/>
      <c r="AL71" s="28" t="s">
        <v>99</v>
      </c>
      <c r="AM71" s="29">
        <f>_xll.qlInterestRateIndexFixingDate(IborIndex&amp;Tenor,AN71,Trigger)</f>
        <v>42341</v>
      </c>
      <c r="AN71" s="29">
        <f>_xll.qlCalendarAdvance(Calendar,AN70,AL71,"f",,Trigger)</f>
        <v>42345</v>
      </c>
      <c r="AO71" s="29">
        <f>_xll.qlInterestRateIndexMaturity(IborIndex&amp;Tenor,AN71,Trigger)</f>
        <v>42376</v>
      </c>
      <c r="AP71" s="66">
        <f>_xll.qlIndexFixing($Z$5,AM71,,Trigger)</f>
        <v>-8.6873899608235427E-4</v>
      </c>
      <c r="AQ71" s="66">
        <f>_xll.qlIndexFixing($AS$1,AN71,,Trigger)</f>
        <v>-9.0633486712283172E-4</v>
      </c>
      <c r="AR71" s="188">
        <f t="shared" si="16"/>
        <v>0.37595871040477452</v>
      </c>
    </row>
    <row r="72" spans="1:44" ht="11.25" customHeight="1" x14ac:dyDescent="0.25">
      <c r="A72" s="227" t="s">
        <v>122</v>
      </c>
      <c r="B72" s="179" t="s">
        <v>59</v>
      </c>
      <c r="C72" s="229">
        <v>2</v>
      </c>
      <c r="D72" s="100" t="s">
        <v>212</v>
      </c>
      <c r="E72" s="100" t="s">
        <v>214</v>
      </c>
      <c r="F72" s="100" t="s">
        <v>213</v>
      </c>
      <c r="G72" s="179" t="str">
        <f t="shared" si="15"/>
        <v>EUR1MSW17Y=</v>
      </c>
      <c r="H72" s="228" t="str">
        <f>IFERROR(_xll.qlSwapRateHelper2(,G72,C72,B72,Calendar,E72,D72,F72,$H$22,0,"0d",Discounting,Permanent,Trigger,ObjectOverwrite),"--")</f>
        <v>obj_00a5d#0000</v>
      </c>
      <c r="I72" s="229" t="b">
        <v>1</v>
      </c>
      <c r="J72" s="11"/>
      <c r="K72" s="179" t="str">
        <f t="shared" si="13"/>
        <v>SW</v>
      </c>
      <c r="L72" s="231" t="str">
        <f t="shared" si="11"/>
        <v>23Y</v>
      </c>
      <c r="M72" s="105" t="str">
        <f t="shared" si="14"/>
        <v>obj_00a60#0000</v>
      </c>
      <c r="N72" s="105" t="b">
        <f t="shared" si="12"/>
        <v>1</v>
      </c>
      <c r="O72" s="232">
        <v>1</v>
      </c>
      <c r="P72" s="232">
        <v>1</v>
      </c>
      <c r="Q72" s="105" t="e">
        <v>#N/A</v>
      </c>
      <c r="R72" s="105" t="e">
        <f>_xll.qlRateHelperQuoteName(Q72)</f>
        <v>#VALUE!</v>
      </c>
      <c r="S72" s="66" t="e">
        <f>_xll.qlRateHelperQuoteValue(Q72)</f>
        <v>#VALUE!</v>
      </c>
      <c r="T72" s="232"/>
      <c r="U72" s="29" t="e">
        <f>_xll.qlRateHelperEarliestDate(Q72)</f>
        <v>#VALUE!</v>
      </c>
      <c r="V72" s="29" t="e">
        <f>_xll.qlRateHelperLatestDate(Q72)</f>
        <v>#VALUE!</v>
      </c>
      <c r="W72" s="105"/>
      <c r="AL72" s="28" t="s">
        <v>99</v>
      </c>
      <c r="AM72" s="29">
        <f>_xll.qlInterestRateIndexFixingDate(IborIndex&amp;Tenor,AN72,Trigger)</f>
        <v>42342</v>
      </c>
      <c r="AN72" s="29">
        <f>_xll.qlCalendarAdvance(Calendar,AN71,AL72,"f",,Trigger)</f>
        <v>42346</v>
      </c>
      <c r="AO72" s="29">
        <f>_xll.qlInterestRateIndexMaturity(IborIndex&amp;Tenor,AN72,Trigger)</f>
        <v>42377</v>
      </c>
      <c r="AP72" s="66">
        <f>_xll.qlIndexFixing($Z$5,AM72,,Trigger)</f>
        <v>-8.7351365882108506E-4</v>
      </c>
      <c r="AQ72" s="66">
        <f>_xll.qlIndexFixing($AS$1,AN72,,Trigger)</f>
        <v>-9.0808935685901537E-4</v>
      </c>
      <c r="AR72" s="189">
        <f t="shared" si="16"/>
        <v>0.34575698037930314</v>
      </c>
    </row>
    <row r="73" spans="1:44" ht="11.25" customHeight="1" x14ac:dyDescent="0.25">
      <c r="A73" s="227" t="s">
        <v>122</v>
      </c>
      <c r="B73" s="179" t="s">
        <v>60</v>
      </c>
      <c r="C73" s="229">
        <v>2</v>
      </c>
      <c r="D73" s="100" t="s">
        <v>212</v>
      </c>
      <c r="E73" s="100" t="s">
        <v>214</v>
      </c>
      <c r="F73" s="100" t="s">
        <v>213</v>
      </c>
      <c r="G73" s="179" t="str">
        <f t="shared" si="15"/>
        <v>EUR1MSW18Y=</v>
      </c>
      <c r="H73" s="228" t="str">
        <f>IFERROR(_xll.qlSwapRateHelper2(,G73,C73,B73,Calendar,E73,D73,F73,$H$22,0,"0d",Discounting,Permanent,Trigger,ObjectOverwrite),"--")</f>
        <v>obj_00a54#0000</v>
      </c>
      <c r="I73" s="229" t="b">
        <v>1</v>
      </c>
      <c r="J73" s="11"/>
      <c r="K73" s="179" t="str">
        <f t="shared" si="13"/>
        <v>SW</v>
      </c>
      <c r="L73" s="231" t="str">
        <f t="shared" si="11"/>
        <v>24Y</v>
      </c>
      <c r="M73" s="105" t="str">
        <f t="shared" si="14"/>
        <v>obj_00a53#0000</v>
      </c>
      <c r="N73" s="105" t="b">
        <f t="shared" si="12"/>
        <v>1</v>
      </c>
      <c r="O73" s="232">
        <v>1</v>
      </c>
      <c r="P73" s="232">
        <v>1</v>
      </c>
      <c r="Q73" s="105" t="e">
        <v>#N/A</v>
      </c>
      <c r="R73" s="105" t="e">
        <f>_xll.qlRateHelperQuoteName(Q73)</f>
        <v>#VALUE!</v>
      </c>
      <c r="S73" s="66" t="e">
        <f>_xll.qlRateHelperQuoteValue(Q73)</f>
        <v>#VALUE!</v>
      </c>
      <c r="T73" s="232"/>
      <c r="U73" s="29" t="e">
        <f>_xll.qlRateHelperEarliestDate(Q73)</f>
        <v>#VALUE!</v>
      </c>
      <c r="V73" s="29" t="e">
        <f>_xll.qlRateHelperLatestDate(Q73)</f>
        <v>#VALUE!</v>
      </c>
      <c r="W73" s="105"/>
      <c r="AL73" s="28" t="s">
        <v>99</v>
      </c>
      <c r="AM73" s="29">
        <f>_xll.qlInterestRateIndexFixingDate(IborIndex&amp;Tenor,AN73,Trigger)</f>
        <v>42345</v>
      </c>
      <c r="AN73" s="29">
        <f>_xll.qlCalendarAdvance(Calendar,AN72,AL73,"f",,Trigger)</f>
        <v>42347</v>
      </c>
      <c r="AO73" s="29">
        <f>_xll.qlInterestRateIndexMaturity(IborIndex&amp;Tenor,AN73,Trigger)</f>
        <v>42380</v>
      </c>
      <c r="AP73" s="66">
        <f>_xll.qlIndexFixing($Z$5,AM73,,Trigger)</f>
        <v>-8.9305703633645419E-4</v>
      </c>
      <c r="AQ73" s="66">
        <f>_xll.qlIndexFixing($AS$1,AN73,,Trigger)</f>
        <v>-9.1020694271886293E-4</v>
      </c>
      <c r="AR73" s="189">
        <f t="shared" si="16"/>
        <v>0.17149906382408739</v>
      </c>
    </row>
    <row r="74" spans="1:44" ht="11.25" customHeight="1" x14ac:dyDescent="0.25">
      <c r="A74" s="227" t="s">
        <v>122</v>
      </c>
      <c r="B74" s="179" t="s">
        <v>61</v>
      </c>
      <c r="C74" s="229">
        <v>2</v>
      </c>
      <c r="D74" s="100" t="s">
        <v>212</v>
      </c>
      <c r="E74" s="100" t="s">
        <v>214</v>
      </c>
      <c r="F74" s="100" t="s">
        <v>213</v>
      </c>
      <c r="G74" s="179" t="str">
        <f t="shared" ref="G74:G97" si="17">UPPER(Currency)&amp;Tenor&amp;A74&amp;B74&amp;"="</f>
        <v>EUR1MSW19Y=</v>
      </c>
      <c r="H74" s="228" t="str">
        <f>IFERROR(_xll.qlSwapRateHelper2(,G74,C74,B74,Calendar,E74,D74,F74,$H$22,0,"0d",Discounting,Permanent,Trigger,ObjectOverwrite),"--")</f>
        <v>obj_00a47#0000</v>
      </c>
      <c r="I74" s="229" t="b">
        <v>1</v>
      </c>
      <c r="J74" s="11"/>
      <c r="K74" s="179" t="str">
        <f t="shared" si="13"/>
        <v>SW</v>
      </c>
      <c r="L74" s="231" t="str">
        <f t="shared" si="11"/>
        <v>25Y</v>
      </c>
      <c r="M74" s="105" t="str">
        <f t="shared" si="14"/>
        <v>obj_00a42#0000</v>
      </c>
      <c r="N74" s="105" t="b">
        <f t="shared" si="12"/>
        <v>1</v>
      </c>
      <c r="O74" s="232">
        <v>1</v>
      </c>
      <c r="P74" s="232">
        <v>1</v>
      </c>
      <c r="Q74" s="105" t="e">
        <v>#N/A</v>
      </c>
      <c r="R74" s="105" t="e">
        <f>_xll.qlRateHelperQuoteName(Q74)</f>
        <v>#VALUE!</v>
      </c>
      <c r="S74" s="66" t="e">
        <f>_xll.qlRateHelperQuoteValue(Q74)</f>
        <v>#VALUE!</v>
      </c>
      <c r="T74" s="232"/>
      <c r="U74" s="29" t="e">
        <f>_xll.qlRateHelperEarliestDate(Q74)</f>
        <v>#VALUE!</v>
      </c>
      <c r="V74" s="29" t="e">
        <f>_xll.qlRateHelperLatestDate(Q74)</f>
        <v>#VALUE!</v>
      </c>
      <c r="W74" s="105"/>
      <c r="AL74" s="28" t="s">
        <v>99</v>
      </c>
      <c r="AM74" s="29">
        <f>_xll.qlInterestRateIndexFixingDate(IborIndex&amp;Tenor,AN74,Trigger)</f>
        <v>42346</v>
      </c>
      <c r="AN74" s="29">
        <f>_xll.qlCalendarAdvance(Calendar,AN73,AL74,"f",,Trigger)</f>
        <v>42348</v>
      </c>
      <c r="AO74" s="29">
        <f>_xll.qlInterestRateIndexMaturity(IborIndex&amp;Tenor,AN74,Trigger)</f>
        <v>42380</v>
      </c>
      <c r="AP74" s="66">
        <f>_xll.qlIndexFixing($Z$5,AM74,,Trigger)</f>
        <v>-8.9339386888875882E-4</v>
      </c>
      <c r="AQ74" s="66">
        <f>_xll.qlIndexFixing($AS$1,AN74,,Trigger)</f>
        <v>-9.3939125775961208E-4</v>
      </c>
      <c r="AR74" s="189">
        <f t="shared" si="16"/>
        <v>0.45997388870853256</v>
      </c>
    </row>
    <row r="75" spans="1:44" ht="11.25" customHeight="1" x14ac:dyDescent="0.25">
      <c r="A75" s="227" t="s">
        <v>122</v>
      </c>
      <c r="B75" s="179" t="s">
        <v>62</v>
      </c>
      <c r="C75" s="229">
        <v>2</v>
      </c>
      <c r="D75" s="100" t="s">
        <v>212</v>
      </c>
      <c r="E75" s="100" t="s">
        <v>214</v>
      </c>
      <c r="F75" s="100" t="s">
        <v>213</v>
      </c>
      <c r="G75" s="179" t="str">
        <f t="shared" si="17"/>
        <v>EUR1MSW20Y=</v>
      </c>
      <c r="H75" s="228" t="str">
        <f>IFERROR(_xll.qlSwapRateHelper2(,G75,C75,B75,Calendar,E75,D75,F75,$H$22,0,"0d",Discounting,Permanent,Trigger,ObjectOverwrite),"--")</f>
        <v>obj_00a2d#0000</v>
      </c>
      <c r="I75" s="229" t="b">
        <v>1</v>
      </c>
      <c r="J75" s="11"/>
      <c r="K75" s="179" t="str">
        <f t="shared" si="13"/>
        <v>SW</v>
      </c>
      <c r="L75" s="231" t="str">
        <f t="shared" si="11"/>
        <v>26Y</v>
      </c>
      <c r="M75" s="105" t="str">
        <f t="shared" si="14"/>
        <v>obj_00a56#0000</v>
      </c>
      <c r="N75" s="105" t="b">
        <f t="shared" si="12"/>
        <v>1</v>
      </c>
      <c r="O75" s="232">
        <v>1</v>
      </c>
      <c r="P75" s="232">
        <v>1</v>
      </c>
      <c r="Q75" s="105" t="e">
        <v>#N/A</v>
      </c>
      <c r="R75" s="105" t="e">
        <f>_xll.qlRateHelperQuoteName(Q75)</f>
        <v>#VALUE!</v>
      </c>
      <c r="S75" s="66" t="e">
        <f>_xll.qlRateHelperQuoteValue(Q75)</f>
        <v>#VALUE!</v>
      </c>
      <c r="T75" s="232"/>
      <c r="U75" s="29" t="e">
        <f>_xll.qlRateHelperEarliestDate(Q75)</f>
        <v>#VALUE!</v>
      </c>
      <c r="V75" s="29" t="e">
        <f>_xll.qlRateHelperLatestDate(Q75)</f>
        <v>#VALUE!</v>
      </c>
      <c r="W75" s="105"/>
      <c r="AL75" s="28" t="s">
        <v>99</v>
      </c>
      <c r="AM75" s="29">
        <f>_xll.qlInterestRateIndexFixingDate(IborIndex&amp;Tenor,AN75,Trigger)</f>
        <v>42347</v>
      </c>
      <c r="AN75" s="29">
        <f>_xll.qlCalendarAdvance(Calendar,AN74,AL75,"f",,Trigger)</f>
        <v>42349</v>
      </c>
      <c r="AO75" s="29">
        <f>_xll.qlInterestRateIndexMaturity(IborIndex&amp;Tenor,AN75,Trigger)</f>
        <v>42380</v>
      </c>
      <c r="AP75" s="66">
        <f>_xll.qlIndexFixing($Z$5,AM75,,Trigger)</f>
        <v>-8.9415564497758078E-4</v>
      </c>
      <c r="AQ75" s="66">
        <f>_xll.qlIndexFixing($AS$1,AN75,,Trigger)</f>
        <v>-9.5004616010325874E-4</v>
      </c>
      <c r="AR75" s="189">
        <f t="shared" si="16"/>
        <v>0.55890515125677964</v>
      </c>
    </row>
    <row r="76" spans="1:44" ht="11.25" customHeight="1" x14ac:dyDescent="0.25">
      <c r="A76" s="227" t="s">
        <v>122</v>
      </c>
      <c r="B76" s="179" t="s">
        <v>63</v>
      </c>
      <c r="C76" s="229">
        <v>2</v>
      </c>
      <c r="D76" s="100" t="s">
        <v>212</v>
      </c>
      <c r="E76" s="100" t="s">
        <v>214</v>
      </c>
      <c r="F76" s="100" t="s">
        <v>213</v>
      </c>
      <c r="G76" s="179" t="str">
        <f t="shared" si="17"/>
        <v>EUR1MSW21Y=</v>
      </c>
      <c r="H76" s="228" t="str">
        <f>IFERROR(_xll.qlSwapRateHelper2(,G76,C76,B76,Calendar,E76,D76,F76,$H$22,0,"0d",Discounting,Permanent,Trigger,ObjectOverwrite),"--")</f>
        <v>obj_00a61#0000</v>
      </c>
      <c r="I76" s="229" t="b">
        <v>1</v>
      </c>
      <c r="J76" s="11"/>
      <c r="K76" s="179" t="str">
        <f t="shared" si="13"/>
        <v>SW</v>
      </c>
      <c r="L76" s="231" t="str">
        <f t="shared" si="11"/>
        <v>27Y</v>
      </c>
      <c r="M76" s="105" t="str">
        <f t="shared" si="14"/>
        <v>obj_00a59#0000</v>
      </c>
      <c r="N76" s="105" t="b">
        <f t="shared" si="12"/>
        <v>1</v>
      </c>
      <c r="O76" s="232">
        <v>1</v>
      </c>
      <c r="P76" s="232">
        <v>1</v>
      </c>
      <c r="Q76" s="105" t="e">
        <v>#N/A</v>
      </c>
      <c r="R76" s="105" t="e">
        <f>_xll.qlRateHelperQuoteName(Q76)</f>
        <v>#VALUE!</v>
      </c>
      <c r="S76" s="66" t="e">
        <f>_xll.qlRateHelperQuoteValue(Q76)</f>
        <v>#VALUE!</v>
      </c>
      <c r="T76" s="232"/>
      <c r="U76" s="29" t="e">
        <f>_xll.qlRateHelperEarliestDate(Q76)</f>
        <v>#VALUE!</v>
      </c>
      <c r="V76" s="29" t="e">
        <f>_xll.qlRateHelperLatestDate(Q76)</f>
        <v>#VALUE!</v>
      </c>
      <c r="W76" s="105"/>
      <c r="AL76" s="28" t="s">
        <v>99</v>
      </c>
      <c r="AM76" s="29">
        <f>_xll.qlInterestRateIndexFixingDate(IborIndex&amp;Tenor,AN76,Trigger)</f>
        <v>42348</v>
      </c>
      <c r="AN76" s="29">
        <f>_xll.qlCalendarAdvance(Calendar,AN75,AL76,"f",,Trigger)</f>
        <v>42352</v>
      </c>
      <c r="AO76" s="29">
        <f>_xll.qlInterestRateIndexMaturity(IborIndex&amp;Tenor,AN76,Trigger)</f>
        <v>42383</v>
      </c>
      <c r="AP76" s="66">
        <f>_xll.qlIndexFixing($Z$5,AM76,,Trigger)</f>
        <v>-9.2278440170929577E-4</v>
      </c>
      <c r="AQ76" s="66">
        <f>_xll.qlIndexFixing($AS$1,AN76,,Trigger)</f>
        <v>-9.7384835969266902E-4</v>
      </c>
      <c r="AR76" s="189">
        <f t="shared" si="16"/>
        <v>0.51063957983373243</v>
      </c>
    </row>
    <row r="77" spans="1:44" ht="11.25" customHeight="1" x14ac:dyDescent="0.25">
      <c r="A77" s="227" t="s">
        <v>122</v>
      </c>
      <c r="B77" s="179" t="s">
        <v>64</v>
      </c>
      <c r="C77" s="229">
        <v>2</v>
      </c>
      <c r="D77" s="100" t="s">
        <v>212</v>
      </c>
      <c r="E77" s="100" t="s">
        <v>214</v>
      </c>
      <c r="F77" s="100" t="s">
        <v>213</v>
      </c>
      <c r="G77" s="179" t="str">
        <f t="shared" si="17"/>
        <v>EUR1MSW22Y=</v>
      </c>
      <c r="H77" s="228" t="str">
        <f>IFERROR(_xll.qlSwapRateHelper2(,G77,C77,B77,Calendar,E77,D77,F77,$H$22,0,"0d",Discounting,Permanent,Trigger,ObjectOverwrite),"--")</f>
        <v>obj_00a3b#0000</v>
      </c>
      <c r="I77" s="229" t="b">
        <v>1</v>
      </c>
      <c r="J77" s="11"/>
      <c r="K77" s="179" t="str">
        <f t="shared" si="13"/>
        <v>SW</v>
      </c>
      <c r="L77" s="231" t="str">
        <f t="shared" si="11"/>
        <v>28Y</v>
      </c>
      <c r="M77" s="105" t="str">
        <f t="shared" si="14"/>
        <v>obj_00a4d#0000</v>
      </c>
      <c r="N77" s="105" t="b">
        <f t="shared" si="12"/>
        <v>1</v>
      </c>
      <c r="O77" s="232">
        <v>1</v>
      </c>
      <c r="P77" s="232">
        <v>1</v>
      </c>
      <c r="Q77" s="105" t="e">
        <v>#N/A</v>
      </c>
      <c r="R77" s="105" t="e">
        <f>_xll.qlRateHelperQuoteName(Q77)</f>
        <v>#VALUE!</v>
      </c>
      <c r="S77" s="66" t="e">
        <f>_xll.qlRateHelperQuoteValue(Q77)</f>
        <v>#VALUE!</v>
      </c>
      <c r="T77" s="232"/>
      <c r="U77" s="29" t="e">
        <f>_xll.qlRateHelperEarliestDate(Q77)</f>
        <v>#VALUE!</v>
      </c>
      <c r="V77" s="29" t="e">
        <f>_xll.qlRateHelperLatestDate(Q77)</f>
        <v>#VALUE!</v>
      </c>
      <c r="W77" s="105"/>
      <c r="AL77" s="28" t="s">
        <v>99</v>
      </c>
      <c r="AM77" s="29">
        <f>_xll.qlInterestRateIndexFixingDate(IborIndex&amp;Tenor,AN77,Trigger)</f>
        <v>42349</v>
      </c>
      <c r="AN77" s="29">
        <f>_xll.qlCalendarAdvance(Calendar,AN76,AL77,"f",,Trigger)</f>
        <v>42353</v>
      </c>
      <c r="AO77" s="29">
        <f>_xll.qlInterestRateIndexMaturity(IborIndex&amp;Tenor,AN77,Trigger)</f>
        <v>42384</v>
      </c>
      <c r="AP77" s="66">
        <f>_xll.qlIndexFixing($Z$5,AM77,,Trigger)</f>
        <v>-9.3374134954220744E-4</v>
      </c>
      <c r="AQ77" s="66">
        <f>_xll.qlIndexFixing($AS$1,AN77,,Trigger)</f>
        <v>-9.786782604138955E-4</v>
      </c>
      <c r="AR77" s="189">
        <f t="shared" si="16"/>
        <v>0.44936910871688057</v>
      </c>
    </row>
    <row r="78" spans="1:44" ht="11.25" customHeight="1" x14ac:dyDescent="0.25">
      <c r="A78" s="227" t="s">
        <v>122</v>
      </c>
      <c r="B78" s="179" t="s">
        <v>65</v>
      </c>
      <c r="C78" s="229">
        <v>2</v>
      </c>
      <c r="D78" s="100" t="s">
        <v>212</v>
      </c>
      <c r="E78" s="100" t="s">
        <v>214</v>
      </c>
      <c r="F78" s="100" t="s">
        <v>213</v>
      </c>
      <c r="G78" s="179" t="str">
        <f t="shared" si="17"/>
        <v>EUR1MSW23Y=</v>
      </c>
      <c r="H78" s="228" t="str">
        <f>IFERROR(_xll.qlSwapRateHelper2(,G78,C78,B78,Calendar,E78,D78,F78,$H$22,0,"0d",Discounting,Permanent,Trigger,ObjectOverwrite),"--")</f>
        <v>obj_00a60#0000</v>
      </c>
      <c r="I78" s="229" t="b">
        <v>1</v>
      </c>
      <c r="J78" s="11"/>
      <c r="K78" s="179" t="str">
        <f t="shared" si="13"/>
        <v>SW</v>
      </c>
      <c r="L78" s="231" t="str">
        <f t="shared" si="11"/>
        <v>29Y</v>
      </c>
      <c r="M78" s="105" t="str">
        <f t="shared" si="14"/>
        <v>obj_00a36#0000</v>
      </c>
      <c r="N78" s="105" t="b">
        <f t="shared" si="12"/>
        <v>1</v>
      </c>
      <c r="O78" s="232">
        <v>1</v>
      </c>
      <c r="P78" s="232">
        <v>1</v>
      </c>
      <c r="Q78" s="105" t="e">
        <v>#N/A</v>
      </c>
      <c r="R78" s="105" t="e">
        <f>_xll.qlRateHelperQuoteName(Q78)</f>
        <v>#VALUE!</v>
      </c>
      <c r="S78" s="66" t="e">
        <f>_xll.qlRateHelperQuoteValue(Q78)</f>
        <v>#VALUE!</v>
      </c>
      <c r="T78" s="232"/>
      <c r="U78" s="29" t="e">
        <f>_xll.qlRateHelperEarliestDate(Q78)</f>
        <v>#VALUE!</v>
      </c>
      <c r="V78" s="29" t="e">
        <f>_xll.qlRateHelperLatestDate(Q78)</f>
        <v>#VALUE!</v>
      </c>
      <c r="W78" s="105"/>
      <c r="AL78" s="28" t="s">
        <v>99</v>
      </c>
      <c r="AM78" s="29">
        <f>_xll.qlInterestRateIndexFixingDate(IborIndex&amp;Tenor,AN78,Trigger)</f>
        <v>42352</v>
      </c>
      <c r="AN78" s="29">
        <f>_xll.qlCalendarAdvance(Calendar,AN77,AL78,"f",,Trigger)</f>
        <v>42354</v>
      </c>
      <c r="AO78" s="29">
        <f>_xll.qlInterestRateIndexMaturity(IborIndex&amp;Tenor,AN78,Trigger)</f>
        <v>42387</v>
      </c>
      <c r="AP78" s="66">
        <f>_xll.qlIndexFixing($Z$5,AM78,,Trigger)</f>
        <v>-9.6022958587127516E-4</v>
      </c>
      <c r="AQ78" s="66">
        <f>_xll.qlIndexFixing($AS$1,AN78,,Trigger)</f>
        <v>-9.8381861747587709E-4</v>
      </c>
      <c r="AR78" s="189">
        <f t="shared" si="16"/>
        <v>0.23589031604601932</v>
      </c>
    </row>
    <row r="79" spans="1:44" ht="11.25" customHeight="1" x14ac:dyDescent="0.25">
      <c r="A79" s="227" t="s">
        <v>122</v>
      </c>
      <c r="B79" s="179" t="s">
        <v>66</v>
      </c>
      <c r="C79" s="229">
        <v>2</v>
      </c>
      <c r="D79" s="100" t="s">
        <v>212</v>
      </c>
      <c r="E79" s="100" t="s">
        <v>214</v>
      </c>
      <c r="F79" s="100" t="s">
        <v>213</v>
      </c>
      <c r="G79" s="179" t="str">
        <f t="shared" si="17"/>
        <v>EUR1MSW24Y=</v>
      </c>
      <c r="H79" s="228" t="str">
        <f>IFERROR(_xll.qlSwapRateHelper2(,G79,C79,B79,Calendar,E79,D79,F79,$H$22,0,"0d",Discounting,Permanent,Trigger,ObjectOverwrite),"--")</f>
        <v>obj_00a53#0000</v>
      </c>
      <c r="I79" s="229" t="b">
        <v>1</v>
      </c>
      <c r="K79" s="179" t="str">
        <f t="shared" si="13"/>
        <v>SW</v>
      </c>
      <c r="L79" s="231" t="str">
        <f t="shared" si="11"/>
        <v>30Y</v>
      </c>
      <c r="M79" s="105" t="str">
        <f t="shared" si="14"/>
        <v>obj_00a57#0000</v>
      </c>
      <c r="N79" s="105" t="b">
        <f t="shared" si="12"/>
        <v>1</v>
      </c>
      <c r="O79" s="232">
        <v>1</v>
      </c>
      <c r="P79" s="232">
        <v>1</v>
      </c>
      <c r="Q79" s="105" t="e">
        <v>#N/A</v>
      </c>
      <c r="R79" s="105" t="e">
        <f>_xll.qlRateHelperQuoteName(Q79)</f>
        <v>#VALUE!</v>
      </c>
      <c r="S79" s="66" t="e">
        <f>_xll.qlRateHelperQuoteValue(Q79)</f>
        <v>#VALUE!</v>
      </c>
      <c r="T79" s="232"/>
      <c r="U79" s="29" t="e">
        <f>_xll.qlRateHelperEarliestDate(Q79)</f>
        <v>#VALUE!</v>
      </c>
      <c r="V79" s="29" t="e">
        <f>_xll.qlRateHelperLatestDate(Q79)</f>
        <v>#VALUE!</v>
      </c>
      <c r="W79" s="105"/>
      <c r="AL79" s="28" t="s">
        <v>99</v>
      </c>
      <c r="AM79" s="29">
        <f>_xll.qlInterestRateIndexFixingDate(IborIndex&amp;Tenor,AN79,Trigger)</f>
        <v>42353</v>
      </c>
      <c r="AN79" s="29">
        <f>_xll.qlCalendarAdvance(Calendar,AN78,AL79,"f",,Trigger)</f>
        <v>42355</v>
      </c>
      <c r="AO79" s="29">
        <f>_xll.qlInterestRateIndexMaturity(IborIndex&amp;Tenor,AN79,Trigger)</f>
        <v>42387</v>
      </c>
      <c r="AP79" s="66">
        <f>_xll.qlIndexFixing($Z$5,AM79,,Trigger)</f>
        <v>-9.6472256303867243E-4</v>
      </c>
      <c r="AQ79" s="66">
        <f>_xll.qlIndexFixing($AS$1,AN79,,Trigger)</f>
        <v>-1.0188437504762391E-3</v>
      </c>
      <c r="AR79" s="189">
        <f t="shared" si="16"/>
        <v>0.54121187437566631</v>
      </c>
    </row>
    <row r="80" spans="1:44" ht="11.25" customHeight="1" x14ac:dyDescent="0.25">
      <c r="A80" s="227" t="s">
        <v>122</v>
      </c>
      <c r="B80" s="179" t="s">
        <v>67</v>
      </c>
      <c r="C80" s="229">
        <v>2</v>
      </c>
      <c r="D80" s="100" t="s">
        <v>212</v>
      </c>
      <c r="E80" s="100" t="s">
        <v>214</v>
      </c>
      <c r="F80" s="100" t="s">
        <v>213</v>
      </c>
      <c r="G80" s="179" t="str">
        <f t="shared" si="17"/>
        <v>EUR1MSW25Y=</v>
      </c>
      <c r="H80" s="228" t="str">
        <f>IFERROR(_xll.qlSwapRateHelper2(,G80,C80,B80,Calendar,E80,D80,F80,$H$22,0,"0d",Discounting,Permanent,Trigger,ObjectOverwrite),"--")</f>
        <v>obj_00a42#0000</v>
      </c>
      <c r="I80" s="229" t="b">
        <v>1</v>
      </c>
      <c r="K80" s="276" t="str">
        <f t="shared" si="13"/>
        <v>SW</v>
      </c>
      <c r="L80" s="231" t="str">
        <f t="shared" si="11"/>
        <v>31Y</v>
      </c>
      <c r="M80" s="105" t="str">
        <f t="shared" si="14"/>
        <v>obj_00a4a#0000</v>
      </c>
      <c r="N80" s="105" t="b">
        <f t="shared" si="12"/>
        <v>1</v>
      </c>
      <c r="O80" s="232">
        <v>1</v>
      </c>
      <c r="P80" s="232">
        <v>1</v>
      </c>
      <c r="Q80" s="105" t="e">
        <v>#N/A</v>
      </c>
      <c r="R80" s="105" t="e">
        <f>_xll.qlRateHelperQuoteName(Q80)</f>
        <v>#VALUE!</v>
      </c>
      <c r="S80" s="66" t="e">
        <f>_xll.qlRateHelperQuoteValue(Q80)</f>
        <v>#VALUE!</v>
      </c>
      <c r="T80" s="232"/>
      <c r="U80" s="29" t="e">
        <f>_xll.qlRateHelperEarliestDate(Q80)</f>
        <v>#VALUE!</v>
      </c>
      <c r="V80" s="29" t="e">
        <f>_xll.qlRateHelperLatestDate(Q80)</f>
        <v>#VALUE!</v>
      </c>
      <c r="W80" s="105"/>
      <c r="AL80" s="28" t="s">
        <v>99</v>
      </c>
      <c r="AM80" s="29">
        <f>_xll.qlInterestRateIndexFixingDate(IborIndex&amp;Tenor,AN80,Trigger)</f>
        <v>42354</v>
      </c>
      <c r="AN80" s="29">
        <f>_xll.qlCalendarAdvance(Calendar,AN79,AL80,"f",,Trigger)</f>
        <v>42356</v>
      </c>
      <c r="AO80" s="29">
        <f>_xll.qlInterestRateIndexMaturity(IborIndex&amp;Tenor,AN80,Trigger)</f>
        <v>42387</v>
      </c>
      <c r="AP80" s="66">
        <f>_xll.qlIndexFixing($Z$5,AM80,,Trigger)</f>
        <v>-9.6966067949260314E-4</v>
      </c>
      <c r="AQ80" s="66">
        <f>_xll.qlIndexFixing($AS$1,AN80,,Trigger)</f>
        <v>-1.0304729585901419E-3</v>
      </c>
      <c r="AR80" s="189">
        <f t="shared" si="16"/>
        <v>0.60812279097538735</v>
      </c>
    </row>
    <row r="81" spans="1:44" ht="11.25" customHeight="1" x14ac:dyDescent="0.25">
      <c r="A81" s="227" t="s">
        <v>122</v>
      </c>
      <c r="B81" s="179" t="s">
        <v>68</v>
      </c>
      <c r="C81" s="228">
        <v>2</v>
      </c>
      <c r="D81" s="100" t="s">
        <v>212</v>
      </c>
      <c r="E81" s="100" t="s">
        <v>214</v>
      </c>
      <c r="F81" s="100" t="s">
        <v>213</v>
      </c>
      <c r="G81" s="179" t="str">
        <f t="shared" si="17"/>
        <v>EUR1MSW26Y=</v>
      </c>
      <c r="H81" s="229" t="str">
        <f>IFERROR(_xll.qlSwapRateHelper2(,G81,C81,B81,Calendar,E81,D81,F81,$H$22,0,"0d",Discounting,Permanent,Trigger,ObjectOverwrite),"--")</f>
        <v>obj_00a56#0000</v>
      </c>
      <c r="I81" s="227" t="b">
        <v>1</v>
      </c>
      <c r="K81" s="276" t="str">
        <f t="shared" si="13"/>
        <v>SW</v>
      </c>
      <c r="L81" s="231" t="str">
        <f t="shared" si="11"/>
        <v>32Y</v>
      </c>
      <c r="M81" s="105" t="str">
        <f t="shared" si="14"/>
        <v>obj_00a29#0000</v>
      </c>
      <c r="N81" s="105" t="b">
        <f t="shared" si="12"/>
        <v>1</v>
      </c>
      <c r="O81" s="232">
        <v>1</v>
      </c>
      <c r="P81" s="232">
        <v>1</v>
      </c>
      <c r="Q81" s="105" t="e">
        <v>#N/A</v>
      </c>
      <c r="R81" s="105" t="e">
        <f>_xll.qlRateHelperQuoteName(Q81)</f>
        <v>#VALUE!</v>
      </c>
      <c r="S81" s="66" t="e">
        <f>_xll.qlRateHelperQuoteValue(Q81)</f>
        <v>#VALUE!</v>
      </c>
      <c r="T81" s="232"/>
      <c r="U81" s="29" t="e">
        <f>_xll.qlRateHelperEarliestDate(Q81)</f>
        <v>#VALUE!</v>
      </c>
      <c r="V81" s="29" t="e">
        <f>_xll.qlRateHelperLatestDate(Q81)</f>
        <v>#VALUE!</v>
      </c>
      <c r="W81" s="105"/>
      <c r="AL81" s="28" t="s">
        <v>99</v>
      </c>
      <c r="AM81" s="29">
        <f>_xll.qlInterestRateIndexFixingDate(IborIndex&amp;Tenor,AN81,Trigger)</f>
        <v>42355</v>
      </c>
      <c r="AN81" s="29">
        <f>_xll.qlCalendarAdvance(Calendar,AN80,AL81,"f",,Trigger)</f>
        <v>42359</v>
      </c>
      <c r="AO81" s="29">
        <f>_xll.qlInterestRateIndexMaturity(IborIndex&amp;Tenor,AN81,Trigger)</f>
        <v>42390</v>
      </c>
      <c r="AP81" s="66">
        <f>_xll.qlIndexFixing($Z$5,AM81,,Trigger)</f>
        <v>-1.0081955866404085E-3</v>
      </c>
      <c r="AQ81" s="66">
        <f>_xll.qlIndexFixing($AS$1,AN81,,Trigger)</f>
        <v>-1.0510704016572251E-3</v>
      </c>
      <c r="AR81" s="189">
        <f t="shared" si="16"/>
        <v>0.42874815016816659</v>
      </c>
    </row>
    <row r="82" spans="1:44" ht="11.25" customHeight="1" x14ac:dyDescent="0.25">
      <c r="A82" s="227" t="s">
        <v>122</v>
      </c>
      <c r="B82" s="179" t="s">
        <v>69</v>
      </c>
      <c r="C82" s="228">
        <v>2</v>
      </c>
      <c r="D82" s="100" t="s">
        <v>212</v>
      </c>
      <c r="E82" s="100" t="s">
        <v>214</v>
      </c>
      <c r="F82" s="100" t="s">
        <v>213</v>
      </c>
      <c r="G82" s="179" t="str">
        <f t="shared" si="17"/>
        <v>EUR1MSW27Y=</v>
      </c>
      <c r="H82" s="229" t="str">
        <f>IFERROR(_xll.qlSwapRateHelper2(,G82,C82,B82,Calendar,E82,D82,F82,$H$22,0,"0d",Discounting,Permanent,Trigger,ObjectOverwrite),"--")</f>
        <v>obj_00a59#0000</v>
      </c>
      <c r="I82" s="227" t="b">
        <v>1</v>
      </c>
      <c r="K82" s="276" t="str">
        <f t="shared" si="13"/>
        <v>SW</v>
      </c>
      <c r="L82" s="231" t="str">
        <f t="shared" si="11"/>
        <v>33Y</v>
      </c>
      <c r="M82" s="105" t="str">
        <f t="shared" si="14"/>
        <v>obj_00a33#0000</v>
      </c>
      <c r="N82" s="105" t="b">
        <f t="shared" si="12"/>
        <v>1</v>
      </c>
      <c r="O82" s="232">
        <v>1</v>
      </c>
      <c r="P82" s="232">
        <v>1</v>
      </c>
      <c r="Q82" s="105" t="e">
        <v>#N/A</v>
      </c>
      <c r="R82" s="105" t="e">
        <f>_xll.qlRateHelperQuoteName(Q82)</f>
        <v>#VALUE!</v>
      </c>
      <c r="S82" s="66" t="e">
        <f>_xll.qlRateHelperQuoteValue(Q82)</f>
        <v>#VALUE!</v>
      </c>
      <c r="T82" s="232"/>
      <c r="U82" s="29" t="e">
        <f>_xll.qlRateHelperEarliestDate(Q82)</f>
        <v>#VALUE!</v>
      </c>
      <c r="V82" s="29" t="e">
        <f>_xll.qlRateHelperLatestDate(Q82)</f>
        <v>#VALUE!</v>
      </c>
      <c r="W82" s="105"/>
      <c r="AL82" s="28" t="s">
        <v>99</v>
      </c>
      <c r="AM82" s="29">
        <f>_xll.qlInterestRateIndexFixingDate(IborIndex&amp;Tenor,AN82,Trigger)</f>
        <v>42356</v>
      </c>
      <c r="AN82" s="29">
        <f>_xll.qlCalendarAdvance(Calendar,AN81,AL82,"f",,Trigger)</f>
        <v>42360</v>
      </c>
      <c r="AO82" s="29">
        <f>_xll.qlInterestRateIndexMaturity(IborIndex&amp;Tenor,AN82,Trigger)</f>
        <v>42391</v>
      </c>
      <c r="AP82" s="66">
        <f>_xll.qlIndexFixing($Z$5,AM82,,Trigger)</f>
        <v>-1.0211572284737991E-3</v>
      </c>
      <c r="AQ82" s="66">
        <f>_xll.qlIndexFixing($AS$1,AN82,,Trigger)</f>
        <v>-1.0575766549603127E-3</v>
      </c>
      <c r="AR82" s="189">
        <f t="shared" si="16"/>
        <v>0.36419426486513629</v>
      </c>
    </row>
    <row r="83" spans="1:44" ht="11.25" customHeight="1" x14ac:dyDescent="0.25">
      <c r="A83" s="227" t="s">
        <v>122</v>
      </c>
      <c r="B83" s="179" t="s">
        <v>70</v>
      </c>
      <c r="C83" s="228">
        <v>2</v>
      </c>
      <c r="D83" s="100" t="s">
        <v>212</v>
      </c>
      <c r="E83" s="100" t="s">
        <v>214</v>
      </c>
      <c r="F83" s="100" t="s">
        <v>213</v>
      </c>
      <c r="G83" s="179" t="str">
        <f t="shared" si="17"/>
        <v>EUR1MSW28Y=</v>
      </c>
      <c r="H83" s="229" t="str">
        <f>IFERROR(_xll.qlSwapRateHelper2(,G83,C83,B83,Calendar,E83,D83,F83,$H$22,0,"0d",Discounting,Permanent,Trigger,ObjectOverwrite),"--")</f>
        <v>obj_00a4d#0000</v>
      </c>
      <c r="I83" s="227" t="b">
        <v>1</v>
      </c>
      <c r="K83" s="276" t="str">
        <f t="shared" si="13"/>
        <v>SW</v>
      </c>
      <c r="L83" s="231" t="str">
        <f t="shared" si="11"/>
        <v>34Y</v>
      </c>
      <c r="M83" s="105" t="str">
        <f t="shared" si="14"/>
        <v>obj_00a30#0000</v>
      </c>
      <c r="N83" s="105" t="b">
        <f t="shared" si="12"/>
        <v>1</v>
      </c>
      <c r="O83" s="232">
        <v>1</v>
      </c>
      <c r="P83" s="232">
        <v>1</v>
      </c>
      <c r="Q83" s="105" t="e">
        <v>#N/A</v>
      </c>
      <c r="R83" s="105" t="e">
        <f>_xll.qlRateHelperQuoteName(Q83)</f>
        <v>#VALUE!</v>
      </c>
      <c r="S83" s="66" t="e">
        <f>_xll.qlRateHelperQuoteValue(Q83)</f>
        <v>#VALUE!</v>
      </c>
      <c r="T83" s="232"/>
      <c r="U83" s="29" t="e">
        <f>_xll.qlRateHelperEarliestDate(Q83)</f>
        <v>#VALUE!</v>
      </c>
      <c r="V83" s="29" t="e">
        <f>_xll.qlRateHelperLatestDate(Q83)</f>
        <v>#VALUE!</v>
      </c>
      <c r="W83" s="105"/>
      <c r="AL83" s="28" t="s">
        <v>99</v>
      </c>
      <c r="AM83" s="29">
        <f>_xll.qlInterestRateIndexFixingDate(IborIndex&amp;Tenor,AN83,Trigger)</f>
        <v>42359</v>
      </c>
      <c r="AN83" s="29">
        <f>_xll.qlCalendarAdvance(Calendar,AN82,AL83,"f",,Trigger)</f>
        <v>42361</v>
      </c>
      <c r="AO83" s="29">
        <f>_xll.qlInterestRateIndexMaturity(IborIndex&amp;Tenor,AN83,Trigger)</f>
        <v>42394</v>
      </c>
      <c r="AP83" s="66">
        <f>_xll.qlIndexFixing($Z$5,AM83,,Trigger)</f>
        <v>-1.0440602406491806E-3</v>
      </c>
      <c r="AQ83" s="66">
        <f>_xll.qlIndexFixing($AS$1,AN83,,Trigger)</f>
        <v>-1.0949038602015731E-3</v>
      </c>
      <c r="AR83" s="189">
        <f t="shared" si="16"/>
        <v>0.50843619552392527</v>
      </c>
    </row>
    <row r="84" spans="1:44" ht="11.25" customHeight="1" x14ac:dyDescent="0.25">
      <c r="A84" s="227" t="s">
        <v>122</v>
      </c>
      <c r="B84" s="179" t="s">
        <v>71</v>
      </c>
      <c r="C84" s="228">
        <v>2</v>
      </c>
      <c r="D84" s="100" t="s">
        <v>212</v>
      </c>
      <c r="E84" s="100" t="s">
        <v>214</v>
      </c>
      <c r="F84" s="100" t="s">
        <v>213</v>
      </c>
      <c r="G84" s="179" t="str">
        <f t="shared" si="17"/>
        <v>EUR1MSW29Y=</v>
      </c>
      <c r="H84" s="229" t="str">
        <f>IFERROR(_xll.qlSwapRateHelper2(,G84,C84,B84,Calendar,E84,D84,F84,$H$22,0,"0d",Discounting,Permanent,Trigger,ObjectOverwrite),"--")</f>
        <v>obj_00a36#0000</v>
      </c>
      <c r="I84" s="227" t="b">
        <v>1</v>
      </c>
      <c r="K84" s="276" t="str">
        <f t="shared" si="13"/>
        <v>SW</v>
      </c>
      <c r="L84" s="231" t="str">
        <f t="shared" si="11"/>
        <v>35Y</v>
      </c>
      <c r="M84" s="105" t="str">
        <f t="shared" si="14"/>
        <v>obj_00a58#0000</v>
      </c>
      <c r="N84" s="105" t="b">
        <f t="shared" si="12"/>
        <v>1</v>
      </c>
      <c r="O84" s="232">
        <v>1</v>
      </c>
      <c r="P84" s="232">
        <v>1</v>
      </c>
      <c r="Q84" s="105" t="e">
        <v>#N/A</v>
      </c>
      <c r="R84" s="105" t="e">
        <f>_xll.qlRateHelperQuoteName(Q84)</f>
        <v>#VALUE!</v>
      </c>
      <c r="S84" s="66" t="e">
        <f>_xll.qlRateHelperQuoteValue(Q84)</f>
        <v>#VALUE!</v>
      </c>
      <c r="T84" s="232"/>
      <c r="U84" s="29" t="e">
        <f>_xll.qlRateHelperEarliestDate(Q84)</f>
        <v>#VALUE!</v>
      </c>
      <c r="V84" s="29" t="e">
        <f>_xll.qlRateHelperLatestDate(Q84)</f>
        <v>#VALUE!</v>
      </c>
      <c r="W84" s="105"/>
      <c r="AL84" s="28" t="s">
        <v>99</v>
      </c>
      <c r="AM84" s="29">
        <f>_xll.qlInterestRateIndexFixingDate(IborIndex&amp;Tenor,AN84,Trigger)</f>
        <v>42360</v>
      </c>
      <c r="AN84" s="29">
        <f>_xll.qlCalendarAdvance(Calendar,AN83,AL84,"f",,Trigger)</f>
        <v>42362</v>
      </c>
      <c r="AO84" s="29">
        <f>_xll.qlInterestRateIndexMaturity(IborIndex&amp;Tenor,AN84,Trigger)</f>
        <v>42394</v>
      </c>
      <c r="AP84" s="66">
        <f>_xll.qlIndexFixing($Z$5,AM84,,Trigger)</f>
        <v>-1.0513243583785969E-3</v>
      </c>
      <c r="AQ84" s="66">
        <f>_xll.qlIndexFixing($AS$1,AN84,,Trigger)</f>
        <v>-1.1041032167323091E-3</v>
      </c>
      <c r="AR84" s="189">
        <f t="shared" si="16"/>
        <v>0.52778858353712177</v>
      </c>
    </row>
    <row r="85" spans="1:44" ht="11.25" customHeight="1" x14ac:dyDescent="0.25">
      <c r="A85" s="227" t="s">
        <v>122</v>
      </c>
      <c r="B85" s="179" t="s">
        <v>72</v>
      </c>
      <c r="C85" s="229">
        <v>2</v>
      </c>
      <c r="D85" s="100" t="s">
        <v>212</v>
      </c>
      <c r="E85" s="100" t="s">
        <v>214</v>
      </c>
      <c r="F85" s="100" t="s">
        <v>213</v>
      </c>
      <c r="G85" s="179" t="str">
        <f t="shared" si="17"/>
        <v>EUR1MSW30Y=</v>
      </c>
      <c r="H85" s="228" t="str">
        <f>IFERROR(_xll.qlSwapRateHelper2(,G85,C85,B85,Calendar,E85,D85,F85,$H$22,0,"0d",Discounting,Permanent,Trigger,ObjectOverwrite),"--")</f>
        <v>obj_00a57#0000</v>
      </c>
      <c r="I85" s="229" t="b">
        <v>1</v>
      </c>
      <c r="K85" s="276" t="str">
        <f t="shared" si="13"/>
        <v>SW</v>
      </c>
      <c r="L85" s="231" t="str">
        <f t="shared" si="11"/>
        <v>36Y</v>
      </c>
      <c r="M85" s="105" t="str">
        <f t="shared" si="14"/>
        <v>obj_00a52#0000</v>
      </c>
      <c r="N85" s="105" t="b">
        <f t="shared" si="12"/>
        <v>1</v>
      </c>
      <c r="O85" s="232">
        <v>1</v>
      </c>
      <c r="P85" s="232">
        <v>1</v>
      </c>
      <c r="Q85" s="105" t="e">
        <v>#N/A</v>
      </c>
      <c r="R85" s="105" t="e">
        <f>_xll.qlRateHelperQuoteName(Q85)</f>
        <v>#VALUE!</v>
      </c>
      <c r="S85" s="66" t="e">
        <f>_xll.qlRateHelperQuoteValue(Q85)</f>
        <v>#VALUE!</v>
      </c>
      <c r="T85" s="232"/>
      <c r="U85" s="29" t="e">
        <f>_xll.qlRateHelperEarliestDate(Q85)</f>
        <v>#VALUE!</v>
      </c>
      <c r="V85" s="29" t="e">
        <f>_xll.qlRateHelperLatestDate(Q85)</f>
        <v>#VALUE!</v>
      </c>
      <c r="W85" s="105"/>
      <c r="AL85" s="28" t="s">
        <v>99</v>
      </c>
      <c r="AM85" s="29">
        <f>_xll.qlInterestRateIndexFixingDate(IborIndex&amp;Tenor,AN85,Trigger)</f>
        <v>42361</v>
      </c>
      <c r="AN85" s="29">
        <f>_xll.qlCalendarAdvance(Calendar,AN84,AL85,"f",,Trigger)</f>
        <v>42366</v>
      </c>
      <c r="AO85" s="29">
        <f>_xll.qlInterestRateIndexMaturity(IborIndex&amp;Tenor,AN85,Trigger)</f>
        <v>42397</v>
      </c>
      <c r="AP85" s="66">
        <f>_xll.qlIndexFixing($Z$5,AM85,,Trigger)</f>
        <v>-1.0924610940380333E-3</v>
      </c>
      <c r="AQ85" s="66">
        <f>_xll.qlIndexFixing($AS$1,AN85,,Trigger)</f>
        <v>-1.1106917432379682E-3</v>
      </c>
      <c r="AR85" s="189">
        <f t="shared" si="16"/>
        <v>0.18230649199934851</v>
      </c>
    </row>
    <row r="86" spans="1:44" ht="11.25" customHeight="1" x14ac:dyDescent="0.25">
      <c r="A86" s="227" t="s">
        <v>122</v>
      </c>
      <c r="B86" s="276" t="s">
        <v>166</v>
      </c>
      <c r="C86" s="275">
        <v>2</v>
      </c>
      <c r="D86" s="276" t="s">
        <v>212</v>
      </c>
      <c r="E86" s="30" t="s">
        <v>214</v>
      </c>
      <c r="F86" s="30" t="s">
        <v>213</v>
      </c>
      <c r="G86" s="276" t="str">
        <f t="shared" si="17"/>
        <v>EUR1MSW31Y=</v>
      </c>
      <c r="H86" s="282" t="str">
        <f>IFERROR(_xll.qlSwapRateHelper2(,G86,C86,B86,Calendar,E86,D86,F86,$H$22,0,"0d",Discounting,Permanent,Trigger,ObjectOverwrite),"--")</f>
        <v>obj_00a4a#0000</v>
      </c>
      <c r="I86" s="275" t="b">
        <v>1</v>
      </c>
      <c r="K86" s="276" t="str">
        <f t="shared" si="13"/>
        <v>SW</v>
      </c>
      <c r="L86" s="231" t="str">
        <f t="shared" si="11"/>
        <v>37Y</v>
      </c>
      <c r="M86" s="105" t="str">
        <f t="shared" si="14"/>
        <v>obj_00a32#0000</v>
      </c>
      <c r="N86" s="105" t="b">
        <f t="shared" si="12"/>
        <v>1</v>
      </c>
      <c r="O86" s="232">
        <v>1</v>
      </c>
      <c r="P86" s="232">
        <v>1</v>
      </c>
      <c r="Q86" s="105" t="e">
        <v>#N/A</v>
      </c>
      <c r="R86" s="105" t="e">
        <f>_xll.qlRateHelperQuoteName(Q86)</f>
        <v>#VALUE!</v>
      </c>
      <c r="S86" s="66" t="e">
        <f>_xll.qlRateHelperQuoteValue(Q86)</f>
        <v>#VALUE!</v>
      </c>
      <c r="T86" s="232"/>
      <c r="U86" s="29" t="e">
        <f>_xll.qlRateHelperEarliestDate(Q86)</f>
        <v>#VALUE!</v>
      </c>
      <c r="V86" s="29" t="e">
        <f>_xll.qlRateHelperLatestDate(Q86)</f>
        <v>#VALUE!</v>
      </c>
      <c r="W86" s="105"/>
      <c r="AL86" s="28" t="s">
        <v>99</v>
      </c>
      <c r="AM86" s="29">
        <f>_xll.qlInterestRateIndexFixingDate(IborIndex&amp;Tenor,AN86,Trigger)</f>
        <v>42362</v>
      </c>
      <c r="AN86" s="29">
        <f>_xll.qlCalendarAdvance(Calendar,AN85,AL86,"f",,Trigger)</f>
        <v>42367</v>
      </c>
      <c r="AO86" s="29">
        <f>_xll.qlInterestRateIndexMaturity(IborIndex&amp;Tenor,AN86,Trigger)</f>
        <v>42398</v>
      </c>
      <c r="AP86" s="66">
        <f>_xll.qlIndexFixing($Z$5,AM86,,Trigger)</f>
        <v>-1.1021604157734899E-3</v>
      </c>
      <c r="AQ86" s="66">
        <f>_xll.qlIndexFixing($AS$1,AN86,,Trigger)</f>
        <v>-1.1172350069777669E-3</v>
      </c>
      <c r="AR86" s="189">
        <f t="shared" si="16"/>
        <v>0.1507459120427706</v>
      </c>
    </row>
    <row r="87" spans="1:44" ht="11.25" customHeight="1" x14ac:dyDescent="0.25">
      <c r="A87" s="227" t="s">
        <v>122</v>
      </c>
      <c r="B87" s="276" t="s">
        <v>167</v>
      </c>
      <c r="C87" s="275">
        <v>2</v>
      </c>
      <c r="D87" s="276" t="s">
        <v>212</v>
      </c>
      <c r="E87" s="30" t="s">
        <v>214</v>
      </c>
      <c r="F87" s="30" t="s">
        <v>213</v>
      </c>
      <c r="G87" s="276" t="str">
        <f t="shared" si="17"/>
        <v>EUR1MSW32Y=</v>
      </c>
      <c r="H87" s="282" t="str">
        <f>IFERROR(_xll.qlSwapRateHelper2(,G87,C87,B87,Calendar,E87,D87,F87,$H$22,0,"0d",Discounting,Permanent,Trigger,ObjectOverwrite),"--")</f>
        <v>obj_00a29#0000</v>
      </c>
      <c r="I87" s="275" t="b">
        <v>1</v>
      </c>
      <c r="K87" s="276" t="str">
        <f t="shared" si="13"/>
        <v>SW</v>
      </c>
      <c r="L87" s="231" t="str">
        <f t="shared" si="11"/>
        <v>38Y</v>
      </c>
      <c r="M87" s="105" t="str">
        <f t="shared" si="14"/>
        <v>obj_00a2a#0000</v>
      </c>
      <c r="N87" s="105" t="b">
        <f t="shared" si="12"/>
        <v>1</v>
      </c>
      <c r="O87" s="232">
        <v>1</v>
      </c>
      <c r="P87" s="232">
        <v>1</v>
      </c>
      <c r="Q87" s="105" t="e">
        <v>#N/A</v>
      </c>
      <c r="R87" s="105" t="e">
        <f>_xll.qlRateHelperQuoteName(Q87)</f>
        <v>#VALUE!</v>
      </c>
      <c r="S87" s="66" t="e">
        <f>_xll.qlRateHelperQuoteValue(Q87)</f>
        <v>#VALUE!</v>
      </c>
      <c r="T87" s="232"/>
      <c r="U87" s="29" t="e">
        <f>_xll.qlRateHelperEarliestDate(Q87)</f>
        <v>#VALUE!</v>
      </c>
      <c r="V87" s="29" t="e">
        <f>_xll.qlRateHelperLatestDate(Q87)</f>
        <v>#VALUE!</v>
      </c>
      <c r="W87" s="105"/>
      <c r="AL87" s="28" t="s">
        <v>99</v>
      </c>
      <c r="AM87" s="29">
        <f>_xll.qlInterestRateIndexFixingDate(IborIndex&amp;Tenor,AN87,Trigger)</f>
        <v>42366</v>
      </c>
      <c r="AN87" s="29">
        <f>_xll.qlCalendarAdvance(Calendar,AN86,AL87,"f",,Trigger)</f>
        <v>42368</v>
      </c>
      <c r="AO87" s="29">
        <f>_xll.qlInterestRateIndexMaturity(IborIndex&amp;Tenor,AN87,Trigger)</f>
        <v>42398</v>
      </c>
      <c r="AP87" s="66">
        <f>_xll.qlIndexFixing($Z$5,AM87,,Trigger)</f>
        <v>-1.109942978150702E-3</v>
      </c>
      <c r="AQ87" s="66">
        <f>_xll.qlIndexFixing($AS$1,AN87,,Trigger)</f>
        <v>-1.1439487501211985E-3</v>
      </c>
      <c r="AR87" s="189">
        <f t="shared" si="16"/>
        <v>0.34005771970496573</v>
      </c>
    </row>
    <row r="88" spans="1:44" ht="11.25" customHeight="1" x14ac:dyDescent="0.25">
      <c r="A88" s="227" t="s">
        <v>122</v>
      </c>
      <c r="B88" s="276" t="s">
        <v>168</v>
      </c>
      <c r="C88" s="275">
        <v>2</v>
      </c>
      <c r="D88" s="276" t="s">
        <v>212</v>
      </c>
      <c r="E88" s="30" t="s">
        <v>214</v>
      </c>
      <c r="F88" s="30" t="s">
        <v>213</v>
      </c>
      <c r="G88" s="276" t="str">
        <f t="shared" si="17"/>
        <v>EUR1MSW33Y=</v>
      </c>
      <c r="H88" s="282" t="str">
        <f>IFERROR(_xll.qlSwapRateHelper2(,G88,C88,B88,Calendar,E88,D88,F88,$H$22,0,"0d",Discounting,Permanent,Trigger,ObjectOverwrite),"--")</f>
        <v>obj_00a33#0000</v>
      </c>
      <c r="I88" s="275" t="b">
        <v>1</v>
      </c>
      <c r="K88" s="276" t="str">
        <f t="shared" si="13"/>
        <v>SW</v>
      </c>
      <c r="L88" s="179" t="str">
        <f t="shared" si="11"/>
        <v>39Y</v>
      </c>
      <c r="M88" s="227" t="str">
        <f t="shared" si="14"/>
        <v>obj_00a3d#0000</v>
      </c>
      <c r="N88" s="227" t="b">
        <f t="shared" si="12"/>
        <v>1</v>
      </c>
      <c r="O88" s="228">
        <v>1</v>
      </c>
      <c r="P88" s="228">
        <v>1</v>
      </c>
      <c r="Q88" s="105" t="e">
        <v>#N/A</v>
      </c>
      <c r="R88" s="105" t="e">
        <f>_xll.qlRateHelperQuoteName(Q88)</f>
        <v>#VALUE!</v>
      </c>
      <c r="S88" s="66" t="e">
        <f>_xll.qlRateHelperQuoteValue(Q88)</f>
        <v>#VALUE!</v>
      </c>
      <c r="T88" s="232"/>
      <c r="U88" s="29" t="e">
        <f>_xll.qlRateHelperEarliestDate(Q88)</f>
        <v>#VALUE!</v>
      </c>
      <c r="V88" s="29" t="e">
        <f>_xll.qlRateHelperLatestDate(Q88)</f>
        <v>#VALUE!</v>
      </c>
      <c r="W88" s="105"/>
      <c r="AL88" s="28" t="s">
        <v>99</v>
      </c>
      <c r="AM88" s="29">
        <f>_xll.qlInterestRateIndexFixingDate(IborIndex&amp;Tenor,AN88,Trigger)</f>
        <v>42367</v>
      </c>
      <c r="AN88" s="29">
        <f>_xll.qlCalendarAdvance(Calendar,AN87,AL88,"f",,Trigger)</f>
        <v>42369</v>
      </c>
      <c r="AO88" s="29">
        <f>_xll.qlInterestRateIndexMaturity(IborIndex&amp;Tenor,AN88,Trigger)</f>
        <v>42398</v>
      </c>
      <c r="AP88" s="66">
        <f>_xll.qlIndexFixing($Z$5,AM88,,Trigger)</f>
        <v>-1.1177172350090665E-3</v>
      </c>
      <c r="AQ88" s="66">
        <f>_xll.qlIndexFixing($AS$1,AN88,,Trigger)</f>
        <v>-1.1476080798572003E-3</v>
      </c>
      <c r="AR88" s="189">
        <f t="shared" si="16"/>
        <v>0.29890844848133807</v>
      </c>
    </row>
    <row r="89" spans="1:44" ht="11.25" customHeight="1" x14ac:dyDescent="0.25">
      <c r="A89" s="227" t="s">
        <v>122</v>
      </c>
      <c r="B89" s="276" t="s">
        <v>169</v>
      </c>
      <c r="C89" s="275">
        <v>2</v>
      </c>
      <c r="D89" s="276" t="s">
        <v>212</v>
      </c>
      <c r="E89" s="30" t="s">
        <v>214</v>
      </c>
      <c r="F89" s="30" t="s">
        <v>213</v>
      </c>
      <c r="G89" s="276" t="str">
        <f t="shared" si="17"/>
        <v>EUR1MSW34Y=</v>
      </c>
      <c r="H89" s="282" t="str">
        <f>IFERROR(_xll.qlSwapRateHelper2(,G89,C89,B89,Calendar,E89,D89,F89,$H$22,0,"0d",Discounting,Permanent,Trigger,ObjectOverwrite),"--")</f>
        <v>obj_00a30#0000</v>
      </c>
      <c r="I89" s="275" t="b">
        <v>1</v>
      </c>
      <c r="K89" s="276" t="str">
        <f t="shared" si="13"/>
        <v>SW</v>
      </c>
      <c r="L89" s="179" t="str">
        <f t="shared" si="11"/>
        <v>40Y</v>
      </c>
      <c r="M89" s="227" t="str">
        <f t="shared" si="14"/>
        <v>obj_00a4f#0000</v>
      </c>
      <c r="N89" s="227" t="b">
        <f t="shared" si="12"/>
        <v>1</v>
      </c>
      <c r="O89" s="228">
        <v>1</v>
      </c>
      <c r="P89" s="228">
        <v>1</v>
      </c>
      <c r="Q89" s="105" t="e">
        <v>#N/A</v>
      </c>
      <c r="R89" s="105" t="e">
        <f>_xll.qlRateHelperQuoteName(Q89)</f>
        <v>#VALUE!</v>
      </c>
      <c r="S89" s="66" t="e">
        <f>_xll.qlRateHelperQuoteValue(Q89)</f>
        <v>#VALUE!</v>
      </c>
      <c r="T89" s="232"/>
      <c r="U89" s="29" t="e">
        <f>_xll.qlRateHelperEarliestDate(Q89)</f>
        <v>#VALUE!</v>
      </c>
      <c r="V89" s="29" t="e">
        <f>_xll.qlRateHelperLatestDate(Q89)</f>
        <v>#VALUE!</v>
      </c>
      <c r="W89" s="105"/>
      <c r="AL89" s="28" t="s">
        <v>99</v>
      </c>
      <c r="AM89" s="29">
        <f>_xll.qlInterestRateIndexFixingDate(IborIndex&amp;Tenor,AN89,Trigger)</f>
        <v>42368</v>
      </c>
      <c r="AN89" s="29">
        <f>_xll.qlCalendarAdvance(Calendar,AN88,AL89,"f",,Trigger)</f>
        <v>42373</v>
      </c>
      <c r="AO89" s="29">
        <f>_xll.qlInterestRateIndexMaturity(IborIndex&amp;Tenor,AN89,Trigger)</f>
        <v>42404</v>
      </c>
      <c r="AP89" s="66">
        <f>_xll.qlIndexFixing($Z$5,AM89,,Trigger)</f>
        <v>-1.1391935856912417E-3</v>
      </c>
      <c r="AQ89" s="66">
        <f>_xll.qlIndexFixing($AS$1,AN89,,Trigger)</f>
        <v>-1.1476468121744562E-3</v>
      </c>
      <c r="AR89" s="189">
        <f t="shared" si="16"/>
        <v>8.4532264832144072E-2</v>
      </c>
    </row>
    <row r="90" spans="1:44" ht="11.25" customHeight="1" x14ac:dyDescent="0.25">
      <c r="A90" s="227" t="s">
        <v>122</v>
      </c>
      <c r="B90" s="276" t="s">
        <v>90</v>
      </c>
      <c r="C90" s="275">
        <v>2</v>
      </c>
      <c r="D90" s="276" t="s">
        <v>212</v>
      </c>
      <c r="E90" s="30" t="s">
        <v>214</v>
      </c>
      <c r="F90" s="30" t="s">
        <v>213</v>
      </c>
      <c r="G90" s="276" t="str">
        <f t="shared" si="17"/>
        <v>EUR1MSW35Y=</v>
      </c>
      <c r="H90" s="282" t="str">
        <f>IFERROR(_xll.qlSwapRateHelper2(,G90,C90,B90,Calendar,E90,D90,F90,$H$22,0,"0d",Discounting,Permanent,Trigger,ObjectOverwrite),"--")</f>
        <v>obj_00a58#0000</v>
      </c>
      <c r="I90" s="275" t="b">
        <v>1</v>
      </c>
      <c r="K90" s="276" t="str">
        <f t="shared" si="13"/>
        <v>SW</v>
      </c>
      <c r="L90" s="179" t="str">
        <f t="shared" si="11"/>
        <v>50Y</v>
      </c>
      <c r="M90" s="227" t="str">
        <f t="shared" si="14"/>
        <v>obj_00a35#0000</v>
      </c>
      <c r="N90" s="227" t="b">
        <f t="shared" si="12"/>
        <v>1</v>
      </c>
      <c r="O90" s="228">
        <v>1</v>
      </c>
      <c r="P90" s="228">
        <v>1</v>
      </c>
      <c r="Q90" s="105" t="e">
        <v>#N/A</v>
      </c>
      <c r="R90" s="105" t="e">
        <f>_xll.qlRateHelperQuoteName(Q90)</f>
        <v>#VALUE!</v>
      </c>
      <c r="S90" s="66" t="e">
        <f>_xll.qlRateHelperQuoteValue(Q90)</f>
        <v>#VALUE!</v>
      </c>
      <c r="T90" s="232"/>
      <c r="U90" s="29" t="e">
        <f>_xll.qlRateHelperEarliestDate(Q90)</f>
        <v>#VALUE!</v>
      </c>
      <c r="V90" s="29" t="e">
        <f>_xll.qlRateHelperLatestDate(Q90)</f>
        <v>#VALUE!</v>
      </c>
      <c r="W90" s="105"/>
      <c r="AL90" s="28" t="s">
        <v>99</v>
      </c>
      <c r="AM90" s="29">
        <f>_xll.qlInterestRateIndexFixingDate(IborIndex&amp;Tenor,AN90,Trigger)</f>
        <v>42369</v>
      </c>
      <c r="AN90" s="29">
        <f>_xll.qlCalendarAdvance(Calendar,AN89,AL90,"f",,Trigger)</f>
        <v>42374</v>
      </c>
      <c r="AO90" s="29">
        <f>_xll.qlInterestRateIndexMaturity(IborIndex&amp;Tenor,AN90,Trigger)</f>
        <v>42405</v>
      </c>
      <c r="AP90" s="66">
        <f>_xll.qlIndexFixing($Z$5,AM90,,Trigger)</f>
        <v>-1.1424320970084224E-3</v>
      </c>
      <c r="AQ90" s="66">
        <f>_xll.qlIndexFixing($AS$1,AN90,,Trigger)</f>
        <v>-1.1508030706137984E-3</v>
      </c>
      <c r="AR90" s="189">
        <f t="shared" si="16"/>
        <v>8.3709736053759559E-2</v>
      </c>
    </row>
    <row r="91" spans="1:44" ht="11.25" customHeight="1" x14ac:dyDescent="0.25">
      <c r="A91" s="227" t="s">
        <v>122</v>
      </c>
      <c r="B91" s="276" t="s">
        <v>170</v>
      </c>
      <c r="C91" s="275">
        <v>2</v>
      </c>
      <c r="D91" s="276" t="s">
        <v>212</v>
      </c>
      <c r="E91" s="30" t="s">
        <v>214</v>
      </c>
      <c r="F91" s="30" t="s">
        <v>213</v>
      </c>
      <c r="G91" s="276" t="str">
        <f t="shared" si="17"/>
        <v>EUR1MSW36Y=</v>
      </c>
      <c r="H91" s="282" t="str">
        <f>IFERROR(_xll.qlSwapRateHelper2(,G91,C91,B91,Calendar,E91,D91,F91,$H$22,0,"0d",Discounting,Permanent,Trigger,ObjectOverwrite),"--")</f>
        <v>obj_00a52#0000</v>
      </c>
      <c r="I91" s="275" t="b">
        <v>1</v>
      </c>
      <c r="K91" s="276" t="str">
        <f t="shared" si="13"/>
        <v>SW</v>
      </c>
      <c r="L91" s="179" t="str">
        <f t="shared" si="11"/>
        <v>60Y</v>
      </c>
      <c r="M91" s="227" t="str">
        <f t="shared" si="14"/>
        <v>obj_00a43#0000</v>
      </c>
      <c r="N91" s="227" t="b">
        <f t="shared" si="12"/>
        <v>1</v>
      </c>
      <c r="O91" s="228">
        <v>1</v>
      </c>
      <c r="P91" s="228">
        <v>1</v>
      </c>
      <c r="Q91" s="105" t="e">
        <v>#N/A</v>
      </c>
      <c r="R91" s="105" t="e">
        <f>_xll.qlRateHelperQuoteName(Q91)</f>
        <v>#VALUE!</v>
      </c>
      <c r="S91" s="66" t="e">
        <f>_xll.qlRateHelperQuoteValue(Q91)</f>
        <v>#VALUE!</v>
      </c>
      <c r="T91" s="232"/>
      <c r="U91" s="29" t="e">
        <f>_xll.qlRateHelperEarliestDate(Q91)</f>
        <v>#VALUE!</v>
      </c>
      <c r="V91" s="29" t="e">
        <f>_xll.qlRateHelperLatestDate(Q91)</f>
        <v>#VALUE!</v>
      </c>
      <c r="W91" s="105"/>
      <c r="AL91" s="28" t="s">
        <v>99</v>
      </c>
      <c r="AM91" s="29">
        <f>_xll.qlInterestRateIndexFixingDate(IborIndex&amp;Tenor,AN91,Trigger)</f>
        <v>42373</v>
      </c>
      <c r="AN91" s="29">
        <f>_xll.qlCalendarAdvance(Calendar,AN90,AL91,"f",,Trigger)</f>
        <v>42375</v>
      </c>
      <c r="AO91" s="29">
        <f>_xll.qlInterestRateIndexMaturity(IborIndex&amp;Tenor,AN91,Trigger)</f>
        <v>42408</v>
      </c>
      <c r="AP91" s="66">
        <f>_xll.qlIndexFixing($Z$5,AM91,,Trigger)</f>
        <v>-1.1417423922166492E-3</v>
      </c>
      <c r="AQ91" s="66">
        <f>_xll.qlIndexFixing($AS$1,AN91,,Trigger)</f>
        <v>-1.1536170285467969E-3</v>
      </c>
      <c r="AR91" s="189">
        <f t="shared" si="16"/>
        <v>0.11874636330147688</v>
      </c>
    </row>
    <row r="92" spans="1:44" ht="11.25" customHeight="1" x14ac:dyDescent="0.25">
      <c r="A92" s="227" t="s">
        <v>122</v>
      </c>
      <c r="B92" s="276" t="s">
        <v>171</v>
      </c>
      <c r="C92" s="275">
        <v>2</v>
      </c>
      <c r="D92" s="276" t="s">
        <v>212</v>
      </c>
      <c r="E92" s="30" t="s">
        <v>214</v>
      </c>
      <c r="F92" s="30" t="s">
        <v>213</v>
      </c>
      <c r="G92" s="276" t="str">
        <f t="shared" si="17"/>
        <v>EUR1MSW37Y=</v>
      </c>
      <c r="H92" s="282" t="str">
        <f>IFERROR(_xll.qlSwapRateHelper2(,G92,C92,B92,Calendar,E92,D92,F92,$H$22,0,"0d",Discounting,Permanent,Trigger,ObjectOverwrite),"--")</f>
        <v>obj_00a32#0000</v>
      </c>
      <c r="I92" s="275" t="b">
        <v>1</v>
      </c>
      <c r="K92" s="284"/>
      <c r="L92" s="284"/>
      <c r="M92" s="284"/>
      <c r="N92" s="284"/>
      <c r="O92" s="284"/>
      <c r="P92" s="284"/>
      <c r="Q92" s="284"/>
      <c r="R92" s="284"/>
      <c r="S92" s="284"/>
      <c r="T92" s="285"/>
      <c r="U92" s="284"/>
      <c r="V92" s="284"/>
      <c r="W92" s="284"/>
      <c r="AL92" s="28" t="s">
        <v>99</v>
      </c>
      <c r="AM92" s="29">
        <f>_xll.qlInterestRateIndexFixingDate(IborIndex&amp;Tenor,AN92,Trigger)</f>
        <v>42374</v>
      </c>
      <c r="AN92" s="29">
        <f>_xll.qlCalendarAdvance(Calendar,AN91,AL92,"f",,Trigger)</f>
        <v>42376</v>
      </c>
      <c r="AO92" s="29">
        <f>_xll.qlInterestRateIndexMaturity(IborIndex&amp;Tenor,AN92,Trigger)</f>
        <v>42408</v>
      </c>
      <c r="AP92" s="66">
        <f>_xll.qlIndexFixing($Z$5,AM92,,Trigger)</f>
        <v>-1.1450151323501301E-3</v>
      </c>
      <c r="AQ92" s="66">
        <f>_xll.qlIndexFixing($AS$1,AN92,,Trigger)</f>
        <v>-1.1531338847921156E-3</v>
      </c>
      <c r="AR92" s="189">
        <f t="shared" si="16"/>
        <v>8.118752441985555E-2</v>
      </c>
    </row>
    <row r="93" spans="1:44" ht="11.25" customHeight="1" x14ac:dyDescent="0.25">
      <c r="A93" s="227" t="s">
        <v>122</v>
      </c>
      <c r="B93" s="276" t="s">
        <v>172</v>
      </c>
      <c r="C93" s="275">
        <v>2</v>
      </c>
      <c r="D93" s="276" t="s">
        <v>212</v>
      </c>
      <c r="E93" s="30" t="s">
        <v>214</v>
      </c>
      <c r="F93" s="30" t="s">
        <v>213</v>
      </c>
      <c r="G93" s="276" t="str">
        <f t="shared" si="17"/>
        <v>EUR1MSW38Y=</v>
      </c>
      <c r="H93" s="282" t="str">
        <f>IFERROR(_xll.qlSwapRateHelper2(,G93,C93,B93,Calendar,E93,D93,F93,$H$22,0,"0d",Discounting,Permanent,Trigger,ObjectOverwrite),"--")</f>
        <v>obj_00a2a#0000</v>
      </c>
      <c r="I93" s="275" t="b">
        <v>1</v>
      </c>
      <c r="K93" s="20"/>
      <c r="L93" s="20"/>
      <c r="M93" s="20"/>
      <c r="N93" s="20"/>
      <c r="O93" s="20"/>
      <c r="P93" s="20"/>
      <c r="Q93" s="20"/>
      <c r="R93" s="20"/>
      <c r="S93" s="20"/>
      <c r="T93" s="286"/>
      <c r="U93" s="20"/>
      <c r="V93" s="20"/>
      <c r="W93" s="20"/>
      <c r="AL93" s="28" t="s">
        <v>99</v>
      </c>
      <c r="AM93" s="29">
        <f>_xll.qlInterestRateIndexFixingDate(IborIndex&amp;Tenor,AN93,Trigger)</f>
        <v>42375</v>
      </c>
      <c r="AN93" s="29">
        <f>_xll.qlCalendarAdvance(Calendar,AN92,AL93,"f",,Trigger)</f>
        <v>42377</v>
      </c>
      <c r="AO93" s="29">
        <f>_xll.qlInterestRateIndexMaturity(IborIndex&amp;Tenor,AN93,Trigger)</f>
        <v>42408</v>
      </c>
      <c r="AP93" s="66">
        <f>_xll.qlIndexFixing($Z$5,AM93,,Trigger)</f>
        <v>-1.147824186321537E-3</v>
      </c>
      <c r="AQ93" s="66">
        <f>_xll.qlIndexFixing($AS$1,AN93,,Trigger)</f>
        <v>-1.1517438079036801E-3</v>
      </c>
      <c r="AR93" s="189">
        <f t="shared" si="16"/>
        <v>3.9196215821431929E-2</v>
      </c>
    </row>
    <row r="94" spans="1:44" ht="11.25" customHeight="1" x14ac:dyDescent="0.25">
      <c r="A94" s="227" t="s">
        <v>122</v>
      </c>
      <c r="B94" s="276" t="s">
        <v>173</v>
      </c>
      <c r="C94" s="275">
        <v>2</v>
      </c>
      <c r="D94" s="276" t="s">
        <v>212</v>
      </c>
      <c r="E94" s="30" t="s">
        <v>214</v>
      </c>
      <c r="F94" s="30" t="s">
        <v>213</v>
      </c>
      <c r="G94" s="276" t="str">
        <f t="shared" si="17"/>
        <v>EUR1MSW39Y=</v>
      </c>
      <c r="H94" s="282" t="str">
        <f>IFERROR(_xll.qlSwapRateHelper2(,G94,C94,B94,Calendar,E94,D94,F94,$H$22,0,"0d",Discounting,Permanent,Trigger,ObjectOverwrite),"--")</f>
        <v>obj_00a3d#0000</v>
      </c>
      <c r="I94" s="275" t="b">
        <v>1</v>
      </c>
      <c r="K94" s="20"/>
      <c r="L94" s="20"/>
      <c r="M94" s="20"/>
      <c r="N94" s="20"/>
      <c r="O94" s="20"/>
      <c r="P94" s="20"/>
      <c r="Q94" s="20"/>
      <c r="R94" s="20"/>
      <c r="S94" s="20"/>
      <c r="T94" s="286"/>
      <c r="U94" s="20"/>
      <c r="V94" s="20"/>
      <c r="W94" s="20"/>
      <c r="AL94" s="28" t="s">
        <v>99</v>
      </c>
      <c r="AM94" s="29">
        <f>_xll.qlInterestRateIndexFixingDate(IborIndex&amp;Tenor,AN94,Trigger)</f>
        <v>42376</v>
      </c>
      <c r="AN94" s="29">
        <f>_xll.qlCalendarAdvance(Calendar,AN93,AL94,"f",,Trigger)</f>
        <v>42380</v>
      </c>
      <c r="AO94" s="29">
        <f>_xll.qlInterestRateIndexMaturity(IborIndex&amp;Tenor,AN94,Trigger)</f>
        <v>42411</v>
      </c>
      <c r="AP94" s="66">
        <f>_xll.qlIndexFixing($Z$5,AM94,,Trigger)</f>
        <v>-1.1473484864549424E-3</v>
      </c>
      <c r="AQ94" s="66">
        <f>_xll.qlIndexFixing($AS$1,AN94,,Trigger)</f>
        <v>-1.1447397046766966E-3</v>
      </c>
      <c r="AR94" s="189">
        <f t="shared" si="16"/>
        <v>-2.6087817782457362E-2</v>
      </c>
    </row>
    <row r="95" spans="1:44" ht="11.25" customHeight="1" x14ac:dyDescent="0.25">
      <c r="A95" s="227" t="s">
        <v>122</v>
      </c>
      <c r="B95" s="276" t="s">
        <v>91</v>
      </c>
      <c r="C95" s="275">
        <v>2</v>
      </c>
      <c r="D95" s="276" t="s">
        <v>212</v>
      </c>
      <c r="E95" s="30" t="s">
        <v>214</v>
      </c>
      <c r="F95" s="30" t="s">
        <v>213</v>
      </c>
      <c r="G95" s="276" t="str">
        <f t="shared" si="17"/>
        <v>EUR1MSW40Y=</v>
      </c>
      <c r="H95" s="282" t="str">
        <f>IFERROR(_xll.qlSwapRateHelper2(,G95,C95,B95,Calendar,E95,D95,F95,$H$22,0,"0d",Discounting,Permanent,Trigger,ObjectOverwrite),"--")</f>
        <v>obj_00a4f#0000</v>
      </c>
      <c r="I95" s="275" t="b">
        <v>1</v>
      </c>
      <c r="AL95" s="28" t="s">
        <v>99</v>
      </c>
      <c r="AM95" s="29">
        <f>_xll.qlInterestRateIndexFixingDate(IborIndex&amp;Tenor,AN95,Trigger)</f>
        <v>42377</v>
      </c>
      <c r="AN95" s="29">
        <f>_xll.qlCalendarAdvance(Calendar,AN94,AL95,"f",,Trigger)</f>
        <v>42381</v>
      </c>
      <c r="AO95" s="29">
        <f>_xll.qlInterestRateIndexMaturity(IborIndex&amp;Tenor,AN95,Trigger)</f>
        <v>42412</v>
      </c>
      <c r="AP95" s="66">
        <f>_xll.qlIndexFixing($Z$5,AM95,,Trigger)</f>
        <v>-1.1460366867860519E-3</v>
      </c>
      <c r="AQ95" s="66">
        <f>_xll.qlIndexFixing($AS$1,AN95,,Trigger)</f>
        <v>-1.1447873935248321E-3</v>
      </c>
      <c r="AR95" s="189">
        <f t="shared" si="16"/>
        <v>-1.2492932612198204E-2</v>
      </c>
    </row>
    <row r="96" spans="1:44" ht="11.25" customHeight="1" x14ac:dyDescent="0.25">
      <c r="A96" s="227" t="s">
        <v>122</v>
      </c>
      <c r="B96" s="276" t="s">
        <v>92</v>
      </c>
      <c r="C96" s="275">
        <v>2</v>
      </c>
      <c r="D96" s="276" t="s">
        <v>212</v>
      </c>
      <c r="E96" s="30" t="s">
        <v>214</v>
      </c>
      <c r="F96" s="30" t="s">
        <v>213</v>
      </c>
      <c r="G96" s="276" t="str">
        <f t="shared" si="17"/>
        <v>EUR1MSW50Y=</v>
      </c>
      <c r="H96" s="282" t="str">
        <f>IFERROR(_xll.qlSwapRateHelper2(,G96,C96,B96,Calendar,E96,D96,F96,$H$22,0,"0d",Discounting,Permanent,Trigger,ObjectOverwrite),"--")</f>
        <v>obj_00a35#0000</v>
      </c>
      <c r="I96" s="275" t="b">
        <v>1</v>
      </c>
      <c r="AL96" s="28" t="s">
        <v>99</v>
      </c>
      <c r="AM96" s="29">
        <f>_xll.qlInterestRateIndexFixingDate(IborIndex&amp;Tenor,AN96,Trigger)</f>
        <v>42380</v>
      </c>
      <c r="AN96" s="29">
        <f>_xll.qlCalendarAdvance(Calendar,AN95,AL96,"f",,Trigger)</f>
        <v>42382</v>
      </c>
      <c r="AO96" s="29">
        <f>_xll.qlInterestRateIndexMaturity(IborIndex&amp;Tenor,AN96,Trigger)</f>
        <v>42415</v>
      </c>
      <c r="AP96" s="66">
        <f>_xll.qlIndexFixing($Z$5,AM96,,Trigger)</f>
        <v>-1.1406204286485372E-3</v>
      </c>
      <c r="AQ96" s="66">
        <f>_xll.qlIndexFixing($AS$1,AN96,,Trigger)</f>
        <v>-1.1445274618294304E-3</v>
      </c>
      <c r="AR96" s="189">
        <f t="shared" si="16"/>
        <v>3.907033180893188E-2</v>
      </c>
    </row>
    <row r="97" spans="1:44" ht="11.25" customHeight="1" x14ac:dyDescent="0.25">
      <c r="A97" s="238" t="s">
        <v>122</v>
      </c>
      <c r="B97" s="278" t="s">
        <v>93</v>
      </c>
      <c r="C97" s="277">
        <v>2</v>
      </c>
      <c r="D97" s="278" t="s">
        <v>212</v>
      </c>
      <c r="E97" s="31" t="s">
        <v>214</v>
      </c>
      <c r="F97" s="31" t="s">
        <v>213</v>
      </c>
      <c r="G97" s="278" t="str">
        <f t="shared" si="17"/>
        <v>EUR1MSW60Y=</v>
      </c>
      <c r="H97" s="283" t="str">
        <f>IFERROR(_xll.qlSwapRateHelper2(,G97,C97,B97,Calendar,E97,D97,F97,$H$22,0,"0d",Discounting,Permanent,Trigger,ObjectOverwrite),"--")</f>
        <v>obj_00a43#0000</v>
      </c>
      <c r="I97" s="277" t="b">
        <v>1</v>
      </c>
      <c r="AL97" s="28" t="s">
        <v>99</v>
      </c>
      <c r="AM97" s="29">
        <f>_xll.qlInterestRateIndexFixingDate(IborIndex&amp;Tenor,AN97,Trigger)</f>
        <v>42381</v>
      </c>
      <c r="AN97" s="29">
        <f>_xll.qlCalendarAdvance(Calendar,AN96,AL97,"f",,Trigger)</f>
        <v>42383</v>
      </c>
      <c r="AO97" s="29">
        <f>_xll.qlInterestRateIndexMaturity(IborIndex&amp;Tenor,AN97,Trigger)</f>
        <v>42415</v>
      </c>
      <c r="AP97" s="66">
        <f>_xll.qlIndexFixing($Z$5,AM97,,Trigger)</f>
        <v>-1.140090496203755E-3</v>
      </c>
      <c r="AQ97" s="66">
        <f>_xll.qlIndexFixing($AS$1,AN97,,Trigger)</f>
        <v>-1.1337033981324717E-3</v>
      </c>
      <c r="AR97" s="189">
        <f t="shared" si="16"/>
        <v>-6.3870980712833592E-2</v>
      </c>
    </row>
    <row r="98" spans="1:44" ht="11.25" customHeight="1" x14ac:dyDescent="0.25">
      <c r="AL98" s="28" t="s">
        <v>99</v>
      </c>
      <c r="AM98" s="29">
        <f>_xll.qlInterestRateIndexFixingDate(IborIndex&amp;Tenor,AN98,Trigger)</f>
        <v>42382</v>
      </c>
      <c r="AN98" s="29">
        <f>_xll.qlCalendarAdvance(Calendar,AN97,AL98,"f",,Trigger)</f>
        <v>42384</v>
      </c>
      <c r="AO98" s="29">
        <f>_xll.qlInterestRateIndexMaturity(IborIndex&amp;Tenor,AN98,Trigger)</f>
        <v>42415</v>
      </c>
      <c r="AP98" s="66">
        <f>_xll.qlIndexFixing($Z$5,AM98,,Trigger)</f>
        <v>-1.1391444691984333E-3</v>
      </c>
      <c r="AQ98" s="66">
        <f>_xll.qlIndexFixing($AS$1,AN98,,Trigger)</f>
        <v>-1.1295073187001675E-3</v>
      </c>
      <c r="AR98" s="189">
        <f t="shared" si="16"/>
        <v>-9.637150498265816E-2</v>
      </c>
    </row>
    <row r="99" spans="1:44" ht="11.25" customHeight="1" x14ac:dyDescent="0.25">
      <c r="AL99" s="28" t="s">
        <v>99</v>
      </c>
      <c r="AM99" s="29">
        <f>_xll.qlInterestRateIndexFixingDate(IborIndex&amp;Tenor,AN99,Trigger)</f>
        <v>42383</v>
      </c>
      <c r="AN99" s="29">
        <f>_xll.qlCalendarAdvance(Calendar,AN98,AL99,"f",,Trigger)</f>
        <v>42387</v>
      </c>
      <c r="AO99" s="29">
        <f>_xll.qlInterestRateIndexMaturity(IborIndex&amp;Tenor,AN99,Trigger)</f>
        <v>42418</v>
      </c>
      <c r="AP99" s="66">
        <f>_xll.qlIndexFixing($Z$5,AM99,,Trigger)</f>
        <v>-1.1286474272621133E-3</v>
      </c>
      <c r="AQ99" s="66">
        <f>_xll.qlIndexFixing($AS$1,AN99,,Trigger)</f>
        <v>-1.1202872280525644E-3</v>
      </c>
      <c r="AR99" s="189">
        <f t="shared" si="16"/>
        <v>-8.3601992095488215E-2</v>
      </c>
    </row>
    <row r="100" spans="1:44" ht="11.25" customHeight="1" x14ac:dyDescent="0.25">
      <c r="AL100" s="28" t="s">
        <v>99</v>
      </c>
      <c r="AM100" s="29">
        <f>_xll.qlInterestRateIndexFixingDate(IborIndex&amp;Tenor,AN100,Trigger)</f>
        <v>42384</v>
      </c>
      <c r="AN100" s="29">
        <f>_xll.qlCalendarAdvance(Calendar,AN99,AL100,"f",,Trigger)</f>
        <v>42388</v>
      </c>
      <c r="AO100" s="29">
        <f>_xll.qlInterestRateIndexMaturity(IborIndex&amp;Tenor,AN100,Trigger)</f>
        <v>42419</v>
      </c>
      <c r="AP100" s="66">
        <f>_xll.qlIndexFixing($Z$5,AM100,,Trigger)</f>
        <v>-1.1245454014759708E-3</v>
      </c>
      <c r="AQ100" s="66">
        <f>_xll.qlIndexFixing($AS$1,AN100,,Trigger)</f>
        <v>-1.1181482785184438E-3</v>
      </c>
      <c r="AR100" s="189">
        <f t="shared" si="16"/>
        <v>-6.3971229575269725E-2</v>
      </c>
    </row>
    <row r="101" spans="1:44" ht="11.25" customHeight="1" x14ac:dyDescent="0.25">
      <c r="AL101" s="28" t="s">
        <v>99</v>
      </c>
      <c r="AM101" s="29">
        <f>_xll.qlInterestRateIndexFixingDate(IborIndex&amp;Tenor,AN101,Trigger)</f>
        <v>42387</v>
      </c>
      <c r="AN101" s="29">
        <f>_xll.qlCalendarAdvance(Calendar,AN100,AL101,"f",,Trigger)</f>
        <v>42389</v>
      </c>
      <c r="AO101" s="29">
        <f>_xll.qlInterestRateIndexMaturity(IborIndex&amp;Tenor,AN101,Trigger)</f>
        <v>42422</v>
      </c>
      <c r="AP101" s="66">
        <f>_xll.qlIndexFixing($Z$5,AM101,,Trigger)</f>
        <v>-1.1169152067915598E-3</v>
      </c>
      <c r="AQ101" s="66">
        <f>_xll.qlIndexFixing($AS$1,AN101,,Trigger)</f>
        <v>-1.1157958775215842E-3</v>
      </c>
      <c r="AR101" s="189">
        <f t="shared" si="16"/>
        <v>-1.1193292699755979E-2</v>
      </c>
    </row>
    <row r="102" spans="1:44" ht="11.25" customHeight="1" x14ac:dyDescent="0.25">
      <c r="AL102" s="28" t="s">
        <v>99</v>
      </c>
      <c r="AM102" s="29">
        <f>_xll.qlInterestRateIndexFixingDate(IborIndex&amp;Tenor,AN102,Trigger)</f>
        <v>42388</v>
      </c>
      <c r="AN102" s="29">
        <f>_xll.qlCalendarAdvance(Calendar,AN101,AL102,"f",,Trigger)</f>
        <v>42390</v>
      </c>
      <c r="AO102" s="29">
        <f>_xll.qlInterestRateIndexMaturity(IborIndex&amp;Tenor,AN102,Trigger)</f>
        <v>42422</v>
      </c>
      <c r="AP102" s="66">
        <f>_xll.qlIndexFixing($Z$5,AM102,,Trigger)</f>
        <v>-1.1140915162535792E-3</v>
      </c>
      <c r="AQ102" s="66">
        <f>_xll.qlIndexFixing($AS$1,AN102,,Trigger)</f>
        <v>-1.1013610927811785E-3</v>
      </c>
      <c r="AR102" s="189">
        <f t="shared" si="16"/>
        <v>-0.12730423472400668</v>
      </c>
    </row>
    <row r="103" spans="1:44" ht="11.25" customHeight="1" x14ac:dyDescent="0.25">
      <c r="AL103" s="28" t="s">
        <v>99</v>
      </c>
      <c r="AM103" s="29">
        <f>_xll.qlInterestRateIndexFixingDate(IborIndex&amp;Tenor,AN103,Trigger)</f>
        <v>42389</v>
      </c>
      <c r="AN103" s="29">
        <f>_xll.qlCalendarAdvance(Calendar,AN102,AL103,"f",,Trigger)</f>
        <v>42391</v>
      </c>
      <c r="AO103" s="29">
        <f>_xll.qlInterestRateIndexMaturity(IborIndex&amp;Tenor,AN103,Trigger)</f>
        <v>42422</v>
      </c>
      <c r="AP103" s="66">
        <f>_xll.qlIndexFixing($Z$5,AM103,,Trigger)</f>
        <v>-1.111075193719013E-3</v>
      </c>
      <c r="AQ103" s="66">
        <f>_xll.qlIndexFixing($AS$1,AN103,,Trigger)</f>
        <v>-1.0966024134673538E-3</v>
      </c>
      <c r="AR103" s="189">
        <f t="shared" si="16"/>
        <v>-0.14472780251659256</v>
      </c>
    </row>
    <row r="104" spans="1:44" ht="11.25" customHeight="1" x14ac:dyDescent="0.25">
      <c r="AA104" s="80"/>
      <c r="AF104" s="19"/>
      <c r="AL104" s="28" t="s">
        <v>99</v>
      </c>
      <c r="AM104" s="29">
        <f>_xll.qlInterestRateIndexFixingDate(IborIndex&amp;Tenor,AN104,Trigger)</f>
        <v>42390</v>
      </c>
      <c r="AN104" s="29">
        <f>_xll.qlCalendarAdvance(Calendar,AN103,AL104,"f",,Trigger)</f>
        <v>42394</v>
      </c>
      <c r="AO104" s="29">
        <f>_xll.qlInterestRateIndexMaturity(IborIndex&amp;Tenor,AN104,Trigger)</f>
        <v>42425</v>
      </c>
      <c r="AP104" s="66">
        <f>_xll.qlIndexFixing($Z$5,AM104,,Trigger)</f>
        <v>-1.0969022359090664E-3</v>
      </c>
      <c r="AQ104" s="66">
        <f>_xll.qlIndexFixing($AS$1,AN104,,Trigger)</f>
        <v>-1.0890413557690887E-3</v>
      </c>
      <c r="AR104" s="189">
        <f t="shared" si="16"/>
        <v>-7.8608801399777675E-2</v>
      </c>
    </row>
    <row r="105" spans="1:44" ht="11.25" customHeight="1" x14ac:dyDescent="0.25">
      <c r="AA105" s="80"/>
      <c r="AF105" s="19"/>
      <c r="AL105" s="28" t="s">
        <v>99</v>
      </c>
      <c r="AM105" s="29">
        <f>_xll.qlInterestRateIndexFixingDate(IborIndex&amp;Tenor,AN105,Trigger)</f>
        <v>42391</v>
      </c>
      <c r="AN105" s="29">
        <f>_xll.qlCalendarAdvance(Calendar,AN104,AL105,"f",,Trigger)</f>
        <v>42395</v>
      </c>
      <c r="AO105" s="29">
        <f>_xll.qlInterestRateIndexMaturity(IborIndex&amp;Tenor,AN105,Trigger)</f>
        <v>42426</v>
      </c>
      <c r="AP105" s="66">
        <f>_xll.qlIndexFixing($Z$5,AM105,,Trigger)</f>
        <v>-1.0922671536736203E-3</v>
      </c>
      <c r="AQ105" s="66">
        <f>_xll.qlIndexFixing($AS$1,AN105,,Trigger)</f>
        <v>-1.0860987511451814E-3</v>
      </c>
      <c r="AR105" s="189">
        <f t="shared" si="16"/>
        <v>-6.1684025284389384E-2</v>
      </c>
    </row>
    <row r="106" spans="1:44" ht="11.25" customHeight="1" x14ac:dyDescent="0.25">
      <c r="AA106" s="80"/>
      <c r="AF106" s="19"/>
      <c r="AL106" s="28" t="s">
        <v>99</v>
      </c>
      <c r="AM106" s="29">
        <f>_xll.qlInterestRateIndexFixingDate(IborIndex&amp;Tenor,AN106,Trigger)</f>
        <v>42394</v>
      </c>
      <c r="AN106" s="29">
        <f>_xll.qlCalendarAdvance(Calendar,AN105,AL106,"f",,Trigger)</f>
        <v>42396</v>
      </c>
      <c r="AO106" s="29">
        <f>_xll.qlInterestRateIndexMaturity(IborIndex&amp;Tenor,AN106,Trigger)</f>
        <v>42429</v>
      </c>
      <c r="AP106" s="66">
        <f>_xll.qlIndexFixing($Z$5,AM106,,Trigger)</f>
        <v>-1.0844367249167194E-3</v>
      </c>
      <c r="AQ106" s="66">
        <f>_xll.qlIndexFixing($AS$1,AN106,,Trigger)</f>
        <v>-1.0831261007809307E-3</v>
      </c>
      <c r="AR106" s="189">
        <f t="shared" si="16"/>
        <v>-1.310624135788651E-2</v>
      </c>
    </row>
    <row r="107" spans="1:44" ht="11.25" customHeight="1" x14ac:dyDescent="0.25">
      <c r="AA107" s="80"/>
      <c r="AF107" s="19"/>
      <c r="AL107" s="28" t="s">
        <v>99</v>
      </c>
      <c r="AM107" s="29">
        <f>_xll.qlInterestRateIndexFixingDate(IborIndex&amp;Tenor,AN107,Trigger)</f>
        <v>42395</v>
      </c>
      <c r="AN107" s="29">
        <f>_xll.qlCalendarAdvance(Calendar,AN106,AL107,"f",,Trigger)</f>
        <v>42397</v>
      </c>
      <c r="AO107" s="29">
        <f>_xll.qlInterestRateIndexMaturity(IborIndex&amp;Tenor,AN107,Trigger)</f>
        <v>42429</v>
      </c>
      <c r="AP107" s="66">
        <f>_xll.qlIndexFixing($Z$5,AM107,,Trigger)</f>
        <v>-1.0817921890494964E-3</v>
      </c>
      <c r="AQ107" s="66">
        <f>_xll.qlIndexFixing($AS$1,AN107,,Trigger)</f>
        <v>-1.0733896452475022E-3</v>
      </c>
      <c r="AR107" s="189">
        <f t="shared" si="16"/>
        <v>-8.4025438019941223E-2</v>
      </c>
    </row>
    <row r="108" spans="1:44" ht="11.25" customHeight="1" x14ac:dyDescent="0.25">
      <c r="AL108" s="28" t="s">
        <v>99</v>
      </c>
      <c r="AM108" s="29">
        <f>_xll.qlInterestRateIndexFixingDate(IborIndex&amp;Tenor,AN108,Trigger)</f>
        <v>42396</v>
      </c>
      <c r="AN108" s="29">
        <f>_xll.qlCalendarAdvance(Calendar,AN107,AL108,"f",,Trigger)</f>
        <v>42398</v>
      </c>
      <c r="AO108" s="29">
        <f>_xll.qlInterestRateIndexMaturity(IborIndex&amp;Tenor,AN108,Trigger)</f>
        <v>42429</v>
      </c>
      <c r="AP108" s="66">
        <f>_xll.qlIndexFixing($Z$5,AM108,,Trigger)</f>
        <v>-1.079416555466137E-3</v>
      </c>
      <c r="AQ108" s="66">
        <f>_xll.qlIndexFixing($AS$1,AN108,,Trigger)</f>
        <v>-1.0699225470045153E-3</v>
      </c>
      <c r="AR108" s="189">
        <f t="shared" si="16"/>
        <v>-9.4940084616216766E-2</v>
      </c>
    </row>
    <row r="109" spans="1:44" ht="11.25" customHeight="1" x14ac:dyDescent="0.25">
      <c r="AL109" s="28" t="s">
        <v>99</v>
      </c>
      <c r="AM109" s="29">
        <f>_xll.qlInterestRateIndexFixingDate(IborIndex&amp;Tenor,AN109,Trigger)</f>
        <v>42397</v>
      </c>
      <c r="AN109" s="29">
        <f>_xll.qlCalendarAdvance(Calendar,AN108,AL109,"f",,Trigger)</f>
        <v>42401</v>
      </c>
      <c r="AO109" s="29">
        <f>_xll.qlInterestRateIndexMaturity(IborIndex&amp;Tenor,AN109,Trigger)</f>
        <v>42430</v>
      </c>
      <c r="AP109" s="66">
        <f>_xll.qlIndexFixing($Z$5,AM109,,Trigger)</f>
        <v>-1.0732193000736734E-3</v>
      </c>
      <c r="AQ109" s="66">
        <f>_xll.qlIndexFixing($AS$1,AN109,,Trigger)</f>
        <v>-1.0668082010620017E-3</v>
      </c>
      <c r="AR109" s="189">
        <f t="shared" si="16"/>
        <v>-6.4110990116716948E-2</v>
      </c>
    </row>
    <row r="110" spans="1:44" ht="11.25" customHeight="1" x14ac:dyDescent="0.25">
      <c r="AL110" s="28" t="s">
        <v>99</v>
      </c>
      <c r="AM110" s="29">
        <f>_xll.qlInterestRateIndexFixingDate(IborIndex&amp;Tenor,AN110,Trigger)</f>
        <v>42398</v>
      </c>
      <c r="AN110" s="29">
        <f>_xll.qlCalendarAdvance(Calendar,AN109,AL110,"f",,Trigger)</f>
        <v>42402</v>
      </c>
      <c r="AO110" s="29">
        <f>_xll.qlInterestRateIndexMaturity(IborIndex&amp;Tenor,AN110,Trigger)</f>
        <v>42431</v>
      </c>
      <c r="AP110" s="66">
        <f>_xll.qlIndexFixing($Z$5,AM110,,Trigger)</f>
        <v>-1.0708054802965117E-3</v>
      </c>
      <c r="AQ110" s="66">
        <f>_xll.qlIndexFixing($AS$1,AN110,,Trigger)</f>
        <v>-1.0640218866014657E-3</v>
      </c>
      <c r="AR110" s="189">
        <f t="shared" si="16"/>
        <v>-6.783593695046039E-2</v>
      </c>
    </row>
    <row r="111" spans="1:44" ht="11.25" customHeight="1" x14ac:dyDescent="0.25">
      <c r="AL111" s="28" t="s">
        <v>99</v>
      </c>
      <c r="AM111" s="29">
        <f>_xll.qlInterestRateIndexFixingDate(IborIndex&amp;Tenor,AN111,Trigger)</f>
        <v>42401</v>
      </c>
      <c r="AN111" s="29">
        <f>_xll.qlCalendarAdvance(Calendar,AN110,AL111,"f",,Trigger)</f>
        <v>42403</v>
      </c>
      <c r="AO111" s="29">
        <f>_xll.qlInterestRateIndexMaturity(IborIndex&amp;Tenor,AN111,Trigger)</f>
        <v>42432</v>
      </c>
      <c r="AP111" s="66">
        <f>_xll.qlIndexFixing($Z$5,AM111,,Trigger)</f>
        <v>-1.0683656453417515E-3</v>
      </c>
      <c r="AQ111" s="66">
        <f>_xll.qlIndexFixing($AS$1,AN111,,Trigger)</f>
        <v>-1.060901195022589E-3</v>
      </c>
      <c r="AR111" s="189">
        <f t="shared" si="16"/>
        <v>-7.4644503191625966E-2</v>
      </c>
    </row>
    <row r="112" spans="1:44" ht="11.25" customHeight="1" x14ac:dyDescent="0.25">
      <c r="AL112" s="28" t="s">
        <v>99</v>
      </c>
      <c r="AM112" s="29">
        <f>_xll.qlInterestRateIndexFixingDate(IborIndex&amp;Tenor,AN112,Trigger)</f>
        <v>42402</v>
      </c>
      <c r="AN112" s="29">
        <f>_xll.qlCalendarAdvance(Calendar,AN111,AL112,"f",,Trigger)</f>
        <v>42404</v>
      </c>
      <c r="AO112" s="29">
        <f>_xll.qlInterestRateIndexMaturity(IborIndex&amp;Tenor,AN112,Trigger)</f>
        <v>42433</v>
      </c>
      <c r="AP112" s="66">
        <f>_xll.qlIndexFixing($Z$5,AM112,,Trigger)</f>
        <v>-1.0659063649472501E-3</v>
      </c>
      <c r="AQ112" s="66">
        <f>_xll.qlIndexFixing($AS$1,AN112,,Trigger)</f>
        <v>-1.0556625256683471E-3</v>
      </c>
      <c r="AR112" s="189">
        <f t="shared" si="16"/>
        <v>-0.10243839278902944</v>
      </c>
    </row>
    <row r="113" spans="38:44" ht="11.25" customHeight="1" x14ac:dyDescent="0.25">
      <c r="AL113" s="28" t="s">
        <v>99</v>
      </c>
      <c r="AM113" s="29">
        <f>_xll.qlInterestRateIndexFixingDate(IborIndex&amp;Tenor,AN113,Trigger)</f>
        <v>42403</v>
      </c>
      <c r="AN113" s="29">
        <f>_xll.qlCalendarAdvance(Calendar,AN112,AL113,"f",,Trigger)</f>
        <v>42405</v>
      </c>
      <c r="AO113" s="29">
        <f>_xll.qlInterestRateIndexMaturity(IborIndex&amp;Tenor,AN113,Trigger)</f>
        <v>42436</v>
      </c>
      <c r="AP113" s="66">
        <f>_xll.qlIndexFixing($Z$5,AM113,,Trigger)</f>
        <v>-1.0606733533892868E-3</v>
      </c>
      <c r="AQ113" s="66">
        <f>_xll.qlIndexFixing($AS$1,AN113,,Trigger)</f>
        <v>-1.0541455548614465E-3</v>
      </c>
      <c r="AR113" s="189">
        <f t="shared" si="16"/>
        <v>-6.5277985278403006E-2</v>
      </c>
    </row>
    <row r="114" spans="38:44" ht="11.25" customHeight="1" x14ac:dyDescent="0.25">
      <c r="AL114" s="28" t="s">
        <v>99</v>
      </c>
      <c r="AM114" s="29">
        <f>_xll.qlInterestRateIndexFixingDate(IborIndex&amp;Tenor,AN114,Trigger)</f>
        <v>42404</v>
      </c>
      <c r="AN114" s="29">
        <f>_xll.qlCalendarAdvance(Calendar,AN113,AL114,"f",,Trigger)</f>
        <v>42408</v>
      </c>
      <c r="AO114" s="29">
        <f>_xll.qlInterestRateIndexMaturity(IborIndex&amp;Tenor,AN114,Trigger)</f>
        <v>42437</v>
      </c>
      <c r="AP114" s="66">
        <f>_xll.qlIndexFixing($Z$5,AM114,,Trigger)</f>
        <v>-1.0560119068695588E-3</v>
      </c>
      <c r="AQ114" s="66">
        <f>_xll.qlIndexFixing($AS$1,AN114,,Trigger)</f>
        <v>-1.0528082897972464E-3</v>
      </c>
      <c r="AR114" s="189">
        <f t="shared" si="16"/>
        <v>-3.2036170723123182E-2</v>
      </c>
    </row>
    <row r="115" spans="38:44" ht="11.25" customHeight="1" x14ac:dyDescent="0.25">
      <c r="AL115" s="28" t="s">
        <v>99</v>
      </c>
      <c r="AM115" s="29">
        <f>_xll.qlInterestRateIndexFixingDate(IborIndex&amp;Tenor,AN115,Trigger)</f>
        <v>42405</v>
      </c>
      <c r="AN115" s="29">
        <f>_xll.qlCalendarAdvance(Calendar,AN114,AL115,"f",,Trigger)</f>
        <v>42409</v>
      </c>
      <c r="AO115" s="29">
        <f>_xll.qlInterestRateIndexMaturity(IborIndex&amp;Tenor,AN115,Trigger)</f>
        <v>42438</v>
      </c>
      <c r="AP115" s="66">
        <f>_xll.qlIndexFixing($Z$5,AM115,,Trigger)</f>
        <v>-1.0535596684889258E-3</v>
      </c>
      <c r="AQ115" s="66">
        <f>_xll.qlIndexFixing($AS$1,AN115,,Trigger)</f>
        <v>-1.0516260094339813E-3</v>
      </c>
      <c r="AR115" s="189">
        <f t="shared" si="16"/>
        <v>-1.9336590549444855E-2</v>
      </c>
    </row>
    <row r="116" spans="38:44" ht="11.25" customHeight="1" x14ac:dyDescent="0.25">
      <c r="AL116" s="28" t="s">
        <v>99</v>
      </c>
      <c r="AM116" s="29">
        <f>_xll.qlInterestRateIndexFixingDate(IborIndex&amp;Tenor,AN116,Trigger)</f>
        <v>42408</v>
      </c>
      <c r="AN116" s="29">
        <f>_xll.qlCalendarAdvance(Calendar,AN115,AL116,"f",,Trigger)</f>
        <v>42410</v>
      </c>
      <c r="AO116" s="29">
        <f>_xll.qlInterestRateIndexMaturity(IborIndex&amp;Tenor,AN116,Trigger)</f>
        <v>42439</v>
      </c>
      <c r="AP116" s="66">
        <f>_xll.qlIndexFixing($Z$5,AM116,,Trigger)</f>
        <v>-1.0511308369957559E-3</v>
      </c>
      <c r="AQ116" s="66">
        <f>_xll.qlIndexFixing($AS$1,AN116,,Trigger)</f>
        <v>-1.0501634654809387E-3</v>
      </c>
      <c r="AR116" s="189">
        <f t="shared" si="16"/>
        <v>-9.6737151481711241E-3</v>
      </c>
    </row>
    <row r="117" spans="38:44" ht="11.25" customHeight="1" x14ac:dyDescent="0.25">
      <c r="AL117" s="28" t="s">
        <v>99</v>
      </c>
      <c r="AM117" s="29">
        <f>_xll.qlInterestRateIndexFixingDate(IborIndex&amp;Tenor,AN117,Trigger)</f>
        <v>42409</v>
      </c>
      <c r="AN117" s="29">
        <f>_xll.qlCalendarAdvance(Calendar,AN116,AL117,"f",,Trigger)</f>
        <v>42411</v>
      </c>
      <c r="AO117" s="29">
        <f>_xll.qlInterestRateIndexMaturity(IborIndex&amp;Tenor,AN117,Trigger)</f>
        <v>42440</v>
      </c>
      <c r="AP117" s="66">
        <f>_xll.qlIndexFixing($Z$5,AM117,,Trigger)</f>
        <v>-1.0487331267502338E-3</v>
      </c>
      <c r="AQ117" s="66">
        <f>_xll.qlIndexFixing($AS$1,AN117,,Trigger)</f>
        <v>-1.0479523134989369E-3</v>
      </c>
      <c r="AR117" s="189">
        <f t="shared" si="16"/>
        <v>-7.8081325129695546E-3</v>
      </c>
    </row>
    <row r="118" spans="38:44" ht="11.25" customHeight="1" x14ac:dyDescent="0.25">
      <c r="AL118" s="28" t="s">
        <v>99</v>
      </c>
      <c r="AM118" s="29">
        <f>_xll.qlInterestRateIndexFixingDate(IborIndex&amp;Tenor,AN118,Trigger)</f>
        <v>42410</v>
      </c>
      <c r="AN118" s="29">
        <f>_xll.qlCalendarAdvance(Calendar,AN117,AL118,"f",,Trigger)</f>
        <v>42412</v>
      </c>
      <c r="AO118" s="29">
        <f>_xll.qlInterestRateIndexMaturity(IborIndex&amp;Tenor,AN118,Trigger)</f>
        <v>42443</v>
      </c>
      <c r="AP118" s="66">
        <f>_xll.qlIndexFixing($Z$5,AM118,,Trigger)</f>
        <v>-1.0447080765545315E-3</v>
      </c>
      <c r="AQ118" s="66">
        <f>_xll.qlIndexFixing($AS$1,AN118,,Trigger)</f>
        <v>-1.0471741404363974E-3</v>
      </c>
      <c r="AR118" s="189">
        <f t="shared" si="16"/>
        <v>2.4660638818659562E-2</v>
      </c>
    </row>
    <row r="119" spans="38:44" ht="11.25" customHeight="1" x14ac:dyDescent="0.25">
      <c r="AL119" s="28" t="s">
        <v>99</v>
      </c>
      <c r="AM119" s="29">
        <f>_xll.qlInterestRateIndexFixingDate(IborIndex&amp;Tenor,AN119,Trigger)</f>
        <v>42411</v>
      </c>
      <c r="AN119" s="29">
        <f>_xll.qlCalendarAdvance(Calendar,AN118,AL119,"f",,Trigger)</f>
        <v>42415</v>
      </c>
      <c r="AO119" s="29">
        <f>_xll.qlInterestRateIndexMaturity(IborIndex&amp;Tenor,AN119,Trigger)</f>
        <v>42444</v>
      </c>
      <c r="AP119" s="66">
        <f>_xll.qlIndexFixing($Z$5,AM119,,Trigger)</f>
        <v>-1.039613508954134E-3</v>
      </c>
      <c r="AQ119" s="66">
        <f>_xll.qlIndexFixing($AS$1,AN119,,Trigger)</f>
        <v>-1.0464026255306424E-3</v>
      </c>
      <c r="AR119" s="189">
        <f t="shared" si="16"/>
        <v>6.7891165765083125E-2</v>
      </c>
    </row>
    <row r="120" spans="38:44" ht="11.25" customHeight="1" x14ac:dyDescent="0.25">
      <c r="AL120" s="28" t="s">
        <v>99</v>
      </c>
      <c r="AM120" s="29">
        <f>_xll.qlInterestRateIndexFixingDate(IborIndex&amp;Tenor,AN120,Trigger)</f>
        <v>42412</v>
      </c>
      <c r="AN120" s="29">
        <f>_xll.qlCalendarAdvance(Calendar,AN119,AL120,"f",,Trigger)</f>
        <v>42416</v>
      </c>
      <c r="AO120" s="29">
        <f>_xll.qlInterestRateIndexMaturity(IborIndex&amp;Tenor,AN120,Trigger)</f>
        <v>42445</v>
      </c>
      <c r="AP120" s="66">
        <f>_xll.qlIndexFixing($Z$5,AM120,,Trigger)</f>
        <v>-1.0374928437534483E-3</v>
      </c>
      <c r="AQ120" s="66">
        <f>_xll.qlIndexFixing($AS$1,AN120,,Trigger)</f>
        <v>-1.045613047662727E-3</v>
      </c>
      <c r="AR120" s="189">
        <f t="shared" si="16"/>
        <v>8.1202039092787004E-2</v>
      </c>
    </row>
    <row r="121" spans="38:44" ht="11.25" customHeight="1" x14ac:dyDescent="0.25">
      <c r="AL121" s="28" t="s">
        <v>99</v>
      </c>
      <c r="AM121" s="29">
        <f>_xll.qlInterestRateIndexFixingDate(IborIndex&amp;Tenor,AN121,Trigger)</f>
        <v>42415</v>
      </c>
      <c r="AN121" s="29">
        <f>_xll.qlCalendarAdvance(Calendar,AN120,AL121,"f",,Trigger)</f>
        <v>42417</v>
      </c>
      <c r="AO121" s="29">
        <f>_xll.qlInterestRateIndexMaturity(IborIndex&amp;Tenor,AN121,Trigger)</f>
        <v>42446</v>
      </c>
      <c r="AP121" s="66">
        <f>_xll.qlIndexFixing($Z$5,AM121,,Trigger)</f>
        <v>-1.035453019948409E-3</v>
      </c>
      <c r="AQ121" s="66">
        <f>_xll.qlIndexFixing($AS$1,AN121,,Trigger)</f>
        <v>-1.0431905854604582E-3</v>
      </c>
      <c r="AR121" s="189">
        <f t="shared" si="16"/>
        <v>7.7375655120491466E-2</v>
      </c>
    </row>
    <row r="122" spans="38:44" ht="11.25" customHeight="1" x14ac:dyDescent="0.25">
      <c r="AL122" s="28" t="s">
        <v>99</v>
      </c>
      <c r="AM122" s="29">
        <f>_xll.qlInterestRateIndexFixingDate(IborIndex&amp;Tenor,AN122,Trigger)</f>
        <v>42416</v>
      </c>
      <c r="AN122" s="29">
        <f>_xll.qlCalendarAdvance(Calendar,AN121,AL122,"f",,Trigger)</f>
        <v>42418</v>
      </c>
      <c r="AO122" s="29">
        <f>_xll.qlInterestRateIndexMaturity(IborIndex&amp;Tenor,AN122,Trigger)</f>
        <v>42447</v>
      </c>
      <c r="AP122" s="66">
        <f>_xll.qlIndexFixing($Z$5,AM122,,Trigger)</f>
        <v>-1.0335028965477156E-3</v>
      </c>
      <c r="AQ122" s="66">
        <f>_xll.qlIndexFixing($AS$1,AN122,,Trigger)</f>
        <v>-1.0417796839948543E-3</v>
      </c>
      <c r="AR122" s="189">
        <f t="shared" si="16"/>
        <v>8.2767874471387309E-2</v>
      </c>
    </row>
    <row r="123" spans="38:44" ht="11.25" customHeight="1" x14ac:dyDescent="0.25">
      <c r="AL123" s="28" t="s">
        <v>99</v>
      </c>
      <c r="AM123" s="29">
        <f>_xll.qlInterestRateIndexFixingDate(IborIndex&amp;Tenor,AN123,Trigger)</f>
        <v>42417</v>
      </c>
      <c r="AN123" s="29">
        <f>_xll.qlCalendarAdvance(Calendar,AN122,AL123,"f",,Trigger)</f>
        <v>42419</v>
      </c>
      <c r="AO123" s="29">
        <f>_xll.qlInterestRateIndexMaturity(IborIndex&amp;Tenor,AN123,Trigger)</f>
        <v>42450</v>
      </c>
      <c r="AP123" s="66">
        <f>_xll.qlIndexFixing($Z$5,AM123,,Trigger)</f>
        <v>-1.0309281232612569E-3</v>
      </c>
      <c r="AQ123" s="66">
        <f>_xll.qlIndexFixing($AS$1,AN123,,Trigger)</f>
        <v>-1.0405289743100697E-3</v>
      </c>
      <c r="AR123" s="189">
        <f t="shared" si="16"/>
        <v>9.6008510488128196E-2</v>
      </c>
    </row>
    <row r="124" spans="38:44" ht="11.25" customHeight="1" x14ac:dyDescent="0.25">
      <c r="AL124" s="28" t="s">
        <v>99</v>
      </c>
      <c r="AM124" s="29">
        <f>_xll.qlInterestRateIndexFixingDate(IborIndex&amp;Tenor,AN124,Trigger)</f>
        <v>42418</v>
      </c>
      <c r="AN124" s="29">
        <f>_xll.qlCalendarAdvance(Calendar,AN123,AL124,"f",,Trigger)</f>
        <v>42422</v>
      </c>
      <c r="AO124" s="29">
        <f>_xll.qlInterestRateIndexMaturity(IborIndex&amp;Tenor,AN124,Trigger)</f>
        <v>42451</v>
      </c>
      <c r="AP124" s="66">
        <f>_xll.qlIndexFixing($Z$5,AM124,,Trigger)</f>
        <v>-1.0267823102436985E-3</v>
      </c>
      <c r="AQ124" s="66">
        <f>_xll.qlIndexFixing($AS$1,AN124,,Trigger)</f>
        <v>-1.039111874786826E-3</v>
      </c>
      <c r="AR124" s="189">
        <f t="shared" si="16"/>
        <v>0.12329564543127466</v>
      </c>
    </row>
    <row r="125" spans="38:44" ht="11.25" customHeight="1" x14ac:dyDescent="0.25">
      <c r="AL125" s="28" t="s">
        <v>99</v>
      </c>
      <c r="AM125" s="29">
        <f>_xll.qlInterestRateIndexFixingDate(IborIndex&amp;Tenor,AN125,Trigger)</f>
        <v>42419</v>
      </c>
      <c r="AN125" s="29">
        <f>_xll.qlCalendarAdvance(Calendar,AN124,AL125,"f",,Trigger)</f>
        <v>42423</v>
      </c>
      <c r="AO125" s="29">
        <f>_xll.qlInterestRateIndexMaturity(IborIndex&amp;Tenor,AN125,Trigger)</f>
        <v>42452</v>
      </c>
      <c r="AP125" s="66">
        <f>_xll.qlIndexFixing($Z$5,AM125,,Trigger)</f>
        <v>-1.0254192970765381E-3</v>
      </c>
      <c r="AQ125" s="66">
        <f>_xll.qlIndexFixing($AS$1,AN125,,Trigger)</f>
        <v>-1.0304429533768524E-3</v>
      </c>
      <c r="AR125" s="189">
        <f t="shared" si="16"/>
        <v>5.0236563003142748E-2</v>
      </c>
    </row>
    <row r="126" spans="38:44" ht="11.25" customHeight="1" x14ac:dyDescent="0.25">
      <c r="AL126" s="28" t="s">
        <v>99</v>
      </c>
      <c r="AM126" s="29">
        <f>_xll.qlInterestRateIndexFixingDate(IborIndex&amp;Tenor,AN126,Trigger)</f>
        <v>42422</v>
      </c>
      <c r="AN126" s="29">
        <f>_xll.qlCalendarAdvance(Calendar,AN125,AL126,"f",,Trigger)</f>
        <v>42424</v>
      </c>
      <c r="AO126" s="29">
        <f>_xll.qlInterestRateIndexMaturity(IborIndex&amp;Tenor,AN126,Trigger)</f>
        <v>42453</v>
      </c>
      <c r="AP126" s="66">
        <f>_xll.qlIndexFixing($Z$5,AM126,,Trigger)</f>
        <v>-1.0242025722094722E-3</v>
      </c>
      <c r="AQ126" s="66">
        <f>_xll.qlIndexFixing($AS$1,AN126,,Trigger)</f>
        <v>-1.0300667524693052E-3</v>
      </c>
      <c r="AR126" s="189">
        <f t="shared" si="16"/>
        <v>5.8641802598330579E-2</v>
      </c>
    </row>
    <row r="127" spans="38:44" ht="11.25" customHeight="1" x14ac:dyDescent="0.25">
      <c r="AL127" s="28" t="s">
        <v>99</v>
      </c>
      <c r="AM127" s="29">
        <f>_xll.qlInterestRateIndexFixingDate(IborIndex&amp;Tenor,AN127,Trigger)</f>
        <v>42423</v>
      </c>
      <c r="AN127" s="29">
        <f>_xll.qlCalendarAdvance(Calendar,AN126,AL127,"f",,Trigger)</f>
        <v>42425</v>
      </c>
      <c r="AO127" s="29">
        <f>_xll.qlInterestRateIndexMaturity(IborIndex&amp;Tenor,AN127,Trigger)</f>
        <v>42458</v>
      </c>
      <c r="AP127" s="66">
        <f>_xll.qlIndexFixing($Z$5,AM127,,Trigger)</f>
        <v>-1.0227993696436274E-3</v>
      </c>
      <c r="AQ127" s="66">
        <f>_xll.qlIndexFixing($AS$1,AN127,,Trigger)</f>
        <v>-1.0240344539059001E-3</v>
      </c>
      <c r="AR127" s="189">
        <f t="shared" si="16"/>
        <v>1.2350842622727617E-2</v>
      </c>
    </row>
    <row r="128" spans="38:44" ht="11.25" customHeight="1" x14ac:dyDescent="0.25">
      <c r="AL128" s="28" t="s">
        <v>99</v>
      </c>
      <c r="AM128" s="29">
        <f>_xll.qlInterestRateIndexFixingDate(IborIndex&amp;Tenor,AN128,Trigger)</f>
        <v>42424</v>
      </c>
      <c r="AN128" s="29">
        <f>_xll.qlCalendarAdvance(Calendar,AN127,AL128,"f",,Trigger)</f>
        <v>42426</v>
      </c>
      <c r="AO128" s="29">
        <f>_xll.qlInterestRateIndexMaturity(IborIndex&amp;Tenor,AN128,Trigger)</f>
        <v>42458</v>
      </c>
      <c r="AP128" s="66">
        <f>_xll.qlIndexFixing($Z$5,AM128,,Trigger)</f>
        <v>-1.0220661421725397E-3</v>
      </c>
      <c r="AQ128" s="66">
        <f>_xll.qlIndexFixing($AS$1,AN128,,Trigger)</f>
        <v>-1.0207607146417083E-3</v>
      </c>
      <c r="AR128" s="189">
        <f t="shared" si="16"/>
        <v>-1.305427530831323E-2</v>
      </c>
    </row>
    <row r="129" spans="38:44" ht="11.25" customHeight="1" x14ac:dyDescent="0.25">
      <c r="AL129" s="28" t="s">
        <v>99</v>
      </c>
      <c r="AM129" s="29">
        <f>_xll.qlInterestRateIndexFixingDate(IborIndex&amp;Tenor,AN129,Trigger)</f>
        <v>42425</v>
      </c>
      <c r="AN129" s="29">
        <f>_xll.qlCalendarAdvance(Calendar,AN128,AL129,"f",,Trigger)</f>
        <v>42429</v>
      </c>
      <c r="AO129" s="29">
        <f>_xll.qlInterestRateIndexMaturity(IborIndex&amp;Tenor,AN129,Trigger)</f>
        <v>42460</v>
      </c>
      <c r="AP129" s="66">
        <f>_xll.qlIndexFixing($Z$5,AM129,,Trigger)</f>
        <v>-1.0206427625652152E-3</v>
      </c>
      <c r="AQ129" s="66">
        <f>_xll.qlIndexFixing($AS$1,AN129,,Trigger)</f>
        <v>-1.0115522067189919E-3</v>
      </c>
      <c r="AR129" s="189">
        <f t="shared" si="16"/>
        <v>-9.090555846223225E-2</v>
      </c>
    </row>
    <row r="130" spans="38:44" ht="11.25" customHeight="1" x14ac:dyDescent="0.25">
      <c r="AL130" s="28" t="s">
        <v>99</v>
      </c>
      <c r="AM130" s="29">
        <f>_xll.qlInterestRateIndexFixingDate(IborIndex&amp;Tenor,AN130,Trigger)</f>
        <v>42426</v>
      </c>
      <c r="AN130" s="29">
        <f>_xll.qlCalendarAdvance(Calendar,AN129,AL130,"f",,Trigger)</f>
        <v>42430</v>
      </c>
      <c r="AO130" s="29">
        <f>_xll.qlInterestRateIndexMaturity(IborIndex&amp;Tenor,AN130,Trigger)</f>
        <v>42461</v>
      </c>
      <c r="AP130" s="66">
        <f>_xll.qlIndexFixing($Z$5,AM130,,Trigger)</f>
        <v>-1.0205262513709743E-3</v>
      </c>
      <c r="AQ130" s="66">
        <f>_xll.qlIndexFixing($AS$1,AN130,,Trigger)</f>
        <v>-1.0103763549168532E-3</v>
      </c>
      <c r="AR130" s="189">
        <f t="shared" si="16"/>
        <v>-0.101498964541211</v>
      </c>
    </row>
    <row r="131" spans="38:44" ht="11.25" customHeight="1" x14ac:dyDescent="0.25">
      <c r="AL131" s="28" t="s">
        <v>99</v>
      </c>
      <c r="AM131" s="29">
        <f>_xll.qlInterestRateIndexFixingDate(IborIndex&amp;Tenor,AN131,Trigger)</f>
        <v>42429</v>
      </c>
      <c r="AN131" s="29">
        <f>_xll.qlCalendarAdvance(Calendar,AN130,AL131,"f",,Trigger)</f>
        <v>42431</v>
      </c>
      <c r="AO131" s="29">
        <f>_xll.qlInterestRateIndexMaturity(IborIndex&amp;Tenor,AN131,Trigger)</f>
        <v>42464</v>
      </c>
      <c r="AP131" s="66">
        <f>_xll.qlIndexFixing($Z$5,AM131,,Trigger)</f>
        <v>-1.0187793917778879E-3</v>
      </c>
      <c r="AQ131" s="66">
        <f>_xll.qlIndexFixing($AS$1,AN131,,Trigger)</f>
        <v>-1.0090876789836309E-3</v>
      </c>
      <c r="AR131" s="189">
        <f t="shared" ref="AR131:AR194" si="18">(AP131-AQ131)*10000</f>
        <v>-9.6917127942570347E-2</v>
      </c>
    </row>
    <row r="132" spans="38:44" ht="11.25" customHeight="1" x14ac:dyDescent="0.25">
      <c r="AL132" s="28" t="s">
        <v>99</v>
      </c>
      <c r="AM132" s="29">
        <f>_xll.qlInterestRateIndexFixingDate(IborIndex&amp;Tenor,AN132,Trigger)</f>
        <v>42430</v>
      </c>
      <c r="AN132" s="29">
        <f>_xll.qlCalendarAdvance(Calendar,AN131,AL132,"f",,Trigger)</f>
        <v>42432</v>
      </c>
      <c r="AO132" s="29">
        <f>_xll.qlInterestRateIndexMaturity(IborIndex&amp;Tenor,AN132,Trigger)</f>
        <v>42464</v>
      </c>
      <c r="AP132" s="66">
        <f>_xll.qlIndexFixing($Z$5,AM132,,Trigger)</f>
        <v>-1.0187201027307691E-3</v>
      </c>
      <c r="AQ132" s="66">
        <f>_xll.qlIndexFixing($AS$1,AN132,,Trigger)</f>
        <v>-9.9539916293909657E-4</v>
      </c>
      <c r="AR132" s="189">
        <f t="shared" si="18"/>
        <v>-0.23320939791672501</v>
      </c>
    </row>
    <row r="133" spans="38:44" ht="11.25" customHeight="1" x14ac:dyDescent="0.25">
      <c r="AL133" s="28" t="s">
        <v>99</v>
      </c>
      <c r="AM133" s="29">
        <f>_xll.qlInterestRateIndexFixingDate(IborIndex&amp;Tenor,AN133,Trigger)</f>
        <v>42431</v>
      </c>
      <c r="AN133" s="29">
        <f>_xll.qlCalendarAdvance(Calendar,AN132,AL133,"f",,Trigger)</f>
        <v>42433</v>
      </c>
      <c r="AO133" s="29">
        <f>_xll.qlInterestRateIndexMaturity(IborIndex&amp;Tenor,AN133,Trigger)</f>
        <v>42464</v>
      </c>
      <c r="AP133" s="66">
        <f>_xll.qlIndexFixing($Z$5,AM133,,Trigger)</f>
        <v>-1.018657266663331E-3</v>
      </c>
      <c r="AQ133" s="66">
        <f>_xll.qlIndexFixing($AS$1,AN133,,Trigger)</f>
        <v>-9.9056809900181569E-4</v>
      </c>
      <c r="AR133" s="189">
        <f t="shared" si="18"/>
        <v>-0.28089167661515335</v>
      </c>
    </row>
    <row r="134" spans="38:44" ht="11.25" customHeight="1" x14ac:dyDescent="0.25">
      <c r="AL134" s="28" t="s">
        <v>99</v>
      </c>
      <c r="AM134" s="29">
        <f>_xll.qlInterestRateIndexFixingDate(IborIndex&amp;Tenor,AN134,Trigger)</f>
        <v>42432</v>
      </c>
      <c r="AN134" s="29">
        <f>_xll.qlCalendarAdvance(Calendar,AN133,AL134,"f",,Trigger)</f>
        <v>42436</v>
      </c>
      <c r="AO134" s="29">
        <f>_xll.qlInterestRateIndexMaturity(IborIndex&amp;Tenor,AN134,Trigger)</f>
        <v>42467</v>
      </c>
      <c r="AP134" s="66">
        <f>_xll.qlIndexFixing($Z$5,AM134,,Trigger)</f>
        <v>-1.0135521285033781E-3</v>
      </c>
      <c r="AQ134" s="66">
        <f>_xll.qlIndexFixing($AS$1,AN134,,Trigger)</f>
        <v>-9.8027160480906872E-4</v>
      </c>
      <c r="AR134" s="189">
        <f t="shared" si="18"/>
        <v>-0.33280523694309389</v>
      </c>
    </row>
    <row r="135" spans="38:44" ht="11.25" customHeight="1" x14ac:dyDescent="0.25">
      <c r="AL135" s="28" t="s">
        <v>99</v>
      </c>
      <c r="AM135" s="29">
        <f>_xll.qlInterestRateIndexFixingDate(IborIndex&amp;Tenor,AN135,Trigger)</f>
        <v>42433</v>
      </c>
      <c r="AN135" s="29">
        <f>_xll.qlCalendarAdvance(Calendar,AN134,AL135,"f",,Trigger)</f>
        <v>42437</v>
      </c>
      <c r="AO135" s="29">
        <f>_xll.qlInterestRateIndexMaturity(IborIndex&amp;Tenor,AN135,Trigger)</f>
        <v>42468</v>
      </c>
      <c r="AP135" s="66">
        <f>_xll.qlIndexFixing($Z$5,AM135,,Trigger)</f>
        <v>-1.011241547442702E-3</v>
      </c>
      <c r="AQ135" s="66">
        <f>_xll.qlIndexFixing($AS$1,AN135,,Trigger)</f>
        <v>-9.780909108661473E-4</v>
      </c>
      <c r="AR135" s="189">
        <f t="shared" si="18"/>
        <v>-0.33150636576554726</v>
      </c>
    </row>
    <row r="136" spans="38:44" ht="11.25" customHeight="1" x14ac:dyDescent="0.25">
      <c r="AL136" s="28" t="s">
        <v>99</v>
      </c>
      <c r="AM136" s="29">
        <f>_xll.qlInterestRateIndexFixingDate(IborIndex&amp;Tenor,AN136,Trigger)</f>
        <v>42436</v>
      </c>
      <c r="AN136" s="29">
        <f>_xll.qlCalendarAdvance(Calendar,AN135,AL136,"f",,Trigger)</f>
        <v>42438</v>
      </c>
      <c r="AO136" s="29">
        <f>_xll.qlInterestRateIndexMaturity(IborIndex&amp;Tenor,AN136,Trigger)</f>
        <v>42471</v>
      </c>
      <c r="AP136" s="66">
        <f>_xll.qlIndexFixing($Z$5,AM136,,Trigger)</f>
        <v>-1.0039081420843876E-3</v>
      </c>
      <c r="AQ136" s="66">
        <f>_xll.qlIndexFixing($AS$1,AN136,,Trigger)</f>
        <v>-9.7580921118155207E-4</v>
      </c>
      <c r="AR136" s="189">
        <f t="shared" si="18"/>
        <v>-0.28098930902835556</v>
      </c>
    </row>
    <row r="137" spans="38:44" ht="11.25" customHeight="1" x14ac:dyDescent="0.25">
      <c r="AL137" s="28" t="s">
        <v>99</v>
      </c>
      <c r="AM137" s="29">
        <f>_xll.qlInterestRateIndexFixingDate(IborIndex&amp;Tenor,AN137,Trigger)</f>
        <v>42437</v>
      </c>
      <c r="AN137" s="29">
        <f>_xll.qlCalendarAdvance(Calendar,AN136,AL137,"f",,Trigger)</f>
        <v>42439</v>
      </c>
      <c r="AO137" s="29">
        <f>_xll.qlInterestRateIndexMaturity(IborIndex&amp;Tenor,AN137,Trigger)</f>
        <v>42471</v>
      </c>
      <c r="AP137" s="66">
        <f>_xll.qlIndexFixing($Z$5,AM137,,Trigger)</f>
        <v>-1.0033867921957484E-3</v>
      </c>
      <c r="AQ137" s="66">
        <f>_xll.qlIndexFixing($AS$1,AN137,,Trigger)</f>
        <v>-9.6146025235397466E-4</v>
      </c>
      <c r="AR137" s="189">
        <f t="shared" si="18"/>
        <v>-0.41926539841773786</v>
      </c>
    </row>
    <row r="138" spans="38:44" ht="11.25" customHeight="1" x14ac:dyDescent="0.25">
      <c r="AL138" s="28" t="s">
        <v>99</v>
      </c>
      <c r="AM138" s="29">
        <f>_xll.qlInterestRateIndexFixingDate(IborIndex&amp;Tenor,AN138,Trigger)</f>
        <v>42438</v>
      </c>
      <c r="AN138" s="29">
        <f>_xll.qlCalendarAdvance(Calendar,AN137,AL138,"f",,Trigger)</f>
        <v>42440</v>
      </c>
      <c r="AO138" s="29">
        <f>_xll.qlInterestRateIndexMaturity(IborIndex&amp;Tenor,AN138,Trigger)</f>
        <v>42471</v>
      </c>
      <c r="AP138" s="66">
        <f>_xll.qlIndexFixing($Z$5,AM138,,Trigger)</f>
        <v>-1.0028321505296857E-3</v>
      </c>
      <c r="AQ138" s="66">
        <f>_xll.qlIndexFixing($AS$1,AN138,,Trigger)</f>
        <v>-9.5694802266859693E-4</v>
      </c>
      <c r="AR138" s="189">
        <f t="shared" si="18"/>
        <v>-0.45884127861088736</v>
      </c>
    </row>
    <row r="139" spans="38:44" ht="11.25" customHeight="1" x14ac:dyDescent="0.25">
      <c r="AL139" s="28" t="s">
        <v>99</v>
      </c>
      <c r="AM139" s="29">
        <f>_xll.qlInterestRateIndexFixingDate(IborIndex&amp;Tenor,AN139,Trigger)</f>
        <v>42439</v>
      </c>
      <c r="AN139" s="29">
        <f>_xll.qlCalendarAdvance(Calendar,AN138,AL139,"f",,Trigger)</f>
        <v>42443</v>
      </c>
      <c r="AO139" s="29">
        <f>_xll.qlInterestRateIndexMaturity(IborIndex&amp;Tenor,AN139,Trigger)</f>
        <v>42474</v>
      </c>
      <c r="AP139" s="66">
        <f>_xll.qlIndexFixing($Z$5,AM139,,Trigger)</f>
        <v>-9.9275688181100748E-4</v>
      </c>
      <c r="AQ139" s="66">
        <f>_xll.qlIndexFixing($AS$1,AN139,,Trigger)</f>
        <v>-9.5007954950714958E-4</v>
      </c>
      <c r="AR139" s="189">
        <f t="shared" si="18"/>
        <v>-0.42677332303857907</v>
      </c>
    </row>
    <row r="140" spans="38:44" ht="11.25" customHeight="1" x14ac:dyDescent="0.25">
      <c r="AL140" s="28" t="s">
        <v>99</v>
      </c>
      <c r="AM140" s="29">
        <f>_xll.qlInterestRateIndexFixingDate(IborIndex&amp;Tenor,AN140,Trigger)</f>
        <v>42440</v>
      </c>
      <c r="AN140" s="29">
        <f>_xll.qlCalendarAdvance(Calendar,AN139,AL140,"f",,Trigger)</f>
        <v>42444</v>
      </c>
      <c r="AO140" s="29">
        <f>_xll.qlInterestRateIndexMaturity(IborIndex&amp;Tenor,AN140,Trigger)</f>
        <v>42475</v>
      </c>
      <c r="AP140" s="66">
        <f>_xll.qlIndexFixing($Z$5,AM140,,Trigger)</f>
        <v>-9.8915545512896991E-4</v>
      </c>
      <c r="AQ140" s="66">
        <f>_xll.qlIndexFixing($AS$1,AN140,,Trigger)</f>
        <v>-9.4744779724958983E-4</v>
      </c>
      <c r="AR140" s="189">
        <f t="shared" si="18"/>
        <v>-0.41707657879380083</v>
      </c>
    </row>
    <row r="141" spans="38:44" ht="11.25" customHeight="1" x14ac:dyDescent="0.25">
      <c r="AL141" s="28" t="s">
        <v>99</v>
      </c>
      <c r="AM141" s="29">
        <f>_xll.qlInterestRateIndexFixingDate(IborIndex&amp;Tenor,AN141,Trigger)</f>
        <v>42443</v>
      </c>
      <c r="AN141" s="29">
        <f>_xll.qlCalendarAdvance(Calendar,AN140,AL141,"f",,Trigger)</f>
        <v>42445</v>
      </c>
      <c r="AO141" s="29">
        <f>_xll.qlInterestRateIndexMaturity(IborIndex&amp;Tenor,AN141,Trigger)</f>
        <v>42478</v>
      </c>
      <c r="AP141" s="66">
        <f>_xll.qlIndexFixing($Z$5,AM141,,Trigger)</f>
        <v>-9.8059545186975202E-4</v>
      </c>
      <c r="AQ141" s="66">
        <f>_xll.qlIndexFixing($AS$1,AN141,,Trigger)</f>
        <v>-9.447625891483148E-4</v>
      </c>
      <c r="AR141" s="189">
        <f t="shared" si="18"/>
        <v>-0.3583286272143722</v>
      </c>
    </row>
    <row r="142" spans="38:44" ht="11.25" customHeight="1" x14ac:dyDescent="0.25">
      <c r="AL142" s="28" t="s">
        <v>99</v>
      </c>
      <c r="AM142" s="29">
        <f>_xll.qlInterestRateIndexFixingDate(IborIndex&amp;Tenor,AN142,Trigger)</f>
        <v>42444</v>
      </c>
      <c r="AN142" s="29">
        <f>_xll.qlCalendarAdvance(Calendar,AN141,AL142,"f",,Trigger)</f>
        <v>42446</v>
      </c>
      <c r="AO142" s="29">
        <f>_xll.qlInterestRateIndexMaturity(IborIndex&amp;Tenor,AN142,Trigger)</f>
        <v>42478</v>
      </c>
      <c r="AP142" s="66">
        <f>_xll.qlIndexFixing($Z$5,AM142,,Trigger)</f>
        <v>-9.7934866769108786E-4</v>
      </c>
      <c r="AQ142" s="66">
        <f>_xll.qlIndexFixing($AS$1,AN142,,Trigger)</f>
        <v>-9.3541251974700818E-4</v>
      </c>
      <c r="AR142" s="189">
        <f t="shared" si="18"/>
        <v>-0.43936147944079684</v>
      </c>
    </row>
    <row r="143" spans="38:44" ht="11.25" customHeight="1" x14ac:dyDescent="0.25">
      <c r="AL143" s="28" t="s">
        <v>99</v>
      </c>
      <c r="AM143" s="29">
        <f>_xll.qlInterestRateIndexFixingDate(IborIndex&amp;Tenor,AN143,Trigger)</f>
        <v>42445</v>
      </c>
      <c r="AN143" s="29">
        <f>_xll.qlCalendarAdvance(Calendar,AN142,AL143,"f",,Trigger)</f>
        <v>42447</v>
      </c>
      <c r="AO143" s="29">
        <f>_xll.qlInterestRateIndexMaturity(IborIndex&amp;Tenor,AN143,Trigger)</f>
        <v>42478</v>
      </c>
      <c r="AP143" s="66">
        <f>_xll.qlIndexFixing($Z$5,AM143,,Trigger)</f>
        <v>-9.7802185561438851E-4</v>
      </c>
      <c r="AQ143" s="66">
        <f>_xll.qlIndexFixing($AS$1,AN143,,Trigger)</f>
        <v>-9.3310557347170778E-4</v>
      </c>
      <c r="AR143" s="189">
        <f t="shared" si="18"/>
        <v>-0.44916282142680736</v>
      </c>
    </row>
    <row r="144" spans="38:44" ht="11.25" customHeight="1" x14ac:dyDescent="0.25">
      <c r="AL144" s="28" t="s">
        <v>99</v>
      </c>
      <c r="AM144" s="29">
        <f>_xll.qlInterestRateIndexFixingDate(IborIndex&amp;Tenor,AN144,Trigger)</f>
        <v>42446</v>
      </c>
      <c r="AN144" s="29">
        <f>_xll.qlCalendarAdvance(Calendar,AN143,AL144,"f",,Trigger)</f>
        <v>42450</v>
      </c>
      <c r="AO144" s="29">
        <f>_xll.qlInterestRateIndexMaturity(IborIndex&amp;Tenor,AN144,Trigger)</f>
        <v>42481</v>
      </c>
      <c r="AP144" s="66">
        <f>_xll.qlIndexFixing($Z$5,AM144,,Trigger)</f>
        <v>-9.6702099810687077E-4</v>
      </c>
      <c r="AQ144" s="66">
        <f>_xll.qlIndexFixing($AS$1,AN144,,Trigger)</f>
        <v>-9.3338079266198036E-4</v>
      </c>
      <c r="AR144" s="189">
        <f t="shared" si="18"/>
        <v>-0.33640205444890414</v>
      </c>
    </row>
    <row r="145" spans="38:44" ht="11.25" customHeight="1" x14ac:dyDescent="0.25">
      <c r="AL145" s="28" t="s">
        <v>99</v>
      </c>
      <c r="AM145" s="29">
        <f>_xll.qlInterestRateIndexFixingDate(IborIndex&amp;Tenor,AN145,Trigger)</f>
        <v>42447</v>
      </c>
      <c r="AN145" s="29">
        <f>_xll.qlCalendarAdvance(Calendar,AN144,AL145,"f",,Trigger)</f>
        <v>42451</v>
      </c>
      <c r="AO145" s="29">
        <f>_xll.qlInterestRateIndexMaturity(IborIndex&amp;Tenor,AN145,Trigger)</f>
        <v>42482</v>
      </c>
      <c r="AP145" s="66">
        <f>_xll.qlIndexFixing($Z$5,AM145,,Trigger)</f>
        <v>-9.6352764783845838E-4</v>
      </c>
      <c r="AQ145" s="66">
        <f>_xll.qlIndexFixing($AS$1,AN145,,Trigger)</f>
        <v>-9.3123945411194287E-4</v>
      </c>
      <c r="AR145" s="189">
        <f t="shared" si="18"/>
        <v>-0.32288193726515513</v>
      </c>
    </row>
    <row r="146" spans="38:44" ht="11.25" customHeight="1" x14ac:dyDescent="0.25">
      <c r="AL146" s="28" t="s">
        <v>99</v>
      </c>
      <c r="AM146" s="29">
        <f>_xll.qlInterestRateIndexFixingDate(IborIndex&amp;Tenor,AN146,Trigger)</f>
        <v>42450</v>
      </c>
      <c r="AN146" s="29">
        <f>_xll.qlCalendarAdvance(Calendar,AN145,AL146,"f",,Trigger)</f>
        <v>42452</v>
      </c>
      <c r="AO146" s="29">
        <f>_xll.qlInterestRateIndexMaturity(IborIndex&amp;Tenor,AN146,Trigger)</f>
        <v>42485</v>
      </c>
      <c r="AP146" s="66">
        <f>_xll.qlIndexFixing($Z$5,AM146,,Trigger)</f>
        <v>-9.5804023669175046E-4</v>
      </c>
      <c r="AQ146" s="66">
        <f>_xll.qlIndexFixing($AS$1,AN146,,Trigger)</f>
        <v>-9.3224593020932716E-4</v>
      </c>
      <c r="AR146" s="189">
        <f t="shared" si="18"/>
        <v>-0.25794306482423307</v>
      </c>
    </row>
    <row r="147" spans="38:44" ht="11.25" customHeight="1" x14ac:dyDescent="0.25">
      <c r="AL147" s="28" t="s">
        <v>99</v>
      </c>
      <c r="AM147" s="29">
        <f>_xll.qlInterestRateIndexFixingDate(IborIndex&amp;Tenor,AN147,Trigger)</f>
        <v>42451</v>
      </c>
      <c r="AN147" s="29">
        <f>_xll.qlCalendarAdvance(Calendar,AN146,AL147,"f",,Trigger)</f>
        <v>42453</v>
      </c>
      <c r="AO147" s="29">
        <f>_xll.qlInterestRateIndexMaturity(IborIndex&amp;Tenor,AN147,Trigger)</f>
        <v>42485</v>
      </c>
      <c r="AP147" s="66">
        <f>_xll.qlIndexFixing($Z$5,AM147,,Trigger)</f>
        <v>-9.5609214100039752E-4</v>
      </c>
      <c r="AQ147" s="66">
        <f>_xll.qlIndexFixing($AS$1,AN147,,Trigger)</f>
        <v>-9.3129063780672539E-4</v>
      </c>
      <c r="AR147" s="189">
        <f t="shared" si="18"/>
        <v>-0.24801503193672136</v>
      </c>
    </row>
    <row r="148" spans="38:44" ht="11.25" customHeight="1" x14ac:dyDescent="0.25">
      <c r="AL148" s="28" t="s">
        <v>99</v>
      </c>
      <c r="AM148" s="29">
        <f>_xll.qlInterestRateIndexFixingDate(IborIndex&amp;Tenor,AN148,Trigger)</f>
        <v>42452</v>
      </c>
      <c r="AN148" s="29">
        <f>_xll.qlCalendarAdvance(Calendar,AN147,AL148,"f",,Trigger)</f>
        <v>42458</v>
      </c>
      <c r="AO148" s="29">
        <f>_xll.qlInterestRateIndexMaturity(IborIndex&amp;Tenor,AN148,Trigger)</f>
        <v>42489</v>
      </c>
      <c r="AP148" s="66">
        <f>_xll.qlIndexFixing($Z$5,AM148,,Trigger)</f>
        <v>-9.4486097046689039E-4</v>
      </c>
      <c r="AQ148" s="66">
        <f>_xll.qlIndexFixing($AS$1,AN148,,Trigger)</f>
        <v>-9.3054599873080787E-4</v>
      </c>
      <c r="AR148" s="189">
        <f t="shared" si="18"/>
        <v>-0.14314971736082521</v>
      </c>
    </row>
    <row r="149" spans="38:44" ht="11.25" customHeight="1" x14ac:dyDescent="0.25">
      <c r="AL149" s="28" t="s">
        <v>99</v>
      </c>
      <c r="AM149" s="29">
        <f>_xll.qlInterestRateIndexFixingDate(IborIndex&amp;Tenor,AN149,Trigger)</f>
        <v>42453</v>
      </c>
      <c r="AN149" s="29">
        <f>_xll.qlCalendarAdvance(Calendar,AN148,AL149,"f",,Trigger)</f>
        <v>42459</v>
      </c>
      <c r="AO149" s="29">
        <f>_xll.qlInterestRateIndexMaturity(IborIndex&amp;Tenor,AN149,Trigger)</f>
        <v>42489</v>
      </c>
      <c r="AP149" s="66">
        <f>_xll.qlIndexFixing($Z$5,AM149,,Trigger)</f>
        <v>-9.4234715332186525E-4</v>
      </c>
      <c r="AQ149" s="66">
        <f>_xll.qlIndexFixing($AS$1,AN149,,Trigger)</f>
        <v>-9.4218547187776126E-4</v>
      </c>
      <c r="AR149" s="189">
        <f t="shared" si="18"/>
        <v>-1.6168144410398568E-3</v>
      </c>
    </row>
    <row r="150" spans="38:44" ht="11.25" customHeight="1" x14ac:dyDescent="0.25">
      <c r="AL150" s="28" t="s">
        <v>99</v>
      </c>
      <c r="AM150" s="29">
        <f>_xll.qlInterestRateIndexFixingDate(IborIndex&amp;Tenor,AN150,Trigger)</f>
        <v>42458</v>
      </c>
      <c r="AN150" s="29">
        <f>_xll.qlCalendarAdvance(Calendar,AN149,AL150,"f",,Trigger)</f>
        <v>42460</v>
      </c>
      <c r="AO150" s="29">
        <f>_xll.qlInterestRateIndexMaturity(IborIndex&amp;Tenor,AN150,Trigger)</f>
        <v>42489</v>
      </c>
      <c r="AP150" s="66">
        <f>_xll.qlIndexFixing($Z$5,AM150,,Trigger)</f>
        <v>-9.3966054010210978E-4</v>
      </c>
      <c r="AQ150" s="66">
        <f>_xll.qlIndexFixing($AS$1,AN150,,Trigger)</f>
        <v>-9.539425541680302E-4</v>
      </c>
      <c r="AR150" s="189">
        <f t="shared" si="18"/>
        <v>0.14282014065920423</v>
      </c>
    </row>
    <row r="151" spans="38:44" ht="11.25" customHeight="1" x14ac:dyDescent="0.25">
      <c r="AL151" s="28" t="s">
        <v>99</v>
      </c>
      <c r="AM151" s="29">
        <f>_xll.qlInterestRateIndexFixingDate(IborIndex&amp;Tenor,AN151,Trigger)</f>
        <v>42459</v>
      </c>
      <c r="AN151" s="29">
        <f>_xll.qlCalendarAdvance(Calendar,AN150,AL151,"f",,Trigger)</f>
        <v>42461</v>
      </c>
      <c r="AO151" s="29">
        <f>_xll.qlInterestRateIndexMaturity(IborIndex&amp;Tenor,AN151,Trigger)</f>
        <v>42492</v>
      </c>
      <c r="AP151" s="66">
        <f>_xll.qlIndexFixing($Z$5,AM151,,Trigger)</f>
        <v>-9.4185873432848664E-4</v>
      </c>
      <c r="AQ151" s="66">
        <f>_xll.qlIndexFixing($AS$1,AN151,,Trigger)</f>
        <v>-9.608427262297603E-4</v>
      </c>
      <c r="AR151" s="189">
        <f t="shared" si="18"/>
        <v>0.18983991901273659</v>
      </c>
    </row>
    <row r="152" spans="38:44" ht="11.25" customHeight="1" x14ac:dyDescent="0.25">
      <c r="AL152" s="28" t="s">
        <v>99</v>
      </c>
      <c r="AM152" s="29">
        <f>_xll.qlInterestRateIndexFixingDate(IborIndex&amp;Tenor,AN152,Trigger)</f>
        <v>42460</v>
      </c>
      <c r="AN152" s="29">
        <f>_xll.qlCalendarAdvance(Calendar,AN151,AL152,"f",,Trigger)</f>
        <v>42464</v>
      </c>
      <c r="AO152" s="29">
        <f>_xll.qlInterestRateIndexMaturity(IborIndex&amp;Tenor,AN152,Trigger)</f>
        <v>42494</v>
      </c>
      <c r="AP152" s="66">
        <f>_xll.qlIndexFixing($Z$5,AM152,,Trigger)</f>
        <v>-9.425598235019983E-4</v>
      </c>
      <c r="AQ152" s="66">
        <f>_xll.qlIndexFixing($AS$1,AN152,,Trigger)</f>
        <v>-9.6840897902872314E-4</v>
      </c>
      <c r="AR152" s="189">
        <f t="shared" si="18"/>
        <v>0.25849155526724843</v>
      </c>
    </row>
    <row r="153" spans="38:44" ht="11.25" customHeight="1" x14ac:dyDescent="0.25">
      <c r="AL153" s="28" t="s">
        <v>99</v>
      </c>
      <c r="AM153" s="29">
        <f>_xll.qlInterestRateIndexFixingDate(IborIndex&amp;Tenor,AN153,Trigger)</f>
        <v>42461</v>
      </c>
      <c r="AN153" s="29">
        <f>_xll.qlCalendarAdvance(Calendar,AN152,AL153,"f",,Trigger)</f>
        <v>42465</v>
      </c>
      <c r="AO153" s="29">
        <f>_xll.qlInterestRateIndexMaturity(IborIndex&amp;Tenor,AN153,Trigger)</f>
        <v>42495</v>
      </c>
      <c r="AP153" s="66">
        <f>_xll.qlIndexFixing($Z$5,AM153,,Trigger)</f>
        <v>-9.4615682169862936E-4</v>
      </c>
      <c r="AQ153" s="66">
        <f>_xll.qlIndexFixing($AS$1,AN153,,Trigger)</f>
        <v>-9.8859668442599635E-4</v>
      </c>
      <c r="AR153" s="189">
        <f t="shared" si="18"/>
        <v>0.42439862727366995</v>
      </c>
    </row>
    <row r="154" spans="38:44" ht="11.25" customHeight="1" x14ac:dyDescent="0.25">
      <c r="AL154" s="28" t="s">
        <v>99</v>
      </c>
      <c r="AM154" s="29">
        <f>_xll.qlInterestRateIndexFixingDate(IborIndex&amp;Tenor,AN154,Trigger)</f>
        <v>42464</v>
      </c>
      <c r="AN154" s="29">
        <f>_xll.qlCalendarAdvance(Calendar,AN153,AL154,"f",,Trigger)</f>
        <v>42466</v>
      </c>
      <c r="AO154" s="29">
        <f>_xll.qlInterestRateIndexMaturity(IborIndex&amp;Tenor,AN154,Trigger)</f>
        <v>42496</v>
      </c>
      <c r="AP154" s="66">
        <f>_xll.qlIndexFixing($Z$5,AM154,,Trigger)</f>
        <v>-9.5100549638837961E-4</v>
      </c>
      <c r="AQ154" s="66">
        <f>_xll.qlIndexFixing($AS$1,AN154,,Trigger)</f>
        <v>-9.9139847774564588E-4</v>
      </c>
      <c r="AR154" s="189">
        <f t="shared" si="18"/>
        <v>0.40392981357266272</v>
      </c>
    </row>
    <row r="155" spans="38:44" ht="11.25" customHeight="1" x14ac:dyDescent="0.25">
      <c r="AL155" s="28" t="s">
        <v>99</v>
      </c>
      <c r="AM155" s="29">
        <f>_xll.qlInterestRateIndexFixingDate(IborIndex&amp;Tenor,AN155,Trigger)</f>
        <v>42465</v>
      </c>
      <c r="AN155" s="29">
        <f>_xll.qlCalendarAdvance(Calendar,AN154,AL155,"f",,Trigger)</f>
        <v>42467</v>
      </c>
      <c r="AO155" s="29">
        <f>_xll.qlInterestRateIndexMaturity(IborIndex&amp;Tenor,AN155,Trigger)</f>
        <v>42499</v>
      </c>
      <c r="AP155" s="66">
        <f>_xll.qlIndexFixing($Z$5,AM155,,Trigger)</f>
        <v>-9.7047064120586723E-4</v>
      </c>
      <c r="AQ155" s="66">
        <f>_xll.qlIndexFixing($AS$1,AN155,,Trigger)</f>
        <v>-1.014038769564074E-3</v>
      </c>
      <c r="AR155" s="189">
        <f t="shared" si="18"/>
        <v>0.43568128358206781</v>
      </c>
    </row>
    <row r="156" spans="38:44" ht="11.25" customHeight="1" x14ac:dyDescent="0.25">
      <c r="AL156" s="28" t="s">
        <v>99</v>
      </c>
      <c r="AM156" s="29">
        <f>_xll.qlInterestRateIndexFixingDate(IborIndex&amp;Tenor,AN156,Trigger)</f>
        <v>42466</v>
      </c>
      <c r="AN156" s="29">
        <f>_xll.qlCalendarAdvance(Calendar,AN155,AL156,"f",,Trigger)</f>
        <v>42468</v>
      </c>
      <c r="AO156" s="29">
        <f>_xll.qlInterestRateIndexMaturity(IborIndex&amp;Tenor,AN156,Trigger)</f>
        <v>42499</v>
      </c>
      <c r="AP156" s="66">
        <f>_xll.qlIndexFixing($Z$5,AM156,,Trigger)</f>
        <v>-9.7116339844703593E-4</v>
      </c>
      <c r="AQ156" s="66">
        <f>_xll.qlIndexFixing($AS$1,AN156,,Trigger)</f>
        <v>-1.0242858977180802E-3</v>
      </c>
      <c r="AR156" s="189">
        <f t="shared" si="18"/>
        <v>0.53122499271044277</v>
      </c>
    </row>
    <row r="157" spans="38:44" ht="11.25" customHeight="1" x14ac:dyDescent="0.25">
      <c r="AL157" s="28" t="s">
        <v>99</v>
      </c>
      <c r="AM157" s="29">
        <f>_xll.qlInterestRateIndexFixingDate(IborIndex&amp;Tenor,AN157,Trigger)</f>
        <v>42467</v>
      </c>
      <c r="AN157" s="29">
        <f>_xll.qlCalendarAdvance(Calendar,AN156,AL157,"f",,Trigger)</f>
        <v>42471</v>
      </c>
      <c r="AO157" s="29">
        <f>_xll.qlInterestRateIndexMaturity(IborIndex&amp;Tenor,AN157,Trigger)</f>
        <v>42501</v>
      </c>
      <c r="AP157" s="66">
        <f>_xll.qlIndexFixing($Z$5,AM157,,Trigger)</f>
        <v>-9.9089013913156165E-4</v>
      </c>
      <c r="AQ157" s="66">
        <f>_xll.qlIndexFixing($AS$1,AN157,,Trigger)</f>
        <v>-1.034760571545057E-3</v>
      </c>
      <c r="AR157" s="189">
        <f t="shared" si="18"/>
        <v>0.43870432413495308</v>
      </c>
    </row>
    <row r="158" spans="38:44" ht="11.25" customHeight="1" x14ac:dyDescent="0.25">
      <c r="AL158" s="28" t="s">
        <v>99</v>
      </c>
      <c r="AM158" s="29">
        <f>_xll.qlInterestRateIndexFixingDate(IborIndex&amp;Tenor,AN158,Trigger)</f>
        <v>42468</v>
      </c>
      <c r="AN158" s="29">
        <f>_xll.qlCalendarAdvance(Calendar,AN157,AL158,"f",,Trigger)</f>
        <v>42472</v>
      </c>
      <c r="AO158" s="29">
        <f>_xll.qlInterestRateIndexMaturity(IborIndex&amp;Tenor,AN158,Trigger)</f>
        <v>42502</v>
      </c>
      <c r="AP158" s="66">
        <f>_xll.qlIndexFixing($Z$5,AM158,,Trigger)</f>
        <v>-1.0013444525625026E-3</v>
      </c>
      <c r="AQ158" s="66">
        <f>_xll.qlIndexFixing($AS$1,AN158,,Trigger)</f>
        <v>-1.0566306705257766E-3</v>
      </c>
      <c r="AR158" s="189">
        <f t="shared" si="18"/>
        <v>0.55286217963274042</v>
      </c>
    </row>
    <row r="159" spans="38:44" ht="11.25" customHeight="1" x14ac:dyDescent="0.25">
      <c r="AL159" s="28" t="s">
        <v>99</v>
      </c>
      <c r="AM159" s="29">
        <f>_xll.qlInterestRateIndexFixingDate(IborIndex&amp;Tenor,AN159,Trigger)</f>
        <v>42471</v>
      </c>
      <c r="AN159" s="29">
        <f>_xll.qlCalendarAdvance(Calendar,AN158,AL159,"f",,Trigger)</f>
        <v>42473</v>
      </c>
      <c r="AO159" s="29">
        <f>_xll.qlInterestRateIndexMaturity(IborIndex&amp;Tenor,AN159,Trigger)</f>
        <v>42503</v>
      </c>
      <c r="AP159" s="66">
        <f>_xll.qlIndexFixing($Z$5,AM159,,Trigger)</f>
        <v>-1.0123995741619929E-3</v>
      </c>
      <c r="AQ159" s="66">
        <f>_xll.qlIndexFixing($AS$1,AN159,,Trigger)</f>
        <v>-1.061663564523021E-3</v>
      </c>
      <c r="AR159" s="189">
        <f t="shared" si="18"/>
        <v>0.4926399036102812</v>
      </c>
    </row>
    <row r="160" spans="38:44" ht="11.25" customHeight="1" x14ac:dyDescent="0.25">
      <c r="AL160" s="28" t="s">
        <v>99</v>
      </c>
      <c r="AM160" s="29">
        <f>_xll.qlInterestRateIndexFixingDate(IborIndex&amp;Tenor,AN160,Trigger)</f>
        <v>42472</v>
      </c>
      <c r="AN160" s="29">
        <f>_xll.qlCalendarAdvance(Calendar,AN159,AL160,"f",,Trigger)</f>
        <v>42474</v>
      </c>
      <c r="AO160" s="29">
        <f>_xll.qlInterestRateIndexMaturity(IborIndex&amp;Tenor,AN160,Trigger)</f>
        <v>42506</v>
      </c>
      <c r="AP160" s="66">
        <f>_xll.qlIndexFixing($Z$5,AM160,,Trigger)</f>
        <v>-1.0393847450655691E-3</v>
      </c>
      <c r="AQ160" s="66">
        <f>_xll.qlIndexFixing($AS$1,AN160,,Trigger)</f>
        <v>-1.0883544814777046E-3</v>
      </c>
      <c r="AR160" s="189">
        <f t="shared" si="18"/>
        <v>0.48969736412135534</v>
      </c>
    </row>
    <row r="161" spans="38:44" ht="11.25" customHeight="1" x14ac:dyDescent="0.25">
      <c r="AL161" s="28" t="s">
        <v>99</v>
      </c>
      <c r="AM161" s="29">
        <f>_xll.qlInterestRateIndexFixingDate(IborIndex&amp;Tenor,AN161,Trigger)</f>
        <v>42473</v>
      </c>
      <c r="AN161" s="29">
        <f>_xll.qlCalendarAdvance(Calendar,AN160,AL161,"f",,Trigger)</f>
        <v>42475</v>
      </c>
      <c r="AO161" s="29">
        <f>_xll.qlInterestRateIndexMaturity(IborIndex&amp;Tenor,AN161,Trigger)</f>
        <v>42506</v>
      </c>
      <c r="AP161" s="66">
        <f>_xll.qlIndexFixing($Z$5,AM161,,Trigger)</f>
        <v>-1.0435946863048577E-3</v>
      </c>
      <c r="AQ161" s="66">
        <f>_xll.qlIndexFixing($AS$1,AN161,,Trigger)</f>
        <v>-1.0988788458670129E-3</v>
      </c>
      <c r="AR161" s="189">
        <f t="shared" si="18"/>
        <v>0.55284159562155222</v>
      </c>
    </row>
    <row r="162" spans="38:44" ht="11.25" customHeight="1" x14ac:dyDescent="0.25">
      <c r="AL162" s="28" t="s">
        <v>99</v>
      </c>
      <c r="AM162" s="29">
        <f>_xll.qlInterestRateIndexFixingDate(IborIndex&amp;Tenor,AN162,Trigger)</f>
        <v>42474</v>
      </c>
      <c r="AN162" s="29">
        <f>_xll.qlCalendarAdvance(Calendar,AN161,AL162,"f",,Trigger)</f>
        <v>42478</v>
      </c>
      <c r="AO162" s="29">
        <f>_xll.qlInterestRateIndexMaturity(IborIndex&amp;Tenor,AN162,Trigger)</f>
        <v>42508</v>
      </c>
      <c r="AP162" s="66">
        <f>_xll.qlIndexFixing($Z$5,AM162,,Trigger)</f>
        <v>-1.0731318348358165E-3</v>
      </c>
      <c r="AQ162" s="66">
        <f>_xll.qlIndexFixing($AS$1,AN162,,Trigger)</f>
        <v>-1.1091922301709189E-3</v>
      </c>
      <c r="AR162" s="189">
        <f t="shared" si="18"/>
        <v>0.36060395335102413</v>
      </c>
    </row>
    <row r="163" spans="38:44" ht="11.25" customHeight="1" x14ac:dyDescent="0.25">
      <c r="AL163" s="28" t="s">
        <v>99</v>
      </c>
      <c r="AM163" s="29">
        <f>_xll.qlInterestRateIndexFixingDate(IborIndex&amp;Tenor,AN163,Trigger)</f>
        <v>42475</v>
      </c>
      <c r="AN163" s="29">
        <f>_xll.qlCalendarAdvance(Calendar,AN162,AL163,"f",,Trigger)</f>
        <v>42479</v>
      </c>
      <c r="AO163" s="29">
        <f>_xll.qlInterestRateIndexMaturity(IborIndex&amp;Tenor,AN163,Trigger)</f>
        <v>42509</v>
      </c>
      <c r="AP163" s="66">
        <f>_xll.qlIndexFixing($Z$5,AM163,,Trigger)</f>
        <v>-1.0856344362379922E-3</v>
      </c>
      <c r="AQ163" s="66">
        <f>_xll.qlIndexFixing($AS$1,AN163,,Trigger)</f>
        <v>-1.1262216211366249E-3</v>
      </c>
      <c r="AR163" s="189">
        <f t="shared" si="18"/>
        <v>0.40587184898632778</v>
      </c>
    </row>
    <row r="164" spans="38:44" ht="11.25" customHeight="1" x14ac:dyDescent="0.25">
      <c r="AL164" s="28" t="s">
        <v>99</v>
      </c>
      <c r="AM164" s="29">
        <f>_xll.qlInterestRateIndexFixingDate(IborIndex&amp;Tenor,AN164,Trigger)</f>
        <v>42478</v>
      </c>
      <c r="AN164" s="29">
        <f>_xll.qlCalendarAdvance(Calendar,AN163,AL164,"f",,Trigger)</f>
        <v>42480</v>
      </c>
      <c r="AO164" s="29">
        <f>_xll.qlInterestRateIndexMaturity(IborIndex&amp;Tenor,AN164,Trigger)</f>
        <v>42510</v>
      </c>
      <c r="AP164" s="66">
        <f>_xll.qlIndexFixing($Z$5,AM164,,Trigger)</f>
        <v>-1.0980026647873231E-3</v>
      </c>
      <c r="AQ164" s="66">
        <f>_xll.qlIndexFixing($AS$1,AN164,,Trigger)</f>
        <v>-1.132185955225659E-3</v>
      </c>
      <c r="AR164" s="189">
        <f t="shared" si="18"/>
        <v>0.34183290438335839</v>
      </c>
    </row>
    <row r="165" spans="38:44" ht="11.25" customHeight="1" x14ac:dyDescent="0.25">
      <c r="AL165" s="28" t="s">
        <v>99</v>
      </c>
      <c r="AM165" s="29">
        <f>_xll.qlInterestRateIndexFixingDate(IborIndex&amp;Tenor,AN165,Trigger)</f>
        <v>42479</v>
      </c>
      <c r="AN165" s="29">
        <f>_xll.qlCalendarAdvance(Calendar,AN164,AL165,"f",,Trigger)</f>
        <v>42481</v>
      </c>
      <c r="AO165" s="29">
        <f>_xll.qlInterestRateIndexMaturity(IborIndex&amp;Tenor,AN165,Trigger)</f>
        <v>42513</v>
      </c>
      <c r="AP165" s="66">
        <f>_xll.qlIndexFixing($Z$5,AM165,,Trigger)</f>
        <v>-1.1194920897844574E-3</v>
      </c>
      <c r="AQ165" s="66">
        <f>_xll.qlIndexFixing($AS$1,AN165,,Trigger)</f>
        <v>-1.1554018583814774E-3</v>
      </c>
      <c r="AR165" s="189">
        <f t="shared" si="18"/>
        <v>0.35909768597019998</v>
      </c>
    </row>
    <row r="166" spans="38:44" ht="11.25" customHeight="1" x14ac:dyDescent="0.25">
      <c r="AL166" s="28" t="s">
        <v>99</v>
      </c>
      <c r="AM166" s="29">
        <f>_xll.qlInterestRateIndexFixingDate(IborIndex&amp;Tenor,AN166,Trigger)</f>
        <v>42480</v>
      </c>
      <c r="AN166" s="29">
        <f>_xll.qlCalendarAdvance(Calendar,AN165,AL166,"f",,Trigger)</f>
        <v>42482</v>
      </c>
      <c r="AO166" s="29">
        <f>_xll.qlInterestRateIndexMaturity(IborIndex&amp;Tenor,AN166,Trigger)</f>
        <v>42513</v>
      </c>
      <c r="AP166" s="66">
        <f>_xll.qlIndexFixing($Z$5,AM166,,Trigger)</f>
        <v>-1.126181853074717E-3</v>
      </c>
      <c r="AQ166" s="66">
        <f>_xll.qlIndexFixing($AS$1,AN166,,Trigger)</f>
        <v>-1.1631338092543686E-3</v>
      </c>
      <c r="AR166" s="189">
        <f t="shared" si="18"/>
        <v>0.36951956179651646</v>
      </c>
    </row>
    <row r="167" spans="38:44" ht="11.25" customHeight="1" x14ac:dyDescent="0.25">
      <c r="AL167" s="28" t="s">
        <v>99</v>
      </c>
      <c r="AM167" s="29">
        <f>_xll.qlInterestRateIndexFixingDate(IborIndex&amp;Tenor,AN167,Trigger)</f>
        <v>42481</v>
      </c>
      <c r="AN167" s="29">
        <f>_xll.qlCalendarAdvance(Calendar,AN166,AL167,"f",,Trigger)</f>
        <v>42485</v>
      </c>
      <c r="AO167" s="29">
        <f>_xll.qlInterestRateIndexMaturity(IborIndex&amp;Tenor,AN167,Trigger)</f>
        <v>42515</v>
      </c>
      <c r="AP167" s="66">
        <f>_xll.qlIndexFixing($Z$5,AM167,,Trigger)</f>
        <v>-1.1538512285795832E-3</v>
      </c>
      <c r="AQ167" s="66">
        <f>_xll.qlIndexFixing($AS$1,AN167,,Trigger)</f>
        <v>-1.1702162637465818E-3</v>
      </c>
      <c r="AR167" s="189">
        <f t="shared" si="18"/>
        <v>0.16365035166998609</v>
      </c>
    </row>
    <row r="168" spans="38:44" ht="11.25" customHeight="1" x14ac:dyDescent="0.25">
      <c r="AL168" s="28" t="s">
        <v>99</v>
      </c>
      <c r="AM168" s="29">
        <f>_xll.qlInterestRateIndexFixingDate(IborIndex&amp;Tenor,AN168,Trigger)</f>
        <v>42482</v>
      </c>
      <c r="AN168" s="29">
        <f>_xll.qlCalendarAdvance(Calendar,AN167,AL168,"f",,Trigger)</f>
        <v>42486</v>
      </c>
      <c r="AO168" s="29">
        <f>_xll.qlInterestRateIndexMaturity(IborIndex&amp;Tenor,AN168,Trigger)</f>
        <v>42516</v>
      </c>
      <c r="AP168" s="66">
        <f>_xll.qlIndexFixing($Z$5,AM168,,Trigger)</f>
        <v>-1.1630029414151366E-3</v>
      </c>
      <c r="AQ168" s="66">
        <f>_xll.qlIndexFixing($AS$1,AN168,,Trigger)</f>
        <v>-1.1772250813893437E-3</v>
      </c>
      <c r="AR168" s="189">
        <f t="shared" si="18"/>
        <v>0.14222139974207071</v>
      </c>
    </row>
    <row r="169" spans="38:44" ht="11.25" customHeight="1" x14ac:dyDescent="0.25">
      <c r="AL169" s="28" t="s">
        <v>99</v>
      </c>
      <c r="AM169" s="29">
        <f>_xll.qlInterestRateIndexFixingDate(IborIndex&amp;Tenor,AN169,Trigger)</f>
        <v>42485</v>
      </c>
      <c r="AN169" s="29">
        <f>_xll.qlCalendarAdvance(Calendar,AN168,AL169,"f",,Trigger)</f>
        <v>42487</v>
      </c>
      <c r="AO169" s="29">
        <f>_xll.qlInterestRateIndexMaturity(IborIndex&amp;Tenor,AN169,Trigger)</f>
        <v>42517</v>
      </c>
      <c r="AP169" s="66">
        <f>_xll.qlIndexFixing($Z$5,AM169,,Trigger)</f>
        <v>-1.1712007969015836E-3</v>
      </c>
      <c r="AQ169" s="66">
        <f>_xll.qlIndexFixing($AS$1,AN169,,Trigger)</f>
        <v>-1.181819357132935E-3</v>
      </c>
      <c r="AR169" s="189">
        <f t="shared" si="18"/>
        <v>0.10618560231351326</v>
      </c>
    </row>
    <row r="170" spans="38:44" ht="11.25" customHeight="1" x14ac:dyDescent="0.25">
      <c r="AL170" s="28" t="s">
        <v>99</v>
      </c>
      <c r="AM170" s="29">
        <f>_xll.qlInterestRateIndexFixingDate(IborIndex&amp;Tenor,AN170,Trigger)</f>
        <v>42486</v>
      </c>
      <c r="AN170" s="29">
        <f>_xll.qlCalendarAdvance(Calendar,AN169,AL170,"f",,Trigger)</f>
        <v>42488</v>
      </c>
      <c r="AO170" s="29">
        <f>_xll.qlInterestRateIndexMaturity(IborIndex&amp;Tenor,AN170,Trigger)</f>
        <v>42520</v>
      </c>
      <c r="AP170" s="66">
        <f>_xll.qlIndexFixing($Z$5,AM170,,Trigger)</f>
        <v>-1.1751515234739718E-3</v>
      </c>
      <c r="AQ170" s="66">
        <f>_xll.qlIndexFixing($AS$1,AN170,,Trigger)</f>
        <v>-1.1921619117984162E-3</v>
      </c>
      <c r="AR170" s="189">
        <f t="shared" si="18"/>
        <v>0.17010388324444461</v>
      </c>
    </row>
    <row r="171" spans="38:44" ht="11.25" customHeight="1" x14ac:dyDescent="0.25">
      <c r="AL171" s="28" t="s">
        <v>99</v>
      </c>
      <c r="AM171" s="29">
        <f>_xll.qlInterestRateIndexFixingDate(IborIndex&amp;Tenor,AN171,Trigger)</f>
        <v>42487</v>
      </c>
      <c r="AN171" s="29">
        <f>_xll.qlCalendarAdvance(Calendar,AN170,AL171,"f",,Trigger)</f>
        <v>42489</v>
      </c>
      <c r="AO171" s="29">
        <f>_xll.qlInterestRateIndexMaturity(IborIndex&amp;Tenor,AN171,Trigger)</f>
        <v>42521</v>
      </c>
      <c r="AP171" s="66">
        <f>_xll.qlIndexFixing($Z$5,AM171,,Trigger)</f>
        <v>-1.1788514923302684E-3</v>
      </c>
      <c r="AQ171" s="66">
        <f>_xll.qlIndexFixing($AS$1,AN171,,Trigger)</f>
        <v>-1.1935865813188363E-3</v>
      </c>
      <c r="AR171" s="189">
        <f t="shared" si="18"/>
        <v>0.14735088988567913</v>
      </c>
    </row>
    <row r="172" spans="38:44" ht="11.25" customHeight="1" x14ac:dyDescent="0.25">
      <c r="AL172" s="28" t="s">
        <v>99</v>
      </c>
      <c r="AM172" s="29">
        <f>_xll.qlInterestRateIndexFixingDate(IborIndex&amp;Tenor,AN172,Trigger)</f>
        <v>42488</v>
      </c>
      <c r="AN172" s="29">
        <f>_xll.qlCalendarAdvance(Calendar,AN171,AL172,"f",,Trigger)</f>
        <v>42492</v>
      </c>
      <c r="AO172" s="29">
        <f>_xll.qlInterestRateIndexMaturity(IborIndex&amp;Tenor,AN172,Trigger)</f>
        <v>42523</v>
      </c>
      <c r="AP172" s="66">
        <f>_xll.qlIndexFixing($Z$5,AM172,,Trigger)</f>
        <v>-1.1882449395151176E-3</v>
      </c>
      <c r="AQ172" s="66">
        <f>_xll.qlIndexFixing($AS$1,AN172,,Trigger)</f>
        <v>-1.1886640693106996E-3</v>
      </c>
      <c r="AR172" s="189">
        <f t="shared" si="18"/>
        <v>4.19129795582035E-3</v>
      </c>
    </row>
    <row r="173" spans="38:44" ht="11.25" customHeight="1" x14ac:dyDescent="0.25">
      <c r="AL173" s="28" t="s">
        <v>99</v>
      </c>
      <c r="AM173" s="29">
        <f>_xll.qlInterestRateIndexFixingDate(IborIndex&amp;Tenor,AN173,Trigger)</f>
        <v>42489</v>
      </c>
      <c r="AN173" s="29">
        <f>_xll.qlCalendarAdvance(Calendar,AN172,AL173,"f",,Trigger)</f>
        <v>42493</v>
      </c>
      <c r="AO173" s="29">
        <f>_xll.qlInterestRateIndexMaturity(IborIndex&amp;Tenor,AN173,Trigger)</f>
        <v>42524</v>
      </c>
      <c r="AP173" s="66">
        <f>_xll.qlIndexFixing($Z$5,AM173,,Trigger)</f>
        <v>-1.1883998257299392E-3</v>
      </c>
      <c r="AQ173" s="66">
        <f>_xll.qlIndexFixing($AS$1,AN173,,Trigger)</f>
        <v>-1.1907468890466621E-3</v>
      </c>
      <c r="AR173" s="189">
        <f t="shared" si="18"/>
        <v>2.3470633167229412E-2</v>
      </c>
    </row>
    <row r="174" spans="38:44" ht="11.25" customHeight="1" x14ac:dyDescent="0.25">
      <c r="AL174" s="28" t="s">
        <v>99</v>
      </c>
      <c r="AM174" s="29">
        <f>_xll.qlInterestRateIndexFixingDate(IborIndex&amp;Tenor,AN174,Trigger)</f>
        <v>42492</v>
      </c>
      <c r="AN174" s="29">
        <f>_xll.qlCalendarAdvance(Calendar,AN173,AL174,"f",,Trigger)</f>
        <v>42494</v>
      </c>
      <c r="AO174" s="29">
        <f>_xll.qlInterestRateIndexMaturity(IborIndex&amp;Tenor,AN174,Trigger)</f>
        <v>42527</v>
      </c>
      <c r="AP174" s="66">
        <f>_xll.qlIndexFixing($Z$5,AM174,,Trigger)</f>
        <v>-1.178067382115102E-3</v>
      </c>
      <c r="AQ174" s="66">
        <f>_xll.qlIndexFixing($AS$1,AN174,,Trigger)</f>
        <v>-1.192489861998316E-3</v>
      </c>
      <c r="AR174" s="189">
        <f t="shared" si="18"/>
        <v>0.1442247988321394</v>
      </c>
    </row>
    <row r="175" spans="38:44" ht="11.25" customHeight="1" x14ac:dyDescent="0.25">
      <c r="AL175" s="28" t="s">
        <v>99</v>
      </c>
      <c r="AM175" s="29">
        <f>_xll.qlInterestRateIndexFixingDate(IborIndex&amp;Tenor,AN175,Trigger)</f>
        <v>42493</v>
      </c>
      <c r="AN175" s="29">
        <f>_xll.qlCalendarAdvance(Calendar,AN174,AL175,"f",,Trigger)</f>
        <v>42495</v>
      </c>
      <c r="AO175" s="29">
        <f>_xll.qlInterestRateIndexMaturity(IborIndex&amp;Tenor,AN175,Trigger)</f>
        <v>42527</v>
      </c>
      <c r="AP175" s="66">
        <f>_xll.qlIndexFixing($Z$5,AM175,,Trigger)</f>
        <v>-1.1809451369466928E-3</v>
      </c>
      <c r="AQ175" s="66">
        <f>_xll.qlIndexFixing($AS$1,AN175,,Trigger)</f>
        <v>-1.1843626912451612E-3</v>
      </c>
      <c r="AR175" s="189">
        <f t="shared" si="18"/>
        <v>3.4175542984683699E-2</v>
      </c>
    </row>
    <row r="176" spans="38:44" ht="11.25" customHeight="1" x14ac:dyDescent="0.25">
      <c r="AL176" s="28" t="s">
        <v>99</v>
      </c>
      <c r="AM176" s="29">
        <f>_xll.qlInterestRateIndexFixingDate(IborIndex&amp;Tenor,AN176,Trigger)</f>
        <v>42494</v>
      </c>
      <c r="AN176" s="29">
        <f>_xll.qlCalendarAdvance(Calendar,AN175,AL176,"f",,Trigger)</f>
        <v>42496</v>
      </c>
      <c r="AO176" s="29">
        <f>_xll.qlInterestRateIndexMaturity(IborIndex&amp;Tenor,AN176,Trigger)</f>
        <v>42527</v>
      </c>
      <c r="AP176" s="66">
        <f>_xll.qlIndexFixing($Z$5,AM176,,Trigger)</f>
        <v>-1.183134105298635E-3</v>
      </c>
      <c r="AQ176" s="66">
        <f>_xll.qlIndexFixing($AS$1,AN176,,Trigger)</f>
        <v>-1.1803192306426892E-3</v>
      </c>
      <c r="AR176" s="189">
        <f t="shared" si="18"/>
        <v>-2.8148746559458326E-2</v>
      </c>
    </row>
    <row r="177" spans="38:44" ht="11.25" customHeight="1" x14ac:dyDescent="0.25">
      <c r="AL177" s="28" t="s">
        <v>99</v>
      </c>
      <c r="AM177" s="29">
        <f>_xll.qlInterestRateIndexFixingDate(IborIndex&amp;Tenor,AN177,Trigger)</f>
        <v>42495</v>
      </c>
      <c r="AN177" s="29">
        <f>_xll.qlCalendarAdvance(Calendar,AN176,AL177,"f",,Trigger)</f>
        <v>42499</v>
      </c>
      <c r="AO177" s="29">
        <f>_xll.qlInterestRateIndexMaturity(IborIndex&amp;Tenor,AN177,Trigger)</f>
        <v>42530</v>
      </c>
      <c r="AP177" s="66">
        <f>_xll.qlIndexFixing($Z$5,AM177,,Trigger)</f>
        <v>-1.1705454250765166E-3</v>
      </c>
      <c r="AQ177" s="66">
        <f>_xll.qlIndexFixing($AS$1,AN177,,Trigger)</f>
        <v>-1.1674304613066996E-3</v>
      </c>
      <c r="AR177" s="189">
        <f t="shared" si="18"/>
        <v>-3.1149637698170158E-2</v>
      </c>
    </row>
    <row r="178" spans="38:44" ht="11.25" customHeight="1" x14ac:dyDescent="0.25">
      <c r="AL178" s="28" t="s">
        <v>99</v>
      </c>
      <c r="AM178" s="29">
        <f>_xll.qlInterestRateIndexFixingDate(IborIndex&amp;Tenor,AN178,Trigger)</f>
        <v>42496</v>
      </c>
      <c r="AN178" s="29">
        <f>_xll.qlCalendarAdvance(Calendar,AN177,AL178,"f",,Trigger)</f>
        <v>42500</v>
      </c>
      <c r="AO178" s="29">
        <f>_xll.qlInterestRateIndexMaturity(IborIndex&amp;Tenor,AN178,Trigger)</f>
        <v>42531</v>
      </c>
      <c r="AP178" s="66">
        <f>_xll.qlIndexFixing($Z$5,AM178,,Trigger)</f>
        <v>-1.1650153979448155E-3</v>
      </c>
      <c r="AQ178" s="66">
        <f>_xll.qlIndexFixing($AS$1,AN178,,Trigger)</f>
        <v>-1.1663075043381876E-3</v>
      </c>
      <c r="AR178" s="189">
        <f t="shared" si="18"/>
        <v>1.2921063933721538E-2</v>
      </c>
    </row>
    <row r="179" spans="38:44" ht="11.25" customHeight="1" x14ac:dyDescent="0.25">
      <c r="AL179" s="28" t="s">
        <v>99</v>
      </c>
      <c r="AM179" s="29">
        <f>_xll.qlInterestRateIndexFixingDate(IborIndex&amp;Tenor,AN179,Trigger)</f>
        <v>42499</v>
      </c>
      <c r="AN179" s="29">
        <f>_xll.qlCalendarAdvance(Calendar,AN178,AL179,"f",,Trigger)</f>
        <v>42501</v>
      </c>
      <c r="AO179" s="29">
        <f>_xll.qlInterestRateIndexMaturity(IborIndex&amp;Tenor,AN179,Trigger)</f>
        <v>42534</v>
      </c>
      <c r="AP179" s="66">
        <f>_xll.qlIndexFixing($Z$5,AM179,,Trigger)</f>
        <v>-1.1511567060590816E-3</v>
      </c>
      <c r="AQ179" s="66">
        <f>_xll.qlIndexFixing($AS$1,AN179,,Trigger)</f>
        <v>-1.1648693920548567E-3</v>
      </c>
      <c r="AR179" s="189">
        <f t="shared" si="18"/>
        <v>0.13712685995775084</v>
      </c>
    </row>
    <row r="180" spans="38:44" ht="11.25" customHeight="1" x14ac:dyDescent="0.25">
      <c r="AL180" s="28" t="s">
        <v>99</v>
      </c>
      <c r="AM180" s="29">
        <f>_xll.qlInterestRateIndexFixingDate(IborIndex&amp;Tenor,AN180,Trigger)</f>
        <v>42500</v>
      </c>
      <c r="AN180" s="29">
        <f>_xll.qlCalendarAdvance(Calendar,AN179,AL180,"f",,Trigger)</f>
        <v>42502</v>
      </c>
      <c r="AO180" s="29">
        <f>_xll.qlInterestRateIndexMaturity(IborIndex&amp;Tenor,AN180,Trigger)</f>
        <v>42534</v>
      </c>
      <c r="AP180" s="66">
        <f>_xll.qlIndexFixing($Z$5,AM180,,Trigger)</f>
        <v>-1.1485462434049354E-3</v>
      </c>
      <c r="AQ180" s="66">
        <f>_xll.qlIndexFixing($AS$1,AN180,,Trigger)</f>
        <v>-1.1454659997967736E-3</v>
      </c>
      <c r="AR180" s="189">
        <f t="shared" si="18"/>
        <v>-3.0802436081617778E-2</v>
      </c>
    </row>
    <row r="181" spans="38:44" ht="11.25" customHeight="1" x14ac:dyDescent="0.25">
      <c r="AL181" s="28" t="s">
        <v>99</v>
      </c>
      <c r="AM181" s="29">
        <f>_xll.qlInterestRateIndexFixingDate(IborIndex&amp;Tenor,AN181,Trigger)</f>
        <v>42501</v>
      </c>
      <c r="AN181" s="29">
        <f>_xll.qlCalendarAdvance(Calendar,AN180,AL181,"f",,Trigger)</f>
        <v>42503</v>
      </c>
      <c r="AO181" s="29">
        <f>_xll.qlInterestRateIndexMaturity(IborIndex&amp;Tenor,AN181,Trigger)</f>
        <v>42534</v>
      </c>
      <c r="AP181" s="66">
        <f>_xll.qlIndexFixing($Z$5,AM181,,Trigger)</f>
        <v>-1.1453446983104988E-3</v>
      </c>
      <c r="AQ181" s="66">
        <f>_xll.qlIndexFixing($AS$1,AN181,,Trigger)</f>
        <v>-1.1383475534456908E-3</v>
      </c>
      <c r="AR181" s="189">
        <f t="shared" si="18"/>
        <v>-6.9971448648079887E-2</v>
      </c>
    </row>
    <row r="182" spans="38:44" ht="11.25" customHeight="1" x14ac:dyDescent="0.25">
      <c r="AL182" s="28" t="s">
        <v>99</v>
      </c>
      <c r="AM182" s="29">
        <f>_xll.qlInterestRateIndexFixingDate(IborIndex&amp;Tenor,AN182,Trigger)</f>
        <v>42502</v>
      </c>
      <c r="AN182" s="29">
        <f>_xll.qlCalendarAdvance(Calendar,AN181,AL182,"f",,Trigger)</f>
        <v>42506</v>
      </c>
      <c r="AO182" s="29">
        <f>_xll.qlInterestRateIndexMaturity(IborIndex&amp;Tenor,AN182,Trigger)</f>
        <v>42537</v>
      </c>
      <c r="AP182" s="66">
        <f>_xll.qlIndexFixing($Z$5,AM182,,Trigger)</f>
        <v>-1.1224945669789073E-3</v>
      </c>
      <c r="AQ182" s="66">
        <f>_xll.qlIndexFixing($AS$1,AN182,,Trigger)</f>
        <v>-1.1229316485908668E-3</v>
      </c>
      <c r="AR182" s="189">
        <f t="shared" si="18"/>
        <v>4.370816119594282E-3</v>
      </c>
    </row>
    <row r="183" spans="38:44" ht="11.25" customHeight="1" x14ac:dyDescent="0.25">
      <c r="AL183" s="28" t="s">
        <v>99</v>
      </c>
      <c r="AM183" s="29">
        <f>_xll.qlInterestRateIndexFixingDate(IborIndex&amp;Tenor,AN183,Trigger)</f>
        <v>42503</v>
      </c>
      <c r="AN183" s="29">
        <f>_xll.qlCalendarAdvance(Calendar,AN182,AL183,"f",,Trigger)</f>
        <v>42507</v>
      </c>
      <c r="AO183" s="29">
        <f>_xll.qlInterestRateIndexMaturity(IborIndex&amp;Tenor,AN183,Trigger)</f>
        <v>42538</v>
      </c>
      <c r="AP183" s="66">
        <f>_xll.qlIndexFixing($Z$5,AM183,,Trigger)</f>
        <v>-1.1145023728955936E-3</v>
      </c>
      <c r="AQ183" s="66">
        <f>_xll.qlIndexFixing($AS$1,AN183,,Trigger)</f>
        <v>-1.1194458715339806E-3</v>
      </c>
      <c r="AR183" s="189">
        <f t="shared" si="18"/>
        <v>4.9434986383869658E-2</v>
      </c>
    </row>
    <row r="184" spans="38:44" ht="11.25" customHeight="1" x14ac:dyDescent="0.25">
      <c r="AL184" s="28" t="s">
        <v>99</v>
      </c>
      <c r="AM184" s="29">
        <f>_xll.qlInterestRateIndexFixingDate(IborIndex&amp;Tenor,AN184,Trigger)</f>
        <v>42506</v>
      </c>
      <c r="AN184" s="29">
        <f>_xll.qlCalendarAdvance(Calendar,AN183,AL184,"f",,Trigger)</f>
        <v>42508</v>
      </c>
      <c r="AO184" s="29">
        <f>_xll.qlInterestRateIndexMaturity(IborIndex&amp;Tenor,AN184,Trigger)</f>
        <v>42541</v>
      </c>
      <c r="AP184" s="66">
        <f>_xll.qlIndexFixing($Z$5,AM184,,Trigger)</f>
        <v>-1.1018495340507008E-3</v>
      </c>
      <c r="AQ184" s="66">
        <f>_xll.qlIndexFixing($AS$1,AN184,,Trigger)</f>
        <v>-1.1157240261696192E-3</v>
      </c>
      <c r="AR184" s="189">
        <f t="shared" si="18"/>
        <v>0.13874492118918408</v>
      </c>
    </row>
    <row r="185" spans="38:44" ht="11.25" customHeight="1" x14ac:dyDescent="0.25">
      <c r="AL185" s="28" t="s">
        <v>99</v>
      </c>
      <c r="AM185" s="29">
        <f>_xll.qlInterestRateIndexFixingDate(IborIndex&amp;Tenor,AN185,Trigger)</f>
        <v>42507</v>
      </c>
      <c r="AN185" s="29">
        <f>_xll.qlCalendarAdvance(Calendar,AN184,AL185,"f",,Trigger)</f>
        <v>42509</v>
      </c>
      <c r="AO185" s="29">
        <f>_xll.qlInterestRateIndexMaturity(IborIndex&amp;Tenor,AN185,Trigger)</f>
        <v>42541</v>
      </c>
      <c r="AP185" s="66">
        <f>_xll.qlIndexFixing($Z$5,AM185,,Trigger)</f>
        <v>-1.096278164882114E-3</v>
      </c>
      <c r="AQ185" s="66">
        <f>_xll.qlIndexFixing($AS$1,AN185,,Trigger)</f>
        <v>-1.0922238602621838E-3</v>
      </c>
      <c r="AR185" s="189">
        <f t="shared" si="18"/>
        <v>-4.0543046199302719E-2</v>
      </c>
    </row>
    <row r="186" spans="38:44" ht="11.25" customHeight="1" x14ac:dyDescent="0.25">
      <c r="AL186" s="28" t="s">
        <v>99</v>
      </c>
      <c r="AM186" s="29">
        <f>_xll.qlInterestRateIndexFixingDate(IborIndex&amp;Tenor,AN186,Trigger)</f>
        <v>42508</v>
      </c>
      <c r="AN186" s="29">
        <f>_xll.qlCalendarAdvance(Calendar,AN185,AL186,"f",,Trigger)</f>
        <v>42510</v>
      </c>
      <c r="AO186" s="29">
        <f>_xll.qlInterestRateIndexMaturity(IborIndex&amp;Tenor,AN186,Trigger)</f>
        <v>42541</v>
      </c>
      <c r="AP186" s="66">
        <f>_xll.qlIndexFixing($Z$5,AM186,,Trigger)</f>
        <v>-1.0904327278984669E-3</v>
      </c>
      <c r="AQ186" s="66">
        <f>_xll.qlIndexFixing($AS$1,AN186,,Trigger)</f>
        <v>-1.0844235850467647E-3</v>
      </c>
      <c r="AR186" s="189">
        <f t="shared" si="18"/>
        <v>-6.0091428517022177E-2</v>
      </c>
    </row>
    <row r="187" spans="38:44" ht="11.25" customHeight="1" x14ac:dyDescent="0.25">
      <c r="AL187" s="28" t="s">
        <v>99</v>
      </c>
      <c r="AM187" s="29">
        <f>_xll.qlInterestRateIndexFixingDate(IborIndex&amp;Tenor,AN187,Trigger)</f>
        <v>42509</v>
      </c>
      <c r="AN187" s="29">
        <f>_xll.qlCalendarAdvance(Calendar,AN186,AL187,"f",,Trigger)</f>
        <v>42513</v>
      </c>
      <c r="AO187" s="29">
        <f>_xll.qlInterestRateIndexMaturity(IborIndex&amp;Tenor,AN187,Trigger)</f>
        <v>42544</v>
      </c>
      <c r="AP187" s="66">
        <f>_xll.qlIndexFixing($Z$5,AM187,,Trigger)</f>
        <v>-1.067833899305494E-3</v>
      </c>
      <c r="AQ187" s="66">
        <f>_xll.qlIndexFixing($AS$1,AN187,,Trigger)</f>
        <v>-1.0709043239629714E-3</v>
      </c>
      <c r="AR187" s="189">
        <f t="shared" si="18"/>
        <v>3.0704246574773508E-2</v>
      </c>
    </row>
    <row r="188" spans="38:44" ht="11.25" customHeight="1" x14ac:dyDescent="0.25">
      <c r="AL188" s="28" t="s">
        <v>99</v>
      </c>
      <c r="AM188" s="29">
        <f>_xll.qlInterestRateIndexFixingDate(IborIndex&amp;Tenor,AN188,Trigger)</f>
        <v>42510</v>
      </c>
      <c r="AN188" s="29">
        <f>_xll.qlCalendarAdvance(Calendar,AN187,AL188,"f",,Trigger)</f>
        <v>42514</v>
      </c>
      <c r="AO188" s="29">
        <f>_xll.qlInterestRateIndexMaturity(IborIndex&amp;Tenor,AN188,Trigger)</f>
        <v>42545</v>
      </c>
      <c r="AP188" s="66">
        <f>_xll.qlIndexFixing($Z$5,AM188,,Trigger)</f>
        <v>-1.0609963985437844E-3</v>
      </c>
      <c r="AQ188" s="66">
        <f>_xll.qlIndexFixing($AS$1,AN188,,Trigger)</f>
        <v>-1.0663905232755067E-3</v>
      </c>
      <c r="AR188" s="189">
        <f t="shared" si="18"/>
        <v>5.3941247317222746E-2</v>
      </c>
    </row>
    <row r="189" spans="38:44" ht="11.25" customHeight="1" x14ac:dyDescent="0.25">
      <c r="AL189" s="28" t="s">
        <v>99</v>
      </c>
      <c r="AM189" s="29">
        <f>_xll.qlInterestRateIndexFixingDate(IborIndex&amp;Tenor,AN189,Trigger)</f>
        <v>42513</v>
      </c>
      <c r="AN189" s="29">
        <f>_xll.qlCalendarAdvance(Calendar,AN188,AL189,"f",,Trigger)</f>
        <v>42515</v>
      </c>
      <c r="AO189" s="29">
        <f>_xll.qlInterestRateIndexMaturity(IborIndex&amp;Tenor,AN189,Trigger)</f>
        <v>42548</v>
      </c>
      <c r="AP189" s="66">
        <f>_xll.qlIndexFixing($Z$5,AM189,,Trigger)</f>
        <v>-1.0531896648015924E-3</v>
      </c>
      <c r="AQ189" s="66">
        <f>_xll.qlIndexFixing($AS$1,AN189,,Trigger)</f>
        <v>-1.0618058702437766E-3</v>
      </c>
      <c r="AR189" s="189">
        <f t="shared" si="18"/>
        <v>8.6162054421842341E-2</v>
      </c>
    </row>
    <row r="190" spans="38:44" ht="11.25" customHeight="1" x14ac:dyDescent="0.25">
      <c r="AL190" s="28" t="s">
        <v>99</v>
      </c>
      <c r="AM190" s="29">
        <f>_xll.qlInterestRateIndexFixingDate(IborIndex&amp;Tenor,AN190,Trigger)</f>
        <v>42514</v>
      </c>
      <c r="AN190" s="29">
        <f>_xll.qlCalendarAdvance(Calendar,AN189,AL190,"f",,Trigger)</f>
        <v>42516</v>
      </c>
      <c r="AO190" s="29">
        <f>_xll.qlInterestRateIndexMaturity(IborIndex&amp;Tenor,AN190,Trigger)</f>
        <v>42548</v>
      </c>
      <c r="AP190" s="66">
        <f>_xll.qlIndexFixing($Z$5,AM190,,Trigger)</f>
        <v>-1.0482862767348389E-3</v>
      </c>
      <c r="AQ190" s="66">
        <f>_xll.qlIndexFixing($AS$1,AN190,,Trigger)</f>
        <v>-1.0413884839717781E-3</v>
      </c>
      <c r="AR190" s="189">
        <f t="shared" si="18"/>
        <v>-6.8977927630607755E-2</v>
      </c>
    </row>
    <row r="191" spans="38:44" ht="11.25" customHeight="1" x14ac:dyDescent="0.25">
      <c r="AL191" s="28" t="s">
        <v>99</v>
      </c>
      <c r="AM191" s="29">
        <f>_xll.qlInterestRateIndexFixingDate(IborIndex&amp;Tenor,AN191,Trigger)</f>
        <v>42515</v>
      </c>
      <c r="AN191" s="29">
        <f>_xll.qlCalendarAdvance(Calendar,AN190,AL191,"f",,Trigger)</f>
        <v>42517</v>
      </c>
      <c r="AO191" s="29">
        <f>_xll.qlInterestRateIndexMaturity(IborIndex&amp;Tenor,AN191,Trigger)</f>
        <v>42548</v>
      </c>
      <c r="AP191" s="66">
        <f>_xll.qlIndexFixing($Z$5,AM191,,Trigger)</f>
        <v>-1.0437162223377084E-3</v>
      </c>
      <c r="AQ191" s="66">
        <f>_xll.qlIndexFixing($AS$1,AN191,,Trigger)</f>
        <v>-1.0370705701734373E-3</v>
      </c>
      <c r="AR191" s="189">
        <f t="shared" si="18"/>
        <v>-6.6456521642711555E-2</v>
      </c>
    </row>
    <row r="192" spans="38:44" ht="11.25" customHeight="1" x14ac:dyDescent="0.25">
      <c r="AL192" s="28" t="s">
        <v>99</v>
      </c>
      <c r="AM192" s="29">
        <f>_xll.qlInterestRateIndexFixingDate(IborIndex&amp;Tenor,AN192,Trigger)</f>
        <v>42516</v>
      </c>
      <c r="AN192" s="29">
        <f>_xll.qlCalendarAdvance(Calendar,AN191,AL192,"f",,Trigger)</f>
        <v>42520</v>
      </c>
      <c r="AO192" s="29">
        <f>_xll.qlInterestRateIndexMaturity(IborIndex&amp;Tenor,AN192,Trigger)</f>
        <v>42551</v>
      </c>
      <c r="AP192" s="66">
        <f>_xll.qlIndexFixing($Z$5,AM192,,Trigger)</f>
        <v>-1.0330638576028944E-3</v>
      </c>
      <c r="AQ192" s="66">
        <f>_xll.qlIndexFixing($AS$1,AN192,,Trigger)</f>
        <v>-1.0311774190103762E-3</v>
      </c>
      <c r="AR192" s="189">
        <f t="shared" si="18"/>
        <v>-1.8864385925181949E-2</v>
      </c>
    </row>
    <row r="193" spans="38:44" ht="11.25" customHeight="1" x14ac:dyDescent="0.25">
      <c r="AL193" s="28" t="s">
        <v>99</v>
      </c>
      <c r="AM193" s="29">
        <f>_xll.qlInterestRateIndexFixingDate(IborIndex&amp;Tenor,AN193,Trigger)</f>
        <v>42517</v>
      </c>
      <c r="AN193" s="29">
        <f>_xll.qlCalendarAdvance(Calendar,AN192,AL193,"f",,Trigger)</f>
        <v>42521</v>
      </c>
      <c r="AO193" s="29">
        <f>_xll.qlInterestRateIndexMaturity(IborIndex&amp;Tenor,AN193,Trigger)</f>
        <v>42551</v>
      </c>
      <c r="AP193" s="66">
        <f>_xll.qlIndexFixing($Z$5,AM193,,Trigger)</f>
        <v>-1.0314120874483912E-3</v>
      </c>
      <c r="AQ193" s="66">
        <f>_xll.qlIndexFixing($AS$1,AN193,,Trigger)</f>
        <v>-1.0233133030758401E-3</v>
      </c>
      <c r="AR193" s="189">
        <f t="shared" si="18"/>
        <v>-8.0987843725510711E-2</v>
      </c>
    </row>
    <row r="194" spans="38:44" ht="11.25" customHeight="1" x14ac:dyDescent="0.25">
      <c r="AL194" s="28" t="s">
        <v>99</v>
      </c>
      <c r="AM194" s="29">
        <f>_xll.qlInterestRateIndexFixingDate(IborIndex&amp;Tenor,AN194,Trigger)</f>
        <v>42520</v>
      </c>
      <c r="AN194" s="29">
        <f>_xll.qlCalendarAdvance(Calendar,AN193,AL194,"f",,Trigger)</f>
        <v>42522</v>
      </c>
      <c r="AO194" s="29">
        <f>_xll.qlInterestRateIndexMaturity(IborIndex&amp;Tenor,AN194,Trigger)</f>
        <v>42552</v>
      </c>
      <c r="AP194" s="66">
        <f>_xll.qlIndexFixing($Z$5,AM194,,Trigger)</f>
        <v>-1.0308080962819766E-3</v>
      </c>
      <c r="AQ194" s="66">
        <f>_xll.qlIndexFixing($AS$1,AN194,,Trigger)</f>
        <v>-1.0197515355878364E-3</v>
      </c>
      <c r="AR194" s="189">
        <f t="shared" si="18"/>
        <v>-0.11056560694140162</v>
      </c>
    </row>
    <row r="195" spans="38:44" ht="11.25" customHeight="1" x14ac:dyDescent="0.25">
      <c r="AL195" s="28" t="s">
        <v>99</v>
      </c>
      <c r="AM195" s="29">
        <f>_xll.qlInterestRateIndexFixingDate(IborIndex&amp;Tenor,AN195,Trigger)</f>
        <v>42521</v>
      </c>
      <c r="AN195" s="29">
        <f>_xll.qlCalendarAdvance(Calendar,AN194,AL195,"f",,Trigger)</f>
        <v>42523</v>
      </c>
      <c r="AO195" s="29">
        <f>_xll.qlInterestRateIndexMaturity(IborIndex&amp;Tenor,AN195,Trigger)</f>
        <v>42555</v>
      </c>
      <c r="AP195" s="66">
        <f>_xll.qlIndexFixing($Z$5,AM195,,Trigger)</f>
        <v>-1.0307955776132915E-3</v>
      </c>
      <c r="AQ195" s="66">
        <f>_xll.qlIndexFixing($AS$1,AN195,,Trigger)</f>
        <v>-1.0087576895321249E-3</v>
      </c>
      <c r="AR195" s="189">
        <f t="shared" ref="AR195:AR258" si="19">(AP195-AQ195)*10000</f>
        <v>-0.2203788808116669</v>
      </c>
    </row>
    <row r="196" spans="38:44" ht="11.25" customHeight="1" x14ac:dyDescent="0.25">
      <c r="AL196" s="28" t="s">
        <v>99</v>
      </c>
      <c r="AM196" s="29">
        <f>_xll.qlInterestRateIndexFixingDate(IborIndex&amp;Tenor,AN196,Trigger)</f>
        <v>42522</v>
      </c>
      <c r="AN196" s="29">
        <f>_xll.qlCalendarAdvance(Calendar,AN195,AL196,"f",,Trigger)</f>
        <v>42524</v>
      </c>
      <c r="AO196" s="29">
        <f>_xll.qlInterestRateIndexMaturity(IborIndex&amp;Tenor,AN196,Trigger)</f>
        <v>42555</v>
      </c>
      <c r="AP196" s="66">
        <f>_xll.qlIndexFixing($Z$5,AM196,,Trigger)</f>
        <v>-1.0307874242436589E-3</v>
      </c>
      <c r="AQ196" s="66">
        <f>_xll.qlIndexFixing($AS$1,AN196,,Trigger)</f>
        <v>-1.0056119016232934E-3</v>
      </c>
      <c r="AR196" s="189">
        <f t="shared" si="19"/>
        <v>-0.25175522620365498</v>
      </c>
    </row>
    <row r="197" spans="38:44" ht="11.25" customHeight="1" x14ac:dyDescent="0.25">
      <c r="AL197" s="28" t="s">
        <v>99</v>
      </c>
      <c r="AM197" s="29">
        <f>_xll.qlInterestRateIndexFixingDate(IborIndex&amp;Tenor,AN197,Trigger)</f>
        <v>42523</v>
      </c>
      <c r="AN197" s="29">
        <f>_xll.qlCalendarAdvance(Calendar,AN196,AL197,"f",,Trigger)</f>
        <v>42527</v>
      </c>
      <c r="AO197" s="29">
        <f>_xll.qlInterestRateIndexMaturity(IborIndex&amp;Tenor,AN197,Trigger)</f>
        <v>42557</v>
      </c>
      <c r="AP197" s="66">
        <f>_xll.qlIndexFixing($Z$5,AM197,,Trigger)</f>
        <v>-1.0307652488643626E-3</v>
      </c>
      <c r="AQ197" s="66">
        <f>_xll.qlIndexFixing($AS$1,AN197,,Trigger)</f>
        <v>-1.0028850337704398E-3</v>
      </c>
      <c r="AR197" s="189">
        <f t="shared" si="19"/>
        <v>-0.278802150939228</v>
      </c>
    </row>
    <row r="198" spans="38:44" ht="11.25" customHeight="1" x14ac:dyDescent="0.25">
      <c r="AL198" s="28" t="s">
        <v>99</v>
      </c>
      <c r="AM198" s="29">
        <f>_xll.qlInterestRateIndexFixingDate(IborIndex&amp;Tenor,AN198,Trigger)</f>
        <v>42524</v>
      </c>
      <c r="AN198" s="29">
        <f>_xll.qlCalendarAdvance(Calendar,AN197,AL198,"f",,Trigger)</f>
        <v>42528</v>
      </c>
      <c r="AO198" s="29">
        <f>_xll.qlInterestRateIndexMaturity(IborIndex&amp;Tenor,AN198,Trigger)</f>
        <v>42558</v>
      </c>
      <c r="AP198" s="66">
        <f>_xll.qlIndexFixing($Z$5,AM198,,Trigger)</f>
        <v>-1.0307590273370693E-3</v>
      </c>
      <c r="AQ198" s="66">
        <f>_xll.qlIndexFixing($AS$1,AN198,,Trigger)</f>
        <v>-1.0007595802102864E-3</v>
      </c>
      <c r="AR198" s="189">
        <f t="shared" si="19"/>
        <v>-0.29999447126782819</v>
      </c>
    </row>
    <row r="199" spans="38:44" ht="11.25" customHeight="1" x14ac:dyDescent="0.25">
      <c r="AL199" s="28" t="s">
        <v>99</v>
      </c>
      <c r="AM199" s="29">
        <f>_xll.qlInterestRateIndexFixingDate(IborIndex&amp;Tenor,AN199,Trigger)</f>
        <v>42527</v>
      </c>
      <c r="AN199" s="29">
        <f>_xll.qlCalendarAdvance(Calendar,AN198,AL199,"f",,Trigger)</f>
        <v>42529</v>
      </c>
      <c r="AO199" s="29">
        <f>_xll.qlInterestRateIndexMaturity(IborIndex&amp;Tenor,AN199,Trigger)</f>
        <v>42559</v>
      </c>
      <c r="AP199" s="66">
        <f>_xll.qlIndexFixing($Z$5,AM199,,Trigger)</f>
        <v>-1.0307536183478128E-3</v>
      </c>
      <c r="AQ199" s="66">
        <f>_xll.qlIndexFixing($AS$1,AN199,,Trigger)</f>
        <v>-9.9885113372960035E-4</v>
      </c>
      <c r="AR199" s="189">
        <f t="shared" si="19"/>
        <v>-0.31902484618212418</v>
      </c>
    </row>
    <row r="200" spans="38:44" ht="11.25" customHeight="1" x14ac:dyDescent="0.25">
      <c r="AL200" s="28" t="s">
        <v>99</v>
      </c>
      <c r="AM200" s="29">
        <f>_xll.qlInterestRateIndexFixingDate(IborIndex&amp;Tenor,AN200,Trigger)</f>
        <v>42528</v>
      </c>
      <c r="AN200" s="29">
        <f>_xll.qlCalendarAdvance(Calendar,AN199,AL200,"f",,Trigger)</f>
        <v>42530</v>
      </c>
      <c r="AO200" s="29">
        <f>_xll.qlInterestRateIndexMaturity(IborIndex&amp;Tenor,AN200,Trigger)</f>
        <v>42562</v>
      </c>
      <c r="AP200" s="66">
        <f>_xll.qlIndexFixing($Z$5,AM200,,Trigger)</f>
        <v>-1.0307446893821626E-3</v>
      </c>
      <c r="AQ200" s="66">
        <f>_xll.qlIndexFixing($AS$1,AN200,,Trigger)</f>
        <v>-9.9512750049735033E-4</v>
      </c>
      <c r="AR200" s="189">
        <f t="shared" si="19"/>
        <v>-0.35617188884812245</v>
      </c>
    </row>
    <row r="201" spans="38:44" ht="11.25" customHeight="1" x14ac:dyDescent="0.25">
      <c r="AL201" s="28" t="s">
        <v>99</v>
      </c>
      <c r="AM201" s="29">
        <f>_xll.qlInterestRateIndexFixingDate(IborIndex&amp;Tenor,AN201,Trigger)</f>
        <v>42529</v>
      </c>
      <c r="AN201" s="29">
        <f>_xll.qlCalendarAdvance(Calendar,AN200,AL201,"f",,Trigger)</f>
        <v>42531</v>
      </c>
      <c r="AO201" s="29">
        <f>_xll.qlInterestRateIndexMaturity(IborIndex&amp;Tenor,AN201,Trigger)</f>
        <v>42562</v>
      </c>
      <c r="AP201" s="66">
        <f>_xll.qlIndexFixing($Z$5,AM201,,Trigger)</f>
        <v>-1.0307431850120261E-3</v>
      </c>
      <c r="AQ201" s="66">
        <f>_xll.qlIndexFixing($AS$1,AN201,,Trigger)</f>
        <v>-9.9466995542885073E-4</v>
      </c>
      <c r="AR201" s="189">
        <f t="shared" si="19"/>
        <v>-0.36073229583175354</v>
      </c>
    </row>
    <row r="202" spans="38:44" ht="11.25" customHeight="1" x14ac:dyDescent="0.25">
      <c r="AL202" s="28" t="s">
        <v>99</v>
      </c>
      <c r="AM202" s="29">
        <f>_xll.qlInterestRateIndexFixingDate(IborIndex&amp;Tenor,AN202,Trigger)</f>
        <v>42530</v>
      </c>
      <c r="AN202" s="29">
        <f>_xll.qlCalendarAdvance(Calendar,AN201,AL202,"f",,Trigger)</f>
        <v>42534</v>
      </c>
      <c r="AO202" s="29">
        <f>_xll.qlInterestRateIndexMaturity(IborIndex&amp;Tenor,AN202,Trigger)</f>
        <v>42564</v>
      </c>
      <c r="AP202" s="66">
        <f>_xll.qlIndexFixing($Z$5,AM202,,Trigger)</f>
        <v>-1.0307392006301264E-3</v>
      </c>
      <c r="AQ202" s="66">
        <f>_xll.qlIndexFixing($AS$1,AN202,,Trigger)</f>
        <v>-9.9454993083725185E-4</v>
      </c>
      <c r="AR202" s="189">
        <f t="shared" si="19"/>
        <v>-0.36189269792874512</v>
      </c>
    </row>
    <row r="203" spans="38:44" ht="11.25" customHeight="1" x14ac:dyDescent="0.25">
      <c r="AL203" s="28" t="s">
        <v>99</v>
      </c>
      <c r="AM203" s="29">
        <f>_xll.qlInterestRateIndexFixingDate(IborIndex&amp;Tenor,AN203,Trigger)</f>
        <v>42531</v>
      </c>
      <c r="AN203" s="29">
        <f>_xll.qlCalendarAdvance(Calendar,AN202,AL203,"f",,Trigger)</f>
        <v>42535</v>
      </c>
      <c r="AO203" s="29">
        <f>_xll.qlInterestRateIndexMaturity(IborIndex&amp;Tenor,AN203,Trigger)</f>
        <v>42565</v>
      </c>
      <c r="AP203" s="66">
        <f>_xll.qlIndexFixing($Z$5,AM203,,Trigger)</f>
        <v>-1.0307389291073221E-3</v>
      </c>
      <c r="AQ203" s="66">
        <f>_xll.qlIndexFixing($AS$1,AN203,,Trigger)</f>
        <v>-9.9680976717489433E-4</v>
      </c>
      <c r="AR203" s="189">
        <f t="shared" si="19"/>
        <v>-0.33929161932427787</v>
      </c>
    </row>
    <row r="204" spans="38:44" ht="11.25" customHeight="1" x14ac:dyDescent="0.25">
      <c r="AL204" s="28" t="s">
        <v>99</v>
      </c>
      <c r="AM204" s="29">
        <f>_xll.qlInterestRateIndexFixingDate(IborIndex&amp;Tenor,AN204,Trigger)</f>
        <v>42534</v>
      </c>
      <c r="AN204" s="29">
        <f>_xll.qlCalendarAdvance(Calendar,AN203,AL204,"f",,Trigger)</f>
        <v>42536</v>
      </c>
      <c r="AO204" s="29">
        <f>_xll.qlInterestRateIndexMaturity(IborIndex&amp;Tenor,AN204,Trigger)</f>
        <v>42566</v>
      </c>
      <c r="AP204" s="66">
        <f>_xll.qlIndexFixing($Z$5,AM204,,Trigger)</f>
        <v>-1.0307395567012989E-3</v>
      </c>
      <c r="AQ204" s="66">
        <f>_xll.qlIndexFixing($AS$1,AN204,,Trigger)</f>
        <v>-9.9638238127810054E-4</v>
      </c>
      <c r="AR204" s="189">
        <f t="shared" si="19"/>
        <v>-0.34357175423198372</v>
      </c>
    </row>
    <row r="205" spans="38:44" ht="11.25" customHeight="1" x14ac:dyDescent="0.25">
      <c r="AL205" s="28" t="s">
        <v>99</v>
      </c>
      <c r="AM205" s="29">
        <f>_xll.qlInterestRateIndexFixingDate(IborIndex&amp;Tenor,AN205,Trigger)</f>
        <v>42535</v>
      </c>
      <c r="AN205" s="29">
        <f>_xll.qlCalendarAdvance(Calendar,AN204,AL205,"f",,Trigger)</f>
        <v>42537</v>
      </c>
      <c r="AO205" s="29">
        <f>_xll.qlInterestRateIndexMaturity(IborIndex&amp;Tenor,AN205,Trigger)</f>
        <v>42569</v>
      </c>
      <c r="AP205" s="66">
        <f>_xll.qlIndexFixing($Z$5,AM205,,Trigger)</f>
        <v>-1.0307409036529325E-3</v>
      </c>
      <c r="AQ205" s="66">
        <f>_xll.qlIndexFixing($AS$1,AN205,,Trigger)</f>
        <v>-9.9860561120079794E-4</v>
      </c>
      <c r="AR205" s="189">
        <f t="shared" si="19"/>
        <v>-0.32135292452134534</v>
      </c>
    </row>
    <row r="206" spans="38:44" ht="11.25" customHeight="1" x14ac:dyDescent="0.25">
      <c r="AL206" s="28" t="s">
        <v>99</v>
      </c>
      <c r="AM206" s="29">
        <f>_xll.qlInterestRateIndexFixingDate(IborIndex&amp;Tenor,AN206,Trigger)</f>
        <v>42536</v>
      </c>
      <c r="AN206" s="29">
        <f>_xll.qlCalendarAdvance(Calendar,AN205,AL206,"f",,Trigger)</f>
        <v>42538</v>
      </c>
      <c r="AO206" s="29">
        <f>_xll.qlInterestRateIndexMaturity(IborIndex&amp;Tenor,AN206,Trigger)</f>
        <v>42569</v>
      </c>
      <c r="AP206" s="66">
        <f>_xll.qlIndexFixing($Z$5,AM206,,Trigger)</f>
        <v>-1.0307437300018857E-3</v>
      </c>
      <c r="AQ206" s="66">
        <f>_xll.qlIndexFixing($AS$1,AN206,,Trigger)</f>
        <v>-1.0002665068631345E-3</v>
      </c>
      <c r="AR206" s="189">
        <f t="shared" si="19"/>
        <v>-0.30477223138751292</v>
      </c>
    </row>
    <row r="207" spans="38:44" ht="11.25" customHeight="1" x14ac:dyDescent="0.25">
      <c r="AL207" s="28" t="s">
        <v>99</v>
      </c>
      <c r="AM207" s="29">
        <f>_xll.qlInterestRateIndexFixingDate(IborIndex&amp;Tenor,AN207,Trigger)</f>
        <v>42537</v>
      </c>
      <c r="AN207" s="29">
        <f>_xll.qlCalendarAdvance(Calendar,AN206,AL207,"f",,Trigger)</f>
        <v>42541</v>
      </c>
      <c r="AO207" s="29">
        <f>_xll.qlInterestRateIndexMaturity(IborIndex&amp;Tenor,AN207,Trigger)</f>
        <v>42571</v>
      </c>
      <c r="AP207" s="66">
        <f>_xll.qlIndexFixing($Z$5,AM207,,Trigger)</f>
        <v>-1.0307565988250111E-3</v>
      </c>
      <c r="AQ207" s="66">
        <f>_xll.qlIndexFixing($AS$1,AN207,,Trigger)</f>
        <v>-1.0021835219484743E-3</v>
      </c>
      <c r="AR207" s="189">
        <f t="shared" si="19"/>
        <v>-0.28573076876536874</v>
      </c>
    </row>
    <row r="208" spans="38:44" ht="11.25" customHeight="1" x14ac:dyDescent="0.25">
      <c r="AL208" s="28" t="s">
        <v>99</v>
      </c>
      <c r="AM208" s="29">
        <f>_xll.qlInterestRateIndexFixingDate(IborIndex&amp;Tenor,AN208,Trigger)</f>
        <v>42538</v>
      </c>
      <c r="AN208" s="29">
        <f>_xll.qlCalendarAdvance(Calendar,AN207,AL208,"f",,Trigger)</f>
        <v>42542</v>
      </c>
      <c r="AO208" s="29">
        <f>_xll.qlInterestRateIndexMaturity(IborIndex&amp;Tenor,AN208,Trigger)</f>
        <v>42572</v>
      </c>
      <c r="AP208" s="66">
        <f>_xll.qlIndexFixing($Z$5,AM208,,Trigger)</f>
        <v>-1.0307628703150051E-3</v>
      </c>
      <c r="AQ208" s="66">
        <f>_xll.qlIndexFixing($AS$1,AN208,,Trigger)</f>
        <v>-1.0077245657461043E-3</v>
      </c>
      <c r="AR208" s="189">
        <f t="shared" si="19"/>
        <v>-0.2303830456890088</v>
      </c>
    </row>
    <row r="209" spans="38:44" ht="11.25" customHeight="1" x14ac:dyDescent="0.25">
      <c r="AL209" s="28" t="s">
        <v>99</v>
      </c>
      <c r="AM209" s="29">
        <f>_xll.qlInterestRateIndexFixingDate(IborIndex&amp;Tenor,AN209,Trigger)</f>
        <v>42541</v>
      </c>
      <c r="AN209" s="29">
        <f>_xll.qlCalendarAdvance(Calendar,AN208,AL209,"f",,Trigger)</f>
        <v>42543</v>
      </c>
      <c r="AO209" s="29">
        <f>_xll.qlInterestRateIndexMaturity(IborIndex&amp;Tenor,AN209,Trigger)</f>
        <v>42573</v>
      </c>
      <c r="AP209" s="66">
        <f>_xll.qlIndexFixing($Z$5,AM209,,Trigger)</f>
        <v>-1.0307701231573319E-3</v>
      </c>
      <c r="AQ209" s="66">
        <f>_xll.qlIndexFixing($AS$1,AN209,,Trigger)</f>
        <v>-1.0084853384564974E-3</v>
      </c>
      <c r="AR209" s="189">
        <f t="shared" si="19"/>
        <v>-0.22284784700834495</v>
      </c>
    </row>
    <row r="210" spans="38:44" ht="11.25" customHeight="1" x14ac:dyDescent="0.25">
      <c r="AL210" s="28" t="s">
        <v>99</v>
      </c>
      <c r="AM210" s="29">
        <f>_xll.qlInterestRateIndexFixingDate(IborIndex&amp;Tenor,AN210,Trigger)</f>
        <v>42542</v>
      </c>
      <c r="AN210" s="29">
        <f>_xll.qlCalendarAdvance(Calendar,AN209,AL210,"f",,Trigger)</f>
        <v>42544</v>
      </c>
      <c r="AO210" s="29">
        <f>_xll.qlInterestRateIndexMaturity(IborIndex&amp;Tenor,AN210,Trigger)</f>
        <v>42576</v>
      </c>
      <c r="AP210" s="66">
        <f>_xll.qlIndexFixing($Z$5,AM210,,Trigger)</f>
        <v>-1.03078892306388E-3</v>
      </c>
      <c r="AQ210" s="66">
        <f>_xll.qlIndexFixing($AS$1,AN210,,Trigger)</f>
        <v>-1.0152033812511618E-3</v>
      </c>
      <c r="AR210" s="189">
        <f t="shared" si="19"/>
        <v>-0.15585541812718207</v>
      </c>
    </row>
    <row r="211" spans="38:44" ht="11.25" customHeight="1" x14ac:dyDescent="0.25">
      <c r="AL211" s="28" t="s">
        <v>99</v>
      </c>
      <c r="AM211" s="29">
        <f>_xll.qlInterestRateIndexFixingDate(IborIndex&amp;Tenor,AN211,Trigger)</f>
        <v>42543</v>
      </c>
      <c r="AN211" s="29">
        <f>_xll.qlCalendarAdvance(Calendar,AN210,AL211,"f",,Trigger)</f>
        <v>42545</v>
      </c>
      <c r="AO211" s="29">
        <f>_xll.qlInterestRateIndexMaturity(IborIndex&amp;Tenor,AN211,Trigger)</f>
        <v>42576</v>
      </c>
      <c r="AP211" s="66">
        <f>_xll.qlIndexFixing($Z$5,AM211,,Trigger)</f>
        <v>-1.0307934802483889E-3</v>
      </c>
      <c r="AQ211" s="66">
        <f>_xll.qlIndexFixing($AS$1,AN211,,Trigger)</f>
        <v>-1.0184129083299354E-3</v>
      </c>
      <c r="AR211" s="189">
        <f t="shared" si="19"/>
        <v>-0.12380571918453555</v>
      </c>
    </row>
    <row r="212" spans="38:44" ht="11.25" customHeight="1" x14ac:dyDescent="0.25">
      <c r="AL212" s="28" t="s">
        <v>99</v>
      </c>
      <c r="AM212" s="29">
        <f>_xll.qlInterestRateIndexFixingDate(IborIndex&amp;Tenor,AN212,Trigger)</f>
        <v>42544</v>
      </c>
      <c r="AN212" s="29">
        <f>_xll.qlCalendarAdvance(Calendar,AN211,AL212,"f",,Trigger)</f>
        <v>42548</v>
      </c>
      <c r="AO212" s="29">
        <f>_xll.qlInterestRateIndexMaturity(IborIndex&amp;Tenor,AN212,Trigger)</f>
        <v>42578</v>
      </c>
      <c r="AP212" s="66">
        <f>_xll.qlIndexFixing($Z$5,AM212,,Trigger)</f>
        <v>-1.0308215033600909E-3</v>
      </c>
      <c r="AQ212" s="66">
        <f>_xll.qlIndexFixing($AS$1,AN212,,Trigger)</f>
        <v>-1.0217971532968662E-3</v>
      </c>
      <c r="AR212" s="189">
        <f t="shared" si="19"/>
        <v>-9.0243500632247731E-2</v>
      </c>
    </row>
    <row r="213" spans="38:44" ht="11.25" customHeight="1" x14ac:dyDescent="0.25">
      <c r="AL213" s="28" t="s">
        <v>99</v>
      </c>
      <c r="AM213" s="29">
        <f>_xll.qlInterestRateIndexFixingDate(IborIndex&amp;Tenor,AN213,Trigger)</f>
        <v>42545</v>
      </c>
      <c r="AN213" s="29">
        <f>_xll.qlCalendarAdvance(Calendar,AN212,AL213,"f",,Trigger)</f>
        <v>42549</v>
      </c>
      <c r="AO213" s="29">
        <f>_xll.qlInterestRateIndexMaturity(IborIndex&amp;Tenor,AN213,Trigger)</f>
        <v>42579</v>
      </c>
      <c r="AP213" s="66">
        <f>_xll.qlIndexFixing($Z$5,AM213,,Trigger)</f>
        <v>-1.0308348804901613E-3</v>
      </c>
      <c r="AQ213" s="66">
        <f>_xll.qlIndexFixing($AS$1,AN213,,Trigger)</f>
        <v>-1.0232043233121353E-3</v>
      </c>
      <c r="AR213" s="189">
        <f t="shared" si="19"/>
        <v>-7.6305571780259457E-2</v>
      </c>
    </row>
    <row r="214" spans="38:44" ht="11.25" customHeight="1" x14ac:dyDescent="0.25">
      <c r="AL214" s="28" t="s">
        <v>99</v>
      </c>
      <c r="AM214" s="29">
        <f>_xll.qlInterestRateIndexFixingDate(IborIndex&amp;Tenor,AN214,Trigger)</f>
        <v>42548</v>
      </c>
      <c r="AN214" s="29">
        <f>_xll.qlCalendarAdvance(Calendar,AN213,AL214,"f",,Trigger)</f>
        <v>42550</v>
      </c>
      <c r="AO214" s="29">
        <f>_xll.qlInterestRateIndexMaturity(IborIndex&amp;Tenor,AN214,Trigger)</f>
        <v>42580</v>
      </c>
      <c r="AP214" s="66">
        <f>_xll.qlIndexFixing($Z$5,AM214,,Trigger)</f>
        <v>-1.0308493168729171E-3</v>
      </c>
      <c r="AQ214" s="66">
        <f>_xll.qlIndexFixing($AS$1,AN214,,Trigger)</f>
        <v>-1.0313000157561206E-3</v>
      </c>
      <c r="AR214" s="189">
        <f t="shared" si="19"/>
        <v>4.5069888320340909E-3</v>
      </c>
    </row>
    <row r="215" spans="38:44" ht="11.25" customHeight="1" x14ac:dyDescent="0.25">
      <c r="AL215" s="28" t="s">
        <v>99</v>
      </c>
      <c r="AM215" s="29">
        <f>_xll.qlInterestRateIndexFixingDate(IborIndex&amp;Tenor,AN215,Trigger)</f>
        <v>42549</v>
      </c>
      <c r="AN215" s="29">
        <f>_xll.qlCalendarAdvance(Calendar,AN214,AL215,"f",,Trigger)</f>
        <v>42551</v>
      </c>
      <c r="AO215" s="29">
        <f>_xll.qlInterestRateIndexMaturity(IborIndex&amp;Tenor,AN215,Trigger)</f>
        <v>42580</v>
      </c>
      <c r="AP215" s="66">
        <f>_xll.qlIndexFixing($Z$5,AM215,,Trigger)</f>
        <v>-1.0308522489235654E-3</v>
      </c>
      <c r="AQ215" s="66">
        <f>_xll.qlIndexFixing($AS$1,AN215,,Trigger)</f>
        <v>-1.0433892275451748E-3</v>
      </c>
      <c r="AR215" s="189">
        <f t="shared" si="19"/>
        <v>0.12536978621609371</v>
      </c>
    </row>
    <row r="216" spans="38:44" ht="11.25" customHeight="1" x14ac:dyDescent="0.25">
      <c r="AL216" s="28" t="s">
        <v>99</v>
      </c>
      <c r="AM216" s="29">
        <f>_xll.qlInterestRateIndexFixingDate(IborIndex&amp;Tenor,AN216,Trigger)</f>
        <v>42550</v>
      </c>
      <c r="AN216" s="29">
        <f>_xll.qlCalendarAdvance(Calendar,AN215,AL216,"f",,Trigger)</f>
        <v>42552</v>
      </c>
      <c r="AO216" s="29">
        <f>_xll.qlInterestRateIndexMaturity(IborIndex&amp;Tenor,AN216,Trigger)</f>
        <v>42583</v>
      </c>
      <c r="AP216" s="66">
        <f>_xll.qlIndexFixing($Z$5,AM216,,Trigger)</f>
        <v>-1.0308966509964626E-3</v>
      </c>
      <c r="AQ216" s="66">
        <f>_xll.qlIndexFixing($AS$1,AN216,,Trigger)</f>
        <v>-1.0476346555233738E-3</v>
      </c>
      <c r="AR216" s="189">
        <f t="shared" si="19"/>
        <v>0.16738004526911263</v>
      </c>
    </row>
    <row r="217" spans="38:44" ht="11.25" customHeight="1" x14ac:dyDescent="0.25">
      <c r="AL217" s="28" t="s">
        <v>99</v>
      </c>
      <c r="AM217" s="29">
        <f>_xll.qlInterestRateIndexFixingDate(IborIndex&amp;Tenor,AN217,Trigger)</f>
        <v>42551</v>
      </c>
      <c r="AN217" s="29">
        <f>_xll.qlCalendarAdvance(Calendar,AN216,AL217,"f",,Trigger)</f>
        <v>42555</v>
      </c>
      <c r="AO217" s="29">
        <f>_xll.qlInterestRateIndexMaturity(IborIndex&amp;Tenor,AN217,Trigger)</f>
        <v>42586</v>
      </c>
      <c r="AP217" s="66">
        <f>_xll.qlIndexFixing($Z$5,AM217,,Trigger)</f>
        <v>-1.033749357230279E-3</v>
      </c>
      <c r="AQ217" s="66">
        <f>_xll.qlIndexFixing($AS$1,AN217,,Trigger)</f>
        <v>-1.0568668074368243E-3</v>
      </c>
      <c r="AR217" s="189">
        <f t="shared" si="19"/>
        <v>0.23117450206545237</v>
      </c>
    </row>
    <row r="218" spans="38:44" ht="11.25" customHeight="1" x14ac:dyDescent="0.25">
      <c r="AL218" s="28" t="s">
        <v>99</v>
      </c>
      <c r="AM218" s="29">
        <f>_xll.qlInterestRateIndexFixingDate(IborIndex&amp;Tenor,AN218,Trigger)</f>
        <v>42552</v>
      </c>
      <c r="AN218" s="29">
        <f>_xll.qlCalendarAdvance(Calendar,AN217,AL218,"f",,Trigger)</f>
        <v>42556</v>
      </c>
      <c r="AO218" s="29">
        <f>_xll.qlInterestRateIndexMaturity(IborIndex&amp;Tenor,AN218,Trigger)</f>
        <v>42587</v>
      </c>
      <c r="AP218" s="66">
        <f>_xll.qlIndexFixing($Z$5,AM218,,Trigger)</f>
        <v>-1.0358445805103145E-3</v>
      </c>
      <c r="AQ218" s="66">
        <f>_xll.qlIndexFixing($AS$1,AN218,,Trigger)</f>
        <v>-1.0588238838941944E-3</v>
      </c>
      <c r="AR218" s="189">
        <f t="shared" si="19"/>
        <v>0.22979303383879879</v>
      </c>
    </row>
    <row r="219" spans="38:44" ht="11.25" customHeight="1" x14ac:dyDescent="0.25">
      <c r="AL219" s="28" t="s">
        <v>99</v>
      </c>
      <c r="AM219" s="29">
        <f>_xll.qlInterestRateIndexFixingDate(IborIndex&amp;Tenor,AN219,Trigger)</f>
        <v>42555</v>
      </c>
      <c r="AN219" s="29">
        <f>_xll.qlCalendarAdvance(Calendar,AN218,AL219,"f",,Trigger)</f>
        <v>42557</v>
      </c>
      <c r="AO219" s="29">
        <f>_xll.qlInterestRateIndexMaturity(IborIndex&amp;Tenor,AN219,Trigger)</f>
        <v>42590</v>
      </c>
      <c r="AP219" s="66">
        <f>_xll.qlIndexFixing($Z$5,AM219,,Trigger)</f>
        <v>-1.0441644295757578E-3</v>
      </c>
      <c r="AQ219" s="66">
        <f>_xll.qlIndexFixing($AS$1,AN219,,Trigger)</f>
        <v>-1.0608260980023735E-3</v>
      </c>
      <c r="AR219" s="189">
        <f t="shared" si="19"/>
        <v>0.16661668426615769</v>
      </c>
    </row>
    <row r="220" spans="38:44" ht="11.25" customHeight="1" x14ac:dyDescent="0.25">
      <c r="AL220" s="28" t="s">
        <v>99</v>
      </c>
      <c r="AM220" s="29">
        <f>_xll.qlInterestRateIndexFixingDate(IborIndex&amp;Tenor,AN220,Trigger)</f>
        <v>42556</v>
      </c>
      <c r="AN220" s="29">
        <f>_xll.qlCalendarAdvance(Calendar,AN219,AL220,"f",,Trigger)</f>
        <v>42558</v>
      </c>
      <c r="AO220" s="29">
        <f>_xll.qlInterestRateIndexMaturity(IborIndex&amp;Tenor,AN220,Trigger)</f>
        <v>42590</v>
      </c>
      <c r="AP220" s="66">
        <f>_xll.qlIndexFixing($Z$5,AM220,,Trigger)</f>
        <v>-1.0445852922784382E-3</v>
      </c>
      <c r="AQ220" s="66">
        <f>_xll.qlIndexFixing($AS$1,AN220,,Trigger)</f>
        <v>-1.0744124089109405E-3</v>
      </c>
      <c r="AR220" s="189">
        <f t="shared" si="19"/>
        <v>0.29827116632502332</v>
      </c>
    </row>
    <row r="221" spans="38:44" ht="11.25" customHeight="1" x14ac:dyDescent="0.25">
      <c r="AL221" s="28" t="s">
        <v>99</v>
      </c>
      <c r="AM221" s="29">
        <f>_xll.qlInterestRateIndexFixingDate(IborIndex&amp;Tenor,AN221,Trigger)</f>
        <v>42557</v>
      </c>
      <c r="AN221" s="29">
        <f>_xll.qlCalendarAdvance(Calendar,AN220,AL221,"f",,Trigger)</f>
        <v>42559</v>
      </c>
      <c r="AO221" s="29">
        <f>_xll.qlInterestRateIndexMaturity(IborIndex&amp;Tenor,AN221,Trigger)</f>
        <v>42590</v>
      </c>
      <c r="AP221" s="66">
        <f>_xll.qlIndexFixing($Z$5,AM221,,Trigger)</f>
        <v>-1.0450335382637273E-3</v>
      </c>
      <c r="AQ221" s="66">
        <f>_xll.qlIndexFixing($AS$1,AN221,,Trigger)</f>
        <v>-1.0789649569681852E-3</v>
      </c>
      <c r="AR221" s="189">
        <f t="shared" si="19"/>
        <v>0.33931418704457889</v>
      </c>
    </row>
    <row r="222" spans="38:44" ht="11.25" customHeight="1" x14ac:dyDescent="0.25">
      <c r="AL222" s="28" t="s">
        <v>99</v>
      </c>
      <c r="AM222" s="29">
        <f>_xll.qlInterestRateIndexFixingDate(IborIndex&amp;Tenor,AN222,Trigger)</f>
        <v>42558</v>
      </c>
      <c r="AN222" s="29">
        <f>_xll.qlCalendarAdvance(Calendar,AN221,AL222,"f",,Trigger)</f>
        <v>42562</v>
      </c>
      <c r="AO222" s="29">
        <f>_xll.qlInterestRateIndexMaturity(IborIndex&amp;Tenor,AN222,Trigger)</f>
        <v>42593</v>
      </c>
      <c r="AP222" s="66">
        <f>_xll.qlIndexFixing($Z$5,AM222,,Trigger)</f>
        <v>-1.0577565972365534E-3</v>
      </c>
      <c r="AQ222" s="66">
        <f>_xll.qlIndexFixing($AS$1,AN222,,Trigger)</f>
        <v>-1.0878961895018208E-3</v>
      </c>
      <c r="AR222" s="189">
        <f t="shared" si="19"/>
        <v>0.30139592265267418</v>
      </c>
    </row>
    <row r="223" spans="38:44" ht="11.25" customHeight="1" x14ac:dyDescent="0.25">
      <c r="AL223" s="28" t="s">
        <v>99</v>
      </c>
      <c r="AM223" s="29">
        <f>_xll.qlInterestRateIndexFixingDate(IborIndex&amp;Tenor,AN223,Trigger)</f>
        <v>42559</v>
      </c>
      <c r="AN223" s="29">
        <f>_xll.qlCalendarAdvance(Calendar,AN222,AL223,"f",,Trigger)</f>
        <v>42563</v>
      </c>
      <c r="AO223" s="29">
        <f>_xll.qlInterestRateIndexMaturity(IborIndex&amp;Tenor,AN223,Trigger)</f>
        <v>42594</v>
      </c>
      <c r="AP223" s="66">
        <f>_xll.qlIndexFixing($Z$5,AM223,,Trigger)</f>
        <v>-1.0625958876359267E-3</v>
      </c>
      <c r="AQ223" s="66">
        <f>_xll.qlIndexFixing($AS$1,AN223,,Trigger)</f>
        <v>-1.0901817308557604E-3</v>
      </c>
      <c r="AR223" s="189">
        <f t="shared" si="19"/>
        <v>0.27585843219833694</v>
      </c>
    </row>
    <row r="224" spans="38:44" ht="11.25" customHeight="1" x14ac:dyDescent="0.25">
      <c r="AL224" s="28" t="s">
        <v>99</v>
      </c>
      <c r="AM224" s="29">
        <f>_xll.qlInterestRateIndexFixingDate(IborIndex&amp;Tenor,AN224,Trigger)</f>
        <v>42562</v>
      </c>
      <c r="AN224" s="29">
        <f>_xll.qlCalendarAdvance(Calendar,AN223,AL224,"f",,Trigger)</f>
        <v>42564</v>
      </c>
      <c r="AO224" s="29">
        <f>_xll.qlInterestRateIndexMaturity(IborIndex&amp;Tenor,AN224,Trigger)</f>
        <v>42597</v>
      </c>
      <c r="AP224" s="66">
        <f>_xll.qlIndexFixing($Z$5,AM224,,Trigger)</f>
        <v>-1.0754423961997521E-3</v>
      </c>
      <c r="AQ224" s="66">
        <f>_xll.qlIndexFixing($AS$1,AN224,,Trigger)</f>
        <v>-1.0925020227977697E-3</v>
      </c>
      <c r="AR224" s="189">
        <f t="shared" si="19"/>
        <v>0.17059626598017655</v>
      </c>
    </row>
    <row r="225" spans="38:44" ht="11.25" customHeight="1" x14ac:dyDescent="0.25">
      <c r="AL225" s="28" t="s">
        <v>99</v>
      </c>
      <c r="AM225" s="29">
        <f>_xll.qlInterestRateIndexFixingDate(IborIndex&amp;Tenor,AN225,Trigger)</f>
        <v>42563</v>
      </c>
      <c r="AN225" s="29">
        <f>_xll.qlCalendarAdvance(Calendar,AN224,AL225,"f",,Trigger)</f>
        <v>42565</v>
      </c>
      <c r="AO225" s="29">
        <f>_xll.qlInterestRateIndexMaturity(IborIndex&amp;Tenor,AN225,Trigger)</f>
        <v>42597</v>
      </c>
      <c r="AP225" s="66">
        <f>_xll.qlIndexFixing($Z$5,AM225,,Trigger)</f>
        <v>-1.0768411680937839E-3</v>
      </c>
      <c r="AQ225" s="66">
        <f>_xll.qlIndexFixing($AS$1,AN225,,Trigger)</f>
        <v>-1.1055703548104321E-3</v>
      </c>
      <c r="AR225" s="189">
        <f t="shared" si="19"/>
        <v>0.28729186716648125</v>
      </c>
    </row>
    <row r="226" spans="38:44" ht="11.25" customHeight="1" x14ac:dyDescent="0.25">
      <c r="AL226" s="28" t="s">
        <v>99</v>
      </c>
      <c r="AM226" s="29">
        <f>_xll.qlInterestRateIndexFixingDate(IborIndex&amp;Tenor,AN226,Trigger)</f>
        <v>42564</v>
      </c>
      <c r="AN226" s="29">
        <f>_xll.qlCalendarAdvance(Calendar,AN225,AL226,"f",,Trigger)</f>
        <v>42566</v>
      </c>
      <c r="AO226" s="29">
        <f>_xll.qlInterestRateIndexMaturity(IborIndex&amp;Tenor,AN226,Trigger)</f>
        <v>42597</v>
      </c>
      <c r="AP226" s="66">
        <f>_xll.qlIndexFixing($Z$5,AM226,,Trigger)</f>
        <v>-1.0783297732973633E-3</v>
      </c>
      <c r="AQ226" s="66">
        <f>_xll.qlIndexFixing($AS$1,AN226,,Trigger)</f>
        <v>-1.1097583323094184E-3</v>
      </c>
      <c r="AR226" s="189">
        <f t="shared" si="19"/>
        <v>0.31428559012055191</v>
      </c>
    </row>
    <row r="227" spans="38:44" ht="11.25" customHeight="1" x14ac:dyDescent="0.25">
      <c r="AL227" s="28" t="s">
        <v>99</v>
      </c>
      <c r="AM227" s="29">
        <f>_xll.qlInterestRateIndexFixingDate(IborIndex&amp;Tenor,AN227,Trigger)</f>
        <v>42565</v>
      </c>
      <c r="AN227" s="29">
        <f>_xll.qlCalendarAdvance(Calendar,AN226,AL227,"f",,Trigger)</f>
        <v>42569</v>
      </c>
      <c r="AO227" s="29">
        <f>_xll.qlInterestRateIndexMaturity(IborIndex&amp;Tenor,AN227,Trigger)</f>
        <v>42600</v>
      </c>
      <c r="AP227" s="66">
        <f>_xll.qlIndexFixing($Z$5,AM227,,Trigger)</f>
        <v>-1.0949931715134675E-3</v>
      </c>
      <c r="AQ227" s="66">
        <f>_xll.qlIndexFixing($AS$1,AN227,,Trigger)</f>
        <v>-1.1169435064668904E-3</v>
      </c>
      <c r="AR227" s="189">
        <f t="shared" si="19"/>
        <v>0.21950334953422818</v>
      </c>
    </row>
    <row r="228" spans="38:44" ht="11.25" customHeight="1" x14ac:dyDescent="0.25">
      <c r="AL228" s="28" t="s">
        <v>99</v>
      </c>
      <c r="AM228" s="29">
        <f>_xll.qlInterestRateIndexFixingDate(IborIndex&amp;Tenor,AN228,Trigger)</f>
        <v>42566</v>
      </c>
      <c r="AN228" s="29">
        <f>_xll.qlCalendarAdvance(Calendar,AN227,AL228,"f",,Trigger)</f>
        <v>42570</v>
      </c>
      <c r="AO228" s="29">
        <f>_xll.qlInterestRateIndexMaturity(IborIndex&amp;Tenor,AN228,Trigger)</f>
        <v>42601</v>
      </c>
      <c r="AP228" s="66">
        <f>_xll.qlIndexFixing($Z$5,AM228,,Trigger)</f>
        <v>-1.1005507384904117E-3</v>
      </c>
      <c r="AQ228" s="66">
        <f>_xll.qlIndexFixing($AS$1,AN228,,Trigger)</f>
        <v>-1.1192814549761121E-3</v>
      </c>
      <c r="AR228" s="189">
        <f t="shared" si="19"/>
        <v>0.18730716485700419</v>
      </c>
    </row>
    <row r="229" spans="38:44" ht="11.25" customHeight="1" x14ac:dyDescent="0.25">
      <c r="AL229" s="28" t="s">
        <v>99</v>
      </c>
      <c r="AM229" s="29">
        <f>_xll.qlInterestRateIndexFixingDate(IborIndex&amp;Tenor,AN229,Trigger)</f>
        <v>42569</v>
      </c>
      <c r="AN229" s="29">
        <f>_xll.qlCalendarAdvance(Calendar,AN228,AL229,"f",,Trigger)</f>
        <v>42571</v>
      </c>
      <c r="AO229" s="29">
        <f>_xll.qlInterestRateIndexMaturity(IborIndex&amp;Tenor,AN229,Trigger)</f>
        <v>42604</v>
      </c>
      <c r="AP229" s="66">
        <f>_xll.qlIndexFixing($Z$5,AM229,,Trigger)</f>
        <v>-1.1114062179615948E-3</v>
      </c>
      <c r="AQ229" s="66">
        <f>_xll.qlIndexFixing($AS$1,AN229,,Trigger)</f>
        <v>-1.1216259556308976E-3</v>
      </c>
      <c r="AR229" s="189">
        <f t="shared" si="19"/>
        <v>0.10219737669302709</v>
      </c>
    </row>
    <row r="230" spans="38:44" ht="11.25" customHeight="1" x14ac:dyDescent="0.25">
      <c r="AL230" s="28" t="s">
        <v>99</v>
      </c>
      <c r="AM230" s="29">
        <f>_xll.qlInterestRateIndexFixingDate(IborIndex&amp;Tenor,AN230,Trigger)</f>
        <v>42570</v>
      </c>
      <c r="AN230" s="29">
        <f>_xll.qlCalendarAdvance(Calendar,AN229,AL230,"f",,Trigger)</f>
        <v>42572</v>
      </c>
      <c r="AO230" s="29">
        <f>_xll.qlInterestRateIndexMaturity(IborIndex&amp;Tenor,AN230,Trigger)</f>
        <v>42604</v>
      </c>
      <c r="AP230" s="66">
        <f>_xll.qlIndexFixing($Z$5,AM230,,Trigger)</f>
        <v>-1.1139248321645479E-3</v>
      </c>
      <c r="AQ230" s="66">
        <f>_xll.qlIndexFixing($AS$1,AN230,,Trigger)</f>
        <v>-1.1321612515065886E-3</v>
      </c>
      <c r="AR230" s="189">
        <f t="shared" si="19"/>
        <v>0.18236419342040727</v>
      </c>
    </row>
    <row r="231" spans="38:44" ht="11.25" customHeight="1" x14ac:dyDescent="0.25">
      <c r="AL231" s="28" t="s">
        <v>99</v>
      </c>
      <c r="AM231" s="29">
        <f>_xll.qlInterestRateIndexFixingDate(IborIndex&amp;Tenor,AN231,Trigger)</f>
        <v>42571</v>
      </c>
      <c r="AN231" s="29">
        <f>_xll.qlCalendarAdvance(Calendar,AN230,AL231,"f",,Trigger)</f>
        <v>42573</v>
      </c>
      <c r="AO231" s="29">
        <f>_xll.qlInterestRateIndexMaturity(IborIndex&amp;Tenor,AN231,Trigger)</f>
        <v>42604</v>
      </c>
      <c r="AP231" s="66">
        <f>_xll.qlIndexFixing($Z$5,AM231,,Trigger)</f>
        <v>-1.1166048289577442E-3</v>
      </c>
      <c r="AQ231" s="66">
        <f>_xll.qlIndexFixing($AS$1,AN231,,Trigger)</f>
        <v>-1.1353129744382589E-3</v>
      </c>
      <c r="AR231" s="189">
        <f t="shared" si="19"/>
        <v>0.18708145480514662</v>
      </c>
    </row>
    <row r="232" spans="38:44" ht="11.25" customHeight="1" x14ac:dyDescent="0.25">
      <c r="AL232" s="28" t="s">
        <v>99</v>
      </c>
      <c r="AM232" s="29">
        <f>_xll.qlInterestRateIndexFixingDate(IborIndex&amp;Tenor,AN232,Trigger)</f>
        <v>42572</v>
      </c>
      <c r="AN232" s="29">
        <f>_xll.qlCalendarAdvance(Calendar,AN231,AL232,"f",,Trigger)</f>
        <v>42576</v>
      </c>
      <c r="AO232" s="29">
        <f>_xll.qlInterestRateIndexMaturity(IborIndex&amp;Tenor,AN232,Trigger)</f>
        <v>42607</v>
      </c>
      <c r="AP232" s="66">
        <f>_xll.qlIndexFixing($Z$5,AM232,,Trigger)</f>
        <v>-1.1307628224901318E-3</v>
      </c>
      <c r="AQ232" s="66">
        <f>_xll.qlIndexFixing($AS$1,AN232,,Trigger)</f>
        <v>-1.13959195063548E-3</v>
      </c>
      <c r="AR232" s="189">
        <f t="shared" si="19"/>
        <v>8.8291281453481946E-2</v>
      </c>
    </row>
    <row r="233" spans="38:44" ht="11.25" customHeight="1" x14ac:dyDescent="0.25">
      <c r="AL233" s="28" t="s">
        <v>99</v>
      </c>
      <c r="AM233" s="29">
        <f>_xll.qlInterestRateIndexFixingDate(IborIndex&amp;Tenor,AN233,Trigger)</f>
        <v>42573</v>
      </c>
      <c r="AN233" s="29">
        <f>_xll.qlCalendarAdvance(Calendar,AN232,AL233,"f",,Trigger)</f>
        <v>42577</v>
      </c>
      <c r="AO233" s="29">
        <f>_xll.qlInterestRateIndexMaturity(IborIndex&amp;Tenor,AN233,Trigger)</f>
        <v>42608</v>
      </c>
      <c r="AP233" s="66">
        <f>_xll.qlIndexFixing($Z$5,AM233,,Trigger)</f>
        <v>-1.1348409697177889E-3</v>
      </c>
      <c r="AQ233" s="66">
        <f>_xll.qlIndexFixing($AS$1,AN233,,Trigger)</f>
        <v>-1.14156821090311E-3</v>
      </c>
      <c r="AR233" s="189">
        <f t="shared" si="19"/>
        <v>6.7272411853210562E-2</v>
      </c>
    </row>
    <row r="234" spans="38:44" ht="11.25" customHeight="1" x14ac:dyDescent="0.25">
      <c r="AL234" s="28" t="s">
        <v>99</v>
      </c>
      <c r="AM234" s="29">
        <f>_xll.qlInterestRateIndexFixingDate(IborIndex&amp;Tenor,AN234,Trigger)</f>
        <v>42576</v>
      </c>
      <c r="AN234" s="29">
        <f>_xll.qlCalendarAdvance(Calendar,AN233,AL234,"f",,Trigger)</f>
        <v>42578</v>
      </c>
      <c r="AO234" s="29">
        <f>_xll.qlInterestRateIndexMaturity(IborIndex&amp;Tenor,AN234,Trigger)</f>
        <v>42611</v>
      </c>
      <c r="AP234" s="66">
        <f>_xll.qlIndexFixing($Z$5,AM234,,Trigger)</f>
        <v>-1.1376052174441851E-3</v>
      </c>
      <c r="AQ234" s="66">
        <f>_xll.qlIndexFixing($AS$1,AN234,,Trigger)</f>
        <v>-1.1442695397830122E-3</v>
      </c>
      <c r="AR234" s="189">
        <f t="shared" si="19"/>
        <v>6.6643223388270473E-2</v>
      </c>
    </row>
    <row r="235" spans="38:44" ht="11.25" customHeight="1" x14ac:dyDescent="0.25">
      <c r="AL235" s="28" t="s">
        <v>99</v>
      </c>
      <c r="AM235" s="29">
        <f>_xll.qlInterestRateIndexFixingDate(IborIndex&amp;Tenor,AN235,Trigger)</f>
        <v>42577</v>
      </c>
      <c r="AN235" s="29">
        <f>_xll.qlCalendarAdvance(Calendar,AN234,AL235,"f",,Trigger)</f>
        <v>42579</v>
      </c>
      <c r="AO235" s="29">
        <f>_xll.qlInterestRateIndexMaturity(IborIndex&amp;Tenor,AN235,Trigger)</f>
        <v>42611</v>
      </c>
      <c r="AP235" s="66">
        <f>_xll.qlIndexFixing($Z$5,AM235,,Trigger)</f>
        <v>-1.1409335894876915E-3</v>
      </c>
      <c r="AQ235" s="66">
        <f>_xll.qlIndexFixing($AS$1,AN235,,Trigger)</f>
        <v>-1.1494833247352901E-3</v>
      </c>
      <c r="AR235" s="189">
        <f t="shared" si="19"/>
        <v>8.5497352475985389E-2</v>
      </c>
    </row>
    <row r="236" spans="38:44" ht="11.25" customHeight="1" x14ac:dyDescent="0.25">
      <c r="AL236" s="28" t="s">
        <v>99</v>
      </c>
      <c r="AM236" s="29">
        <f>_xll.qlInterestRateIndexFixingDate(IborIndex&amp;Tenor,AN236,Trigger)</f>
        <v>42578</v>
      </c>
      <c r="AN236" s="29">
        <f>_xll.qlCalendarAdvance(Calendar,AN235,AL236,"f",,Trigger)</f>
        <v>42580</v>
      </c>
      <c r="AO236" s="29">
        <f>_xll.qlInterestRateIndexMaturity(IborIndex&amp;Tenor,AN236,Trigger)</f>
        <v>42613</v>
      </c>
      <c r="AP236" s="66">
        <f>_xll.qlIndexFixing($Z$5,AM236,,Trigger)</f>
        <v>-1.141144911941697E-3</v>
      </c>
      <c r="AQ236" s="66">
        <f>_xll.qlIndexFixing($AS$1,AN236,,Trigger)</f>
        <v>-1.1509309064775075E-3</v>
      </c>
      <c r="AR236" s="189">
        <f t="shared" si="19"/>
        <v>9.7859945358104786E-2</v>
      </c>
    </row>
    <row r="237" spans="38:44" ht="11.25" customHeight="1" x14ac:dyDescent="0.25">
      <c r="AL237" s="28" t="s">
        <v>99</v>
      </c>
      <c r="AM237" s="29">
        <f>_xll.qlInterestRateIndexFixingDate(IborIndex&amp;Tenor,AN237,Trigger)</f>
        <v>42579</v>
      </c>
      <c r="AN237" s="29">
        <f>_xll.qlCalendarAdvance(Calendar,AN236,AL237,"f",,Trigger)</f>
        <v>42583</v>
      </c>
      <c r="AO237" s="29">
        <f>_xll.qlInterestRateIndexMaturity(IborIndex&amp;Tenor,AN237,Trigger)</f>
        <v>42614</v>
      </c>
      <c r="AP237" s="66">
        <f>_xll.qlIndexFixing($Z$5,AM237,,Trigger)</f>
        <v>-1.1491659597816183E-3</v>
      </c>
      <c r="AQ237" s="66">
        <f>_xll.qlIndexFixing($AS$1,AN237,,Trigger)</f>
        <v>-1.1515326311428709E-3</v>
      </c>
      <c r="AR237" s="189">
        <f t="shared" si="19"/>
        <v>2.366671361252572E-2</v>
      </c>
    </row>
    <row r="238" spans="38:44" ht="11.25" customHeight="1" x14ac:dyDescent="0.25">
      <c r="AL238" s="28" t="s">
        <v>99</v>
      </c>
      <c r="AM238" s="29">
        <f>_xll.qlInterestRateIndexFixingDate(IborIndex&amp;Tenor,AN238,Trigger)</f>
        <v>42580</v>
      </c>
      <c r="AN238" s="29">
        <f>_xll.qlCalendarAdvance(Calendar,AN237,AL238,"f",,Trigger)</f>
        <v>42584</v>
      </c>
      <c r="AO238" s="29">
        <f>_xll.qlInterestRateIndexMaturity(IborIndex&amp;Tenor,AN238,Trigger)</f>
        <v>42615</v>
      </c>
      <c r="AP238" s="66">
        <f>_xll.qlIndexFixing($Z$5,AM238,,Trigger)</f>
        <v>-1.1494312787548614E-3</v>
      </c>
      <c r="AQ238" s="66">
        <f>_xll.qlIndexFixing($AS$1,AN238,,Trigger)</f>
        <v>-1.152640492191187E-3</v>
      </c>
      <c r="AR238" s="189">
        <f t="shared" si="19"/>
        <v>3.2092134363255823E-2</v>
      </c>
    </row>
    <row r="239" spans="38:44" ht="11.25" customHeight="1" x14ac:dyDescent="0.25">
      <c r="AL239" s="28" t="s">
        <v>99</v>
      </c>
      <c r="AM239" s="29">
        <f>_xll.qlInterestRateIndexFixingDate(IborIndex&amp;Tenor,AN239,Trigger)</f>
        <v>42583</v>
      </c>
      <c r="AN239" s="29">
        <f>_xll.qlCalendarAdvance(Calendar,AN238,AL239,"f",,Trigger)</f>
        <v>42585</v>
      </c>
      <c r="AO239" s="29">
        <f>_xll.qlInterestRateIndexMaturity(IborIndex&amp;Tenor,AN239,Trigger)</f>
        <v>42618</v>
      </c>
      <c r="AP239" s="66">
        <f>_xll.qlIndexFixing($Z$5,AM239,,Trigger)</f>
        <v>-1.1430394086563535E-3</v>
      </c>
      <c r="AQ239" s="66">
        <f>_xll.qlIndexFixing($AS$1,AN239,,Trigger)</f>
        <v>-1.1536535052420096E-3</v>
      </c>
      <c r="AR239" s="189">
        <f t="shared" si="19"/>
        <v>0.10614096585656076</v>
      </c>
    </row>
    <row r="240" spans="38:44" ht="11.25" customHeight="1" x14ac:dyDescent="0.25">
      <c r="AL240" s="28" t="s">
        <v>99</v>
      </c>
      <c r="AM240" s="29">
        <f>_xll.qlInterestRateIndexFixingDate(IborIndex&amp;Tenor,AN240,Trigger)</f>
        <v>42584</v>
      </c>
      <c r="AN240" s="29">
        <f>_xll.qlCalendarAdvance(Calendar,AN239,AL240,"f",,Trigger)</f>
        <v>42586</v>
      </c>
      <c r="AO240" s="29">
        <f>_xll.qlInterestRateIndexMaturity(IborIndex&amp;Tenor,AN240,Trigger)</f>
        <v>42618</v>
      </c>
      <c r="AP240" s="66">
        <f>_xll.qlIndexFixing($Z$5,AM240,,Trigger)</f>
        <v>-1.1450494812463574E-3</v>
      </c>
      <c r="AQ240" s="66">
        <f>_xll.qlIndexFixing($AS$1,AN240,,Trigger)</f>
        <v>-1.1541360116729485E-3</v>
      </c>
      <c r="AR240" s="189">
        <f t="shared" si="19"/>
        <v>9.086530426591051E-2</v>
      </c>
    </row>
    <row r="241" spans="38:44" ht="11.25" customHeight="1" x14ac:dyDescent="0.25">
      <c r="AL241" s="28" t="s">
        <v>99</v>
      </c>
      <c r="AM241" s="29">
        <f>_xll.qlInterestRateIndexFixingDate(IborIndex&amp;Tenor,AN241,Trigger)</f>
        <v>42585</v>
      </c>
      <c r="AN241" s="29">
        <f>_xll.qlCalendarAdvance(Calendar,AN240,AL241,"f",,Trigger)</f>
        <v>42587</v>
      </c>
      <c r="AO241" s="29">
        <f>_xll.qlInterestRateIndexMaturity(IborIndex&amp;Tenor,AN241,Trigger)</f>
        <v>42618</v>
      </c>
      <c r="AP241" s="66">
        <f>_xll.qlIndexFixing($Z$5,AM241,,Trigger)</f>
        <v>-1.1466423640505233E-3</v>
      </c>
      <c r="AQ241" s="66">
        <f>_xll.qlIndexFixing($AS$1,AN241,,Trigger)</f>
        <v>-1.1538412992069043E-3</v>
      </c>
      <c r="AR241" s="189">
        <f t="shared" si="19"/>
        <v>7.1989351563810783E-2</v>
      </c>
    </row>
    <row r="242" spans="38:44" ht="11.25" customHeight="1" x14ac:dyDescent="0.25">
      <c r="AL242" s="28" t="s">
        <v>99</v>
      </c>
      <c r="AM242" s="29">
        <f>_xll.qlInterestRateIndexFixingDate(IborIndex&amp;Tenor,AN242,Trigger)</f>
        <v>42586</v>
      </c>
      <c r="AN242" s="29">
        <f>_xll.qlCalendarAdvance(Calendar,AN241,AL242,"f",,Trigger)</f>
        <v>42590</v>
      </c>
      <c r="AO242" s="29">
        <f>_xll.qlInterestRateIndexMaturity(IborIndex&amp;Tenor,AN242,Trigger)</f>
        <v>42621</v>
      </c>
      <c r="AP242" s="66">
        <f>_xll.qlIndexFixing($Z$5,AM242,,Trigger)</f>
        <v>-1.1392629346487859E-3</v>
      </c>
      <c r="AQ242" s="66">
        <f>_xll.qlIndexFixing($AS$1,AN242,,Trigger)</f>
        <v>-1.1514763222265534E-3</v>
      </c>
      <c r="AR242" s="189">
        <f t="shared" si="19"/>
        <v>0.12213387577767473</v>
      </c>
    </row>
    <row r="243" spans="38:44" ht="11.25" customHeight="1" x14ac:dyDescent="0.25">
      <c r="AL243" s="28" t="s">
        <v>99</v>
      </c>
      <c r="AM243" s="29">
        <f>_xll.qlInterestRateIndexFixingDate(IborIndex&amp;Tenor,AN243,Trigger)</f>
        <v>42587</v>
      </c>
      <c r="AN243" s="29">
        <f>_xll.qlCalendarAdvance(Calendar,AN242,AL243,"f",,Trigger)</f>
        <v>42591</v>
      </c>
      <c r="AO243" s="29">
        <f>_xll.qlInterestRateIndexMaturity(IborIndex&amp;Tenor,AN243,Trigger)</f>
        <v>42622</v>
      </c>
      <c r="AP243" s="66">
        <f>_xll.qlIndexFixing($Z$5,AM243,,Trigger)</f>
        <v>-1.1359625193387058E-3</v>
      </c>
      <c r="AQ243" s="66">
        <f>_xll.qlIndexFixing($AS$1,AN243,,Trigger)</f>
        <v>-1.1516424119265012E-3</v>
      </c>
      <c r="AR243" s="189">
        <f t="shared" si="19"/>
        <v>0.15679892587795338</v>
      </c>
    </row>
    <row r="244" spans="38:44" ht="11.25" customHeight="1" x14ac:dyDescent="0.25">
      <c r="AL244" s="28" t="s">
        <v>99</v>
      </c>
      <c r="AM244" s="29">
        <f>_xll.qlInterestRateIndexFixingDate(IborIndex&amp;Tenor,AN244,Trigger)</f>
        <v>42590</v>
      </c>
      <c r="AN244" s="29">
        <f>_xll.qlCalendarAdvance(Calendar,AN243,AL244,"f",,Trigger)</f>
        <v>42592</v>
      </c>
      <c r="AO244" s="29">
        <f>_xll.qlInterestRateIndexMaturity(IborIndex&amp;Tenor,AN244,Trigger)</f>
        <v>42625</v>
      </c>
      <c r="AP244" s="66">
        <f>_xll.qlIndexFixing($Z$5,AM244,,Trigger)</f>
        <v>-1.1272695922194165E-3</v>
      </c>
      <c r="AQ244" s="66">
        <f>_xll.qlIndexFixing($AS$1,AN244,,Trigger)</f>
        <v>-1.151717268571658E-3</v>
      </c>
      <c r="AR244" s="189">
        <f t="shared" si="19"/>
        <v>0.24447676352241499</v>
      </c>
    </row>
    <row r="245" spans="38:44" ht="11.25" customHeight="1" x14ac:dyDescent="0.25">
      <c r="AL245" s="28" t="s">
        <v>99</v>
      </c>
      <c r="AM245" s="29">
        <f>_xll.qlInterestRateIndexFixingDate(IborIndex&amp;Tenor,AN245,Trigger)</f>
        <v>42591</v>
      </c>
      <c r="AN245" s="29">
        <f>_xll.qlCalendarAdvance(Calendar,AN244,AL245,"f",,Trigger)</f>
        <v>42593</v>
      </c>
      <c r="AO245" s="29">
        <f>_xll.qlInterestRateIndexMaturity(IborIndex&amp;Tenor,AN245,Trigger)</f>
        <v>42625</v>
      </c>
      <c r="AP245" s="66">
        <f>_xll.qlIndexFixing($Z$5,AM245,,Trigger)</f>
        <v>-1.1258639543541837E-3</v>
      </c>
      <c r="AQ245" s="66">
        <f>_xll.qlIndexFixing($AS$1,AN245,,Trigger)</f>
        <v>-1.1479235234884162E-3</v>
      </c>
      <c r="AR245" s="189">
        <f t="shared" si="19"/>
        <v>0.22059569134232418</v>
      </c>
    </row>
    <row r="246" spans="38:44" ht="11.25" customHeight="1" x14ac:dyDescent="0.25">
      <c r="AL246" s="28" t="s">
        <v>99</v>
      </c>
      <c r="AM246" s="29">
        <f>_xll.qlInterestRateIndexFixingDate(IborIndex&amp;Tenor,AN246,Trigger)</f>
        <v>42592</v>
      </c>
      <c r="AN246" s="29">
        <f>_xll.qlCalendarAdvance(Calendar,AN245,AL246,"f",,Trigger)</f>
        <v>42594</v>
      </c>
      <c r="AO246" s="29">
        <f>_xll.qlInterestRateIndexMaturity(IborIndex&amp;Tenor,AN246,Trigger)</f>
        <v>42625</v>
      </c>
      <c r="AP246" s="66">
        <f>_xll.qlIndexFixing($Z$5,AM246,,Trigger)</f>
        <v>-1.1240954823327389E-3</v>
      </c>
      <c r="AQ246" s="66">
        <f>_xll.qlIndexFixing($AS$1,AN246,,Trigger)</f>
        <v>-1.1463301441708958E-3</v>
      </c>
      <c r="AR246" s="189">
        <f t="shared" si="19"/>
        <v>0.22234661838156861</v>
      </c>
    </row>
    <row r="247" spans="38:44" ht="11.25" customHeight="1" x14ac:dyDescent="0.25">
      <c r="AL247" s="28" t="s">
        <v>99</v>
      </c>
      <c r="AM247" s="29">
        <f>_xll.qlInterestRateIndexFixingDate(IborIndex&amp;Tenor,AN247,Trigger)</f>
        <v>42593</v>
      </c>
      <c r="AN247" s="29">
        <f>_xll.qlCalendarAdvance(Calendar,AN246,AL247,"f",,Trigger)</f>
        <v>42597</v>
      </c>
      <c r="AO247" s="29">
        <f>_xll.qlInterestRateIndexMaturity(IborIndex&amp;Tenor,AN247,Trigger)</f>
        <v>42628</v>
      </c>
      <c r="AP247" s="66">
        <f>_xll.qlIndexFixing($Z$5,AM247,,Trigger)</f>
        <v>-1.1101400470002419E-3</v>
      </c>
      <c r="AQ247" s="66">
        <f>_xll.qlIndexFixing($AS$1,AN247,,Trigger)</f>
        <v>-1.1420336539961925E-3</v>
      </c>
      <c r="AR247" s="189">
        <f t="shared" si="19"/>
        <v>0.31893606995950535</v>
      </c>
    </row>
    <row r="248" spans="38:44" ht="11.25" customHeight="1" x14ac:dyDescent="0.25">
      <c r="AL248" s="28" t="s">
        <v>99</v>
      </c>
      <c r="AM248" s="29">
        <f>_xll.qlInterestRateIndexFixingDate(IborIndex&amp;Tenor,AN248,Trigger)</f>
        <v>42594</v>
      </c>
      <c r="AN248" s="29">
        <f>_xll.qlCalendarAdvance(Calendar,AN247,AL248,"f",,Trigger)</f>
        <v>42598</v>
      </c>
      <c r="AO248" s="29">
        <f>_xll.qlInterestRateIndexMaturity(IborIndex&amp;Tenor,AN248,Trigger)</f>
        <v>42629</v>
      </c>
      <c r="AP248" s="66">
        <f>_xll.qlIndexFixing($Z$5,AM248,,Trigger)</f>
        <v>-1.1052199887839182E-3</v>
      </c>
      <c r="AQ248" s="66">
        <f>_xll.qlIndexFixing($AS$1,AN248,,Trigger)</f>
        <v>-1.1414011962335158E-3</v>
      </c>
      <c r="AR248" s="189">
        <f t="shared" si="19"/>
        <v>0.3618120744959758</v>
      </c>
    </row>
    <row r="249" spans="38:44" ht="11.25" customHeight="1" x14ac:dyDescent="0.25">
      <c r="AL249" s="28" t="s">
        <v>99</v>
      </c>
      <c r="AM249" s="29">
        <f>_xll.qlInterestRateIndexFixingDate(IborIndex&amp;Tenor,AN249,Trigger)</f>
        <v>42597</v>
      </c>
      <c r="AN249" s="29">
        <f>_xll.qlCalendarAdvance(Calendar,AN248,AL249,"f",,Trigger)</f>
        <v>42599</v>
      </c>
      <c r="AO249" s="29">
        <f>_xll.qlInterestRateIndexMaturity(IborIndex&amp;Tenor,AN249,Trigger)</f>
        <v>42632</v>
      </c>
      <c r="AP249" s="66">
        <f>_xll.qlIndexFixing($Z$5,AM249,,Trigger)</f>
        <v>-1.0971211078546585E-3</v>
      </c>
      <c r="AQ249" s="66">
        <f>_xll.qlIndexFixing($AS$1,AN249,,Trigger)</f>
        <v>-1.1406903633646589E-3</v>
      </c>
      <c r="AR249" s="189">
        <f t="shared" si="19"/>
        <v>0.43569255510000338</v>
      </c>
    </row>
    <row r="250" spans="38:44" ht="11.25" customHeight="1" x14ac:dyDescent="0.25">
      <c r="AL250" s="28" t="s">
        <v>99</v>
      </c>
      <c r="AM250" s="29">
        <f>_xll.qlInterestRateIndexFixingDate(IborIndex&amp;Tenor,AN250,Trigger)</f>
        <v>42598</v>
      </c>
      <c r="AN250" s="29">
        <f>_xll.qlCalendarAdvance(Calendar,AN249,AL250,"f",,Trigger)</f>
        <v>42600</v>
      </c>
      <c r="AO250" s="29">
        <f>_xll.qlInterestRateIndexMaturity(IborIndex&amp;Tenor,AN250,Trigger)</f>
        <v>42632</v>
      </c>
      <c r="AP250" s="66">
        <f>_xll.qlIndexFixing($Z$5,AM250,,Trigger)</f>
        <v>-1.0937846852243638E-3</v>
      </c>
      <c r="AQ250" s="66">
        <f>_xll.qlIndexFixing($AS$1,AN250,,Trigger)</f>
        <v>-1.1339512432949294E-3</v>
      </c>
      <c r="AR250" s="189">
        <f t="shared" si="19"/>
        <v>0.40166558070565572</v>
      </c>
    </row>
    <row r="251" spans="38:44" ht="11.25" customHeight="1" x14ac:dyDescent="0.25">
      <c r="AL251" s="28" t="s">
        <v>99</v>
      </c>
      <c r="AM251" s="29">
        <f>_xll.qlInterestRateIndexFixingDate(IborIndex&amp;Tenor,AN251,Trigger)</f>
        <v>42599</v>
      </c>
      <c r="AN251" s="29">
        <f>_xll.qlCalendarAdvance(Calendar,AN250,AL251,"f",,Trigger)</f>
        <v>42601</v>
      </c>
      <c r="AO251" s="29">
        <f>_xll.qlInterestRateIndexMaturity(IborIndex&amp;Tenor,AN251,Trigger)</f>
        <v>42632</v>
      </c>
      <c r="AP251" s="66">
        <f>_xll.qlIndexFixing($Z$5,AM251,,Trigger)</f>
        <v>-1.0902601025444556E-3</v>
      </c>
      <c r="AQ251" s="66">
        <f>_xll.qlIndexFixing($AS$1,AN251,,Trigger)</f>
        <v>-1.1315028223553873E-3</v>
      </c>
      <c r="AR251" s="189">
        <f t="shared" si="19"/>
        <v>0.41242719810931705</v>
      </c>
    </row>
    <row r="252" spans="38:44" ht="11.25" customHeight="1" x14ac:dyDescent="0.25">
      <c r="AL252" s="28" t="s">
        <v>99</v>
      </c>
      <c r="AM252" s="29">
        <f>_xll.qlInterestRateIndexFixingDate(IborIndex&amp;Tenor,AN252,Trigger)</f>
        <v>42600</v>
      </c>
      <c r="AN252" s="29">
        <f>_xll.qlCalendarAdvance(Calendar,AN251,AL252,"f",,Trigger)</f>
        <v>42604</v>
      </c>
      <c r="AO252" s="29">
        <f>_xll.qlInterestRateIndexMaturity(IborIndex&amp;Tenor,AN252,Trigger)</f>
        <v>42635</v>
      </c>
      <c r="AP252" s="66">
        <f>_xll.qlIndexFixing($Z$5,AM252,,Trigger)</f>
        <v>-1.0759344432701326E-3</v>
      </c>
      <c r="AQ252" s="66">
        <f>_xll.qlIndexFixing($AS$1,AN252,,Trigger)</f>
        <v>-1.1261217802515202E-3</v>
      </c>
      <c r="AR252" s="189">
        <f t="shared" si="19"/>
        <v>0.50187336981387609</v>
      </c>
    </row>
    <row r="253" spans="38:44" ht="11.25" customHeight="1" x14ac:dyDescent="0.25">
      <c r="AL253" s="28" t="s">
        <v>99</v>
      </c>
      <c r="AM253" s="29">
        <f>_xll.qlInterestRateIndexFixingDate(IborIndex&amp;Tenor,AN253,Trigger)</f>
        <v>42601</v>
      </c>
      <c r="AN253" s="29">
        <f>_xll.qlCalendarAdvance(Calendar,AN252,AL253,"f",,Trigger)</f>
        <v>42605</v>
      </c>
      <c r="AO253" s="29">
        <f>_xll.qlInterestRateIndexMaturity(IborIndex&amp;Tenor,AN253,Trigger)</f>
        <v>42636</v>
      </c>
      <c r="AP253" s="66">
        <f>_xll.qlIndexFixing($Z$5,AM253,,Trigger)</f>
        <v>-1.0715123398653871E-3</v>
      </c>
      <c r="AQ253" s="66">
        <f>_xll.qlIndexFixing($AS$1,AN253,,Trigger)</f>
        <v>-1.1249251695917561E-3</v>
      </c>
      <c r="AR253" s="189">
        <f t="shared" si="19"/>
        <v>0.53412829726369071</v>
      </c>
    </row>
    <row r="254" spans="38:44" ht="11.25" customHeight="1" x14ac:dyDescent="0.25">
      <c r="AL254" s="28" t="s">
        <v>99</v>
      </c>
      <c r="AM254" s="29">
        <f>_xll.qlInterestRateIndexFixingDate(IborIndex&amp;Tenor,AN254,Trigger)</f>
        <v>42604</v>
      </c>
      <c r="AN254" s="29">
        <f>_xll.qlCalendarAdvance(Calendar,AN253,AL254,"f",,Trigger)</f>
        <v>42606</v>
      </c>
      <c r="AO254" s="29">
        <f>_xll.qlInterestRateIndexMaturity(IborIndex&amp;Tenor,AN254,Trigger)</f>
        <v>42639</v>
      </c>
      <c r="AP254" s="66">
        <f>_xll.qlIndexFixing($Z$5,AM254,,Trigger)</f>
        <v>-1.0661963919114923E-3</v>
      </c>
      <c r="AQ254" s="66">
        <f>_xll.qlIndexFixing($AS$1,AN254,,Trigger)</f>
        <v>-1.1236781670226886E-3</v>
      </c>
      <c r="AR254" s="189">
        <f t="shared" si="19"/>
        <v>0.57481775111196221</v>
      </c>
    </row>
    <row r="255" spans="38:44" ht="11.25" customHeight="1" x14ac:dyDescent="0.25">
      <c r="AL255" s="28" t="s">
        <v>99</v>
      </c>
      <c r="AM255" s="29">
        <f>_xll.qlInterestRateIndexFixingDate(IborIndex&amp;Tenor,AN255,Trigger)</f>
        <v>42605</v>
      </c>
      <c r="AN255" s="29">
        <f>_xll.qlCalendarAdvance(Calendar,AN254,AL255,"f",,Trigger)</f>
        <v>42607</v>
      </c>
      <c r="AO255" s="29">
        <f>_xll.qlInterestRateIndexMaturity(IborIndex&amp;Tenor,AN255,Trigger)</f>
        <v>42639</v>
      </c>
      <c r="AP255" s="66">
        <f>_xll.qlIndexFixing($Z$5,AM255,,Trigger)</f>
        <v>-1.0630054097734987E-3</v>
      </c>
      <c r="AQ255" s="66">
        <f>_xll.qlIndexFixing($AS$1,AN255,,Trigger)</f>
        <v>-1.1153245486256718E-3</v>
      </c>
      <c r="AR255" s="189">
        <f t="shared" si="19"/>
        <v>0.52319138852173142</v>
      </c>
    </row>
    <row r="256" spans="38:44" ht="11.25" customHeight="1" x14ac:dyDescent="0.25">
      <c r="AL256" s="28" t="s">
        <v>99</v>
      </c>
      <c r="AM256" s="29">
        <f>_xll.qlInterestRateIndexFixingDate(IborIndex&amp;Tenor,AN256,Trigger)</f>
        <v>42606</v>
      </c>
      <c r="AN256" s="29">
        <f>_xll.qlCalendarAdvance(Calendar,AN255,AL256,"f",,Trigger)</f>
        <v>42608</v>
      </c>
      <c r="AO256" s="29">
        <f>_xll.qlInterestRateIndexMaturity(IborIndex&amp;Tenor,AN256,Trigger)</f>
        <v>42639</v>
      </c>
      <c r="AP256" s="66">
        <f>_xll.qlIndexFixing($Z$5,AM256,,Trigger)</f>
        <v>-1.0599594113496059E-3</v>
      </c>
      <c r="AQ256" s="66">
        <f>_xll.qlIndexFixing($AS$1,AN256,,Trigger)</f>
        <v>-1.1124647120361946E-3</v>
      </c>
      <c r="AR256" s="189">
        <f t="shared" si="19"/>
        <v>0.52505300686588696</v>
      </c>
    </row>
    <row r="257" spans="38:44" ht="11.25" customHeight="1" x14ac:dyDescent="0.25">
      <c r="AL257" s="28" t="s">
        <v>99</v>
      </c>
      <c r="AM257" s="29">
        <f>_xll.qlInterestRateIndexFixingDate(IborIndex&amp;Tenor,AN257,Trigger)</f>
        <v>42607</v>
      </c>
      <c r="AN257" s="29">
        <f>_xll.qlCalendarAdvance(Calendar,AN256,AL257,"f",,Trigger)</f>
        <v>42611</v>
      </c>
      <c r="AO257" s="29">
        <f>_xll.qlInterestRateIndexMaturity(IborIndex&amp;Tenor,AN257,Trigger)</f>
        <v>42642</v>
      </c>
      <c r="AP257" s="66">
        <f>_xll.qlIndexFixing($Z$5,AM257,,Trigger)</f>
        <v>-1.0519838555918483E-3</v>
      </c>
      <c r="AQ257" s="66">
        <f>_xll.qlIndexFixing($AS$1,AN257,,Trigger)</f>
        <v>-1.111042329463352E-3</v>
      </c>
      <c r="AR257" s="189">
        <f t="shared" si="19"/>
        <v>0.59058473871503736</v>
      </c>
    </row>
    <row r="258" spans="38:44" ht="11.25" customHeight="1" x14ac:dyDescent="0.25">
      <c r="AL258" s="28" t="s">
        <v>99</v>
      </c>
      <c r="AM258" s="29">
        <f>_xll.qlInterestRateIndexFixingDate(IborIndex&amp;Tenor,AN258,Trigger)</f>
        <v>42608</v>
      </c>
      <c r="AN258" s="29">
        <f>_xll.qlCalendarAdvance(Calendar,AN257,AL258,"f",,Trigger)</f>
        <v>42612</v>
      </c>
      <c r="AO258" s="29">
        <f>_xll.qlInterestRateIndexMaturity(IborIndex&amp;Tenor,AN258,Trigger)</f>
        <v>42643</v>
      </c>
      <c r="AP258" s="66">
        <f>_xll.qlIndexFixing($Z$5,AM258,,Trigger)</f>
        <v>-1.050348819827004E-3</v>
      </c>
      <c r="AQ258" s="66">
        <f>_xll.qlIndexFixing($AS$1,AN258,,Trigger)</f>
        <v>-1.1052226595995029E-3</v>
      </c>
      <c r="AR258" s="189">
        <f t="shared" si="19"/>
        <v>0.54873839772498922</v>
      </c>
    </row>
    <row r="259" spans="38:44" ht="11.25" customHeight="1" x14ac:dyDescent="0.25">
      <c r="AL259" s="28" t="s">
        <v>99</v>
      </c>
      <c r="AM259" s="29">
        <f>_xll.qlInterestRateIndexFixingDate(IborIndex&amp;Tenor,AN259,Trigger)</f>
        <v>42611</v>
      </c>
      <c r="AN259" s="29">
        <f>_xll.qlCalendarAdvance(Calendar,AN258,AL259,"f",,Trigger)</f>
        <v>42613</v>
      </c>
      <c r="AO259" s="29">
        <f>_xll.qlInterestRateIndexMaturity(IborIndex&amp;Tenor,AN259,Trigger)</f>
        <v>42643</v>
      </c>
      <c r="AP259" s="66">
        <f>_xll.qlIndexFixing($Z$5,AM259,,Trigger)</f>
        <v>-1.0493508520141859E-3</v>
      </c>
      <c r="AQ259" s="66">
        <f>_xll.qlIndexFixing($AS$1,AN259,,Trigger)</f>
        <v>-1.1037845529208419E-3</v>
      </c>
      <c r="AR259" s="189">
        <f t="shared" ref="AR259:AR322" si="20">(AP259-AQ259)*10000</f>
        <v>0.54433700906656068</v>
      </c>
    </row>
    <row r="260" spans="38:44" ht="11.25" customHeight="1" x14ac:dyDescent="0.25">
      <c r="AL260" s="28" t="s">
        <v>99</v>
      </c>
      <c r="AM260" s="29">
        <f>_xll.qlInterestRateIndexFixingDate(IborIndex&amp;Tenor,AN260,Trigger)</f>
        <v>42612</v>
      </c>
      <c r="AN260" s="29">
        <f>_xll.qlCalendarAdvance(Calendar,AN259,AL260,"f",,Trigger)</f>
        <v>42614</v>
      </c>
      <c r="AO260" s="29">
        <f>_xll.qlInterestRateIndexMaturity(IborIndex&amp;Tenor,AN260,Trigger)</f>
        <v>42646</v>
      </c>
      <c r="AP260" s="66">
        <f>_xll.qlIndexFixing($Z$5,AM260,,Trigger)</f>
        <v>-1.0488829422493351E-3</v>
      </c>
      <c r="AQ260" s="66">
        <f>_xll.qlIndexFixing($AS$1,AN260,,Trigger)</f>
        <v>-1.0965234041213634E-3</v>
      </c>
      <c r="AR260" s="189">
        <f t="shared" si="20"/>
        <v>0.47640461872028306</v>
      </c>
    </row>
    <row r="261" spans="38:44" ht="11.25" customHeight="1" x14ac:dyDescent="0.25">
      <c r="AL261" s="28" t="s">
        <v>99</v>
      </c>
      <c r="AM261" s="29">
        <f>_xll.qlInterestRateIndexFixingDate(IborIndex&amp;Tenor,AN261,Trigger)</f>
        <v>42613</v>
      </c>
      <c r="AN261" s="29">
        <f>_xll.qlCalendarAdvance(Calendar,AN260,AL261,"f",,Trigger)</f>
        <v>42615</v>
      </c>
      <c r="AO261" s="29">
        <f>_xll.qlInterestRateIndexMaturity(IborIndex&amp;Tenor,AN261,Trigger)</f>
        <v>42646</v>
      </c>
      <c r="AP261" s="66">
        <f>_xll.qlIndexFixing($Z$5,AM261,,Trigger)</f>
        <v>-1.0488596191919385E-3</v>
      </c>
      <c r="AQ261" s="66">
        <f>_xll.qlIndexFixing($AS$1,AN261,,Trigger)</f>
        <v>-1.0936059516244434E-3</v>
      </c>
      <c r="AR261" s="189">
        <f t="shared" si="20"/>
        <v>0.44746332432504937</v>
      </c>
    </row>
    <row r="262" spans="38:44" ht="11.25" customHeight="1" x14ac:dyDescent="0.25">
      <c r="AL262" s="28" t="s">
        <v>99</v>
      </c>
      <c r="AM262" s="29">
        <f>_xll.qlInterestRateIndexFixingDate(IborIndex&amp;Tenor,AN262,Trigger)</f>
        <v>42614</v>
      </c>
      <c r="AN262" s="29">
        <f>_xll.qlCalendarAdvance(Calendar,AN261,AL262,"f",,Trigger)</f>
        <v>42618</v>
      </c>
      <c r="AO262" s="29">
        <f>_xll.qlInterestRateIndexMaturity(IborIndex&amp;Tenor,AN262,Trigger)</f>
        <v>42648</v>
      </c>
      <c r="AP262" s="66">
        <f>_xll.qlIndexFixing($Z$5,AM262,,Trigger)</f>
        <v>-1.0487219924737445E-3</v>
      </c>
      <c r="AQ262" s="66">
        <f>_xll.qlIndexFixing($AS$1,AN262,,Trigger)</f>
        <v>-1.0906840472633128E-3</v>
      </c>
      <c r="AR262" s="189">
        <f t="shared" si="20"/>
        <v>0.41962054789568271</v>
      </c>
    </row>
    <row r="263" spans="38:44" ht="11.25" customHeight="1" x14ac:dyDescent="0.25">
      <c r="AL263" s="28" t="s">
        <v>99</v>
      </c>
      <c r="AM263" s="29">
        <f>_xll.qlInterestRateIndexFixingDate(IborIndex&amp;Tenor,AN263,Trigger)</f>
        <v>42615</v>
      </c>
      <c r="AN263" s="29">
        <f>_xll.qlCalendarAdvance(Calendar,AN262,AL263,"f",,Trigger)</f>
        <v>42619</v>
      </c>
      <c r="AO263" s="29">
        <f>_xll.qlInterestRateIndexMaturity(IborIndex&amp;Tenor,AN263,Trigger)</f>
        <v>42649</v>
      </c>
      <c r="AP263" s="66">
        <f>_xll.qlIndexFixing($Z$5,AM263,,Trigger)</f>
        <v>-1.0486634387039118E-3</v>
      </c>
      <c r="AQ263" s="66">
        <f>_xll.qlIndexFixing($AS$1,AN263,,Trigger)</f>
        <v>-1.08480061629182E-3</v>
      </c>
      <c r="AR263" s="189">
        <f t="shared" si="20"/>
        <v>0.36137177587908242</v>
      </c>
    </row>
    <row r="264" spans="38:44" ht="11.25" customHeight="1" x14ac:dyDescent="0.25">
      <c r="AL264" s="28" t="s">
        <v>99</v>
      </c>
      <c r="AM264" s="29">
        <f>_xll.qlInterestRateIndexFixingDate(IborIndex&amp;Tenor,AN264,Trigger)</f>
        <v>42618</v>
      </c>
      <c r="AN264" s="29">
        <f>_xll.qlCalendarAdvance(Calendar,AN263,AL264,"f",,Trigger)</f>
        <v>42620</v>
      </c>
      <c r="AO264" s="29">
        <f>_xll.qlInterestRateIndexMaturity(IborIndex&amp;Tenor,AN264,Trigger)</f>
        <v>42650</v>
      </c>
      <c r="AP264" s="66">
        <f>_xll.qlIndexFixing($Z$5,AM264,,Trigger)</f>
        <v>-1.0486038331420922E-3</v>
      </c>
      <c r="AQ264" s="66">
        <f>_xll.qlIndexFixing($AS$1,AN264,,Trigger)</f>
        <v>-1.0833468659496573E-3</v>
      </c>
      <c r="AR264" s="189">
        <f t="shared" si="20"/>
        <v>0.347430328075651</v>
      </c>
    </row>
    <row r="265" spans="38:44" ht="11.25" customHeight="1" x14ac:dyDescent="0.25">
      <c r="AL265" s="28" t="s">
        <v>99</v>
      </c>
      <c r="AM265" s="29">
        <f>_xll.qlInterestRateIndexFixingDate(IborIndex&amp;Tenor,AN265,Trigger)</f>
        <v>42619</v>
      </c>
      <c r="AN265" s="29">
        <f>_xll.qlCalendarAdvance(Calendar,AN264,AL265,"f",,Trigger)</f>
        <v>42621</v>
      </c>
      <c r="AO265" s="29">
        <f>_xll.qlInterestRateIndexMaturity(IborIndex&amp;Tenor,AN265,Trigger)</f>
        <v>42653</v>
      </c>
      <c r="AP265" s="66">
        <f>_xll.qlIndexFixing($Z$5,AM265,,Trigger)</f>
        <v>-1.0484729218641908E-3</v>
      </c>
      <c r="AQ265" s="66">
        <f>_xll.qlIndexFixing($AS$1,AN265,,Trigger)</f>
        <v>-1.0760077473492835E-3</v>
      </c>
      <c r="AR265" s="189">
        <f t="shared" si="20"/>
        <v>0.27534825485092673</v>
      </c>
    </row>
    <row r="266" spans="38:44" ht="11.25" customHeight="1" x14ac:dyDescent="0.25">
      <c r="AL266" s="28" t="s">
        <v>99</v>
      </c>
      <c r="AM266" s="29">
        <f>_xll.qlInterestRateIndexFixingDate(IborIndex&amp;Tenor,AN266,Trigger)</f>
        <v>42620</v>
      </c>
      <c r="AN266" s="29">
        <f>_xll.qlCalendarAdvance(Calendar,AN265,AL266,"f",,Trigger)</f>
        <v>42622</v>
      </c>
      <c r="AO266" s="29">
        <f>_xll.qlInterestRateIndexMaturity(IborIndex&amp;Tenor,AN266,Trigger)</f>
        <v>42653</v>
      </c>
      <c r="AP266" s="66">
        <f>_xll.qlIndexFixing($Z$5,AM266,,Trigger)</f>
        <v>-1.0484459725382345E-3</v>
      </c>
      <c r="AQ266" s="66">
        <f>_xll.qlIndexFixing($AS$1,AN266,,Trigger)</f>
        <v>-1.0730591317202887E-3</v>
      </c>
      <c r="AR266" s="189">
        <f t="shared" si="20"/>
        <v>0.24613159182054192</v>
      </c>
    </row>
    <row r="267" spans="38:44" ht="11.25" customHeight="1" x14ac:dyDescent="0.25">
      <c r="AL267" s="28" t="s">
        <v>99</v>
      </c>
      <c r="AM267" s="29">
        <f>_xll.qlInterestRateIndexFixingDate(IborIndex&amp;Tenor,AN267,Trigger)</f>
        <v>42621</v>
      </c>
      <c r="AN267" s="29">
        <f>_xll.qlCalendarAdvance(Calendar,AN266,AL267,"f",,Trigger)</f>
        <v>42625</v>
      </c>
      <c r="AO267" s="29">
        <f>_xll.qlInterestRateIndexMaturity(IborIndex&amp;Tenor,AN267,Trigger)</f>
        <v>42655</v>
      </c>
      <c r="AP267" s="66">
        <f>_xll.qlIndexFixing($Z$5,AM267,,Trigger)</f>
        <v>-1.0482899264721013E-3</v>
      </c>
      <c r="AQ267" s="66">
        <f>_xll.qlIndexFixing($AS$1,AN267,,Trigger)</f>
        <v>-1.0701060642031024E-3</v>
      </c>
      <c r="AR267" s="189">
        <f t="shared" si="20"/>
        <v>0.21816137731001106</v>
      </c>
    </row>
    <row r="268" spans="38:44" ht="11.25" customHeight="1" x14ac:dyDescent="0.25">
      <c r="AL268" s="28" t="s">
        <v>99</v>
      </c>
      <c r="AM268" s="29">
        <f>_xll.qlInterestRateIndexFixingDate(IborIndex&amp;Tenor,AN268,Trigger)</f>
        <v>42622</v>
      </c>
      <c r="AN268" s="29">
        <f>_xll.qlCalendarAdvance(Calendar,AN267,AL268,"f",,Trigger)</f>
        <v>42626</v>
      </c>
      <c r="AO268" s="29">
        <f>_xll.qlInterestRateIndexMaturity(IborIndex&amp;Tenor,AN268,Trigger)</f>
        <v>42656</v>
      </c>
      <c r="AP268" s="66">
        <f>_xll.qlIndexFixing($Z$5,AM268,,Trigger)</f>
        <v>-1.0482239489379985E-3</v>
      </c>
      <c r="AQ268" s="66">
        <f>_xll.qlIndexFixing($AS$1,AN268,,Trigger)</f>
        <v>-1.0641604300291874E-3</v>
      </c>
      <c r="AR268" s="189">
        <f t="shared" si="20"/>
        <v>0.15936481091188837</v>
      </c>
    </row>
    <row r="269" spans="38:44" ht="11.25" customHeight="1" x14ac:dyDescent="0.25">
      <c r="AL269" s="28" t="s">
        <v>99</v>
      </c>
      <c r="AM269" s="29">
        <f>_xll.qlInterestRateIndexFixingDate(IborIndex&amp;Tenor,AN269,Trigger)</f>
        <v>42625</v>
      </c>
      <c r="AN269" s="29">
        <f>_xll.qlCalendarAdvance(Calendar,AN268,AL269,"f",,Trigger)</f>
        <v>42627</v>
      </c>
      <c r="AO269" s="29">
        <f>_xll.qlInterestRateIndexMaturity(IborIndex&amp;Tenor,AN269,Trigger)</f>
        <v>42657</v>
      </c>
      <c r="AP269" s="66">
        <f>_xll.qlIndexFixing($Z$5,AM269,,Trigger)</f>
        <v>-1.048156899197572E-3</v>
      </c>
      <c r="AQ269" s="66">
        <f>_xll.qlIndexFixing($AS$1,AN269,,Trigger)</f>
        <v>-1.0626910364537835E-3</v>
      </c>
      <c r="AR269" s="189">
        <f t="shared" si="20"/>
        <v>0.14534137256211463</v>
      </c>
    </row>
    <row r="270" spans="38:44" ht="11.25" customHeight="1" x14ac:dyDescent="0.25">
      <c r="AL270" s="28" t="s">
        <v>99</v>
      </c>
      <c r="AM270" s="29">
        <f>_xll.qlInterestRateIndexFixingDate(IborIndex&amp;Tenor,AN270,Trigger)</f>
        <v>42626</v>
      </c>
      <c r="AN270" s="29">
        <f>_xll.qlCalendarAdvance(Calendar,AN269,AL270,"f",,Trigger)</f>
        <v>42628</v>
      </c>
      <c r="AO270" s="29">
        <f>_xll.qlInterestRateIndexMaturity(IborIndex&amp;Tenor,AN270,Trigger)</f>
        <v>42660</v>
      </c>
      <c r="AP270" s="66">
        <f>_xll.qlIndexFixing($Z$5,AM270,,Trigger)</f>
        <v>-1.0480109354600586E-3</v>
      </c>
      <c r="AQ270" s="66">
        <f>_xll.qlIndexFixing($AS$1,AN270,,Trigger)</f>
        <v>-1.0552739481677342E-3</v>
      </c>
      <c r="AR270" s="189">
        <f t="shared" si="20"/>
        <v>7.2630127076755979E-2</v>
      </c>
    </row>
    <row r="271" spans="38:44" ht="11.25" customHeight="1" x14ac:dyDescent="0.25">
      <c r="AL271" s="28" t="s">
        <v>99</v>
      </c>
      <c r="AM271" s="29">
        <f>_xll.qlInterestRateIndexFixingDate(IborIndex&amp;Tenor,AN271,Trigger)</f>
        <v>42627</v>
      </c>
      <c r="AN271" s="29">
        <f>_xll.qlCalendarAdvance(Calendar,AN270,AL271,"f",,Trigger)</f>
        <v>42629</v>
      </c>
      <c r="AO271" s="29">
        <f>_xll.qlInterestRateIndexMaturity(IborIndex&amp;Tenor,AN271,Trigger)</f>
        <v>42660</v>
      </c>
      <c r="AP271" s="66">
        <f>_xll.qlIndexFixing($Z$5,AM271,,Trigger)</f>
        <v>-1.0479802882355021E-3</v>
      </c>
      <c r="AQ271" s="66">
        <f>_xll.qlIndexFixing($AS$1,AN271,,Trigger)</f>
        <v>-1.0522941692454602E-3</v>
      </c>
      <c r="AR271" s="189">
        <f t="shared" si="20"/>
        <v>4.3138810099580593E-2</v>
      </c>
    </row>
    <row r="272" spans="38:44" ht="11.25" customHeight="1" x14ac:dyDescent="0.25">
      <c r="AL272" s="28" t="s">
        <v>99</v>
      </c>
      <c r="AM272" s="29">
        <f>_xll.qlInterestRateIndexFixingDate(IborIndex&amp;Tenor,AN272,Trigger)</f>
        <v>42628</v>
      </c>
      <c r="AN272" s="29">
        <f>_xll.qlCalendarAdvance(Calendar,AN271,AL272,"f",,Trigger)</f>
        <v>42632</v>
      </c>
      <c r="AO272" s="29">
        <f>_xll.qlInterestRateIndexMaturity(IborIndex&amp;Tenor,AN272,Trigger)</f>
        <v>42662</v>
      </c>
      <c r="AP272" s="66">
        <f>_xll.qlIndexFixing($Z$5,AM272,,Trigger)</f>
        <v>-1.047805465272944E-3</v>
      </c>
      <c r="AQ272" s="66">
        <f>_xll.qlIndexFixing($AS$1,AN272,,Trigger)</f>
        <v>-1.0493099384110138E-3</v>
      </c>
      <c r="AR272" s="189">
        <f t="shared" si="20"/>
        <v>1.504473138069784E-2</v>
      </c>
    </row>
    <row r="273" spans="38:44" ht="11.25" customHeight="1" x14ac:dyDescent="0.25">
      <c r="AL273" s="28" t="s">
        <v>99</v>
      </c>
      <c r="AM273" s="29">
        <f>_xll.qlInterestRateIndexFixingDate(IborIndex&amp;Tenor,AN273,Trigger)</f>
        <v>42629</v>
      </c>
      <c r="AN273" s="29">
        <f>_xll.qlCalendarAdvance(Calendar,AN272,AL273,"f",,Trigger)</f>
        <v>42633</v>
      </c>
      <c r="AO273" s="29">
        <f>_xll.qlInterestRateIndexMaturity(IborIndex&amp;Tenor,AN273,Trigger)</f>
        <v>42663</v>
      </c>
      <c r="AP273" s="66">
        <f>_xll.qlIndexFixing($Z$5,AM273,,Trigger)</f>
        <v>-1.0477319210209224E-3</v>
      </c>
      <c r="AQ273" s="66">
        <f>_xll.qlIndexFixing($AS$1,AN273,,Trigger)</f>
        <v>-1.0433020996050701E-3</v>
      </c>
      <c r="AR273" s="189">
        <f t="shared" si="20"/>
        <v>-4.429821415852242E-2</v>
      </c>
    </row>
    <row r="274" spans="38:44" ht="11.25" customHeight="1" x14ac:dyDescent="0.25">
      <c r="AL274" s="28" t="s">
        <v>99</v>
      </c>
      <c r="AM274" s="29">
        <f>_xll.qlInterestRateIndexFixingDate(IborIndex&amp;Tenor,AN274,Trigger)</f>
        <v>42632</v>
      </c>
      <c r="AN274" s="29">
        <f>_xll.qlCalendarAdvance(Calendar,AN273,AL274,"f",,Trigger)</f>
        <v>42634</v>
      </c>
      <c r="AO274" s="29">
        <f>_xll.qlInterestRateIndexMaturity(IborIndex&amp;Tenor,AN274,Trigger)</f>
        <v>42664</v>
      </c>
      <c r="AP274" s="66">
        <f>_xll.qlIndexFixing($Z$5,AM274,,Trigger)</f>
        <v>-1.0476572841402465E-3</v>
      </c>
      <c r="AQ274" s="66">
        <f>_xll.qlIndexFixing($AS$1,AN274,,Trigger)</f>
        <v>-1.0418170632625443E-3</v>
      </c>
      <c r="AR274" s="189">
        <f t="shared" si="20"/>
        <v>-5.8402208777022083E-2</v>
      </c>
    </row>
    <row r="275" spans="38:44" ht="11.25" customHeight="1" x14ac:dyDescent="0.25">
      <c r="AL275" s="28" t="s">
        <v>99</v>
      </c>
      <c r="AM275" s="29">
        <f>_xll.qlInterestRateIndexFixingDate(IborIndex&amp;Tenor,AN275,Trigger)</f>
        <v>42633</v>
      </c>
      <c r="AN275" s="29">
        <f>_xll.qlCalendarAdvance(Calendar,AN274,AL275,"f",,Trigger)</f>
        <v>42635</v>
      </c>
      <c r="AO275" s="29">
        <f>_xll.qlInterestRateIndexMaturity(IborIndex&amp;Tenor,AN275,Trigger)</f>
        <v>42667</v>
      </c>
      <c r="AP275" s="66">
        <f>_xll.qlIndexFixing($Z$5,AM275,,Trigger)</f>
        <v>-1.0474959823286722E-3</v>
      </c>
      <c r="AQ275" s="66">
        <f>_xll.qlIndexFixing($AS$1,AN275,,Trigger)</f>
        <v>-1.0343220054416236E-3</v>
      </c>
      <c r="AR275" s="189">
        <f t="shared" si="20"/>
        <v>-0.13173976887048688</v>
      </c>
    </row>
    <row r="276" spans="38:44" ht="11.25" customHeight="1" x14ac:dyDescent="0.25">
      <c r="AL276" s="28" t="s">
        <v>99</v>
      </c>
      <c r="AM276" s="29">
        <f>_xll.qlInterestRateIndexFixingDate(IborIndex&amp;Tenor,AN276,Trigger)</f>
        <v>42634</v>
      </c>
      <c r="AN276" s="29">
        <f>_xll.qlCalendarAdvance(Calendar,AN275,AL276,"f",,Trigger)</f>
        <v>42636</v>
      </c>
      <c r="AO276" s="29">
        <f>_xll.qlInterestRateIndexMaturity(IborIndex&amp;Tenor,AN276,Trigger)</f>
        <v>42667</v>
      </c>
      <c r="AP276" s="66">
        <f>_xll.qlIndexFixing($Z$5,AM276,,Trigger)</f>
        <v>-1.047461565573259E-3</v>
      </c>
      <c r="AQ276" s="66">
        <f>_xll.qlIndexFixing($AS$1,AN276,,Trigger)</f>
        <v>-1.0313110630622013E-3</v>
      </c>
      <c r="AR276" s="189">
        <f t="shared" si="20"/>
        <v>-0.16150502511057654</v>
      </c>
    </row>
    <row r="277" spans="38:44" ht="11.25" customHeight="1" x14ac:dyDescent="0.25">
      <c r="AL277" s="28" t="s">
        <v>99</v>
      </c>
      <c r="AM277" s="29">
        <f>_xll.qlInterestRateIndexFixingDate(IborIndex&amp;Tenor,AN277,Trigger)</f>
        <v>42635</v>
      </c>
      <c r="AN277" s="29">
        <f>_xll.qlCalendarAdvance(Calendar,AN276,AL277,"f",,Trigger)</f>
        <v>42639</v>
      </c>
      <c r="AO277" s="29">
        <f>_xll.qlInterestRateIndexMaturity(IborIndex&amp;Tenor,AN277,Trigger)</f>
        <v>42669</v>
      </c>
      <c r="AP277" s="66">
        <f>_xll.qlIndexFixing($Z$5,AM277,,Trigger)</f>
        <v>-1.0472676081620946E-3</v>
      </c>
      <c r="AQ277" s="66">
        <f>_xll.qlIndexFixing($AS$1,AN277,,Trigger)</f>
        <v>-1.0282956687506228E-3</v>
      </c>
      <c r="AR277" s="189">
        <f t="shared" si="20"/>
        <v>-0.18971939411471794</v>
      </c>
    </row>
    <row r="278" spans="38:44" ht="11.25" customHeight="1" x14ac:dyDescent="0.25">
      <c r="AL278" s="28" t="s">
        <v>99</v>
      </c>
      <c r="AM278" s="29">
        <f>_xll.qlInterestRateIndexFixingDate(IborIndex&amp;Tenor,AN278,Trigger)</f>
        <v>42636</v>
      </c>
      <c r="AN278" s="29">
        <f>_xll.qlCalendarAdvance(Calendar,AN277,AL278,"f",,Trigger)</f>
        <v>42640</v>
      </c>
      <c r="AO278" s="29">
        <f>_xll.qlInterestRateIndexMaturity(IborIndex&amp;Tenor,AN278,Trigger)</f>
        <v>42670</v>
      </c>
      <c r="AP278" s="66">
        <f>_xll.qlIndexFixing($Z$5,AM278,,Trigger)</f>
        <v>-1.0471863542371729E-3</v>
      </c>
      <c r="AQ278" s="66">
        <f>_xll.qlIndexFixing($AS$1,AN278,,Trigger)</f>
        <v>-1.0222256238091865E-3</v>
      </c>
      <c r="AR278" s="189">
        <f t="shared" si="20"/>
        <v>-0.24960730427986411</v>
      </c>
    </row>
    <row r="279" spans="38:44" ht="11.25" customHeight="1" x14ac:dyDescent="0.25">
      <c r="AL279" s="28" t="s">
        <v>99</v>
      </c>
      <c r="AM279" s="29">
        <f>_xll.qlInterestRateIndexFixingDate(IborIndex&amp;Tenor,AN279,Trigger)</f>
        <v>42639</v>
      </c>
      <c r="AN279" s="29">
        <f>_xll.qlCalendarAdvance(Calendar,AN278,AL279,"f",,Trigger)</f>
        <v>42641</v>
      </c>
      <c r="AO279" s="29">
        <f>_xll.qlInterestRateIndexMaturity(IborIndex&amp;Tenor,AN279,Trigger)</f>
        <v>42671</v>
      </c>
      <c r="AP279" s="66">
        <f>_xll.qlIndexFixing($Z$5,AM279,,Trigger)</f>
        <v>-1.0471039872506083E-3</v>
      </c>
      <c r="AQ279" s="66">
        <f>_xll.qlIndexFixing($AS$1,AN279,,Trigger)</f>
        <v>-1.0207249452052632E-3</v>
      </c>
      <c r="AR279" s="189">
        <f t="shared" si="20"/>
        <v>-0.26379042045345058</v>
      </c>
    </row>
    <row r="280" spans="38:44" ht="11.25" customHeight="1" x14ac:dyDescent="0.25">
      <c r="AL280" s="28" t="s">
        <v>99</v>
      </c>
      <c r="AM280" s="29">
        <f>_xll.qlInterestRateIndexFixingDate(IborIndex&amp;Tenor,AN280,Trigger)</f>
        <v>42640</v>
      </c>
      <c r="AN280" s="29">
        <f>_xll.qlCalendarAdvance(Calendar,AN279,AL280,"f",,Trigger)</f>
        <v>42642</v>
      </c>
      <c r="AO280" s="29">
        <f>_xll.qlInterestRateIndexMaturity(IborIndex&amp;Tenor,AN280,Trigger)</f>
        <v>42674</v>
      </c>
      <c r="AP280" s="66">
        <f>_xll.qlIndexFixing($Z$5,AM280,,Trigger)</f>
        <v>-1.0469270617667614E-3</v>
      </c>
      <c r="AQ280" s="66">
        <f>_xll.qlIndexFixing($AS$1,AN280,,Trigger)</f>
        <v>-1.0116186867031682E-3</v>
      </c>
      <c r="AR280" s="189">
        <f t="shared" si="20"/>
        <v>-0.353083750635932</v>
      </c>
    </row>
    <row r="281" spans="38:44" ht="11.25" customHeight="1" x14ac:dyDescent="0.25">
      <c r="AL281" s="28" t="s">
        <v>99</v>
      </c>
      <c r="AM281" s="29">
        <f>_xll.qlInterestRateIndexFixingDate(IborIndex&amp;Tenor,AN281,Trigger)</f>
        <v>42641</v>
      </c>
      <c r="AN281" s="29">
        <f>_xll.qlCalendarAdvance(Calendar,AN280,AL281,"f",,Trigger)</f>
        <v>42643</v>
      </c>
      <c r="AO281" s="29">
        <f>_xll.qlInterestRateIndexMaturity(IborIndex&amp;Tenor,AN281,Trigger)</f>
        <v>42674</v>
      </c>
      <c r="AP281" s="66">
        <f>_xll.qlIndexFixing($Z$5,AM281,,Trigger)</f>
        <v>-1.0468888038474692E-3</v>
      </c>
      <c r="AQ281" s="66">
        <f>_xll.qlIndexFixing($AS$1,AN281,,Trigger)</f>
        <v>-1.0085743632646678E-3</v>
      </c>
      <c r="AR281" s="189">
        <f t="shared" si="20"/>
        <v>-0.38314440582801373</v>
      </c>
    </row>
    <row r="282" spans="38:44" ht="11.25" customHeight="1" x14ac:dyDescent="0.25">
      <c r="AL282" s="28" t="s">
        <v>99</v>
      </c>
      <c r="AM282" s="29">
        <f>_xll.qlInterestRateIndexFixingDate(IborIndex&amp;Tenor,AN282,Trigger)</f>
        <v>42642</v>
      </c>
      <c r="AN282" s="29">
        <f>_xll.qlCalendarAdvance(Calendar,AN281,AL282,"f",,Trigger)</f>
        <v>42646</v>
      </c>
      <c r="AO282" s="29">
        <f>_xll.qlInterestRateIndexMaturity(IborIndex&amp;Tenor,AN282,Trigger)</f>
        <v>42677</v>
      </c>
      <c r="AP282" s="66">
        <f>_xll.qlIndexFixing($Z$5,AM282,,Trigger)</f>
        <v>-1.0466265439742961E-3</v>
      </c>
      <c r="AQ282" s="66">
        <f>_xll.qlIndexFixing($AS$1,AN282,,Trigger)</f>
        <v>-1.0024458293758896E-3</v>
      </c>
      <c r="AR282" s="189">
        <f t="shared" si="20"/>
        <v>-0.4418071459840649</v>
      </c>
    </row>
    <row r="283" spans="38:44" ht="11.25" customHeight="1" x14ac:dyDescent="0.25">
      <c r="AL283" s="28" t="s">
        <v>99</v>
      </c>
      <c r="AM283" s="29">
        <f>_xll.qlInterestRateIndexFixingDate(IborIndex&amp;Tenor,AN283,Trigger)</f>
        <v>42643</v>
      </c>
      <c r="AN283" s="29">
        <f>_xll.qlCalendarAdvance(Calendar,AN282,AL283,"f",,Trigger)</f>
        <v>42647</v>
      </c>
      <c r="AO283" s="29">
        <f>_xll.qlInterestRateIndexMaturity(IborIndex&amp;Tenor,AN283,Trigger)</f>
        <v>42678</v>
      </c>
      <c r="AP283" s="66">
        <f>_xll.qlIndexFixing($Z$5,AM283,,Trigger)</f>
        <v>-1.0465368638773991E-3</v>
      </c>
      <c r="AQ283" s="66">
        <f>_xll.qlIndexFixing($AS$1,AN283,,Trigger)</f>
        <v>-1.0009310014137685E-3</v>
      </c>
      <c r="AR283" s="189">
        <f t="shared" si="20"/>
        <v>-0.45605862463630675</v>
      </c>
    </row>
    <row r="284" spans="38:44" ht="11.25" customHeight="1" x14ac:dyDescent="0.25">
      <c r="AL284" s="28" t="s">
        <v>99</v>
      </c>
      <c r="AM284" s="29">
        <f>_xll.qlInterestRateIndexFixingDate(IborIndex&amp;Tenor,AN284,Trigger)</f>
        <v>42646</v>
      </c>
      <c r="AN284" s="29">
        <f>_xll.qlCalendarAdvance(Calendar,AN283,AL284,"f",,Trigger)</f>
        <v>42648</v>
      </c>
      <c r="AO284" s="29">
        <f>_xll.qlInterestRateIndexMaturity(IborIndex&amp;Tenor,AN284,Trigger)</f>
        <v>42681</v>
      </c>
      <c r="AP284" s="66">
        <f>_xll.qlIndexFixing($Z$5,AM284,,Trigger)</f>
        <v>-1.0463449705768533E-3</v>
      </c>
      <c r="AQ284" s="66">
        <f>_xll.qlIndexFixing($AS$1,AN284,,Trigger)</f>
        <v>-9.9941468109063496E-4</v>
      </c>
      <c r="AR284" s="189">
        <f t="shared" si="20"/>
        <v>-0.46930289486218346</v>
      </c>
    </row>
    <row r="285" spans="38:44" ht="11.25" customHeight="1" x14ac:dyDescent="0.25">
      <c r="AL285" s="28" t="s">
        <v>99</v>
      </c>
      <c r="AM285" s="29">
        <f>_xll.qlInterestRateIndexFixingDate(IborIndex&amp;Tenor,AN285,Trigger)</f>
        <v>42647</v>
      </c>
      <c r="AN285" s="29">
        <f>_xll.qlCalendarAdvance(Calendar,AN284,AL285,"f",,Trigger)</f>
        <v>42649</v>
      </c>
      <c r="AO285" s="29">
        <f>_xll.qlInterestRateIndexMaturity(IborIndex&amp;Tenor,AN285,Trigger)</f>
        <v>42681</v>
      </c>
      <c r="AP285" s="66">
        <f>_xll.qlIndexFixing($Z$5,AM285,,Trigger)</f>
        <v>-1.0463031730610639E-3</v>
      </c>
      <c r="AQ285" s="66">
        <f>_xll.qlIndexFixing($AS$1,AN285,,Trigger)</f>
        <v>-9.9021493105660454E-4</v>
      </c>
      <c r="AR285" s="189">
        <f t="shared" si="20"/>
        <v>-0.56088242004459365</v>
      </c>
    </row>
    <row r="286" spans="38:44" ht="11.25" customHeight="1" x14ac:dyDescent="0.25">
      <c r="AL286" s="28" t="s">
        <v>99</v>
      </c>
      <c r="AM286" s="29">
        <f>_xll.qlInterestRateIndexFixingDate(IborIndex&amp;Tenor,AN286,Trigger)</f>
        <v>42648</v>
      </c>
      <c r="AN286" s="29">
        <f>_xll.qlCalendarAdvance(Calendar,AN285,AL286,"f",,Trigger)</f>
        <v>42650</v>
      </c>
      <c r="AO286" s="29">
        <f>_xll.qlInterestRateIndexMaturity(IborIndex&amp;Tenor,AN286,Trigger)</f>
        <v>42681</v>
      </c>
      <c r="AP286" s="66">
        <f>_xll.qlIndexFixing($Z$5,AM286,,Trigger)</f>
        <v>-1.0462610023386258E-3</v>
      </c>
      <c r="AQ286" s="66">
        <f>_xll.qlIndexFixing($AS$1,AN286,,Trigger)</f>
        <v>-9.8713944372341364E-4</v>
      </c>
      <c r="AR286" s="189">
        <f t="shared" si="20"/>
        <v>-0.59121558615212122</v>
      </c>
    </row>
    <row r="287" spans="38:44" ht="11.25" customHeight="1" x14ac:dyDescent="0.25">
      <c r="AL287" s="28" t="s">
        <v>99</v>
      </c>
      <c r="AM287" s="29">
        <f>_xll.qlInterestRateIndexFixingDate(IborIndex&amp;Tenor,AN287,Trigger)</f>
        <v>42649</v>
      </c>
      <c r="AN287" s="29">
        <f>_xll.qlCalendarAdvance(Calendar,AN286,AL287,"f",,Trigger)</f>
        <v>42653</v>
      </c>
      <c r="AO287" s="29">
        <f>_xll.qlInterestRateIndexMaturity(IborIndex&amp;Tenor,AN287,Trigger)</f>
        <v>42684</v>
      </c>
      <c r="AP287" s="66">
        <f>_xll.qlIndexFixing($Z$5,AM287,,Trigger)</f>
        <v>-1.0459748476451367E-3</v>
      </c>
      <c r="AQ287" s="66">
        <f>_xll.qlIndexFixing($AS$1,AN287,,Trigger)</f>
        <v>-9.8094870037292799E-4</v>
      </c>
      <c r="AR287" s="189">
        <f t="shared" si="20"/>
        <v>-0.65026147272208679</v>
      </c>
    </row>
    <row r="288" spans="38:44" ht="11.25" customHeight="1" x14ac:dyDescent="0.25">
      <c r="AL288" s="28" t="s">
        <v>99</v>
      </c>
      <c r="AM288" s="29">
        <f>_xll.qlInterestRateIndexFixingDate(IborIndex&amp;Tenor,AN288,Trigger)</f>
        <v>42650</v>
      </c>
      <c r="AN288" s="29">
        <f>_xll.qlCalendarAdvance(Calendar,AN287,AL288,"f",,Trigger)</f>
        <v>42654</v>
      </c>
      <c r="AO288" s="29">
        <f>_xll.qlInterestRateIndexMaturity(IborIndex&amp;Tenor,AN288,Trigger)</f>
        <v>42685</v>
      </c>
      <c r="AP288" s="66">
        <f>_xll.qlIndexFixing($Z$5,AM288,,Trigger)</f>
        <v>-1.0458771617663956E-3</v>
      </c>
      <c r="AQ288" s="66">
        <f>_xll.qlIndexFixing($AS$1,AN288,,Trigger)</f>
        <v>-9.794182311823052E-4</v>
      </c>
      <c r="AR288" s="189">
        <f t="shared" si="20"/>
        <v>-0.66458930584090392</v>
      </c>
    </row>
    <row r="289" spans="38:44" ht="11.25" customHeight="1" x14ac:dyDescent="0.25">
      <c r="AL289" s="28" t="s">
        <v>99</v>
      </c>
      <c r="AM289" s="29">
        <f>_xll.qlInterestRateIndexFixingDate(IborIndex&amp;Tenor,AN289,Trigger)</f>
        <v>42653</v>
      </c>
      <c r="AN289" s="29">
        <f>_xll.qlCalendarAdvance(Calendar,AN288,AL289,"f",,Trigger)</f>
        <v>42655</v>
      </c>
      <c r="AO289" s="29">
        <f>_xll.qlInterestRateIndexMaturity(IborIndex&amp;Tenor,AN289,Trigger)</f>
        <v>42688</v>
      </c>
      <c r="AP289" s="66">
        <f>_xll.qlIndexFixing($Z$5,AM289,,Trigger)</f>
        <v>-1.0456690906405926E-3</v>
      </c>
      <c r="AQ289" s="66">
        <f>_xll.qlIndexFixing($AS$1,AN289,,Trigger)</f>
        <v>-9.7788626972090823E-4</v>
      </c>
      <c r="AR289" s="189">
        <f t="shared" si="20"/>
        <v>-0.67782820919684394</v>
      </c>
    </row>
    <row r="290" spans="38:44" ht="11.25" customHeight="1" x14ac:dyDescent="0.25">
      <c r="AL290" s="28" t="s">
        <v>99</v>
      </c>
      <c r="AM290" s="29">
        <f>_xll.qlInterestRateIndexFixingDate(IborIndex&amp;Tenor,AN290,Trigger)</f>
        <v>42654</v>
      </c>
      <c r="AN290" s="29">
        <f>_xll.qlCalendarAdvance(Calendar,AN289,AL290,"f",,Trigger)</f>
        <v>42656</v>
      </c>
      <c r="AO290" s="29">
        <f>_xll.qlInterestRateIndexMaturity(IborIndex&amp;Tenor,AN290,Trigger)</f>
        <v>42688</v>
      </c>
      <c r="AP290" s="66">
        <f>_xll.qlIndexFixing($Z$5,AM290,,Trigger)</f>
        <v>-1.0456233155108074E-3</v>
      </c>
      <c r="AQ290" s="66">
        <f>_xll.qlIndexFixing($AS$1,AN290,,Trigger)</f>
        <v>-9.6859302763148999E-4</v>
      </c>
      <c r="AR290" s="189">
        <f t="shared" si="20"/>
        <v>-0.77030287879317461</v>
      </c>
    </row>
    <row r="291" spans="38:44" ht="11.25" customHeight="1" x14ac:dyDescent="0.25">
      <c r="AL291" s="28" t="s">
        <v>99</v>
      </c>
      <c r="AM291" s="29">
        <f>_xll.qlInterestRateIndexFixingDate(IborIndex&amp;Tenor,AN291,Trigger)</f>
        <v>42655</v>
      </c>
      <c r="AN291" s="29">
        <f>_xll.qlCalendarAdvance(Calendar,AN290,AL291,"f",,Trigger)</f>
        <v>42657</v>
      </c>
      <c r="AO291" s="29">
        <f>_xll.qlInterestRateIndexMaturity(IborIndex&amp;Tenor,AN291,Trigger)</f>
        <v>42688</v>
      </c>
      <c r="AP291" s="66">
        <f>_xll.qlIndexFixing($Z$5,AM291,,Trigger)</f>
        <v>-1.045577160340114E-3</v>
      </c>
      <c r="AQ291" s="66">
        <f>_xll.qlIndexFixing($AS$1,AN291,,Trigger)</f>
        <v>-9.654863762334218E-4</v>
      </c>
      <c r="AR291" s="189">
        <f t="shared" si="20"/>
        <v>-0.80090784106692225</v>
      </c>
    </row>
    <row r="292" spans="38:44" ht="11.25" customHeight="1" x14ac:dyDescent="0.25">
      <c r="AL292" s="28" t="s">
        <v>99</v>
      </c>
      <c r="AM292" s="29">
        <f>_xll.qlInterestRateIndexFixingDate(IborIndex&amp;Tenor,AN292,Trigger)</f>
        <v>42656</v>
      </c>
      <c r="AN292" s="29">
        <f>_xll.qlCalendarAdvance(Calendar,AN291,AL292,"f",,Trigger)</f>
        <v>42660</v>
      </c>
      <c r="AO292" s="29">
        <f>_xll.qlInterestRateIndexMaturity(IborIndex&amp;Tenor,AN292,Trigger)</f>
        <v>42691</v>
      </c>
      <c r="AP292" s="66">
        <f>_xll.qlIndexFixing($Z$5,AM292,,Trigger)</f>
        <v>-1.0452666819538874E-3</v>
      </c>
      <c r="AQ292" s="66">
        <f>_xll.qlIndexFixing($AS$1,AN292,,Trigger)</f>
        <v>-9.5923342166681646E-4</v>
      </c>
      <c r="AR292" s="189">
        <f t="shared" si="20"/>
        <v>-0.86033260287070989</v>
      </c>
    </row>
    <row r="293" spans="38:44" ht="11.25" customHeight="1" x14ac:dyDescent="0.25">
      <c r="AL293" s="28" t="s">
        <v>99</v>
      </c>
      <c r="AM293" s="29">
        <f>_xll.qlInterestRateIndexFixingDate(IborIndex&amp;Tenor,AN293,Trigger)</f>
        <v>42657</v>
      </c>
      <c r="AN293" s="29">
        <f>_xll.qlCalendarAdvance(Calendar,AN292,AL293,"f",,Trigger)</f>
        <v>42661</v>
      </c>
      <c r="AO293" s="29">
        <f>_xll.qlInterestRateIndexMaturity(IborIndex&amp;Tenor,AN293,Trigger)</f>
        <v>42692</v>
      </c>
      <c r="AP293" s="66">
        <f>_xll.qlIndexFixing($Z$5,AM293,,Trigger)</f>
        <v>-1.0451608473315314E-3</v>
      </c>
      <c r="AQ293" s="66">
        <f>_xll.qlIndexFixing($AS$1,AN293,,Trigger)</f>
        <v>-9.5768731186204881E-4</v>
      </c>
      <c r="AR293" s="189">
        <f t="shared" si="20"/>
        <v>-0.87473535469482577</v>
      </c>
    </row>
    <row r="294" spans="38:44" ht="11.25" customHeight="1" x14ac:dyDescent="0.25">
      <c r="AL294" s="28" t="s">
        <v>99</v>
      </c>
      <c r="AM294" s="29">
        <f>_xll.qlInterestRateIndexFixingDate(IborIndex&amp;Tenor,AN294,Trigger)</f>
        <v>42660</v>
      </c>
      <c r="AN294" s="29">
        <f>_xll.qlCalendarAdvance(Calendar,AN293,AL294,"f",,Trigger)</f>
        <v>42662</v>
      </c>
      <c r="AO294" s="29">
        <f>_xll.qlInterestRateIndexMaturity(IborIndex&amp;Tenor,AN294,Trigger)</f>
        <v>42695</v>
      </c>
      <c r="AP294" s="66">
        <f>_xll.qlIndexFixing($Z$5,AM294,,Trigger)</f>
        <v>-1.0449363127840172E-3</v>
      </c>
      <c r="AQ294" s="66">
        <f>_xll.qlIndexFixing($AS$1,AN294,,Trigger)</f>
        <v>-9.5613970988028102E-4</v>
      </c>
      <c r="AR294" s="189">
        <f t="shared" si="20"/>
        <v>-0.88796602903736199</v>
      </c>
    </row>
    <row r="295" spans="38:44" ht="11.25" customHeight="1" x14ac:dyDescent="0.25">
      <c r="AL295" s="28" t="s">
        <v>99</v>
      </c>
      <c r="AM295" s="29">
        <f>_xll.qlInterestRateIndexFixingDate(IborIndex&amp;Tenor,AN295,Trigger)</f>
        <v>42661</v>
      </c>
      <c r="AN295" s="29">
        <f>_xll.qlCalendarAdvance(Calendar,AN294,AL295,"f",,Trigger)</f>
        <v>42663</v>
      </c>
      <c r="AO295" s="29">
        <f>_xll.qlInterestRateIndexMaturity(IborIndex&amp;Tenor,AN295,Trigger)</f>
        <v>42695</v>
      </c>
      <c r="AP295" s="66">
        <f>_xll.qlIndexFixing($Z$5,AM295,,Trigger)</f>
        <v>-1.0448864883939868E-3</v>
      </c>
      <c r="AQ295" s="66">
        <f>_xll.qlIndexFixing($AS$1,AN295,,Trigger)</f>
        <v>-9.467529752158906E-4</v>
      </c>
      <c r="AR295" s="189">
        <f t="shared" si="20"/>
        <v>-0.98133513178096188</v>
      </c>
    </row>
    <row r="296" spans="38:44" ht="11.25" customHeight="1" x14ac:dyDescent="0.25">
      <c r="AL296" s="28" t="s">
        <v>99</v>
      </c>
      <c r="AM296" s="29">
        <f>_xll.qlInterestRateIndexFixingDate(IborIndex&amp;Tenor,AN296,Trigger)</f>
        <v>42662</v>
      </c>
      <c r="AN296" s="29">
        <f>_xll.qlCalendarAdvance(Calendar,AN295,AL296,"f",,Trigger)</f>
        <v>42664</v>
      </c>
      <c r="AO296" s="29">
        <f>_xll.qlInterestRateIndexMaturity(IborIndex&amp;Tenor,AN296,Trigger)</f>
        <v>42695</v>
      </c>
      <c r="AP296" s="66">
        <f>_xll.qlIndexFixing($Z$5,AM296,,Trigger)</f>
        <v>-1.0448362771362948E-3</v>
      </c>
      <c r="AQ296" s="66">
        <f>_xll.qlIndexFixing($AS$1,AN296,,Trigger)</f>
        <v>-9.4361515957631253E-4</v>
      </c>
      <c r="AR296" s="189">
        <f t="shared" si="20"/>
        <v>-1.0122111755998222</v>
      </c>
    </row>
    <row r="297" spans="38:44" ht="11.25" customHeight="1" x14ac:dyDescent="0.25">
      <c r="AL297" s="28" t="s">
        <v>99</v>
      </c>
      <c r="AM297" s="29">
        <f>_xll.qlInterestRateIndexFixingDate(IborIndex&amp;Tenor,AN297,Trigger)</f>
        <v>42663</v>
      </c>
      <c r="AN297" s="29">
        <f>_xll.qlCalendarAdvance(Calendar,AN296,AL297,"f",,Trigger)</f>
        <v>42667</v>
      </c>
      <c r="AO297" s="29">
        <f>_xll.qlInterestRateIndexMaturity(IborIndex&amp;Tenor,AN297,Trigger)</f>
        <v>42698</v>
      </c>
      <c r="AP297" s="66">
        <f>_xll.qlIndexFixing($Z$5,AM297,,Trigger)</f>
        <v>-1.0445010461797523E-3</v>
      </c>
      <c r="AQ297" s="66">
        <f>_xll.qlIndexFixing($AS$1,AN297,,Trigger)</f>
        <v>-9.3729999195919919E-4</v>
      </c>
      <c r="AR297" s="189">
        <f t="shared" si="20"/>
        <v>-1.0720105422055308</v>
      </c>
    </row>
    <row r="298" spans="38:44" ht="11.25" customHeight="1" x14ac:dyDescent="0.25">
      <c r="AL298" s="28" t="s">
        <v>99</v>
      </c>
      <c r="AM298" s="29">
        <f>_xll.qlInterestRateIndexFixingDate(IborIndex&amp;Tenor,AN298,Trigger)</f>
        <v>42664</v>
      </c>
      <c r="AN298" s="29">
        <f>_xll.qlCalendarAdvance(Calendar,AN297,AL298,"f",,Trigger)</f>
        <v>42668</v>
      </c>
      <c r="AO298" s="29">
        <f>_xll.qlInterestRateIndexMaturity(IborIndex&amp;Tenor,AN298,Trigger)</f>
        <v>42699</v>
      </c>
      <c r="AP298" s="66">
        <f>_xll.qlIndexFixing($Z$5,AM298,,Trigger)</f>
        <v>-1.0443869198532986E-3</v>
      </c>
      <c r="AQ298" s="66">
        <f>_xll.qlIndexFixing($AS$1,AN298,,Trigger)</f>
        <v>-9.3573824218901036E-4</v>
      </c>
      <c r="AR298" s="189">
        <f t="shared" si="20"/>
        <v>-1.0864867766428821</v>
      </c>
    </row>
    <row r="299" spans="38:44" ht="11.25" customHeight="1" x14ac:dyDescent="0.25">
      <c r="AL299" s="28" t="s">
        <v>99</v>
      </c>
      <c r="AM299" s="29">
        <f>_xll.qlInterestRateIndexFixingDate(IborIndex&amp;Tenor,AN299,Trigger)</f>
        <v>42667</v>
      </c>
      <c r="AN299" s="29">
        <f>_xll.qlCalendarAdvance(Calendar,AN298,AL299,"f",,Trigger)</f>
        <v>42669</v>
      </c>
      <c r="AO299" s="29">
        <f>_xll.qlInterestRateIndexMaturity(IborIndex&amp;Tenor,AN299,Trigger)</f>
        <v>42702</v>
      </c>
      <c r="AP299" s="66">
        <f>_xll.qlIndexFixing($Z$5,AM299,,Trigger)</f>
        <v>-1.0441456363021538E-3</v>
      </c>
      <c r="AQ299" s="66">
        <f>_xll.qlIndexFixing($AS$1,AN299,,Trigger)</f>
        <v>-9.3417500034392691E-4</v>
      </c>
      <c r="AR299" s="189">
        <f t="shared" si="20"/>
        <v>-1.0997063595822687</v>
      </c>
    </row>
    <row r="300" spans="38:44" ht="11.25" customHeight="1" x14ac:dyDescent="0.25">
      <c r="AL300" s="28" t="s">
        <v>99</v>
      </c>
      <c r="AM300" s="29">
        <f>_xll.qlInterestRateIndexFixingDate(IborIndex&amp;Tenor,AN300,Trigger)</f>
        <v>42668</v>
      </c>
      <c r="AN300" s="29">
        <f>_xll.qlCalendarAdvance(Calendar,AN299,AL300,"f",,Trigger)</f>
        <v>42670</v>
      </c>
      <c r="AO300" s="29">
        <f>_xll.qlInterestRateIndexMaturity(IborIndex&amp;Tenor,AN300,Trigger)</f>
        <v>42702</v>
      </c>
      <c r="AP300" s="66">
        <f>_xll.qlIndexFixing($Z$5,AM300,,Trigger)</f>
        <v>-1.0440916910085807E-3</v>
      </c>
      <c r="AQ300" s="66">
        <f>_xll.qlIndexFixing($AS$1,AN300,,Trigger)</f>
        <v>-9.2629009827760456E-4</v>
      </c>
      <c r="AR300" s="189">
        <f t="shared" si="20"/>
        <v>-1.1780159273097612</v>
      </c>
    </row>
    <row r="301" spans="38:44" ht="11.25" customHeight="1" x14ac:dyDescent="0.25">
      <c r="AL301" s="28" t="s">
        <v>99</v>
      </c>
      <c r="AM301" s="29">
        <f>_xll.qlInterestRateIndexFixingDate(IborIndex&amp;Tenor,AN301,Trigger)</f>
        <v>42669</v>
      </c>
      <c r="AN301" s="29">
        <f>_xll.qlCalendarAdvance(Calendar,AN300,AL301,"f",,Trigger)</f>
        <v>42671</v>
      </c>
      <c r="AO301" s="29">
        <f>_xll.qlInterestRateIndexMaturity(IborIndex&amp;Tenor,AN301,Trigger)</f>
        <v>42702</v>
      </c>
      <c r="AP301" s="66">
        <f>_xll.qlIndexFixing($Z$5,AM301,,Trigger)</f>
        <v>-1.0440373520153965E-3</v>
      </c>
      <c r="AQ301" s="66">
        <f>_xll.qlIndexFixing($AS$1,AN301,,Trigger)</f>
        <v>-9.2312333612110109E-4</v>
      </c>
      <c r="AR301" s="189">
        <f t="shared" si="20"/>
        <v>-1.2091401589429538</v>
      </c>
    </row>
    <row r="302" spans="38:44" ht="11.25" customHeight="1" x14ac:dyDescent="0.25">
      <c r="AL302" s="28" t="s">
        <v>99</v>
      </c>
      <c r="AM302" s="29">
        <f>_xll.qlInterestRateIndexFixingDate(IborIndex&amp;Tenor,AN302,Trigger)</f>
        <v>42670</v>
      </c>
      <c r="AN302" s="29">
        <f>_xll.qlCalendarAdvance(Calendar,AN301,AL302,"f",,Trigger)</f>
        <v>42674</v>
      </c>
      <c r="AO302" s="29">
        <f>_xll.qlInterestRateIndexMaturity(IborIndex&amp;Tenor,AN302,Trigger)</f>
        <v>42704</v>
      </c>
      <c r="AP302" s="66">
        <f>_xll.qlIndexFixing($Z$5,AM302,,Trigger)</f>
        <v>-1.0437423589961803E-3</v>
      </c>
      <c r="AQ302" s="66">
        <f>_xll.qlIndexFixing($AS$1,AN302,,Trigger)</f>
        <v>-9.1995212190854048E-4</v>
      </c>
      <c r="AR302" s="189">
        <f t="shared" si="20"/>
        <v>-1.2379023708763981</v>
      </c>
    </row>
    <row r="303" spans="38:44" ht="11.25" customHeight="1" x14ac:dyDescent="0.25">
      <c r="AL303" s="28" t="s">
        <v>99</v>
      </c>
      <c r="AM303" s="29">
        <f>_xll.qlInterestRateIndexFixingDate(IborIndex&amp;Tenor,AN303,Trigger)</f>
        <v>42671</v>
      </c>
      <c r="AN303" s="29">
        <f>_xll.qlCalendarAdvance(Calendar,AN302,AL303,"f",,Trigger)</f>
        <v>42675</v>
      </c>
      <c r="AO303" s="29">
        <f>_xll.qlInterestRateIndexMaturity(IborIndex&amp;Tenor,AN303,Trigger)</f>
        <v>42705</v>
      </c>
      <c r="AP303" s="66">
        <f>_xll.qlIndexFixing($Z$5,AM303,,Trigger)</f>
        <v>-1.0436204122887816E-3</v>
      </c>
      <c r="AQ303" s="66">
        <f>_xll.qlIndexFixing($AS$1,AN303,,Trigger)</f>
        <v>-9.1357102088421294E-4</v>
      </c>
      <c r="AR303" s="189">
        <f t="shared" si="20"/>
        <v>-1.3004939140456862</v>
      </c>
    </row>
    <row r="304" spans="38:44" ht="11.25" customHeight="1" x14ac:dyDescent="0.25">
      <c r="AL304" s="28" t="s">
        <v>99</v>
      </c>
      <c r="AM304" s="29">
        <f>_xll.qlInterestRateIndexFixingDate(IborIndex&amp;Tenor,AN304,Trigger)</f>
        <v>42674</v>
      </c>
      <c r="AN304" s="29">
        <f>_xll.qlCalendarAdvance(Calendar,AN303,AL304,"f",,Trigger)</f>
        <v>42676</v>
      </c>
      <c r="AO304" s="29">
        <f>_xll.qlInterestRateIndexMaturity(IborIndex&amp;Tenor,AN304,Trigger)</f>
        <v>42706</v>
      </c>
      <c r="AP304" s="66">
        <f>_xll.qlIndexFixing($Z$5,AM304,,Trigger)</f>
        <v>-1.0433453785623215E-3</v>
      </c>
      <c r="AQ304" s="66">
        <f>_xll.qlIndexFixing($AS$1,AN304,,Trigger)</f>
        <v>-9.1199213987412609E-4</v>
      </c>
      <c r="AR304" s="189">
        <f t="shared" si="20"/>
        <v>-1.3135323868819537</v>
      </c>
    </row>
    <row r="305" spans="38:44" ht="11.25" customHeight="1" x14ac:dyDescent="0.25">
      <c r="AL305" s="28" t="s">
        <v>99</v>
      </c>
      <c r="AM305" s="29">
        <f>_xll.qlInterestRateIndexFixingDate(IborIndex&amp;Tenor,AN305,Trigger)</f>
        <v>42675</v>
      </c>
      <c r="AN305" s="29">
        <f>_xll.qlCalendarAdvance(Calendar,AN304,AL305,"f",,Trigger)</f>
        <v>42677</v>
      </c>
      <c r="AO305" s="29">
        <f>_xll.qlInterestRateIndexMaturity(IborIndex&amp;Tenor,AN305,Trigger)</f>
        <v>42709</v>
      </c>
      <c r="AP305" s="66">
        <f>_xll.qlIndexFixing($Z$5,AM305,,Trigger)</f>
        <v>-1.0409774922322257E-3</v>
      </c>
      <c r="AQ305" s="66">
        <f>_xll.qlIndexFixing($AS$1,AN305,,Trigger)</f>
        <v>-9.0402926988764065E-4</v>
      </c>
      <c r="AR305" s="189">
        <f t="shared" si="20"/>
        <v>-1.3694822234458504</v>
      </c>
    </row>
    <row r="306" spans="38:44" ht="11.25" customHeight="1" x14ac:dyDescent="0.25">
      <c r="AL306" s="28" t="s">
        <v>99</v>
      </c>
      <c r="AM306" s="29">
        <f>_xll.qlInterestRateIndexFixingDate(IborIndex&amp;Tenor,AN306,Trigger)</f>
        <v>42676</v>
      </c>
      <c r="AN306" s="29">
        <f>_xll.qlCalendarAdvance(Calendar,AN305,AL306,"f",,Trigger)</f>
        <v>42678</v>
      </c>
      <c r="AO306" s="29">
        <f>_xll.qlInterestRateIndexMaturity(IborIndex&amp;Tenor,AN306,Trigger)</f>
        <v>42709</v>
      </c>
      <c r="AP306" s="66">
        <f>_xll.qlIndexFixing($Z$5,AM306,,Trigger)</f>
        <v>-1.0408460299726394E-3</v>
      </c>
      <c r="AQ306" s="66">
        <f>_xll.qlIndexFixing($AS$1,AN306,,Trigger)</f>
        <v>-9.0083134326413017E-4</v>
      </c>
      <c r="AR306" s="189">
        <f t="shared" si="20"/>
        <v>-1.4001468670850923</v>
      </c>
    </row>
    <row r="307" spans="38:44" ht="11.25" customHeight="1" x14ac:dyDescent="0.25">
      <c r="AL307" s="28" t="s">
        <v>99</v>
      </c>
      <c r="AM307" s="29">
        <f>_xll.qlInterestRateIndexFixingDate(IborIndex&amp;Tenor,AN307,Trigger)</f>
        <v>42677</v>
      </c>
      <c r="AN307" s="29">
        <f>_xll.qlCalendarAdvance(Calendar,AN306,AL307,"f",,Trigger)</f>
        <v>42681</v>
      </c>
      <c r="AO307" s="29">
        <f>_xll.qlInterestRateIndexMaturity(IborIndex&amp;Tenor,AN307,Trigger)</f>
        <v>42711</v>
      </c>
      <c r="AP307" s="66">
        <f>_xll.qlIndexFixing($Z$5,AM307,,Trigger)</f>
        <v>-1.0374668264012676E-3</v>
      </c>
      <c r="AQ307" s="66">
        <f>_xll.qlIndexFixing($AS$1,AN307,,Trigger)</f>
        <v>-8.9762896456191399E-4</v>
      </c>
      <c r="AR307" s="189">
        <f t="shared" si="20"/>
        <v>-1.3983786183935365</v>
      </c>
    </row>
    <row r="308" spans="38:44" ht="11.25" customHeight="1" x14ac:dyDescent="0.25">
      <c r="AL308" s="28" t="s">
        <v>99</v>
      </c>
      <c r="AM308" s="29">
        <f>_xll.qlInterestRateIndexFixingDate(IborIndex&amp;Tenor,AN308,Trigger)</f>
        <v>42678</v>
      </c>
      <c r="AN308" s="29">
        <f>_xll.qlCalendarAdvance(Calendar,AN307,AL308,"f",,Trigger)</f>
        <v>42682</v>
      </c>
      <c r="AO308" s="29">
        <f>_xll.qlInterestRateIndexMaturity(IborIndex&amp;Tenor,AN308,Trigger)</f>
        <v>42712</v>
      </c>
      <c r="AP308" s="66">
        <f>_xll.qlIndexFixing($Z$5,AM308,,Trigger)</f>
        <v>-1.0354074703582405E-3</v>
      </c>
      <c r="AQ308" s="66">
        <f>_xll.qlIndexFixing($AS$1,AN308,,Trigger)</f>
        <v>-8.9118564666368361E-4</v>
      </c>
      <c r="AR308" s="189">
        <f t="shared" si="20"/>
        <v>-1.4422182369455694</v>
      </c>
    </row>
    <row r="309" spans="38:44" ht="11.25" customHeight="1" x14ac:dyDescent="0.25">
      <c r="AL309" s="28" t="s">
        <v>99</v>
      </c>
      <c r="AM309" s="29">
        <f>_xll.qlInterestRateIndexFixingDate(IborIndex&amp;Tenor,AN309,Trigger)</f>
        <v>42681</v>
      </c>
      <c r="AN309" s="29">
        <f>_xll.qlCalendarAdvance(Calendar,AN308,AL309,"f",,Trigger)</f>
        <v>42683</v>
      </c>
      <c r="AO309" s="29">
        <f>_xll.qlInterestRateIndexMaturity(IborIndex&amp;Tenor,AN309,Trigger)</f>
        <v>42713</v>
      </c>
      <c r="AP309" s="66">
        <f>_xll.qlIndexFixing($Z$5,AM309,,Trigger)</f>
        <v>-1.0330594184773112E-3</v>
      </c>
      <c r="AQ309" s="66">
        <f>_xll.qlIndexFixing($AS$1,AN309,,Trigger)</f>
        <v>-8.8959112722155546E-4</v>
      </c>
      <c r="AR309" s="189">
        <f t="shared" si="20"/>
        <v>-1.4346829125575573</v>
      </c>
    </row>
    <row r="310" spans="38:44" ht="11.25" customHeight="1" x14ac:dyDescent="0.25">
      <c r="AL310" s="28" t="s">
        <v>99</v>
      </c>
      <c r="AM310" s="29">
        <f>_xll.qlInterestRateIndexFixingDate(IborIndex&amp;Tenor,AN310,Trigger)</f>
        <v>42682</v>
      </c>
      <c r="AN310" s="29">
        <f>_xll.qlCalendarAdvance(Calendar,AN309,AL310,"f",,Trigger)</f>
        <v>42684</v>
      </c>
      <c r="AO310" s="29">
        <f>_xll.qlInterestRateIndexMaturity(IborIndex&amp;Tenor,AN310,Trigger)</f>
        <v>42716</v>
      </c>
      <c r="AP310" s="66">
        <f>_xll.qlIndexFixing($Z$5,AM310,,Trigger)</f>
        <v>-1.0255533014438822E-3</v>
      </c>
      <c r="AQ310" s="66">
        <f>_xll.qlIndexFixing($AS$1,AN310,,Trigger)</f>
        <v>-8.8155028970637872E-4</v>
      </c>
      <c r="AR310" s="189">
        <f t="shared" si="20"/>
        <v>-1.4400301173750352</v>
      </c>
    </row>
    <row r="311" spans="38:44" ht="11.25" customHeight="1" x14ac:dyDescent="0.25">
      <c r="AL311" s="28" t="s">
        <v>99</v>
      </c>
      <c r="AM311" s="29">
        <f>_xll.qlInterestRateIndexFixingDate(IborIndex&amp;Tenor,AN311,Trigger)</f>
        <v>42683</v>
      </c>
      <c r="AN311" s="29">
        <f>_xll.qlCalendarAdvance(Calendar,AN310,AL311,"f",,Trigger)</f>
        <v>42685</v>
      </c>
      <c r="AO311" s="29">
        <f>_xll.qlInterestRateIndexMaturity(IborIndex&amp;Tenor,AN311,Trigger)</f>
        <v>42716</v>
      </c>
      <c r="AP311" s="66">
        <f>_xll.qlIndexFixing($Z$5,AM311,,Trigger)</f>
        <v>-1.0249494456411824E-3</v>
      </c>
      <c r="AQ311" s="66">
        <f>_xll.qlIndexFixing($AS$1,AN311,,Trigger)</f>
        <v>-8.7832119844266643E-4</v>
      </c>
      <c r="AR311" s="189">
        <f t="shared" si="20"/>
        <v>-1.4662824719851599</v>
      </c>
    </row>
    <row r="312" spans="38:44" ht="11.25" customHeight="1" x14ac:dyDescent="0.25">
      <c r="AL312" s="28" t="s">
        <v>99</v>
      </c>
      <c r="AM312" s="29">
        <f>_xll.qlInterestRateIndexFixingDate(IborIndex&amp;Tenor,AN312,Trigger)</f>
        <v>42684</v>
      </c>
      <c r="AN312" s="29">
        <f>_xll.qlCalendarAdvance(Calendar,AN311,AL312,"f",,Trigger)</f>
        <v>42688</v>
      </c>
      <c r="AO312" s="29">
        <f>_xll.qlInterestRateIndexMaturity(IborIndex&amp;Tenor,AN312,Trigger)</f>
        <v>42718</v>
      </c>
      <c r="AP312" s="66">
        <f>_xll.qlIndexFixing($Z$5,AM312,,Trigger)</f>
        <v>-1.0170804649289877E-3</v>
      </c>
      <c r="AQ312" s="66">
        <f>_xll.qlIndexFixing($AS$1,AN312,,Trigger)</f>
        <v>-8.7508765507227082E-4</v>
      </c>
      <c r="AR312" s="189">
        <f t="shared" si="20"/>
        <v>-1.4199280985671692</v>
      </c>
    </row>
    <row r="313" spans="38:44" ht="11.25" customHeight="1" x14ac:dyDescent="0.25">
      <c r="AL313" s="28" t="s">
        <v>99</v>
      </c>
      <c r="AM313" s="29">
        <f>_xll.qlInterestRateIndexFixingDate(IborIndex&amp;Tenor,AN313,Trigger)</f>
        <v>42685</v>
      </c>
      <c r="AN313" s="29">
        <f>_xll.qlCalendarAdvance(Calendar,AN312,AL313,"f",,Trigger)</f>
        <v>42689</v>
      </c>
      <c r="AO313" s="29">
        <f>_xll.qlInterestRateIndexMaturity(IborIndex&amp;Tenor,AN313,Trigger)</f>
        <v>42719</v>
      </c>
      <c r="AP313" s="66">
        <f>_xll.qlIndexFixing($Z$5,AM313,,Trigger)</f>
        <v>-1.0130558111280941E-3</v>
      </c>
      <c r="AQ313" s="66">
        <f>_xll.qlIndexFixing($AS$1,AN313,,Trigger)</f>
        <v>-8.6858211822221643E-4</v>
      </c>
      <c r="AR313" s="189">
        <f t="shared" si="20"/>
        <v>-1.4447369290587764</v>
      </c>
    </row>
    <row r="314" spans="38:44" ht="11.25" customHeight="1" x14ac:dyDescent="0.25">
      <c r="AL314" s="28" t="s">
        <v>99</v>
      </c>
      <c r="AM314" s="29">
        <f>_xll.qlInterestRateIndexFixingDate(IborIndex&amp;Tenor,AN314,Trigger)</f>
        <v>42688</v>
      </c>
      <c r="AN314" s="29">
        <f>_xll.qlCalendarAdvance(Calendar,AN313,AL314,"f",,Trigger)</f>
        <v>42690</v>
      </c>
      <c r="AO314" s="29">
        <f>_xll.qlInterestRateIndexMaturity(IborIndex&amp;Tenor,AN314,Trigger)</f>
        <v>42720</v>
      </c>
      <c r="AP314" s="66">
        <f>_xll.qlIndexFixing($Z$5,AM314,,Trigger)</f>
        <v>-1.0087613372369297E-3</v>
      </c>
      <c r="AQ314" s="66">
        <f>_xll.qlIndexFixing($AS$1,AN314,,Trigger)</f>
        <v>-8.6697196112142032E-4</v>
      </c>
      <c r="AR314" s="189">
        <f t="shared" si="20"/>
        <v>-1.4178937611550941</v>
      </c>
    </row>
    <row r="315" spans="38:44" ht="11.25" customHeight="1" x14ac:dyDescent="0.25">
      <c r="AL315" s="28" t="s">
        <v>99</v>
      </c>
      <c r="AM315" s="29">
        <f>_xll.qlInterestRateIndexFixingDate(IborIndex&amp;Tenor,AN315,Trigger)</f>
        <v>42689</v>
      </c>
      <c r="AN315" s="29">
        <f>_xll.qlCalendarAdvance(Calendar,AN314,AL315,"f",,Trigger)</f>
        <v>42691</v>
      </c>
      <c r="AO315" s="29">
        <f>_xll.qlInterestRateIndexMaturity(IborIndex&amp;Tenor,AN315,Trigger)</f>
        <v>42723</v>
      </c>
      <c r="AP315" s="66">
        <f>_xll.qlIndexFixing($Z$5,AM315,,Trigger)</f>
        <v>-9.9735557227101368E-4</v>
      </c>
      <c r="AQ315" s="66">
        <f>_xll.qlIndexFixing($AS$1,AN315,,Trigger)</f>
        <v>-8.5885315650946481E-4</v>
      </c>
      <c r="AR315" s="189">
        <f t="shared" si="20"/>
        <v>-1.3850241576154887</v>
      </c>
    </row>
    <row r="316" spans="38:44" ht="11.25" customHeight="1" x14ac:dyDescent="0.25">
      <c r="AL316" s="28" t="s">
        <v>99</v>
      </c>
      <c r="AM316" s="29">
        <f>_xll.qlInterestRateIndexFixingDate(IborIndex&amp;Tenor,AN316,Trigger)</f>
        <v>42690</v>
      </c>
      <c r="AN316" s="29">
        <f>_xll.qlCalendarAdvance(Calendar,AN315,AL316,"f",,Trigger)</f>
        <v>42692</v>
      </c>
      <c r="AO316" s="29">
        <f>_xll.qlInterestRateIndexMaturity(IborIndex&amp;Tenor,AN316,Trigger)</f>
        <v>42723</v>
      </c>
      <c r="AP316" s="66">
        <f>_xll.qlIndexFixing($Z$5,AM316,,Trigger)</f>
        <v>-9.958691305368382E-4</v>
      </c>
      <c r="AQ316" s="66">
        <f>_xll.qlIndexFixing($AS$1,AN316,,Trigger)</f>
        <v>-8.5559290042702685E-4</v>
      </c>
      <c r="AR316" s="189">
        <f t="shared" si="20"/>
        <v>-1.4027623010981136</v>
      </c>
    </row>
    <row r="317" spans="38:44" ht="11.25" customHeight="1" x14ac:dyDescent="0.25">
      <c r="AL317" s="28" t="s">
        <v>99</v>
      </c>
      <c r="AM317" s="29">
        <f>_xll.qlInterestRateIndexFixingDate(IborIndex&amp;Tenor,AN317,Trigger)</f>
        <v>42691</v>
      </c>
      <c r="AN317" s="29">
        <f>_xll.qlCalendarAdvance(Calendar,AN316,AL317,"f",,Trigger)</f>
        <v>42695</v>
      </c>
      <c r="AO317" s="29">
        <f>_xll.qlInterestRateIndexMaturity(IborIndex&amp;Tenor,AN317,Trigger)</f>
        <v>42725</v>
      </c>
      <c r="AP317" s="66">
        <f>_xll.qlIndexFixing($Z$5,AM317,,Trigger)</f>
        <v>-9.8334263380683851E-4</v>
      </c>
      <c r="AQ317" s="66">
        <f>_xll.qlIndexFixing($AS$1,AN317,,Trigger)</f>
        <v>-8.5232819221525702E-4</v>
      </c>
      <c r="AR317" s="189">
        <f t="shared" si="20"/>
        <v>-1.3101444159158149</v>
      </c>
    </row>
    <row r="318" spans="38:44" ht="11.25" customHeight="1" x14ac:dyDescent="0.25">
      <c r="AL318" s="28" t="s">
        <v>99</v>
      </c>
      <c r="AM318" s="29">
        <f>_xll.qlInterestRateIndexFixingDate(IborIndex&amp;Tenor,AN318,Trigger)</f>
        <v>42692</v>
      </c>
      <c r="AN318" s="29">
        <f>_xll.qlCalendarAdvance(Calendar,AN317,AL318,"f",,Trigger)</f>
        <v>42696</v>
      </c>
      <c r="AO318" s="29">
        <f>_xll.qlInterestRateIndexMaturity(IborIndex&amp;Tenor,AN318,Trigger)</f>
        <v>42726</v>
      </c>
      <c r="AP318" s="66">
        <f>_xll.qlIndexFixing($Z$5,AM318,,Trigger)</f>
        <v>-9.7749034694638581E-4</v>
      </c>
      <c r="AQ318" s="66">
        <f>_xll.qlIndexFixing($AS$1,AN318,,Trigger)</f>
        <v>-8.4410892108936644E-4</v>
      </c>
      <c r="AR318" s="189">
        <f t="shared" si="20"/>
        <v>-1.3338142585701938</v>
      </c>
    </row>
    <row r="319" spans="38:44" ht="11.25" customHeight="1" x14ac:dyDescent="0.25">
      <c r="AL319" s="28" t="s">
        <v>99</v>
      </c>
      <c r="AM319" s="29">
        <f>_xll.qlInterestRateIndexFixingDate(IborIndex&amp;Tenor,AN319,Trigger)</f>
        <v>42695</v>
      </c>
      <c r="AN319" s="29">
        <f>_xll.qlCalendarAdvance(Calendar,AN318,AL319,"f",,Trigger)</f>
        <v>42697</v>
      </c>
      <c r="AO319" s="29">
        <f>_xll.qlInterestRateIndexMaturity(IborIndex&amp;Tenor,AN319,Trigger)</f>
        <v>42727</v>
      </c>
      <c r="AP319" s="66">
        <f>_xll.qlIndexFixing($Z$5,AM319,,Trigger)</f>
        <v>-9.7138896061288449E-4</v>
      </c>
      <c r="AQ319" s="66">
        <f>_xll.qlIndexFixing($AS$1,AN319,,Trigger)</f>
        <v>-8.424823849800811E-4</v>
      </c>
      <c r="AR319" s="189">
        <f t="shared" si="20"/>
        <v>-1.2890657563280339</v>
      </c>
    </row>
    <row r="320" spans="38:44" ht="11.25" customHeight="1" x14ac:dyDescent="0.25">
      <c r="AL320" s="28" t="s">
        <v>99</v>
      </c>
      <c r="AM320" s="29">
        <f>_xll.qlInterestRateIndexFixingDate(IborIndex&amp;Tenor,AN320,Trigger)</f>
        <v>42696</v>
      </c>
      <c r="AN320" s="29">
        <f>_xll.qlCalendarAdvance(Calendar,AN319,AL320,"f",,Trigger)</f>
        <v>42698</v>
      </c>
      <c r="AO320" s="29">
        <f>_xll.qlInterestRateIndexMaturity(IborIndex&amp;Tenor,AN320,Trigger)</f>
        <v>42731</v>
      </c>
      <c r="AP320" s="66">
        <f>_xll.qlIndexFixing($Z$5,AM320,,Trigger)</f>
        <v>-9.5345070301622325E-4</v>
      </c>
      <c r="AQ320" s="66">
        <f>_xll.qlIndexFixing($AS$1,AN320,,Trigger)</f>
        <v>-8.3593786905922229E-4</v>
      </c>
      <c r="AR320" s="189">
        <f t="shared" si="20"/>
        <v>-1.1751283395700096</v>
      </c>
    </row>
    <row r="321" spans="38:44" ht="11.25" customHeight="1" x14ac:dyDescent="0.25">
      <c r="AL321" s="28" t="s">
        <v>99</v>
      </c>
      <c r="AM321" s="29">
        <f>_xll.qlInterestRateIndexFixingDate(IborIndex&amp;Tenor,AN321,Trigger)</f>
        <v>42697</v>
      </c>
      <c r="AN321" s="29">
        <f>_xll.qlCalendarAdvance(Calendar,AN320,AL321,"f",,Trigger)</f>
        <v>42699</v>
      </c>
      <c r="AO321" s="29">
        <f>_xll.qlInterestRateIndexMaturity(IborIndex&amp;Tenor,AN321,Trigger)</f>
        <v>42731</v>
      </c>
      <c r="AP321" s="66">
        <f>_xll.qlIndexFixing($Z$5,AM321,,Trigger)</f>
        <v>-9.5066676769728353E-4</v>
      </c>
      <c r="AQ321" s="66">
        <f>_xll.qlIndexFixing($AS$1,AN321,,Trigger)</f>
        <v>-8.3264644798086707E-4</v>
      </c>
      <c r="AR321" s="189">
        <f t="shared" si="20"/>
        <v>-1.1802031971641647</v>
      </c>
    </row>
    <row r="322" spans="38:44" ht="11.25" customHeight="1" x14ac:dyDescent="0.25">
      <c r="AL322" s="28" t="s">
        <v>99</v>
      </c>
      <c r="AM322" s="29">
        <f>_xll.qlInterestRateIndexFixingDate(IborIndex&amp;Tenor,AN322,Trigger)</f>
        <v>42698</v>
      </c>
      <c r="AN322" s="29">
        <f>_xll.qlCalendarAdvance(Calendar,AN321,AL322,"f",,Trigger)</f>
        <v>42702</v>
      </c>
      <c r="AO322" s="29">
        <f>_xll.qlInterestRateIndexMaturity(IborIndex&amp;Tenor,AN322,Trigger)</f>
        <v>42732</v>
      </c>
      <c r="AP322" s="66">
        <f>_xll.qlIndexFixing($Z$5,AM322,,Trigger)</f>
        <v>-9.3725572955660752E-4</v>
      </c>
      <c r="AQ322" s="66">
        <f>_xll.qlIndexFixing($AS$1,AN322,,Trigger)</f>
        <v>-8.2935057474919915E-4</v>
      </c>
      <c r="AR322" s="189">
        <f t="shared" si="20"/>
        <v>-1.0790515480740837</v>
      </c>
    </row>
    <row r="323" spans="38:44" ht="11.25" customHeight="1" x14ac:dyDescent="0.25">
      <c r="AL323" s="28" t="s">
        <v>99</v>
      </c>
      <c r="AM323" s="29">
        <f>_xll.qlInterestRateIndexFixingDate(IborIndex&amp;Tenor,AN323,Trigger)</f>
        <v>42699</v>
      </c>
      <c r="AN323" s="29">
        <f>_xll.qlCalendarAdvance(Calendar,AN322,AL323,"f",,Trigger)</f>
        <v>42703</v>
      </c>
      <c r="AO323" s="29">
        <f>_xll.qlInterestRateIndexMaturity(IborIndex&amp;Tenor,AN323,Trigger)</f>
        <v>42733</v>
      </c>
      <c r="AP323" s="66">
        <f>_xll.qlIndexFixing($Z$5,AM323,,Trigger)</f>
        <v>-9.29726389206742E-4</v>
      </c>
      <c r="AQ323" s="66">
        <f>_xll.qlIndexFixing($AS$1,AN323,,Trigger)</f>
        <v>-8.227205933981907E-4</v>
      </c>
      <c r="AR323" s="189">
        <f t="shared" ref="AR323:AR386" si="21">(AP323-AQ323)*10000</f>
        <v>-1.070057958085513</v>
      </c>
    </row>
    <row r="324" spans="38:44" ht="11.25" customHeight="1" x14ac:dyDescent="0.25">
      <c r="AL324" s="28" t="s">
        <v>99</v>
      </c>
      <c r="AM324" s="29">
        <f>_xll.qlInterestRateIndexFixingDate(IborIndex&amp;Tenor,AN324,Trigger)</f>
        <v>42702</v>
      </c>
      <c r="AN324" s="29">
        <f>_xll.qlCalendarAdvance(Calendar,AN323,AL324,"f",,Trigger)</f>
        <v>42704</v>
      </c>
      <c r="AO324" s="29">
        <f>_xll.qlInterestRateIndexMaturity(IborIndex&amp;Tenor,AN324,Trigger)</f>
        <v>42734</v>
      </c>
      <c r="AP324" s="66">
        <f>_xll.qlIndexFixing($Z$5,AM324,,Trigger)</f>
        <v>-9.2197051513176476E-4</v>
      </c>
      <c r="AQ324" s="66">
        <f>_xll.qlIndexFixing($AS$1,AN324,,Trigger)</f>
        <v>-8.2107916347286302E-4</v>
      </c>
      <c r="AR324" s="189">
        <f t="shared" si="21"/>
        <v>-1.0089135165890173</v>
      </c>
    </row>
    <row r="325" spans="38:44" ht="11.25" customHeight="1" x14ac:dyDescent="0.25">
      <c r="AL325" s="28" t="s">
        <v>99</v>
      </c>
      <c r="AM325" s="29">
        <f>_xll.qlInterestRateIndexFixingDate(IborIndex&amp;Tenor,AN325,Trigger)</f>
        <v>42703</v>
      </c>
      <c r="AN325" s="29">
        <f>_xll.qlCalendarAdvance(Calendar,AN324,AL325,"f",,Trigger)</f>
        <v>42705</v>
      </c>
      <c r="AO325" s="29">
        <f>_xll.qlInterestRateIndexMaturity(IborIndex&amp;Tenor,AN325,Trigger)</f>
        <v>42737</v>
      </c>
      <c r="AP325" s="66">
        <f>_xll.qlIndexFixing($Z$5,AM325,,Trigger)</f>
        <v>-9.0638610972942901E-4</v>
      </c>
      <c r="AQ325" s="66">
        <f>_xll.qlIndexFixing($AS$1,AN325,,Trigger)</f>
        <v>-8.1113146206186987E-4</v>
      </c>
      <c r="AR325" s="189">
        <f t="shared" si="21"/>
        <v>-0.95254647667559145</v>
      </c>
    </row>
    <row r="326" spans="38:44" ht="11.25" customHeight="1" x14ac:dyDescent="0.25">
      <c r="AL326" s="28" t="s">
        <v>99</v>
      </c>
      <c r="AM326" s="29">
        <f>_xll.qlInterestRateIndexFixingDate(IborIndex&amp;Tenor,AN326,Trigger)</f>
        <v>42704</v>
      </c>
      <c r="AN326" s="29">
        <f>_xll.qlCalendarAdvance(Calendar,AN325,AL326,"f",,Trigger)</f>
        <v>42706</v>
      </c>
      <c r="AO326" s="29">
        <f>_xll.qlInterestRateIndexMaturity(IborIndex&amp;Tenor,AN326,Trigger)</f>
        <v>42737</v>
      </c>
      <c r="AP326" s="66">
        <f>_xll.qlIndexFixing($Z$5,AM326,,Trigger)</f>
        <v>-9.0217189223711937E-4</v>
      </c>
      <c r="AQ326" s="66">
        <f>_xll.qlIndexFixing($AS$1,AN326,,Trigger)</f>
        <v>-8.0780665719174059E-4</v>
      </c>
      <c r="AR326" s="189">
        <f t="shared" si="21"/>
        <v>-0.94365235045378781</v>
      </c>
    </row>
    <row r="327" spans="38:44" ht="11.25" customHeight="1" x14ac:dyDescent="0.25">
      <c r="AL327" s="28" t="s">
        <v>99</v>
      </c>
      <c r="AM327" s="29">
        <f>_xll.qlInterestRateIndexFixingDate(IborIndex&amp;Tenor,AN327,Trigger)</f>
        <v>42705</v>
      </c>
      <c r="AN327" s="29">
        <f>_xll.qlCalendarAdvance(Calendar,AN326,AL327,"f",,Trigger)</f>
        <v>42709</v>
      </c>
      <c r="AO327" s="29">
        <f>_xll.qlInterestRateIndexMaturity(IborIndex&amp;Tenor,AN327,Trigger)</f>
        <v>42740</v>
      </c>
      <c r="AP327" s="66">
        <f>_xll.qlIndexFixing($Z$5,AM327,,Trigger)</f>
        <v>-8.786915014144794E-4</v>
      </c>
      <c r="AQ327" s="66">
        <f>_xll.qlIndexFixing($AS$1,AN327,,Trigger)</f>
        <v>-8.0111816801312335E-4</v>
      </c>
      <c r="AR327" s="189">
        <f t="shared" si="21"/>
        <v>-0.77573333401356059</v>
      </c>
    </row>
    <row r="328" spans="38:44" ht="11.25" customHeight="1" x14ac:dyDescent="0.25">
      <c r="AL328" s="28" t="s">
        <v>99</v>
      </c>
      <c r="AM328" s="29">
        <f>_xll.qlInterestRateIndexFixingDate(IborIndex&amp;Tenor,AN328,Trigger)</f>
        <v>42706</v>
      </c>
      <c r="AN328" s="29">
        <f>_xll.qlCalendarAdvance(Calendar,AN327,AL328,"f",,Trigger)</f>
        <v>42710</v>
      </c>
      <c r="AO328" s="29">
        <f>_xll.qlInterestRateIndexMaturity(IborIndex&amp;Tenor,AN328,Trigger)</f>
        <v>42741</v>
      </c>
      <c r="AP328" s="66">
        <f>_xll.qlIndexFixing($Z$5,AM328,,Trigger)</f>
        <v>-8.7104288088786736E-4</v>
      </c>
      <c r="AQ328" s="66">
        <f>_xll.qlIndexFixing($AS$1,AN328,,Trigger)</f>
        <v>-7.9946259435276223E-4</v>
      </c>
      <c r="AR328" s="189">
        <f t="shared" si="21"/>
        <v>-0.7158028653510512</v>
      </c>
    </row>
    <row r="329" spans="38:44" ht="11.25" customHeight="1" x14ac:dyDescent="0.25">
      <c r="AL329" s="28" t="s">
        <v>99</v>
      </c>
      <c r="AM329" s="29">
        <f>_xll.qlInterestRateIndexFixingDate(IborIndex&amp;Tenor,AN329,Trigger)</f>
        <v>42709</v>
      </c>
      <c r="AN329" s="29">
        <f>_xll.qlCalendarAdvance(Calendar,AN328,AL329,"f",,Trigger)</f>
        <v>42711</v>
      </c>
      <c r="AO329" s="29">
        <f>_xll.qlInterestRateIndexMaturity(IborIndex&amp;Tenor,AN329,Trigger)</f>
        <v>42744</v>
      </c>
      <c r="AP329" s="66">
        <f>_xll.qlIndexFixing($Z$5,AM329,,Trigger)</f>
        <v>-8.5651483558869443E-4</v>
      </c>
      <c r="AQ329" s="66">
        <f>_xll.qlIndexFixing($AS$1,AN329,,Trigger)</f>
        <v>-7.9780552933941189E-4</v>
      </c>
      <c r="AR329" s="189">
        <f t="shared" si="21"/>
        <v>-0.58709306249282545</v>
      </c>
    </row>
    <row r="330" spans="38:44" ht="11.25" customHeight="1" x14ac:dyDescent="0.25">
      <c r="AL330" s="28" t="s">
        <v>99</v>
      </c>
      <c r="AM330" s="29">
        <f>_xll.qlInterestRateIndexFixingDate(IborIndex&amp;Tenor,AN330,Trigger)</f>
        <v>42710</v>
      </c>
      <c r="AN330" s="29">
        <f>_xll.qlCalendarAdvance(Calendar,AN329,AL330,"f",,Trigger)</f>
        <v>42712</v>
      </c>
      <c r="AO330" s="29">
        <f>_xll.qlInterestRateIndexMaturity(IborIndex&amp;Tenor,AN330,Trigger)</f>
        <v>42744</v>
      </c>
      <c r="AP330" s="66">
        <f>_xll.qlIndexFixing($Z$5,AM330,,Trigger)</f>
        <v>-8.5256696373714469E-4</v>
      </c>
      <c r="AQ330" s="66">
        <f>_xll.qlIndexFixing($AS$1,AN330,,Trigger)</f>
        <v>-7.8776433153714446E-4</v>
      </c>
      <c r="AR330" s="189">
        <f t="shared" si="21"/>
        <v>-0.64802632200000232</v>
      </c>
    </row>
    <row r="331" spans="38:44" ht="11.25" customHeight="1" x14ac:dyDescent="0.25">
      <c r="AL331" s="28" t="s">
        <v>99</v>
      </c>
      <c r="AM331" s="29">
        <f>_xll.qlInterestRateIndexFixingDate(IborIndex&amp;Tenor,AN331,Trigger)</f>
        <v>42711</v>
      </c>
      <c r="AN331" s="29">
        <f>_xll.qlCalendarAdvance(Calendar,AN330,AL331,"f",,Trigger)</f>
        <v>42713</v>
      </c>
      <c r="AO331" s="29">
        <f>_xll.qlInterestRateIndexMaturity(IborIndex&amp;Tenor,AN331,Trigger)</f>
        <v>42744</v>
      </c>
      <c r="AP331" s="66">
        <f>_xll.qlIndexFixing($Z$5,AM331,,Trigger)</f>
        <v>-8.4864732957893208E-4</v>
      </c>
      <c r="AQ331" s="66">
        <f>_xll.qlIndexFixing($AS$1,AN331,,Trigger)</f>
        <v>-7.8440836115297482E-4</v>
      </c>
      <c r="AR331" s="189">
        <f t="shared" si="21"/>
        <v>-0.64238968425957255</v>
      </c>
    </row>
    <row r="332" spans="38:44" ht="11.25" customHeight="1" x14ac:dyDescent="0.25">
      <c r="AL332" s="28" t="s">
        <v>99</v>
      </c>
      <c r="AM332" s="29">
        <f>_xll.qlInterestRateIndexFixingDate(IborIndex&amp;Tenor,AN332,Trigger)</f>
        <v>42712</v>
      </c>
      <c r="AN332" s="29">
        <f>_xll.qlCalendarAdvance(Calendar,AN331,AL332,"f",,Trigger)</f>
        <v>42716</v>
      </c>
      <c r="AO332" s="29">
        <f>_xll.qlInterestRateIndexMaturity(IborIndex&amp;Tenor,AN332,Trigger)</f>
        <v>42747</v>
      </c>
      <c r="AP332" s="66">
        <f>_xll.qlIndexFixing($Z$5,AM332,,Trigger)</f>
        <v>-8.271009152384782E-4</v>
      </c>
      <c r="AQ332" s="66">
        <f>_xll.qlIndexFixing($AS$1,AN332,,Trigger)</f>
        <v>-7.7765764370079705E-4</v>
      </c>
      <c r="AR332" s="189">
        <f t="shared" si="21"/>
        <v>-0.49443271537681155</v>
      </c>
    </row>
    <row r="333" spans="38:44" ht="11.25" customHeight="1" x14ac:dyDescent="0.25">
      <c r="AL333" s="28" t="s">
        <v>99</v>
      </c>
      <c r="AM333" s="29">
        <f>_xll.qlInterestRateIndexFixingDate(IborIndex&amp;Tenor,AN333,Trigger)</f>
        <v>42713</v>
      </c>
      <c r="AN333" s="29">
        <f>_xll.qlCalendarAdvance(Calendar,AN332,AL333,"f",,Trigger)</f>
        <v>42717</v>
      </c>
      <c r="AO333" s="29">
        <f>_xll.qlInterestRateIndexMaturity(IborIndex&amp;Tenor,AN333,Trigger)</f>
        <v>42748</v>
      </c>
      <c r="AP333" s="66">
        <f>_xll.qlIndexFixing($Z$5,AM333,,Trigger)</f>
        <v>-8.2011273458111112E-4</v>
      </c>
      <c r="AQ333" s="66">
        <f>_xll.qlIndexFixing($AS$1,AN333,,Trigger)</f>
        <v>-7.7598643574941506E-4</v>
      </c>
      <c r="AR333" s="189">
        <f t="shared" si="21"/>
        <v>-0.44126298831696059</v>
      </c>
    </row>
    <row r="334" spans="38:44" ht="11.25" customHeight="1" x14ac:dyDescent="0.25">
      <c r="AL334" s="28" t="s">
        <v>99</v>
      </c>
      <c r="AM334" s="29">
        <f>_xll.qlInterestRateIndexFixingDate(IborIndex&amp;Tenor,AN334,Trigger)</f>
        <v>42716</v>
      </c>
      <c r="AN334" s="29">
        <f>_xll.qlCalendarAdvance(Calendar,AN333,AL334,"f",,Trigger)</f>
        <v>42718</v>
      </c>
      <c r="AO334" s="29">
        <f>_xll.qlInterestRateIndexMaturity(IborIndex&amp;Tenor,AN334,Trigger)</f>
        <v>42751</v>
      </c>
      <c r="AP334" s="66">
        <f>_xll.qlIndexFixing($Z$5,AM334,,Trigger)</f>
        <v>-8.0697154797688085E-4</v>
      </c>
      <c r="AQ334" s="66">
        <f>_xll.qlIndexFixing($AS$1,AN334,,Trigger)</f>
        <v>-7.7431373658704906E-4</v>
      </c>
      <c r="AR334" s="189">
        <f t="shared" si="21"/>
        <v>-0.32657811389831798</v>
      </c>
    </row>
    <row r="335" spans="38:44" ht="11.25" customHeight="1" x14ac:dyDescent="0.25">
      <c r="AL335" s="28" t="s">
        <v>99</v>
      </c>
      <c r="AM335" s="29">
        <f>_xll.qlInterestRateIndexFixingDate(IborIndex&amp;Tenor,AN335,Trigger)</f>
        <v>42717</v>
      </c>
      <c r="AN335" s="29">
        <f>_xll.qlCalendarAdvance(Calendar,AN334,AL335,"f",,Trigger)</f>
        <v>42719</v>
      </c>
      <c r="AO335" s="29">
        <f>_xll.qlInterestRateIndexMaturity(IborIndex&amp;Tenor,AN335,Trigger)</f>
        <v>42751</v>
      </c>
      <c r="AP335" s="66">
        <f>_xll.qlIndexFixing($Z$5,AM335,,Trigger)</f>
        <v>-8.0334326187384009E-4</v>
      </c>
      <c r="AQ335" s="66">
        <f>_xll.qlIndexFixing($AS$1,AN335,,Trigger)</f>
        <v>-7.6417904182879773E-4</v>
      </c>
      <c r="AR335" s="189">
        <f t="shared" si="21"/>
        <v>-0.39164220045042358</v>
      </c>
    </row>
    <row r="336" spans="38:44" ht="11.25" customHeight="1" x14ac:dyDescent="0.25">
      <c r="AL336" s="28" t="s">
        <v>99</v>
      </c>
      <c r="AM336" s="29">
        <f>_xll.qlInterestRateIndexFixingDate(IborIndex&amp;Tenor,AN336,Trigger)</f>
        <v>42718</v>
      </c>
      <c r="AN336" s="29">
        <f>_xll.qlCalendarAdvance(Calendar,AN335,AL336,"f",,Trigger)</f>
        <v>42720</v>
      </c>
      <c r="AO336" s="29">
        <f>_xll.qlInterestRateIndexMaturity(IborIndex&amp;Tenor,AN336,Trigger)</f>
        <v>42751</v>
      </c>
      <c r="AP336" s="66">
        <f>_xll.qlIndexFixing($Z$5,AM336,,Trigger)</f>
        <v>-7.9974584606734567E-4</v>
      </c>
      <c r="AQ336" s="66">
        <f>_xll.qlIndexFixing($AS$1,AN336,,Trigger)</f>
        <v>-7.6079190573719393E-4</v>
      </c>
      <c r="AR336" s="189">
        <f t="shared" si="21"/>
        <v>-0.38953940330151732</v>
      </c>
    </row>
    <row r="337" spans="38:44" ht="11.25" customHeight="1" x14ac:dyDescent="0.25">
      <c r="AL337" s="28" t="s">
        <v>99</v>
      </c>
      <c r="AM337" s="29">
        <f>_xll.qlInterestRateIndexFixingDate(IborIndex&amp;Tenor,AN337,Trigger)</f>
        <v>42719</v>
      </c>
      <c r="AN337" s="29">
        <f>_xll.qlCalendarAdvance(Calendar,AN336,AL337,"f",,Trigger)</f>
        <v>42723</v>
      </c>
      <c r="AO337" s="29">
        <f>_xll.qlInterestRateIndexMaturity(IborIndex&amp;Tenor,AN337,Trigger)</f>
        <v>42754</v>
      </c>
      <c r="AP337" s="66">
        <f>_xll.qlIndexFixing($Z$5,AM337,,Trigger)</f>
        <v>-7.802991093522069E-4</v>
      </c>
      <c r="AQ337" s="66">
        <f>_xll.qlIndexFixing($AS$1,AN337,,Trigger)</f>
        <v>-7.5397895749022717E-4</v>
      </c>
      <c r="AR337" s="189">
        <f t="shared" si="21"/>
        <v>-0.26320151861979729</v>
      </c>
    </row>
    <row r="338" spans="38:44" ht="11.25" customHeight="1" x14ac:dyDescent="0.25">
      <c r="AL338" s="28" t="s">
        <v>99</v>
      </c>
      <c r="AM338" s="29">
        <f>_xll.qlInterestRateIndexFixingDate(IborIndex&amp;Tenor,AN338,Trigger)</f>
        <v>42720</v>
      </c>
      <c r="AN338" s="29">
        <f>_xll.qlCalendarAdvance(Calendar,AN337,AL338,"f",,Trigger)</f>
        <v>42724</v>
      </c>
      <c r="AO338" s="29">
        <f>_xll.qlInterestRateIndexMaturity(IborIndex&amp;Tenor,AN338,Trigger)</f>
        <v>42755</v>
      </c>
      <c r="AP338" s="66">
        <f>_xll.qlIndexFixing($Z$5,AM338,,Trigger)</f>
        <v>-7.740266023132721E-4</v>
      </c>
      <c r="AQ338" s="66">
        <f>_xll.qlIndexFixing($AS$1,AN338,,Trigger)</f>
        <v>-7.5229211622299119E-4</v>
      </c>
      <c r="AR338" s="189">
        <f t="shared" si="21"/>
        <v>-0.21734486090280908</v>
      </c>
    </row>
    <row r="339" spans="38:44" ht="11.25" customHeight="1" x14ac:dyDescent="0.25">
      <c r="AL339" s="28" t="s">
        <v>99</v>
      </c>
      <c r="AM339" s="29">
        <f>_xll.qlInterestRateIndexFixingDate(IborIndex&amp;Tenor,AN339,Trigger)</f>
        <v>42723</v>
      </c>
      <c r="AN339" s="29">
        <f>_xll.qlCalendarAdvance(Calendar,AN338,AL339,"f",,Trigger)</f>
        <v>42725</v>
      </c>
      <c r="AO339" s="29">
        <f>_xll.qlInterestRateIndexMaturity(IborIndex&amp;Tenor,AN339,Trigger)</f>
        <v>42758</v>
      </c>
      <c r="AP339" s="66">
        <f>_xll.qlIndexFixing($Z$5,AM339,,Trigger)</f>
        <v>-7.6238270747582123E-4</v>
      </c>
      <c r="AQ339" s="66">
        <f>_xll.qlIndexFixing($AS$1,AN339,,Trigger)</f>
        <v>-7.5060378389038291E-4</v>
      </c>
      <c r="AR339" s="189">
        <f t="shared" si="21"/>
        <v>-0.11778923585438321</v>
      </c>
    </row>
    <row r="340" spans="38:44" ht="11.25" customHeight="1" x14ac:dyDescent="0.25">
      <c r="AL340" s="28" t="s">
        <v>99</v>
      </c>
      <c r="AM340" s="29">
        <f>_xll.qlInterestRateIndexFixingDate(IborIndex&amp;Tenor,AN340,Trigger)</f>
        <v>42724</v>
      </c>
      <c r="AN340" s="29">
        <f>_xll.qlCalendarAdvance(Calendar,AN339,AL340,"f",,Trigger)</f>
        <v>42726</v>
      </c>
      <c r="AO340" s="29">
        <f>_xll.qlInterestRateIndexMaturity(IborIndex&amp;Tenor,AN340,Trigger)</f>
        <v>42758</v>
      </c>
      <c r="AP340" s="66">
        <f>_xll.qlIndexFixing($Z$5,AM340,,Trigger)</f>
        <v>-7.5910164128681346E-4</v>
      </c>
      <c r="AQ340" s="66">
        <f>_xll.qlIndexFixing($AS$1,AN340,,Trigger)</f>
        <v>-7.3695728962029595E-4</v>
      </c>
      <c r="AR340" s="189">
        <f t="shared" si="21"/>
        <v>-0.22144351666517503</v>
      </c>
    </row>
    <row r="341" spans="38:44" ht="11.25" customHeight="1" x14ac:dyDescent="0.25">
      <c r="AL341" s="28" t="s">
        <v>99</v>
      </c>
      <c r="AM341" s="29">
        <f>_xll.qlInterestRateIndexFixingDate(IborIndex&amp;Tenor,AN341,Trigger)</f>
        <v>42725</v>
      </c>
      <c r="AN341" s="29">
        <f>_xll.qlCalendarAdvance(Calendar,AN340,AL341,"f",,Trigger)</f>
        <v>42727</v>
      </c>
      <c r="AO341" s="29">
        <f>_xll.qlInterestRateIndexMaturity(IborIndex&amp;Tenor,AN341,Trigger)</f>
        <v>42758</v>
      </c>
      <c r="AP341" s="66">
        <f>_xll.qlIndexFixing($Z$5,AM341,,Trigger)</f>
        <v>-7.5585407786802413E-4</v>
      </c>
      <c r="AQ341" s="66">
        <f>_xll.qlIndexFixing($AS$1,AN341,,Trigger)</f>
        <v>-7.3008210796194305E-4</v>
      </c>
      <c r="AR341" s="189">
        <f t="shared" si="21"/>
        <v>-0.25771969906081077</v>
      </c>
    </row>
    <row r="342" spans="38:44" ht="11.25" customHeight="1" x14ac:dyDescent="0.25">
      <c r="AL342" s="28" t="s">
        <v>99</v>
      </c>
      <c r="AM342" s="29">
        <f>_xll.qlInterestRateIndexFixingDate(IborIndex&amp;Tenor,AN342,Trigger)</f>
        <v>42726</v>
      </c>
      <c r="AN342" s="29">
        <f>_xll.qlCalendarAdvance(Calendar,AN341,AL342,"f",,Trigger)</f>
        <v>42731</v>
      </c>
      <c r="AO342" s="29">
        <f>_xll.qlInterestRateIndexMaturity(IborIndex&amp;Tenor,AN342,Trigger)</f>
        <v>42762</v>
      </c>
      <c r="AP342" s="66">
        <f>_xll.qlIndexFixing($Z$5,AM342,,Trigger)</f>
        <v>-7.3317112026806451E-4</v>
      </c>
      <c r="AQ342" s="66">
        <f>_xll.qlIndexFixing($AS$1,AN342,,Trigger)</f>
        <v>-7.2837963439584263E-4</v>
      </c>
      <c r="AR342" s="189">
        <f t="shared" si="21"/>
        <v>-4.7914858722218796E-2</v>
      </c>
    </row>
    <row r="343" spans="38:44" ht="11.25" customHeight="1" x14ac:dyDescent="0.25">
      <c r="AL343" s="28" t="s">
        <v>99</v>
      </c>
      <c r="AM343" s="29">
        <f>_xll.qlInterestRateIndexFixingDate(IborIndex&amp;Tenor,AN343,Trigger)</f>
        <v>42727</v>
      </c>
      <c r="AN343" s="29">
        <f>_xll.qlCalendarAdvance(Calendar,AN342,AL343,"f",,Trigger)</f>
        <v>42732</v>
      </c>
      <c r="AO343" s="29">
        <f>_xll.qlInterestRateIndexMaturity(IborIndex&amp;Tenor,AN343,Trigger)</f>
        <v>42765</v>
      </c>
      <c r="AP343" s="66">
        <f>_xll.qlIndexFixing($Z$5,AM343,,Trigger)</f>
        <v>-7.2313495212709847E-4</v>
      </c>
      <c r="AQ343" s="66">
        <f>_xll.qlIndexFixing($AS$1,AN343,,Trigger)</f>
        <v>-7.2494575631520952E-4</v>
      </c>
      <c r="AR343" s="189">
        <f t="shared" si="21"/>
        <v>1.810804188111053E-2</v>
      </c>
    </row>
    <row r="344" spans="38:44" ht="11.25" customHeight="1" x14ac:dyDescent="0.25">
      <c r="AL344" s="28" t="s">
        <v>99</v>
      </c>
      <c r="AM344" s="29">
        <f>_xll.qlInterestRateIndexFixingDate(IborIndex&amp;Tenor,AN344,Trigger)</f>
        <v>42731</v>
      </c>
      <c r="AN344" s="29">
        <f>_xll.qlCalendarAdvance(Calendar,AN343,AL344,"f",,Trigger)</f>
        <v>42733</v>
      </c>
      <c r="AO344" s="29">
        <f>_xll.qlInterestRateIndexMaturity(IborIndex&amp;Tenor,AN344,Trigger)</f>
        <v>42765</v>
      </c>
      <c r="AP344" s="66">
        <f>_xll.qlIndexFixing($Z$5,AM344,,Trigger)</f>
        <v>-7.2022873892976791E-4</v>
      </c>
      <c r="AQ344" s="66">
        <f>_xll.qlIndexFixing($AS$1,AN344,,Trigger)</f>
        <v>-7.1635397953259954E-4</v>
      </c>
      <c r="AR344" s="189">
        <f t="shared" si="21"/>
        <v>-3.8747593971683689E-2</v>
      </c>
    </row>
    <row r="345" spans="38:44" ht="11.25" customHeight="1" x14ac:dyDescent="0.25">
      <c r="AL345" s="28" t="s">
        <v>99</v>
      </c>
      <c r="AM345" s="29">
        <f>_xll.qlInterestRateIndexFixingDate(IborIndex&amp;Tenor,AN345,Trigger)</f>
        <v>42732</v>
      </c>
      <c r="AN345" s="29">
        <f>_xll.qlCalendarAdvance(Calendar,AN344,AL345,"f",,Trigger)</f>
        <v>42734</v>
      </c>
      <c r="AO345" s="29">
        <f>_xll.qlInterestRateIndexMaturity(IborIndex&amp;Tenor,AN345,Trigger)</f>
        <v>42766</v>
      </c>
      <c r="AP345" s="66">
        <f>_xll.qlIndexFixing($Z$5,AM345,,Trigger)</f>
        <v>-7.1513627422983839E-4</v>
      </c>
      <c r="AQ345" s="66">
        <f>_xll.qlIndexFixing($AS$1,AN345,,Trigger)</f>
        <v>-7.1290451145497146E-4</v>
      </c>
      <c r="AR345" s="189">
        <f t="shared" si="21"/>
        <v>-2.231762774866923E-2</v>
      </c>
    </row>
    <row r="346" spans="38:44" ht="11.25" customHeight="1" x14ac:dyDescent="0.25">
      <c r="AL346" s="28" t="s">
        <v>99</v>
      </c>
      <c r="AM346" s="29">
        <f>_xll.qlInterestRateIndexFixingDate(IborIndex&amp;Tenor,AN346,Trigger)</f>
        <v>42733</v>
      </c>
      <c r="AN346" s="29">
        <f>_xll.qlCalendarAdvance(Calendar,AN345,AL346,"f",,Trigger)</f>
        <v>42737</v>
      </c>
      <c r="AO346" s="29">
        <f>_xll.qlInterestRateIndexMaturity(IborIndex&amp;Tenor,AN346,Trigger)</f>
        <v>42768</v>
      </c>
      <c r="AP346" s="66">
        <f>_xll.qlIndexFixing($Z$5,AM346,,Trigger)</f>
        <v>-7.0260838232246467E-4</v>
      </c>
      <c r="AQ346" s="66">
        <f>_xll.qlIndexFixing($AS$1,AN346,,Trigger)</f>
        <v>-7.0596709368557378E-4</v>
      </c>
      <c r="AR346" s="189">
        <f t="shared" si="21"/>
        <v>3.3587113631091153E-2</v>
      </c>
    </row>
    <row r="347" spans="38:44" ht="11.25" customHeight="1" x14ac:dyDescent="0.25">
      <c r="AL347" s="28" t="s">
        <v>99</v>
      </c>
      <c r="AM347" s="29">
        <f>_xll.qlInterestRateIndexFixingDate(IborIndex&amp;Tenor,AN347,Trigger)</f>
        <v>42734</v>
      </c>
      <c r="AN347" s="29">
        <f>_xll.qlCalendarAdvance(Calendar,AN346,AL347,"f",,Trigger)</f>
        <v>42738</v>
      </c>
      <c r="AO347" s="29">
        <f>_xll.qlInterestRateIndexMaturity(IborIndex&amp;Tenor,AN347,Trigger)</f>
        <v>42769</v>
      </c>
      <c r="AP347" s="66">
        <f>_xll.qlIndexFixing($Z$5,AM347,,Trigger)</f>
        <v>-6.9793292333088632E-4</v>
      </c>
      <c r="AQ347" s="66">
        <f>_xll.qlIndexFixing($AS$1,AN347,,Trigger)</f>
        <v>-7.0424898887658238E-4</v>
      </c>
      <c r="AR347" s="189">
        <f t="shared" si="21"/>
        <v>6.316065545696066E-2</v>
      </c>
    </row>
    <row r="348" spans="38:44" ht="11.25" customHeight="1" x14ac:dyDescent="0.25">
      <c r="AL348" s="28" t="s">
        <v>99</v>
      </c>
      <c r="AM348" s="29">
        <f>_xll.qlInterestRateIndexFixingDate(IborIndex&amp;Tenor,AN348,Trigger)</f>
        <v>42737</v>
      </c>
      <c r="AN348" s="29">
        <f>_xll.qlCalendarAdvance(Calendar,AN347,AL348,"f",,Trigger)</f>
        <v>42739</v>
      </c>
      <c r="AO348" s="29">
        <f>_xll.qlInterestRateIndexMaturity(IborIndex&amp;Tenor,AN348,Trigger)</f>
        <v>42772</v>
      </c>
      <c r="AP348" s="66">
        <f>_xll.qlIndexFixing($Z$5,AM348,,Trigger)</f>
        <v>-6.8961491805504113E-4</v>
      </c>
      <c r="AQ348" s="66">
        <f>_xll.qlIndexFixing($AS$1,AN348,,Trigger)</f>
        <v>-7.0252939331745046E-4</v>
      </c>
      <c r="AR348" s="189">
        <f t="shared" si="21"/>
        <v>0.12914475262409333</v>
      </c>
    </row>
    <row r="349" spans="38:44" ht="11.25" customHeight="1" x14ac:dyDescent="0.25">
      <c r="AL349" s="28" t="s">
        <v>99</v>
      </c>
      <c r="AM349" s="29">
        <f>_xll.qlInterestRateIndexFixingDate(IborIndex&amp;Tenor,AN349,Trigger)</f>
        <v>42738</v>
      </c>
      <c r="AN349" s="29">
        <f>_xll.qlCalendarAdvance(Calendar,AN348,AL349,"f",,Trigger)</f>
        <v>42740</v>
      </c>
      <c r="AO349" s="29">
        <f>_xll.qlInterestRateIndexMaturity(IborIndex&amp;Tenor,AN349,Trigger)</f>
        <v>42772</v>
      </c>
      <c r="AP349" s="66">
        <f>_xll.qlIndexFixing($Z$5,AM349,,Trigger)</f>
        <v>-6.8711118975300911E-4</v>
      </c>
      <c r="AQ349" s="66">
        <f>_xll.qlIndexFixing($AS$1,AN349,,Trigger)</f>
        <v>-6.9211420424626147E-4</v>
      </c>
      <c r="AR349" s="189">
        <f t="shared" si="21"/>
        <v>5.0030144932523619E-2</v>
      </c>
    </row>
    <row r="350" spans="38:44" ht="11.25" customHeight="1" x14ac:dyDescent="0.25">
      <c r="AL350" s="28" t="s">
        <v>99</v>
      </c>
      <c r="AM350" s="29">
        <f>_xll.qlInterestRateIndexFixingDate(IborIndex&amp;Tenor,AN350,Trigger)</f>
        <v>42739</v>
      </c>
      <c r="AN350" s="29">
        <f>_xll.qlCalendarAdvance(Calendar,AN349,AL350,"f",,Trigger)</f>
        <v>42741</v>
      </c>
      <c r="AO350" s="29">
        <f>_xll.qlInterestRateIndexMaturity(IborIndex&amp;Tenor,AN350,Trigger)</f>
        <v>42772</v>
      </c>
      <c r="AP350" s="66">
        <f>_xll.qlIndexFixing($Z$5,AM350,,Trigger)</f>
        <v>-6.8464622869991406E-4</v>
      </c>
      <c r="AQ350" s="66">
        <f>_xll.qlIndexFixing($AS$1,AN350,,Trigger)</f>
        <v>-6.8863356988488604E-4</v>
      </c>
      <c r="AR350" s="189">
        <f t="shared" si="21"/>
        <v>3.9873411849719861E-2</v>
      </c>
    </row>
    <row r="351" spans="38:44" ht="11.25" customHeight="1" x14ac:dyDescent="0.25">
      <c r="AL351" s="28" t="s">
        <v>99</v>
      </c>
      <c r="AM351" s="29">
        <f>_xll.qlInterestRateIndexFixingDate(IborIndex&amp;Tenor,AN351,Trigger)</f>
        <v>42740</v>
      </c>
      <c r="AN351" s="29">
        <f>_xll.qlCalendarAdvance(Calendar,AN350,AL351,"f",,Trigger)</f>
        <v>42744</v>
      </c>
      <c r="AO351" s="29">
        <f>_xll.qlInterestRateIndexMaturity(IborIndex&amp;Tenor,AN351,Trigger)</f>
        <v>42775</v>
      </c>
      <c r="AP351" s="66">
        <f>_xll.qlIndexFixing($Z$5,AM351,,Trigger)</f>
        <v>-6.7249272870255469E-4</v>
      </c>
      <c r="AQ351" s="66">
        <f>_xll.qlIndexFixing($AS$1,AN351,,Trigger)</f>
        <v>-6.8163391321258103E-4</v>
      </c>
      <c r="AR351" s="189">
        <f t="shared" si="21"/>
        <v>9.1411845100263428E-2</v>
      </c>
    </row>
    <row r="352" spans="38:44" ht="11.25" customHeight="1" x14ac:dyDescent="0.25">
      <c r="AL352" s="28" t="s">
        <v>99</v>
      </c>
      <c r="AM352" s="29">
        <f>_xll.qlInterestRateIndexFixingDate(IborIndex&amp;Tenor,AN352,Trigger)</f>
        <v>42741</v>
      </c>
      <c r="AN352" s="29">
        <f>_xll.qlCalendarAdvance(Calendar,AN351,AL352,"f",,Trigger)</f>
        <v>42745</v>
      </c>
      <c r="AO352" s="29">
        <f>_xll.qlInterestRateIndexMaturity(IborIndex&amp;Tenor,AN352,Trigger)</f>
        <v>42776</v>
      </c>
      <c r="AP352" s="66">
        <f>_xll.qlIndexFixing($Z$5,AM352,,Trigger)</f>
        <v>-6.6869864329154711E-4</v>
      </c>
      <c r="AQ352" s="66">
        <f>_xll.qlIndexFixing($AS$1,AN352,,Trigger)</f>
        <v>-6.7990017826508042E-4</v>
      </c>
      <c r="AR352" s="189">
        <f t="shared" si="21"/>
        <v>0.11201534973533317</v>
      </c>
    </row>
    <row r="353" spans="38:44" ht="11.25" customHeight="1" x14ac:dyDescent="0.25">
      <c r="AL353" s="28" t="s">
        <v>99</v>
      </c>
      <c r="AM353" s="29">
        <f>_xll.qlInterestRateIndexFixingDate(IborIndex&amp;Tenor,AN353,Trigger)</f>
        <v>42744</v>
      </c>
      <c r="AN353" s="29">
        <f>_xll.qlCalendarAdvance(Calendar,AN352,AL353,"f",,Trigger)</f>
        <v>42746</v>
      </c>
      <c r="AO353" s="29">
        <f>_xll.qlInterestRateIndexMaturity(IborIndex&amp;Tenor,AN353,Trigger)</f>
        <v>42779</v>
      </c>
      <c r="AP353" s="66">
        <f>_xll.qlIndexFixing($Z$5,AM353,,Trigger)</f>
        <v>-6.6220923750950152E-4</v>
      </c>
      <c r="AQ353" s="66">
        <f>_xll.qlIndexFixing($AS$1,AN353,,Trigger)</f>
        <v>-6.7816495273109376E-4</v>
      </c>
      <c r="AR353" s="189">
        <f t="shared" si="21"/>
        <v>0.15955715221592243</v>
      </c>
    </row>
    <row r="354" spans="38:44" ht="11.25" customHeight="1" x14ac:dyDescent="0.25">
      <c r="AL354" s="28" t="s">
        <v>99</v>
      </c>
      <c r="AM354" s="29">
        <f>_xll.qlInterestRateIndexFixingDate(IborIndex&amp;Tenor,AN354,Trigger)</f>
        <v>42745</v>
      </c>
      <c r="AN354" s="29">
        <f>_xll.qlCalendarAdvance(Calendar,AN353,AL354,"f",,Trigger)</f>
        <v>42747</v>
      </c>
      <c r="AO354" s="29">
        <f>_xll.qlInterestRateIndexMaturity(IborIndex&amp;Tenor,AN354,Trigger)</f>
        <v>42779</v>
      </c>
      <c r="AP354" s="66">
        <f>_xll.qlIndexFixing($Z$5,AM354,,Trigger)</f>
        <v>-6.6013562481995192E-4</v>
      </c>
      <c r="AQ354" s="66">
        <f>_xll.qlIndexFixing($AS$1,AN354,,Trigger)</f>
        <v>-6.6765626438706452E-4</v>
      </c>
      <c r="AR354" s="189">
        <f t="shared" si="21"/>
        <v>7.5206395671126039E-2</v>
      </c>
    </row>
    <row r="355" spans="38:44" ht="11.25" customHeight="1" x14ac:dyDescent="0.25">
      <c r="AL355" s="28" t="s">
        <v>99</v>
      </c>
      <c r="AM355" s="29">
        <f>_xll.qlInterestRateIndexFixingDate(IborIndex&amp;Tenor,AN355,Trigger)</f>
        <v>42746</v>
      </c>
      <c r="AN355" s="29">
        <f>_xll.qlCalendarAdvance(Calendar,AN354,AL355,"f",,Trigger)</f>
        <v>42748</v>
      </c>
      <c r="AO355" s="29">
        <f>_xll.qlInterestRateIndexMaturity(IborIndex&amp;Tenor,AN355,Trigger)</f>
        <v>42779</v>
      </c>
      <c r="AP355" s="66">
        <f>_xll.qlIndexFixing($Z$5,AM355,,Trigger)</f>
        <v>-6.5810341139970591E-4</v>
      </c>
      <c r="AQ355" s="66">
        <f>_xll.qlIndexFixing($AS$1,AN355,,Trigger)</f>
        <v>-6.6414446354725882E-4</v>
      </c>
      <c r="AR355" s="189">
        <f t="shared" si="21"/>
        <v>6.0410521475529097E-2</v>
      </c>
    </row>
    <row r="356" spans="38:44" ht="11.25" customHeight="1" x14ac:dyDescent="0.25">
      <c r="AL356" s="28" t="s">
        <v>99</v>
      </c>
      <c r="AM356" s="29">
        <f>_xll.qlInterestRateIndexFixingDate(IborIndex&amp;Tenor,AN356,Trigger)</f>
        <v>42747</v>
      </c>
      <c r="AN356" s="29">
        <f>_xll.qlCalendarAdvance(Calendar,AN355,AL356,"f",,Trigger)</f>
        <v>42751</v>
      </c>
      <c r="AO356" s="29">
        <f>_xll.qlInterestRateIndexMaturity(IborIndex&amp;Tenor,AN356,Trigger)</f>
        <v>42782</v>
      </c>
      <c r="AP356" s="66">
        <f>_xll.qlIndexFixing($Z$5,AM356,,Trigger)</f>
        <v>-6.4871238673212415E-4</v>
      </c>
      <c r="AQ356" s="66">
        <f>_xll.qlIndexFixing($AS$1,AN356,,Trigger)</f>
        <v>-6.5708256507625935E-4</v>
      </c>
      <c r="AR356" s="189">
        <f t="shared" si="21"/>
        <v>8.3701783441351985E-2</v>
      </c>
    </row>
    <row r="357" spans="38:44" ht="11.25" customHeight="1" x14ac:dyDescent="0.25">
      <c r="AL357" s="28" t="s">
        <v>99</v>
      </c>
      <c r="AM357" s="29">
        <f>_xll.qlInterestRateIndexFixingDate(IborIndex&amp;Tenor,AN357,Trigger)</f>
        <v>42748</v>
      </c>
      <c r="AN357" s="29">
        <f>_xll.qlCalendarAdvance(Calendar,AN356,AL357,"f",,Trigger)</f>
        <v>42752</v>
      </c>
      <c r="AO357" s="29">
        <f>_xll.qlInterestRateIndexMaturity(IborIndex&amp;Tenor,AN357,Trigger)</f>
        <v>42783</v>
      </c>
      <c r="AP357" s="66">
        <f>_xll.qlIndexFixing($Z$5,AM357,,Trigger)</f>
        <v>-6.4585490690904196E-4</v>
      </c>
      <c r="AQ357" s="66">
        <f>_xll.qlIndexFixing($AS$1,AN357,,Trigger)</f>
        <v>-6.5533320113622673E-4</v>
      </c>
      <c r="AR357" s="189">
        <f t="shared" si="21"/>
        <v>9.4782942271847637E-2</v>
      </c>
    </row>
    <row r="358" spans="38:44" ht="11.25" customHeight="1" x14ac:dyDescent="0.25">
      <c r="AL358" s="28" t="s">
        <v>99</v>
      </c>
      <c r="AM358" s="29">
        <f>_xll.qlInterestRateIndexFixingDate(IborIndex&amp;Tenor,AN358,Trigger)</f>
        <v>42751</v>
      </c>
      <c r="AN358" s="29">
        <f>_xll.qlCalendarAdvance(Calendar,AN357,AL358,"f",,Trigger)</f>
        <v>42753</v>
      </c>
      <c r="AO358" s="29">
        <f>_xll.qlInterestRateIndexMaturity(IborIndex&amp;Tenor,AN358,Trigger)</f>
        <v>42786</v>
      </c>
      <c r="AP358" s="66">
        <f>_xll.qlIndexFixing($Z$5,AM358,,Trigger)</f>
        <v>-6.4130453675723879E-4</v>
      </c>
      <c r="AQ358" s="66">
        <f>_xll.qlIndexFixing($AS$1,AN358,,Trigger)</f>
        <v>-6.5358234678283204E-4</v>
      </c>
      <c r="AR358" s="189">
        <f t="shared" si="21"/>
        <v>0.1227781002559325</v>
      </c>
    </row>
    <row r="359" spans="38:44" ht="11.25" customHeight="1" x14ac:dyDescent="0.25">
      <c r="AL359" s="28" t="s">
        <v>99</v>
      </c>
      <c r="AM359" s="29">
        <f>_xll.qlInterestRateIndexFixingDate(IborIndex&amp;Tenor,AN359,Trigger)</f>
        <v>42752</v>
      </c>
      <c r="AN359" s="29">
        <f>_xll.qlCalendarAdvance(Calendar,AN358,AL359,"f",,Trigger)</f>
        <v>42754</v>
      </c>
      <c r="AO359" s="29">
        <f>_xll.qlInterestRateIndexMaturity(IborIndex&amp;Tenor,AN359,Trigger)</f>
        <v>42786</v>
      </c>
      <c r="AP359" s="66">
        <f>_xll.qlIndexFixing($Z$5,AM359,,Trigger)</f>
        <v>-6.3968866924377088E-4</v>
      </c>
      <c r="AQ359" s="66">
        <f>_xll.qlIndexFixing($AS$1,AN359,,Trigger)</f>
        <v>-6.429801585780458E-4</v>
      </c>
      <c r="AR359" s="189">
        <f t="shared" si="21"/>
        <v>3.2914893342749156E-2</v>
      </c>
    </row>
    <row r="360" spans="38:44" ht="11.25" customHeight="1" x14ac:dyDescent="0.25">
      <c r="AL360" s="28" t="s">
        <v>99</v>
      </c>
      <c r="AM360" s="29">
        <f>_xll.qlInterestRateIndexFixingDate(IborIndex&amp;Tenor,AN360,Trigger)</f>
        <v>42753</v>
      </c>
      <c r="AN360" s="29">
        <f>_xll.qlCalendarAdvance(Calendar,AN359,AL360,"f",,Trigger)</f>
        <v>42755</v>
      </c>
      <c r="AO360" s="29">
        <f>_xll.qlInterestRateIndexMaturity(IborIndex&amp;Tenor,AN360,Trigger)</f>
        <v>42786</v>
      </c>
      <c r="AP360" s="66">
        <f>_xll.qlIndexFixing($Z$5,AM360,,Trigger)</f>
        <v>-6.3811683288878527E-4</v>
      </c>
      <c r="AQ360" s="66">
        <f>_xll.qlIndexFixing($AS$1,AN360,,Trigger)</f>
        <v>-6.3943719105868035E-4</v>
      </c>
      <c r="AR360" s="189">
        <f t="shared" si="21"/>
        <v>1.3203581698950769E-2</v>
      </c>
    </row>
    <row r="361" spans="38:44" ht="11.25" customHeight="1" x14ac:dyDescent="0.25">
      <c r="AL361" s="28" t="s">
        <v>99</v>
      </c>
      <c r="AM361" s="29">
        <f>_xll.qlInterestRateIndexFixingDate(IborIndex&amp;Tenor,AN361,Trigger)</f>
        <v>42754</v>
      </c>
      <c r="AN361" s="29">
        <f>_xll.qlCalendarAdvance(Calendar,AN360,AL361,"f",,Trigger)</f>
        <v>42758</v>
      </c>
      <c r="AO361" s="29">
        <f>_xll.qlInterestRateIndexMaturity(IborIndex&amp;Tenor,AN361,Trigger)</f>
        <v>42789</v>
      </c>
      <c r="AP361" s="66">
        <f>_xll.qlIndexFixing($Z$5,AM361,,Trigger)</f>
        <v>-6.3165397721622095E-4</v>
      </c>
      <c r="AQ361" s="66">
        <f>_xll.qlIndexFixing($AS$1,AN361,,Trigger)</f>
        <v>-6.3231304781595878E-4</v>
      </c>
      <c r="AR361" s="189">
        <f t="shared" si="21"/>
        <v>6.5907059973782916E-3</v>
      </c>
    </row>
    <row r="362" spans="38:44" ht="11.25" customHeight="1" x14ac:dyDescent="0.25">
      <c r="AL362" s="28" t="s">
        <v>99</v>
      </c>
      <c r="AM362" s="29">
        <f>_xll.qlInterestRateIndexFixingDate(IborIndex&amp;Tenor,AN362,Trigger)</f>
        <v>42755</v>
      </c>
      <c r="AN362" s="29">
        <f>_xll.qlCalendarAdvance(Calendar,AN361,AL362,"f",,Trigger)</f>
        <v>42759</v>
      </c>
      <c r="AO362" s="29">
        <f>_xll.qlInterestRateIndexMaturity(IborIndex&amp;Tenor,AN362,Trigger)</f>
        <v>42790</v>
      </c>
      <c r="AP362" s="66">
        <f>_xll.qlIndexFixing($Z$5,AM362,,Trigger)</f>
        <v>-6.2978833384352839E-4</v>
      </c>
      <c r="AQ362" s="66">
        <f>_xll.qlIndexFixing($AS$1,AN362,,Trigger)</f>
        <v>-6.3054805606990727E-4</v>
      </c>
      <c r="AR362" s="189">
        <f t="shared" si="21"/>
        <v>7.5972222637887832E-3</v>
      </c>
    </row>
    <row r="363" spans="38:44" ht="11.25" customHeight="1" x14ac:dyDescent="0.25">
      <c r="AL363" s="28" t="s">
        <v>99</v>
      </c>
      <c r="AM363" s="29">
        <f>_xll.qlInterestRateIndexFixingDate(IborIndex&amp;Tenor,AN363,Trigger)</f>
        <v>42758</v>
      </c>
      <c r="AN363" s="29">
        <f>_xll.qlCalendarAdvance(Calendar,AN362,AL363,"f",,Trigger)</f>
        <v>42760</v>
      </c>
      <c r="AO363" s="29">
        <f>_xll.qlInterestRateIndexMaturity(IborIndex&amp;Tenor,AN363,Trigger)</f>
        <v>42793</v>
      </c>
      <c r="AP363" s="66">
        <f>_xll.qlIndexFixing($Z$5,AM363,,Trigger)</f>
        <v>-6.2728743385824395E-4</v>
      </c>
      <c r="AQ363" s="66">
        <f>_xll.qlIndexFixing($AS$1,AN363,,Trigger)</f>
        <v>-6.2878157408796653E-4</v>
      </c>
      <c r="AR363" s="189">
        <f t="shared" si="21"/>
        <v>1.4941402297225783E-2</v>
      </c>
    </row>
    <row r="364" spans="38:44" ht="11.25" customHeight="1" x14ac:dyDescent="0.25">
      <c r="AL364" s="28" t="s">
        <v>99</v>
      </c>
      <c r="AM364" s="29">
        <f>_xll.qlInterestRateIndexFixingDate(IborIndex&amp;Tenor,AN364,Trigger)</f>
        <v>42759</v>
      </c>
      <c r="AN364" s="29">
        <f>_xll.qlCalendarAdvance(Calendar,AN363,AL364,"f",,Trigger)</f>
        <v>42761</v>
      </c>
      <c r="AO364" s="29">
        <f>_xll.qlInterestRateIndexMaturity(IborIndex&amp;Tenor,AN364,Trigger)</f>
        <v>42793</v>
      </c>
      <c r="AP364" s="66">
        <f>_xll.qlIndexFixing($Z$5,AM364,,Trigger)</f>
        <v>-6.2615694001913469E-4</v>
      </c>
      <c r="AQ364" s="66">
        <f>_xll.qlIndexFixing($AS$1,AN364,,Trigger)</f>
        <v>-6.2167889759825144E-4</v>
      </c>
      <c r="AR364" s="189">
        <f t="shared" si="21"/>
        <v>-4.4780424208832464E-2</v>
      </c>
    </row>
    <row r="365" spans="38:44" ht="11.25" customHeight="1" x14ac:dyDescent="0.25">
      <c r="AL365" s="28" t="s">
        <v>99</v>
      </c>
      <c r="AM365" s="29">
        <f>_xll.qlInterestRateIndexFixingDate(IborIndex&amp;Tenor,AN365,Trigger)</f>
        <v>42760</v>
      </c>
      <c r="AN365" s="29">
        <f>_xll.qlCalendarAdvance(Calendar,AN364,AL365,"f",,Trigger)</f>
        <v>42762</v>
      </c>
      <c r="AO365" s="29">
        <f>_xll.qlInterestRateIndexMaturity(IborIndex&amp;Tenor,AN365,Trigger)</f>
        <v>42793</v>
      </c>
      <c r="AP365" s="66">
        <f>_xll.qlIndexFixing($Z$5,AM365,,Trigger)</f>
        <v>-6.2507310912317574E-4</v>
      </c>
      <c r="AQ365" s="66">
        <f>_xll.qlIndexFixing($AS$1,AN365,,Trigger)</f>
        <v>-6.1990571267782942E-4</v>
      </c>
      <c r="AR365" s="189">
        <f t="shared" si="21"/>
        <v>-5.1673964453463186E-2</v>
      </c>
    </row>
    <row r="366" spans="38:44" ht="11.25" customHeight="1" x14ac:dyDescent="0.25">
      <c r="AL366" s="28" t="s">
        <v>99</v>
      </c>
      <c r="AM366" s="29">
        <f>_xll.qlInterestRateIndexFixingDate(IborIndex&amp;Tenor,AN366,Trigger)</f>
        <v>42761</v>
      </c>
      <c r="AN366" s="29">
        <f>_xll.qlCalendarAdvance(Calendar,AN365,AL366,"f",,Trigger)</f>
        <v>42765</v>
      </c>
      <c r="AO366" s="29">
        <f>_xll.qlInterestRateIndexMaturity(IborIndex&amp;Tenor,AN366,Trigger)</f>
        <v>42794</v>
      </c>
      <c r="AP366" s="66">
        <f>_xll.qlIndexFixing($Z$5,AM366,,Trigger)</f>
        <v>-6.2191755027104763E-4</v>
      </c>
      <c r="AQ366" s="66">
        <f>_xll.qlIndexFixing($AS$1,AN366,,Trigger)</f>
        <v>-6.163337861033101E-4</v>
      </c>
      <c r="AR366" s="189">
        <f t="shared" si="21"/>
        <v>-5.5837641677375288E-2</v>
      </c>
    </row>
    <row r="367" spans="38:44" ht="11.25" customHeight="1" x14ac:dyDescent="0.25">
      <c r="AL367" s="28" t="s">
        <v>99</v>
      </c>
      <c r="AM367" s="29">
        <f>_xll.qlInterestRateIndexFixingDate(IborIndex&amp;Tenor,AN367,Trigger)</f>
        <v>42762</v>
      </c>
      <c r="AN367" s="29">
        <f>_xll.qlCalendarAdvance(Calendar,AN366,AL367,"f",,Trigger)</f>
        <v>42766</v>
      </c>
      <c r="AO367" s="29">
        <f>_xll.qlInterestRateIndexMaturity(IborIndex&amp;Tenor,AN367,Trigger)</f>
        <v>42794</v>
      </c>
      <c r="AP367" s="66">
        <f>_xll.qlIndexFixing($Z$5,AM367,,Trigger)</f>
        <v>-6.2104849868365494E-4</v>
      </c>
      <c r="AQ367" s="66">
        <f>_xll.qlIndexFixing($AS$1,AN367,,Trigger)</f>
        <v>-6.1275740718743797E-4</v>
      </c>
      <c r="AR367" s="189">
        <f t="shared" si="21"/>
        <v>-8.2910914962169679E-2</v>
      </c>
    </row>
    <row r="368" spans="38:44" ht="11.25" customHeight="1" x14ac:dyDescent="0.25">
      <c r="AL368" s="28" t="s">
        <v>99</v>
      </c>
      <c r="AM368" s="29">
        <f>_xll.qlInterestRateIndexFixingDate(IborIndex&amp;Tenor,AN368,Trigger)</f>
        <v>42765</v>
      </c>
      <c r="AN368" s="29">
        <f>_xll.qlCalendarAdvance(Calendar,AN367,AL368,"f",,Trigger)</f>
        <v>42767</v>
      </c>
      <c r="AO368" s="29">
        <f>_xll.qlInterestRateIndexMaturity(IborIndex&amp;Tenor,AN368,Trigger)</f>
        <v>42795</v>
      </c>
      <c r="AP368" s="66">
        <f>_xll.qlIndexFixing($Z$5,AM368,,Trigger)</f>
        <v>-6.2014498235333062E-4</v>
      </c>
      <c r="AQ368" s="66">
        <f>_xll.qlIndexFixing($AS$1,AN368,,Trigger)</f>
        <v>-6.0917657592735833E-4</v>
      </c>
      <c r="AR368" s="189">
        <f t="shared" si="21"/>
        <v>-0.10968406425972284</v>
      </c>
    </row>
    <row r="369" spans="38:44" ht="11.25" customHeight="1" x14ac:dyDescent="0.25">
      <c r="AL369" s="28" t="s">
        <v>99</v>
      </c>
      <c r="AM369" s="29">
        <f>_xll.qlInterestRateIndexFixingDate(IborIndex&amp;Tenor,AN369,Trigger)</f>
        <v>42766</v>
      </c>
      <c r="AN369" s="29">
        <f>_xll.qlCalendarAdvance(Calendar,AN368,AL369,"f",,Trigger)</f>
        <v>42768</v>
      </c>
      <c r="AO369" s="29">
        <f>_xll.qlInterestRateIndexMaturity(IborIndex&amp;Tenor,AN369,Trigger)</f>
        <v>42796</v>
      </c>
      <c r="AP369" s="66">
        <f>_xll.qlIndexFixing($Z$5,AM369,,Trigger)</f>
        <v>-6.1925615965931408E-4</v>
      </c>
      <c r="AQ369" s="66">
        <f>_xll.qlIndexFixing($AS$1,AN369,,Trigger)</f>
        <v>-5.984073680304862E-4</v>
      </c>
      <c r="AR369" s="189">
        <f t="shared" si="21"/>
        <v>-0.20848791628827879</v>
      </c>
    </row>
    <row r="370" spans="38:44" ht="11.25" customHeight="1" x14ac:dyDescent="0.25">
      <c r="AL370" s="28" t="s">
        <v>99</v>
      </c>
      <c r="AM370" s="29">
        <f>_xll.qlInterestRateIndexFixingDate(IborIndex&amp;Tenor,AN370,Trigger)</f>
        <v>42767</v>
      </c>
      <c r="AN370" s="29">
        <f>_xll.qlCalendarAdvance(Calendar,AN369,AL370,"f",,Trigger)</f>
        <v>42769</v>
      </c>
      <c r="AO370" s="29">
        <f>_xll.qlInterestRateIndexMaturity(IborIndex&amp;Tenor,AN370,Trigger)</f>
        <v>42797</v>
      </c>
      <c r="AP370" s="66">
        <f>_xll.qlIndexFixing($Z$5,AM370,,Trigger)</f>
        <v>-6.1824094217637667E-4</v>
      </c>
      <c r="AQ370" s="66">
        <f>_xll.qlIndexFixing($AS$1,AN370,,Trigger)</f>
        <v>-5.9480872735075325E-4</v>
      </c>
      <c r="AR370" s="189">
        <f t="shared" si="21"/>
        <v>-0.23432214825623424</v>
      </c>
    </row>
    <row r="371" spans="38:44" ht="11.25" customHeight="1" x14ac:dyDescent="0.25">
      <c r="AL371" s="28" t="s">
        <v>99</v>
      </c>
      <c r="AM371" s="29">
        <f>_xll.qlInterestRateIndexFixingDate(IborIndex&amp;Tenor,AN371,Trigger)</f>
        <v>42768</v>
      </c>
      <c r="AN371" s="29">
        <f>_xll.qlCalendarAdvance(Calendar,AN370,AL371,"f",,Trigger)</f>
        <v>42772</v>
      </c>
      <c r="AO371" s="29">
        <f>_xll.qlInterestRateIndexMaturity(IborIndex&amp;Tenor,AN371,Trigger)</f>
        <v>42800</v>
      </c>
      <c r="AP371" s="66">
        <f>_xll.qlIndexFixing($Z$5,AM371,,Trigger)</f>
        <v>-6.1439712860180047E-4</v>
      </c>
      <c r="AQ371" s="66">
        <f>_xll.qlIndexFixing($AS$1,AN371,,Trigger)</f>
        <v>-5.9120563430397385E-4</v>
      </c>
      <c r="AR371" s="189">
        <f t="shared" si="21"/>
        <v>-0.23191494297826618</v>
      </c>
    </row>
    <row r="372" spans="38:44" ht="11.25" customHeight="1" x14ac:dyDescent="0.25">
      <c r="AL372" s="28" t="s">
        <v>99</v>
      </c>
      <c r="AM372" s="29">
        <f>_xll.qlInterestRateIndexFixingDate(IborIndex&amp;Tenor,AN372,Trigger)</f>
        <v>42769</v>
      </c>
      <c r="AN372" s="29">
        <f>_xll.qlCalendarAdvance(Calendar,AN371,AL372,"f",,Trigger)</f>
        <v>42773</v>
      </c>
      <c r="AO372" s="29">
        <f>_xll.qlInterestRateIndexMaturity(IborIndex&amp;Tenor,AN372,Trigger)</f>
        <v>42801</v>
      </c>
      <c r="AP372" s="66">
        <f>_xll.qlIndexFixing($Z$5,AM372,,Trigger)</f>
        <v>-6.128364100802372E-4</v>
      </c>
      <c r="AQ372" s="66">
        <f>_xll.qlIndexFixing($AS$1,AN372,,Trigger)</f>
        <v>-5.8759808889443017E-4</v>
      </c>
      <c r="AR372" s="189">
        <f t="shared" si="21"/>
        <v>-0.25238321185807028</v>
      </c>
    </row>
    <row r="373" spans="38:44" ht="11.25" customHeight="1" x14ac:dyDescent="0.25">
      <c r="AL373" s="28" t="s">
        <v>99</v>
      </c>
      <c r="AM373" s="29">
        <f>_xll.qlInterestRateIndexFixingDate(IborIndex&amp;Tenor,AN373,Trigger)</f>
        <v>42772</v>
      </c>
      <c r="AN373" s="29">
        <f>_xll.qlCalendarAdvance(Calendar,AN372,AL373,"f",,Trigger)</f>
        <v>42774</v>
      </c>
      <c r="AO373" s="29">
        <f>_xll.qlInterestRateIndexMaturity(IborIndex&amp;Tenor,AN373,Trigger)</f>
        <v>42802</v>
      </c>
      <c r="AP373" s="66">
        <f>_xll.qlIndexFixing($Z$5,AM373,,Trigger)</f>
        <v>-6.1112920633900531E-4</v>
      </c>
      <c r="AQ373" s="66">
        <f>_xll.qlIndexFixing($AS$1,AN373,,Trigger)</f>
        <v>-5.8398609110927549E-4</v>
      </c>
      <c r="AR373" s="189">
        <f t="shared" si="21"/>
        <v>-0.27143115229729819</v>
      </c>
    </row>
    <row r="374" spans="38:44" ht="11.25" customHeight="1" x14ac:dyDescent="0.25">
      <c r="AL374" s="28" t="s">
        <v>99</v>
      </c>
      <c r="AM374" s="29">
        <f>_xll.qlInterestRateIndexFixingDate(IborIndex&amp;Tenor,AN374,Trigger)</f>
        <v>42773</v>
      </c>
      <c r="AN374" s="29">
        <f>_xll.qlCalendarAdvance(Calendar,AN373,AL374,"f",,Trigger)</f>
        <v>42775</v>
      </c>
      <c r="AO374" s="29">
        <f>_xll.qlInterestRateIndexMaturity(IborIndex&amp;Tenor,AN374,Trigger)</f>
        <v>42803</v>
      </c>
      <c r="AP374" s="66">
        <f>_xll.qlIndexFixing($Z$5,AM374,,Trigger)</f>
        <v>-6.0927142159011057E-4</v>
      </c>
      <c r="AQ374" s="66">
        <f>_xll.qlIndexFixing($AS$1,AN374,,Trigger)</f>
        <v>-5.7312338348301599E-4</v>
      </c>
      <c r="AR374" s="189">
        <f t="shared" si="21"/>
        <v>-0.36148038107094582</v>
      </c>
    </row>
    <row r="375" spans="38:44" ht="11.25" customHeight="1" x14ac:dyDescent="0.25">
      <c r="AL375" s="28" t="s">
        <v>99</v>
      </c>
      <c r="AM375" s="29">
        <f>_xll.qlInterestRateIndexFixingDate(IborIndex&amp;Tenor,AN375,Trigger)</f>
        <v>42774</v>
      </c>
      <c r="AN375" s="29">
        <f>_xll.qlCalendarAdvance(Calendar,AN374,AL375,"f",,Trigger)</f>
        <v>42776</v>
      </c>
      <c r="AO375" s="29">
        <f>_xll.qlInterestRateIndexMaturity(IborIndex&amp;Tenor,AN375,Trigger)</f>
        <v>42804</v>
      </c>
      <c r="AP375" s="66">
        <f>_xll.qlIndexFixing($Z$5,AM375,,Trigger)</f>
        <v>-6.0725893414484812E-4</v>
      </c>
      <c r="AQ375" s="66">
        <f>_xll.qlIndexFixing($AS$1,AN375,,Trigger)</f>
        <v>-5.6949357617543301E-4</v>
      </c>
      <c r="AR375" s="189">
        <f t="shared" si="21"/>
        <v>-0.37765357969415114</v>
      </c>
    </row>
    <row r="376" spans="38:44" ht="11.25" customHeight="1" x14ac:dyDescent="0.25">
      <c r="AL376" s="28" t="s">
        <v>99</v>
      </c>
      <c r="AM376" s="29">
        <f>_xll.qlInterestRateIndexFixingDate(IborIndex&amp;Tenor,AN376,Trigger)</f>
        <v>42775</v>
      </c>
      <c r="AN376" s="29">
        <f>_xll.qlCalendarAdvance(Calendar,AN375,AL376,"f",,Trigger)</f>
        <v>42779</v>
      </c>
      <c r="AO376" s="29">
        <f>_xll.qlInterestRateIndexMaturity(IborIndex&amp;Tenor,AN376,Trigger)</f>
        <v>42807</v>
      </c>
      <c r="AP376" s="66">
        <f>_xll.qlIndexFixing($Z$5,AM376,,Trigger)</f>
        <v>-6.0025165027027024E-4</v>
      </c>
      <c r="AQ376" s="66">
        <f>_xll.qlIndexFixing($AS$1,AN376,,Trigger)</f>
        <v>-5.658593164765373E-4</v>
      </c>
      <c r="AR376" s="189">
        <f t="shared" si="21"/>
        <v>-0.34392333793732949</v>
      </c>
    </row>
    <row r="377" spans="38:44" ht="11.25" customHeight="1" x14ac:dyDescent="0.25">
      <c r="AL377" s="28" t="s">
        <v>99</v>
      </c>
      <c r="AM377" s="29">
        <f>_xll.qlInterestRateIndexFixingDate(IborIndex&amp;Tenor,AN377,Trigger)</f>
        <v>42776</v>
      </c>
      <c r="AN377" s="29">
        <f>_xll.qlCalendarAdvance(Calendar,AN376,AL377,"f",,Trigger)</f>
        <v>42780</v>
      </c>
      <c r="AO377" s="29">
        <f>_xll.qlInterestRateIndexMaturity(IborIndex&amp;Tenor,AN377,Trigger)</f>
        <v>42808</v>
      </c>
      <c r="AP377" s="66">
        <f>_xll.qlIndexFixing($Z$5,AM377,,Trigger)</f>
        <v>-5.9757861715541746E-4</v>
      </c>
      <c r="AQ377" s="66">
        <f>_xll.qlIndexFixing($AS$1,AN377,,Trigger)</f>
        <v>-5.6222060438632885E-4</v>
      </c>
      <c r="AR377" s="189">
        <f t="shared" si="21"/>
        <v>-0.35358012769088609</v>
      </c>
    </row>
    <row r="378" spans="38:44" ht="11.25" customHeight="1" x14ac:dyDescent="0.25">
      <c r="AL378" s="28" t="s">
        <v>99</v>
      </c>
      <c r="AM378" s="29">
        <f>_xll.qlInterestRateIndexFixingDate(IborIndex&amp;Tenor,AN378,Trigger)</f>
        <v>42779</v>
      </c>
      <c r="AN378" s="29">
        <f>_xll.qlCalendarAdvance(Calendar,AN377,AL378,"f",,Trigger)</f>
        <v>42781</v>
      </c>
      <c r="AO378" s="29">
        <f>_xll.qlInterestRateIndexMaturity(IborIndex&amp;Tenor,AN378,Trigger)</f>
        <v>42809</v>
      </c>
      <c r="AP378" s="66">
        <f>_xll.qlIndexFixing($Z$5,AM378,,Trigger)</f>
        <v>-5.94729884394304E-4</v>
      </c>
      <c r="AQ378" s="66">
        <f>_xll.qlIndexFixing($AS$1,AN378,,Trigger)</f>
        <v>-5.5857743989053328E-4</v>
      </c>
      <c r="AR378" s="189">
        <f t="shared" si="21"/>
        <v>-0.3615244450377072</v>
      </c>
    </row>
    <row r="379" spans="38:44" ht="11.25" customHeight="1" x14ac:dyDescent="0.25">
      <c r="AL379" s="28" t="s">
        <v>99</v>
      </c>
      <c r="AM379" s="29">
        <f>_xll.qlInterestRateIndexFixingDate(IborIndex&amp;Tenor,AN379,Trigger)</f>
        <v>42780</v>
      </c>
      <c r="AN379" s="29">
        <f>_xll.qlCalendarAdvance(Calendar,AN378,AL379,"f",,Trigger)</f>
        <v>42782</v>
      </c>
      <c r="AO379" s="29">
        <f>_xll.qlInterestRateIndexMaturity(IborIndex&amp;Tenor,AN379,Trigger)</f>
        <v>42810</v>
      </c>
      <c r="AP379" s="66">
        <f>_xll.qlIndexFixing($Z$5,AM379,,Trigger)</f>
        <v>-5.9170117487683527E-4</v>
      </c>
      <c r="AQ379" s="66">
        <f>_xll.qlIndexFixing($AS$1,AN379,,Trigger)</f>
        <v>-5.4762123198960817E-4</v>
      </c>
      <c r="AR379" s="189">
        <f t="shared" si="21"/>
        <v>-0.44079942887227097</v>
      </c>
    </row>
    <row r="380" spans="38:44" ht="11.25" customHeight="1" x14ac:dyDescent="0.25">
      <c r="AL380" s="28" t="s">
        <v>99</v>
      </c>
      <c r="AM380" s="29">
        <f>_xll.qlInterestRateIndexFixingDate(IborIndex&amp;Tenor,AN380,Trigger)</f>
        <v>42781</v>
      </c>
      <c r="AN380" s="29">
        <f>_xll.qlCalendarAdvance(Calendar,AN379,AL380,"f",,Trigger)</f>
        <v>42783</v>
      </c>
      <c r="AO380" s="29">
        <f>_xll.qlInterestRateIndexMaturity(IborIndex&amp;Tenor,AN380,Trigger)</f>
        <v>42811</v>
      </c>
      <c r="AP380" s="66">
        <f>_xll.qlIndexFixing($Z$5,AM380,,Trigger)</f>
        <v>-5.8848818559220639E-4</v>
      </c>
      <c r="AQ380" s="66">
        <f>_xll.qlIndexFixing($AS$1,AN380,,Trigger)</f>
        <v>-5.4396025786860951E-4</v>
      </c>
      <c r="AR380" s="189">
        <f t="shared" si="21"/>
        <v>-0.44527927723596883</v>
      </c>
    </row>
    <row r="381" spans="38:44" ht="11.25" customHeight="1" x14ac:dyDescent="0.25">
      <c r="AL381" s="28" t="s">
        <v>99</v>
      </c>
      <c r="AM381" s="29">
        <f>_xll.qlInterestRateIndexFixingDate(IborIndex&amp;Tenor,AN381,Trigger)</f>
        <v>42782</v>
      </c>
      <c r="AN381" s="29">
        <f>_xll.qlCalendarAdvance(Calendar,AN380,AL381,"f",,Trigger)</f>
        <v>42786</v>
      </c>
      <c r="AO381" s="29">
        <f>_xll.qlInterestRateIndexMaturity(IborIndex&amp;Tenor,AN381,Trigger)</f>
        <v>42814</v>
      </c>
      <c r="AP381" s="66">
        <f>_xll.qlIndexFixing($Z$5,AM381,,Trigger)</f>
        <v>-5.7770012053093289E-4</v>
      </c>
      <c r="AQ381" s="66">
        <f>_xll.qlIndexFixing($AS$1,AN381,,Trigger)</f>
        <v>-5.402948313291768E-4</v>
      </c>
      <c r="AR381" s="189">
        <f t="shared" si="21"/>
        <v>-0.37405289201756087</v>
      </c>
    </row>
    <row r="382" spans="38:44" ht="11.25" customHeight="1" x14ac:dyDescent="0.25">
      <c r="AL382" s="28" t="s">
        <v>99</v>
      </c>
      <c r="AM382" s="29">
        <f>_xll.qlInterestRateIndexFixingDate(IborIndex&amp;Tenor,AN382,Trigger)</f>
        <v>42783</v>
      </c>
      <c r="AN382" s="29">
        <f>_xll.qlCalendarAdvance(Calendar,AN381,AL382,"f",,Trigger)</f>
        <v>42787</v>
      </c>
      <c r="AO382" s="29">
        <f>_xll.qlInterestRateIndexMaturity(IborIndex&amp;Tenor,AN382,Trigger)</f>
        <v>42815</v>
      </c>
      <c r="AP382" s="66">
        <f>_xll.qlIndexFixing($Z$5,AM382,,Trigger)</f>
        <v>-5.7370646402258143E-4</v>
      </c>
      <c r="AQ382" s="66">
        <f>_xll.qlIndexFixing($AS$1,AN382,,Trigger)</f>
        <v>-5.366249523698828E-4</v>
      </c>
      <c r="AR382" s="189">
        <f t="shared" si="21"/>
        <v>-0.37081511652698623</v>
      </c>
    </row>
    <row r="383" spans="38:44" ht="11.25" customHeight="1" x14ac:dyDescent="0.25">
      <c r="AL383" s="28" t="s">
        <v>99</v>
      </c>
      <c r="AM383" s="29">
        <f>_xll.qlInterestRateIndexFixingDate(IborIndex&amp;Tenor,AN383,Trigger)</f>
        <v>42786</v>
      </c>
      <c r="AN383" s="29">
        <f>_xll.qlCalendarAdvance(Calendar,AN382,AL383,"f",,Trigger)</f>
        <v>42788</v>
      </c>
      <c r="AO383" s="29">
        <f>_xll.qlInterestRateIndexMaturity(IborIndex&amp;Tenor,AN383,Trigger)</f>
        <v>42816</v>
      </c>
      <c r="AP383" s="66">
        <f>_xll.qlIndexFixing($Z$5,AM383,,Trigger)</f>
        <v>-5.6950662412386902E-4</v>
      </c>
      <c r="AQ383" s="66">
        <f>_xll.qlIndexFixing($AS$1,AN383,,Trigger)</f>
        <v>-5.3295062098644513E-4</v>
      </c>
      <c r="AR383" s="189">
        <f t="shared" si="21"/>
        <v>-0.36556003137423893</v>
      </c>
    </row>
    <row r="384" spans="38:44" ht="11.25" customHeight="1" x14ac:dyDescent="0.25">
      <c r="AL384" s="28" t="s">
        <v>99</v>
      </c>
      <c r="AM384" s="29">
        <f>_xll.qlInterestRateIndexFixingDate(IborIndex&amp;Tenor,AN384,Trigger)</f>
        <v>42787</v>
      </c>
      <c r="AN384" s="29">
        <f>_xll.qlCalendarAdvance(Calendar,AN383,AL384,"f",,Trigger)</f>
        <v>42789</v>
      </c>
      <c r="AO384" s="29">
        <f>_xll.qlInterestRateIndexMaturity(IborIndex&amp;Tenor,AN384,Trigger)</f>
        <v>42817</v>
      </c>
      <c r="AP384" s="66">
        <f>_xll.qlIndexFixing($Z$5,AM384,,Trigger)</f>
        <v>-5.6509614239118127E-4</v>
      </c>
      <c r="AQ384" s="66">
        <f>_xll.qlIndexFixing($AS$1,AN384,,Trigger)</f>
        <v>-5.2190091224701973E-4</v>
      </c>
      <c r="AR384" s="189">
        <f t="shared" si="21"/>
        <v>-0.43195230144161534</v>
      </c>
    </row>
    <row r="385" spans="38:44" ht="11.25" customHeight="1" x14ac:dyDescent="0.25">
      <c r="AL385" s="28" t="s">
        <v>99</v>
      </c>
      <c r="AM385" s="29">
        <f>_xll.qlInterestRateIndexFixingDate(IborIndex&amp;Tenor,AN385,Trigger)</f>
        <v>42788</v>
      </c>
      <c r="AN385" s="29">
        <f>_xll.qlCalendarAdvance(Calendar,AN384,AL385,"f",,Trigger)</f>
        <v>42790</v>
      </c>
      <c r="AO385" s="29">
        <f>_xll.qlInterestRateIndexMaturity(IborIndex&amp;Tenor,AN385,Trigger)</f>
        <v>42818</v>
      </c>
      <c r="AP385" s="66">
        <f>_xll.qlIndexFixing($Z$5,AM385,,Trigger)</f>
        <v>-5.6047053446020957E-4</v>
      </c>
      <c r="AQ385" s="66">
        <f>_xll.qlIndexFixing($AS$1,AN385,,Trigger)</f>
        <v>-5.1262828718697559E-4</v>
      </c>
      <c r="AR385" s="189">
        <f t="shared" si="21"/>
        <v>-0.47842247273233984</v>
      </c>
    </row>
    <row r="386" spans="38:44" ht="11.25" customHeight="1" x14ac:dyDescent="0.25">
      <c r="AL386" s="28" t="s">
        <v>99</v>
      </c>
      <c r="AM386" s="29">
        <f>_xll.qlInterestRateIndexFixingDate(IborIndex&amp;Tenor,AN386,Trigger)</f>
        <v>42789</v>
      </c>
      <c r="AN386" s="29">
        <f>_xll.qlCalendarAdvance(Calendar,AN385,AL386,"f",,Trigger)</f>
        <v>42793</v>
      </c>
      <c r="AO386" s="29">
        <f>_xll.qlInterestRateIndexMaturity(IborIndex&amp;Tenor,AN386,Trigger)</f>
        <v>42821</v>
      </c>
      <c r="AP386" s="66">
        <f>_xll.qlIndexFixing($Z$5,AM386,,Trigger)</f>
        <v>-5.4525772125676596E-4</v>
      </c>
      <c r="AQ386" s="66">
        <f>_xll.qlIndexFixing($AS$1,AN386,,Trigger)</f>
        <v>-5.051928720859164E-4</v>
      </c>
      <c r="AR386" s="189">
        <f t="shared" si="21"/>
        <v>-0.40064849170849554</v>
      </c>
    </row>
    <row r="387" spans="38:44" ht="11.25" customHeight="1" x14ac:dyDescent="0.25">
      <c r="AL387" s="28" t="s">
        <v>99</v>
      </c>
      <c r="AM387" s="29">
        <f>_xll.qlInterestRateIndexFixingDate(IborIndex&amp;Tenor,AN387,Trigger)</f>
        <v>42790</v>
      </c>
      <c r="AN387" s="29">
        <f>_xll.qlCalendarAdvance(Calendar,AN386,AL387,"f",,Trigger)</f>
        <v>42794</v>
      </c>
      <c r="AO387" s="29">
        <f>_xll.qlInterestRateIndexMaturity(IborIndex&amp;Tenor,AN387,Trigger)</f>
        <v>42825</v>
      </c>
      <c r="AP387" s="66">
        <f>_xll.qlIndexFixing($Z$5,AM387,,Trigger)</f>
        <v>-5.3113887965354262E-4</v>
      </c>
      <c r="AQ387" s="66">
        <f>_xll.qlIndexFixing($AS$1,AN387,,Trigger)</f>
        <v>-5.033497607083437E-4</v>
      </c>
      <c r="AR387" s="189">
        <f t="shared" ref="AR387:AR450" si="22">(AP387-AQ387)*10000</f>
        <v>-0.27789118945198921</v>
      </c>
    </row>
    <row r="388" spans="38:44" ht="11.25" customHeight="1" x14ac:dyDescent="0.25">
      <c r="AL388" s="28" t="s">
        <v>99</v>
      </c>
      <c r="AM388" s="29">
        <f>_xll.qlInterestRateIndexFixingDate(IborIndex&amp;Tenor,AN388,Trigger)</f>
        <v>42793</v>
      </c>
      <c r="AN388" s="29">
        <f>_xll.qlCalendarAdvance(Calendar,AN387,AL388,"f",,Trigger)</f>
        <v>42795</v>
      </c>
      <c r="AO388" s="29">
        <f>_xll.qlInterestRateIndexMaturity(IborIndex&amp;Tenor,AN388,Trigger)</f>
        <v>42828</v>
      </c>
      <c r="AP388" s="66">
        <f>_xll.qlIndexFixing($Z$5,AM388,,Trigger)</f>
        <v>-5.1977293807439014E-4</v>
      </c>
      <c r="AQ388" s="66">
        <f>_xll.qlIndexFixing($AS$1,AN388,,Trigger)</f>
        <v>-5.0150516008371936E-4</v>
      </c>
      <c r="AR388" s="189">
        <f t="shared" si="22"/>
        <v>-0.1826777799067078</v>
      </c>
    </row>
    <row r="389" spans="38:44" ht="11.25" customHeight="1" x14ac:dyDescent="0.25">
      <c r="AL389" s="28" t="s">
        <v>99</v>
      </c>
      <c r="AM389" s="29">
        <f>_xll.qlInterestRateIndexFixingDate(IborIndex&amp;Tenor,AN389,Trigger)</f>
        <v>42794</v>
      </c>
      <c r="AN389" s="29">
        <f>_xll.qlCalendarAdvance(Calendar,AN388,AL389,"f",,Trigger)</f>
        <v>42796</v>
      </c>
      <c r="AO389" s="29">
        <f>_xll.qlInterestRateIndexMaturity(IborIndex&amp;Tenor,AN389,Trigger)</f>
        <v>42828</v>
      </c>
      <c r="AP389" s="66">
        <f>_xll.qlIndexFixing($Z$5,AM389,,Trigger)</f>
        <v>-5.1678386984971292E-4</v>
      </c>
      <c r="AQ389" s="66">
        <f>_xll.qlIndexFixing($AS$1,AN389,,Trigger)</f>
        <v>-4.9034195996716841E-4</v>
      </c>
      <c r="AR389" s="189">
        <f t="shared" si="22"/>
        <v>-0.26441909882544512</v>
      </c>
    </row>
    <row r="390" spans="38:44" ht="11.25" customHeight="1" x14ac:dyDescent="0.25">
      <c r="AL390" s="28" t="s">
        <v>99</v>
      </c>
      <c r="AM390" s="29">
        <f>_xll.qlInterestRateIndexFixingDate(IborIndex&amp;Tenor,AN390,Trigger)</f>
        <v>42795</v>
      </c>
      <c r="AN390" s="29">
        <f>_xll.qlCalendarAdvance(Calendar,AN389,AL390,"f",,Trigger)</f>
        <v>42797</v>
      </c>
      <c r="AO390" s="29">
        <f>_xll.qlInterestRateIndexMaturity(IborIndex&amp;Tenor,AN390,Trigger)</f>
        <v>42828</v>
      </c>
      <c r="AP390" s="66">
        <f>_xll.qlIndexFixing($Z$5,AM390,,Trigger)</f>
        <v>-5.1380525844291561E-4</v>
      </c>
      <c r="AQ390" s="66">
        <f>_xll.qlIndexFixing($AS$1,AN390,,Trigger)</f>
        <v>-4.866119881248084E-4</v>
      </c>
      <c r="AR390" s="189">
        <f t="shared" si="22"/>
        <v>-0.2719327031810721</v>
      </c>
    </row>
    <row r="391" spans="38:44" ht="11.25" customHeight="1" x14ac:dyDescent="0.25">
      <c r="AL391" s="28" t="s">
        <v>99</v>
      </c>
      <c r="AM391" s="29">
        <f>_xll.qlInterestRateIndexFixingDate(IborIndex&amp;Tenor,AN391,Trigger)</f>
        <v>42796</v>
      </c>
      <c r="AN391" s="29">
        <f>_xll.qlCalendarAdvance(Calendar,AN390,AL391,"f",,Trigger)</f>
        <v>42800</v>
      </c>
      <c r="AO391" s="29">
        <f>_xll.qlInterestRateIndexMaturity(IborIndex&amp;Tenor,AN391,Trigger)</f>
        <v>42831</v>
      </c>
      <c r="AP391" s="66">
        <f>_xll.qlIndexFixing($Z$5,AM391,,Trigger)</f>
        <v>-4.9666108041729871E-4</v>
      </c>
      <c r="AQ391" s="66">
        <f>_xll.qlIndexFixing($AS$1,AN391,,Trigger)</f>
        <v>-4.7911430838225175E-4</v>
      </c>
      <c r="AR391" s="189">
        <f t="shared" si="22"/>
        <v>-0.17546772035046959</v>
      </c>
    </row>
    <row r="392" spans="38:44" ht="11.25" customHeight="1" x14ac:dyDescent="0.25">
      <c r="AL392" s="28" t="s">
        <v>99</v>
      </c>
      <c r="AM392" s="29">
        <f>_xll.qlInterestRateIndexFixingDate(IborIndex&amp;Tenor,AN392,Trigger)</f>
        <v>42797</v>
      </c>
      <c r="AN392" s="29">
        <f>_xll.qlCalendarAdvance(Calendar,AN391,AL392,"f",,Trigger)</f>
        <v>42801</v>
      </c>
      <c r="AO392" s="29">
        <f>_xll.qlInterestRateIndexMaturity(IborIndex&amp;Tenor,AN392,Trigger)</f>
        <v>42832</v>
      </c>
      <c r="AP392" s="66">
        <f>_xll.qlIndexFixing($Z$5,AM392,,Trigger)</f>
        <v>-4.9101785741227774E-4</v>
      </c>
      <c r="AQ392" s="66">
        <f>_xll.qlIndexFixing($AS$1,AN392,,Trigger)</f>
        <v>-4.7725557727307244E-4</v>
      </c>
      <c r="AR392" s="189">
        <f t="shared" si="22"/>
        <v>-0.13762280139205299</v>
      </c>
    </row>
    <row r="393" spans="38:44" ht="11.25" customHeight="1" x14ac:dyDescent="0.25">
      <c r="AL393" s="28" t="s">
        <v>99</v>
      </c>
      <c r="AM393" s="29">
        <f>_xll.qlInterestRateIndexFixingDate(IborIndex&amp;Tenor,AN393,Trigger)</f>
        <v>42800</v>
      </c>
      <c r="AN393" s="29">
        <f>_xll.qlCalendarAdvance(Calendar,AN392,AL393,"f",,Trigger)</f>
        <v>42802</v>
      </c>
      <c r="AO393" s="29">
        <f>_xll.qlInterestRateIndexMaturity(IborIndex&amp;Tenor,AN393,Trigger)</f>
        <v>42835</v>
      </c>
      <c r="AP393" s="66">
        <f>_xll.qlIndexFixing($Z$5,AM393,,Trigger)</f>
        <v>-4.8003899087888482E-4</v>
      </c>
      <c r="AQ393" s="66">
        <f>_xll.qlIndexFixing($AS$1,AN393,,Trigger)</f>
        <v>-4.7539535713562786E-4</v>
      </c>
      <c r="AR393" s="189">
        <f t="shared" si="22"/>
        <v>-4.6436337432569585E-2</v>
      </c>
    </row>
    <row r="394" spans="38:44" ht="11.25" customHeight="1" x14ac:dyDescent="0.25">
      <c r="AL394" s="28" t="s">
        <v>99</v>
      </c>
      <c r="AM394" s="29">
        <f>_xll.qlInterestRateIndexFixingDate(IborIndex&amp;Tenor,AN394,Trigger)</f>
        <v>42801</v>
      </c>
      <c r="AN394" s="29">
        <f>_xll.qlCalendarAdvance(Calendar,AN393,AL394,"f",,Trigger)</f>
        <v>42803</v>
      </c>
      <c r="AO394" s="29">
        <f>_xll.qlInterestRateIndexMaturity(IborIndex&amp;Tenor,AN394,Trigger)</f>
        <v>42835</v>
      </c>
      <c r="AP394" s="66">
        <f>_xll.qlIndexFixing($Z$5,AM394,,Trigger)</f>
        <v>-4.7716796092764358E-4</v>
      </c>
      <c r="AQ394" s="66">
        <f>_xll.qlIndexFixing($AS$1,AN394,,Trigger)</f>
        <v>-4.6413865286111208E-4</v>
      </c>
      <c r="AR394" s="189">
        <f t="shared" si="22"/>
        <v>-0.130293080665315</v>
      </c>
    </row>
    <row r="395" spans="38:44" ht="11.25" customHeight="1" x14ac:dyDescent="0.25">
      <c r="AL395" s="28" t="s">
        <v>99</v>
      </c>
      <c r="AM395" s="29">
        <f>_xll.qlInterestRateIndexFixingDate(IborIndex&amp;Tenor,AN395,Trigger)</f>
        <v>42802</v>
      </c>
      <c r="AN395" s="29">
        <f>_xll.qlCalendarAdvance(Calendar,AN394,AL395,"f",,Trigger)</f>
        <v>42804</v>
      </c>
      <c r="AO395" s="29">
        <f>_xll.qlInterestRateIndexMaturity(IborIndex&amp;Tenor,AN395,Trigger)</f>
        <v>42835</v>
      </c>
      <c r="AP395" s="66">
        <f>_xll.qlIndexFixing($Z$5,AM395,,Trigger)</f>
        <v>-4.7430832700778142E-4</v>
      </c>
      <c r="AQ395" s="66">
        <f>_xll.qlIndexFixing($AS$1,AN395,,Trigger)</f>
        <v>-4.5279177089112873E-4</v>
      </c>
      <c r="AR395" s="189">
        <f t="shared" si="22"/>
        <v>-0.21516556116652688</v>
      </c>
    </row>
    <row r="396" spans="38:44" ht="11.25" customHeight="1" x14ac:dyDescent="0.25">
      <c r="AL396" s="28" t="s">
        <v>99</v>
      </c>
      <c r="AM396" s="29">
        <f>_xll.qlInterestRateIndexFixingDate(IborIndex&amp;Tenor,AN396,Trigger)</f>
        <v>42803</v>
      </c>
      <c r="AN396" s="29">
        <f>_xll.qlCalendarAdvance(Calendar,AN395,AL396,"f",,Trigger)</f>
        <v>42807</v>
      </c>
      <c r="AO396" s="29">
        <f>_xll.qlInterestRateIndexMaturity(IborIndex&amp;Tenor,AN396,Trigger)</f>
        <v>42838</v>
      </c>
      <c r="AP396" s="66">
        <f>_xll.qlIndexFixing($Z$5,AM396,,Trigger)</f>
        <v>-4.5793744893913641E-4</v>
      </c>
      <c r="AQ396" s="66">
        <f>_xll.qlIndexFixing($AS$1,AN396,,Trigger)</f>
        <v>-4.5091816812330566E-4</v>
      </c>
      <c r="AR396" s="189">
        <f t="shared" si="22"/>
        <v>-7.0192808158307488E-2</v>
      </c>
    </row>
    <row r="397" spans="38:44" ht="11.25" customHeight="1" x14ac:dyDescent="0.25">
      <c r="AL397" s="28" t="s">
        <v>99</v>
      </c>
      <c r="AM397" s="29">
        <f>_xll.qlInterestRateIndexFixingDate(IborIndex&amp;Tenor,AN397,Trigger)</f>
        <v>42804</v>
      </c>
      <c r="AN397" s="29">
        <f>_xll.qlCalendarAdvance(Calendar,AN396,AL397,"f",,Trigger)</f>
        <v>42808</v>
      </c>
      <c r="AO397" s="29">
        <f>_xll.qlInterestRateIndexMaturity(IborIndex&amp;Tenor,AN397,Trigger)</f>
        <v>42843</v>
      </c>
      <c r="AP397" s="66">
        <f>_xll.qlIndexFixing($Z$5,AM397,,Trigger)</f>
        <v>-4.4235546775287356E-4</v>
      </c>
      <c r="AQ397" s="66">
        <f>_xll.qlIndexFixing($AS$1,AN397,,Trigger)</f>
        <v>-4.4904307653460444E-4</v>
      </c>
      <c r="AR397" s="189">
        <f t="shared" si="22"/>
        <v>6.6876087817308763E-2</v>
      </c>
    </row>
    <row r="398" spans="38:44" ht="11.25" customHeight="1" x14ac:dyDescent="0.25">
      <c r="AL398" s="28" t="s">
        <v>99</v>
      </c>
      <c r="AM398" s="29">
        <f>_xll.qlInterestRateIndexFixingDate(IborIndex&amp;Tenor,AN398,Trigger)</f>
        <v>42807</v>
      </c>
      <c r="AN398" s="29">
        <f>_xll.qlCalendarAdvance(Calendar,AN397,AL398,"f",,Trigger)</f>
        <v>42809</v>
      </c>
      <c r="AO398" s="29">
        <f>_xll.qlInterestRateIndexMaturity(IborIndex&amp;Tenor,AN398,Trigger)</f>
        <v>42843</v>
      </c>
      <c r="AP398" s="66">
        <f>_xll.qlIndexFixing($Z$5,AM398,,Trigger)</f>
        <v>-4.3960677340360022E-4</v>
      </c>
      <c r="AQ398" s="66">
        <f>_xll.qlIndexFixing($AS$1,AN398,,Trigger)</f>
        <v>-4.4716649615389459E-4</v>
      </c>
      <c r="AR398" s="189">
        <f t="shared" si="22"/>
        <v>7.5597227502943731E-2</v>
      </c>
    </row>
    <row r="399" spans="38:44" ht="11.25" customHeight="1" x14ac:dyDescent="0.25">
      <c r="AL399" s="28" t="s">
        <v>99</v>
      </c>
      <c r="AM399" s="29">
        <f>_xll.qlInterestRateIndexFixingDate(IborIndex&amp;Tenor,AN399,Trigger)</f>
        <v>42808</v>
      </c>
      <c r="AN399" s="29">
        <f>_xll.qlCalendarAdvance(Calendar,AN398,AL399,"f",,Trigger)</f>
        <v>42810</v>
      </c>
      <c r="AO399" s="29">
        <f>_xll.qlInterestRateIndexMaturity(IborIndex&amp;Tenor,AN399,Trigger)</f>
        <v>42843</v>
      </c>
      <c r="AP399" s="66">
        <f>_xll.qlIndexFixing($Z$5,AM399,,Trigger)</f>
        <v>-4.3687034714649673E-4</v>
      </c>
      <c r="AQ399" s="66">
        <f>_xll.qlIndexFixing($AS$1,AN399,,Trigger)</f>
        <v>-4.3771716833440968E-4</v>
      </c>
      <c r="AR399" s="189">
        <f t="shared" si="22"/>
        <v>8.4682118791295571E-3</v>
      </c>
    </row>
    <row r="400" spans="38:44" ht="11.25" customHeight="1" x14ac:dyDescent="0.25">
      <c r="AL400" s="28" t="s">
        <v>99</v>
      </c>
      <c r="AM400" s="29">
        <f>_xll.qlInterestRateIndexFixingDate(IborIndex&amp;Tenor,AN400,Trigger)</f>
        <v>42809</v>
      </c>
      <c r="AN400" s="29">
        <f>_xll.qlCalendarAdvance(Calendar,AN399,AL400,"f",,Trigger)</f>
        <v>42811</v>
      </c>
      <c r="AO400" s="29">
        <f>_xll.qlInterestRateIndexMaturity(IborIndex&amp;Tenor,AN400,Trigger)</f>
        <v>42843</v>
      </c>
      <c r="AP400" s="66">
        <f>_xll.qlIndexFixing($Z$5,AM400,,Trigger)</f>
        <v>-4.3414628961846446E-4</v>
      </c>
      <c r="AQ400" s="66">
        <f>_xll.qlIndexFixing($AS$1,AN400,,Trigger)</f>
        <v>-4.3392486005668128E-4</v>
      </c>
      <c r="AR400" s="189">
        <f t="shared" si="22"/>
        <v>-2.2142956178318116E-3</v>
      </c>
    </row>
    <row r="401" spans="38:44" ht="11.25" customHeight="1" x14ac:dyDescent="0.25">
      <c r="AL401" s="28" t="s">
        <v>99</v>
      </c>
      <c r="AM401" s="29">
        <f>_xll.qlInterestRateIndexFixingDate(IborIndex&amp;Tenor,AN401,Trigger)</f>
        <v>42810</v>
      </c>
      <c r="AN401" s="29">
        <f>_xll.qlCalendarAdvance(Calendar,AN400,AL401,"f",,Trigger)</f>
        <v>42814</v>
      </c>
      <c r="AO401" s="29">
        <f>_xll.qlInterestRateIndexMaturity(IborIndex&amp;Tenor,AN401,Trigger)</f>
        <v>42845</v>
      </c>
      <c r="AP401" s="66">
        <f>_xll.qlIndexFixing($Z$5,AM401,,Trigger)</f>
        <v>-4.2111670243701629E-4</v>
      </c>
      <c r="AQ401" s="66">
        <f>_xll.qlIndexFixing($AS$1,AN401,,Trigger)</f>
        <v>-4.2630263997534007E-4</v>
      </c>
      <c r="AR401" s="189">
        <f t="shared" si="22"/>
        <v>5.1859375383237753E-2</v>
      </c>
    </row>
    <row r="402" spans="38:44" ht="11.25" customHeight="1" x14ac:dyDescent="0.25">
      <c r="AL402" s="28" t="s">
        <v>99</v>
      </c>
      <c r="AM402" s="29">
        <f>_xll.qlInterestRateIndexFixingDate(IborIndex&amp;Tenor,AN402,Trigger)</f>
        <v>42811</v>
      </c>
      <c r="AN402" s="29">
        <f>_xll.qlCalendarAdvance(Calendar,AN401,AL402,"f",,Trigger)</f>
        <v>42815</v>
      </c>
      <c r="AO402" s="29">
        <f>_xll.qlInterestRateIndexMaturity(IborIndex&amp;Tenor,AN402,Trigger)</f>
        <v>42846</v>
      </c>
      <c r="AP402" s="66">
        <f>_xll.qlIndexFixing($Z$5,AM402,,Trigger)</f>
        <v>-4.1601997568927536E-4</v>
      </c>
      <c r="AQ402" s="66">
        <f>_xll.qlIndexFixing($AS$1,AN402,,Trigger)</f>
        <v>-4.2441267397122506E-4</v>
      </c>
      <c r="AR402" s="189">
        <f t="shared" si="22"/>
        <v>8.3926982819497023E-2</v>
      </c>
    </row>
    <row r="403" spans="38:44" ht="11.25" customHeight="1" x14ac:dyDescent="0.25">
      <c r="AL403" s="28" t="s">
        <v>99</v>
      </c>
      <c r="AM403" s="29">
        <f>_xll.qlInterestRateIndexFixingDate(IborIndex&amp;Tenor,AN403,Trigger)</f>
        <v>42814</v>
      </c>
      <c r="AN403" s="29">
        <f>_xll.qlCalendarAdvance(Calendar,AN402,AL403,"f",,Trigger)</f>
        <v>42816</v>
      </c>
      <c r="AO403" s="29">
        <f>_xll.qlInterestRateIndexMaturity(IborIndex&amp;Tenor,AN403,Trigger)</f>
        <v>42849</v>
      </c>
      <c r="AP403" s="66">
        <f>_xll.qlIndexFixing($Z$5,AM403,,Trigger)</f>
        <v>-4.0618119448978331E-4</v>
      </c>
      <c r="AQ403" s="66">
        <f>_xll.qlIndexFixing($AS$1,AN403,,Trigger)</f>
        <v>-4.2252121939136893E-4</v>
      </c>
      <c r="AR403" s="189">
        <f t="shared" si="22"/>
        <v>0.16340024901585617</v>
      </c>
    </row>
    <row r="404" spans="38:44" ht="11.25" customHeight="1" x14ac:dyDescent="0.25">
      <c r="AL404" s="28" t="s">
        <v>99</v>
      </c>
      <c r="AM404" s="29">
        <f>_xll.qlInterestRateIndexFixingDate(IborIndex&amp;Tenor,AN404,Trigger)</f>
        <v>42815</v>
      </c>
      <c r="AN404" s="29">
        <f>_xll.qlCalendarAdvance(Calendar,AN403,AL404,"f",,Trigger)</f>
        <v>42817</v>
      </c>
      <c r="AO404" s="29">
        <f>_xll.qlInterestRateIndexMaturity(IborIndex&amp;Tenor,AN404,Trigger)</f>
        <v>42849</v>
      </c>
      <c r="AP404" s="66">
        <f>_xll.qlIndexFixing($Z$5,AM404,,Trigger)</f>
        <v>-4.0357581604838488E-4</v>
      </c>
      <c r="AQ404" s="66">
        <f>_xll.qlIndexFixing($AS$1,AN404,,Trigger)</f>
        <v>-4.1107750489406187E-4</v>
      </c>
      <c r="AR404" s="189">
        <f t="shared" si="22"/>
        <v>7.5016888456769862E-2</v>
      </c>
    </row>
    <row r="405" spans="38:44" ht="11.25" customHeight="1" x14ac:dyDescent="0.25">
      <c r="AL405" s="28" t="s">
        <v>99</v>
      </c>
      <c r="AM405" s="29">
        <f>_xll.qlInterestRateIndexFixingDate(IborIndex&amp;Tenor,AN405,Trigger)</f>
        <v>42816</v>
      </c>
      <c r="AN405" s="29">
        <f>_xll.qlCalendarAdvance(Calendar,AN404,AL405,"f",,Trigger)</f>
        <v>42818</v>
      </c>
      <c r="AO405" s="29">
        <f>_xll.qlInterestRateIndexMaturity(IborIndex&amp;Tenor,AN405,Trigger)</f>
        <v>42849</v>
      </c>
      <c r="AP405" s="66">
        <f>_xll.qlIndexFixing($Z$5,AM405,,Trigger)</f>
        <v>-4.0098371191197018E-4</v>
      </c>
      <c r="AQ405" s="66">
        <f>_xll.qlIndexFixing($AS$1,AN405,,Trigger)</f>
        <v>-4.0725402807761577E-4</v>
      </c>
      <c r="AR405" s="189">
        <f t="shared" si="22"/>
        <v>6.2703161656455911E-2</v>
      </c>
    </row>
    <row r="406" spans="38:44" ht="11.25" customHeight="1" x14ac:dyDescent="0.25">
      <c r="AL406" s="28" t="s">
        <v>99</v>
      </c>
      <c r="AM406" s="29">
        <f>_xll.qlInterestRateIndexFixingDate(IborIndex&amp;Tenor,AN406,Trigger)</f>
        <v>42817</v>
      </c>
      <c r="AN406" s="29">
        <f>_xll.qlCalendarAdvance(Calendar,AN405,AL406,"f",,Trigger)</f>
        <v>42821</v>
      </c>
      <c r="AO406" s="29">
        <f>_xll.qlInterestRateIndexMaturity(IborIndex&amp;Tenor,AN406,Trigger)</f>
        <v>42852</v>
      </c>
      <c r="AP406" s="66">
        <f>_xll.qlIndexFixing($Z$5,AM406,,Trigger)</f>
        <v>-3.8633676733347956E-4</v>
      </c>
      <c r="AQ406" s="66">
        <f>_xll.qlIndexFixing($AS$1,AN406,,Trigger)</f>
        <v>-4.0535216212278513E-4</v>
      </c>
      <c r="AR406" s="189">
        <f t="shared" si="22"/>
        <v>0.1901539478930557</v>
      </c>
    </row>
    <row r="407" spans="38:44" ht="11.25" customHeight="1" x14ac:dyDescent="0.25">
      <c r="AL407" s="28" t="s">
        <v>99</v>
      </c>
      <c r="AM407" s="29">
        <f>_xll.qlInterestRateIndexFixingDate(IborIndex&amp;Tenor,AN407,Trigger)</f>
        <v>42818</v>
      </c>
      <c r="AN407" s="29">
        <f>_xll.qlCalendarAdvance(Calendar,AN406,AL407,"f",,Trigger)</f>
        <v>42822</v>
      </c>
      <c r="AO407" s="29">
        <f>_xll.qlInterestRateIndexMaturity(IborIndex&amp;Tenor,AN407,Trigger)</f>
        <v>42853</v>
      </c>
      <c r="AP407" s="66">
        <f>_xll.qlIndexFixing($Z$5,AM407,,Trigger)</f>
        <v>-3.8154284441291233E-4</v>
      </c>
      <c r="AQ407" s="66">
        <f>_xll.qlIndexFixing($AS$1,AN407,,Trigger)</f>
        <v>-4.0344880777853535E-4</v>
      </c>
      <c r="AR407" s="189">
        <f t="shared" si="22"/>
        <v>0.21905963365623021</v>
      </c>
    </row>
    <row r="408" spans="38:44" ht="11.25" customHeight="1" x14ac:dyDescent="0.25">
      <c r="AL408" s="28" t="s">
        <v>99</v>
      </c>
      <c r="AM408" s="29">
        <f>_xll.qlInterestRateIndexFixingDate(IborIndex&amp;Tenor,AN408,Trigger)</f>
        <v>42821</v>
      </c>
      <c r="AN408" s="29">
        <f>_xll.qlCalendarAdvance(Calendar,AN407,AL408,"f",,Trigger)</f>
        <v>42823</v>
      </c>
      <c r="AO408" s="29">
        <f>_xll.qlInterestRateIndexMaturity(IborIndex&amp;Tenor,AN408,Trigger)</f>
        <v>42853</v>
      </c>
      <c r="AP408" s="66">
        <f>_xll.qlIndexFixing($Z$5,AM408,,Trigger)</f>
        <v>-3.7904833137591964E-4</v>
      </c>
      <c r="AQ408" s="66">
        <f>_xll.qlIndexFixing($AS$1,AN408,,Trigger)</f>
        <v>-4.0154396506556341E-4</v>
      </c>
      <c r="AR408" s="189">
        <f t="shared" si="22"/>
        <v>0.22495633689643763</v>
      </c>
    </row>
    <row r="409" spans="38:44" ht="11.25" customHeight="1" x14ac:dyDescent="0.25">
      <c r="AL409" s="28" t="s">
        <v>99</v>
      </c>
      <c r="AM409" s="29">
        <f>_xll.qlInterestRateIndexFixingDate(IborIndex&amp;Tenor,AN409,Trigger)</f>
        <v>42822</v>
      </c>
      <c r="AN409" s="29">
        <f>_xll.qlCalendarAdvance(Calendar,AN408,AL409,"f",,Trigger)</f>
        <v>42824</v>
      </c>
      <c r="AO409" s="29">
        <f>_xll.qlInterestRateIndexMaturity(IborIndex&amp;Tenor,AN409,Trigger)</f>
        <v>42853</v>
      </c>
      <c r="AP409" s="66">
        <f>_xll.qlIndexFixing($Z$5,AM409,,Trigger)</f>
        <v>-3.7656783049168504E-4</v>
      </c>
      <c r="AQ409" s="66">
        <f>_xll.qlIndexFixing($AS$1,AN409,,Trigger)</f>
        <v>-3.8615683518816724E-4</v>
      </c>
      <c r="AR409" s="189">
        <f t="shared" si="22"/>
        <v>9.5890046964821951E-2</v>
      </c>
    </row>
    <row r="410" spans="38:44" ht="11.25" customHeight="1" x14ac:dyDescent="0.25">
      <c r="AL410" s="28" t="s">
        <v>99</v>
      </c>
      <c r="AM410" s="29">
        <f>_xll.qlInterestRateIndexFixingDate(IborIndex&amp;Tenor,AN410,Trigger)</f>
        <v>42823</v>
      </c>
      <c r="AN410" s="29">
        <f>_xll.qlCalendarAdvance(Calendar,AN409,AL410,"f",,Trigger)</f>
        <v>42825</v>
      </c>
      <c r="AO410" s="29">
        <f>_xll.qlInterestRateIndexMaturity(IborIndex&amp;Tenor,AN410,Trigger)</f>
        <v>42853</v>
      </c>
      <c r="AP410" s="66">
        <f>_xll.qlIndexFixing($Z$5,AM410,,Trigger)</f>
        <v>-3.7410144238129002E-4</v>
      </c>
      <c r="AQ410" s="66">
        <f>_xll.qlIndexFixing($AS$1,AN410,,Trigger)</f>
        <v>-3.823044118558272E-4</v>
      </c>
      <c r="AR410" s="189">
        <f t="shared" si="22"/>
        <v>8.2029694745371751E-2</v>
      </c>
    </row>
    <row r="411" spans="38:44" ht="11.25" customHeight="1" x14ac:dyDescent="0.25">
      <c r="AL411" s="28" t="s">
        <v>99</v>
      </c>
      <c r="AM411" s="29">
        <f>_xll.qlInterestRateIndexFixingDate(IborIndex&amp;Tenor,AN411,Trigger)</f>
        <v>42824</v>
      </c>
      <c r="AN411" s="29">
        <f>_xll.qlCalendarAdvance(Calendar,AN410,AL411,"f",,Trigger)</f>
        <v>42828</v>
      </c>
      <c r="AO411" s="29">
        <f>_xll.qlInterestRateIndexMaturity(IborIndex&amp;Tenor,AN411,Trigger)</f>
        <v>42858</v>
      </c>
      <c r="AP411" s="66">
        <f>_xll.qlIndexFixing($Z$5,AM411,,Trigger)</f>
        <v>-3.5586954825905792E-4</v>
      </c>
      <c r="AQ411" s="66">
        <f>_xll.qlIndexFixing($AS$1,AN411,,Trigger)</f>
        <v>-3.7844753586657731E-4</v>
      </c>
      <c r="AR411" s="189">
        <f t="shared" si="22"/>
        <v>0.2257798760751939</v>
      </c>
    </row>
    <row r="412" spans="38:44" ht="11.25" customHeight="1" x14ac:dyDescent="0.25">
      <c r="AL412" s="28" t="s">
        <v>99</v>
      </c>
      <c r="AM412" s="29">
        <f>_xll.qlInterestRateIndexFixingDate(IborIndex&amp;Tenor,AN412,Trigger)</f>
        <v>42825</v>
      </c>
      <c r="AN412" s="29">
        <f>_xll.qlCalendarAdvance(Calendar,AN411,AL412,"f",,Trigger)</f>
        <v>42829</v>
      </c>
      <c r="AO412" s="29">
        <f>_xll.qlInterestRateIndexMaturity(IborIndex&amp;Tenor,AN412,Trigger)</f>
        <v>42859</v>
      </c>
      <c r="AP412" s="66">
        <f>_xll.qlIndexFixing($Z$5,AM412,,Trigger)</f>
        <v>-3.5137341696778179E-4</v>
      </c>
      <c r="AQ412" s="66">
        <f>_xll.qlIndexFixing($AS$1,AN412,,Trigger)</f>
        <v>-3.7069704515751978E-4</v>
      </c>
      <c r="AR412" s="189">
        <f t="shared" si="22"/>
        <v>0.19323628189737985</v>
      </c>
    </row>
    <row r="413" spans="38:44" ht="11.25" customHeight="1" x14ac:dyDescent="0.25">
      <c r="AL413" s="28" t="s">
        <v>99</v>
      </c>
      <c r="AM413" s="29">
        <f>_xll.qlInterestRateIndexFixingDate(IborIndex&amp;Tenor,AN413,Trigger)</f>
        <v>42828</v>
      </c>
      <c r="AN413" s="29">
        <f>_xll.qlCalendarAdvance(Calendar,AN412,AL413,"f",,Trigger)</f>
        <v>42830</v>
      </c>
      <c r="AO413" s="29">
        <f>_xll.qlInterestRateIndexMaturity(IborIndex&amp;Tenor,AN413,Trigger)</f>
        <v>42860</v>
      </c>
      <c r="AP413" s="66">
        <f>_xll.qlIndexFixing($Z$5,AM413,,Trigger)</f>
        <v>-3.4692476573638942E-4</v>
      </c>
      <c r="AQ413" s="66">
        <f>_xll.qlIndexFixing($AS$1,AN413,,Trigger)</f>
        <v>-3.6877436256688156E-4</v>
      </c>
      <c r="AR413" s="189">
        <f t="shared" si="22"/>
        <v>0.21849596830492146</v>
      </c>
    </row>
    <row r="414" spans="38:44" ht="11.25" customHeight="1" x14ac:dyDescent="0.25">
      <c r="AL414" s="28" t="s">
        <v>99</v>
      </c>
      <c r="AM414" s="29">
        <f>_xll.qlInterestRateIndexFixingDate(IborIndex&amp;Tenor,AN414,Trigger)</f>
        <v>42829</v>
      </c>
      <c r="AN414" s="29">
        <f>_xll.qlCalendarAdvance(Calendar,AN413,AL414,"f",,Trigger)</f>
        <v>42831</v>
      </c>
      <c r="AO414" s="29">
        <f>_xll.qlInterestRateIndexMaturity(IborIndex&amp;Tenor,AN414,Trigger)</f>
        <v>42863</v>
      </c>
      <c r="AP414" s="66">
        <f>_xll.qlIndexFixing($Z$5,AM414,,Trigger)</f>
        <v>-3.3842274833245645E-4</v>
      </c>
      <c r="AQ414" s="66">
        <f>_xll.qlIndexFixing($AS$1,AN414,,Trigger)</f>
        <v>-3.5909636590014671E-4</v>
      </c>
      <c r="AR414" s="189">
        <f t="shared" si="22"/>
        <v>0.20673617567690261</v>
      </c>
    </row>
    <row r="415" spans="38:44" ht="11.25" customHeight="1" x14ac:dyDescent="0.25">
      <c r="AL415" s="28" t="s">
        <v>99</v>
      </c>
      <c r="AM415" s="29">
        <f>_xll.qlInterestRateIndexFixingDate(IborIndex&amp;Tenor,AN415,Trigger)</f>
        <v>42830</v>
      </c>
      <c r="AN415" s="29">
        <f>_xll.qlCalendarAdvance(Calendar,AN414,AL415,"f",,Trigger)</f>
        <v>42832</v>
      </c>
      <c r="AO415" s="29">
        <f>_xll.qlInterestRateIndexMaturity(IborIndex&amp;Tenor,AN415,Trigger)</f>
        <v>42863</v>
      </c>
      <c r="AP415" s="66">
        <f>_xll.qlIndexFixing($Z$5,AM415,,Trigger)</f>
        <v>-3.3613760448242448E-4</v>
      </c>
      <c r="AQ415" s="66">
        <f>_xll.qlIndexFixing($AS$1,AN415,,Trigger)</f>
        <v>-3.5521277387351446E-4</v>
      </c>
      <c r="AR415" s="189">
        <f t="shared" si="22"/>
        <v>0.19075169391089983</v>
      </c>
    </row>
    <row r="416" spans="38:44" ht="11.25" customHeight="1" x14ac:dyDescent="0.25">
      <c r="AL416" s="28" t="s">
        <v>99</v>
      </c>
      <c r="AM416" s="29">
        <f>_xll.qlInterestRateIndexFixingDate(IborIndex&amp;Tenor,AN416,Trigger)</f>
        <v>42831</v>
      </c>
      <c r="AN416" s="29">
        <f>_xll.qlCalendarAdvance(Calendar,AN415,AL416,"f",,Trigger)</f>
        <v>42835</v>
      </c>
      <c r="AO416" s="29">
        <f>_xll.qlInterestRateIndexMaturity(IborIndex&amp;Tenor,AN416,Trigger)</f>
        <v>42865</v>
      </c>
      <c r="AP416" s="66">
        <f>_xll.qlIndexFixing($Z$5,AM416,,Trigger)</f>
        <v>-3.254077846315262E-4</v>
      </c>
      <c r="AQ416" s="66">
        <f>_xll.qlIndexFixing($AS$1,AN416,,Trigger)</f>
        <v>-3.5132472915933022E-4</v>
      </c>
      <c r="AR416" s="189">
        <f t="shared" si="22"/>
        <v>0.2591694452780402</v>
      </c>
    </row>
    <row r="417" spans="38:44" ht="11.25" customHeight="1" x14ac:dyDescent="0.25">
      <c r="AL417" s="28" t="s">
        <v>99</v>
      </c>
      <c r="AM417" s="29">
        <f>_xll.qlInterestRateIndexFixingDate(IborIndex&amp;Tenor,AN417,Trigger)</f>
        <v>42832</v>
      </c>
      <c r="AN417" s="29">
        <f>_xll.qlCalendarAdvance(Calendar,AN416,AL417,"f",,Trigger)</f>
        <v>42836</v>
      </c>
      <c r="AO417" s="29">
        <f>_xll.qlInterestRateIndexMaturity(IborIndex&amp;Tenor,AN417,Trigger)</f>
        <v>42866</v>
      </c>
      <c r="AP417" s="66">
        <f>_xll.qlIndexFixing($Z$5,AM417,,Trigger)</f>
        <v>-3.2125245825920246E-4</v>
      </c>
      <c r="AQ417" s="66">
        <f>_xll.qlIndexFixing($AS$1,AN417,,Trigger)</f>
        <v>-3.435119547874621E-4</v>
      </c>
      <c r="AR417" s="189">
        <f t="shared" si="22"/>
        <v>0.22259496528259648</v>
      </c>
    </row>
    <row r="418" spans="38:44" ht="11.25" customHeight="1" x14ac:dyDescent="0.25">
      <c r="AL418" s="28" t="s">
        <v>99</v>
      </c>
      <c r="AM418" s="29">
        <f>_xll.qlInterestRateIndexFixingDate(IborIndex&amp;Tenor,AN418,Trigger)</f>
        <v>42835</v>
      </c>
      <c r="AN418" s="29">
        <f>_xll.qlCalendarAdvance(Calendar,AN417,AL418,"f",,Trigger)</f>
        <v>42837</v>
      </c>
      <c r="AO418" s="29">
        <f>_xll.qlInterestRateIndexMaturity(IborIndex&amp;Tenor,AN418,Trigger)</f>
        <v>42867</v>
      </c>
      <c r="AP418" s="66">
        <f>_xll.qlIndexFixing($Z$5,AM418,,Trigger)</f>
        <v>-3.1714742678312646E-4</v>
      </c>
      <c r="AQ418" s="66">
        <f>_xll.qlIndexFixing($AS$1,AN418,,Trigger)</f>
        <v>-3.2790295417184367E-4</v>
      </c>
      <c r="AR418" s="189">
        <f t="shared" si="22"/>
        <v>0.10755527388717212</v>
      </c>
    </row>
    <row r="419" spans="38:44" ht="11.25" customHeight="1" x14ac:dyDescent="0.25">
      <c r="AL419" s="28" t="s">
        <v>99</v>
      </c>
      <c r="AM419" s="29">
        <f>_xll.qlInterestRateIndexFixingDate(IborIndex&amp;Tenor,AN419,Trigger)</f>
        <v>42836</v>
      </c>
      <c r="AN419" s="29">
        <f>_xll.qlCalendarAdvance(Calendar,AN418,AL419,"f",,Trigger)</f>
        <v>42838</v>
      </c>
      <c r="AO419" s="29">
        <f>_xll.qlInterestRateIndexMaturity(IborIndex&amp;Tenor,AN419,Trigger)</f>
        <v>42870</v>
      </c>
      <c r="AP419" s="66">
        <f>_xll.qlIndexFixing($Z$5,AM419,,Trigger)</f>
        <v>-3.0935568778520106E-4</v>
      </c>
      <c r="AQ419" s="66">
        <f>_xll.qlIndexFixing($AS$1,AN419,,Trigger)</f>
        <v>-3.2398374051556544E-4</v>
      </c>
      <c r="AR419" s="189">
        <f t="shared" si="22"/>
        <v>0.14628052730364383</v>
      </c>
    </row>
    <row r="420" spans="38:44" ht="11.25" customHeight="1" x14ac:dyDescent="0.25">
      <c r="AL420" s="28" t="s">
        <v>99</v>
      </c>
      <c r="AM420" s="29">
        <f>_xll.qlInterestRateIndexFixingDate(IborIndex&amp;Tenor,AN420,Trigger)</f>
        <v>42837</v>
      </c>
      <c r="AN420" s="29">
        <f>_xll.qlCalendarAdvance(Calendar,AN419,AL420,"f",,Trigger)</f>
        <v>42843</v>
      </c>
      <c r="AO420" s="29">
        <f>_xll.qlInterestRateIndexMaturity(IborIndex&amp;Tenor,AN420,Trigger)</f>
        <v>42873</v>
      </c>
      <c r="AP420" s="66">
        <f>_xll.qlIndexFixing($Z$5,AM420,,Trigger)</f>
        <v>-2.9359594943079159E-4</v>
      </c>
      <c r="AQ420" s="66">
        <f>_xll.qlIndexFixing($AS$1,AN420,,Trigger)</f>
        <v>-3.1610867833570255E-4</v>
      </c>
      <c r="AR420" s="189">
        <f t="shared" si="22"/>
        <v>0.22512728904910961</v>
      </c>
    </row>
    <row r="421" spans="38:44" ht="11.25" customHeight="1" x14ac:dyDescent="0.25">
      <c r="AL421" s="28" t="s">
        <v>99</v>
      </c>
      <c r="AM421" s="29">
        <f>_xll.qlInterestRateIndexFixingDate(IborIndex&amp;Tenor,AN421,Trigger)</f>
        <v>42838</v>
      </c>
      <c r="AN421" s="29">
        <f>_xll.qlCalendarAdvance(Calendar,AN420,AL421,"f",,Trigger)</f>
        <v>42844</v>
      </c>
      <c r="AO421" s="29">
        <f>_xll.qlInterestRateIndexMaturity(IborIndex&amp;Tenor,AN421,Trigger)</f>
        <v>42874</v>
      </c>
      <c r="AP421" s="66">
        <f>_xll.qlIndexFixing($Z$5,AM421,,Trigger)</f>
        <v>-2.8985424156857675E-4</v>
      </c>
      <c r="AQ421" s="66">
        <f>_xll.qlIndexFixing($AS$1,AN421,,Trigger)</f>
        <v>-3.1415477454411719E-4</v>
      </c>
      <c r="AR421" s="189">
        <f t="shared" si="22"/>
        <v>0.24300532975540431</v>
      </c>
    </row>
    <row r="422" spans="38:44" ht="11.25" customHeight="1" x14ac:dyDescent="0.25">
      <c r="AL422" s="28" t="s">
        <v>99</v>
      </c>
      <c r="AM422" s="29">
        <f>_xll.qlInterestRateIndexFixingDate(IborIndex&amp;Tenor,AN422,Trigger)</f>
        <v>42843</v>
      </c>
      <c r="AN422" s="29">
        <f>_xll.qlCalendarAdvance(Calendar,AN421,AL422,"f",,Trigger)</f>
        <v>42845</v>
      </c>
      <c r="AO422" s="29">
        <f>_xll.qlInterestRateIndexMaturity(IborIndex&amp;Tenor,AN422,Trigger)</f>
        <v>42877</v>
      </c>
      <c r="AP422" s="66">
        <f>_xll.qlIndexFixing($Z$5,AM422,,Trigger)</f>
        <v>-2.8281218003842201E-4</v>
      </c>
      <c r="AQ422" s="66">
        <f>_xll.qlIndexFixing($AS$1,AN422,,Trigger)</f>
        <v>-3.0432088131471247E-4</v>
      </c>
      <c r="AR422" s="189">
        <f t="shared" si="22"/>
        <v>0.21508701276290454</v>
      </c>
    </row>
    <row r="423" spans="38:44" ht="11.25" customHeight="1" x14ac:dyDescent="0.25">
      <c r="AL423" s="28" t="s">
        <v>99</v>
      </c>
      <c r="AM423" s="29">
        <f>_xll.qlInterestRateIndexFixingDate(IborIndex&amp;Tenor,AN423,Trigger)</f>
        <v>42844</v>
      </c>
      <c r="AN423" s="29">
        <f>_xll.qlCalendarAdvance(Calendar,AN422,AL423,"f",,Trigger)</f>
        <v>42846</v>
      </c>
      <c r="AO423" s="29">
        <f>_xll.qlInterestRateIndexMaturity(IborIndex&amp;Tenor,AN423,Trigger)</f>
        <v>42877</v>
      </c>
      <c r="AP423" s="66">
        <f>_xll.qlIndexFixing($Z$5,AM423,,Trigger)</f>
        <v>-2.8087342343554157E-4</v>
      </c>
      <c r="AQ423" s="66">
        <f>_xll.qlIndexFixing($AS$1,AN423,,Trigger)</f>
        <v>-3.0037495125867508E-4</v>
      </c>
      <c r="AR423" s="189">
        <f t="shared" si="22"/>
        <v>0.1950152782313351</v>
      </c>
    </row>
    <row r="424" spans="38:44" ht="11.25" customHeight="1" x14ac:dyDescent="0.25">
      <c r="AL424" s="28" t="s">
        <v>99</v>
      </c>
      <c r="AM424" s="29">
        <f>_xll.qlInterestRateIndexFixingDate(IborIndex&amp;Tenor,AN424,Trigger)</f>
        <v>42845</v>
      </c>
      <c r="AN424" s="29">
        <f>_xll.qlCalendarAdvance(Calendar,AN423,AL424,"f",,Trigger)</f>
        <v>42849</v>
      </c>
      <c r="AO424" s="29">
        <f>_xll.qlInterestRateIndexMaturity(IborIndex&amp;Tenor,AN424,Trigger)</f>
        <v>42879</v>
      </c>
      <c r="AP424" s="66">
        <f>_xll.qlIndexFixing($Z$5,AM424,,Trigger)</f>
        <v>-2.7195642234856265E-4</v>
      </c>
      <c r="AQ424" s="66">
        <f>_xll.qlIndexFixing($AS$1,AN424,,Trigger)</f>
        <v>-2.9642456845246912E-4</v>
      </c>
      <c r="AR424" s="189">
        <f t="shared" si="22"/>
        <v>0.24468146103906463</v>
      </c>
    </row>
    <row r="425" spans="38:44" ht="11.25" customHeight="1" x14ac:dyDescent="0.25">
      <c r="AL425" s="28" t="s">
        <v>99</v>
      </c>
      <c r="AM425" s="29">
        <f>_xll.qlInterestRateIndexFixingDate(IborIndex&amp;Tenor,AN425,Trigger)</f>
        <v>42846</v>
      </c>
      <c r="AN425" s="29">
        <f>_xll.qlCalendarAdvance(Calendar,AN424,AL425,"f",,Trigger)</f>
        <v>42850</v>
      </c>
      <c r="AO425" s="29">
        <f>_xll.qlInterestRateIndexMaturity(IborIndex&amp;Tenor,AN425,Trigger)</f>
        <v>42880</v>
      </c>
      <c r="AP425" s="66">
        <f>_xll.qlIndexFixing($Z$5,AM425,,Trigger)</f>
        <v>-2.6854181734847771E-4</v>
      </c>
      <c r="AQ425" s="66">
        <f>_xll.qlIndexFixing($AS$1,AN425,,Trigger)</f>
        <v>-2.8848721420976497E-4</v>
      </c>
      <c r="AR425" s="189">
        <f t="shared" si="22"/>
        <v>0.19945396861287268</v>
      </c>
    </row>
    <row r="426" spans="38:44" ht="11.25" customHeight="1" x14ac:dyDescent="0.25">
      <c r="AL426" s="28" t="s">
        <v>99</v>
      </c>
      <c r="AM426" s="29">
        <f>_xll.qlInterestRateIndexFixingDate(IborIndex&amp;Tenor,AN426,Trigger)</f>
        <v>42849</v>
      </c>
      <c r="AN426" s="29">
        <f>_xll.qlCalendarAdvance(Calendar,AN425,AL426,"f",,Trigger)</f>
        <v>42851</v>
      </c>
      <c r="AO426" s="29">
        <f>_xll.qlInterestRateIndexMaturity(IborIndex&amp;Tenor,AN426,Trigger)</f>
        <v>42881</v>
      </c>
      <c r="AP426" s="66">
        <f>_xll.qlIndexFixing($Z$5,AM426,,Trigger)</f>
        <v>-2.6518313690404582E-4</v>
      </c>
      <c r="AQ426" s="66">
        <f>_xll.qlIndexFixing($AS$1,AN426,,Trigger)</f>
        <v>-2.8252777534820694E-4</v>
      </c>
      <c r="AR426" s="189">
        <f t="shared" si="22"/>
        <v>0.1734463844416112</v>
      </c>
    </row>
    <row r="427" spans="38:44" ht="11.25" customHeight="1" x14ac:dyDescent="0.25">
      <c r="AL427" s="28" t="s">
        <v>99</v>
      </c>
      <c r="AM427" s="29">
        <f>_xll.qlInterestRateIndexFixingDate(IborIndex&amp;Tenor,AN427,Trigger)</f>
        <v>42850</v>
      </c>
      <c r="AN427" s="29">
        <f>_xll.qlCalendarAdvance(Calendar,AN426,AL427,"f",,Trigger)</f>
        <v>42852</v>
      </c>
      <c r="AO427" s="29">
        <f>_xll.qlInterestRateIndexMaturity(IborIndex&amp;Tenor,AN427,Trigger)</f>
        <v>42884</v>
      </c>
      <c r="AP427" s="66">
        <f>_xll.qlIndexFixing($Z$5,AM427,,Trigger)</f>
        <v>-2.5893015269770614E-4</v>
      </c>
      <c r="AQ427" s="66">
        <f>_xll.qlIndexFixing($AS$1,AN427,,Trigger)</f>
        <v>-2.7062712829158342E-4</v>
      </c>
      <c r="AR427" s="189">
        <f t="shared" si="22"/>
        <v>0.11696975593877282</v>
      </c>
    </row>
    <row r="428" spans="38:44" ht="11.25" customHeight="1" x14ac:dyDescent="0.25">
      <c r="AL428" s="28" t="s">
        <v>99</v>
      </c>
      <c r="AM428" s="29">
        <f>_xll.qlInterestRateIndexFixingDate(IborIndex&amp;Tenor,AN428,Trigger)</f>
        <v>42851</v>
      </c>
      <c r="AN428" s="29">
        <f>_xll.qlCalendarAdvance(Calendar,AN427,AL428,"f",,Trigger)</f>
        <v>42853</v>
      </c>
      <c r="AO428" s="29">
        <f>_xll.qlInterestRateIndexMaturity(IborIndex&amp;Tenor,AN428,Trigger)</f>
        <v>42886</v>
      </c>
      <c r="AP428" s="66">
        <f>_xll.qlIndexFixing($Z$5,AM428,,Trigger)</f>
        <v>-2.543283595409078E-4</v>
      </c>
      <c r="AQ428" s="66">
        <f>_xll.qlIndexFixing($AS$1,AN428,,Trigger)</f>
        <v>-2.6263119154586309E-4</v>
      </c>
      <c r="AR428" s="189">
        <f t="shared" si="22"/>
        <v>8.3028320049552906E-2</v>
      </c>
    </row>
    <row r="429" spans="38:44" ht="11.25" customHeight="1" x14ac:dyDescent="0.25">
      <c r="AL429" s="28" t="s">
        <v>99</v>
      </c>
      <c r="AM429" s="29">
        <f>_xll.qlInterestRateIndexFixingDate(IborIndex&amp;Tenor,AN429,Trigger)</f>
        <v>42852</v>
      </c>
      <c r="AN429" s="29">
        <f>_xll.qlCalendarAdvance(Calendar,AN428,AL429,"f",,Trigger)</f>
        <v>42857</v>
      </c>
      <c r="AO429" s="29">
        <f>_xll.qlInterestRateIndexMaturity(IborIndex&amp;Tenor,AN429,Trigger)</f>
        <v>42888</v>
      </c>
      <c r="AP429" s="66">
        <f>_xll.qlIndexFixing($Z$5,AM429,,Trigger)</f>
        <v>-2.4483285897626236E-4</v>
      </c>
      <c r="AQ429" s="66">
        <f>_xll.qlIndexFixing($AS$1,AN429,,Trigger)</f>
        <v>-2.6064756080093621E-4</v>
      </c>
      <c r="AR429" s="189">
        <f t="shared" si="22"/>
        <v>0.15814701824673852</v>
      </c>
    </row>
    <row r="430" spans="38:44" ht="11.25" customHeight="1" x14ac:dyDescent="0.25">
      <c r="AL430" s="28" t="s">
        <v>99</v>
      </c>
      <c r="AM430" s="29">
        <f>_xll.qlInterestRateIndexFixingDate(IborIndex&amp;Tenor,AN430,Trigger)</f>
        <v>42853</v>
      </c>
      <c r="AN430" s="29">
        <f>_xll.qlCalendarAdvance(Calendar,AN429,AL430,"f",,Trigger)</f>
        <v>42858</v>
      </c>
      <c r="AO430" s="29">
        <f>_xll.qlInterestRateIndexMaturity(IborIndex&amp;Tenor,AN430,Trigger)</f>
        <v>42891</v>
      </c>
      <c r="AP430" s="66">
        <f>_xll.qlIndexFixing($Z$5,AM430,,Trigger)</f>
        <v>-2.3851383431457279E-4</v>
      </c>
      <c r="AQ430" s="66">
        <f>_xll.qlIndexFixing($AS$1,AN430,,Trigger)</f>
        <v>-2.5866244301421223E-4</v>
      </c>
      <c r="AR430" s="189">
        <f t="shared" si="22"/>
        <v>0.20148608699639436</v>
      </c>
    </row>
    <row r="431" spans="38:44" ht="11.25" customHeight="1" x14ac:dyDescent="0.25">
      <c r="AL431" s="28" t="s">
        <v>99</v>
      </c>
      <c r="AM431" s="29">
        <f>_xll.qlInterestRateIndexFixingDate(IborIndex&amp;Tenor,AN431,Trigger)</f>
        <v>42857</v>
      </c>
      <c r="AN431" s="29">
        <f>_xll.qlCalendarAdvance(Calendar,AN430,AL431,"f",,Trigger)</f>
        <v>42859</v>
      </c>
      <c r="AO431" s="29">
        <f>_xll.qlInterestRateIndexMaturity(IborIndex&amp;Tenor,AN431,Trigger)</f>
        <v>42891</v>
      </c>
      <c r="AP431" s="66">
        <f>_xll.qlIndexFixing($Z$5,AM431,,Trigger)</f>
        <v>-2.3691368119929668E-4</v>
      </c>
      <c r="AQ431" s="66">
        <f>_xll.qlIndexFixing($AS$1,AN431,,Trigger)</f>
        <v>-2.4665768220556044E-4</v>
      </c>
      <c r="AR431" s="189">
        <f t="shared" si="22"/>
        <v>9.7440010062637639E-2</v>
      </c>
    </row>
    <row r="432" spans="38:44" ht="11.25" customHeight="1" x14ac:dyDescent="0.25">
      <c r="AL432" s="28" t="s">
        <v>99</v>
      </c>
      <c r="AM432" s="29">
        <f>_xll.qlInterestRateIndexFixingDate(IborIndex&amp;Tenor,AN432,Trigger)</f>
        <v>42858</v>
      </c>
      <c r="AN432" s="29">
        <f>_xll.qlCalendarAdvance(Calendar,AN431,AL432,"f",,Trigger)</f>
        <v>42860</v>
      </c>
      <c r="AO432" s="29">
        <f>_xll.qlInterestRateIndexMaturity(IborIndex&amp;Tenor,AN432,Trigger)</f>
        <v>42891</v>
      </c>
      <c r="AP432" s="66">
        <f>_xll.qlIndexFixing($Z$5,AM432,,Trigger)</f>
        <v>-2.3533060995895028E-4</v>
      </c>
      <c r="AQ432" s="66">
        <f>_xll.qlIndexFixing($AS$1,AN432,,Trigger)</f>
        <v>-2.4264718957595614E-4</v>
      </c>
      <c r="AR432" s="189">
        <f t="shared" si="22"/>
        <v>7.3165796170058625E-2</v>
      </c>
    </row>
    <row r="433" spans="38:44" ht="11.25" customHeight="1" x14ac:dyDescent="0.25">
      <c r="AL433" s="28" t="s">
        <v>99</v>
      </c>
      <c r="AM433" s="29">
        <f>_xll.qlInterestRateIndexFixingDate(IborIndex&amp;Tenor,AN433,Trigger)</f>
        <v>42859</v>
      </c>
      <c r="AN433" s="29">
        <f>_xll.qlCalendarAdvance(Calendar,AN432,AL433,"f",,Trigger)</f>
        <v>42863</v>
      </c>
      <c r="AO433" s="29">
        <f>_xll.qlInterestRateIndexMaturity(IborIndex&amp;Tenor,AN433,Trigger)</f>
        <v>42894</v>
      </c>
      <c r="AP433" s="66">
        <f>_xll.qlIndexFixing($Z$5,AM433,,Trigger)</f>
        <v>-2.2524967711948677E-4</v>
      </c>
      <c r="AQ433" s="66">
        <f>_xll.qlIndexFixing($AS$1,AN433,,Trigger)</f>
        <v>-2.3458895169323961E-4</v>
      </c>
      <c r="AR433" s="189">
        <f t="shared" si="22"/>
        <v>9.3392745737528399E-2</v>
      </c>
    </row>
    <row r="434" spans="38:44" ht="11.25" customHeight="1" x14ac:dyDescent="0.25">
      <c r="AL434" s="28" t="s">
        <v>99</v>
      </c>
      <c r="AM434" s="29">
        <f>_xll.qlInterestRateIndexFixingDate(IborIndex&amp;Tenor,AN434,Trigger)</f>
        <v>42860</v>
      </c>
      <c r="AN434" s="29">
        <f>_xll.qlCalendarAdvance(Calendar,AN433,AL434,"f",,Trigger)</f>
        <v>42864</v>
      </c>
      <c r="AO434" s="29">
        <f>_xll.qlInterestRateIndexMaturity(IborIndex&amp;Tenor,AN434,Trigger)</f>
        <v>42895</v>
      </c>
      <c r="AP434" s="66">
        <f>_xll.qlIndexFixing($Z$5,AM434,,Trigger)</f>
        <v>-2.2175567871533572E-4</v>
      </c>
      <c r="AQ434" s="66">
        <f>_xll.qlIndexFixing($AS$1,AN434,,Trigger)</f>
        <v>-2.3258971649550708E-4</v>
      </c>
      <c r="AR434" s="189">
        <f t="shared" si="22"/>
        <v>0.10834037780171364</v>
      </c>
    </row>
    <row r="435" spans="38:44" ht="11.25" customHeight="1" x14ac:dyDescent="0.25">
      <c r="AL435" s="28" t="s">
        <v>99</v>
      </c>
      <c r="AM435" s="29">
        <f>_xll.qlInterestRateIndexFixingDate(IborIndex&amp;Tenor,AN435,Trigger)</f>
        <v>42863</v>
      </c>
      <c r="AN435" s="29">
        <f>_xll.qlCalendarAdvance(Calendar,AN434,AL435,"f",,Trigger)</f>
        <v>42865</v>
      </c>
      <c r="AO435" s="29">
        <f>_xll.qlInterestRateIndexMaturity(IborIndex&amp;Tenor,AN435,Trigger)</f>
        <v>42898</v>
      </c>
      <c r="AP435" s="66">
        <f>_xll.qlIndexFixing($Z$5,AM435,,Trigger)</f>
        <v>-2.1402205836058968E-4</v>
      </c>
      <c r="AQ435" s="66">
        <f>_xll.qlIndexFixing($AS$1,AN435,,Trigger)</f>
        <v>-2.3058899453220322E-4</v>
      </c>
      <c r="AR435" s="189">
        <f t="shared" si="22"/>
        <v>0.16566936171613542</v>
      </c>
    </row>
    <row r="436" spans="38:44" ht="11.25" customHeight="1" x14ac:dyDescent="0.25">
      <c r="AL436" s="28" t="s">
        <v>99</v>
      </c>
      <c r="AM436" s="29">
        <f>_xll.qlInterestRateIndexFixingDate(IborIndex&amp;Tenor,AN436,Trigger)</f>
        <v>42864</v>
      </c>
      <c r="AN436" s="29">
        <f>_xll.qlCalendarAdvance(Calendar,AN435,AL436,"f",,Trigger)</f>
        <v>42866</v>
      </c>
      <c r="AO436" s="29">
        <f>_xll.qlInterestRateIndexMaturity(IborIndex&amp;Tenor,AN436,Trigger)</f>
        <v>42898</v>
      </c>
      <c r="AP436" s="66">
        <f>_xll.qlIndexFixing($Z$5,AM436,,Trigger)</f>
        <v>-2.1243678274995847E-4</v>
      </c>
      <c r="AQ436" s="66">
        <f>_xll.qlIndexFixing($AS$1,AN436,,Trigger)</f>
        <v>-2.1849072366836845E-4</v>
      </c>
      <c r="AR436" s="189">
        <f t="shared" si="22"/>
        <v>6.0539409184099766E-2</v>
      </c>
    </row>
    <row r="437" spans="38:44" ht="11.25" customHeight="1" x14ac:dyDescent="0.25">
      <c r="AL437" s="28" t="s">
        <v>99</v>
      </c>
      <c r="AM437" s="29">
        <f>_xll.qlInterestRateIndexFixingDate(IborIndex&amp;Tenor,AN437,Trigger)</f>
        <v>42865</v>
      </c>
      <c r="AN437" s="29">
        <f>_xll.qlCalendarAdvance(Calendar,AN436,AL437,"f",,Trigger)</f>
        <v>42867</v>
      </c>
      <c r="AO437" s="29">
        <f>_xll.qlInterestRateIndexMaturity(IborIndex&amp;Tenor,AN437,Trigger)</f>
        <v>42898</v>
      </c>
      <c r="AP437" s="66">
        <f>_xll.qlIndexFixing($Z$5,AM437,,Trigger)</f>
        <v>-2.1085714892959782E-4</v>
      </c>
      <c r="AQ437" s="66">
        <f>_xll.qlIndexFixing($AS$1,AN437,,Trigger)</f>
        <v>-2.1444906095289691E-4</v>
      </c>
      <c r="AR437" s="189">
        <f t="shared" si="22"/>
        <v>3.5919120232990862E-2</v>
      </c>
    </row>
    <row r="438" spans="38:44" ht="11.25" customHeight="1" x14ac:dyDescent="0.25">
      <c r="AL438" s="28" t="s">
        <v>99</v>
      </c>
      <c r="AM438" s="29">
        <f>_xll.qlInterestRateIndexFixingDate(IborIndex&amp;Tenor,AN438,Trigger)</f>
        <v>42866</v>
      </c>
      <c r="AN438" s="29">
        <f>_xll.qlCalendarAdvance(Calendar,AN437,AL438,"f",,Trigger)</f>
        <v>42870</v>
      </c>
      <c r="AO438" s="29">
        <f>_xll.qlInterestRateIndexMaturity(IborIndex&amp;Tenor,AN438,Trigger)</f>
        <v>42901</v>
      </c>
      <c r="AP438" s="66">
        <f>_xll.qlIndexFixing($Z$5,AM438,,Trigger)</f>
        <v>-1.9931031044036432E-4</v>
      </c>
      <c r="AQ438" s="66">
        <f>_xll.qlIndexFixing($AS$1,AN438,,Trigger)</f>
        <v>-2.0632851736479554E-4</v>
      </c>
      <c r="AR438" s="189">
        <f t="shared" si="22"/>
        <v>7.0182069244312223E-2</v>
      </c>
    </row>
    <row r="439" spans="38:44" ht="11.25" customHeight="1" x14ac:dyDescent="0.25">
      <c r="AL439" s="28" t="s">
        <v>99</v>
      </c>
      <c r="AM439" s="29">
        <f>_xll.qlInterestRateIndexFixingDate(IborIndex&amp;Tenor,AN439,Trigger)</f>
        <v>42867</v>
      </c>
      <c r="AN439" s="29">
        <f>_xll.qlCalendarAdvance(Calendar,AN438,AL439,"f",,Trigger)</f>
        <v>42871</v>
      </c>
      <c r="AO439" s="29">
        <f>_xll.qlInterestRateIndexMaturity(IborIndex&amp;Tenor,AN439,Trigger)</f>
        <v>42902</v>
      </c>
      <c r="AP439" s="66">
        <f>_xll.qlIndexFixing($Z$5,AM439,,Trigger)</f>
        <v>-1.9531201886125252E-4</v>
      </c>
      <c r="AQ439" s="66">
        <f>_xll.qlIndexFixing($AS$1,AN439,,Trigger)</f>
        <v>-2.0431367965353942E-4</v>
      </c>
      <c r="AR439" s="189">
        <f t="shared" si="22"/>
        <v>9.0016607922869002E-2</v>
      </c>
    </row>
    <row r="440" spans="38:44" ht="11.25" customHeight="1" x14ac:dyDescent="0.25">
      <c r="AL440" s="28" t="s">
        <v>99</v>
      </c>
      <c r="AM440" s="29">
        <f>_xll.qlInterestRateIndexFixingDate(IborIndex&amp;Tenor,AN440,Trigger)</f>
        <v>42870</v>
      </c>
      <c r="AN440" s="29">
        <f>_xll.qlCalendarAdvance(Calendar,AN439,AL440,"f",,Trigger)</f>
        <v>42872</v>
      </c>
      <c r="AO440" s="29">
        <f>_xll.qlInterestRateIndexMaturity(IborIndex&amp;Tenor,AN440,Trigger)</f>
        <v>42905</v>
      </c>
      <c r="AP440" s="66">
        <f>_xll.qlIndexFixing($Z$5,AM440,,Trigger)</f>
        <v>-1.8638092379149899E-4</v>
      </c>
      <c r="AQ440" s="66">
        <f>_xll.qlIndexFixing($AS$1,AN440,,Trigger)</f>
        <v>-2.0229735546846295E-4</v>
      </c>
      <c r="AR440" s="189">
        <f t="shared" si="22"/>
        <v>0.15916431676963966</v>
      </c>
    </row>
    <row r="441" spans="38:44" ht="11.25" customHeight="1" x14ac:dyDescent="0.25">
      <c r="AL441" s="28" t="s">
        <v>99</v>
      </c>
      <c r="AM441" s="29">
        <f>_xll.qlInterestRateIndexFixingDate(IborIndex&amp;Tenor,AN441,Trigger)</f>
        <v>42871</v>
      </c>
      <c r="AN441" s="29">
        <f>_xll.qlCalendarAdvance(Calendar,AN440,AL441,"f",,Trigger)</f>
        <v>42873</v>
      </c>
      <c r="AO441" s="29">
        <f>_xll.qlInterestRateIndexMaturity(IborIndex&amp;Tenor,AN441,Trigger)</f>
        <v>42905</v>
      </c>
      <c r="AP441" s="66">
        <f>_xll.qlIndexFixing($Z$5,AM441,,Trigger)</f>
        <v>-1.8462616522982311E-4</v>
      </c>
      <c r="AQ441" s="66">
        <f>_xll.qlIndexFixing($AS$1,AN441,,Trigger)</f>
        <v>-1.9010557386483156E-4</v>
      </c>
      <c r="AR441" s="189">
        <f t="shared" si="22"/>
        <v>5.479408635008446E-2</v>
      </c>
    </row>
    <row r="442" spans="38:44" ht="11.25" customHeight="1" x14ac:dyDescent="0.25">
      <c r="AL442" s="28" t="s">
        <v>99</v>
      </c>
      <c r="AM442" s="29">
        <f>_xll.qlInterestRateIndexFixingDate(IborIndex&amp;Tenor,AN442,Trigger)</f>
        <v>42872</v>
      </c>
      <c r="AN442" s="29">
        <f>_xll.qlCalendarAdvance(Calendar,AN441,AL442,"f",,Trigger)</f>
        <v>42874</v>
      </c>
      <c r="AO442" s="29">
        <f>_xll.qlInterestRateIndexMaturity(IborIndex&amp;Tenor,AN442,Trigger)</f>
        <v>42905</v>
      </c>
      <c r="AP442" s="66">
        <f>_xll.qlIndexFixing($Z$5,AM442,,Trigger)</f>
        <v>-1.8285307836390393E-4</v>
      </c>
      <c r="AQ442" s="66">
        <f>_xll.qlIndexFixing($AS$1,AN442,,Trigger)</f>
        <v>-1.860327408404454E-4</v>
      </c>
      <c r="AR442" s="189">
        <f t="shared" si="22"/>
        <v>3.1796624765414699E-2</v>
      </c>
    </row>
    <row r="443" spans="38:44" ht="11.25" customHeight="1" x14ac:dyDescent="0.25">
      <c r="AL443" s="28" t="s">
        <v>99</v>
      </c>
      <c r="AM443" s="29">
        <f>_xll.qlInterestRateIndexFixingDate(IborIndex&amp;Tenor,AN443,Trigger)</f>
        <v>42873</v>
      </c>
      <c r="AN443" s="29">
        <f>_xll.qlCalendarAdvance(Calendar,AN442,AL443,"f",,Trigger)</f>
        <v>42877</v>
      </c>
      <c r="AO443" s="29">
        <f>_xll.qlInterestRateIndexMaturity(IborIndex&amp;Tenor,AN443,Trigger)</f>
        <v>42908</v>
      </c>
      <c r="AP443" s="66">
        <f>_xll.qlIndexFixing($Z$5,AM443,,Trigger)</f>
        <v>-1.6967369639362477E-4</v>
      </c>
      <c r="AQ443" s="66">
        <f>_xll.qlIndexFixing($AS$1,AN443,,Trigger)</f>
        <v>-1.778498868600729E-4</v>
      </c>
      <c r="AR443" s="189">
        <f t="shared" si="22"/>
        <v>8.1761904664481258E-2</v>
      </c>
    </row>
    <row r="444" spans="38:44" ht="11.25" customHeight="1" x14ac:dyDescent="0.25">
      <c r="AL444" s="28" t="s">
        <v>99</v>
      </c>
      <c r="AM444" s="29">
        <f>_xll.qlInterestRateIndexFixingDate(IborIndex&amp;Tenor,AN444,Trigger)</f>
        <v>42874</v>
      </c>
      <c r="AN444" s="29">
        <f>_xll.qlCalendarAdvance(Calendar,AN443,AL444,"f",,Trigger)</f>
        <v>42878</v>
      </c>
      <c r="AO444" s="29">
        <f>_xll.qlInterestRateIndexMaturity(IborIndex&amp;Tenor,AN444,Trigger)</f>
        <v>42909</v>
      </c>
      <c r="AP444" s="66">
        <f>_xll.qlIndexFixing($Z$5,AM444,,Trigger)</f>
        <v>-1.6511500836397858E-4</v>
      </c>
      <c r="AQ444" s="66">
        <f>_xll.qlIndexFixing($AS$1,AN444,,Trigger)</f>
        <v>-1.7581944863134802E-4</v>
      </c>
      <c r="AR444" s="189">
        <f t="shared" si="22"/>
        <v>0.10704440267369435</v>
      </c>
    </row>
    <row r="445" spans="38:44" ht="11.25" customHeight="1" x14ac:dyDescent="0.25">
      <c r="AL445" s="28" t="s">
        <v>99</v>
      </c>
      <c r="AM445" s="29">
        <f>_xll.qlInterestRateIndexFixingDate(IborIndex&amp;Tenor,AN445,Trigger)</f>
        <v>42877</v>
      </c>
      <c r="AN445" s="29">
        <f>_xll.qlCalendarAdvance(Calendar,AN444,AL445,"f",,Trigger)</f>
        <v>42879</v>
      </c>
      <c r="AO445" s="29">
        <f>_xll.qlInterestRateIndexMaturity(IborIndex&amp;Tenor,AN445,Trigger)</f>
        <v>42912</v>
      </c>
      <c r="AP445" s="66">
        <f>_xll.qlIndexFixing($Z$5,AM445,,Trigger)</f>
        <v>-1.5522986777437677E-4</v>
      </c>
      <c r="AQ445" s="66">
        <f>_xll.qlIndexFixing($AS$1,AN445,,Trigger)</f>
        <v>-1.7378752422169167E-4</v>
      </c>
      <c r="AR445" s="189">
        <f t="shared" si="22"/>
        <v>0.18557656447314902</v>
      </c>
    </row>
    <row r="446" spans="38:44" ht="11.25" customHeight="1" x14ac:dyDescent="0.25">
      <c r="AL446" s="28" t="s">
        <v>99</v>
      </c>
      <c r="AM446" s="29">
        <f>_xll.qlInterestRateIndexFixingDate(IborIndex&amp;Tenor,AN446,Trigger)</f>
        <v>42878</v>
      </c>
      <c r="AN446" s="29">
        <f>_xll.qlCalendarAdvance(Calendar,AN445,AL446,"f",,Trigger)</f>
        <v>42880</v>
      </c>
      <c r="AO446" s="29">
        <f>_xll.qlInterestRateIndexMaturity(IborIndex&amp;Tenor,AN446,Trigger)</f>
        <v>42912</v>
      </c>
      <c r="AP446" s="66">
        <f>_xll.qlIndexFixing($Z$5,AM446,,Trigger)</f>
        <v>-1.5310568823256876E-4</v>
      </c>
      <c r="AQ446" s="66">
        <f>_xll.qlIndexFixing($AS$1,AN446,,Trigger)</f>
        <v>-1.6150223119622858E-4</v>
      </c>
      <c r="AR446" s="189">
        <f t="shared" si="22"/>
        <v>8.3965429636598241E-2</v>
      </c>
    </row>
    <row r="447" spans="38:44" ht="11.25" customHeight="1" x14ac:dyDescent="0.25">
      <c r="AL447" s="28" t="s">
        <v>99</v>
      </c>
      <c r="AM447" s="29">
        <f>_xll.qlInterestRateIndexFixingDate(IborIndex&amp;Tenor,AN447,Trigger)</f>
        <v>42879</v>
      </c>
      <c r="AN447" s="29">
        <f>_xll.qlCalendarAdvance(Calendar,AN446,AL447,"f",,Trigger)</f>
        <v>42881</v>
      </c>
      <c r="AO447" s="29">
        <f>_xll.qlInterestRateIndexMaturity(IborIndex&amp;Tenor,AN447,Trigger)</f>
        <v>42912</v>
      </c>
      <c r="AP447" s="66">
        <f>_xll.qlIndexFixing($Z$5,AM447,,Trigger)</f>
        <v>-1.5092567528772786E-4</v>
      </c>
      <c r="AQ447" s="66">
        <f>_xll.qlIndexFixing($AS$1,AN447,,Trigger)</f>
        <v>-1.5739822763085538E-4</v>
      </c>
      <c r="AR447" s="189">
        <f t="shared" si="22"/>
        <v>6.4725523431275231E-2</v>
      </c>
    </row>
    <row r="448" spans="38:44" ht="11.25" customHeight="1" x14ac:dyDescent="0.25">
      <c r="AL448" s="28" t="s">
        <v>99</v>
      </c>
      <c r="AM448" s="29">
        <f>_xll.qlInterestRateIndexFixingDate(IborIndex&amp;Tenor,AN448,Trigger)</f>
        <v>42880</v>
      </c>
      <c r="AN448" s="29">
        <f>_xll.qlCalendarAdvance(Calendar,AN447,AL448,"f",,Trigger)</f>
        <v>42884</v>
      </c>
      <c r="AO448" s="29">
        <f>_xll.qlInterestRateIndexMaturity(IborIndex&amp;Tenor,AN448,Trigger)</f>
        <v>42915</v>
      </c>
      <c r="AP448" s="66">
        <f>_xll.qlIndexFixing($Z$5,AM448,,Trigger)</f>
        <v>-1.35941259811559E-4</v>
      </c>
      <c r="AQ448" s="66">
        <f>_xll.qlIndexFixing($AS$1,AN448,,Trigger)</f>
        <v>-1.5535590374682329E-4</v>
      </c>
      <c r="AR448" s="189">
        <f t="shared" si="22"/>
        <v>0.19414643935264284</v>
      </c>
    </row>
    <row r="449" spans="38:44" ht="11.25" customHeight="1" x14ac:dyDescent="0.25">
      <c r="AL449" s="28" t="s">
        <v>99</v>
      </c>
      <c r="AM449" s="29">
        <f>_xll.qlInterestRateIndexFixingDate(IborIndex&amp;Tenor,AN449,Trigger)</f>
        <v>42881</v>
      </c>
      <c r="AN449" s="29">
        <f>_xll.qlCalendarAdvance(Calendar,AN448,AL449,"f",,Trigger)</f>
        <v>42885</v>
      </c>
      <c r="AO449" s="29">
        <f>_xll.qlInterestRateIndexMaturity(IborIndex&amp;Tenor,AN449,Trigger)</f>
        <v>42916</v>
      </c>
      <c r="AP449" s="66">
        <f>_xll.qlIndexFixing($Z$5,AM449,,Trigger)</f>
        <v>-1.3076412126788648E-4</v>
      </c>
      <c r="AQ449" s="66">
        <f>_xll.qlIndexFixing($AS$1,AN449,,Trigger)</f>
        <v>-1.471070217752557E-4</v>
      </c>
      <c r="AR449" s="189">
        <f t="shared" si="22"/>
        <v>0.16342900507369221</v>
      </c>
    </row>
    <row r="450" spans="38:44" ht="11.25" customHeight="1" x14ac:dyDescent="0.25">
      <c r="AL450" s="28" t="s">
        <v>99</v>
      </c>
      <c r="AM450" s="29">
        <f>_xll.qlInterestRateIndexFixingDate(IborIndex&amp;Tenor,AN450,Trigger)</f>
        <v>42884</v>
      </c>
      <c r="AN450" s="29">
        <f>_xll.qlCalendarAdvance(Calendar,AN449,AL450,"f",,Trigger)</f>
        <v>42886</v>
      </c>
      <c r="AO450" s="29">
        <f>_xll.qlInterestRateIndexMaturity(IborIndex&amp;Tenor,AN450,Trigger)</f>
        <v>42916</v>
      </c>
      <c r="AP450" s="66">
        <f>_xll.qlIndexFixing($Z$5,AM450,,Trigger)</f>
        <v>-1.2815496914742042E-4</v>
      </c>
      <c r="AQ450" s="66">
        <f>_xll.qlIndexFixing($AS$1,AN450,,Trigger)</f>
        <v>-1.4505949919187895E-4</v>
      </c>
      <c r="AR450" s="189">
        <f t="shared" si="22"/>
        <v>0.16904530044458532</v>
      </c>
    </row>
    <row r="451" spans="38:44" ht="11.25" customHeight="1" x14ac:dyDescent="0.25">
      <c r="AL451" s="28" t="s">
        <v>99</v>
      </c>
      <c r="AM451" s="29">
        <f>_xll.qlInterestRateIndexFixingDate(IborIndex&amp;Tenor,AN451,Trigger)</f>
        <v>42885</v>
      </c>
      <c r="AN451" s="29">
        <f>_xll.qlCalendarAdvance(Calendar,AN450,AL451,"f",,Trigger)</f>
        <v>42887</v>
      </c>
      <c r="AO451" s="29">
        <f>_xll.qlInterestRateIndexMaturity(IborIndex&amp;Tenor,AN451,Trigger)</f>
        <v>42919</v>
      </c>
      <c r="AP451" s="66">
        <f>_xll.qlIndexFixing($Z$5,AM451,,Trigger)</f>
        <v>-1.174859826974517E-4</v>
      </c>
      <c r="AQ451" s="66">
        <f>_xll.qlIndexFixing($AS$1,AN451,,Trigger)</f>
        <v>-1.3475795083017772E-4</v>
      </c>
      <c r="AR451" s="189">
        <f t="shared" ref="AR451:AR514" si="23">(AP451-AQ451)*10000</f>
        <v>0.17271968132726023</v>
      </c>
    </row>
    <row r="452" spans="38:44" ht="11.25" customHeight="1" x14ac:dyDescent="0.25">
      <c r="AL452" s="28" t="s">
        <v>99</v>
      </c>
      <c r="AM452" s="29">
        <f>_xll.qlInterestRateIndexFixingDate(IborIndex&amp;Tenor,AN452,Trigger)</f>
        <v>42886</v>
      </c>
      <c r="AN452" s="29">
        <f>_xll.qlCalendarAdvance(Calendar,AN451,AL452,"f",,Trigger)</f>
        <v>42888</v>
      </c>
      <c r="AO452" s="29">
        <f>_xll.qlInterestRateIndexMaturity(IborIndex&amp;Tenor,AN452,Trigger)</f>
        <v>42919</v>
      </c>
      <c r="AP452" s="66">
        <f>_xll.qlIndexFixing($Z$5,AM452,,Trigger)</f>
        <v>-1.1472807452448816E-4</v>
      </c>
      <c r="AQ452" s="66">
        <f>_xll.qlIndexFixing($AS$1,AN452,,Trigger)</f>
        <v>-1.3062500146210354E-4</v>
      </c>
      <c r="AR452" s="189">
        <f t="shared" si="23"/>
        <v>0.1589692693761538</v>
      </c>
    </row>
    <row r="453" spans="38:44" ht="11.25" customHeight="1" x14ac:dyDescent="0.25">
      <c r="AL453" s="28" t="s">
        <v>99</v>
      </c>
      <c r="AM453" s="29">
        <f>_xll.qlInterestRateIndexFixingDate(IborIndex&amp;Tenor,AN453,Trigger)</f>
        <v>42887</v>
      </c>
      <c r="AN453" s="29">
        <f>_xll.qlCalendarAdvance(Calendar,AN452,AL453,"f",,Trigger)</f>
        <v>42891</v>
      </c>
      <c r="AO453" s="29">
        <f>_xll.qlInterestRateIndexMaturity(IborIndex&amp;Tenor,AN453,Trigger)</f>
        <v>42921</v>
      </c>
      <c r="AP453" s="66">
        <f>_xll.qlIndexFixing($Z$5,AM453,,Trigger)</f>
        <v>-1.0126715597813529E-4</v>
      </c>
      <c r="AQ453" s="66">
        <f>_xll.qlIndexFixing($AS$1,AN453,,Trigger)</f>
        <v>-1.2648759915867558E-4</v>
      </c>
      <c r="AR453" s="189">
        <f t="shared" si="23"/>
        <v>0.25220443180540286</v>
      </c>
    </row>
    <row r="454" spans="38:44" ht="11.25" customHeight="1" x14ac:dyDescent="0.25">
      <c r="AL454" s="28" t="s">
        <v>99</v>
      </c>
      <c r="AM454" s="29">
        <f>_xll.qlInterestRateIndexFixingDate(IborIndex&amp;Tenor,AN454,Trigger)</f>
        <v>42888</v>
      </c>
      <c r="AN454" s="29">
        <f>_xll.qlCalendarAdvance(Calendar,AN453,AL454,"f",,Trigger)</f>
        <v>42892</v>
      </c>
      <c r="AO454" s="29">
        <f>_xll.qlInterestRateIndexMaturity(IborIndex&amp;Tenor,AN454,Trigger)</f>
        <v>42922</v>
      </c>
      <c r="AP454" s="66">
        <f>_xll.qlIndexFixing($Z$5,AM454,,Trigger)</f>
        <v>-9.5947471148161156E-5</v>
      </c>
      <c r="AQ454" s="66">
        <f>_xll.qlIndexFixing($AS$1,AN454,,Trigger)</f>
        <v>-1.1817639741659725E-4</v>
      </c>
      <c r="AR454" s="189">
        <f t="shared" si="23"/>
        <v>0.22228926268436089</v>
      </c>
    </row>
    <row r="455" spans="38:44" ht="11.25" customHeight="1" x14ac:dyDescent="0.25">
      <c r="AL455" s="28" t="s">
        <v>99</v>
      </c>
      <c r="AM455" s="29">
        <f>_xll.qlInterestRateIndexFixingDate(IborIndex&amp;Tenor,AN455,Trigger)</f>
        <v>42891</v>
      </c>
      <c r="AN455" s="29">
        <f>_xll.qlCalendarAdvance(Calendar,AN454,AL455,"f",,Trigger)</f>
        <v>42893</v>
      </c>
      <c r="AO455" s="29">
        <f>_xll.qlInterestRateIndexMaturity(IborIndex&amp;Tenor,AN455,Trigger)</f>
        <v>42923</v>
      </c>
      <c r="AP455" s="66">
        <f>_xll.qlIndexFixing($Z$5,AM455,,Trigger)</f>
        <v>-9.0651672190134036E-5</v>
      </c>
      <c r="AQ455" s="66">
        <f>_xll.qlIndexFixing($AS$1,AN455,,Trigger)</f>
        <v>-1.1611327876225355E-4</v>
      </c>
      <c r="AR455" s="189">
        <f t="shared" si="23"/>
        <v>0.25461606572119511</v>
      </c>
    </row>
    <row r="456" spans="38:44" ht="11.25" customHeight="1" x14ac:dyDescent="0.25">
      <c r="AL456" s="28" t="s">
        <v>99</v>
      </c>
      <c r="AM456" s="29">
        <f>_xll.qlInterestRateIndexFixingDate(IborIndex&amp;Tenor,AN456,Trigger)</f>
        <v>42892</v>
      </c>
      <c r="AN456" s="29">
        <f>_xll.qlCalendarAdvance(Calendar,AN455,AL456,"f",,Trigger)</f>
        <v>42894</v>
      </c>
      <c r="AO456" s="29">
        <f>_xll.qlInterestRateIndexMaturity(IborIndex&amp;Tenor,AN456,Trigger)</f>
        <v>42926</v>
      </c>
      <c r="AP456" s="66">
        <f>_xll.qlIndexFixing($Z$5,AM456,,Trigger)</f>
        <v>-8.0259541208049789E-5</v>
      </c>
      <c r="AQ456" s="66">
        <f>_xll.qlIndexFixing($AS$1,AN456,,Trigger)</f>
        <v>-1.0573379340339528E-4</v>
      </c>
      <c r="AR456" s="189">
        <f t="shared" si="23"/>
        <v>0.25474252195345493</v>
      </c>
    </row>
    <row r="457" spans="38:44" ht="11.25" customHeight="1" x14ac:dyDescent="0.25">
      <c r="AL457" s="28" t="s">
        <v>99</v>
      </c>
      <c r="AM457" s="29">
        <f>_xll.qlInterestRateIndexFixingDate(IborIndex&amp;Tenor,AN457,Trigger)</f>
        <v>42893</v>
      </c>
      <c r="AN457" s="29">
        <f>_xll.qlCalendarAdvance(Calendar,AN456,AL457,"f",,Trigger)</f>
        <v>42895</v>
      </c>
      <c r="AO457" s="29">
        <f>_xll.qlInterestRateIndexMaturity(IborIndex&amp;Tenor,AN457,Trigger)</f>
        <v>42926</v>
      </c>
      <c r="AP457" s="66">
        <f>_xll.qlIndexFixing($Z$5,AM457,,Trigger)</f>
        <v>-7.7580874884297657E-5</v>
      </c>
      <c r="AQ457" s="66">
        <f>_xll.qlIndexFixing($AS$1,AN457,,Trigger)</f>
        <v>-1.0156967337726641E-4</v>
      </c>
      <c r="AR457" s="189">
        <f t="shared" si="23"/>
        <v>0.23988798492968755</v>
      </c>
    </row>
    <row r="458" spans="38:44" ht="11.25" customHeight="1" x14ac:dyDescent="0.25">
      <c r="AL458" s="28" t="s">
        <v>99</v>
      </c>
      <c r="AM458" s="29">
        <f>_xll.qlInterestRateIndexFixingDate(IborIndex&amp;Tenor,AN458,Trigger)</f>
        <v>42894</v>
      </c>
      <c r="AN458" s="29">
        <f>_xll.qlCalendarAdvance(Calendar,AN457,AL458,"f",,Trigger)</f>
        <v>42898</v>
      </c>
      <c r="AO458" s="29">
        <f>_xll.qlInterestRateIndexMaturity(IborIndex&amp;Tenor,AN458,Trigger)</f>
        <v>42928</v>
      </c>
      <c r="AP458" s="66">
        <f>_xll.qlIndexFixing($Z$5,AM458,,Trigger)</f>
        <v>-6.4538872019959115E-5</v>
      </c>
      <c r="AQ458" s="66">
        <f>_xll.qlIndexFixing($AS$1,AN458,,Trigger)</f>
        <v>-9.7401100377147998E-5</v>
      </c>
      <c r="AR458" s="189">
        <f t="shared" si="23"/>
        <v>0.32862228357188883</v>
      </c>
    </row>
    <row r="459" spans="38:44" ht="11.25" customHeight="1" x14ac:dyDescent="0.25">
      <c r="AL459" s="28" t="s">
        <v>99</v>
      </c>
      <c r="AM459" s="29">
        <f>_xll.qlInterestRateIndexFixingDate(IborIndex&amp;Tenor,AN459,Trigger)</f>
        <v>42895</v>
      </c>
      <c r="AN459" s="29">
        <f>_xll.qlCalendarAdvance(Calendar,AN458,AL459,"f",,Trigger)</f>
        <v>42899</v>
      </c>
      <c r="AO459" s="29">
        <f>_xll.qlInterestRateIndexMaturity(IborIndex&amp;Tenor,AN459,Trigger)</f>
        <v>42929</v>
      </c>
      <c r="AP459" s="66">
        <f>_xll.qlIndexFixing($Z$5,AM459,,Trigger)</f>
        <v>-5.939113221620218E-5</v>
      </c>
      <c r="AQ459" s="66">
        <f>_xll.qlIndexFixing($AS$1,AN459,,Trigger)</f>
        <v>-8.902757386422544E-5</v>
      </c>
      <c r="AR459" s="189">
        <f t="shared" si="23"/>
        <v>0.2963644164802326</v>
      </c>
    </row>
    <row r="460" spans="38:44" ht="11.25" customHeight="1" x14ac:dyDescent="0.25">
      <c r="AL460" s="28" t="s">
        <v>99</v>
      </c>
      <c r="AM460" s="29">
        <f>_xll.qlInterestRateIndexFixingDate(IborIndex&amp;Tenor,AN460,Trigger)</f>
        <v>42898</v>
      </c>
      <c r="AN460" s="29">
        <f>_xll.qlCalendarAdvance(Calendar,AN459,AL460,"f",,Trigger)</f>
        <v>42900</v>
      </c>
      <c r="AO460" s="29">
        <f>_xll.qlInterestRateIndexMaturity(IborIndex&amp;Tenor,AN460,Trigger)</f>
        <v>42930</v>
      </c>
      <c r="AP460" s="66">
        <f>_xll.qlIndexFixing($Z$5,AM460,,Trigger)</f>
        <v>-5.4268859590145269E-5</v>
      </c>
      <c r="AQ460" s="66">
        <f>_xll.qlIndexFixing($AS$1,AN460,,Trigger)</f>
        <v>-8.6948861296704878E-5</v>
      </c>
      <c r="AR460" s="189">
        <f t="shared" si="23"/>
        <v>0.32680001706559608</v>
      </c>
    </row>
    <row r="461" spans="38:44" ht="11.25" customHeight="1" x14ac:dyDescent="0.25">
      <c r="AL461" s="28" t="s">
        <v>99</v>
      </c>
      <c r="AM461" s="29">
        <f>_xll.qlInterestRateIndexFixingDate(IborIndex&amp;Tenor,AN461,Trigger)</f>
        <v>42899</v>
      </c>
      <c r="AN461" s="29">
        <f>_xll.qlCalendarAdvance(Calendar,AN460,AL461,"f",,Trigger)</f>
        <v>42901</v>
      </c>
      <c r="AO461" s="29">
        <f>_xll.qlInterestRateIndexMaturity(IborIndex&amp;Tenor,AN461,Trigger)</f>
        <v>42933</v>
      </c>
      <c r="AP461" s="66">
        <f>_xll.qlIndexFixing($Z$5,AM461,,Trigger)</f>
        <v>-4.4236706965017358E-5</v>
      </c>
      <c r="AQ461" s="66">
        <f>_xll.qlIndexFixing($AS$1,AN461,,Trigger)</f>
        <v>-7.6491440656134557E-5</v>
      </c>
      <c r="AR461" s="189">
        <f t="shared" si="23"/>
        <v>0.32254733691117199</v>
      </c>
    </row>
    <row r="462" spans="38:44" ht="11.25" customHeight="1" x14ac:dyDescent="0.25">
      <c r="AL462" s="28" t="s">
        <v>99</v>
      </c>
      <c r="AM462" s="29">
        <f>_xll.qlInterestRateIndexFixingDate(IborIndex&amp;Tenor,AN462,Trigger)</f>
        <v>42900</v>
      </c>
      <c r="AN462" s="29">
        <f>_xll.qlCalendarAdvance(Calendar,AN461,AL462,"f",,Trigger)</f>
        <v>42902</v>
      </c>
      <c r="AO462" s="29">
        <f>_xll.qlInterestRateIndexMaturity(IborIndex&amp;Tenor,AN462,Trigger)</f>
        <v>42933</v>
      </c>
      <c r="AP462" s="66">
        <f>_xll.qlIndexFixing($Z$5,AM462,,Trigger)</f>
        <v>-4.1642821061127133E-5</v>
      </c>
      <c r="AQ462" s="66">
        <f>_xll.qlIndexFixing($AS$1,AN462,,Trigger)</f>
        <v>-7.2296149737471893E-5</v>
      </c>
      <c r="AR462" s="189">
        <f t="shared" si="23"/>
        <v>0.3065332867634476</v>
      </c>
    </row>
    <row r="463" spans="38:44" ht="11.25" customHeight="1" x14ac:dyDescent="0.25">
      <c r="AL463" s="28" t="s">
        <v>99</v>
      </c>
      <c r="AM463" s="29">
        <f>_xll.qlInterestRateIndexFixingDate(IborIndex&amp;Tenor,AN463,Trigger)</f>
        <v>42901</v>
      </c>
      <c r="AN463" s="29">
        <f>_xll.qlCalendarAdvance(Calendar,AN462,AL463,"f",,Trigger)</f>
        <v>42905</v>
      </c>
      <c r="AO463" s="29">
        <f>_xll.qlInterestRateIndexMaturity(IborIndex&amp;Tenor,AN463,Trigger)</f>
        <v>42935</v>
      </c>
      <c r="AP463" s="66">
        <f>_xll.qlIndexFixing($Z$5,AM463,,Trigger)</f>
        <v>-2.9047410715410393E-5</v>
      </c>
      <c r="AQ463" s="66">
        <f>_xll.qlIndexFixing($AS$1,AN463,,Trigger)</f>
        <v>-6.809640581417753E-5</v>
      </c>
      <c r="AR463" s="189">
        <f t="shared" si="23"/>
        <v>0.39048995098767136</v>
      </c>
    </row>
    <row r="464" spans="38:44" ht="11.25" customHeight="1" x14ac:dyDescent="0.25">
      <c r="AL464" s="28" t="s">
        <v>99</v>
      </c>
      <c r="AM464" s="29">
        <f>_xll.qlInterestRateIndexFixingDate(IborIndex&amp;Tenor,AN464,Trigger)</f>
        <v>42902</v>
      </c>
      <c r="AN464" s="29">
        <f>_xll.qlCalendarAdvance(Calendar,AN463,AL464,"f",,Trigger)</f>
        <v>42906</v>
      </c>
      <c r="AO464" s="29">
        <f>_xll.qlInterestRateIndexMaturity(IborIndex&amp;Tenor,AN464,Trigger)</f>
        <v>42936</v>
      </c>
      <c r="AP464" s="66">
        <f>_xll.qlIndexFixing($Z$5,AM464,,Trigger)</f>
        <v>-2.4082685107451596E-5</v>
      </c>
      <c r="AQ464" s="66">
        <f>_xll.qlIndexFixing($AS$1,AN464,,Trigger)</f>
        <v>-5.9660549429491061E-5</v>
      </c>
      <c r="AR464" s="189">
        <f t="shared" si="23"/>
        <v>0.35577864322039465</v>
      </c>
    </row>
    <row r="465" spans="38:44" ht="11.25" customHeight="1" x14ac:dyDescent="0.25">
      <c r="AL465" s="28" t="s">
        <v>99</v>
      </c>
      <c r="AM465" s="29">
        <f>_xll.qlInterestRateIndexFixingDate(IborIndex&amp;Tenor,AN465,Trigger)</f>
        <v>42905</v>
      </c>
      <c r="AN465" s="29">
        <f>_xll.qlCalendarAdvance(Calendar,AN464,AL465,"f",,Trigger)</f>
        <v>42907</v>
      </c>
      <c r="AO465" s="29">
        <f>_xll.qlInterestRateIndexMaturity(IborIndex&amp;Tenor,AN465,Trigger)</f>
        <v>42937</v>
      </c>
      <c r="AP465" s="66">
        <f>_xll.qlIndexFixing($Z$5,AM465,,Trigger)</f>
        <v>-1.9145007994936236E-5</v>
      </c>
      <c r="AQ465" s="66">
        <f>_xll.qlIndexFixing($AS$1,AN465,,Trigger)</f>
        <v>-5.7566245150097289E-5</v>
      </c>
      <c r="AR465" s="189">
        <f t="shared" si="23"/>
        <v>0.38421237155161053</v>
      </c>
    </row>
    <row r="466" spans="38:44" ht="11.25" customHeight="1" x14ac:dyDescent="0.25">
      <c r="AL466" s="28" t="s">
        <v>99</v>
      </c>
      <c r="AM466" s="29">
        <f>_xll.qlInterestRateIndexFixingDate(IborIndex&amp;Tenor,AN466,Trigger)</f>
        <v>42906</v>
      </c>
      <c r="AN466" s="29">
        <f>_xll.qlCalendarAdvance(Calendar,AN465,AL466,"f",,Trigger)</f>
        <v>42908</v>
      </c>
      <c r="AO466" s="29">
        <f>_xll.qlInterestRateIndexMaturity(IborIndex&amp;Tenor,AN466,Trigger)</f>
        <v>42940</v>
      </c>
      <c r="AP466" s="66">
        <f>_xll.qlIndexFixing($Z$5,AM466,,Trigger)</f>
        <v>-9.4949648930808817E-6</v>
      </c>
      <c r="AQ466" s="66">
        <f>_xll.qlIndexFixing($AS$1,AN466,,Trigger)</f>
        <v>-4.7030890988342122E-5</v>
      </c>
      <c r="AR466" s="189">
        <f t="shared" si="23"/>
        <v>0.37535926095261241</v>
      </c>
    </row>
    <row r="467" spans="38:44" ht="11.25" customHeight="1" x14ac:dyDescent="0.25">
      <c r="AL467" s="28" t="s">
        <v>99</v>
      </c>
      <c r="AM467" s="29">
        <f>_xll.qlInterestRateIndexFixingDate(IborIndex&amp;Tenor,AN467,Trigger)</f>
        <v>42907</v>
      </c>
      <c r="AN467" s="29">
        <f>_xll.qlCalendarAdvance(Calendar,AN466,AL467,"f",,Trigger)</f>
        <v>42909</v>
      </c>
      <c r="AO467" s="29">
        <f>_xll.qlInterestRateIndexMaturity(IborIndex&amp;Tenor,AN467,Trigger)</f>
        <v>42940</v>
      </c>
      <c r="AP467" s="66">
        <f>_xll.qlIndexFixing($Z$5,AM467,,Trigger)</f>
        <v>-6.9913976595156302E-6</v>
      </c>
      <c r="AQ467" s="66">
        <f>_xll.qlIndexFixing($AS$1,AN467,,Trigger)</f>
        <v>-4.2804428946663364E-5</v>
      </c>
      <c r="AR467" s="189">
        <f t="shared" si="23"/>
        <v>0.35813031287147734</v>
      </c>
    </row>
    <row r="468" spans="38:44" ht="11.25" customHeight="1" x14ac:dyDescent="0.25">
      <c r="AL468" s="28" t="s">
        <v>99</v>
      </c>
      <c r="AM468" s="29">
        <f>_xll.qlInterestRateIndexFixingDate(IborIndex&amp;Tenor,AN468,Trigger)</f>
        <v>42908</v>
      </c>
      <c r="AN468" s="29">
        <f>_xll.qlCalendarAdvance(Calendar,AN467,AL468,"f",,Trigger)</f>
        <v>42912</v>
      </c>
      <c r="AO468" s="29">
        <f>_xll.qlInterestRateIndexMaturity(IborIndex&amp;Tenor,AN468,Trigger)</f>
        <v>42942</v>
      </c>
      <c r="AP468" s="66">
        <f>_xll.qlIndexFixing($Z$5,AM468,,Trigger)</f>
        <v>5.1297435073038855E-6</v>
      </c>
      <c r="AQ468" s="66">
        <f>_xll.qlIndexFixing($AS$1,AN468,,Trigger)</f>
        <v>-3.8573513869710752E-5</v>
      </c>
      <c r="AR468" s="189">
        <f t="shared" si="23"/>
        <v>0.43703257377014637</v>
      </c>
    </row>
    <row r="469" spans="38:44" ht="11.25" customHeight="1" x14ac:dyDescent="0.25">
      <c r="AL469" s="28" t="s">
        <v>99</v>
      </c>
      <c r="AM469" s="29">
        <f>_xll.qlInterestRateIndexFixingDate(IborIndex&amp;Tenor,AN469,Trigger)</f>
        <v>42909</v>
      </c>
      <c r="AN469" s="29">
        <f>_xll.qlCalendarAdvance(Calendar,AN468,AL469,"f",,Trigger)</f>
        <v>42913</v>
      </c>
      <c r="AO469" s="29">
        <f>_xll.qlInterestRateIndexMaturity(IborIndex&amp;Tenor,AN469,Trigger)</f>
        <v>42943</v>
      </c>
      <c r="AP469" s="66">
        <f>_xll.qlIndexFixing($Z$5,AM469,,Trigger)</f>
        <v>9.9003856739443563E-6</v>
      </c>
      <c r="AQ469" s="66">
        <f>_xll.qlIndexFixing($AS$1,AN469,,Trigger)</f>
        <v>-3.0075322402511873E-5</v>
      </c>
      <c r="AR469" s="189">
        <f t="shared" si="23"/>
        <v>0.39975708076456229</v>
      </c>
    </row>
    <row r="470" spans="38:44" ht="11.25" customHeight="1" x14ac:dyDescent="0.25">
      <c r="AL470" s="28" t="s">
        <v>99</v>
      </c>
      <c r="AM470" s="29">
        <f>_xll.qlInterestRateIndexFixingDate(IborIndex&amp;Tenor,AN470,Trigger)</f>
        <v>42912</v>
      </c>
      <c r="AN470" s="29">
        <f>_xll.qlCalendarAdvance(Calendar,AN469,AL470,"f",,Trigger)</f>
        <v>42914</v>
      </c>
      <c r="AO470" s="29">
        <f>_xll.qlInterestRateIndexMaturity(IborIndex&amp;Tenor,AN470,Trigger)</f>
        <v>42944</v>
      </c>
      <c r="AP470" s="66">
        <f>_xll.qlIndexFixing($Z$5,AM470,,Trigger)</f>
        <v>1.4642398014075297E-5</v>
      </c>
      <c r="AQ470" s="66">
        <f>_xll.qlIndexFixing($AS$1,AN470,,Trigger)</f>
        <v>-2.7965428672137976E-5</v>
      </c>
      <c r="AR470" s="189">
        <f t="shared" si="23"/>
        <v>0.42607826686213274</v>
      </c>
    </row>
    <row r="471" spans="38:44" ht="11.25" customHeight="1" x14ac:dyDescent="0.25">
      <c r="AL471" s="28" t="s">
        <v>99</v>
      </c>
      <c r="AM471" s="29">
        <f>_xll.qlInterestRateIndexFixingDate(IborIndex&amp;Tenor,AN471,Trigger)</f>
        <v>42913</v>
      </c>
      <c r="AN471" s="29">
        <f>_xll.qlCalendarAdvance(Calendar,AN470,AL471,"f",,Trigger)</f>
        <v>42915</v>
      </c>
      <c r="AO471" s="29">
        <f>_xll.qlInterestRateIndexMaturity(IborIndex&amp;Tenor,AN471,Trigger)</f>
        <v>42947</v>
      </c>
      <c r="AP471" s="66">
        <f>_xll.qlIndexFixing($Z$5,AM471,,Trigger)</f>
        <v>2.3888199550958777E-5</v>
      </c>
      <c r="AQ471" s="66">
        <f>_xll.qlIndexFixing($AS$1,AN471,,Trigger)</f>
        <v>-1.5212568033660542E-5</v>
      </c>
      <c r="AR471" s="189">
        <f t="shared" si="23"/>
        <v>0.39100767584619323</v>
      </c>
    </row>
    <row r="472" spans="38:44" ht="11.25" customHeight="1" x14ac:dyDescent="0.25">
      <c r="AL472" s="28" t="s">
        <v>99</v>
      </c>
      <c r="AM472" s="29">
        <f>_xll.qlInterestRateIndexFixingDate(IborIndex&amp;Tenor,AN472,Trigger)</f>
        <v>42914</v>
      </c>
      <c r="AN472" s="29">
        <f>_xll.qlCalendarAdvance(Calendar,AN471,AL472,"f",,Trigger)</f>
        <v>42916</v>
      </c>
      <c r="AO472" s="29">
        <f>_xll.qlInterestRateIndexMaturity(IborIndex&amp;Tenor,AN472,Trigger)</f>
        <v>42947</v>
      </c>
      <c r="AP472" s="66">
        <f>_xll.qlIndexFixing($Z$5,AM472,,Trigger)</f>
        <v>2.6295910202859872E-5</v>
      </c>
      <c r="AQ472" s="66">
        <f>_xll.qlIndexFixing($AS$1,AN472,,Trigger)</f>
        <v>-1.0952708259058486E-5</v>
      </c>
      <c r="AR472" s="189">
        <f t="shared" si="23"/>
        <v>0.37248618461918354</v>
      </c>
    </row>
    <row r="473" spans="38:44" ht="11.25" customHeight="1" x14ac:dyDescent="0.25">
      <c r="AL473" s="28" t="s">
        <v>99</v>
      </c>
      <c r="AM473" s="29">
        <f>_xll.qlInterestRateIndexFixingDate(IborIndex&amp;Tenor,AN473,Trigger)</f>
        <v>42915</v>
      </c>
      <c r="AN473" s="29">
        <f>_xll.qlCalendarAdvance(Calendar,AN472,AL473,"f",,Trigger)</f>
        <v>42919</v>
      </c>
      <c r="AO473" s="29">
        <f>_xll.qlInterestRateIndexMaturity(IborIndex&amp;Tenor,AN473,Trigger)</f>
        <v>42950</v>
      </c>
      <c r="AP473" s="66">
        <f>_xll.qlIndexFixing($Z$5,AM473,,Trigger)</f>
        <v>4.0125110957727049E-5</v>
      </c>
      <c r="AQ473" s="66">
        <f>_xll.qlIndexFixing($AS$1,AN473,,Trigger)</f>
        <v>-2.3958876700773275E-6</v>
      </c>
      <c r="AR473" s="189">
        <f t="shared" si="23"/>
        <v>0.42520998627804379</v>
      </c>
    </row>
    <row r="474" spans="38:44" ht="11.25" customHeight="1" x14ac:dyDescent="0.25">
      <c r="AL474" s="28" t="s">
        <v>99</v>
      </c>
      <c r="AM474" s="29">
        <f>_xll.qlInterestRateIndexFixingDate(IborIndex&amp;Tenor,AN474,Trigger)</f>
        <v>42916</v>
      </c>
      <c r="AN474" s="29">
        <f>_xll.qlCalendarAdvance(Calendar,AN473,AL474,"f",,Trigger)</f>
        <v>42920</v>
      </c>
      <c r="AO474" s="29">
        <f>_xll.qlInterestRateIndexMaturity(IborIndex&amp;Tenor,AN474,Trigger)</f>
        <v>42951</v>
      </c>
      <c r="AP474" s="66">
        <f>_xll.qlIndexFixing($Z$5,AM474,,Trigger)</f>
        <v>4.4674949450785834E-5</v>
      </c>
      <c r="AQ474" s="66">
        <f>_xll.qlIndexFixing($AS$1,AN474,,Trigger)</f>
        <v>-2.7189105966662908E-7</v>
      </c>
      <c r="AR474" s="189">
        <f t="shared" si="23"/>
        <v>0.44946840510452463</v>
      </c>
    </row>
    <row r="475" spans="38:44" ht="11.25" customHeight="1" x14ac:dyDescent="0.25">
      <c r="AL475" s="28" t="s">
        <v>99</v>
      </c>
      <c r="AM475" s="29">
        <f>_xll.qlInterestRateIndexFixingDate(IborIndex&amp;Tenor,AN475,Trigger)</f>
        <v>42919</v>
      </c>
      <c r="AN475" s="29">
        <f>_xll.qlCalendarAdvance(Calendar,AN474,AL475,"f",,Trigger)</f>
        <v>42921</v>
      </c>
      <c r="AO475" s="29">
        <f>_xll.qlInterestRateIndexMaturity(IborIndex&amp;Tenor,AN475,Trigger)</f>
        <v>42954</v>
      </c>
      <c r="AP475" s="66">
        <f>_xll.qlIndexFixing($Z$5,AM475,,Trigger)</f>
        <v>5.3519289179798143E-5</v>
      </c>
      <c r="AQ475" s="66">
        <f>_xll.qlIndexFixing($AS$1,AN475,,Trigger)</f>
        <v>1.8535898106731089E-6</v>
      </c>
      <c r="AR475" s="189">
        <f t="shared" si="23"/>
        <v>0.51665699369125029</v>
      </c>
    </row>
    <row r="476" spans="38:44" ht="11.25" customHeight="1" x14ac:dyDescent="0.25">
      <c r="AL476" s="28" t="s">
        <v>99</v>
      </c>
      <c r="AM476" s="29">
        <f>_xll.qlInterestRateIndexFixingDate(IborIndex&amp;Tenor,AN476,Trigger)</f>
        <v>42920</v>
      </c>
      <c r="AN476" s="29">
        <f>_xll.qlCalendarAdvance(Calendar,AN475,AL476,"f",,Trigger)</f>
        <v>42922</v>
      </c>
      <c r="AO476" s="29">
        <f>_xll.qlInterestRateIndexMaturity(IborIndex&amp;Tenor,AN476,Trigger)</f>
        <v>42954</v>
      </c>
      <c r="AP476" s="66">
        <f>_xll.qlIndexFixing($Z$5,AM476,,Trigger)</f>
        <v>5.5835300465656434E-5</v>
      </c>
      <c r="AQ476" s="66">
        <f>_xll.qlIndexFixing($AS$1,AN476,,Trigger)</f>
        <v>1.4699966106304014E-5</v>
      </c>
      <c r="AR476" s="189">
        <f t="shared" si="23"/>
        <v>0.41135334359352421</v>
      </c>
    </row>
    <row r="477" spans="38:44" ht="11.25" customHeight="1" x14ac:dyDescent="0.25">
      <c r="AL477" s="28" t="s">
        <v>99</v>
      </c>
      <c r="AM477" s="29">
        <f>_xll.qlInterestRateIndexFixingDate(IborIndex&amp;Tenor,AN477,Trigger)</f>
        <v>42921</v>
      </c>
      <c r="AN477" s="29">
        <f>_xll.qlCalendarAdvance(Calendar,AN476,AL477,"f",,Trigger)</f>
        <v>42923</v>
      </c>
      <c r="AO477" s="29">
        <f>_xll.qlInterestRateIndexMaturity(IborIndex&amp;Tenor,AN477,Trigger)</f>
        <v>42954</v>
      </c>
      <c r="AP477" s="66">
        <f>_xll.qlIndexFixing($Z$5,AM477,,Trigger)</f>
        <v>5.814161698672416E-5</v>
      </c>
      <c r="AQ477" s="66">
        <f>_xll.qlIndexFixing($AS$1,AN477,,Trigger)</f>
        <v>1.8990997834956331E-5</v>
      </c>
      <c r="AR477" s="189">
        <f t="shared" si="23"/>
        <v>0.39150619151767829</v>
      </c>
    </row>
    <row r="478" spans="38:44" ht="11.25" customHeight="1" x14ac:dyDescent="0.25">
      <c r="AL478" s="28" t="s">
        <v>99</v>
      </c>
      <c r="AM478" s="29">
        <f>_xll.qlInterestRateIndexFixingDate(IborIndex&amp;Tenor,AN478,Trigger)</f>
        <v>42922</v>
      </c>
      <c r="AN478" s="29">
        <f>_xll.qlCalendarAdvance(Calendar,AN477,AL478,"f",,Trigger)</f>
        <v>42926</v>
      </c>
      <c r="AO478" s="29">
        <f>_xll.qlInterestRateIndexMaturity(IborIndex&amp;Tenor,AN478,Trigger)</f>
        <v>42957</v>
      </c>
      <c r="AP478" s="66">
        <f>_xll.qlIndexFixing($Z$5,AM478,,Trigger)</f>
        <v>7.1329268556202268E-5</v>
      </c>
      <c r="AQ478" s="66">
        <f>_xll.qlIndexFixing($AS$1,AN478,,Trigger)</f>
        <v>2.7610164598260411E-5</v>
      </c>
      <c r="AR478" s="189">
        <f t="shared" si="23"/>
        <v>0.43719103957941857</v>
      </c>
    </row>
    <row r="479" spans="38:44" ht="11.25" customHeight="1" x14ac:dyDescent="0.25">
      <c r="AL479" s="28" t="s">
        <v>99</v>
      </c>
      <c r="AM479" s="29">
        <f>_xll.qlInterestRateIndexFixingDate(IborIndex&amp;Tenor,AN479,Trigger)</f>
        <v>42923</v>
      </c>
      <c r="AN479" s="29">
        <f>_xll.qlCalendarAdvance(Calendar,AN478,AL479,"f",,Trigger)</f>
        <v>42927</v>
      </c>
      <c r="AO479" s="29">
        <f>_xll.qlInterestRateIndexMaturity(IborIndex&amp;Tenor,AN479,Trigger)</f>
        <v>42958</v>
      </c>
      <c r="AP479" s="66">
        <f>_xll.qlIndexFixing($Z$5,AM479,,Trigger)</f>
        <v>7.5662094628324526E-5</v>
      </c>
      <c r="AQ479" s="66">
        <f>_xll.qlIndexFixing($AS$1,AN479,,Trigger)</f>
        <v>2.9749746331408922E-5</v>
      </c>
      <c r="AR479" s="189">
        <f t="shared" si="23"/>
        <v>0.45912348296915606</v>
      </c>
    </row>
    <row r="480" spans="38:44" ht="11.25" customHeight="1" x14ac:dyDescent="0.25">
      <c r="AL480" s="28" t="s">
        <v>99</v>
      </c>
      <c r="AM480" s="29">
        <f>_xll.qlInterestRateIndexFixingDate(IborIndex&amp;Tenor,AN480,Trigger)</f>
        <v>42926</v>
      </c>
      <c r="AN480" s="29">
        <f>_xll.qlCalendarAdvance(Calendar,AN479,AL480,"f",,Trigger)</f>
        <v>42928</v>
      </c>
      <c r="AO480" s="29">
        <f>_xll.qlInterestRateIndexMaturity(IborIndex&amp;Tenor,AN480,Trigger)</f>
        <v>42961</v>
      </c>
      <c r="AP480" s="66">
        <f>_xll.qlIndexFixing($Z$5,AM480,,Trigger)</f>
        <v>8.4059244171380058E-5</v>
      </c>
      <c r="AQ480" s="66">
        <f>_xll.qlIndexFixing($AS$1,AN480,,Trigger)</f>
        <v>3.1890811973125307E-5</v>
      </c>
      <c r="AR480" s="189">
        <f t="shared" si="23"/>
        <v>0.52168432198254755</v>
      </c>
    </row>
    <row r="481" spans="38:44" ht="11.25" customHeight="1" x14ac:dyDescent="0.25">
      <c r="AL481" s="28" t="s">
        <v>99</v>
      </c>
      <c r="AM481" s="29">
        <f>_xll.qlInterestRateIndexFixingDate(IborIndex&amp;Tenor,AN481,Trigger)</f>
        <v>42927</v>
      </c>
      <c r="AN481" s="29">
        <f>_xll.qlCalendarAdvance(Calendar,AN480,AL481,"f",,Trigger)</f>
        <v>42929</v>
      </c>
      <c r="AO481" s="29">
        <f>_xll.qlInterestRateIndexMaturity(IborIndex&amp;Tenor,AN481,Trigger)</f>
        <v>42961</v>
      </c>
      <c r="AP481" s="66">
        <f>_xll.qlIndexFixing($Z$5,AM481,,Trigger)</f>
        <v>8.626885159734865E-5</v>
      </c>
      <c r="AQ481" s="66">
        <f>_xll.qlIndexFixing($AS$1,AN481,,Trigger)</f>
        <v>4.4830704653069946E-5</v>
      </c>
      <c r="AR481" s="189">
        <f t="shared" si="23"/>
        <v>0.41438146944278703</v>
      </c>
    </row>
    <row r="482" spans="38:44" ht="11.25" customHeight="1" x14ac:dyDescent="0.25">
      <c r="AL482" s="28" t="s">
        <v>99</v>
      </c>
      <c r="AM482" s="29">
        <f>_xll.qlInterestRateIndexFixingDate(IborIndex&amp;Tenor,AN482,Trigger)</f>
        <v>42928</v>
      </c>
      <c r="AN482" s="29">
        <f>_xll.qlCalendarAdvance(Calendar,AN481,AL482,"f",,Trigger)</f>
        <v>42930</v>
      </c>
      <c r="AO482" s="29">
        <f>_xll.qlInterestRateIndexMaturity(IborIndex&amp;Tenor,AN482,Trigger)</f>
        <v>42961</v>
      </c>
      <c r="AP482" s="66">
        <f>_xll.qlIndexFixing($Z$5,AM482,,Trigger)</f>
        <v>8.8468236816297008E-5</v>
      </c>
      <c r="AQ482" s="66">
        <f>_xll.qlIndexFixing($AS$1,AN482,,Trigger)</f>
        <v>4.915290857686999E-5</v>
      </c>
      <c r="AR482" s="189">
        <f t="shared" si="23"/>
        <v>0.39315328239427016</v>
      </c>
    </row>
    <row r="483" spans="38:44" ht="11.25" customHeight="1" x14ac:dyDescent="0.25">
      <c r="AL483" s="28" t="s">
        <v>99</v>
      </c>
      <c r="AM483" s="29">
        <f>_xll.qlInterestRateIndexFixingDate(IborIndex&amp;Tenor,AN483,Trigger)</f>
        <v>42929</v>
      </c>
      <c r="AN483" s="29">
        <f>_xll.qlCalendarAdvance(Calendar,AN482,AL483,"f",,Trigger)</f>
        <v>42933</v>
      </c>
      <c r="AO483" s="29">
        <f>_xll.qlInterestRateIndexMaturity(IborIndex&amp;Tenor,AN483,Trigger)</f>
        <v>42964</v>
      </c>
      <c r="AP483" s="66">
        <f>_xll.qlIndexFixing($Z$5,AM483,,Trigger)</f>
        <v>1.0098113088686764E-4</v>
      </c>
      <c r="AQ483" s="66">
        <f>_xll.qlIndexFixing($AS$1,AN483,,Trigger)</f>
        <v>5.7834427072866006E-5</v>
      </c>
      <c r="AR483" s="189">
        <f t="shared" si="23"/>
        <v>0.43146703814001636</v>
      </c>
    </row>
    <row r="484" spans="38:44" ht="11.25" customHeight="1" x14ac:dyDescent="0.25">
      <c r="AL484" s="28" t="s">
        <v>99</v>
      </c>
      <c r="AM484" s="29">
        <f>_xll.qlInterestRateIndexFixingDate(IborIndex&amp;Tenor,AN484,Trigger)</f>
        <v>42930</v>
      </c>
      <c r="AN484" s="29">
        <f>_xll.qlCalendarAdvance(Calendar,AN483,AL484,"f",,Trigger)</f>
        <v>42934</v>
      </c>
      <c r="AO484" s="29">
        <f>_xll.qlInterestRateIndexMaturity(IborIndex&amp;Tenor,AN484,Trigger)</f>
        <v>42965</v>
      </c>
      <c r="AP484" s="66">
        <f>_xll.qlIndexFixing($Z$5,AM484,,Trigger)</f>
        <v>1.0508587509849485E-4</v>
      </c>
      <c r="AQ484" s="66">
        <f>_xll.qlIndexFixing($AS$1,AN484,,Trigger)</f>
        <v>5.998959151432004E-5</v>
      </c>
      <c r="AR484" s="189">
        <f t="shared" si="23"/>
        <v>0.45096283584174807</v>
      </c>
    </row>
    <row r="485" spans="38:44" ht="11.25" customHeight="1" x14ac:dyDescent="0.25">
      <c r="AL485" s="28" t="s">
        <v>99</v>
      </c>
      <c r="AM485" s="29">
        <f>_xll.qlInterestRateIndexFixingDate(IborIndex&amp;Tenor,AN485,Trigger)</f>
        <v>42933</v>
      </c>
      <c r="AN485" s="29">
        <f>_xll.qlCalendarAdvance(Calendar,AN484,AL485,"f",,Trigger)</f>
        <v>42935</v>
      </c>
      <c r="AO485" s="29">
        <f>_xll.qlInterestRateIndexMaturity(IborIndex&amp;Tenor,AN485,Trigger)</f>
        <v>42968</v>
      </c>
      <c r="AP485" s="66">
        <f>_xll.qlIndexFixing($Z$5,AM485,,Trigger)</f>
        <v>1.1301369971244475E-4</v>
      </c>
      <c r="AQ485" s="66">
        <f>_xll.qlIndexFixing($AS$1,AN485,,Trigger)</f>
        <v>6.2146239514504487E-5</v>
      </c>
      <c r="AR485" s="189">
        <f t="shared" si="23"/>
        <v>0.50867460197940262</v>
      </c>
    </row>
    <row r="486" spans="38:44" ht="11.25" customHeight="1" x14ac:dyDescent="0.25">
      <c r="AL486" s="28" t="s">
        <v>99</v>
      </c>
      <c r="AM486" s="29">
        <f>_xll.qlInterestRateIndexFixingDate(IborIndex&amp;Tenor,AN486,Trigger)</f>
        <v>42934</v>
      </c>
      <c r="AN486" s="29">
        <f>_xll.qlCalendarAdvance(Calendar,AN485,AL486,"f",,Trigger)</f>
        <v>42936</v>
      </c>
      <c r="AO486" s="29">
        <f>_xll.qlInterestRateIndexMaturity(IborIndex&amp;Tenor,AN486,Trigger)</f>
        <v>42968</v>
      </c>
      <c r="AP486" s="66">
        <f>_xll.qlIndexFixing($Z$5,AM486,,Trigger)</f>
        <v>1.151113664413228E-4</v>
      </c>
      <c r="AQ486" s="66">
        <f>_xll.qlIndexFixing($AS$1,AN486,,Trigger)</f>
        <v>7.517964930334455E-5</v>
      </c>
      <c r="AR486" s="189">
        <f t="shared" si="23"/>
        <v>0.39931717137978257</v>
      </c>
    </row>
    <row r="487" spans="38:44" ht="11.25" customHeight="1" x14ac:dyDescent="0.25">
      <c r="AL487" s="28" t="s">
        <v>99</v>
      </c>
      <c r="AM487" s="29">
        <f>_xll.qlInterestRateIndexFixingDate(IborIndex&amp;Tenor,AN487,Trigger)</f>
        <v>42935</v>
      </c>
      <c r="AN487" s="29">
        <f>_xll.qlCalendarAdvance(Calendar,AN486,AL487,"f",,Trigger)</f>
        <v>42937</v>
      </c>
      <c r="AO487" s="29">
        <f>_xll.qlInterestRateIndexMaturity(IborIndex&amp;Tenor,AN487,Trigger)</f>
        <v>42968</v>
      </c>
      <c r="AP487" s="66">
        <f>_xll.qlIndexFixing($Z$5,AM487,,Trigger)</f>
        <v>1.171982835785686E-4</v>
      </c>
      <c r="AQ487" s="66">
        <f>_xll.qlIndexFixing($AS$1,AN487,,Trigger)</f>
        <v>7.9533025667257652E-5</v>
      </c>
      <c r="AR487" s="189">
        <f t="shared" si="23"/>
        <v>0.37665257911310945</v>
      </c>
    </row>
    <row r="488" spans="38:44" ht="11.25" customHeight="1" x14ac:dyDescent="0.25">
      <c r="AL488" s="28" t="s">
        <v>99</v>
      </c>
      <c r="AM488" s="29">
        <f>_xll.qlInterestRateIndexFixingDate(IborIndex&amp;Tenor,AN488,Trigger)</f>
        <v>42936</v>
      </c>
      <c r="AN488" s="29">
        <f>_xll.qlCalendarAdvance(Calendar,AN487,AL488,"f",,Trigger)</f>
        <v>42940</v>
      </c>
      <c r="AO488" s="29">
        <f>_xll.qlInterestRateIndexMaturity(IborIndex&amp;Tenor,AN488,Trigger)</f>
        <v>42971</v>
      </c>
      <c r="AP488" s="66">
        <f>_xll.qlIndexFixing($Z$5,AM488,,Trigger)</f>
        <v>1.290032117825631E-4</v>
      </c>
      <c r="AQ488" s="66">
        <f>_xll.qlIndexFixing($AS$1,AN488,,Trigger)</f>
        <v>8.8276901565623433E-5</v>
      </c>
      <c r="AR488" s="189">
        <f t="shared" si="23"/>
        <v>0.40726310216939665</v>
      </c>
    </row>
    <row r="489" spans="38:44" ht="11.25" customHeight="1" x14ac:dyDescent="0.25">
      <c r="AL489" s="28" t="s">
        <v>99</v>
      </c>
      <c r="AM489" s="29">
        <f>_xll.qlInterestRateIndexFixingDate(IborIndex&amp;Tenor,AN489,Trigger)</f>
        <v>42937</v>
      </c>
      <c r="AN489" s="29">
        <f>_xll.qlCalendarAdvance(Calendar,AN488,AL489,"f",,Trigger)</f>
        <v>42941</v>
      </c>
      <c r="AO489" s="29">
        <f>_xll.qlInterestRateIndexMaturity(IborIndex&amp;Tenor,AN489,Trigger)</f>
        <v>42972</v>
      </c>
      <c r="AP489" s="66">
        <f>_xll.qlIndexFixing($Z$5,AM489,,Trigger)</f>
        <v>1.3286880466319376E-4</v>
      </c>
      <c r="AQ489" s="66">
        <f>_xll.qlIndexFixing($AS$1,AN489,,Trigger)</f>
        <v>9.0447646255154002E-5</v>
      </c>
      <c r="AR489" s="189">
        <f t="shared" si="23"/>
        <v>0.42421158408039755</v>
      </c>
    </row>
    <row r="490" spans="38:44" ht="11.25" customHeight="1" x14ac:dyDescent="0.25">
      <c r="AL490" s="28" t="s">
        <v>99</v>
      </c>
      <c r="AM490" s="29">
        <f>_xll.qlInterestRateIndexFixingDate(IborIndex&amp;Tenor,AN490,Trigger)</f>
        <v>42940</v>
      </c>
      <c r="AN490" s="29">
        <f>_xll.qlCalendarAdvance(Calendar,AN489,AL490,"f",,Trigger)</f>
        <v>42942</v>
      </c>
      <c r="AO490" s="29">
        <f>_xll.qlInterestRateIndexMaturity(IborIndex&amp;Tenor,AN490,Trigger)</f>
        <v>42975</v>
      </c>
      <c r="AP490" s="66">
        <f>_xll.qlIndexFixing($Z$5,AM490,,Trigger)</f>
        <v>1.4030516875833274E-4</v>
      </c>
      <c r="AQ490" s="66">
        <f>_xll.qlIndexFixing($AS$1,AN490,,Trigger)</f>
        <v>9.261987413409653E-5</v>
      </c>
      <c r="AR490" s="189">
        <f t="shared" si="23"/>
        <v>0.47685294624236207</v>
      </c>
    </row>
    <row r="491" spans="38:44" ht="11.25" customHeight="1" x14ac:dyDescent="0.25">
      <c r="AL491" s="28" t="s">
        <v>99</v>
      </c>
      <c r="AM491" s="29">
        <f>_xll.qlInterestRateIndexFixingDate(IborIndex&amp;Tenor,AN491,Trigger)</f>
        <v>42941</v>
      </c>
      <c r="AN491" s="29">
        <f>_xll.qlCalendarAdvance(Calendar,AN490,AL491,"f",,Trigger)</f>
        <v>42943</v>
      </c>
      <c r="AO491" s="29">
        <f>_xll.qlInterestRateIndexMaturity(IborIndex&amp;Tenor,AN491,Trigger)</f>
        <v>42975</v>
      </c>
      <c r="AP491" s="66">
        <f>_xll.qlIndexFixing($Z$5,AM491,,Trigger)</f>
        <v>1.4228535836297018E-4</v>
      </c>
      <c r="AQ491" s="66">
        <f>_xll.qlIndexFixing($AS$1,AN491,,Trigger)</f>
        <v>1.0574680176672803E-4</v>
      </c>
      <c r="AR491" s="189">
        <f t="shared" si="23"/>
        <v>0.36538556596242155</v>
      </c>
    </row>
    <row r="492" spans="38:44" ht="11.25" customHeight="1" x14ac:dyDescent="0.25">
      <c r="AL492" s="28" t="s">
        <v>99</v>
      </c>
      <c r="AM492" s="29">
        <f>_xll.qlInterestRateIndexFixingDate(IborIndex&amp;Tenor,AN492,Trigger)</f>
        <v>42942</v>
      </c>
      <c r="AN492" s="29">
        <f>_xll.qlCalendarAdvance(Calendar,AN491,AL492,"f",,Trigger)</f>
        <v>42944</v>
      </c>
      <c r="AO492" s="29">
        <f>_xll.qlInterestRateIndexMaturity(IborIndex&amp;Tenor,AN492,Trigger)</f>
        <v>42975</v>
      </c>
      <c r="AP492" s="66">
        <f>_xll.qlIndexFixing($Z$5,AM492,,Trigger)</f>
        <v>1.4425427104449289E-4</v>
      </c>
      <c r="AQ492" s="66">
        <f>_xll.qlIndexFixing($AS$1,AN492,,Trigger)</f>
        <v>1.1013135081829812E-4</v>
      </c>
      <c r="AR492" s="189">
        <f t="shared" si="23"/>
        <v>0.34122920226194758</v>
      </c>
    </row>
    <row r="493" spans="38:44" ht="11.25" customHeight="1" x14ac:dyDescent="0.25">
      <c r="AL493" s="28" t="s">
        <v>99</v>
      </c>
      <c r="AM493" s="29">
        <f>_xll.qlInterestRateIndexFixingDate(IborIndex&amp;Tenor,AN493,Trigger)</f>
        <v>42943</v>
      </c>
      <c r="AN493" s="29">
        <f>_xll.qlCalendarAdvance(Calendar,AN492,AL493,"f",,Trigger)</f>
        <v>42947</v>
      </c>
      <c r="AO493" s="29">
        <f>_xll.qlInterestRateIndexMaturity(IborIndex&amp;Tenor,AN493,Trigger)</f>
        <v>42978</v>
      </c>
      <c r="AP493" s="66">
        <f>_xll.qlIndexFixing($Z$5,AM493,,Trigger)</f>
        <v>1.5531802497814249E-4</v>
      </c>
      <c r="AQ493" s="66">
        <f>_xll.qlIndexFixing($AS$1,AN493,,Trigger)</f>
        <v>1.1893831441673281E-4</v>
      </c>
      <c r="AR493" s="189">
        <f t="shared" si="23"/>
        <v>0.36379710561409678</v>
      </c>
    </row>
    <row r="494" spans="38:44" ht="11.25" customHeight="1" x14ac:dyDescent="0.25">
      <c r="AL494" s="28" t="s">
        <v>99</v>
      </c>
      <c r="AM494" s="29">
        <f>_xll.qlInterestRateIndexFixingDate(IborIndex&amp;Tenor,AN494,Trigger)</f>
        <v>42944</v>
      </c>
      <c r="AN494" s="29">
        <f>_xll.qlCalendarAdvance(Calendar,AN493,AL494,"f",,Trigger)</f>
        <v>42948</v>
      </c>
      <c r="AO494" s="29">
        <f>_xll.qlInterestRateIndexMaturity(IborIndex&amp;Tenor,AN494,Trigger)</f>
        <v>42979</v>
      </c>
      <c r="AP494" s="66">
        <f>_xll.qlIndexFixing($Z$5,AM494,,Trigger)</f>
        <v>1.589333970650108E-4</v>
      </c>
      <c r="AQ494" s="66">
        <f>_xll.qlIndexFixing($AS$1,AN494,,Trigger)</f>
        <v>1.2112465946734208E-4</v>
      </c>
      <c r="AR494" s="189">
        <f t="shared" si="23"/>
        <v>0.37808737597668723</v>
      </c>
    </row>
    <row r="495" spans="38:44" ht="11.25" customHeight="1" x14ac:dyDescent="0.25">
      <c r="AL495" s="28" t="s">
        <v>99</v>
      </c>
      <c r="AM495" s="29">
        <f>_xll.qlInterestRateIndexFixingDate(IborIndex&amp;Tenor,AN495,Trigger)</f>
        <v>42947</v>
      </c>
      <c r="AN495" s="29">
        <f>_xll.qlCalendarAdvance(Calendar,AN494,AL495,"f",,Trigger)</f>
        <v>42949</v>
      </c>
      <c r="AO495" s="29">
        <f>_xll.qlInterestRateIndexMaturity(IborIndex&amp;Tenor,AN495,Trigger)</f>
        <v>42982</v>
      </c>
      <c r="AP495" s="66">
        <f>_xll.qlIndexFixing($Z$5,AM495,,Trigger)</f>
        <v>1.6610541179608938E-4</v>
      </c>
      <c r="AQ495" s="66">
        <f>_xll.qlIndexFixing($AS$1,AN495,,Trigger)</f>
        <v>1.2331248880584434E-4</v>
      </c>
      <c r="AR495" s="189">
        <f t="shared" si="23"/>
        <v>0.42792922990245047</v>
      </c>
    </row>
    <row r="496" spans="38:44" ht="11.25" customHeight="1" x14ac:dyDescent="0.25">
      <c r="AL496" s="28" t="s">
        <v>99</v>
      </c>
      <c r="AM496" s="29">
        <f>_xll.qlInterestRateIndexFixingDate(IborIndex&amp;Tenor,AN496,Trigger)</f>
        <v>42948</v>
      </c>
      <c r="AN496" s="29">
        <f>_xll.qlCalendarAdvance(Calendar,AN495,AL496,"f",,Trigger)</f>
        <v>42950</v>
      </c>
      <c r="AO496" s="29">
        <f>_xll.qlInterestRateIndexMaturity(IborIndex&amp;Tenor,AN496,Trigger)</f>
        <v>42982</v>
      </c>
      <c r="AP496" s="66">
        <f>_xll.qlIndexFixing($Z$5,AM496,,Trigger)</f>
        <v>1.6797037716731467E-4</v>
      </c>
      <c r="AQ496" s="66">
        <f>_xll.qlIndexFixing($AS$1,AN496,,Trigger)</f>
        <v>1.3653833380567631E-4</v>
      </c>
      <c r="AR496" s="189">
        <f t="shared" si="23"/>
        <v>0.31432043361638357</v>
      </c>
    </row>
    <row r="497" spans="38:44" ht="11.25" customHeight="1" x14ac:dyDescent="0.25">
      <c r="AL497" s="28" t="s">
        <v>99</v>
      </c>
      <c r="AM497" s="29">
        <f>_xll.qlInterestRateIndexFixingDate(IborIndex&amp;Tenor,AN497,Trigger)</f>
        <v>42949</v>
      </c>
      <c r="AN497" s="29">
        <f>_xll.qlCalendarAdvance(Calendar,AN496,AL497,"f",,Trigger)</f>
        <v>42951</v>
      </c>
      <c r="AO497" s="29">
        <f>_xll.qlInterestRateIndexMaturity(IborIndex&amp;Tenor,AN497,Trigger)</f>
        <v>42982</v>
      </c>
      <c r="AP497" s="66">
        <f>_xll.qlIndexFixing($Z$5,AM497,,Trigger)</f>
        <v>1.6982404085566594E-4</v>
      </c>
      <c r="AQ497" s="66">
        <f>_xll.qlIndexFixing($AS$1,AN497,,Trigger)</f>
        <v>1.4095768354087154E-4</v>
      </c>
      <c r="AR497" s="189">
        <f t="shared" si="23"/>
        <v>0.288663573147944</v>
      </c>
    </row>
    <row r="498" spans="38:44" ht="11.25" customHeight="1" x14ac:dyDescent="0.25">
      <c r="AL498" s="28" t="s">
        <v>99</v>
      </c>
      <c r="AM498" s="29">
        <f>_xll.qlInterestRateIndexFixingDate(IborIndex&amp;Tenor,AN498,Trigger)</f>
        <v>42950</v>
      </c>
      <c r="AN498" s="29">
        <f>_xll.qlCalendarAdvance(Calendar,AN497,AL498,"f",,Trigger)</f>
        <v>42954</v>
      </c>
      <c r="AO498" s="29">
        <f>_xll.qlInterestRateIndexMaturity(IborIndex&amp;Tenor,AN498,Trigger)</f>
        <v>42985</v>
      </c>
      <c r="AP498" s="66">
        <f>_xll.qlIndexFixing($Z$5,AM498,,Trigger)</f>
        <v>1.8093312632397061E-4</v>
      </c>
      <c r="AQ498" s="66">
        <f>_xll.qlIndexFixing($AS$1,AN498,,Trigger)</f>
        <v>1.4984332773370181E-4</v>
      </c>
      <c r="AR498" s="189">
        <f t="shared" si="23"/>
        <v>0.31089798590268797</v>
      </c>
    </row>
    <row r="499" spans="38:44" ht="11.25" customHeight="1" x14ac:dyDescent="0.25">
      <c r="AL499" s="28" t="s">
        <v>99</v>
      </c>
      <c r="AM499" s="29">
        <f>_xll.qlInterestRateIndexFixingDate(IborIndex&amp;Tenor,AN499,Trigger)</f>
        <v>42951</v>
      </c>
      <c r="AN499" s="29">
        <f>_xll.qlCalendarAdvance(Calendar,AN498,AL499,"f",,Trigger)</f>
        <v>42955</v>
      </c>
      <c r="AO499" s="29">
        <f>_xll.qlInterestRateIndexMaturity(IborIndex&amp;Tenor,AN499,Trigger)</f>
        <v>42986</v>
      </c>
      <c r="AP499" s="66">
        <f>_xll.qlIndexFixing($Z$5,AM499,,Trigger)</f>
        <v>1.8468984329244437E-4</v>
      </c>
      <c r="AQ499" s="66">
        <f>_xll.qlIndexFixing($AS$1,AN499,,Trigger)</f>
        <v>1.520460638468335E-4</v>
      </c>
      <c r="AR499" s="189">
        <f t="shared" si="23"/>
        <v>0.32643779445610871</v>
      </c>
    </row>
    <row r="500" spans="38:44" ht="11.25" customHeight="1" x14ac:dyDescent="0.25">
      <c r="AL500" s="28" t="s">
        <v>99</v>
      </c>
      <c r="AM500" s="29">
        <f>_xll.qlInterestRateIndexFixingDate(IborIndex&amp;Tenor,AN500,Trigger)</f>
        <v>42954</v>
      </c>
      <c r="AN500" s="29">
        <f>_xll.qlCalendarAdvance(Calendar,AN499,AL500,"f",,Trigger)</f>
        <v>42956</v>
      </c>
      <c r="AO500" s="29">
        <f>_xll.qlInterestRateIndexMaturity(IborIndex&amp;Tenor,AN500,Trigger)</f>
        <v>42989</v>
      </c>
      <c r="AP500" s="66">
        <f>_xll.qlIndexFixing($Z$5,AM500,,Trigger)</f>
        <v>1.9250374505362026E-4</v>
      </c>
      <c r="AQ500" s="66">
        <f>_xll.qlIndexFixing($AS$1,AN500,,Trigger)</f>
        <v>1.5425033650631479E-4</v>
      </c>
      <c r="AR500" s="189">
        <f t="shared" si="23"/>
        <v>0.38253408547305473</v>
      </c>
    </row>
    <row r="501" spans="38:44" ht="11.25" customHeight="1" x14ac:dyDescent="0.25">
      <c r="AL501" s="28" t="s">
        <v>99</v>
      </c>
      <c r="AM501" s="29">
        <f>_xll.qlInterestRateIndexFixingDate(IborIndex&amp;Tenor,AN501,Trigger)</f>
        <v>42955</v>
      </c>
      <c r="AN501" s="29">
        <f>_xll.qlCalendarAdvance(Calendar,AN500,AL501,"f",,Trigger)</f>
        <v>42957</v>
      </c>
      <c r="AO501" s="29">
        <f>_xll.qlInterestRateIndexMaturity(IborIndex&amp;Tenor,AN501,Trigger)</f>
        <v>42989</v>
      </c>
      <c r="AP501" s="66">
        <f>_xll.qlIndexFixing($Z$5,AM501,,Trigger)</f>
        <v>1.943234512102876E-4</v>
      </c>
      <c r="AQ501" s="66">
        <f>_xll.qlIndexFixing($AS$1,AN501,,Trigger)</f>
        <v>1.6759849444012144E-4</v>
      </c>
      <c r="AR501" s="189">
        <f t="shared" si="23"/>
        <v>0.26724956770166158</v>
      </c>
    </row>
    <row r="502" spans="38:44" ht="11.25" customHeight="1" x14ac:dyDescent="0.25">
      <c r="AL502" s="28" t="s">
        <v>99</v>
      </c>
      <c r="AM502" s="29">
        <f>_xll.qlInterestRateIndexFixingDate(IborIndex&amp;Tenor,AN502,Trigger)</f>
        <v>42956</v>
      </c>
      <c r="AN502" s="29">
        <f>_xll.qlCalendarAdvance(Calendar,AN501,AL502,"f",,Trigger)</f>
        <v>42958</v>
      </c>
      <c r="AO502" s="29">
        <f>_xll.qlInterestRateIndexMaturity(IborIndex&amp;Tenor,AN502,Trigger)</f>
        <v>42989</v>
      </c>
      <c r="AP502" s="66">
        <f>_xll.qlIndexFixing($Z$5,AM502,,Trigger)</f>
        <v>1.9613670196112632E-4</v>
      </c>
      <c r="AQ502" s="66">
        <f>_xll.qlIndexFixing($AS$1,AN502,,Trigger)</f>
        <v>1.7206101471085015E-4</v>
      </c>
      <c r="AR502" s="189">
        <f t="shared" si="23"/>
        <v>0.24075687250276168</v>
      </c>
    </row>
    <row r="503" spans="38:44" ht="11.25" customHeight="1" x14ac:dyDescent="0.25">
      <c r="AL503" s="28" t="s">
        <v>99</v>
      </c>
      <c r="AM503" s="29">
        <f>_xll.qlInterestRateIndexFixingDate(IborIndex&amp;Tenor,AN503,Trigger)</f>
        <v>42957</v>
      </c>
      <c r="AN503" s="29">
        <f>_xll.qlCalendarAdvance(Calendar,AN502,AL503,"f",,Trigger)</f>
        <v>42961</v>
      </c>
      <c r="AO503" s="29">
        <f>_xll.qlInterestRateIndexMaturity(IborIndex&amp;Tenor,AN503,Trigger)</f>
        <v>42992</v>
      </c>
      <c r="AP503" s="66">
        <f>_xll.qlIndexFixing($Z$5,AM503,,Trigger)</f>
        <v>2.0787239285762063E-4</v>
      </c>
      <c r="AQ503" s="66">
        <f>_xll.qlIndexFixing($AS$1,AN503,,Trigger)</f>
        <v>1.8104545035752491E-4</v>
      </c>
      <c r="AR503" s="189">
        <f t="shared" si="23"/>
        <v>0.26826942500095713</v>
      </c>
    </row>
    <row r="504" spans="38:44" ht="11.25" customHeight="1" x14ac:dyDescent="0.25">
      <c r="AL504" s="28" t="s">
        <v>99</v>
      </c>
      <c r="AM504" s="29">
        <f>_xll.qlInterestRateIndexFixingDate(IborIndex&amp;Tenor,AN504,Trigger)</f>
        <v>42958</v>
      </c>
      <c r="AN504" s="29">
        <f>_xll.qlCalendarAdvance(Calendar,AN503,AL504,"f",,Trigger)</f>
        <v>42962</v>
      </c>
      <c r="AO504" s="29">
        <f>_xll.qlInterestRateIndexMaturity(IborIndex&amp;Tenor,AN504,Trigger)</f>
        <v>42993</v>
      </c>
      <c r="AP504" s="66">
        <f>_xll.qlIndexFixing($Z$5,AM504,,Trigger)</f>
        <v>2.1185381170126555E-4</v>
      </c>
      <c r="AQ504" s="66">
        <f>_xll.qlIndexFixing($AS$1,AN504,,Trigger)</f>
        <v>1.8326704023852169E-4</v>
      </c>
      <c r="AR504" s="189">
        <f t="shared" si="23"/>
        <v>0.28586771462743854</v>
      </c>
    </row>
    <row r="505" spans="38:44" ht="11.25" customHeight="1" x14ac:dyDescent="0.25">
      <c r="AL505" s="28" t="s">
        <v>99</v>
      </c>
      <c r="AM505" s="29">
        <f>_xll.qlInterestRateIndexFixingDate(IborIndex&amp;Tenor,AN505,Trigger)</f>
        <v>42961</v>
      </c>
      <c r="AN505" s="29">
        <f>_xll.qlCalendarAdvance(Calendar,AN504,AL505,"f",,Trigger)</f>
        <v>42963</v>
      </c>
      <c r="AO505" s="29">
        <f>_xll.qlInterestRateIndexMaturity(IborIndex&amp;Tenor,AN505,Trigger)</f>
        <v>42996</v>
      </c>
      <c r="AP505" s="66">
        <f>_xll.qlIndexFixing($Z$5,AM505,,Trigger)</f>
        <v>2.2027572931742674E-4</v>
      </c>
      <c r="AQ505" s="66">
        <f>_xll.qlIndexFixing($AS$1,AN505,,Trigger)</f>
        <v>1.8549037797099105E-4</v>
      </c>
      <c r="AR505" s="189">
        <f t="shared" si="23"/>
        <v>0.34785351346435683</v>
      </c>
    </row>
    <row r="506" spans="38:44" ht="11.25" customHeight="1" x14ac:dyDescent="0.25">
      <c r="AL506" s="28" t="s">
        <v>99</v>
      </c>
      <c r="AM506" s="29">
        <f>_xll.qlInterestRateIndexFixingDate(IborIndex&amp;Tenor,AN506,Trigger)</f>
        <v>42962</v>
      </c>
      <c r="AN506" s="29">
        <f>_xll.qlCalendarAdvance(Calendar,AN505,AL506,"f",,Trigger)</f>
        <v>42964</v>
      </c>
      <c r="AO506" s="29">
        <f>_xll.qlInterestRateIndexMaturity(IborIndex&amp;Tenor,AN506,Trigger)</f>
        <v>42996</v>
      </c>
      <c r="AP506" s="66">
        <f>_xll.qlIndexFixing($Z$5,AM506,,Trigger)</f>
        <v>2.2214679850640628E-4</v>
      </c>
      <c r="AQ506" s="66">
        <f>_xll.qlIndexFixing($AS$1,AN506,,Trigger)</f>
        <v>1.9898604428192357E-4</v>
      </c>
      <c r="AR506" s="189">
        <f t="shared" si="23"/>
        <v>0.23160754224482716</v>
      </c>
    </row>
    <row r="507" spans="38:44" ht="11.25" customHeight="1" x14ac:dyDescent="0.25">
      <c r="AL507" s="28" t="s">
        <v>99</v>
      </c>
      <c r="AM507" s="29">
        <f>_xll.qlInterestRateIndexFixingDate(IborIndex&amp;Tenor,AN507,Trigger)</f>
        <v>42963</v>
      </c>
      <c r="AN507" s="29">
        <f>_xll.qlCalendarAdvance(Calendar,AN506,AL507,"f",,Trigger)</f>
        <v>42965</v>
      </c>
      <c r="AO507" s="29">
        <f>_xll.qlInterestRateIndexMaturity(IborIndex&amp;Tenor,AN507,Trigger)</f>
        <v>42996</v>
      </c>
      <c r="AP507" s="66">
        <f>_xll.qlIndexFixing($Z$5,AM507,,Trigger)</f>
        <v>2.2402284939362647E-4</v>
      </c>
      <c r="AQ507" s="66">
        <f>_xll.qlIndexFixing($AS$1,AN507,,Trigger)</f>
        <v>2.0350013359072433E-4</v>
      </c>
      <c r="AR507" s="189">
        <f t="shared" si="23"/>
        <v>0.20522715802902144</v>
      </c>
    </row>
    <row r="508" spans="38:44" ht="11.25" customHeight="1" x14ac:dyDescent="0.25">
      <c r="AL508" s="28" t="s">
        <v>99</v>
      </c>
      <c r="AM508" s="29">
        <f>_xll.qlInterestRateIndexFixingDate(IborIndex&amp;Tenor,AN508,Trigger)</f>
        <v>42964</v>
      </c>
      <c r="AN508" s="29">
        <f>_xll.qlCalendarAdvance(Calendar,AN507,AL508,"f",,Trigger)</f>
        <v>42968</v>
      </c>
      <c r="AO508" s="29">
        <f>_xll.qlInterestRateIndexMaturity(IborIndex&amp;Tenor,AN508,Trigger)</f>
        <v>42999</v>
      </c>
      <c r="AP508" s="66">
        <f>_xll.qlIndexFixing($Z$5,AM508,,Trigger)</f>
        <v>2.3655368919941753E-4</v>
      </c>
      <c r="AQ508" s="66">
        <f>_xll.qlIndexFixing($AS$1,AN508,,Trigger)</f>
        <v>2.125999091222171E-4</v>
      </c>
      <c r="AR508" s="189">
        <f t="shared" si="23"/>
        <v>0.23953780077200432</v>
      </c>
    </row>
    <row r="509" spans="38:44" ht="11.25" customHeight="1" x14ac:dyDescent="0.25">
      <c r="AL509" s="28" t="s">
        <v>99</v>
      </c>
      <c r="AM509" s="29">
        <f>_xll.qlInterestRateIndexFixingDate(IborIndex&amp;Tenor,AN509,Trigger)</f>
        <v>42965</v>
      </c>
      <c r="AN509" s="29">
        <f>_xll.qlCalendarAdvance(Calendar,AN508,AL509,"f",,Trigger)</f>
        <v>42969</v>
      </c>
      <c r="AO509" s="29">
        <f>_xll.qlInterestRateIndexMaturity(IborIndex&amp;Tenor,AN509,Trigger)</f>
        <v>43000</v>
      </c>
      <c r="AP509" s="66">
        <f>_xll.qlIndexFixing($Z$5,AM509,,Trigger)</f>
        <v>2.4081656427944428E-4</v>
      </c>
      <c r="AQ509" s="66">
        <f>_xll.qlIndexFixing($AS$1,AN509,,Trigger)</f>
        <v>2.1484454116260654E-4</v>
      </c>
      <c r="AR509" s="189">
        <f t="shared" si="23"/>
        <v>0.25972023116837739</v>
      </c>
    </row>
    <row r="510" spans="38:44" ht="11.25" customHeight="1" x14ac:dyDescent="0.25">
      <c r="AL510" s="28" t="s">
        <v>99</v>
      </c>
      <c r="AM510" s="29">
        <f>_xll.qlInterestRateIndexFixingDate(IborIndex&amp;Tenor,AN510,Trigger)</f>
        <v>42968</v>
      </c>
      <c r="AN510" s="29">
        <f>_xll.qlCalendarAdvance(Calendar,AN509,AL510,"f",,Trigger)</f>
        <v>42970</v>
      </c>
      <c r="AO510" s="29">
        <f>_xll.qlInterestRateIndexMaturity(IborIndex&amp;Tenor,AN510,Trigger)</f>
        <v>43003</v>
      </c>
      <c r="AP510" s="66">
        <f>_xll.qlIndexFixing($Z$5,AM510,,Trigger)</f>
        <v>2.497898722749041E-4</v>
      </c>
      <c r="AQ510" s="66">
        <f>_xll.qlIndexFixing($AS$1,AN510,,Trigger)</f>
        <v>2.1709140274342901E-4</v>
      </c>
      <c r="AR510" s="189">
        <f t="shared" si="23"/>
        <v>0.32698469531475094</v>
      </c>
    </row>
    <row r="511" spans="38:44" ht="11.25" customHeight="1" x14ac:dyDescent="0.25">
      <c r="AL511" s="28" t="s">
        <v>99</v>
      </c>
      <c r="AM511" s="29">
        <f>_xll.qlInterestRateIndexFixingDate(IborIndex&amp;Tenor,AN511,Trigger)</f>
        <v>42969</v>
      </c>
      <c r="AN511" s="29">
        <f>_xll.qlCalendarAdvance(Calendar,AN510,AL511,"f",,Trigger)</f>
        <v>42971</v>
      </c>
      <c r="AO511" s="29">
        <f>_xll.qlInterestRateIndexMaturity(IborIndex&amp;Tenor,AN511,Trigger)</f>
        <v>43003</v>
      </c>
      <c r="AP511" s="66">
        <f>_xll.qlIndexFixing($Z$5,AM511,,Trigger)</f>
        <v>2.518228635992048E-4</v>
      </c>
      <c r="AQ511" s="66">
        <f>_xll.qlIndexFixing($AS$1,AN511,,Trigger)</f>
        <v>2.3075977314538973E-4</v>
      </c>
      <c r="AR511" s="189">
        <f t="shared" si="23"/>
        <v>0.21063090453815078</v>
      </c>
    </row>
    <row r="512" spans="38:44" ht="11.25" customHeight="1" x14ac:dyDescent="0.25">
      <c r="AL512" s="28" t="s">
        <v>99</v>
      </c>
      <c r="AM512" s="29">
        <f>_xll.qlInterestRateIndexFixingDate(IborIndex&amp;Tenor,AN512,Trigger)</f>
        <v>42970</v>
      </c>
      <c r="AN512" s="29">
        <f>_xll.qlCalendarAdvance(Calendar,AN511,AL512,"f",,Trigger)</f>
        <v>42972</v>
      </c>
      <c r="AO512" s="29">
        <f>_xll.qlInterestRateIndexMaturity(IborIndex&amp;Tenor,AN512,Trigger)</f>
        <v>43003</v>
      </c>
      <c r="AP512" s="66">
        <f>_xll.qlIndexFixing($Z$5,AM512,,Trigger)</f>
        <v>2.5387976368937686E-4</v>
      </c>
      <c r="AQ512" s="66">
        <f>_xll.qlIndexFixing($AS$1,AN512,,Trigger)</f>
        <v>2.3533383009794443E-4</v>
      </c>
      <c r="AR512" s="189">
        <f t="shared" si="23"/>
        <v>0.18545933591432426</v>
      </c>
    </row>
    <row r="513" spans="38:44" ht="11.25" customHeight="1" x14ac:dyDescent="0.25">
      <c r="AL513" s="30" t="s">
        <v>38</v>
      </c>
      <c r="AM513" s="29">
        <f>_xll.qlInterestRateIndexFixingDate(IborIndex&amp;Tenor,AN513,Trigger)</f>
        <v>42977</v>
      </c>
      <c r="AN513" s="29">
        <f>_xll.qlCalendarAdvance(Calendar,AN512,AL513,"f",,Trigger)</f>
        <v>42979</v>
      </c>
      <c r="AO513" s="29">
        <f>_xll.qlInterestRateIndexMaturity(IborIndex&amp;Tenor,AN513,Trigger)</f>
        <v>43010</v>
      </c>
      <c r="AP513" s="66">
        <f>_xll.qlIndexFixing($Z$5,AM513,,Trigger)</f>
        <v>2.8611876922164881E-4</v>
      </c>
      <c r="AQ513" s="66">
        <f>_xll.qlIndexFixing($AS$1,AN513,,Trigger)</f>
        <v>2.6527224602279631E-4</v>
      </c>
      <c r="AR513" s="189">
        <f t="shared" si="23"/>
        <v>0.20846523198852498</v>
      </c>
    </row>
    <row r="514" spans="38:44" ht="11.25" customHeight="1" x14ac:dyDescent="0.25">
      <c r="AL514" s="30" t="s">
        <v>38</v>
      </c>
      <c r="AM514" s="29">
        <f>_xll.qlInterestRateIndexFixingDate(IborIndex&amp;Tenor,AN514,Trigger)</f>
        <v>42984</v>
      </c>
      <c r="AN514" s="29">
        <f>_xll.qlCalendarAdvance(Calendar,AN513,AL514,"f",,Trigger)</f>
        <v>42986</v>
      </c>
      <c r="AO514" s="29">
        <f>_xll.qlInterestRateIndexMaturity(IborIndex&amp;Tenor,AN514,Trigger)</f>
        <v>43017</v>
      </c>
      <c r="AP514" s="66">
        <f>_xll.qlIndexFixing($Z$5,AM514,,Trigger)</f>
        <v>3.1967754048803815E-4</v>
      </c>
      <c r="AQ514" s="66">
        <f>_xll.qlIndexFixing($AS$1,AN514,,Trigger)</f>
        <v>2.9800106883204336E-4</v>
      </c>
      <c r="AR514" s="189">
        <f t="shared" si="23"/>
        <v>0.21676471655994792</v>
      </c>
    </row>
    <row r="515" spans="38:44" ht="11.25" customHeight="1" x14ac:dyDescent="0.25">
      <c r="AL515" s="30" t="s">
        <v>38</v>
      </c>
      <c r="AM515" s="29">
        <f>_xll.qlInterestRateIndexFixingDate(IborIndex&amp;Tenor,AN515,Trigger)</f>
        <v>42991</v>
      </c>
      <c r="AN515" s="29">
        <f>_xll.qlCalendarAdvance(Calendar,AN514,AL515,"f",,Trigger)</f>
        <v>42993</v>
      </c>
      <c r="AO515" s="29">
        <f>_xll.qlInterestRateIndexMaturity(IborIndex&amp;Tenor,AN515,Trigger)</f>
        <v>43024</v>
      </c>
      <c r="AP515" s="66">
        <f>_xll.qlIndexFixing($Z$5,AM515,,Trigger)</f>
        <v>3.5320231114049021E-4</v>
      </c>
      <c r="AQ515" s="66">
        <f>_xll.qlIndexFixing($AS$1,AN515,,Trigger)</f>
        <v>3.312084586379882E-4</v>
      </c>
      <c r="AR515" s="189">
        <f t="shared" ref="AR515:AR578" si="24">(AP515-AQ515)*10000</f>
        <v>0.21993852502502012</v>
      </c>
    </row>
    <row r="516" spans="38:44" ht="11.25" customHeight="1" x14ac:dyDescent="0.25">
      <c r="AL516" s="30" t="s">
        <v>38</v>
      </c>
      <c r="AM516" s="29">
        <f>_xll.qlInterestRateIndexFixingDate(IborIndex&amp;Tenor,AN516,Trigger)</f>
        <v>42998</v>
      </c>
      <c r="AN516" s="29">
        <f>_xll.qlCalendarAdvance(Calendar,AN515,AL516,"f",,Trigger)</f>
        <v>43000</v>
      </c>
      <c r="AO516" s="29">
        <f>_xll.qlInterestRateIndexMaturity(IborIndex&amp;Tenor,AN516,Trigger)</f>
        <v>43031</v>
      </c>
      <c r="AP516" s="66">
        <f>_xll.qlIndexFixing($Z$5,AM516,,Trigger)</f>
        <v>3.8667777760382376E-4</v>
      </c>
      <c r="AQ516" s="66">
        <f>_xll.qlIndexFixing($AS$1,AN516,,Trigger)</f>
        <v>3.648944194054593E-4</v>
      </c>
      <c r="AR516" s="189">
        <f t="shared" si="24"/>
        <v>0.21783358198364461</v>
      </c>
    </row>
    <row r="517" spans="38:44" ht="11.25" customHeight="1" x14ac:dyDescent="0.25">
      <c r="AL517" s="30" t="s">
        <v>38</v>
      </c>
      <c r="AM517" s="29">
        <f>_xll.qlInterestRateIndexFixingDate(IborIndex&amp;Tenor,AN517,Trigger)</f>
        <v>43005</v>
      </c>
      <c r="AN517" s="29">
        <f>_xll.qlCalendarAdvance(Calendar,AN516,AL517,"f",,Trigger)</f>
        <v>43007</v>
      </c>
      <c r="AO517" s="29">
        <f>_xll.qlInterestRateIndexMaturity(IborIndex&amp;Tenor,AN517,Trigger)</f>
        <v>43039</v>
      </c>
      <c r="AP517" s="66">
        <f>_xll.qlIndexFixing($Z$5,AM517,,Trigger)</f>
        <v>4.2246815263352611E-4</v>
      </c>
      <c r="AQ517" s="66">
        <f>_xll.qlIndexFixing($AS$1,AN517,,Trigger)</f>
        <v>4.0154263516029915E-4</v>
      </c>
      <c r="AR517" s="189">
        <f t="shared" si="24"/>
        <v>0.20925517473226954</v>
      </c>
    </row>
    <row r="518" spans="38:44" ht="11.25" customHeight="1" x14ac:dyDescent="0.25">
      <c r="AL518" s="30" t="s">
        <v>38</v>
      </c>
      <c r="AM518" s="29">
        <f>_xll.qlInterestRateIndexFixingDate(IborIndex&amp;Tenor,AN518,Trigger)</f>
        <v>43012</v>
      </c>
      <c r="AN518" s="29">
        <f>_xll.qlCalendarAdvance(Calendar,AN517,AL518,"f",,Trigger)</f>
        <v>43014</v>
      </c>
      <c r="AO518" s="29">
        <f>_xll.qlInterestRateIndexMaturity(IborIndex&amp;Tenor,AN518,Trigger)</f>
        <v>43045</v>
      </c>
      <c r="AP518" s="66">
        <f>_xll.qlIndexFixing($Z$5,AM518,,Trigger)</f>
        <v>4.5341958280374227E-4</v>
      </c>
      <c r="AQ518" s="66">
        <f>_xll.qlIndexFixing($AS$1,AN518,,Trigger)</f>
        <v>4.3621997480525556E-4</v>
      </c>
      <c r="AR518" s="189">
        <f t="shared" si="24"/>
        <v>0.17199607998486705</v>
      </c>
    </row>
    <row r="519" spans="38:44" ht="11.25" customHeight="1" x14ac:dyDescent="0.25">
      <c r="AL519" s="30" t="s">
        <v>38</v>
      </c>
      <c r="AM519" s="29">
        <f>_xll.qlInterestRateIndexFixingDate(IborIndex&amp;Tenor,AN519,Trigger)</f>
        <v>43019</v>
      </c>
      <c r="AN519" s="29">
        <f>_xll.qlCalendarAdvance(Calendar,AN518,AL519,"f",,Trigger)</f>
        <v>43021</v>
      </c>
      <c r="AO519" s="29">
        <f>_xll.qlInterestRateIndexMaturity(IborIndex&amp;Tenor,AN519,Trigger)</f>
        <v>43052</v>
      </c>
      <c r="AP519" s="66">
        <f>_xll.qlIndexFixing($Z$5,AM519,,Trigger)</f>
        <v>4.866553135209823E-4</v>
      </c>
      <c r="AQ519" s="66">
        <f>_xll.qlIndexFixing($AS$1,AN519,,Trigger)</f>
        <v>4.7137590193985045E-4</v>
      </c>
      <c r="AR519" s="189">
        <f t="shared" si="24"/>
        <v>0.15279411581131846</v>
      </c>
    </row>
    <row r="520" spans="38:44" ht="11.25" customHeight="1" x14ac:dyDescent="0.25">
      <c r="AL520" s="30" t="s">
        <v>38</v>
      </c>
      <c r="AM520" s="29">
        <f>_xll.qlInterestRateIndexFixingDate(IborIndex&amp;Tenor,AN520,Trigger)</f>
        <v>43026</v>
      </c>
      <c r="AN520" s="29">
        <f>_xll.qlCalendarAdvance(Calendar,AN519,AL520,"f",,Trigger)</f>
        <v>43028</v>
      </c>
      <c r="AO520" s="29">
        <f>_xll.qlInterestRateIndexMaturity(IborIndex&amp;Tenor,AN520,Trigger)</f>
        <v>43059</v>
      </c>
      <c r="AP520" s="66">
        <f>_xll.qlIndexFixing($Z$5,AM520,,Trigger)</f>
        <v>5.1978052400783546E-4</v>
      </c>
      <c r="AQ520" s="66">
        <f>_xll.qlIndexFixing($AS$1,AN520,,Trigger)</f>
        <v>5.0701042091673106E-4</v>
      </c>
      <c r="AR520" s="189">
        <f t="shared" si="24"/>
        <v>0.12770103091104393</v>
      </c>
    </row>
    <row r="521" spans="38:44" ht="11.25" customHeight="1" x14ac:dyDescent="0.25">
      <c r="AL521" s="30" t="s">
        <v>38</v>
      </c>
      <c r="AM521" s="29">
        <f>_xll.qlInterestRateIndexFixingDate(IborIndex&amp;Tenor,AN521,Trigger)</f>
        <v>43033</v>
      </c>
      <c r="AN521" s="29">
        <f>_xll.qlCalendarAdvance(Calendar,AN520,AL521,"f",,Trigger)</f>
        <v>43035</v>
      </c>
      <c r="AO521" s="29">
        <f>_xll.qlInterestRateIndexMaturity(IborIndex&amp;Tenor,AN521,Trigger)</f>
        <v>43066</v>
      </c>
      <c r="AP521" s="66">
        <f>_xll.qlIndexFixing($Z$5,AM521,,Trigger)</f>
        <v>5.5277990982529539E-4</v>
      </c>
      <c r="AQ521" s="66">
        <f>_xll.qlIndexFixing($AS$1,AN521,,Trigger)</f>
        <v>5.4050293077523293E-4</v>
      </c>
      <c r="AR521" s="189">
        <f t="shared" si="24"/>
        <v>0.1227697905006246</v>
      </c>
    </row>
    <row r="522" spans="38:44" ht="11.25" customHeight="1" x14ac:dyDescent="0.25">
      <c r="AL522" s="30" t="s">
        <v>38</v>
      </c>
      <c r="AM522" s="29">
        <f>_xll.qlInterestRateIndexFixingDate(IborIndex&amp;Tenor,AN522,Trigger)</f>
        <v>43040</v>
      </c>
      <c r="AN522" s="29">
        <f>_xll.qlCalendarAdvance(Calendar,AN521,AL522,"f",,Trigger)</f>
        <v>43042</v>
      </c>
      <c r="AO522" s="29">
        <f>_xll.qlInterestRateIndexMaturity(IborIndex&amp;Tenor,AN522,Trigger)</f>
        <v>43073</v>
      </c>
      <c r="AP522" s="66">
        <f>_xll.qlIndexFixing($Z$5,AM522,,Trigger)</f>
        <v>5.8572285031176544E-4</v>
      </c>
      <c r="AQ522" s="66">
        <f>_xll.qlIndexFixing($AS$1,AN522,,Trigger)</f>
        <v>5.7706040396521274E-4</v>
      </c>
      <c r="AR522" s="189">
        <f t="shared" si="24"/>
        <v>8.6624463465527018E-2</v>
      </c>
    </row>
    <row r="523" spans="38:44" ht="11.25" customHeight="1" x14ac:dyDescent="0.25">
      <c r="AL523" s="30" t="s">
        <v>38</v>
      </c>
      <c r="AM523" s="29">
        <f>_xll.qlInterestRateIndexFixingDate(IborIndex&amp;Tenor,AN523,Trigger)</f>
        <v>43047</v>
      </c>
      <c r="AN523" s="29">
        <f>_xll.qlCalendarAdvance(Calendar,AN522,AL523,"f",,Trigger)</f>
        <v>43049</v>
      </c>
      <c r="AO523" s="29">
        <f>_xll.qlInterestRateIndexMaturity(IborIndex&amp;Tenor,AN523,Trigger)</f>
        <v>43080</v>
      </c>
      <c r="AP523" s="66">
        <f>_xll.qlIndexFixing($Z$5,AM523,,Trigger)</f>
        <v>6.1932079351610615E-4</v>
      </c>
      <c r="AQ523" s="66">
        <f>_xll.qlIndexFixing($AS$1,AN523,,Trigger)</f>
        <v>6.1409647752519447E-4</v>
      </c>
      <c r="AR523" s="189">
        <f t="shared" si="24"/>
        <v>5.2243159909116758E-2</v>
      </c>
    </row>
    <row r="524" spans="38:44" ht="11.25" customHeight="1" x14ac:dyDescent="0.25">
      <c r="AL524" s="30" t="s">
        <v>38</v>
      </c>
      <c r="AM524" s="29">
        <f>_xll.qlInterestRateIndexFixingDate(IborIndex&amp;Tenor,AN524,Trigger)</f>
        <v>43054</v>
      </c>
      <c r="AN524" s="29">
        <f>_xll.qlCalendarAdvance(Calendar,AN523,AL524,"f",,Trigger)</f>
        <v>43056</v>
      </c>
      <c r="AO524" s="29">
        <f>_xll.qlInterestRateIndexMaturity(IborIndex&amp;Tenor,AN524,Trigger)</f>
        <v>43087</v>
      </c>
      <c r="AP524" s="66">
        <f>_xll.qlIndexFixing($Z$5,AM524,,Trigger)</f>
        <v>6.5382137895237378E-4</v>
      </c>
      <c r="AQ524" s="66">
        <f>_xll.qlIndexFixing($AS$1,AN524,,Trigger)</f>
        <v>6.5161115589695839E-4</v>
      </c>
      <c r="AR524" s="189">
        <f t="shared" si="24"/>
        <v>2.2102230554153866E-2</v>
      </c>
    </row>
    <row r="525" spans="38:44" ht="11.25" customHeight="1" x14ac:dyDescent="0.25">
      <c r="AL525" s="30" t="s">
        <v>38</v>
      </c>
      <c r="AM525" s="29">
        <f>_xll.qlInterestRateIndexFixingDate(IborIndex&amp;Tenor,AN525,Trigger)</f>
        <v>43061</v>
      </c>
      <c r="AN525" s="29">
        <f>_xll.qlCalendarAdvance(Calendar,AN524,AL525,"f",,Trigger)</f>
        <v>43063</v>
      </c>
      <c r="AO525" s="29">
        <f>_xll.qlInterestRateIndexMaturity(IborIndex&amp;Tenor,AN525,Trigger)</f>
        <v>43096</v>
      </c>
      <c r="AP525" s="66">
        <f>_xll.qlIndexFixing($Z$5,AM525,,Trigger)</f>
        <v>6.946163969709122E-4</v>
      </c>
      <c r="AQ525" s="66">
        <f>_xll.qlIndexFixing($AS$1,AN525,,Trigger)</f>
        <v>6.8960444355958828E-4</v>
      </c>
      <c r="AR525" s="189">
        <f t="shared" si="24"/>
        <v>5.0119534113239259E-2</v>
      </c>
    </row>
    <row r="526" spans="38:44" ht="11.25" customHeight="1" x14ac:dyDescent="0.25">
      <c r="AL526" s="30" t="s">
        <v>38</v>
      </c>
      <c r="AM526" s="29">
        <f>_xll.qlInterestRateIndexFixingDate(IborIndex&amp;Tenor,AN526,Trigger)</f>
        <v>43068</v>
      </c>
      <c r="AN526" s="29">
        <f>_xll.qlCalendarAdvance(Calendar,AN525,AL526,"f",,Trigger)</f>
        <v>43070</v>
      </c>
      <c r="AO526" s="29">
        <f>_xll.qlInterestRateIndexMaturity(IborIndex&amp;Tenor,AN526,Trigger)</f>
        <v>43102</v>
      </c>
      <c r="AP526" s="66">
        <f>_xll.qlIndexFixing($Z$5,AM526,,Trigger)</f>
        <v>7.2863777120651951E-4</v>
      </c>
      <c r="AQ526" s="66">
        <f>_xll.qlIndexFixing($AS$1,AN526,,Trigger)</f>
        <v>7.3086821416354277E-4</v>
      </c>
      <c r="AR526" s="189">
        <f t="shared" si="24"/>
        <v>-2.2304429570232584E-2</v>
      </c>
    </row>
    <row r="527" spans="38:44" ht="11.25" customHeight="1" x14ac:dyDescent="0.25">
      <c r="AL527" s="30" t="s">
        <v>38</v>
      </c>
      <c r="AM527" s="29">
        <f>_xll.qlInterestRateIndexFixingDate(IborIndex&amp;Tenor,AN527,Trigger)</f>
        <v>43075</v>
      </c>
      <c r="AN527" s="29">
        <f>_xll.qlCalendarAdvance(Calendar,AN526,AL527,"f",,Trigger)</f>
        <v>43077</v>
      </c>
      <c r="AO527" s="29">
        <f>_xll.qlInterestRateIndexMaturity(IborIndex&amp;Tenor,AN527,Trigger)</f>
        <v>43108</v>
      </c>
      <c r="AP527" s="66">
        <f>_xll.qlIndexFixing($Z$5,AM527,,Trigger)</f>
        <v>7.6334797675397549E-4</v>
      </c>
      <c r="AQ527" s="66">
        <f>_xll.qlIndexFixing($AS$1,AN527,,Trigger)</f>
        <v>7.6985300264740338E-4</v>
      </c>
      <c r="AR527" s="189">
        <f t="shared" si="24"/>
        <v>-6.5050258934278835E-2</v>
      </c>
    </row>
    <row r="528" spans="38:44" ht="11.25" customHeight="1" x14ac:dyDescent="0.25">
      <c r="AL528" s="30" t="s">
        <v>38</v>
      </c>
      <c r="AM528" s="29">
        <f>_xll.qlInterestRateIndexFixingDate(IborIndex&amp;Tenor,AN528,Trigger)</f>
        <v>43082</v>
      </c>
      <c r="AN528" s="29">
        <f>_xll.qlCalendarAdvance(Calendar,AN527,AL528,"f",,Trigger)</f>
        <v>43084</v>
      </c>
      <c r="AO528" s="29">
        <f>_xll.qlInterestRateIndexMaturity(IborIndex&amp;Tenor,AN528,Trigger)</f>
        <v>43115</v>
      </c>
      <c r="AP528" s="66">
        <f>_xll.qlIndexFixing($Z$5,AM528,,Trigger)</f>
        <v>8.0106075889499917E-4</v>
      </c>
      <c r="AQ528" s="66">
        <f>_xll.qlIndexFixing($AS$1,AN528,,Trigger)</f>
        <v>8.0931641987048682E-4</v>
      </c>
      <c r="AR528" s="189">
        <f t="shared" si="24"/>
        <v>-8.2556609754876484E-2</v>
      </c>
    </row>
    <row r="529" spans="38:44" ht="11.25" customHeight="1" x14ac:dyDescent="0.25">
      <c r="AL529" s="30" t="s">
        <v>38</v>
      </c>
      <c r="AM529" s="29">
        <f>_xll.qlInterestRateIndexFixingDate(IborIndex&amp;Tenor,AN529,Trigger)</f>
        <v>43089</v>
      </c>
      <c r="AN529" s="29">
        <f>_xll.qlCalendarAdvance(Calendar,AN528,AL529,"f",,Trigger)</f>
        <v>43091</v>
      </c>
      <c r="AO529" s="29">
        <f>_xll.qlInterestRateIndexMaturity(IborIndex&amp;Tenor,AN529,Trigger)</f>
        <v>43122</v>
      </c>
      <c r="AP529" s="66">
        <f>_xll.qlIndexFixing($Z$5,AM529,,Trigger)</f>
        <v>8.3909681081600007E-4</v>
      </c>
      <c r="AQ529" s="66">
        <f>_xll.qlIndexFixing($AS$1,AN529,,Trigger)</f>
        <v>8.636661550906477E-4</v>
      </c>
      <c r="AR529" s="189">
        <f t="shared" si="24"/>
        <v>-0.24569344274647636</v>
      </c>
    </row>
    <row r="530" spans="38:44" ht="11.25" customHeight="1" x14ac:dyDescent="0.25">
      <c r="AL530" s="30" t="s">
        <v>38</v>
      </c>
      <c r="AM530" s="29">
        <f>_xll.qlInterestRateIndexFixingDate(IborIndex&amp;Tenor,AN530,Trigger)</f>
        <v>43096</v>
      </c>
      <c r="AN530" s="29">
        <f>_xll.qlCalendarAdvance(Calendar,AN529,AL530,"f",,Trigger)</f>
        <v>43098</v>
      </c>
      <c r="AO530" s="29">
        <f>_xll.qlInterestRateIndexMaturity(IborIndex&amp;Tenor,AN530,Trigger)</f>
        <v>43131</v>
      </c>
      <c r="AP530" s="66">
        <f>_xll.qlIndexFixing($Z$5,AM530,,Trigger)</f>
        <v>8.8299774770771546E-4</v>
      </c>
      <c r="AQ530" s="66">
        <f>_xll.qlIndexFixing($AS$1,AN530,,Trigger)</f>
        <v>9.0137018098184808E-4</v>
      </c>
      <c r="AR530" s="189">
        <f t="shared" si="24"/>
        <v>-0.18372433274132616</v>
      </c>
    </row>
    <row r="531" spans="38:44" ht="11.25" customHeight="1" x14ac:dyDescent="0.25">
      <c r="AL531" s="30" t="s">
        <v>38</v>
      </c>
      <c r="AM531" s="29">
        <f>_xll.qlInterestRateIndexFixingDate(IborIndex&amp;Tenor,AN531,Trigger)</f>
        <v>43103</v>
      </c>
      <c r="AN531" s="29">
        <f>_xll.qlCalendarAdvance(Calendar,AN530,AL531,"f",,Trigger)</f>
        <v>43105</v>
      </c>
      <c r="AO531" s="29">
        <f>_xll.qlInterestRateIndexMaturity(IborIndex&amp;Tenor,AN531,Trigger)</f>
        <v>43136</v>
      </c>
      <c r="AP531" s="66">
        <f>_xll.qlIndexFixing($Z$5,AM531,,Trigger)</f>
        <v>9.161334077653179E-4</v>
      </c>
      <c r="AQ531" s="66">
        <f>_xll.qlIndexFixing($AS$1,AN531,,Trigger)</f>
        <v>9.3057849301197808E-4</v>
      </c>
      <c r="AR531" s="189">
        <f t="shared" si="24"/>
        <v>-0.14445085246660183</v>
      </c>
    </row>
    <row r="532" spans="38:44" ht="11.25" customHeight="1" x14ac:dyDescent="0.25">
      <c r="AL532" s="30" t="s">
        <v>38</v>
      </c>
      <c r="AM532" s="29">
        <f>_xll.qlInterestRateIndexFixingDate(IborIndex&amp;Tenor,AN532,Trigger)</f>
        <v>43110</v>
      </c>
      <c r="AN532" s="29">
        <f>_xll.qlCalendarAdvance(Calendar,AN531,AL532,"f",,Trigger)</f>
        <v>43112</v>
      </c>
      <c r="AO532" s="29">
        <f>_xll.qlInterestRateIndexMaturity(IborIndex&amp;Tenor,AN532,Trigger)</f>
        <v>43143</v>
      </c>
      <c r="AP532" s="66">
        <f>_xll.qlIndexFixing($Z$5,AM532,,Trigger)</f>
        <v>9.5513129468764138E-4</v>
      </c>
      <c r="AQ532" s="66">
        <f>_xll.qlIndexFixing($AS$1,AN532,,Trigger)</f>
        <v>9.7195647454086499E-4</v>
      </c>
      <c r="AR532" s="189">
        <f t="shared" si="24"/>
        <v>-0.16825179853223612</v>
      </c>
    </row>
    <row r="533" spans="38:44" ht="11.25" customHeight="1" x14ac:dyDescent="0.25">
      <c r="AL533" s="30" t="s">
        <v>38</v>
      </c>
      <c r="AM533" s="29">
        <f>_xll.qlInterestRateIndexFixingDate(IborIndex&amp;Tenor,AN533,Trigger)</f>
        <v>43117</v>
      </c>
      <c r="AN533" s="29">
        <f>_xll.qlCalendarAdvance(Calendar,AN532,AL533,"f",,Trigger)</f>
        <v>43119</v>
      </c>
      <c r="AO533" s="29">
        <f>_xll.qlInterestRateIndexMaturity(IborIndex&amp;Tenor,AN533,Trigger)</f>
        <v>43150</v>
      </c>
      <c r="AP533" s="66">
        <f>_xll.qlIndexFixing($Z$5,AM533,,Trigger)</f>
        <v>9.9444713518826973E-4</v>
      </c>
      <c r="AQ533" s="66">
        <f>_xll.qlIndexFixing($AS$1,AN533,,Trigger)</f>
        <v>1.0138131097877036E-3</v>
      </c>
      <c r="AR533" s="189">
        <f t="shared" si="24"/>
        <v>-0.19365974599433847</v>
      </c>
    </row>
    <row r="534" spans="38:44" ht="11.25" customHeight="1" x14ac:dyDescent="0.25">
      <c r="AL534" s="30" t="s">
        <v>38</v>
      </c>
      <c r="AM534" s="29">
        <f>_xll.qlInterestRateIndexFixingDate(IborIndex&amp;Tenor,AN534,Trigger)</f>
        <v>43124</v>
      </c>
      <c r="AN534" s="29">
        <f>_xll.qlCalendarAdvance(Calendar,AN533,AL534,"f",,Trigger)</f>
        <v>43126</v>
      </c>
      <c r="AO534" s="29">
        <f>_xll.qlInterestRateIndexMaturity(IborIndex&amp;Tenor,AN534,Trigger)</f>
        <v>43157</v>
      </c>
      <c r="AP534" s="66">
        <f>_xll.qlIndexFixing($Z$5,AM534,,Trigger)</f>
        <v>1.0340796002399916E-3</v>
      </c>
      <c r="AQ534" s="66">
        <f>_xll.qlIndexFixing($AS$1,AN534,,Trigger)</f>
        <v>1.050019309054343E-3</v>
      </c>
      <c r="AR534" s="189">
        <f t="shared" si="24"/>
        <v>-0.15939708814351367</v>
      </c>
    </row>
    <row r="535" spans="38:44" ht="11.25" customHeight="1" x14ac:dyDescent="0.25">
      <c r="AL535" s="30" t="s">
        <v>38</v>
      </c>
      <c r="AM535" s="29">
        <f>_xll.qlInterestRateIndexFixingDate(IborIndex&amp;Tenor,AN535,Trigger)</f>
        <v>43131</v>
      </c>
      <c r="AN535" s="29">
        <f>_xll.qlCalendarAdvance(Calendar,AN534,AL535,"f",,Trigger)</f>
        <v>43133</v>
      </c>
      <c r="AO535" s="29">
        <f>_xll.qlInterestRateIndexMaturity(IborIndex&amp;Tenor,AN535,Trigger)</f>
        <v>43161</v>
      </c>
      <c r="AP535" s="66">
        <f>_xll.qlIndexFixing($Z$5,AM535,,Trigger)</f>
        <v>1.0653939000130183E-3</v>
      </c>
      <c r="AQ535" s="66">
        <f>_xll.qlIndexFixing($AS$1,AN535,,Trigger)</f>
        <v>1.0896706787317484E-3</v>
      </c>
      <c r="AR535" s="189">
        <f t="shared" si="24"/>
        <v>-0.24276778718730066</v>
      </c>
    </row>
    <row r="536" spans="38:44" ht="11.25" customHeight="1" x14ac:dyDescent="0.25">
      <c r="AL536" s="30" t="s">
        <v>38</v>
      </c>
      <c r="AM536" s="29">
        <f>_xll.qlInterestRateIndexFixingDate(IborIndex&amp;Tenor,AN536,Trigger)</f>
        <v>43138</v>
      </c>
      <c r="AN536" s="29">
        <f>_xll.qlCalendarAdvance(Calendar,AN535,AL536,"f",,Trigger)</f>
        <v>43140</v>
      </c>
      <c r="AO536" s="29">
        <f>_xll.qlInterestRateIndexMaturity(IborIndex&amp;Tenor,AN536,Trigger)</f>
        <v>43168</v>
      </c>
      <c r="AP536" s="66">
        <f>_xll.qlIndexFixing($Z$5,AM536,,Trigger)</f>
        <v>1.1059233388751746E-3</v>
      </c>
      <c r="AQ536" s="66">
        <f>_xll.qlIndexFixing($AS$1,AN536,,Trigger)</f>
        <v>1.1328603337327056E-3</v>
      </c>
      <c r="AR536" s="189">
        <f t="shared" si="24"/>
        <v>-0.26936994857530966</v>
      </c>
    </row>
    <row r="537" spans="38:44" ht="11.25" customHeight="1" x14ac:dyDescent="0.25">
      <c r="AL537" s="30" t="s">
        <v>38</v>
      </c>
      <c r="AM537" s="29">
        <f>_xll.qlInterestRateIndexFixingDate(IborIndex&amp;Tenor,AN537,Trigger)</f>
        <v>43145</v>
      </c>
      <c r="AN537" s="29">
        <f>_xll.qlCalendarAdvance(Calendar,AN536,AL537,"f",,Trigger)</f>
        <v>43147</v>
      </c>
      <c r="AO537" s="29">
        <f>_xll.qlInterestRateIndexMaturity(IborIndex&amp;Tenor,AN537,Trigger)</f>
        <v>43175</v>
      </c>
      <c r="AP537" s="66">
        <f>_xll.qlIndexFixing($Z$5,AM537,,Trigger)</f>
        <v>1.147300475089644E-3</v>
      </c>
      <c r="AQ537" s="66">
        <f>_xll.qlIndexFixing($AS$1,AN537,,Trigger)</f>
        <v>1.1765286421048871E-3</v>
      </c>
      <c r="AR537" s="189">
        <f t="shared" si="24"/>
        <v>-0.29228167015243067</v>
      </c>
    </row>
    <row r="538" spans="38:44" ht="11.25" customHeight="1" x14ac:dyDescent="0.25">
      <c r="AL538" s="30" t="s">
        <v>38</v>
      </c>
      <c r="AM538" s="29">
        <f>_xll.qlInterestRateIndexFixingDate(IborIndex&amp;Tenor,AN538,Trigger)</f>
        <v>43152</v>
      </c>
      <c r="AN538" s="29">
        <f>_xll.qlCalendarAdvance(Calendar,AN537,AL538,"f",,Trigger)</f>
        <v>43154</v>
      </c>
      <c r="AO538" s="29">
        <f>_xll.qlInterestRateIndexMaturity(IborIndex&amp;Tenor,AN538,Trigger)</f>
        <v>43182</v>
      </c>
      <c r="AP538" s="66">
        <f>_xll.qlIndexFixing($Z$5,AM538,,Trigger)</f>
        <v>1.1895421252645327E-3</v>
      </c>
      <c r="AQ538" s="66">
        <f>_xll.qlIndexFixing($AS$1,AN538,,Trigger)</f>
        <v>1.220675608738667E-3</v>
      </c>
      <c r="AR538" s="189">
        <f t="shared" si="24"/>
        <v>-0.31133483474134238</v>
      </c>
    </row>
    <row r="539" spans="38:44" ht="11.25" customHeight="1" x14ac:dyDescent="0.25">
      <c r="AL539" s="30" t="s">
        <v>38</v>
      </c>
      <c r="AM539" s="29">
        <f>_xll.qlInterestRateIndexFixingDate(IborIndex&amp;Tenor,AN539,Trigger)</f>
        <v>43159</v>
      </c>
      <c r="AN539" s="29">
        <f>_xll.qlCalendarAdvance(Calendar,AN538,AL539,"f",,Trigger)</f>
        <v>43161</v>
      </c>
      <c r="AO539" s="29">
        <f>_xll.qlInterestRateIndexMaturity(IborIndex&amp;Tenor,AN539,Trigger)</f>
        <v>43193</v>
      </c>
      <c r="AP539" s="66">
        <f>_xll.qlIndexFixing($Z$5,AM539,,Trigger)</f>
        <v>1.2451895231313515E-3</v>
      </c>
      <c r="AQ539" s="66">
        <f>_xll.qlIndexFixing($AS$1,AN539,,Trigger)</f>
        <v>1.2750049432035608E-3</v>
      </c>
      <c r="AR539" s="189">
        <f t="shared" si="24"/>
        <v>-0.29815420072209314</v>
      </c>
    </row>
    <row r="540" spans="38:44" ht="11.25" customHeight="1" x14ac:dyDescent="0.25">
      <c r="AL540" s="30" t="s">
        <v>38</v>
      </c>
      <c r="AM540" s="29">
        <f>_xll.qlInterestRateIndexFixingDate(IborIndex&amp;Tenor,AN540,Trigger)</f>
        <v>43166</v>
      </c>
      <c r="AN540" s="29">
        <f>_xll.qlCalendarAdvance(Calendar,AN539,AL540,"f",,Trigger)</f>
        <v>43168</v>
      </c>
      <c r="AO540" s="29">
        <f>_xll.qlInterestRateIndexMaturity(IborIndex&amp;Tenor,AN540,Trigger)</f>
        <v>43199</v>
      </c>
      <c r="AP540" s="66">
        <f>_xll.qlIndexFixing($Z$5,AM540,,Trigger)</f>
        <v>1.2858221721174575E-3</v>
      </c>
      <c r="AQ540" s="66">
        <f>_xll.qlIndexFixing($AS$1,AN540,,Trigger)</f>
        <v>1.320212302651726E-3</v>
      </c>
      <c r="AR540" s="189">
        <f t="shared" si="24"/>
        <v>-0.34390130534268537</v>
      </c>
    </row>
    <row r="541" spans="38:44" ht="11.25" customHeight="1" x14ac:dyDescent="0.25">
      <c r="AL541" s="30" t="s">
        <v>38</v>
      </c>
      <c r="AM541" s="29">
        <f>_xll.qlInterestRateIndexFixingDate(IborIndex&amp;Tenor,AN541,Trigger)</f>
        <v>43173</v>
      </c>
      <c r="AN541" s="29">
        <f>_xll.qlCalendarAdvance(Calendar,AN540,AL541,"f",,Trigger)</f>
        <v>43175</v>
      </c>
      <c r="AO541" s="29">
        <f>_xll.qlInterestRateIndexMaturity(IborIndex&amp;Tenor,AN541,Trigger)</f>
        <v>43206</v>
      </c>
      <c r="AP541" s="66">
        <f>_xll.qlIndexFixing($Z$5,AM541,,Trigger)</f>
        <v>1.3299722797105271E-3</v>
      </c>
      <c r="AQ541" s="66">
        <f>_xll.qlIndexFixing($AS$1,AN541,,Trigger)</f>
        <v>1.3658983588724352E-3</v>
      </c>
      <c r="AR541" s="189">
        <f t="shared" si="24"/>
        <v>-0.35926079161908075</v>
      </c>
    </row>
    <row r="542" spans="38:44" ht="11.25" customHeight="1" x14ac:dyDescent="0.25">
      <c r="AL542" s="30" t="s">
        <v>38</v>
      </c>
      <c r="AM542" s="29">
        <f>_xll.qlInterestRateIndexFixingDate(IborIndex&amp;Tenor,AN542,Trigger)</f>
        <v>43180</v>
      </c>
      <c r="AN542" s="29">
        <f>_xll.qlCalendarAdvance(Calendar,AN541,AL542,"f",,Trigger)</f>
        <v>43182</v>
      </c>
      <c r="AO542" s="29">
        <f>_xll.qlInterestRateIndexMaturity(IborIndex&amp;Tenor,AN542,Trigger)</f>
        <v>43213</v>
      </c>
      <c r="AP542" s="66">
        <f>_xll.qlIndexFixing($Z$5,AM542,,Trigger)</f>
        <v>1.3745029610515965E-3</v>
      </c>
      <c r="AQ542" s="66">
        <f>_xll.qlIndexFixing($AS$1,AN542,,Trigger)</f>
        <v>1.4120631175076265E-3</v>
      </c>
      <c r="AR542" s="189">
        <f t="shared" si="24"/>
        <v>-0.37560156456030058</v>
      </c>
    </row>
    <row r="543" spans="38:44" ht="11.25" customHeight="1" x14ac:dyDescent="0.25">
      <c r="AL543" s="30" t="s">
        <v>38</v>
      </c>
      <c r="AM543" s="29">
        <f>_xll.qlInterestRateIndexFixingDate(IborIndex&amp;Tenor,AN543,Trigger)</f>
        <v>43187</v>
      </c>
      <c r="AN543" s="29">
        <f>_xll.qlCalendarAdvance(Calendar,AN542,AL543,"f",,Trigger)</f>
        <v>43193</v>
      </c>
      <c r="AO543" s="29">
        <f>_xll.qlInterestRateIndexMaturity(IborIndex&amp;Tenor,AN543,Trigger)</f>
        <v>43223</v>
      </c>
      <c r="AP543" s="66">
        <f>_xll.qlIndexFixing($Z$5,AM543,,Trigger)</f>
        <v>1.4419887223455774E-3</v>
      </c>
      <c r="AQ543" s="66">
        <f>_xll.qlIndexFixing($AS$1,AN543,,Trigger)</f>
        <v>1.4755096387308875E-3</v>
      </c>
      <c r="AR543" s="189">
        <f t="shared" si="24"/>
        <v>-0.33520916385310073</v>
      </c>
    </row>
    <row r="544" spans="38:44" ht="11.25" customHeight="1" x14ac:dyDescent="0.25">
      <c r="AL544" s="30" t="s">
        <v>38</v>
      </c>
      <c r="AM544" s="29">
        <f>_xll.qlInterestRateIndexFixingDate(IborIndex&amp;Tenor,AN544,Trigger)</f>
        <v>43196</v>
      </c>
      <c r="AN544" s="29">
        <f>_xll.qlCalendarAdvance(Calendar,AN543,AL544,"f",,Trigger)</f>
        <v>43200</v>
      </c>
      <c r="AO544" s="29">
        <f>_xll.qlInterestRateIndexMaturity(IborIndex&amp;Tenor,AN544,Trigger)</f>
        <v>43230</v>
      </c>
      <c r="AP544" s="66">
        <f>_xll.qlIndexFixing($Z$5,AM544,,Trigger)</f>
        <v>1.4874680961618481E-3</v>
      </c>
      <c r="AQ544" s="66">
        <f>_xll.qlIndexFixing($AS$1,AN544,,Trigger)</f>
        <v>1.5228029870634208E-3</v>
      </c>
      <c r="AR544" s="189">
        <f t="shared" si="24"/>
        <v>-0.35334890901572713</v>
      </c>
    </row>
    <row r="545" spans="38:44" ht="11.25" customHeight="1" x14ac:dyDescent="0.25">
      <c r="AL545" s="30" t="s">
        <v>38</v>
      </c>
      <c r="AM545" s="29">
        <f>_xll.qlInterestRateIndexFixingDate(IborIndex&amp;Tenor,AN545,Trigger)</f>
        <v>43203</v>
      </c>
      <c r="AN545" s="29">
        <f>_xll.qlCalendarAdvance(Calendar,AN544,AL545,"f",,Trigger)</f>
        <v>43207</v>
      </c>
      <c r="AO545" s="29">
        <f>_xll.qlInterestRateIndexMaturity(IborIndex&amp;Tenor,AN545,Trigger)</f>
        <v>43237</v>
      </c>
      <c r="AP545" s="66">
        <f>_xll.qlIndexFixing($Z$5,AM545,,Trigger)</f>
        <v>1.5333259662870802E-3</v>
      </c>
      <c r="AQ545" s="66">
        <f>_xll.qlIndexFixing($AS$1,AN545,,Trigger)</f>
        <v>1.5705750655040096E-3</v>
      </c>
      <c r="AR545" s="189">
        <f t="shared" si="24"/>
        <v>-0.37249099216929427</v>
      </c>
    </row>
    <row r="546" spans="38:44" ht="11.25" customHeight="1" x14ac:dyDescent="0.25">
      <c r="AL546" s="30" t="s">
        <v>38</v>
      </c>
      <c r="AM546" s="29">
        <f>_xll.qlInterestRateIndexFixingDate(IborIndex&amp;Tenor,AN546,Trigger)</f>
        <v>43210</v>
      </c>
      <c r="AN546" s="29">
        <f>_xll.qlCalendarAdvance(Calendar,AN545,AL546,"f",,Trigger)</f>
        <v>43214</v>
      </c>
      <c r="AO546" s="29">
        <f>_xll.qlInterestRateIndexMaturity(IborIndex&amp;Tenor,AN546,Trigger)</f>
        <v>43244</v>
      </c>
      <c r="AP546" s="66">
        <f>_xll.qlIndexFixing($Z$5,AM546,,Trigger)</f>
        <v>1.5795617411837881E-3</v>
      </c>
      <c r="AQ546" s="66">
        <f>_xll.qlIndexFixing($AS$1,AN546,,Trigger)</f>
        <v>1.6188258801502764E-3</v>
      </c>
      <c r="AR546" s="189">
        <f t="shared" si="24"/>
        <v>-0.39264138966488282</v>
      </c>
    </row>
    <row r="547" spans="38:44" ht="11.25" customHeight="1" x14ac:dyDescent="0.25">
      <c r="AL547" s="30" t="s">
        <v>38</v>
      </c>
      <c r="AM547" s="29">
        <f>_xll.qlInterestRateIndexFixingDate(IborIndex&amp;Tenor,AN547,Trigger)</f>
        <v>43217</v>
      </c>
      <c r="AN547" s="29">
        <f>_xll.qlCalendarAdvance(Calendar,AN546,AL547,"f",,Trigger)</f>
        <v>43222</v>
      </c>
      <c r="AO547" s="29">
        <f>_xll.qlInterestRateIndexMaturity(IborIndex&amp;Tenor,AN547,Trigger)</f>
        <v>43255</v>
      </c>
      <c r="AP547" s="66">
        <f>_xll.qlIndexFixing($Z$5,AM547,,Trigger)</f>
        <v>1.6426537623411136E-3</v>
      </c>
      <c r="AQ547" s="66">
        <f>_xll.qlIndexFixing($AS$1,AN547,,Trigger)</f>
        <v>1.6710249253038348E-3</v>
      </c>
      <c r="AR547" s="189">
        <f t="shared" si="24"/>
        <v>-0.28371162962721136</v>
      </c>
    </row>
    <row r="548" spans="38:44" ht="11.25" customHeight="1" x14ac:dyDescent="0.25">
      <c r="AL548" s="30" t="s">
        <v>38</v>
      </c>
      <c r="AM548" s="29">
        <f>_xll.qlInterestRateIndexFixingDate(IborIndex&amp;Tenor,AN548,Trigger)</f>
        <v>43227</v>
      </c>
      <c r="AN548" s="29">
        <f>_xll.qlCalendarAdvance(Calendar,AN547,AL548,"f",,Trigger)</f>
        <v>43229</v>
      </c>
      <c r="AO548" s="29">
        <f>_xll.qlInterestRateIndexMaturity(IborIndex&amp;Tenor,AN548,Trigger)</f>
        <v>43262</v>
      </c>
      <c r="AP548" s="66">
        <f>_xll.qlIndexFixing($Z$5,AM548,,Trigger)</f>
        <v>1.686724734296551E-3</v>
      </c>
      <c r="AQ548" s="66">
        <f>_xll.qlIndexFixing($AS$1,AN548,,Trigger)</f>
        <v>1.7202671954259651E-3</v>
      </c>
      <c r="AR548" s="189">
        <f t="shared" si="24"/>
        <v>-0.3354246112941407</v>
      </c>
    </row>
    <row r="549" spans="38:44" ht="11.25" customHeight="1" x14ac:dyDescent="0.25">
      <c r="AL549" s="30" t="s">
        <v>38</v>
      </c>
      <c r="AM549" s="29">
        <f>_xll.qlInterestRateIndexFixingDate(IborIndex&amp;Tenor,AN549,Trigger)</f>
        <v>43234</v>
      </c>
      <c r="AN549" s="29">
        <f>_xll.qlCalendarAdvance(Calendar,AN548,AL549,"f",,Trigger)</f>
        <v>43236</v>
      </c>
      <c r="AO549" s="29">
        <f>_xll.qlInterestRateIndexMaturity(IborIndex&amp;Tenor,AN549,Trigger)</f>
        <v>43269</v>
      </c>
      <c r="AP549" s="66">
        <f>_xll.qlIndexFixing($Z$5,AM549,,Trigger)</f>
        <v>1.7287057701853572E-3</v>
      </c>
      <c r="AQ549" s="66">
        <f>_xll.qlIndexFixing($AS$1,AN549,,Trigger)</f>
        <v>1.7699882117726945E-3</v>
      </c>
      <c r="AR549" s="189">
        <f t="shared" si="24"/>
        <v>-0.41282441587337348</v>
      </c>
    </row>
    <row r="550" spans="38:44" ht="11.25" customHeight="1" x14ac:dyDescent="0.25">
      <c r="AL550" s="30" t="s">
        <v>38</v>
      </c>
      <c r="AM550" s="29">
        <f>_xll.qlInterestRateIndexFixingDate(IborIndex&amp;Tenor,AN550,Trigger)</f>
        <v>43241</v>
      </c>
      <c r="AN550" s="29">
        <f>_xll.qlCalendarAdvance(Calendar,AN549,AL550,"f",,Trigger)</f>
        <v>43243</v>
      </c>
      <c r="AO550" s="29">
        <f>_xll.qlInterestRateIndexMaturity(IborIndex&amp;Tenor,AN550,Trigger)</f>
        <v>43276</v>
      </c>
      <c r="AP550" s="66">
        <f>_xll.qlIndexFixing($Z$5,AM550,,Trigger)</f>
        <v>1.769515786368717E-3</v>
      </c>
      <c r="AQ550" s="66">
        <f>_xll.qlIndexFixing($AS$1,AN550,,Trigger)</f>
        <v>1.8201879804862066E-3</v>
      </c>
      <c r="AR550" s="189">
        <f t="shared" si="24"/>
        <v>-0.50672194117489533</v>
      </c>
    </row>
    <row r="551" spans="38:44" ht="11.25" customHeight="1" x14ac:dyDescent="0.25">
      <c r="AL551" s="30" t="s">
        <v>38</v>
      </c>
      <c r="AM551" s="29">
        <f>_xll.qlInterestRateIndexFixingDate(IborIndex&amp;Tenor,AN551,Trigger)</f>
        <v>43248</v>
      </c>
      <c r="AN551" s="29">
        <f>_xll.qlCalendarAdvance(Calendar,AN550,AL551,"f",,Trigger)</f>
        <v>43250</v>
      </c>
      <c r="AO551" s="29">
        <f>_xll.qlInterestRateIndexMaturity(IborIndex&amp;Tenor,AN551,Trigger)</f>
        <v>43280</v>
      </c>
      <c r="AP551" s="66">
        <f>_xll.qlIndexFixing($Z$5,AM551,,Trigger)</f>
        <v>1.8009188599172887E-3</v>
      </c>
      <c r="AQ551" s="66">
        <f>_xll.qlIndexFixing($AS$1,AN551,,Trigger)</f>
        <v>1.8708665077731494E-3</v>
      </c>
      <c r="AR551" s="189">
        <f t="shared" si="24"/>
        <v>-0.69947647855860651</v>
      </c>
    </row>
    <row r="552" spans="38:44" ht="11.25" customHeight="1" x14ac:dyDescent="0.25">
      <c r="AL552" s="30" t="s">
        <v>38</v>
      </c>
      <c r="AM552" s="29">
        <f>_xll.qlInterestRateIndexFixingDate(IborIndex&amp;Tenor,AN552,Trigger)</f>
        <v>43255</v>
      </c>
      <c r="AN552" s="29">
        <f>_xll.qlCalendarAdvance(Calendar,AN551,AL552,"f",,Trigger)</f>
        <v>43257</v>
      </c>
      <c r="AO552" s="29">
        <f>_xll.qlInterestRateIndexMaturity(IborIndex&amp;Tenor,AN552,Trigger)</f>
        <v>43287</v>
      </c>
      <c r="AP552" s="66">
        <f>_xll.qlIndexFixing($Z$5,AM552,,Trigger)</f>
        <v>1.8421209690657747E-3</v>
      </c>
      <c r="AQ552" s="66">
        <f>_xll.qlIndexFixing($AS$1,AN552,,Trigger)</f>
        <v>1.9220237998994786E-3</v>
      </c>
      <c r="AR552" s="189">
        <f t="shared" si="24"/>
        <v>-0.79902830833703886</v>
      </c>
    </row>
    <row r="553" spans="38:44" ht="11.25" customHeight="1" x14ac:dyDescent="0.25">
      <c r="AL553" s="30" t="s">
        <v>38</v>
      </c>
      <c r="AM553" s="29">
        <f>_xll.qlInterestRateIndexFixingDate(IborIndex&amp;Tenor,AN553,Trigger)</f>
        <v>43262</v>
      </c>
      <c r="AN553" s="29">
        <f>_xll.qlCalendarAdvance(Calendar,AN552,AL553,"f",,Trigger)</f>
        <v>43264</v>
      </c>
      <c r="AO553" s="29">
        <f>_xll.qlInterestRateIndexMaturity(IborIndex&amp;Tenor,AN553,Trigger)</f>
        <v>43294</v>
      </c>
      <c r="AP553" s="66">
        <f>_xll.qlIndexFixing($Z$5,AM553,,Trigger)</f>
        <v>1.8879757814662668E-3</v>
      </c>
      <c r="AQ553" s="66">
        <f>_xll.qlIndexFixing($AS$1,AN553,,Trigger)</f>
        <v>1.9736598631904566E-3</v>
      </c>
      <c r="AR553" s="189">
        <f t="shared" si="24"/>
        <v>-0.85684081724189853</v>
      </c>
    </row>
    <row r="554" spans="38:44" ht="11.25" customHeight="1" x14ac:dyDescent="0.25">
      <c r="AL554" s="30" t="s">
        <v>38</v>
      </c>
      <c r="AM554" s="29">
        <f>_xll.qlInterestRateIndexFixingDate(IborIndex&amp;Tenor,AN554,Trigger)</f>
        <v>43269</v>
      </c>
      <c r="AN554" s="29">
        <f>_xll.qlCalendarAdvance(Calendar,AN553,AL554,"f",,Trigger)</f>
        <v>43271</v>
      </c>
      <c r="AO554" s="29">
        <f>_xll.qlInterestRateIndexMaturity(IborIndex&amp;Tenor,AN554,Trigger)</f>
        <v>43301</v>
      </c>
      <c r="AP554" s="66">
        <f>_xll.qlIndexFixing($Z$5,AM554,,Trigger)</f>
        <v>1.9387786679931907E-3</v>
      </c>
      <c r="AQ554" s="66">
        <f>_xll.qlIndexFixing($AS$1,AN554,,Trigger)</f>
        <v>2.0257747040254973E-3</v>
      </c>
      <c r="AR554" s="189">
        <f t="shared" si="24"/>
        <v>-0.86996036032306689</v>
      </c>
    </row>
    <row r="555" spans="38:44" ht="11.25" customHeight="1" x14ac:dyDescent="0.25">
      <c r="AL555" s="30" t="s">
        <v>38</v>
      </c>
      <c r="AM555" s="29">
        <f>_xll.qlInterestRateIndexFixingDate(IborIndex&amp;Tenor,AN555,Trigger)</f>
        <v>43276</v>
      </c>
      <c r="AN555" s="29">
        <f>_xll.qlCalendarAdvance(Calendar,AN554,AL555,"f",,Trigger)</f>
        <v>43278</v>
      </c>
      <c r="AO555" s="29">
        <f>_xll.qlInterestRateIndexMaturity(IborIndex&amp;Tenor,AN555,Trigger)</f>
        <v>43308</v>
      </c>
      <c r="AP555" s="66">
        <f>_xll.qlIndexFixing($Z$5,AM555,,Trigger)</f>
        <v>1.9946535700210433E-3</v>
      </c>
      <c r="AQ555" s="66">
        <f>_xll.qlIndexFixing($AS$1,AN555,,Trigger)</f>
        <v>2.0821749950317159E-3</v>
      </c>
      <c r="AR555" s="189">
        <f t="shared" si="24"/>
        <v>-0.87521425010672615</v>
      </c>
    </row>
    <row r="556" spans="38:44" ht="11.25" customHeight="1" x14ac:dyDescent="0.25">
      <c r="AL556" s="30" t="s">
        <v>38</v>
      </c>
      <c r="AM556" s="29">
        <f>_xll.qlInterestRateIndexFixingDate(IborIndex&amp;Tenor,AN556,Trigger)</f>
        <v>43283</v>
      </c>
      <c r="AN556" s="29">
        <f>_xll.qlCalendarAdvance(Calendar,AN555,AL556,"f",,Trigger)</f>
        <v>43285</v>
      </c>
      <c r="AO556" s="29">
        <f>_xll.qlInterestRateIndexMaturity(IborIndex&amp;Tenor,AN556,Trigger)</f>
        <v>43318</v>
      </c>
      <c r="AP556" s="66">
        <f>_xll.qlIndexFixing($Z$5,AM556,,Trigger)</f>
        <v>2.0703760207525916E-3</v>
      </c>
      <c r="AQ556" s="66">
        <f>_xll.qlIndexFixing($AS$1,AN556,,Trigger)</f>
        <v>2.1314407441703192E-3</v>
      </c>
      <c r="AR556" s="189">
        <f t="shared" si="24"/>
        <v>-0.61064723417727629</v>
      </c>
    </row>
    <row r="557" spans="38:44" ht="11.25" customHeight="1" x14ac:dyDescent="0.25">
      <c r="AL557" s="30" t="s">
        <v>38</v>
      </c>
      <c r="AM557" s="29">
        <f>_xll.qlInterestRateIndexFixingDate(IborIndex&amp;Tenor,AN557,Trigger)</f>
        <v>43290</v>
      </c>
      <c r="AN557" s="29">
        <f>_xll.qlCalendarAdvance(Calendar,AN556,AL557,"f",,Trigger)</f>
        <v>43292</v>
      </c>
      <c r="AO557" s="29">
        <f>_xll.qlInterestRateIndexMaturity(IborIndex&amp;Tenor,AN557,Trigger)</f>
        <v>43325</v>
      </c>
      <c r="AP557" s="66">
        <f>_xll.qlIndexFixing($Z$5,AM557,,Trigger)</f>
        <v>2.1379440238603309E-3</v>
      </c>
      <c r="AQ557" s="66">
        <f>_xll.qlIndexFixing($AS$1,AN557,,Trigger)</f>
        <v>2.1849919565406209E-3</v>
      </c>
      <c r="AR557" s="189">
        <f t="shared" si="24"/>
        <v>-0.47047932680289917</v>
      </c>
    </row>
    <row r="558" spans="38:44" ht="11.25" customHeight="1" x14ac:dyDescent="0.25">
      <c r="AL558" s="30" t="s">
        <v>38</v>
      </c>
      <c r="AM558" s="29">
        <f>_xll.qlInterestRateIndexFixingDate(IborIndex&amp;Tenor,AN558,Trigger)</f>
        <v>43297</v>
      </c>
      <c r="AN558" s="29">
        <f>_xll.qlCalendarAdvance(Calendar,AN557,AL558,"f",,Trigger)</f>
        <v>43299</v>
      </c>
      <c r="AO558" s="29">
        <f>_xll.qlInterestRateIndexMaturity(IborIndex&amp;Tenor,AN558,Trigger)</f>
        <v>43332</v>
      </c>
      <c r="AP558" s="66">
        <f>_xll.qlIndexFixing($Z$5,AM558,,Trigger)</f>
        <v>2.2109826259188803E-3</v>
      </c>
      <c r="AQ558" s="66">
        <f>_xll.qlIndexFixing($AS$1,AN558,,Trigger)</f>
        <v>2.2390219725837613E-3</v>
      </c>
      <c r="AR558" s="189">
        <f t="shared" si="24"/>
        <v>-0.28039346664880932</v>
      </c>
    </row>
    <row r="559" spans="38:44" ht="11.25" customHeight="1" x14ac:dyDescent="0.25">
      <c r="AL559" s="30" t="s">
        <v>38</v>
      </c>
      <c r="AM559" s="29">
        <f>_xll.qlInterestRateIndexFixingDate(IborIndex&amp;Tenor,AN559,Trigger)</f>
        <v>43304</v>
      </c>
      <c r="AN559" s="29">
        <f>_xll.qlCalendarAdvance(Calendar,AN558,AL559,"f",,Trigger)</f>
        <v>43306</v>
      </c>
      <c r="AO559" s="29">
        <f>_xll.qlInterestRateIndexMaturity(IborIndex&amp;Tenor,AN559,Trigger)</f>
        <v>43339</v>
      </c>
      <c r="AP559" s="66">
        <f>_xll.qlIndexFixing($Z$5,AM559,,Trigger)</f>
        <v>2.2896158207325553E-3</v>
      </c>
      <c r="AQ559" s="66">
        <f>_xll.qlIndexFixing($AS$1,AN559,,Trigger)</f>
        <v>2.2935307989808478E-3</v>
      </c>
      <c r="AR559" s="189">
        <f t="shared" si="24"/>
        <v>-3.9149782482925284E-2</v>
      </c>
    </row>
    <row r="560" spans="38:44" ht="11.25" customHeight="1" x14ac:dyDescent="0.25">
      <c r="AL560" s="30" t="s">
        <v>38</v>
      </c>
      <c r="AM560" s="29">
        <f>_xll.qlInterestRateIndexFixingDate(IborIndex&amp;Tenor,AN560,Trigger)</f>
        <v>43311</v>
      </c>
      <c r="AN560" s="29">
        <f>_xll.qlCalendarAdvance(Calendar,AN559,AL560,"f",,Trigger)</f>
        <v>43313</v>
      </c>
      <c r="AO560" s="29">
        <f>_xll.qlInterestRateIndexMaturity(IborIndex&amp;Tenor,AN560,Trigger)</f>
        <v>43346</v>
      </c>
      <c r="AP560" s="66">
        <f>_xll.qlIndexFixing($Z$5,AM560,,Trigger)</f>
        <v>2.3739676141493701E-3</v>
      </c>
      <c r="AQ560" s="66">
        <f>_xll.qlIndexFixing($AS$1,AN560,,Trigger)</f>
        <v>2.3485184424645597E-3</v>
      </c>
      <c r="AR560" s="189">
        <f t="shared" si="24"/>
        <v>0.25449171684810334</v>
      </c>
    </row>
    <row r="561" spans="38:44" ht="11.25" customHeight="1" x14ac:dyDescent="0.25">
      <c r="AL561" s="30" t="s">
        <v>38</v>
      </c>
      <c r="AM561" s="29">
        <f>_xll.qlInterestRateIndexFixingDate(IborIndex&amp;Tenor,AN561,Trigger)</f>
        <v>43318</v>
      </c>
      <c r="AN561" s="29">
        <f>_xll.qlCalendarAdvance(Calendar,AN560,AL561,"f",,Trigger)</f>
        <v>43320</v>
      </c>
      <c r="AO561" s="29">
        <f>_xll.qlInterestRateIndexMaturity(IborIndex&amp;Tenor,AN561,Trigger)</f>
        <v>43353</v>
      </c>
      <c r="AP561" s="66">
        <f>_xll.qlIndexFixing($Z$5,AM561,,Trigger)</f>
        <v>2.4587907448723394E-3</v>
      </c>
      <c r="AQ561" s="66">
        <f>_xll.qlIndexFixing($AS$1,AN561,,Trigger)</f>
        <v>2.4039726086345602E-3</v>
      </c>
      <c r="AR561" s="189">
        <f t="shared" si="24"/>
        <v>0.5481813623777918</v>
      </c>
    </row>
    <row r="562" spans="38:44" ht="11.25" customHeight="1" x14ac:dyDescent="0.25">
      <c r="AL562" s="30" t="s">
        <v>38</v>
      </c>
      <c r="AM562" s="29">
        <f>_xll.qlInterestRateIndexFixingDate(IborIndex&amp;Tenor,AN562,Trigger)</f>
        <v>43325</v>
      </c>
      <c r="AN562" s="29">
        <f>_xll.qlCalendarAdvance(Calendar,AN561,AL562,"f",,Trigger)</f>
        <v>43327</v>
      </c>
      <c r="AO562" s="29">
        <f>_xll.qlInterestRateIndexMaturity(IborIndex&amp;Tenor,AN562,Trigger)</f>
        <v>43360</v>
      </c>
      <c r="AP562" s="66">
        <f>_xll.qlIndexFixing($Z$5,AM562,,Trigger)</f>
        <v>2.5379800951277143E-3</v>
      </c>
      <c r="AQ562" s="66">
        <f>_xll.qlIndexFixing($AS$1,AN562,,Trigger)</f>
        <v>2.4598317978596546E-3</v>
      </c>
      <c r="AR562" s="189">
        <f t="shared" si="24"/>
        <v>0.78148297268059663</v>
      </c>
    </row>
    <row r="563" spans="38:44" ht="11.25" customHeight="1" x14ac:dyDescent="0.25">
      <c r="AL563" s="30" t="s">
        <v>38</v>
      </c>
      <c r="AM563" s="29">
        <f>_xll.qlInterestRateIndexFixingDate(IborIndex&amp;Tenor,AN563,Trigger)</f>
        <v>43332</v>
      </c>
      <c r="AN563" s="29">
        <f>_xll.qlCalendarAdvance(Calendar,AN562,AL563,"f",,Trigger)</f>
        <v>43334</v>
      </c>
      <c r="AO563" s="29">
        <f>_xll.qlInterestRateIndexMaturity(IborIndex&amp;Tenor,AN563,Trigger)</f>
        <v>43367</v>
      </c>
      <c r="AP563" s="66">
        <f>_xll.qlIndexFixing($Z$5,AM563,,Trigger)</f>
        <v>2.6103524359170779E-3</v>
      </c>
      <c r="AQ563" s="66">
        <f>_xll.qlIndexFixing($AS$1,AN563,,Trigger)</f>
        <v>2.5160222080554003E-3</v>
      </c>
      <c r="AR563" s="189">
        <f t="shared" si="24"/>
        <v>0.94330227861677551</v>
      </c>
    </row>
    <row r="564" spans="38:44" ht="11.25" customHeight="1" x14ac:dyDescent="0.25">
      <c r="AL564" s="30" t="s">
        <v>38</v>
      </c>
      <c r="AM564" s="29">
        <f>_xll.qlInterestRateIndexFixingDate(IborIndex&amp;Tenor,AN564,Trigger)</f>
        <v>43339</v>
      </c>
      <c r="AN564" s="29">
        <f>_xll.qlCalendarAdvance(Calendar,AN563,AL564,"f",,Trigger)</f>
        <v>43341</v>
      </c>
      <c r="AO564" s="29">
        <f>_xll.qlInterestRateIndexMaturity(IborIndex&amp;Tenor,AN564,Trigger)</f>
        <v>43371</v>
      </c>
      <c r="AP564" s="66">
        <f>_xll.qlIndexFixing($Z$5,AM564,,Trigger)</f>
        <v>2.6630606195565676E-3</v>
      </c>
      <c r="AQ564" s="66">
        <f>_xll.qlIndexFixing($AS$1,AN564,,Trigger)</f>
        <v>2.5603037598734674E-3</v>
      </c>
      <c r="AR564" s="189">
        <f t="shared" si="24"/>
        <v>1.0275685968310018</v>
      </c>
    </row>
    <row r="565" spans="38:44" ht="11.25" customHeight="1" x14ac:dyDescent="0.25">
      <c r="AL565" s="30" t="s">
        <v>38</v>
      </c>
      <c r="AM565" s="29">
        <f>_xll.qlInterestRateIndexFixingDate(IborIndex&amp;Tenor,AN565,Trigger)</f>
        <v>43346</v>
      </c>
      <c r="AN565" s="29">
        <f>_xll.qlCalendarAdvance(Calendar,AN564,AL565,"f",,Trigger)</f>
        <v>43348</v>
      </c>
      <c r="AO565" s="29">
        <f>_xll.qlInterestRateIndexMaturity(IborIndex&amp;Tenor,AN565,Trigger)</f>
        <v>43378</v>
      </c>
      <c r="AP565" s="66">
        <f>_xll.qlIndexFixing($Z$5,AM565,,Trigger)</f>
        <v>2.718787847420856E-3</v>
      </c>
      <c r="AQ565" s="66">
        <f>_xll.qlIndexFixing($AS$1,AN565,,Trigger)</f>
        <v>2.6291037712990227E-3</v>
      </c>
      <c r="AR565" s="189">
        <f t="shared" si="24"/>
        <v>0.89684076121833256</v>
      </c>
    </row>
    <row r="566" spans="38:44" ht="11.25" customHeight="1" x14ac:dyDescent="0.25">
      <c r="AL566" s="30" t="s">
        <v>38</v>
      </c>
      <c r="AM566" s="29">
        <f>_xll.qlInterestRateIndexFixingDate(IborIndex&amp;Tenor,AN566,Trigger)</f>
        <v>43353</v>
      </c>
      <c r="AN566" s="29">
        <f>_xll.qlCalendarAdvance(Calendar,AN565,AL566,"f",,Trigger)</f>
        <v>43355</v>
      </c>
      <c r="AO566" s="29">
        <f>_xll.qlInterestRateIndexMaturity(IborIndex&amp;Tenor,AN566,Trigger)</f>
        <v>43385</v>
      </c>
      <c r="AP566" s="66">
        <f>_xll.qlIndexFixing($Z$5,AM566,,Trigger)</f>
        <v>2.7718582389422153E-3</v>
      </c>
      <c r="AQ566" s="66">
        <f>_xll.qlIndexFixing($AS$1,AN566,,Trigger)</f>
        <v>2.6858904580661126E-3</v>
      </c>
      <c r="AR566" s="189">
        <f t="shared" si="24"/>
        <v>0.85967780876102662</v>
      </c>
    </row>
    <row r="567" spans="38:44" ht="11.25" customHeight="1" x14ac:dyDescent="0.25">
      <c r="AL567" s="30" t="s">
        <v>38</v>
      </c>
      <c r="AM567" s="29">
        <f>_xll.qlInterestRateIndexFixingDate(IborIndex&amp;Tenor,AN567,Trigger)</f>
        <v>43360</v>
      </c>
      <c r="AN567" s="29">
        <f>_xll.qlCalendarAdvance(Calendar,AN566,AL567,"f",,Trigger)</f>
        <v>43362</v>
      </c>
      <c r="AO567" s="29">
        <f>_xll.qlInterestRateIndexMaturity(IborIndex&amp;Tenor,AN567,Trigger)</f>
        <v>43392</v>
      </c>
      <c r="AP567" s="66">
        <f>_xll.qlIndexFixing($Z$5,AM567,,Trigger)</f>
        <v>2.8250783516776679E-3</v>
      </c>
      <c r="AQ567" s="66">
        <f>_xll.qlIndexFixing($AS$1,AN567,,Trigger)</f>
        <v>2.7428291299286794E-3</v>
      </c>
      <c r="AR567" s="189">
        <f t="shared" si="24"/>
        <v>0.82249221748988477</v>
      </c>
    </row>
    <row r="568" spans="38:44" ht="11.25" customHeight="1" x14ac:dyDescent="0.25">
      <c r="AL568" s="30" t="s">
        <v>38</v>
      </c>
      <c r="AM568" s="29">
        <f>_xll.qlInterestRateIndexFixingDate(IborIndex&amp;Tenor,AN568,Trigger)</f>
        <v>43367</v>
      </c>
      <c r="AN568" s="29">
        <f>_xll.qlCalendarAdvance(Calendar,AN567,AL568,"f",,Trigger)</f>
        <v>43369</v>
      </c>
      <c r="AO568" s="29">
        <f>_xll.qlInterestRateIndexMaturity(IborIndex&amp;Tenor,AN568,Trigger)</f>
        <v>43399</v>
      </c>
      <c r="AP568" s="66">
        <f>_xll.qlIndexFixing($Z$5,AM568,,Trigger)</f>
        <v>2.8784435897142302E-3</v>
      </c>
      <c r="AQ568" s="66">
        <f>_xll.qlIndexFixing($AS$1,AN568,,Trigger)</f>
        <v>2.8081264196767497E-3</v>
      </c>
      <c r="AR568" s="189">
        <f t="shared" si="24"/>
        <v>0.70317170037480481</v>
      </c>
    </row>
    <row r="569" spans="38:44" ht="11.25" customHeight="1" x14ac:dyDescent="0.25">
      <c r="AL569" s="30" t="s">
        <v>38</v>
      </c>
      <c r="AM569" s="29">
        <f>_xll.qlInterestRateIndexFixingDate(IborIndex&amp;Tenor,AN569,Trigger)</f>
        <v>43374</v>
      </c>
      <c r="AN569" s="29">
        <f>_xll.qlCalendarAdvance(Calendar,AN568,AL569,"f",,Trigger)</f>
        <v>43376</v>
      </c>
      <c r="AO569" s="29">
        <f>_xll.qlInterestRateIndexMaturity(IborIndex&amp;Tenor,AN569,Trigger)</f>
        <v>43409</v>
      </c>
      <c r="AP569" s="66">
        <f>_xll.qlIndexFixing($Z$5,AM569,,Trigger)</f>
        <v>2.9434904671023854E-3</v>
      </c>
      <c r="AQ569" s="66">
        <f>_xll.qlIndexFixing($AS$1,AN569,,Trigger)</f>
        <v>2.8571624378647166E-3</v>
      </c>
      <c r="AR569" s="189">
        <f t="shared" si="24"/>
        <v>0.86328029237668813</v>
      </c>
    </row>
    <row r="570" spans="38:44" ht="11.25" customHeight="1" x14ac:dyDescent="0.25">
      <c r="AL570" s="30" t="s">
        <v>38</v>
      </c>
      <c r="AM570" s="29">
        <f>_xll.qlInterestRateIndexFixingDate(IborIndex&amp;Tenor,AN570,Trigger)</f>
        <v>43381</v>
      </c>
      <c r="AN570" s="29">
        <f>_xll.qlCalendarAdvance(Calendar,AN569,AL570,"f",,Trigger)</f>
        <v>43383</v>
      </c>
      <c r="AO570" s="29">
        <f>_xll.qlInterestRateIndexMaturity(IborIndex&amp;Tenor,AN570,Trigger)</f>
        <v>43416</v>
      </c>
      <c r="AP570" s="66">
        <f>_xll.qlIndexFixing($Z$5,AM570,,Trigger)</f>
        <v>2.997161287690211E-3</v>
      </c>
      <c r="AQ570" s="66">
        <f>_xll.qlIndexFixing($AS$1,AN570,,Trigger)</f>
        <v>2.914557078424921E-3</v>
      </c>
      <c r="AR570" s="189">
        <f t="shared" si="24"/>
        <v>0.82604209265290007</v>
      </c>
    </row>
    <row r="571" spans="38:44" ht="11.25" customHeight="1" x14ac:dyDescent="0.25">
      <c r="AL571" s="30" t="s">
        <v>38</v>
      </c>
      <c r="AM571" s="29">
        <f>_xll.qlInterestRateIndexFixingDate(IborIndex&amp;Tenor,AN571,Trigger)</f>
        <v>43388</v>
      </c>
      <c r="AN571" s="29">
        <f>_xll.qlCalendarAdvance(Calendar,AN570,AL571,"f",,Trigger)</f>
        <v>43390</v>
      </c>
      <c r="AO571" s="29">
        <f>_xll.qlInterestRateIndexMaturity(IborIndex&amp;Tenor,AN571,Trigger)</f>
        <v>43423</v>
      </c>
      <c r="AP571" s="66">
        <f>_xll.qlIndexFixing($Z$5,AM571,,Trigger)</f>
        <v>3.0509624877573705E-3</v>
      </c>
      <c r="AQ571" s="66">
        <f>_xll.qlIndexFixing($AS$1,AN571,,Trigger)</f>
        <v>2.9721037130411763E-3</v>
      </c>
      <c r="AR571" s="189">
        <f t="shared" si="24"/>
        <v>0.78858774716194202</v>
      </c>
    </row>
    <row r="572" spans="38:44" ht="11.25" customHeight="1" x14ac:dyDescent="0.25">
      <c r="AL572" s="30" t="s">
        <v>38</v>
      </c>
      <c r="AM572" s="29">
        <f>_xll.qlInterestRateIndexFixingDate(IborIndex&amp;Tenor,AN572,Trigger)</f>
        <v>43395</v>
      </c>
      <c r="AN572" s="29">
        <f>_xll.qlCalendarAdvance(Calendar,AN571,AL572,"f",,Trigger)</f>
        <v>43397</v>
      </c>
      <c r="AO572" s="29">
        <f>_xll.qlInterestRateIndexMaturity(IborIndex&amp;Tenor,AN572,Trigger)</f>
        <v>43430</v>
      </c>
      <c r="AP572" s="66">
        <f>_xll.qlIndexFixing($Z$5,AM572,,Trigger)</f>
        <v>3.1048894711210358E-3</v>
      </c>
      <c r="AQ572" s="66">
        <f>_xll.qlIndexFixing($AS$1,AN572,,Trigger)</f>
        <v>3.0298023439697423E-3</v>
      </c>
      <c r="AR572" s="189">
        <f t="shared" si="24"/>
        <v>0.75087127151293553</v>
      </c>
    </row>
    <row r="573" spans="38:44" ht="11.25" customHeight="1" x14ac:dyDescent="0.25">
      <c r="AL573" s="30" t="s">
        <v>38</v>
      </c>
      <c r="AM573" s="29">
        <f>_xll.qlInterestRateIndexFixingDate(IborIndex&amp;Tenor,AN573,Trigger)</f>
        <v>43402</v>
      </c>
      <c r="AN573" s="29">
        <f>_xll.qlCalendarAdvance(Calendar,AN572,AL573,"f",,Trigger)</f>
        <v>43404</v>
      </c>
      <c r="AO573" s="29">
        <f>_xll.qlInterestRateIndexMaturity(IborIndex&amp;Tenor,AN573,Trigger)</f>
        <v>43434</v>
      </c>
      <c r="AP573" s="66">
        <f>_xll.qlIndexFixing($Z$5,AM573,,Trigger)</f>
        <v>3.1472857967704826E-3</v>
      </c>
      <c r="AQ573" s="66">
        <f>_xll.qlIndexFixing($AS$1,AN573,,Trigger)</f>
        <v>3.0876529734797718E-3</v>
      </c>
      <c r="AR573" s="189">
        <f t="shared" si="24"/>
        <v>0.59632823290710779</v>
      </c>
    </row>
    <row r="574" spans="38:44" ht="11.25" customHeight="1" x14ac:dyDescent="0.25">
      <c r="AL574" s="30" t="s">
        <v>38</v>
      </c>
      <c r="AM574" s="29">
        <f>_xll.qlInterestRateIndexFixingDate(IborIndex&amp;Tenor,AN574,Trigger)</f>
        <v>43409</v>
      </c>
      <c r="AN574" s="29">
        <f>_xll.qlCalendarAdvance(Calendar,AN573,AL574,"f",,Trigger)</f>
        <v>43411</v>
      </c>
      <c r="AO574" s="29">
        <f>_xll.qlInterestRateIndexMaturity(IborIndex&amp;Tenor,AN574,Trigger)</f>
        <v>43441</v>
      </c>
      <c r="AP574" s="66">
        <f>_xll.qlIndexFixing($Z$5,AM574,,Trigger)</f>
        <v>3.2014252679566368E-3</v>
      </c>
      <c r="AQ574" s="66">
        <f>_xll.qlIndexFixing($AS$1,AN574,,Trigger)</f>
        <v>3.1456556038326807E-3</v>
      </c>
      <c r="AR574" s="189">
        <f t="shared" si="24"/>
        <v>0.55769664123956131</v>
      </c>
    </row>
    <row r="575" spans="38:44" ht="11.25" customHeight="1" x14ac:dyDescent="0.25">
      <c r="AL575" s="30" t="s">
        <v>38</v>
      </c>
      <c r="AM575" s="29">
        <f>_xll.qlInterestRateIndexFixingDate(IborIndex&amp;Tenor,AN575,Trigger)</f>
        <v>43416</v>
      </c>
      <c r="AN575" s="29">
        <f>_xll.qlCalendarAdvance(Calendar,AN574,AL575,"f",,Trigger)</f>
        <v>43418</v>
      </c>
      <c r="AO575" s="29">
        <f>_xll.qlInterestRateIndexMaturity(IborIndex&amp;Tenor,AN575,Trigger)</f>
        <v>43448</v>
      </c>
      <c r="AP575" s="66">
        <f>_xll.qlIndexFixing($Z$5,AM575,,Trigger)</f>
        <v>3.2556776908334584E-3</v>
      </c>
      <c r="AQ575" s="66">
        <f>_xll.qlIndexFixing($AS$1,AN575,,Trigger)</f>
        <v>3.2038102373027799E-3</v>
      </c>
      <c r="AR575" s="189">
        <f t="shared" si="24"/>
        <v>0.51867453530678431</v>
      </c>
    </row>
    <row r="576" spans="38:44" ht="11.25" customHeight="1" x14ac:dyDescent="0.25">
      <c r="AL576" s="30" t="s">
        <v>38</v>
      </c>
      <c r="AM576" s="29">
        <f>_xll.qlInterestRateIndexFixingDate(IborIndex&amp;Tenor,AN576,Trigger)</f>
        <v>43423</v>
      </c>
      <c r="AN576" s="29">
        <f>_xll.qlCalendarAdvance(Calendar,AN575,AL576,"f",,Trigger)</f>
        <v>43425</v>
      </c>
      <c r="AO576" s="29">
        <f>_xll.qlInterestRateIndexMaturity(IborIndex&amp;Tenor,AN576,Trigger)</f>
        <v>43455</v>
      </c>
      <c r="AP576" s="66">
        <f>_xll.qlIndexFixing($Z$5,AM576,,Trigger)</f>
        <v>3.3100384688564688E-3</v>
      </c>
      <c r="AQ576" s="66">
        <f>_xll.qlIndexFixing($AS$1,AN576,,Trigger)</f>
        <v>3.2621168761746934E-3</v>
      </c>
      <c r="AR576" s="189">
        <f t="shared" si="24"/>
        <v>0.47921592681775432</v>
      </c>
    </row>
    <row r="577" spans="38:44" ht="11.25" customHeight="1" x14ac:dyDescent="0.25">
      <c r="AL577" s="30" t="s">
        <v>38</v>
      </c>
      <c r="AM577" s="29">
        <f>_xll.qlInterestRateIndexFixingDate(IborIndex&amp;Tenor,AN577,Trigger)</f>
        <v>43430</v>
      </c>
      <c r="AN577" s="29">
        <f>_xll.qlCalendarAdvance(Calendar,AN576,AL577,"f",,Trigger)</f>
        <v>43432</v>
      </c>
      <c r="AO577" s="29">
        <f>_xll.qlInterestRateIndexMaturity(IborIndex&amp;Tenor,AN577,Trigger)</f>
        <v>43462</v>
      </c>
      <c r="AP577" s="66">
        <f>_xll.qlIndexFixing($Z$5,AM577,,Trigger)</f>
        <v>3.3645030053985892E-3</v>
      </c>
      <c r="AQ577" s="66">
        <f>_xll.qlIndexFixing($AS$1,AN577,,Trigger)</f>
        <v>3.3205755227278875E-3</v>
      </c>
      <c r="AR577" s="189">
        <f t="shared" si="24"/>
        <v>0.43927482670701612</v>
      </c>
    </row>
    <row r="578" spans="38:44" ht="11.25" customHeight="1" x14ac:dyDescent="0.25">
      <c r="AL578" s="30" t="s">
        <v>38</v>
      </c>
      <c r="AM578" s="29">
        <f>_xll.qlInterestRateIndexFixingDate(IborIndex&amp;Tenor,AN578,Trigger)</f>
        <v>43437</v>
      </c>
      <c r="AN578" s="29">
        <f>_xll.qlCalendarAdvance(Calendar,AN577,AL578,"f",,Trigger)</f>
        <v>43439</v>
      </c>
      <c r="AO578" s="29">
        <f>_xll.qlInterestRateIndexMaturity(IborIndex&amp;Tenor,AN578,Trigger)</f>
        <v>43472</v>
      </c>
      <c r="AP578" s="66">
        <f>_xll.qlIndexFixing($Z$5,AM578,,Trigger)</f>
        <v>3.4308354229379231E-3</v>
      </c>
      <c r="AQ578" s="66">
        <f>_xll.qlIndexFixing($AS$1,AN578,,Trigger)</f>
        <v>3.3791861792624579E-3</v>
      </c>
      <c r="AR578" s="189">
        <f t="shared" si="24"/>
        <v>0.51649243675465184</v>
      </c>
    </row>
    <row r="579" spans="38:44" ht="11.25" customHeight="1" x14ac:dyDescent="0.25">
      <c r="AL579" s="30" t="s">
        <v>38</v>
      </c>
      <c r="AM579" s="29">
        <f>_xll.qlInterestRateIndexFixingDate(IborIndex&amp;Tenor,AN579,Trigger)</f>
        <v>43444</v>
      </c>
      <c r="AN579" s="29">
        <f>_xll.qlCalendarAdvance(Calendar,AN578,AL579,"f",,Trigger)</f>
        <v>43446</v>
      </c>
      <c r="AO579" s="29">
        <f>_xll.qlInterestRateIndexMaturity(IborIndex&amp;Tenor,AN579,Trigger)</f>
        <v>43479</v>
      </c>
      <c r="AP579" s="66">
        <f>_xll.qlIndexFixing($Z$5,AM579,,Trigger)</f>
        <v>3.48551418874637E-3</v>
      </c>
      <c r="AQ579" s="66">
        <f>_xll.qlIndexFixing($AS$1,AN579,,Trigger)</f>
        <v>3.4379488480681861E-3</v>
      </c>
      <c r="AR579" s="189">
        <f t="shared" ref="AR579:AR642" si="25">(AP579-AQ579)*10000</f>
        <v>0.47565340678183859</v>
      </c>
    </row>
    <row r="580" spans="38:44" ht="11.25" customHeight="1" x14ac:dyDescent="0.25">
      <c r="AL580" s="30" t="s">
        <v>38</v>
      </c>
      <c r="AM580" s="29">
        <f>_xll.qlInterestRateIndexFixingDate(IborIndex&amp;Tenor,AN580,Trigger)</f>
        <v>43451</v>
      </c>
      <c r="AN580" s="29">
        <f>_xll.qlCalendarAdvance(Calendar,AN579,AL580,"f",,Trigger)</f>
        <v>43453</v>
      </c>
      <c r="AO580" s="29">
        <f>_xll.qlInterestRateIndexMaturity(IborIndex&amp;Tenor,AN580,Trigger)</f>
        <v>43486</v>
      </c>
      <c r="AP580" s="66">
        <f>_xll.qlIndexFixing($Z$5,AM580,,Trigger)</f>
        <v>3.540281965181565E-3</v>
      </c>
      <c r="AQ580" s="66">
        <f>_xll.qlIndexFixing($AS$1,AN580,,Trigger)</f>
        <v>3.4968635314529036E-3</v>
      </c>
      <c r="AR580" s="189">
        <f t="shared" si="25"/>
        <v>0.43418433728661421</v>
      </c>
    </row>
    <row r="581" spans="38:44" ht="11.25" customHeight="1" x14ac:dyDescent="0.25">
      <c r="AL581" s="30" t="s">
        <v>38</v>
      </c>
      <c r="AM581" s="29">
        <f>_xll.qlInterestRateIndexFixingDate(IborIndex&amp;Tenor,AN581,Trigger)</f>
        <v>43455</v>
      </c>
      <c r="AN581" s="29">
        <f>_xll.qlCalendarAdvance(Calendar,AN580,AL581,"f",,Trigger)</f>
        <v>43461</v>
      </c>
      <c r="AO581" s="29">
        <f>_xll.qlInterestRateIndexMaturity(IborIndex&amp;Tenor,AN581,Trigger)</f>
        <v>43493</v>
      </c>
      <c r="AP581" s="66">
        <f>_xll.qlIndexFixing($Z$5,AM581,,Trigger)</f>
        <v>3.59903291080238E-3</v>
      </c>
      <c r="AQ581" s="66">
        <f>_xll.qlIndexFixing($AS$1,AN581,,Trigger)</f>
        <v>3.5812910682030442E-3</v>
      </c>
      <c r="AR581" s="189">
        <f t="shared" si="25"/>
        <v>0.17741842599335728</v>
      </c>
    </row>
    <row r="582" spans="38:44" ht="11.25" customHeight="1" x14ac:dyDescent="0.25">
      <c r="AL582" s="30" t="s">
        <v>38</v>
      </c>
      <c r="AM582" s="29">
        <f>_xll.qlInterestRateIndexFixingDate(IborIndex&amp;Tenor,AN582,Trigger)</f>
        <v>43465</v>
      </c>
      <c r="AN582" s="29">
        <f>_xll.qlCalendarAdvance(Calendar,AN581,AL582,"f",,Trigger)</f>
        <v>43468</v>
      </c>
      <c r="AO582" s="29">
        <f>_xll.qlInterestRateIndexMaturity(IborIndex&amp;Tenor,AN582,Trigger)</f>
        <v>43500</v>
      </c>
      <c r="AP582" s="66">
        <f>_xll.qlIndexFixing($Z$5,AM582,,Trigger)</f>
        <v>3.6539701435353567E-3</v>
      </c>
      <c r="AQ582" s="66">
        <f>_xll.qlIndexFixing($AS$1,AN582,,Trigger)</f>
        <v>3.6405749394809216E-3</v>
      </c>
      <c r="AR582" s="189">
        <f t="shared" si="25"/>
        <v>0.13395204054435056</v>
      </c>
    </row>
    <row r="583" spans="38:44" ht="11.25" customHeight="1" x14ac:dyDescent="0.25">
      <c r="AL583" s="30" t="s">
        <v>38</v>
      </c>
      <c r="AM583" s="29">
        <f>_xll.qlInterestRateIndexFixingDate(IborIndex&amp;Tenor,AN583,Trigger)</f>
        <v>43473</v>
      </c>
      <c r="AN583" s="29">
        <f>_xll.qlCalendarAdvance(Calendar,AN582,AL583,"f",,Trigger)</f>
        <v>43475</v>
      </c>
      <c r="AO583" s="29">
        <f>_xll.qlInterestRateIndexMaturity(IborIndex&amp;Tenor,AN583,Trigger)</f>
        <v>43507</v>
      </c>
      <c r="AP583" s="66">
        <f>_xll.qlIndexFixing($Z$5,AM583,,Trigger)</f>
        <v>3.7089822581515275E-3</v>
      </c>
      <c r="AQ583" s="66">
        <f>_xll.qlIndexFixing($AS$1,AN583,,Trigger)</f>
        <v>3.7000108332798224E-3</v>
      </c>
      <c r="AR583" s="189">
        <f t="shared" si="25"/>
        <v>8.9714248717050721E-2</v>
      </c>
    </row>
    <row r="584" spans="38:44" ht="11.25" customHeight="1" x14ac:dyDescent="0.25">
      <c r="AL584" s="30" t="s">
        <v>38</v>
      </c>
      <c r="AM584" s="29">
        <f>_xll.qlInterestRateIndexFixingDate(IborIndex&amp;Tenor,AN584,Trigger)</f>
        <v>43480</v>
      </c>
      <c r="AN584" s="29">
        <f>_xll.qlCalendarAdvance(Calendar,AN583,AL584,"f",,Trigger)</f>
        <v>43482</v>
      </c>
      <c r="AO584" s="29">
        <f>_xll.qlInterestRateIndexMaturity(IborIndex&amp;Tenor,AN584,Trigger)</f>
        <v>43514</v>
      </c>
      <c r="AP584" s="66">
        <f>_xll.qlIndexFixing($Z$5,AM584,,Trigger)</f>
        <v>3.7640646574008119E-3</v>
      </c>
      <c r="AQ584" s="66">
        <f>_xll.qlIndexFixing($AS$1,AN584,,Trigger)</f>
        <v>3.7595987519359422E-3</v>
      </c>
      <c r="AR584" s="189">
        <f t="shared" si="25"/>
        <v>4.4659054648696871E-2</v>
      </c>
    </row>
    <row r="585" spans="38:44" ht="11.25" customHeight="1" x14ac:dyDescent="0.25">
      <c r="AL585" s="30" t="s">
        <v>38</v>
      </c>
      <c r="AM585" s="29">
        <f>_xll.qlInterestRateIndexFixingDate(IborIndex&amp;Tenor,AN585,Trigger)</f>
        <v>43487</v>
      </c>
      <c r="AN585" s="29">
        <f>_xll.qlCalendarAdvance(Calendar,AN584,AL585,"f",,Trigger)</f>
        <v>43489</v>
      </c>
      <c r="AO585" s="29">
        <f>_xll.qlInterestRateIndexMaturity(IborIndex&amp;Tenor,AN585,Trigger)</f>
        <v>43521</v>
      </c>
      <c r="AP585" s="66">
        <f>_xll.qlIndexFixing($Z$5,AM585,,Trigger)</f>
        <v>3.8192127439456991E-3</v>
      </c>
      <c r="AQ585" s="66">
        <f>_xll.qlIndexFixing($AS$1,AN585,,Trigger)</f>
        <v>3.8193386977803194E-3</v>
      </c>
      <c r="AR585" s="189">
        <f t="shared" si="25"/>
        <v>-1.2595383462035356E-3</v>
      </c>
    </row>
    <row r="586" spans="38:44" ht="11.25" customHeight="1" x14ac:dyDescent="0.25">
      <c r="AL586" s="30" t="s">
        <v>38</v>
      </c>
      <c r="AM586" s="29">
        <f>_xll.qlInterestRateIndexFixingDate(IborIndex&amp;Tenor,AN586,Trigger)</f>
        <v>43494</v>
      </c>
      <c r="AN586" s="29">
        <f>_xll.qlCalendarAdvance(Calendar,AN585,AL586,"f",,Trigger)</f>
        <v>43496</v>
      </c>
      <c r="AO586" s="29">
        <f>_xll.qlInterestRateIndexMaturity(IborIndex&amp;Tenor,AN586,Trigger)</f>
        <v>43524</v>
      </c>
      <c r="AP586" s="66">
        <f>_xll.qlIndexFixing($Z$5,AM586,,Trigger)</f>
        <v>3.8585474563622236E-3</v>
      </c>
      <c r="AQ586" s="66">
        <f>_xll.qlIndexFixing($AS$1,AN586,,Trigger)</f>
        <v>3.8662987653112092E-3</v>
      </c>
      <c r="AR586" s="189">
        <f t="shared" si="25"/>
        <v>-7.7513089489856038E-2</v>
      </c>
    </row>
    <row r="587" spans="38:44" ht="11.25" customHeight="1" x14ac:dyDescent="0.25">
      <c r="AL587" s="30" t="s">
        <v>38</v>
      </c>
      <c r="AM587" s="29">
        <f>_xll.qlInterestRateIndexFixingDate(IborIndex&amp;Tenor,AN587,Trigger)</f>
        <v>43501</v>
      </c>
      <c r="AN587" s="29">
        <f>_xll.qlCalendarAdvance(Calendar,AN586,AL587,"f",,Trigger)</f>
        <v>43503</v>
      </c>
      <c r="AO587" s="29">
        <f>_xll.qlInterestRateIndexMaturity(IborIndex&amp;Tenor,AN587,Trigger)</f>
        <v>43531</v>
      </c>
      <c r="AP587" s="66">
        <f>_xll.qlIndexFixing($Z$5,AM587,,Trigger)</f>
        <v>3.9137960066854783E-3</v>
      </c>
      <c r="AQ587" s="66">
        <f>_xll.qlIndexFixing($AS$1,AN587,,Trigger)</f>
        <v>3.9263082457988551E-3</v>
      </c>
      <c r="AR587" s="189">
        <f t="shared" si="25"/>
        <v>-0.12512239113376783</v>
      </c>
    </row>
    <row r="588" spans="38:44" ht="11.25" customHeight="1" x14ac:dyDescent="0.25">
      <c r="AL588" s="30" t="s">
        <v>38</v>
      </c>
      <c r="AM588" s="29">
        <f>_xll.qlInterestRateIndexFixingDate(IborIndex&amp;Tenor,AN588,Trigger)</f>
        <v>43508</v>
      </c>
      <c r="AN588" s="29">
        <f>_xll.qlCalendarAdvance(Calendar,AN587,AL588,"f",,Trigger)</f>
        <v>43510</v>
      </c>
      <c r="AO588" s="29">
        <f>_xll.qlInterestRateIndexMaturity(IborIndex&amp;Tenor,AN588,Trigger)</f>
        <v>43538</v>
      </c>
      <c r="AP588" s="66">
        <f>_xll.qlIndexFixing($Z$5,AM588,,Trigger)</f>
        <v>3.9690977291268704E-3</v>
      </c>
      <c r="AQ588" s="66">
        <f>_xll.qlIndexFixing($AS$1,AN588,,Trigger)</f>
        <v>3.9864697249630023E-3</v>
      </c>
      <c r="AR588" s="189">
        <f t="shared" si="25"/>
        <v>-0.17371995836131837</v>
      </c>
    </row>
    <row r="589" spans="38:44" ht="11.25" customHeight="1" x14ac:dyDescent="0.25">
      <c r="AL589" s="30" t="s">
        <v>38</v>
      </c>
      <c r="AM589" s="29">
        <f>_xll.qlInterestRateIndexFixingDate(IborIndex&amp;Tenor,AN589,Trigger)</f>
        <v>43515</v>
      </c>
      <c r="AN589" s="29">
        <f>_xll.qlCalendarAdvance(Calendar,AN588,AL589,"f",,Trigger)</f>
        <v>43517</v>
      </c>
      <c r="AO589" s="29">
        <f>_xll.qlInterestRateIndexMaturity(IborIndex&amp;Tenor,AN589,Trigger)</f>
        <v>43545</v>
      </c>
      <c r="AP589" s="66">
        <f>_xll.qlIndexFixing($Z$5,AM589,,Trigger)</f>
        <v>4.024448026124069E-3</v>
      </c>
      <c r="AQ589" s="66">
        <f>_xll.qlIndexFixing($AS$1,AN589,,Trigger)</f>
        <v>4.0467832049390874E-3</v>
      </c>
      <c r="AR589" s="189">
        <f t="shared" si="25"/>
        <v>-0.22335178815018411</v>
      </c>
    </row>
    <row r="590" spans="38:44" ht="11.25" customHeight="1" x14ac:dyDescent="0.25">
      <c r="AL590" s="30" t="s">
        <v>38</v>
      </c>
      <c r="AM590" s="29">
        <f>_xll.qlInterestRateIndexFixingDate(IborIndex&amp;Tenor,AN590,Trigger)</f>
        <v>43522</v>
      </c>
      <c r="AN590" s="29">
        <f>_xll.qlCalendarAdvance(Calendar,AN589,AL590,"f",,Trigger)</f>
        <v>43524</v>
      </c>
      <c r="AO590" s="29">
        <f>_xll.qlInterestRateIndexMaturity(IborIndex&amp;Tenor,AN590,Trigger)</f>
        <v>43553</v>
      </c>
      <c r="AP590" s="66">
        <f>_xll.qlIndexFixing($Z$5,AM590,,Trigger)</f>
        <v>4.0838256371447191E-3</v>
      </c>
      <c r="AQ590" s="66">
        <f>_xll.qlIndexFixing($AS$1,AN590,,Trigger)</f>
        <v>4.1203189170441728E-3</v>
      </c>
      <c r="AR590" s="189">
        <f t="shared" si="25"/>
        <v>-0.36493279899453729</v>
      </c>
    </row>
    <row r="591" spans="38:44" ht="11.25" customHeight="1" x14ac:dyDescent="0.25">
      <c r="AL591" s="30" t="s">
        <v>38</v>
      </c>
      <c r="AM591" s="29">
        <f>_xll.qlInterestRateIndexFixingDate(IborIndex&amp;Tenor,AN591,Trigger)</f>
        <v>43529</v>
      </c>
      <c r="AN591" s="29">
        <f>_xll.qlCalendarAdvance(Calendar,AN590,AL591,"f",,Trigger)</f>
        <v>43531</v>
      </c>
      <c r="AO591" s="29">
        <f>_xll.qlInterestRateIndexMaturity(IborIndex&amp;Tenor,AN591,Trigger)</f>
        <v>43563</v>
      </c>
      <c r="AP591" s="66">
        <f>_xll.qlIndexFixing($Z$5,AM591,,Trigger)</f>
        <v>4.1512232343035582E-3</v>
      </c>
      <c r="AQ591" s="66">
        <f>_xll.qlIndexFixing($AS$1,AN591,,Trigger)</f>
        <v>4.1809710754263148E-3</v>
      </c>
      <c r="AR591" s="189">
        <f t="shared" si="25"/>
        <v>-0.29747841122756624</v>
      </c>
    </row>
    <row r="592" spans="38:44" ht="11.25" customHeight="1" x14ac:dyDescent="0.25">
      <c r="AL592" s="30" t="s">
        <v>38</v>
      </c>
      <c r="AM592" s="29">
        <f>_xll.qlInterestRateIndexFixingDate(IborIndex&amp;Tenor,AN592,Trigger)</f>
        <v>43536</v>
      </c>
      <c r="AN592" s="29">
        <f>_xll.qlCalendarAdvance(Calendar,AN591,AL592,"f",,Trigger)</f>
        <v>43538</v>
      </c>
      <c r="AO592" s="29">
        <f>_xll.qlInterestRateIndexMaturity(IborIndex&amp;Tenor,AN592,Trigger)</f>
        <v>43570</v>
      </c>
      <c r="AP592" s="66">
        <f>_xll.qlIndexFixing($Z$5,AM592,,Trigger)</f>
        <v>4.206702398970863E-3</v>
      </c>
      <c r="AQ592" s="66">
        <f>_xll.qlIndexFixing($AS$1,AN592,,Trigger)</f>
        <v>4.2417752775202712E-3</v>
      </c>
      <c r="AR592" s="189">
        <f t="shared" si="25"/>
        <v>-0.35072878549408276</v>
      </c>
    </row>
    <row r="593" spans="38:44" ht="11.25" customHeight="1" x14ac:dyDescent="0.25">
      <c r="AL593" s="30" t="s">
        <v>38</v>
      </c>
      <c r="AM593" s="29">
        <f>_xll.qlInterestRateIndexFixingDate(IborIndex&amp;Tenor,AN593,Trigger)</f>
        <v>43543</v>
      </c>
      <c r="AN593" s="29">
        <f>_xll.qlCalendarAdvance(Calendar,AN592,AL593,"f",,Trigger)</f>
        <v>43545</v>
      </c>
      <c r="AO593" s="29">
        <f>_xll.qlInterestRateIndexMaturity(IborIndex&amp;Tenor,AN593,Trigger)</f>
        <v>43578</v>
      </c>
      <c r="AP593" s="66">
        <f>_xll.qlIndexFixing($Z$5,AM593,,Trigger)</f>
        <v>4.2662029010214816E-3</v>
      </c>
      <c r="AQ593" s="66">
        <f>_xll.qlIndexFixing($AS$1,AN593,,Trigger)</f>
        <v>4.3027315257086526E-3</v>
      </c>
      <c r="AR593" s="189">
        <f t="shared" si="25"/>
        <v>-0.36528624687170996</v>
      </c>
    </row>
    <row r="594" spans="38:44" ht="11.25" customHeight="1" x14ac:dyDescent="0.25">
      <c r="AL594" s="30" t="s">
        <v>38</v>
      </c>
      <c r="AM594" s="29">
        <f>_xll.qlInterestRateIndexFixingDate(IborIndex&amp;Tenor,AN594,Trigger)</f>
        <v>43550</v>
      </c>
      <c r="AN594" s="29">
        <f>_xll.qlCalendarAdvance(Calendar,AN593,AL594,"f",,Trigger)</f>
        <v>43552</v>
      </c>
      <c r="AO594" s="29">
        <f>_xll.qlInterestRateIndexMaturity(IborIndex&amp;Tenor,AN594,Trigger)</f>
        <v>43584</v>
      </c>
      <c r="AP594" s="66">
        <f>_xll.qlIndexFixing($Z$5,AM594,,Trigger)</f>
        <v>4.3177428462828904E-3</v>
      </c>
      <c r="AQ594" s="66">
        <f>_xll.qlIndexFixing($AS$1,AN594,,Trigger)</f>
        <v>4.3638398223843832E-3</v>
      </c>
      <c r="AR594" s="189">
        <f t="shared" si="25"/>
        <v>-0.46096976101492848</v>
      </c>
    </row>
    <row r="595" spans="38:44" ht="11.25" customHeight="1" x14ac:dyDescent="0.25">
      <c r="AL595" s="30" t="s">
        <v>38</v>
      </c>
      <c r="AM595" s="29">
        <f>_xll.qlInterestRateIndexFixingDate(IborIndex&amp;Tenor,AN595,Trigger)</f>
        <v>43557</v>
      </c>
      <c r="AN595" s="29">
        <f>_xll.qlCalendarAdvance(Calendar,AN594,AL595,"f",,Trigger)</f>
        <v>43559</v>
      </c>
      <c r="AO595" s="29">
        <f>_xll.qlInterestRateIndexMaturity(IborIndex&amp;Tenor,AN595,Trigger)</f>
        <v>43591</v>
      </c>
      <c r="AP595" s="66">
        <f>_xll.qlIndexFixing($Z$5,AM595,,Trigger)</f>
        <v>4.3732949325439585E-3</v>
      </c>
      <c r="AQ595" s="66">
        <f>_xll.qlIndexFixing($AS$1,AN595,,Trigger)</f>
        <v>4.4206843788865413E-3</v>
      </c>
      <c r="AR595" s="189">
        <f t="shared" si="25"/>
        <v>-0.47389446342582797</v>
      </c>
    </row>
    <row r="596" spans="38:44" ht="11.25" customHeight="1" x14ac:dyDescent="0.25">
      <c r="AL596" s="30" t="s">
        <v>38</v>
      </c>
      <c r="AM596" s="29">
        <f>_xll.qlInterestRateIndexFixingDate(IborIndex&amp;Tenor,AN596,Trigger)</f>
        <v>43564</v>
      </c>
      <c r="AN596" s="29">
        <f>_xll.qlCalendarAdvance(Calendar,AN595,AL596,"f",,Trigger)</f>
        <v>43566</v>
      </c>
      <c r="AO596" s="29">
        <f>_xll.qlInterestRateIndexMaturity(IborIndex&amp;Tenor,AN596,Trigger)</f>
        <v>43598</v>
      </c>
      <c r="AP596" s="66">
        <f>_xll.qlIndexFixing($Z$5,AM596,,Trigger)</f>
        <v>4.4288621294702457E-3</v>
      </c>
      <c r="AQ596" s="66">
        <f>_xll.qlIndexFixing($AS$1,AN596,,Trigger)</f>
        <v>4.4820851595757105E-3</v>
      </c>
      <c r="AR596" s="189">
        <f t="shared" si="25"/>
        <v>-0.53223030105464808</v>
      </c>
    </row>
    <row r="597" spans="38:44" ht="11.25" customHeight="1" x14ac:dyDescent="0.25">
      <c r="AL597" s="30" t="s">
        <v>38</v>
      </c>
      <c r="AM597" s="29">
        <f>_xll.qlInterestRateIndexFixingDate(IborIndex&amp;Tenor,AN597,Trigger)</f>
        <v>43571</v>
      </c>
      <c r="AN597" s="29">
        <f>_xll.qlCalendarAdvance(Calendar,AN596,AL597,"f",,Trigger)</f>
        <v>43573</v>
      </c>
      <c r="AO597" s="29">
        <f>_xll.qlInterestRateIndexMaturity(IborIndex&amp;Tenor,AN597,Trigger)</f>
        <v>43605</v>
      </c>
      <c r="AP597" s="66">
        <f>_xll.qlIndexFixing($Z$5,AM597,,Trigger)</f>
        <v>4.4844398386426065E-3</v>
      </c>
      <c r="AQ597" s="66">
        <f>_xll.qlIndexFixing($AS$1,AN597,,Trigger)</f>
        <v>4.5612524311033908E-3</v>
      </c>
      <c r="AR597" s="189">
        <f t="shared" si="25"/>
        <v>-0.76812592460784312</v>
      </c>
    </row>
    <row r="598" spans="38:44" ht="11.25" customHeight="1" x14ac:dyDescent="0.25">
      <c r="AL598" s="30" t="s">
        <v>38</v>
      </c>
      <c r="AM598" s="29">
        <f>_xll.qlInterestRateIndexFixingDate(IborIndex&amp;Tenor,AN598,Trigger)</f>
        <v>43578</v>
      </c>
      <c r="AN598" s="29">
        <f>_xll.qlCalendarAdvance(Calendar,AN597,AL598,"f",,Trigger)</f>
        <v>43580</v>
      </c>
      <c r="AO598" s="29">
        <f>_xll.qlInterestRateIndexMaturity(IborIndex&amp;Tenor,AN598,Trigger)</f>
        <v>43612</v>
      </c>
      <c r="AP598" s="66">
        <f>_xll.qlIndexFixing($Z$5,AM598,,Trigger)</f>
        <v>4.5400234615569635E-3</v>
      </c>
      <c r="AQ598" s="66">
        <f>_xll.qlIndexFixing($AS$1,AN598,,Trigger)</f>
        <v>4.6053428526837692E-3</v>
      </c>
      <c r="AR598" s="189">
        <f t="shared" si="25"/>
        <v>-0.65319391126805737</v>
      </c>
    </row>
    <row r="599" spans="38:44" ht="11.25" customHeight="1" x14ac:dyDescent="0.25">
      <c r="AL599" s="30" t="s">
        <v>38</v>
      </c>
      <c r="AM599" s="29">
        <f>_xll.qlInterestRateIndexFixingDate(IborIndex&amp;Tenor,AN599,Trigger)</f>
        <v>43584</v>
      </c>
      <c r="AN599" s="29">
        <f>_xll.qlCalendarAdvance(Calendar,AN598,AL599,"f",,Trigger)</f>
        <v>43587</v>
      </c>
      <c r="AO599" s="29">
        <f>_xll.qlInterestRateIndexMaturity(IborIndex&amp;Tenor,AN599,Trigger)</f>
        <v>43619</v>
      </c>
      <c r="AP599" s="66">
        <f>_xll.qlIndexFixing($Z$5,AM599,,Trigger)</f>
        <v>4.5956083996093189E-3</v>
      </c>
      <c r="AQ599" s="66">
        <f>_xll.qlIndexFixing($AS$1,AN599,,Trigger)</f>
        <v>4.6716621171144319E-3</v>
      </c>
      <c r="AR599" s="189">
        <f t="shared" si="25"/>
        <v>-0.76053717505113017</v>
      </c>
    </row>
    <row r="600" spans="38:44" ht="11.25" customHeight="1" x14ac:dyDescent="0.25">
      <c r="AL600" s="30" t="s">
        <v>38</v>
      </c>
      <c r="AM600" s="29">
        <f>_xll.qlInterestRateIndexFixingDate(IborIndex&amp;Tenor,AN600,Trigger)</f>
        <v>43592</v>
      </c>
      <c r="AN600" s="29">
        <f>_xll.qlCalendarAdvance(Calendar,AN599,AL600,"f",,Trigger)</f>
        <v>43594</v>
      </c>
      <c r="AO600" s="29">
        <f>_xll.qlInterestRateIndexMaturity(IborIndex&amp;Tenor,AN600,Trigger)</f>
        <v>43626</v>
      </c>
      <c r="AP600" s="66">
        <f>_xll.qlIndexFixing($Z$5,AM600,,Trigger)</f>
        <v>4.6511900541107432E-3</v>
      </c>
      <c r="AQ600" s="66">
        <f>_xll.qlIndexFixing($AS$1,AN600,,Trigger)</f>
        <v>4.733682755228689E-3</v>
      </c>
      <c r="AR600" s="189">
        <f t="shared" si="25"/>
        <v>-0.82492701117945799</v>
      </c>
    </row>
    <row r="601" spans="38:44" ht="11.25" customHeight="1" x14ac:dyDescent="0.25">
      <c r="AL601" s="30" t="s">
        <v>38</v>
      </c>
      <c r="AM601" s="29">
        <f>_xll.qlInterestRateIndexFixingDate(IborIndex&amp;Tenor,AN601,Trigger)</f>
        <v>43599</v>
      </c>
      <c r="AN601" s="29">
        <f>_xll.qlCalendarAdvance(Calendar,AN600,AL601,"f",,Trigger)</f>
        <v>43601</v>
      </c>
      <c r="AO601" s="29">
        <f>_xll.qlInterestRateIndexMaturity(IborIndex&amp;Tenor,AN601,Trigger)</f>
        <v>43633</v>
      </c>
      <c r="AP601" s="66">
        <f>_xll.qlIndexFixing($Z$5,AM601,,Trigger)</f>
        <v>4.7067638262773825E-3</v>
      </c>
      <c r="AQ601" s="66">
        <f>_xll.qlIndexFixing($AS$1,AN601,,Trigger)</f>
        <v>4.7958554587277449E-3</v>
      </c>
      <c r="AR601" s="189">
        <f t="shared" si="25"/>
        <v>-0.8909163245036239</v>
      </c>
    </row>
    <row r="602" spans="38:44" ht="11.25" customHeight="1" x14ac:dyDescent="0.25">
      <c r="AL602" s="30" t="s">
        <v>38</v>
      </c>
      <c r="AM602" s="29">
        <f>_xll.qlInterestRateIndexFixingDate(IborIndex&amp;Tenor,AN602,Trigger)</f>
        <v>43606</v>
      </c>
      <c r="AN602" s="29">
        <f>_xll.qlCalendarAdvance(Calendar,AN601,AL602,"f",,Trigger)</f>
        <v>43608</v>
      </c>
      <c r="AO602" s="29">
        <f>_xll.qlInterestRateIndexMaturity(IborIndex&amp;Tenor,AN602,Trigger)</f>
        <v>43640</v>
      </c>
      <c r="AP602" s="66">
        <f>_xll.qlIndexFixing($Z$5,AM602,,Trigger)</f>
        <v>4.7623251172429493E-3</v>
      </c>
      <c r="AQ602" s="66">
        <f>_xll.qlIndexFixing($AS$1,AN602,,Trigger)</f>
        <v>4.8581802300457838E-3</v>
      </c>
      <c r="AR602" s="189">
        <f t="shared" si="25"/>
        <v>-0.95855112802834508</v>
      </c>
    </row>
    <row r="603" spans="38:44" ht="11.25" customHeight="1" x14ac:dyDescent="0.25">
      <c r="AL603" s="30" t="s">
        <v>38</v>
      </c>
      <c r="AM603" s="29">
        <f>_xll.qlInterestRateIndexFixingDate(IborIndex&amp;Tenor,AN603,Trigger)</f>
        <v>43613</v>
      </c>
      <c r="AN603" s="29">
        <f>_xll.qlCalendarAdvance(Calendar,AN602,AL603,"f",,Trigger)</f>
        <v>43615</v>
      </c>
      <c r="AO603" s="29">
        <f>_xll.qlInterestRateIndexMaturity(IborIndex&amp;Tenor,AN603,Trigger)</f>
        <v>43644</v>
      </c>
      <c r="AP603" s="66">
        <f>_xll.qlIndexFixing($Z$5,AM603,,Trigger)</f>
        <v>4.805875704280111E-3</v>
      </c>
      <c r="AQ603" s="66">
        <f>_xll.qlIndexFixing($AS$1,AN603,,Trigger)</f>
        <v>4.916147963289319E-3</v>
      </c>
      <c r="AR603" s="189">
        <f t="shared" si="25"/>
        <v>-1.1027225900920798</v>
      </c>
    </row>
    <row r="604" spans="38:44" ht="11.25" customHeight="1" x14ac:dyDescent="0.25">
      <c r="AL604" s="30" t="s">
        <v>38</v>
      </c>
      <c r="AM604" s="29">
        <f>_xll.qlInterestRateIndexFixingDate(IborIndex&amp;Tenor,AN604,Trigger)</f>
        <v>43620</v>
      </c>
      <c r="AN604" s="29">
        <f>_xll.qlCalendarAdvance(Calendar,AN603,AL604,"f",,Trigger)</f>
        <v>43622</v>
      </c>
      <c r="AO604" s="29">
        <f>_xll.qlInterestRateIndexMaturity(IborIndex&amp;Tenor,AN604,Trigger)</f>
        <v>43654</v>
      </c>
      <c r="AP604" s="66">
        <f>_xll.qlIndexFixing($Z$5,AM604,,Trigger)</f>
        <v>4.8733918596186032E-3</v>
      </c>
      <c r="AQ604" s="66">
        <f>_xll.qlIndexFixing($AS$1,AN604,,Trigger)</f>
        <v>4.9787651547559264E-3</v>
      </c>
      <c r="AR604" s="189">
        <f t="shared" si="25"/>
        <v>-1.0537329513732319</v>
      </c>
    </row>
    <row r="605" spans="38:44" ht="11.25" customHeight="1" x14ac:dyDescent="0.25">
      <c r="AL605" s="30" t="s">
        <v>38</v>
      </c>
      <c r="AM605" s="29">
        <f>_xll.qlInterestRateIndexFixingDate(IborIndex&amp;Tenor,AN605,Trigger)</f>
        <v>43627</v>
      </c>
      <c r="AN605" s="29">
        <f>_xll.qlCalendarAdvance(Calendar,AN604,AL605,"f",,Trigger)</f>
        <v>43629</v>
      </c>
      <c r="AO605" s="29">
        <f>_xll.qlInterestRateIndexMaturity(IborIndex&amp;Tenor,AN605,Trigger)</f>
        <v>43661</v>
      </c>
      <c r="AP605" s="66">
        <f>_xll.qlIndexFixing($Z$5,AM605,,Trigger)</f>
        <v>4.9288881128339845E-3</v>
      </c>
      <c r="AQ605" s="66">
        <f>_xll.qlIndexFixing($AS$1,AN605,,Trigger)</f>
        <v>5.0415344081962132E-3</v>
      </c>
      <c r="AR605" s="189">
        <f t="shared" si="25"/>
        <v>-1.126462953622287</v>
      </c>
    </row>
    <row r="606" spans="38:44" ht="11.25" customHeight="1" x14ac:dyDescent="0.25">
      <c r="AL606" s="30" t="s">
        <v>38</v>
      </c>
      <c r="AM606" s="29">
        <f>_xll.qlInterestRateIndexFixingDate(IborIndex&amp;Tenor,AN606,Trigger)</f>
        <v>43634</v>
      </c>
      <c r="AN606" s="29">
        <f>_xll.qlCalendarAdvance(Calendar,AN605,AL606,"f",,Trigger)</f>
        <v>43636</v>
      </c>
      <c r="AO606" s="29">
        <f>_xll.qlInterestRateIndexMaturity(IborIndex&amp;Tenor,AN606,Trigger)</f>
        <v>43668</v>
      </c>
      <c r="AP606" s="66">
        <f>_xll.qlIndexFixing($Z$5,AM606,,Trigger)</f>
        <v>4.9843534884488894E-3</v>
      </c>
      <c r="AQ606" s="66">
        <f>_xll.qlIndexFixing($AS$1,AN606,,Trigger)</f>
        <v>5.1044557260029322E-3</v>
      </c>
      <c r="AR606" s="189">
        <f t="shared" si="25"/>
        <v>-1.2010223755404281</v>
      </c>
    </row>
    <row r="607" spans="38:44" ht="11.25" customHeight="1" x14ac:dyDescent="0.25">
      <c r="AL607" s="30" t="s">
        <v>38</v>
      </c>
      <c r="AM607" s="29">
        <f>_xll.qlInterestRateIndexFixingDate(IborIndex&amp;Tenor,AN607,Trigger)</f>
        <v>43641</v>
      </c>
      <c r="AN607" s="29">
        <f>_xll.qlCalendarAdvance(Calendar,AN606,AL607,"f",,Trigger)</f>
        <v>43643</v>
      </c>
      <c r="AO607" s="29">
        <f>_xll.qlInterestRateIndexMaturity(IborIndex&amp;Tenor,AN607,Trigger)</f>
        <v>43675</v>
      </c>
      <c r="AP607" s="66">
        <f>_xll.qlIndexFixing($Z$5,AM607,,Trigger)</f>
        <v>5.0397833871398956E-3</v>
      </c>
      <c r="AQ607" s="66">
        <f>_xll.qlIndexFixing($AS$1,AN607,,Trigger)</f>
        <v>5.1720851896972578E-3</v>
      </c>
      <c r="AR607" s="189">
        <f t="shared" si="25"/>
        <v>-1.3230180255736217</v>
      </c>
    </row>
    <row r="608" spans="38:44" ht="11.25" customHeight="1" x14ac:dyDescent="0.25">
      <c r="AL608" s="30" t="s">
        <v>38</v>
      </c>
      <c r="AM608" s="29">
        <f>_xll.qlInterestRateIndexFixingDate(IborIndex&amp;Tenor,AN608,Trigger)</f>
        <v>43648</v>
      </c>
      <c r="AN608" s="29">
        <f>_xll.qlCalendarAdvance(Calendar,AN607,AL608,"f",,Trigger)</f>
        <v>43650</v>
      </c>
      <c r="AO608" s="29">
        <f>_xll.qlInterestRateIndexMaturity(IborIndex&amp;Tenor,AN608,Trigger)</f>
        <v>43682</v>
      </c>
      <c r="AP608" s="66">
        <f>_xll.qlIndexFixing($Z$5,AM608,,Trigger)</f>
        <v>5.095173209493653E-3</v>
      </c>
      <c r="AQ608" s="66">
        <f>_xll.qlIndexFixing($AS$1,AN608,,Trigger)</f>
        <v>5.2353224194698969E-3</v>
      </c>
      <c r="AR608" s="189">
        <f t="shared" si="25"/>
        <v>-1.4014920997624385</v>
      </c>
    </row>
    <row r="609" spans="38:44" ht="11.25" customHeight="1" x14ac:dyDescent="0.25">
      <c r="AL609" s="30" t="s">
        <v>38</v>
      </c>
      <c r="AM609" s="29">
        <f>_xll.qlInterestRateIndexFixingDate(IborIndex&amp;Tenor,AN609,Trigger)</f>
        <v>43655</v>
      </c>
      <c r="AN609" s="29">
        <f>_xll.qlCalendarAdvance(Calendar,AN608,AL609,"f",,Trigger)</f>
        <v>43657</v>
      </c>
      <c r="AO609" s="29">
        <f>_xll.qlInterestRateIndexMaturity(IborIndex&amp;Tenor,AN609,Trigger)</f>
        <v>43689</v>
      </c>
      <c r="AP609" s="66">
        <f>_xll.qlIndexFixing($Z$5,AM609,,Trigger)</f>
        <v>5.1505183560018875E-3</v>
      </c>
      <c r="AQ609" s="66">
        <f>_xll.qlIndexFixing($AS$1,AN609,,Trigger)</f>
        <v>5.2987117342967642E-3</v>
      </c>
      <c r="AR609" s="189">
        <f t="shared" si="25"/>
        <v>-1.4819337829487678</v>
      </c>
    </row>
    <row r="610" spans="38:44" ht="11.25" customHeight="1" x14ac:dyDescent="0.25">
      <c r="AL610" s="30" t="s">
        <v>38</v>
      </c>
      <c r="AM610" s="29">
        <f>_xll.qlInterestRateIndexFixingDate(IborIndex&amp;Tenor,AN610,Trigger)</f>
        <v>43662</v>
      </c>
      <c r="AN610" s="29">
        <f>_xll.qlCalendarAdvance(Calendar,AN609,AL610,"f",,Trigger)</f>
        <v>43664</v>
      </c>
      <c r="AO610" s="29">
        <f>_xll.qlInterestRateIndexMaturity(IborIndex&amp;Tenor,AN610,Trigger)</f>
        <v>43696</v>
      </c>
      <c r="AP610" s="66">
        <f>_xll.qlIndexFixing($Z$5,AM610,,Trigger)</f>
        <v>5.2058142270663965E-3</v>
      </c>
      <c r="AQ610" s="66">
        <f>_xll.qlIndexFixing($AS$1,AN610,,Trigger)</f>
        <v>5.3622531366610332E-3</v>
      </c>
      <c r="AR610" s="189">
        <f t="shared" si="25"/>
        <v>-1.5643890959463664</v>
      </c>
    </row>
    <row r="611" spans="38:44" ht="11.25" customHeight="1" x14ac:dyDescent="0.25">
      <c r="AL611" s="30" t="s">
        <v>38</v>
      </c>
      <c r="AM611" s="29">
        <f>_xll.qlInterestRateIndexFixingDate(IborIndex&amp;Tenor,AN611,Trigger)</f>
        <v>43669</v>
      </c>
      <c r="AN611" s="29">
        <f>_xll.qlCalendarAdvance(Calendar,AN610,AL611,"f",,Trigger)</f>
        <v>43671</v>
      </c>
      <c r="AO611" s="29">
        <f>_xll.qlInterestRateIndexMaturity(IborIndex&amp;Tenor,AN611,Trigger)</f>
        <v>43703</v>
      </c>
      <c r="AP611" s="66">
        <f>_xll.qlIndexFixing($Z$5,AM611,,Trigger)</f>
        <v>5.2610562230115399E-3</v>
      </c>
      <c r="AQ611" s="66">
        <f>_xll.qlIndexFixing($AS$1,AN611,,Trigger)</f>
        <v>5.4259466290561944E-3</v>
      </c>
      <c r="AR611" s="189">
        <f t="shared" si="25"/>
        <v>-1.648904060446545</v>
      </c>
    </row>
    <row r="612" spans="38:44" ht="11.25" customHeight="1" x14ac:dyDescent="0.25">
      <c r="AL612" s="30" t="s">
        <v>38</v>
      </c>
      <c r="AM612" s="29">
        <f>_xll.qlInterestRateIndexFixingDate(IborIndex&amp;Tenor,AN612,Trigger)</f>
        <v>43676</v>
      </c>
      <c r="AN612" s="29">
        <f>_xll.qlCalendarAdvance(Calendar,AN611,AL612,"f",,Trigger)</f>
        <v>43678</v>
      </c>
      <c r="AO612" s="29">
        <f>_xll.qlInterestRateIndexMaturity(IborIndex&amp;Tenor,AN612,Trigger)</f>
        <v>43710</v>
      </c>
      <c r="AP612" s="66">
        <f>_xll.qlIndexFixing($Z$5,AM612,,Trigger)</f>
        <v>5.316239744054263E-3</v>
      </c>
      <c r="AQ612" s="66">
        <f>_xll.qlIndexFixing($AS$1,AN612,,Trigger)</f>
        <v>5.4897912121964322E-3</v>
      </c>
      <c r="AR612" s="189">
        <f t="shared" si="25"/>
        <v>-1.7355146814216922</v>
      </c>
    </row>
    <row r="613" spans="38:44" ht="11.25" customHeight="1" x14ac:dyDescent="0.25">
      <c r="AL613" s="30" t="s">
        <v>38</v>
      </c>
      <c r="AM613" s="29">
        <f>_xll.qlInterestRateIndexFixingDate(IborIndex&amp;Tenor,AN613,Trigger)</f>
        <v>43683</v>
      </c>
      <c r="AN613" s="29">
        <f>_xll.qlCalendarAdvance(Calendar,AN612,AL613,"f",,Trigger)</f>
        <v>43685</v>
      </c>
      <c r="AO613" s="29">
        <f>_xll.qlInterestRateIndexMaturity(IborIndex&amp;Tenor,AN613,Trigger)</f>
        <v>43717</v>
      </c>
      <c r="AP613" s="66">
        <f>_xll.qlIndexFixing($Z$5,AM613,,Trigger)</f>
        <v>5.3736560743919415E-3</v>
      </c>
      <c r="AQ613" s="66">
        <f>_xll.qlIndexFixing($AS$1,AN613,,Trigger)</f>
        <v>5.553752790640438E-3</v>
      </c>
      <c r="AR613" s="189">
        <f t="shared" si="25"/>
        <v>-1.8009671624849652</v>
      </c>
    </row>
    <row r="614" spans="38:44" ht="11.25" customHeight="1" x14ac:dyDescent="0.25">
      <c r="AL614" s="30" t="s">
        <v>38</v>
      </c>
      <c r="AM614" s="29">
        <f>_xll.qlInterestRateIndexFixingDate(IborIndex&amp;Tenor,AN614,Trigger)</f>
        <v>43690</v>
      </c>
      <c r="AN614" s="29">
        <f>_xll.qlCalendarAdvance(Calendar,AN613,AL614,"f",,Trigger)</f>
        <v>43692</v>
      </c>
      <c r="AO614" s="29">
        <f>_xll.qlInterestRateIndexMaturity(IborIndex&amp;Tenor,AN614,Trigger)</f>
        <v>43724</v>
      </c>
      <c r="AP614" s="66">
        <f>_xll.qlIndexFixing($Z$5,AM614,,Trigger)</f>
        <v>5.4355613556830717E-3</v>
      </c>
      <c r="AQ614" s="66">
        <f>_xll.qlIndexFixing($AS$1,AN614,,Trigger)</f>
        <v>5.6177573819448136E-3</v>
      </c>
      <c r="AR614" s="189">
        <f t="shared" si="25"/>
        <v>-1.8219602626174183</v>
      </c>
    </row>
    <row r="615" spans="38:44" ht="11.25" customHeight="1" x14ac:dyDescent="0.25">
      <c r="AL615" s="30" t="s">
        <v>38</v>
      </c>
      <c r="AM615" s="29">
        <f>_xll.qlInterestRateIndexFixingDate(IborIndex&amp;Tenor,AN615,Trigger)</f>
        <v>43697</v>
      </c>
      <c r="AN615" s="29">
        <f>_xll.qlCalendarAdvance(Calendar,AN614,AL615,"f",,Trigger)</f>
        <v>43699</v>
      </c>
      <c r="AO615" s="29">
        <f>_xll.qlInterestRateIndexMaturity(IborIndex&amp;Tenor,AN615,Trigger)</f>
        <v>43731</v>
      </c>
      <c r="AP615" s="66">
        <f>_xll.qlIndexFixing($Z$5,AM615,,Trigger)</f>
        <v>5.5018965924091834E-3</v>
      </c>
      <c r="AQ615" s="66">
        <f>_xll.qlIndexFixing($AS$1,AN615,,Trigger)</f>
        <v>5.6817286273940799E-3</v>
      </c>
      <c r="AR615" s="189">
        <f t="shared" si="25"/>
        <v>-1.7983203498489648</v>
      </c>
    </row>
    <row r="616" spans="38:44" ht="11.25" customHeight="1" x14ac:dyDescent="0.25">
      <c r="AL616" s="30" t="s">
        <v>38</v>
      </c>
      <c r="AM616" s="29">
        <f>_xll.qlInterestRateIndexFixingDate(IborIndex&amp;Tenor,AN616,Trigger)</f>
        <v>43704</v>
      </c>
      <c r="AN616" s="29">
        <f>_xll.qlCalendarAdvance(Calendar,AN615,AL616,"f",,Trigger)</f>
        <v>43706</v>
      </c>
      <c r="AO616" s="29">
        <f>_xll.qlInterestRateIndexMaturity(IborIndex&amp;Tenor,AN616,Trigger)</f>
        <v>43738</v>
      </c>
      <c r="AP616" s="66">
        <f>_xll.qlIndexFixing($Z$5,AM616,,Trigger)</f>
        <v>5.572600546330797E-3</v>
      </c>
      <c r="AQ616" s="66">
        <f>_xll.qlIndexFixing($AS$1,AN616,,Trigger)</f>
        <v>5.7409977898776887E-3</v>
      </c>
      <c r="AR616" s="189">
        <f t="shared" si="25"/>
        <v>-1.6839724354689167</v>
      </c>
    </row>
    <row r="617" spans="38:44" ht="11.25" customHeight="1" x14ac:dyDescent="0.25">
      <c r="AL617" s="30" t="s">
        <v>38</v>
      </c>
      <c r="AM617" s="29">
        <f>_xll.qlInterestRateIndexFixingDate(IborIndex&amp;Tenor,AN617,Trigger)</f>
        <v>43711</v>
      </c>
      <c r="AN617" s="29">
        <f>_xll.qlCalendarAdvance(Calendar,AN616,AL617,"f",,Trigger)</f>
        <v>43713</v>
      </c>
      <c r="AO617" s="29">
        <f>_xll.qlInterestRateIndexMaturity(IborIndex&amp;Tenor,AN617,Trigger)</f>
        <v>43745</v>
      </c>
      <c r="AP617" s="66">
        <f>_xll.qlIndexFixing($Z$5,AM617,,Trigger)</f>
        <v>5.6471871249491601E-3</v>
      </c>
      <c r="AQ617" s="66">
        <f>_xll.qlIndexFixing($AS$1,AN617,,Trigger)</f>
        <v>5.8046982569734951E-3</v>
      </c>
      <c r="AR617" s="189">
        <f t="shared" si="25"/>
        <v>-1.5751113202433498</v>
      </c>
    </row>
    <row r="618" spans="38:44" ht="11.25" customHeight="1" x14ac:dyDescent="0.25">
      <c r="AL618" s="30" t="s">
        <v>38</v>
      </c>
      <c r="AM618" s="29">
        <f>_xll.qlInterestRateIndexFixingDate(IborIndex&amp;Tenor,AN618,Trigger)</f>
        <v>43718</v>
      </c>
      <c r="AN618" s="29">
        <f>_xll.qlCalendarAdvance(Calendar,AN617,AL618,"f",,Trigger)</f>
        <v>43720</v>
      </c>
      <c r="AO618" s="29">
        <f>_xll.qlInterestRateIndexMaturity(IborIndex&amp;Tenor,AN618,Trigger)</f>
        <v>43752</v>
      </c>
      <c r="AP618" s="66">
        <f>_xll.qlIndexFixing($Z$5,AM618,,Trigger)</f>
        <v>5.7221804611651272E-3</v>
      </c>
      <c r="AQ618" s="66">
        <f>_xll.qlIndexFixing($AS$1,AN618,,Trigger)</f>
        <v>5.8682126448132976E-3</v>
      </c>
      <c r="AR618" s="189">
        <f t="shared" si="25"/>
        <v>-1.4603218364817039</v>
      </c>
    </row>
    <row r="619" spans="38:44" ht="11.25" customHeight="1" x14ac:dyDescent="0.25">
      <c r="AL619" s="30" t="s">
        <v>38</v>
      </c>
      <c r="AM619" s="29">
        <f>_xll.qlInterestRateIndexFixingDate(IborIndex&amp;Tenor,AN619,Trigger)</f>
        <v>43725</v>
      </c>
      <c r="AN619" s="29">
        <f>_xll.qlCalendarAdvance(Calendar,AN618,AL619,"f",,Trigger)</f>
        <v>43727</v>
      </c>
      <c r="AO619" s="29">
        <f>_xll.qlInterestRateIndexMaturity(IborIndex&amp;Tenor,AN619,Trigger)</f>
        <v>43759</v>
      </c>
      <c r="AP619" s="66">
        <f>_xll.qlIndexFixing($Z$5,AM619,,Trigger)</f>
        <v>5.7968115979731283E-3</v>
      </c>
      <c r="AQ619" s="66">
        <f>_xll.qlIndexFixing($AS$1,AN619,,Trigger)</f>
        <v>5.9315409504394623E-3</v>
      </c>
      <c r="AR619" s="189">
        <f t="shared" si="25"/>
        <v>-1.34729352466334</v>
      </c>
    </row>
    <row r="620" spans="38:44" ht="11.25" customHeight="1" x14ac:dyDescent="0.25">
      <c r="AL620" s="30" t="s">
        <v>38</v>
      </c>
      <c r="AM620" s="29">
        <f>_xll.qlInterestRateIndexFixingDate(IborIndex&amp;Tenor,AN620,Trigger)</f>
        <v>43732</v>
      </c>
      <c r="AN620" s="29">
        <f>_xll.qlCalendarAdvance(Calendar,AN619,AL620,"f",,Trigger)</f>
        <v>43734</v>
      </c>
      <c r="AO620" s="29">
        <f>_xll.qlInterestRateIndexMaturity(IborIndex&amp;Tenor,AN620,Trigger)</f>
        <v>43766</v>
      </c>
      <c r="AP620" s="66">
        <f>_xll.qlIndexFixing($Z$5,AM620,,Trigger)</f>
        <v>5.8710656584684551E-3</v>
      </c>
      <c r="AQ620" s="66">
        <f>_xll.qlIndexFixing($AS$1,AN620,,Trigger)</f>
        <v>5.9992265173472179E-3</v>
      </c>
      <c r="AR620" s="189">
        <f t="shared" si="25"/>
        <v>-1.2816085887876281</v>
      </c>
    </row>
    <row r="621" spans="38:44" ht="11.25" customHeight="1" x14ac:dyDescent="0.25">
      <c r="AL621" s="30" t="s">
        <v>38</v>
      </c>
      <c r="AM621" s="29">
        <f>_xll.qlInterestRateIndexFixingDate(IborIndex&amp;Tenor,AN621,Trigger)</f>
        <v>43739</v>
      </c>
      <c r="AN621" s="29">
        <f>_xll.qlCalendarAdvance(Calendar,AN620,AL621,"f",,Trigger)</f>
        <v>43741</v>
      </c>
      <c r="AO621" s="29">
        <f>_xll.qlInterestRateIndexMaturity(IborIndex&amp;Tenor,AN621,Trigger)</f>
        <v>43773</v>
      </c>
      <c r="AP621" s="66">
        <f>_xll.qlIndexFixing($Z$5,AM621,,Trigger)</f>
        <v>5.9449277653916832E-3</v>
      </c>
      <c r="AQ621" s="66">
        <f>_xll.qlIndexFixing($AS$1,AN621,,Trigger)</f>
        <v>6.0621704116942303E-3</v>
      </c>
      <c r="AR621" s="189">
        <f t="shared" si="25"/>
        <v>-1.172426463025471</v>
      </c>
    </row>
    <row r="622" spans="38:44" ht="11.25" customHeight="1" x14ac:dyDescent="0.25">
      <c r="AL622" s="30" t="s">
        <v>38</v>
      </c>
      <c r="AM622" s="29">
        <f>_xll.qlInterestRateIndexFixingDate(IborIndex&amp;Tenor,AN622,Trigger)</f>
        <v>43746</v>
      </c>
      <c r="AN622" s="29">
        <f>_xll.qlCalendarAdvance(Calendar,AN621,AL622,"f",,Trigger)</f>
        <v>43748</v>
      </c>
      <c r="AO622" s="29">
        <f>_xll.qlInterestRateIndexMaturity(IborIndex&amp;Tenor,AN622,Trigger)</f>
        <v>43780</v>
      </c>
      <c r="AP622" s="66">
        <f>_xll.qlIndexFixing($Z$5,AM622,,Trigger)</f>
        <v>6.0183830411311701E-3</v>
      </c>
      <c r="AQ622" s="66">
        <f>_xll.qlIndexFixing($AS$1,AN622,,Trigger)</f>
        <v>6.1249282226370728E-3</v>
      </c>
      <c r="AR622" s="189">
        <f t="shared" si="25"/>
        <v>-1.0654518150590275</v>
      </c>
    </row>
    <row r="623" spans="38:44" ht="11.25" customHeight="1" x14ac:dyDescent="0.25">
      <c r="AL623" s="30" t="s">
        <v>38</v>
      </c>
      <c r="AM623" s="29">
        <f>_xll.qlInterestRateIndexFixingDate(IborIndex&amp;Tenor,AN623,Trigger)</f>
        <v>43753</v>
      </c>
      <c r="AN623" s="29">
        <f>_xll.qlCalendarAdvance(Calendar,AN622,AL623,"f",,Trigger)</f>
        <v>43755</v>
      </c>
      <c r="AO623" s="29">
        <f>_xll.qlInterestRateIndexMaturity(IborIndex&amp;Tenor,AN623,Trigger)</f>
        <v>43787</v>
      </c>
      <c r="AP623" s="66">
        <f>_xll.qlIndexFixing($Z$5,AM623,,Trigger)</f>
        <v>6.0914166077330467E-3</v>
      </c>
      <c r="AQ623" s="66">
        <f>_xll.qlIndexFixing($AS$1,AN623,,Trigger)</f>
        <v>6.1874999471562258E-3</v>
      </c>
      <c r="AR623" s="189">
        <f t="shared" si="25"/>
        <v>-0.96083339423179082</v>
      </c>
    </row>
    <row r="624" spans="38:44" ht="11.25" customHeight="1" x14ac:dyDescent="0.25">
      <c r="AL624" s="30" t="s">
        <v>38</v>
      </c>
      <c r="AM624" s="29">
        <f>_xll.qlInterestRateIndexFixingDate(IborIndex&amp;Tenor,AN624,Trigger)</f>
        <v>43760</v>
      </c>
      <c r="AN624" s="29">
        <f>_xll.qlCalendarAdvance(Calendar,AN623,AL624,"f",,Trigger)</f>
        <v>43762</v>
      </c>
      <c r="AO624" s="29">
        <f>_xll.qlInterestRateIndexMaturity(IborIndex&amp;Tenor,AN624,Trigger)</f>
        <v>43794</v>
      </c>
      <c r="AP624" s="66">
        <f>_xll.qlIndexFixing($Z$5,AM624,,Trigger)</f>
        <v>6.16401358689872E-3</v>
      </c>
      <c r="AQ624" s="66">
        <f>_xll.qlIndexFixing($AS$1,AN624,,Trigger)</f>
        <v>6.2498855822424836E-3</v>
      </c>
      <c r="AR624" s="189">
        <f t="shared" si="25"/>
        <v>-0.8587199534376353</v>
      </c>
    </row>
    <row r="625" spans="38:44" ht="11.25" customHeight="1" x14ac:dyDescent="0.25">
      <c r="AL625" s="30" t="s">
        <v>38</v>
      </c>
      <c r="AM625" s="29">
        <f>_xll.qlInterestRateIndexFixingDate(IborIndex&amp;Tenor,AN625,Trigger)</f>
        <v>43767</v>
      </c>
      <c r="AN625" s="29">
        <f>_xll.qlCalendarAdvance(Calendar,AN624,AL625,"f",,Trigger)</f>
        <v>43769</v>
      </c>
      <c r="AO625" s="29">
        <f>_xll.qlInterestRateIndexMaturity(IborIndex&amp;Tenor,AN625,Trigger)</f>
        <v>43798</v>
      </c>
      <c r="AP625" s="66">
        <f>_xll.qlIndexFixing($Z$5,AM625,,Trigger)</f>
        <v>6.2206490322047614E-3</v>
      </c>
      <c r="AQ625" s="66">
        <f>_xll.qlIndexFixing($AS$1,AN625,,Trigger)</f>
        <v>6.3076028932629313E-3</v>
      </c>
      <c r="AR625" s="189">
        <f t="shared" si="25"/>
        <v>-0.86953861058169934</v>
      </c>
    </row>
    <row r="626" spans="38:44" ht="11.25" customHeight="1" x14ac:dyDescent="0.25">
      <c r="AL626" s="30" t="s">
        <v>38</v>
      </c>
      <c r="AM626" s="29">
        <f>_xll.qlInterestRateIndexFixingDate(IborIndex&amp;Tenor,AN626,Trigger)</f>
        <v>43774</v>
      </c>
      <c r="AN626" s="29">
        <f>_xll.qlCalendarAdvance(Calendar,AN625,AL626,"f",,Trigger)</f>
        <v>43776</v>
      </c>
      <c r="AO626" s="29">
        <f>_xll.qlInterestRateIndexMaturity(IborIndex&amp;Tenor,AN626,Trigger)</f>
        <v>43808</v>
      </c>
      <c r="AP626" s="66">
        <f>_xll.qlIndexFixing($Z$5,AM626,,Trigger)</f>
        <v>6.3078382680883949E-3</v>
      </c>
      <c r="AQ626" s="66">
        <f>_xll.qlIndexFixing($AS$1,AN626,,Trigger)</f>
        <v>6.3696285413445963E-3</v>
      </c>
      <c r="AR626" s="189">
        <f t="shared" si="25"/>
        <v>-0.61790273256201456</v>
      </c>
    </row>
    <row r="627" spans="38:44" ht="11.25" customHeight="1" x14ac:dyDescent="0.25">
      <c r="AL627" s="30" t="s">
        <v>38</v>
      </c>
      <c r="AM627" s="29">
        <f>_xll.qlInterestRateIndexFixingDate(IborIndex&amp;Tenor,AN627,Trigger)</f>
        <v>43781</v>
      </c>
      <c r="AN627" s="29">
        <f>_xll.qlCalendarAdvance(Calendar,AN626,AL627,"f",,Trigger)</f>
        <v>43783</v>
      </c>
      <c r="AO627" s="29">
        <f>_xll.qlInterestRateIndexMaturity(IborIndex&amp;Tenor,AN627,Trigger)</f>
        <v>43815</v>
      </c>
      <c r="AP627" s="66">
        <f>_xll.qlIndexFixing($Z$5,AM627,,Trigger)</f>
        <v>6.3790362118740229E-3</v>
      </c>
      <c r="AQ627" s="66">
        <f>_xll.qlIndexFixing($AS$1,AN627,,Trigger)</f>
        <v>6.4314680838712945E-3</v>
      </c>
      <c r="AR627" s="189">
        <f t="shared" si="25"/>
        <v>-0.52431871997271617</v>
      </c>
    </row>
    <row r="628" spans="38:44" ht="11.25" customHeight="1" x14ac:dyDescent="0.25">
      <c r="AL628" s="30" t="s">
        <v>38</v>
      </c>
      <c r="AM628" s="29">
        <f>_xll.qlInterestRateIndexFixingDate(IborIndex&amp;Tenor,AN628,Trigger)</f>
        <v>43788</v>
      </c>
      <c r="AN628" s="29">
        <f>_xll.qlCalendarAdvance(Calendar,AN627,AL628,"f",,Trigger)</f>
        <v>43790</v>
      </c>
      <c r="AO628" s="29">
        <f>_xll.qlInterestRateIndexMaturity(IborIndex&amp;Tenor,AN628,Trigger)</f>
        <v>43822</v>
      </c>
      <c r="AP628" s="66">
        <f>_xll.qlIndexFixing($Z$5,AM628,,Trigger)</f>
        <v>6.4497380517641867E-3</v>
      </c>
      <c r="AQ628" s="66">
        <f>_xll.qlIndexFixing($AS$1,AN628,,Trigger)</f>
        <v>6.5020117111727616E-3</v>
      </c>
      <c r="AR628" s="189">
        <f t="shared" si="25"/>
        <v>-0.52273659408574868</v>
      </c>
    </row>
    <row r="629" spans="38:44" ht="11.25" customHeight="1" x14ac:dyDescent="0.25">
      <c r="AL629" s="30" t="s">
        <v>38</v>
      </c>
      <c r="AM629" s="29">
        <f>_xll.qlInterestRateIndexFixingDate(IborIndex&amp;Tenor,AN629,Trigger)</f>
        <v>43795</v>
      </c>
      <c r="AN629" s="29">
        <f>_xll.qlCalendarAdvance(Calendar,AN628,AL629,"f",,Trigger)</f>
        <v>43797</v>
      </c>
      <c r="AO629" s="29">
        <f>_xll.qlInterestRateIndexMaturity(IborIndex&amp;Tenor,AN629,Trigger)</f>
        <v>43829</v>
      </c>
      <c r="AP629" s="66">
        <f>_xll.qlIndexFixing($Z$5,AM629,,Trigger)</f>
        <v>6.5199289078590739E-3</v>
      </c>
      <c r="AQ629" s="66">
        <f>_xll.qlIndexFixing($AS$1,AN629,,Trigger)</f>
        <v>6.5590223114357412E-3</v>
      </c>
      <c r="AR629" s="189">
        <f t="shared" si="25"/>
        <v>-0.3909340357666734</v>
      </c>
    </row>
    <row r="630" spans="38:44" ht="11.25" customHeight="1" x14ac:dyDescent="0.25">
      <c r="AL630" s="30" t="s">
        <v>38</v>
      </c>
      <c r="AM630" s="29">
        <f>_xll.qlInterestRateIndexFixingDate(IborIndex&amp;Tenor,AN630,Trigger)</f>
        <v>43802</v>
      </c>
      <c r="AN630" s="29">
        <f>_xll.qlCalendarAdvance(Calendar,AN629,AL630,"f",,Trigger)</f>
        <v>43804</v>
      </c>
      <c r="AO630" s="29">
        <f>_xll.qlInterestRateIndexMaturity(IborIndex&amp;Tenor,AN630,Trigger)</f>
        <v>43836</v>
      </c>
      <c r="AP630" s="66">
        <f>_xll.qlIndexFixing($Z$5,AM630,,Trigger)</f>
        <v>6.5895938999491199E-3</v>
      </c>
      <c r="AQ630" s="66">
        <f>_xll.qlIndexFixing($AS$1,AN630,,Trigger)</f>
        <v>6.6202913472083432E-3</v>
      </c>
      <c r="AR630" s="189">
        <f t="shared" si="25"/>
        <v>-0.30697447259223248</v>
      </c>
    </row>
    <row r="631" spans="38:44" ht="11.25" customHeight="1" x14ac:dyDescent="0.25">
      <c r="AL631" s="30" t="s">
        <v>38</v>
      </c>
      <c r="AM631" s="29">
        <f>_xll.qlInterestRateIndexFixingDate(IborIndex&amp;Tenor,AN631,Trigger)</f>
        <v>43809</v>
      </c>
      <c r="AN631" s="29">
        <f>_xll.qlCalendarAdvance(Calendar,AN630,AL631,"f",,Trigger)</f>
        <v>43811</v>
      </c>
      <c r="AO631" s="29">
        <f>_xll.qlInterestRateIndexMaturity(IborIndex&amp;Tenor,AN631,Trigger)</f>
        <v>43843</v>
      </c>
      <c r="AP631" s="66">
        <f>_xll.qlIndexFixing($Z$5,AM631,,Trigger)</f>
        <v>6.6587181475274981E-3</v>
      </c>
      <c r="AQ631" s="66">
        <f>_xll.qlIndexFixing($AS$1,AN631,,Trigger)</f>
        <v>6.6813742727285744E-3</v>
      </c>
      <c r="AR631" s="189">
        <f t="shared" si="25"/>
        <v>-0.22656125201076308</v>
      </c>
    </row>
    <row r="632" spans="38:44" ht="11.25" customHeight="1" x14ac:dyDescent="0.25">
      <c r="AL632" s="30" t="s">
        <v>38</v>
      </c>
      <c r="AM632" s="29">
        <f>_xll.qlInterestRateIndexFixingDate(IborIndex&amp;Tenor,AN632,Trigger)</f>
        <v>43816</v>
      </c>
      <c r="AN632" s="29">
        <f>_xll.qlCalendarAdvance(Calendar,AN631,AL632,"f",,Trigger)</f>
        <v>43818</v>
      </c>
      <c r="AO632" s="29">
        <f>_xll.qlInterestRateIndexMaturity(IborIndex&amp;Tenor,AN632,Trigger)</f>
        <v>43850</v>
      </c>
      <c r="AP632" s="66">
        <f>_xll.qlIndexFixing($Z$5,AM632,,Trigger)</f>
        <v>6.7272867698126015E-3</v>
      </c>
      <c r="AQ632" s="66">
        <f>_xll.qlIndexFixing($AS$1,AN632,,Trigger)</f>
        <v>6.742271085054272E-3</v>
      </c>
      <c r="AR632" s="189">
        <f t="shared" si="25"/>
        <v>-0.14984315241670446</v>
      </c>
    </row>
    <row r="633" spans="38:44" ht="11.25" customHeight="1" x14ac:dyDescent="0.25">
      <c r="AL633" s="30" t="s">
        <v>38</v>
      </c>
      <c r="AM633" s="29">
        <f>_xll.qlInterestRateIndexFixingDate(IborIndex&amp;Tenor,AN633,Trigger)</f>
        <v>43822</v>
      </c>
      <c r="AN633" s="29">
        <f>_xll.qlCalendarAdvance(Calendar,AN632,AL633,"f",,Trigger)</f>
        <v>43826</v>
      </c>
      <c r="AO633" s="29">
        <f>_xll.qlInterestRateIndexMaturity(IborIndex&amp;Tenor,AN633,Trigger)</f>
        <v>43857</v>
      </c>
      <c r="AP633" s="66">
        <f>_xll.qlIndexFixing($Z$5,AM633,,Trigger)</f>
        <v>6.8000868972720261E-3</v>
      </c>
      <c r="AQ633" s="66">
        <f>_xll.qlIndexFixing($AS$1,AN633,,Trigger)</f>
        <v>6.8116395445366558E-3</v>
      </c>
      <c r="AR633" s="189">
        <f t="shared" si="25"/>
        <v>-0.11552647264629658</v>
      </c>
    </row>
    <row r="634" spans="38:44" ht="11.25" customHeight="1" x14ac:dyDescent="0.25">
      <c r="AL634" s="30" t="s">
        <v>38</v>
      </c>
      <c r="AM634" s="29">
        <f>_xll.qlInterestRateIndexFixingDate(IborIndex&amp;Tenor,AN634,Trigger)</f>
        <v>43830</v>
      </c>
      <c r="AN634" s="29">
        <f>_xll.qlCalendarAdvance(Calendar,AN633,AL634,"f",,Trigger)</f>
        <v>43833</v>
      </c>
      <c r="AO634" s="29">
        <f>_xll.qlInterestRateIndexMaturity(IborIndex&amp;Tenor,AN634,Trigger)</f>
        <v>43864</v>
      </c>
      <c r="AP634" s="66">
        <f>_xll.qlIndexFixing($Z$5,AM634,,Trigger)</f>
        <v>6.867456760962321E-3</v>
      </c>
      <c r="AQ634" s="66">
        <f>_xll.qlIndexFixing($AS$1,AN634,,Trigger)</f>
        <v>6.8721375330264619E-3</v>
      </c>
      <c r="AR634" s="189">
        <f t="shared" si="25"/>
        <v>-4.6807720641408798E-2</v>
      </c>
    </row>
    <row r="635" spans="38:44" ht="11.25" customHeight="1" x14ac:dyDescent="0.25">
      <c r="AL635" s="30" t="s">
        <v>38</v>
      </c>
      <c r="AM635" s="29">
        <f>_xll.qlInterestRateIndexFixingDate(IborIndex&amp;Tenor,AN635,Trigger)</f>
        <v>43838</v>
      </c>
      <c r="AN635" s="29">
        <f>_xll.qlCalendarAdvance(Calendar,AN634,AL635,"f",,Trigger)</f>
        <v>43840</v>
      </c>
      <c r="AO635" s="29">
        <f>_xll.qlInterestRateIndexMaturity(IborIndex&amp;Tenor,AN635,Trigger)</f>
        <v>43871</v>
      </c>
      <c r="AP635" s="66">
        <f>_xll.qlIndexFixing($Z$5,AM635,,Trigger)</f>
        <v>6.9342252913236783E-3</v>
      </c>
      <c r="AQ635" s="66">
        <f>_xll.qlIndexFixing($AS$1,AN635,,Trigger)</f>
        <v>6.9324493991471383E-3</v>
      </c>
      <c r="AR635" s="189">
        <f t="shared" si="25"/>
        <v>1.7758921765399782E-2</v>
      </c>
    </row>
    <row r="636" spans="38:44" ht="11.25" customHeight="1" x14ac:dyDescent="0.25">
      <c r="AL636" s="30" t="s">
        <v>38</v>
      </c>
      <c r="AM636" s="29">
        <f>_xll.qlInterestRateIndexFixingDate(IborIndex&amp;Tenor,AN636,Trigger)</f>
        <v>43845</v>
      </c>
      <c r="AN636" s="29">
        <f>_xll.qlCalendarAdvance(Calendar,AN635,AL636,"f",,Trigger)</f>
        <v>43847</v>
      </c>
      <c r="AO636" s="29">
        <f>_xll.qlInterestRateIndexMaturity(IborIndex&amp;Tenor,AN636,Trigger)</f>
        <v>43878</v>
      </c>
      <c r="AP636" s="66">
        <f>_xll.qlIndexFixing($Z$5,AM636,,Trigger)</f>
        <v>7.0003776070934245E-3</v>
      </c>
      <c r="AQ636" s="66">
        <f>_xll.qlIndexFixing($AS$1,AN636,,Trigger)</f>
        <v>6.9925751399977799E-3</v>
      </c>
      <c r="AR636" s="189">
        <f t="shared" si="25"/>
        <v>7.8024670956446107E-2</v>
      </c>
    </row>
    <row r="637" spans="38:44" ht="11.25" customHeight="1" x14ac:dyDescent="0.25">
      <c r="AL637" s="30" t="s">
        <v>38</v>
      </c>
      <c r="AM637" s="29">
        <f>_xll.qlInterestRateIndexFixingDate(IborIndex&amp;Tenor,AN637,Trigger)</f>
        <v>43852</v>
      </c>
      <c r="AN637" s="29">
        <f>_xll.qlCalendarAdvance(Calendar,AN636,AL637,"f",,Trigger)</f>
        <v>43854</v>
      </c>
      <c r="AO637" s="29">
        <f>_xll.qlInterestRateIndexMaturity(IborIndex&amp;Tenor,AN637,Trigger)</f>
        <v>43885</v>
      </c>
      <c r="AP637" s="66">
        <f>_xll.qlIndexFixing($Z$5,AM637,,Trigger)</f>
        <v>7.0658988267587623E-3</v>
      </c>
      <c r="AQ637" s="66">
        <f>_xll.qlIndexFixing($AS$1,AN637,,Trigger)</f>
        <v>7.0525147526852164E-3</v>
      </c>
      <c r="AR637" s="189">
        <f t="shared" si="25"/>
        <v>0.13384074073545874</v>
      </c>
    </row>
    <row r="638" spans="38:44" ht="11.25" customHeight="1" x14ac:dyDescent="0.25">
      <c r="AL638" s="30" t="s">
        <v>38</v>
      </c>
      <c r="AM638" s="29">
        <f>_xll.qlInterestRateIndexFixingDate(IborIndex&amp;Tenor,AN638,Trigger)</f>
        <v>43859</v>
      </c>
      <c r="AN638" s="29">
        <f>_xll.qlCalendarAdvance(Calendar,AN637,AL638,"f",,Trigger)</f>
        <v>43861</v>
      </c>
      <c r="AO638" s="29">
        <f>_xll.qlInterestRateIndexMaturity(IborIndex&amp;Tenor,AN638,Trigger)</f>
        <v>43889</v>
      </c>
      <c r="AP638" s="66">
        <f>_xll.qlIndexFixing($Z$5,AM638,,Trigger)</f>
        <v>7.1168153949258918E-3</v>
      </c>
      <c r="AQ638" s="66">
        <f>_xll.qlIndexFixing($AS$1,AN638,,Trigger)</f>
        <v>7.1036222972438775E-3</v>
      </c>
      <c r="AR638" s="189">
        <f t="shared" si="25"/>
        <v>0.13193097682014271</v>
      </c>
    </row>
    <row r="639" spans="38:44" ht="11.25" customHeight="1" x14ac:dyDescent="0.25">
      <c r="AL639" s="30" t="s">
        <v>38</v>
      </c>
      <c r="AM639" s="29">
        <f>_xll.qlInterestRateIndexFixingDate(IborIndex&amp;Tenor,AN639,Trigger)</f>
        <v>43866</v>
      </c>
      <c r="AN639" s="29">
        <f>_xll.qlCalendarAdvance(Calendar,AN638,AL639,"f",,Trigger)</f>
        <v>43868</v>
      </c>
      <c r="AO639" s="29">
        <f>_xll.qlInterestRateIndexMaturity(IborIndex&amp;Tenor,AN639,Trigger)</f>
        <v>43899</v>
      </c>
      <c r="AP639" s="66">
        <f>_xll.qlIndexFixing($Z$5,AM639,,Trigger)</f>
        <v>7.1949884505878763E-3</v>
      </c>
      <c r="AQ639" s="66">
        <f>_xll.qlIndexFixing($AS$1,AN639,,Trigger)</f>
        <v>7.1632138748060565E-3</v>
      </c>
      <c r="AR639" s="189">
        <f t="shared" si="25"/>
        <v>0.3177457578181983</v>
      </c>
    </row>
    <row r="640" spans="38:44" ht="11.25" customHeight="1" x14ac:dyDescent="0.25">
      <c r="AL640" s="30" t="s">
        <v>38</v>
      </c>
      <c r="AM640" s="29">
        <f>_xll.qlInterestRateIndexFixingDate(IborIndex&amp;Tenor,AN640,Trigger)</f>
        <v>43873</v>
      </c>
      <c r="AN640" s="29">
        <f>_xll.qlCalendarAdvance(Calendar,AN639,AL640,"f",,Trigger)</f>
        <v>43875</v>
      </c>
      <c r="AO640" s="29">
        <f>_xll.qlInterestRateIndexMaturity(IborIndex&amp;Tenor,AN640,Trigger)</f>
        <v>43906</v>
      </c>
      <c r="AP640" s="66">
        <f>_xll.qlIndexFixing($Z$5,AM640,,Trigger)</f>
        <v>7.2585270905966394E-3</v>
      </c>
      <c r="AQ640" s="66">
        <f>_xll.qlIndexFixing($AS$1,AN640,,Trigger)</f>
        <v>7.2226193037406884E-3</v>
      </c>
      <c r="AR640" s="189">
        <f t="shared" si="25"/>
        <v>0.35907786855951007</v>
      </c>
    </row>
    <row r="641" spans="38:44" ht="11.25" customHeight="1" x14ac:dyDescent="0.25">
      <c r="AL641" s="30" t="s">
        <v>38</v>
      </c>
      <c r="AM641" s="29">
        <f>_xll.qlInterestRateIndexFixingDate(IborIndex&amp;Tenor,AN641,Trigger)</f>
        <v>43880</v>
      </c>
      <c r="AN641" s="29">
        <f>_xll.qlCalendarAdvance(Calendar,AN640,AL641,"f",,Trigger)</f>
        <v>43882</v>
      </c>
      <c r="AO641" s="29">
        <f>_xll.qlInterestRateIndexMaturity(IborIndex&amp;Tenor,AN641,Trigger)</f>
        <v>43913</v>
      </c>
      <c r="AP641" s="66">
        <f>_xll.qlIndexFixing($Z$5,AM641,,Trigger)</f>
        <v>7.3213751062090231E-3</v>
      </c>
      <c r="AQ641" s="66">
        <f>_xll.qlIndexFixing($AS$1,AN641,,Trigger)</f>
        <v>7.2818385813740501E-3</v>
      </c>
      <c r="AR641" s="189">
        <f t="shared" si="25"/>
        <v>0.39536524834972964</v>
      </c>
    </row>
    <row r="642" spans="38:44" ht="11.25" customHeight="1" x14ac:dyDescent="0.25">
      <c r="AL642" s="30" t="s">
        <v>38</v>
      </c>
      <c r="AM642" s="29">
        <f>_xll.qlInterestRateIndexFixingDate(IborIndex&amp;Tenor,AN642,Trigger)</f>
        <v>43887</v>
      </c>
      <c r="AN642" s="29">
        <f>_xll.qlCalendarAdvance(Calendar,AN641,AL642,"f",,Trigger)</f>
        <v>43889</v>
      </c>
      <c r="AO642" s="29">
        <f>_xll.qlInterestRateIndexMaturity(IborIndex&amp;Tenor,AN642,Trigger)</f>
        <v>43921</v>
      </c>
      <c r="AP642" s="66">
        <f>_xll.qlIndexFixing($Z$5,AM642,,Trigger)</f>
        <v>7.3879661002393404E-3</v>
      </c>
      <c r="AQ642" s="66">
        <f>_xll.qlIndexFixing($AS$1,AN642,,Trigger)</f>
        <v>7.3494207930631964E-3</v>
      </c>
      <c r="AR642" s="189">
        <f t="shared" si="25"/>
        <v>0.38545307176143967</v>
      </c>
    </row>
    <row r="643" spans="38:44" ht="11.25" customHeight="1" x14ac:dyDescent="0.25">
      <c r="AL643" s="30" t="s">
        <v>38</v>
      </c>
      <c r="AM643" s="29">
        <f>_xll.qlInterestRateIndexFixingDate(IborIndex&amp;Tenor,AN643,Trigger)</f>
        <v>43894</v>
      </c>
      <c r="AN643" s="29">
        <f>_xll.qlCalendarAdvance(Calendar,AN642,AL643,"f",,Trigger)</f>
        <v>43896</v>
      </c>
      <c r="AO643" s="29">
        <f>_xll.qlInterestRateIndexMaturity(IborIndex&amp;Tenor,AN643,Trigger)</f>
        <v>43927</v>
      </c>
      <c r="AP643" s="66">
        <f>_xll.qlIndexFixing($Z$5,AM643,,Trigger)</f>
        <v>7.4449397336680493E-3</v>
      </c>
      <c r="AQ643" s="66">
        <f>_xll.qlIndexFixing($AS$1,AN643,,Trigger)</f>
        <v>7.425280262953241E-3</v>
      </c>
      <c r="AR643" s="189">
        <f t="shared" ref="AR643:AR706" si="26">(AP643-AQ643)*10000</f>
        <v>0.19659470714808275</v>
      </c>
    </row>
    <row r="644" spans="38:44" ht="11.25" customHeight="1" x14ac:dyDescent="0.25">
      <c r="AL644" s="30" t="s">
        <v>38</v>
      </c>
      <c r="AM644" s="29">
        <f>_xll.qlInterestRateIndexFixingDate(IborIndex&amp;Tenor,AN644,Trigger)</f>
        <v>43901</v>
      </c>
      <c r="AN644" s="29">
        <f>_xll.qlCalendarAdvance(Calendar,AN643,AL644,"f",,Trigger)</f>
        <v>43903</v>
      </c>
      <c r="AO644" s="29">
        <f>_xll.qlInterestRateIndexMaturity(IborIndex&amp;Tenor,AN644,Trigger)</f>
        <v>43935</v>
      </c>
      <c r="AP644" s="66">
        <f>_xll.qlIndexFixing($Z$5,AM644,,Trigger)</f>
        <v>7.509970880093253E-3</v>
      </c>
      <c r="AQ644" s="66">
        <f>_xll.qlIndexFixing($AS$1,AN644,,Trigger)</f>
        <v>7.4668802118352338E-3</v>
      </c>
      <c r="AR644" s="189">
        <f t="shared" si="26"/>
        <v>0.43090668258019205</v>
      </c>
    </row>
    <row r="645" spans="38:44" ht="11.25" customHeight="1" x14ac:dyDescent="0.25">
      <c r="AL645" s="30" t="s">
        <v>38</v>
      </c>
      <c r="AM645" s="29">
        <f>_xll.qlInterestRateIndexFixingDate(IborIndex&amp;Tenor,AN645,Trigger)</f>
        <v>43908</v>
      </c>
      <c r="AN645" s="29">
        <f>_xll.qlCalendarAdvance(Calendar,AN644,AL645,"f",,Trigger)</f>
        <v>43910</v>
      </c>
      <c r="AO645" s="29">
        <f>_xll.qlInterestRateIndexMaturity(IborIndex&amp;Tenor,AN645,Trigger)</f>
        <v>43941</v>
      </c>
      <c r="AP645" s="66">
        <f>_xll.qlIndexFixing($Z$5,AM645,,Trigger)</f>
        <v>7.5655632699603379E-3</v>
      </c>
      <c r="AQ645" s="66">
        <f>_xll.qlIndexFixing($AS$1,AN645,,Trigger)</f>
        <v>7.5253306961614048E-3</v>
      </c>
      <c r="AR645" s="189">
        <f t="shared" si="26"/>
        <v>0.40232573798933136</v>
      </c>
    </row>
    <row r="646" spans="38:44" ht="11.25" customHeight="1" x14ac:dyDescent="0.25">
      <c r="AL646" s="30" t="s">
        <v>38</v>
      </c>
      <c r="AM646" s="29">
        <f>_xll.qlInterestRateIndexFixingDate(IborIndex&amp;Tenor,AN646,Trigger)</f>
        <v>43915</v>
      </c>
      <c r="AN646" s="29">
        <f>_xll.qlCalendarAdvance(Calendar,AN645,AL646,"f",,Trigger)</f>
        <v>43917</v>
      </c>
      <c r="AO646" s="29">
        <f>_xll.qlInterestRateIndexMaturity(IborIndex&amp;Tenor,AN646,Trigger)</f>
        <v>43948</v>
      </c>
      <c r="AP646" s="66">
        <f>_xll.qlIndexFixing($Z$5,AM646,,Trigger)</f>
        <v>7.6247349209612736E-3</v>
      </c>
      <c r="AQ646" s="66">
        <f>_xll.qlIndexFixing($AS$1,AN646,,Trigger)</f>
        <v>7.5793693624648384E-3</v>
      </c>
      <c r="AR646" s="189">
        <f t="shared" si="26"/>
        <v>0.45365558496435199</v>
      </c>
    </row>
    <row r="647" spans="38:44" ht="11.25" customHeight="1" x14ac:dyDescent="0.25">
      <c r="AL647" s="30" t="s">
        <v>38</v>
      </c>
      <c r="AM647" s="29">
        <f>_xll.qlInterestRateIndexFixingDate(IborIndex&amp;Tenor,AN647,Trigger)</f>
        <v>43922</v>
      </c>
      <c r="AN647" s="29">
        <f>_xll.qlCalendarAdvance(Calendar,AN646,AL647,"f",,Trigger)</f>
        <v>43924</v>
      </c>
      <c r="AO647" s="29">
        <f>_xll.qlInterestRateIndexMaturity(IborIndex&amp;Tenor,AN647,Trigger)</f>
        <v>43955</v>
      </c>
      <c r="AP647" s="66">
        <f>_xll.qlIndexFixing($Z$5,AM647,,Trigger)</f>
        <v>7.6831266493067188E-3</v>
      </c>
      <c r="AQ647" s="66">
        <f>_xll.qlIndexFixing($AS$1,AN647,,Trigger)</f>
        <v>7.6374596061121736E-3</v>
      </c>
      <c r="AR647" s="189">
        <f t="shared" si="26"/>
        <v>0.45667043194545265</v>
      </c>
    </row>
    <row r="648" spans="38:44" ht="11.25" customHeight="1" x14ac:dyDescent="0.25">
      <c r="AL648" s="30" t="s">
        <v>38</v>
      </c>
      <c r="AM648" s="29">
        <f>_xll.qlInterestRateIndexFixingDate(IborIndex&amp;Tenor,AN648,Trigger)</f>
        <v>43929</v>
      </c>
      <c r="AN648" s="29">
        <f>_xll.qlCalendarAdvance(Calendar,AN647,AL648,"f",,Trigger)</f>
        <v>43935</v>
      </c>
      <c r="AO648" s="29">
        <f>_xll.qlInterestRateIndexMaturity(IborIndex&amp;Tenor,AN648,Trigger)</f>
        <v>43965</v>
      </c>
      <c r="AP648" s="66">
        <f>_xll.qlIndexFixing($Z$5,AM648,,Trigger)</f>
        <v>7.7691779125341753E-3</v>
      </c>
      <c r="AQ648" s="66">
        <f>_xll.qlIndexFixing($AS$1,AN648,,Trigger)</f>
        <v>7.720268592372459E-3</v>
      </c>
      <c r="AR648" s="189">
        <f t="shared" si="26"/>
        <v>0.48909320161716341</v>
      </c>
    </row>
    <row r="649" spans="38:44" ht="11.25" customHeight="1" x14ac:dyDescent="0.25">
      <c r="AL649" s="30" t="s">
        <v>38</v>
      </c>
      <c r="AM649" s="29">
        <f>_xll.qlInterestRateIndexFixingDate(IborIndex&amp;Tenor,AN649,Trigger)</f>
        <v>43938</v>
      </c>
      <c r="AN649" s="29">
        <f>_xll.qlCalendarAdvance(Calendar,AN648,AL649,"f",,Trigger)</f>
        <v>43942</v>
      </c>
      <c r="AO649" s="29">
        <f>_xll.qlInterestRateIndexMaturity(IborIndex&amp;Tenor,AN649,Trigger)</f>
        <v>43972</v>
      </c>
      <c r="AP649" s="66">
        <f>_xll.qlIndexFixing($Z$5,AM649,,Trigger)</f>
        <v>7.8255542691145763E-3</v>
      </c>
      <c r="AQ649" s="66">
        <f>_xll.qlIndexFixing($AS$1,AN649,,Trigger)</f>
        <v>7.7779091978161241E-3</v>
      </c>
      <c r="AR649" s="189">
        <f t="shared" si="26"/>
        <v>0.47645071298452191</v>
      </c>
    </row>
    <row r="650" spans="38:44" ht="11.25" customHeight="1" x14ac:dyDescent="0.25">
      <c r="AL650" s="30" t="s">
        <v>38</v>
      </c>
      <c r="AM650" s="29">
        <f>_xll.qlInterestRateIndexFixingDate(IborIndex&amp;Tenor,AN650,Trigger)</f>
        <v>43945</v>
      </c>
      <c r="AN650" s="29">
        <f>_xll.qlCalendarAdvance(Calendar,AN649,AL650,"f",,Trigger)</f>
        <v>43949</v>
      </c>
      <c r="AO650" s="29">
        <f>_xll.qlInterestRateIndexMaturity(IborIndex&amp;Tenor,AN650,Trigger)</f>
        <v>43979</v>
      </c>
      <c r="AP650" s="66">
        <f>_xll.qlIndexFixing($Z$5,AM650,,Trigger)</f>
        <v>7.8810986192525689E-3</v>
      </c>
      <c r="AQ650" s="66">
        <f>_xll.qlIndexFixing($AS$1,AN650,,Trigger)</f>
        <v>7.8228417235265222E-3</v>
      </c>
      <c r="AR650" s="189">
        <f t="shared" si="26"/>
        <v>0.58256895726046742</v>
      </c>
    </row>
    <row r="651" spans="38:44" ht="11.25" customHeight="1" x14ac:dyDescent="0.25">
      <c r="AL651" s="30" t="s">
        <v>38</v>
      </c>
      <c r="AM651" s="29">
        <f>_xll.qlInterestRateIndexFixingDate(IborIndex&amp;Tenor,AN651,Trigger)</f>
        <v>43951</v>
      </c>
      <c r="AN651" s="29">
        <f>_xll.qlCalendarAdvance(Calendar,AN650,AL651,"f",,Trigger)</f>
        <v>43956</v>
      </c>
      <c r="AO651" s="29">
        <f>_xll.qlInterestRateIndexMaturity(IborIndex&amp;Tenor,AN651,Trigger)</f>
        <v>43987</v>
      </c>
      <c r="AP651" s="66">
        <f>_xll.qlIndexFixing($Z$5,AM651,,Trigger)</f>
        <v>7.939713006335225E-3</v>
      </c>
      <c r="AQ651" s="66">
        <f>_xll.qlIndexFixing($AS$1,AN651,,Trigger)</f>
        <v>7.8926319235478326E-3</v>
      </c>
      <c r="AR651" s="189">
        <f t="shared" si="26"/>
        <v>0.47081082787392425</v>
      </c>
    </row>
    <row r="652" spans="38:44" ht="11.25" customHeight="1" x14ac:dyDescent="0.25">
      <c r="AL652" s="30" t="s">
        <v>38</v>
      </c>
      <c r="AM652" s="29">
        <f>_xll.qlInterestRateIndexFixingDate(IborIndex&amp;Tenor,AN652,Trigger)</f>
        <v>43959</v>
      </c>
      <c r="AN652" s="29">
        <f>_xll.qlCalendarAdvance(Calendar,AN651,AL652,"f",,Trigger)</f>
        <v>43963</v>
      </c>
      <c r="AO652" s="29">
        <f>_xll.qlInterestRateIndexMaturity(IborIndex&amp;Tenor,AN652,Trigger)</f>
        <v>43994</v>
      </c>
      <c r="AP652" s="66">
        <f>_xll.qlIndexFixing($Z$5,AM652,,Trigger)</f>
        <v>7.9934869867624315E-3</v>
      </c>
      <c r="AQ652" s="66">
        <f>_xll.qlIndexFixing($AS$1,AN652,,Trigger)</f>
        <v>7.9497140381354359E-3</v>
      </c>
      <c r="AR652" s="189">
        <f t="shared" si="26"/>
        <v>0.43772948626995611</v>
      </c>
    </row>
    <row r="653" spans="38:44" ht="11.25" customHeight="1" x14ac:dyDescent="0.25">
      <c r="AL653" s="30" t="s">
        <v>38</v>
      </c>
      <c r="AM653" s="29">
        <f>_xll.qlInterestRateIndexFixingDate(IborIndex&amp;Tenor,AN653,Trigger)</f>
        <v>43966</v>
      </c>
      <c r="AN653" s="29">
        <f>_xll.qlCalendarAdvance(Calendar,AN652,AL653,"f",,Trigger)</f>
        <v>43970</v>
      </c>
      <c r="AO653" s="29">
        <f>_xll.qlInterestRateIndexMaturity(IborIndex&amp;Tenor,AN653,Trigger)</f>
        <v>44001</v>
      </c>
      <c r="AP653" s="66">
        <f>_xll.qlIndexFixing($Z$5,AM653,,Trigger)</f>
        <v>8.0463832358362315E-3</v>
      </c>
      <c r="AQ653" s="66">
        <f>_xll.qlIndexFixing($AS$1,AN653,,Trigger)</f>
        <v>8.0066099834205651E-3</v>
      </c>
      <c r="AR653" s="189">
        <f t="shared" si="26"/>
        <v>0.39773252415666382</v>
      </c>
    </row>
    <row r="654" spans="38:44" ht="11.25" customHeight="1" x14ac:dyDescent="0.25">
      <c r="AL654" s="30" t="s">
        <v>38</v>
      </c>
      <c r="AM654" s="29">
        <f>_xll.qlInterestRateIndexFixingDate(IborIndex&amp;Tenor,AN654,Trigger)</f>
        <v>43973</v>
      </c>
      <c r="AN654" s="29">
        <f>_xll.qlCalendarAdvance(Calendar,AN653,AL654,"f",,Trigger)</f>
        <v>43977</v>
      </c>
      <c r="AO654" s="29">
        <f>_xll.qlInterestRateIndexMaturity(IborIndex&amp;Tenor,AN654,Trigger)</f>
        <v>44008</v>
      </c>
      <c r="AP654" s="66">
        <f>_xll.qlIndexFixing($Z$5,AM654,,Trigger)</f>
        <v>8.0983868692641181E-3</v>
      </c>
      <c r="AQ654" s="66">
        <f>_xll.qlIndexFixing($AS$1,AN654,,Trigger)</f>
        <v>8.0633197565829762E-3</v>
      </c>
      <c r="AR654" s="189">
        <f t="shared" si="26"/>
        <v>0.35067112681141932</v>
      </c>
    </row>
    <row r="655" spans="38:44" ht="11.25" customHeight="1" x14ac:dyDescent="0.25">
      <c r="AL655" s="30" t="s">
        <v>38</v>
      </c>
      <c r="AM655" s="29">
        <f>_xll.qlInterestRateIndexFixingDate(IborIndex&amp;Tenor,AN655,Trigger)</f>
        <v>43980</v>
      </c>
      <c r="AN655" s="29">
        <f>_xll.qlCalendarAdvance(Calendar,AN654,AL655,"f",,Trigger)</f>
        <v>43984</v>
      </c>
      <c r="AO655" s="29">
        <f>_xll.qlInterestRateIndexMaturity(IborIndex&amp;Tenor,AN655,Trigger)</f>
        <v>44014</v>
      </c>
      <c r="AP655" s="66">
        <f>_xll.qlIndexFixing($Z$5,AM655,,Trigger)</f>
        <v>8.1458193542651713E-3</v>
      </c>
      <c r="AQ655" s="66">
        <f>_xll.qlIndexFixing($AS$1,AN655,,Trigger)</f>
        <v>8.1198433547999271E-3</v>
      </c>
      <c r="AR655" s="189">
        <f t="shared" si="26"/>
        <v>0.25975999465244204</v>
      </c>
    </row>
    <row r="656" spans="38:44" ht="11.25" customHeight="1" x14ac:dyDescent="0.25">
      <c r="AL656" s="30" t="s">
        <v>38</v>
      </c>
      <c r="AM656" s="29">
        <f>_xll.qlInterestRateIndexFixingDate(IborIndex&amp;Tenor,AN656,Trigger)</f>
        <v>43987</v>
      </c>
      <c r="AN656" s="29">
        <f>_xll.qlCalendarAdvance(Calendar,AN655,AL656,"f",,Trigger)</f>
        <v>43991</v>
      </c>
      <c r="AO656" s="29">
        <f>_xll.qlInterestRateIndexMaturity(IborIndex&amp;Tenor,AN656,Trigger)</f>
        <v>44021</v>
      </c>
      <c r="AP656" s="66">
        <f>_xll.qlIndexFixing($Z$5,AM656,,Trigger)</f>
        <v>8.1960591132528293E-3</v>
      </c>
      <c r="AQ656" s="66">
        <f>_xll.qlIndexFixing($AS$1,AN656,,Trigger)</f>
        <v>8.1761807752686599E-3</v>
      </c>
      <c r="AR656" s="189">
        <f t="shared" si="26"/>
        <v>0.19878337984169381</v>
      </c>
    </row>
    <row r="657" spans="38:44" ht="11.25" customHeight="1" x14ac:dyDescent="0.25">
      <c r="AL657" s="30" t="s">
        <v>38</v>
      </c>
      <c r="AM657" s="29">
        <f>_xll.qlInterestRateIndexFixingDate(IborIndex&amp;Tenor,AN657,Trigger)</f>
        <v>43994</v>
      </c>
      <c r="AN657" s="29">
        <f>_xll.qlCalendarAdvance(Calendar,AN656,AL657,"f",,Trigger)</f>
        <v>43998</v>
      </c>
      <c r="AO657" s="29">
        <f>_xll.qlInterestRateIndexMaturity(IborIndex&amp;Tenor,AN657,Trigger)</f>
        <v>44028</v>
      </c>
      <c r="AP657" s="66">
        <f>_xll.qlIndexFixing($Z$5,AM657,,Trigger)</f>
        <v>8.2453626810039538E-3</v>
      </c>
      <c r="AQ657" s="66">
        <f>_xll.qlIndexFixing($AS$1,AN657,,Trigger)</f>
        <v>8.2323320151914126E-3</v>
      </c>
      <c r="AR657" s="189">
        <f t="shared" si="26"/>
        <v>0.13030665812541198</v>
      </c>
    </row>
    <row r="658" spans="38:44" ht="11.25" customHeight="1" x14ac:dyDescent="0.25">
      <c r="AL658" s="30" t="s">
        <v>38</v>
      </c>
      <c r="AM658" s="29">
        <f>_xll.qlInterestRateIndexFixingDate(IborIndex&amp;Tenor,AN658,Trigger)</f>
        <v>44001</v>
      </c>
      <c r="AN658" s="29">
        <f>_xll.qlCalendarAdvance(Calendar,AN657,AL658,"f",,Trigger)</f>
        <v>44005</v>
      </c>
      <c r="AO658" s="29">
        <f>_xll.qlInterestRateIndexMaturity(IborIndex&amp;Tenor,AN658,Trigger)</f>
        <v>44035</v>
      </c>
      <c r="AP658" s="66">
        <f>_xll.qlIndexFixing($Z$5,AM658,,Trigger)</f>
        <v>8.2937151737842996E-3</v>
      </c>
      <c r="AQ658" s="66">
        <f>_xll.qlIndexFixing($AS$1,AN658,,Trigger)</f>
        <v>8.288297071775419E-3</v>
      </c>
      <c r="AR658" s="189">
        <f t="shared" si="26"/>
        <v>5.4181020088805987E-2</v>
      </c>
    </row>
    <row r="659" spans="38:44" ht="11.25" customHeight="1" x14ac:dyDescent="0.25">
      <c r="AL659" s="30" t="s">
        <v>38</v>
      </c>
      <c r="AM659" s="29">
        <f>_xll.qlInterestRateIndexFixingDate(IborIndex&amp;Tenor,AN659,Trigger)</f>
        <v>44008</v>
      </c>
      <c r="AN659" s="29">
        <f>_xll.qlCalendarAdvance(Calendar,AN658,AL659,"f",,Trigger)</f>
        <v>44012</v>
      </c>
      <c r="AO659" s="29">
        <f>_xll.qlInterestRateIndexMaturity(IborIndex&amp;Tenor,AN659,Trigger)</f>
        <v>44043</v>
      </c>
      <c r="AP659" s="66">
        <f>_xll.qlIndexFixing($Z$5,AM659,,Trigger)</f>
        <v>8.3444948479108778E-3</v>
      </c>
      <c r="AQ659" s="66">
        <f>_xll.qlIndexFixing($AS$1,AN659,,Trigger)</f>
        <v>8.3440759422478972E-3</v>
      </c>
      <c r="AR659" s="189">
        <f t="shared" si="26"/>
        <v>4.1890566298066756E-3</v>
      </c>
    </row>
    <row r="660" spans="38:44" ht="11.25" customHeight="1" x14ac:dyDescent="0.25">
      <c r="AL660" s="30" t="s">
        <v>38</v>
      </c>
      <c r="AM660" s="29">
        <f>_xll.qlInterestRateIndexFixingDate(IborIndex&amp;Tenor,AN660,Trigger)</f>
        <v>44015</v>
      </c>
      <c r="AN660" s="29">
        <f>_xll.qlCalendarAdvance(Calendar,AN659,AL660,"f",,Trigger)</f>
        <v>44019</v>
      </c>
      <c r="AO660" s="29">
        <f>_xll.qlInterestRateIndexMaturity(IborIndex&amp;Tenor,AN660,Trigger)</f>
        <v>44050</v>
      </c>
      <c r="AP660" s="66">
        <f>_xll.qlIndexFixing($Z$5,AM660,,Trigger)</f>
        <v>8.3908302147110841E-3</v>
      </c>
      <c r="AQ660" s="66">
        <f>_xll.qlIndexFixing($AS$1,AN660,,Trigger)</f>
        <v>8.3996686238310692E-3</v>
      </c>
      <c r="AR660" s="189">
        <f t="shared" si="26"/>
        <v>-8.8384091199850134E-2</v>
      </c>
    </row>
    <row r="661" spans="38:44" ht="11.25" customHeight="1" x14ac:dyDescent="0.25">
      <c r="AL661" s="30" t="s">
        <v>38</v>
      </c>
      <c r="AM661" s="29">
        <f>_xll.qlInterestRateIndexFixingDate(IborIndex&amp;Tenor,AN661,Trigger)</f>
        <v>44022</v>
      </c>
      <c r="AN661" s="29">
        <f>_xll.qlCalendarAdvance(Calendar,AN660,AL661,"f",,Trigger)</f>
        <v>44026</v>
      </c>
      <c r="AO661" s="29">
        <f>_xll.qlInterestRateIndexMaturity(IborIndex&amp;Tenor,AN661,Trigger)</f>
        <v>44057</v>
      </c>
      <c r="AP661" s="66">
        <f>_xll.qlIndexFixing($Z$5,AM661,,Trigger)</f>
        <v>8.4361687747451283E-3</v>
      </c>
      <c r="AQ661" s="66">
        <f>_xll.qlIndexFixing($AS$1,AN661,,Trigger)</f>
        <v>8.4550751137696389E-3</v>
      </c>
      <c r="AR661" s="189">
        <f t="shared" si="26"/>
        <v>-0.18906339024510679</v>
      </c>
    </row>
    <row r="662" spans="38:44" ht="11.25" customHeight="1" x14ac:dyDescent="0.25">
      <c r="AL662" s="30" t="s">
        <v>38</v>
      </c>
      <c r="AM662" s="29">
        <f>_xll.qlInterestRateIndexFixingDate(IborIndex&amp;Tenor,AN662,Trigger)</f>
        <v>44029</v>
      </c>
      <c r="AN662" s="29">
        <f>_xll.qlCalendarAdvance(Calendar,AN661,AL662,"f",,Trigger)</f>
        <v>44033</v>
      </c>
      <c r="AO662" s="29">
        <f>_xll.qlInterestRateIndexMaturity(IborIndex&amp;Tenor,AN662,Trigger)</f>
        <v>44064</v>
      </c>
      <c r="AP662" s="66">
        <f>_xll.qlIndexFixing($Z$5,AM662,,Trigger)</f>
        <v>8.4804956435528961E-3</v>
      </c>
      <c r="AQ662" s="66">
        <f>_xll.qlIndexFixing($AS$1,AN662,,Trigger)</f>
        <v>8.5102954093108085E-3</v>
      </c>
      <c r="AR662" s="189">
        <f t="shared" si="26"/>
        <v>-0.29799765757912433</v>
      </c>
    </row>
    <row r="663" spans="38:44" ht="11.25" customHeight="1" x14ac:dyDescent="0.25">
      <c r="AL663" s="30" t="s">
        <v>38</v>
      </c>
      <c r="AM663" s="29">
        <f>_xll.qlInterestRateIndexFixingDate(IborIndex&amp;Tenor,AN663,Trigger)</f>
        <v>44036</v>
      </c>
      <c r="AN663" s="29">
        <f>_xll.qlCalendarAdvance(Calendar,AN662,AL663,"f",,Trigger)</f>
        <v>44040</v>
      </c>
      <c r="AO663" s="29">
        <f>_xll.qlInterestRateIndexMaturity(IborIndex&amp;Tenor,AN663,Trigger)</f>
        <v>44071</v>
      </c>
      <c r="AP663" s="66">
        <f>_xll.qlIndexFixing($Z$5,AM663,,Trigger)</f>
        <v>8.5237959367129475E-3</v>
      </c>
      <c r="AQ663" s="66">
        <f>_xll.qlIndexFixing($AS$1,AN663,,Trigger)</f>
        <v>8.5653295077092739E-3</v>
      </c>
      <c r="AR663" s="189">
        <f t="shared" si="26"/>
        <v>-0.41533570996326458</v>
      </c>
    </row>
    <row r="664" spans="38:44" ht="11.25" customHeight="1" x14ac:dyDescent="0.25">
      <c r="AL664" s="30" t="s">
        <v>38</v>
      </c>
      <c r="AM664" s="29">
        <f>_xll.qlInterestRateIndexFixingDate(IborIndex&amp;Tenor,AN664,Trigger)</f>
        <v>44043</v>
      </c>
      <c r="AN664" s="29">
        <f>_xll.qlCalendarAdvance(Calendar,AN663,AL664,"f",,Trigger)</f>
        <v>44047</v>
      </c>
      <c r="AO664" s="29">
        <f>_xll.qlInterestRateIndexMaturity(IborIndex&amp;Tenor,AN664,Trigger)</f>
        <v>44078</v>
      </c>
      <c r="AP664" s="66">
        <f>_xll.qlIndexFixing($Z$5,AM664,,Trigger)</f>
        <v>8.5664976640979912E-3</v>
      </c>
      <c r="AQ664" s="66">
        <f>_xll.qlIndexFixing($AS$1,AN664,,Trigger)</f>
        <v>8.6201837528979142E-3</v>
      </c>
      <c r="AR664" s="189">
        <f t="shared" si="26"/>
        <v>-0.53686088799922982</v>
      </c>
    </row>
    <row r="665" spans="38:44" ht="11.25" customHeight="1" x14ac:dyDescent="0.25">
      <c r="AL665" s="30" t="s">
        <v>38</v>
      </c>
      <c r="AM665" s="29">
        <f>_xll.qlInterestRateIndexFixingDate(IborIndex&amp;Tenor,AN665,Trigger)</f>
        <v>44050</v>
      </c>
      <c r="AN665" s="29">
        <f>_xll.qlCalendarAdvance(Calendar,AN664,AL665,"f",,Trigger)</f>
        <v>44054</v>
      </c>
      <c r="AO665" s="29">
        <f>_xll.qlInterestRateIndexMaturity(IborIndex&amp;Tenor,AN665,Trigger)</f>
        <v>44085</v>
      </c>
      <c r="AP665" s="66">
        <f>_xll.qlIndexFixing($Z$5,AM665,,Trigger)</f>
        <v>8.6122546681443781E-3</v>
      </c>
      <c r="AQ665" s="66">
        <f>_xll.qlIndexFixing($AS$1,AN665,,Trigger)</f>
        <v>8.6749036562663862E-3</v>
      </c>
      <c r="AR665" s="189">
        <f t="shared" si="26"/>
        <v>-0.62648988122008042</v>
      </c>
    </row>
    <row r="666" spans="38:44" ht="11.25" customHeight="1" x14ac:dyDescent="0.25">
      <c r="AL666" s="30" t="s">
        <v>38</v>
      </c>
      <c r="AM666" s="29">
        <f>_xll.qlInterestRateIndexFixingDate(IborIndex&amp;Tenor,AN666,Trigger)</f>
        <v>44057</v>
      </c>
      <c r="AN666" s="29">
        <f>_xll.qlCalendarAdvance(Calendar,AN665,AL666,"f",,Trigger)</f>
        <v>44061</v>
      </c>
      <c r="AO666" s="29">
        <f>_xll.qlInterestRateIndexMaturity(IborIndex&amp;Tenor,AN666,Trigger)</f>
        <v>44092</v>
      </c>
      <c r="AP666" s="66">
        <f>_xll.qlIndexFixing($Z$5,AM666,,Trigger)</f>
        <v>8.6620529896830334E-3</v>
      </c>
      <c r="AQ666" s="66">
        <f>_xll.qlIndexFixing($AS$1,AN666,,Trigger)</f>
        <v>8.7295496566411335E-3</v>
      </c>
      <c r="AR666" s="189">
        <f t="shared" si="26"/>
        <v>-0.67496666958100082</v>
      </c>
    </row>
    <row r="667" spans="38:44" ht="11.25" customHeight="1" x14ac:dyDescent="0.25">
      <c r="AL667" s="30" t="s">
        <v>38</v>
      </c>
      <c r="AM667" s="29">
        <f>_xll.qlInterestRateIndexFixingDate(IborIndex&amp;Tenor,AN667,Trigger)</f>
        <v>44064</v>
      </c>
      <c r="AN667" s="29">
        <f>_xll.qlCalendarAdvance(Calendar,AN666,AL667,"f",,Trigger)</f>
        <v>44068</v>
      </c>
      <c r="AO667" s="29">
        <f>_xll.qlInterestRateIndexMaturity(IborIndex&amp;Tenor,AN667,Trigger)</f>
        <v>44099</v>
      </c>
      <c r="AP667" s="66">
        <f>_xll.qlIndexFixing($Z$5,AM667,,Trigger)</f>
        <v>8.7161060349434175E-3</v>
      </c>
      <c r="AQ667" s="66">
        <f>_xll.qlIndexFixing($AS$1,AN667,,Trigger)</f>
        <v>8.7841822234216438E-3</v>
      </c>
      <c r="AR667" s="189">
        <f t="shared" si="26"/>
        <v>-0.68076188478226329</v>
      </c>
    </row>
    <row r="668" spans="38:44" ht="11.25" customHeight="1" x14ac:dyDescent="0.25">
      <c r="AL668" s="30" t="s">
        <v>38</v>
      </c>
      <c r="AM668" s="29">
        <f>_xll.qlInterestRateIndexFixingDate(IborIndex&amp;Tenor,AN668,Trigger)</f>
        <v>44071</v>
      </c>
      <c r="AN668" s="29">
        <f>_xll.qlCalendarAdvance(Calendar,AN667,AL668,"f",,Trigger)</f>
        <v>44075</v>
      </c>
      <c r="AO668" s="29">
        <f>_xll.qlInterestRateIndexMaturity(IborIndex&amp;Tenor,AN668,Trigger)</f>
        <v>44105</v>
      </c>
      <c r="AP668" s="66">
        <f>_xll.qlIndexFixing($Z$5,AM668,,Trigger)</f>
        <v>8.7701828872468468E-3</v>
      </c>
      <c r="AQ668" s="66">
        <f>_xll.qlIndexFixing($AS$1,AN668,,Trigger)</f>
        <v>8.8388615921070057E-3</v>
      </c>
      <c r="AR668" s="189">
        <f t="shared" si="26"/>
        <v>-0.68678704860158923</v>
      </c>
    </row>
    <row r="669" spans="38:44" ht="11.25" customHeight="1" x14ac:dyDescent="0.25">
      <c r="AL669" s="30" t="s">
        <v>38</v>
      </c>
      <c r="AM669" s="29">
        <f>_xll.qlInterestRateIndexFixingDate(IborIndex&amp;Tenor,AN669,Trigger)</f>
        <v>44078</v>
      </c>
      <c r="AN669" s="29">
        <f>_xll.qlCalendarAdvance(Calendar,AN668,AL669,"f",,Trigger)</f>
        <v>44082</v>
      </c>
      <c r="AO669" s="29">
        <f>_xll.qlInterestRateIndexMaturity(IborIndex&amp;Tenor,AN669,Trigger)</f>
        <v>44112</v>
      </c>
      <c r="AP669" s="66">
        <f>_xll.qlIndexFixing($Z$5,AM669,,Trigger)</f>
        <v>8.8309692973043141E-3</v>
      </c>
      <c r="AQ669" s="66">
        <f>_xll.qlIndexFixing($AS$1,AN669,,Trigger)</f>
        <v>8.8936275191303649E-3</v>
      </c>
      <c r="AR669" s="189">
        <f t="shared" si="26"/>
        <v>-0.62658221826050742</v>
      </c>
    </row>
    <row r="670" spans="38:44" ht="11.25" customHeight="1" x14ac:dyDescent="0.25">
      <c r="AL670" s="30" t="s">
        <v>38</v>
      </c>
      <c r="AM670" s="29">
        <f>_xll.qlInterestRateIndexFixingDate(IborIndex&amp;Tenor,AN670,Trigger)</f>
        <v>44085</v>
      </c>
      <c r="AN670" s="29">
        <f>_xll.qlCalendarAdvance(Calendar,AN669,AL670,"f",,Trigger)</f>
        <v>44089</v>
      </c>
      <c r="AO670" s="29">
        <f>_xll.qlInterestRateIndexMaturity(IborIndex&amp;Tenor,AN670,Trigger)</f>
        <v>44119</v>
      </c>
      <c r="AP670" s="66">
        <f>_xll.qlIndexFixing($Z$5,AM670,,Trigger)</f>
        <v>8.8916507876461992E-3</v>
      </c>
      <c r="AQ670" s="66">
        <f>_xll.qlIndexFixing($AS$1,AN670,,Trigger)</f>
        <v>8.9484836786976607E-3</v>
      </c>
      <c r="AR670" s="189">
        <f t="shared" si="26"/>
        <v>-0.56832891051461498</v>
      </c>
    </row>
    <row r="671" spans="38:44" ht="11.25" customHeight="1" x14ac:dyDescent="0.25">
      <c r="AL671" s="30" t="s">
        <v>38</v>
      </c>
      <c r="AM671" s="29">
        <f>_xll.qlInterestRateIndexFixingDate(IborIndex&amp;Tenor,AN671,Trigger)</f>
        <v>44092</v>
      </c>
      <c r="AN671" s="29">
        <f>_xll.qlCalendarAdvance(Calendar,AN670,AL671,"f",,Trigger)</f>
        <v>44096</v>
      </c>
      <c r="AO671" s="29">
        <f>_xll.qlInterestRateIndexMaturity(IborIndex&amp;Tenor,AN671,Trigger)</f>
        <v>44126</v>
      </c>
      <c r="AP671" s="66">
        <f>_xll.qlIndexFixing($Z$5,AM671,,Trigger)</f>
        <v>8.9522238987997937E-3</v>
      </c>
      <c r="AQ671" s="66">
        <f>_xll.qlIndexFixing($AS$1,AN671,,Trigger)</f>
        <v>9.0034300721228422E-3</v>
      </c>
      <c r="AR671" s="189">
        <f t="shared" si="26"/>
        <v>-0.51206173323048443</v>
      </c>
    </row>
    <row r="672" spans="38:44" ht="11.25" customHeight="1" x14ac:dyDescent="0.25">
      <c r="AL672" s="30" t="s">
        <v>38</v>
      </c>
      <c r="AM672" s="29">
        <f>_xll.qlInterestRateIndexFixingDate(IborIndex&amp;Tenor,AN672,Trigger)</f>
        <v>44099</v>
      </c>
      <c r="AN672" s="29">
        <f>_xll.qlCalendarAdvance(Calendar,AN671,AL672,"f",,Trigger)</f>
        <v>44103</v>
      </c>
      <c r="AO672" s="29">
        <f>_xll.qlInterestRateIndexMaturity(IborIndex&amp;Tenor,AN672,Trigger)</f>
        <v>44133</v>
      </c>
      <c r="AP672" s="66">
        <f>_xll.qlIndexFixing($Z$5,AM672,,Trigger)</f>
        <v>9.0126851712284406E-3</v>
      </c>
      <c r="AQ672" s="66">
        <f>_xll.qlIndexFixing($AS$1,AN672,,Trigger)</f>
        <v>9.0584667007323483E-3</v>
      </c>
      <c r="AR672" s="189">
        <f t="shared" si="26"/>
        <v>-0.45781529503907681</v>
      </c>
    </row>
    <row r="673" spans="38:44" ht="11.25" customHeight="1" x14ac:dyDescent="0.25">
      <c r="AL673" s="30" t="s">
        <v>38</v>
      </c>
      <c r="AM673" s="29">
        <f>_xll.qlInterestRateIndexFixingDate(IborIndex&amp;Tenor,AN673,Trigger)</f>
        <v>44106</v>
      </c>
      <c r="AN673" s="29">
        <f>_xll.qlCalendarAdvance(Calendar,AN672,AL673,"f",,Trigger)</f>
        <v>44110</v>
      </c>
      <c r="AO673" s="29">
        <f>_xll.qlInterestRateIndexMaturity(IborIndex&amp;Tenor,AN673,Trigger)</f>
        <v>44141</v>
      </c>
      <c r="AP673" s="66">
        <f>_xll.qlIndexFixing($Z$5,AM673,,Trigger)</f>
        <v>9.0774452938369166E-3</v>
      </c>
      <c r="AQ673" s="66">
        <f>_xll.qlIndexFixing($AS$1,AN673,,Trigger)</f>
        <v>9.1135935658351319E-3</v>
      </c>
      <c r="AR673" s="189">
        <f t="shared" si="26"/>
        <v>-0.36148271998215353</v>
      </c>
    </row>
    <row r="674" spans="38:44" ht="11.25" customHeight="1" x14ac:dyDescent="0.25">
      <c r="AL674" s="30" t="s">
        <v>38</v>
      </c>
      <c r="AM674" s="29">
        <f>_xll.qlInterestRateIndexFixingDate(IborIndex&amp;Tenor,AN674,Trigger)</f>
        <v>44113</v>
      </c>
      <c r="AN674" s="29">
        <f>_xll.qlCalendarAdvance(Calendar,AN673,AL674,"f",,Trigger)</f>
        <v>44117</v>
      </c>
      <c r="AO674" s="29">
        <f>_xll.qlInterestRateIndexMaturity(IborIndex&amp;Tenor,AN674,Trigger)</f>
        <v>44148</v>
      </c>
      <c r="AP674" s="66">
        <f>_xll.qlIndexFixing($Z$5,AM674,,Trigger)</f>
        <v>9.1376652383208384E-3</v>
      </c>
      <c r="AQ674" s="66">
        <f>_xll.qlIndexFixing($AS$1,AN674,,Trigger)</f>
        <v>9.1688106687651261E-3</v>
      </c>
      <c r="AR674" s="189">
        <f t="shared" si="26"/>
        <v>-0.31145430444287636</v>
      </c>
    </row>
    <row r="675" spans="38:44" ht="11.25" customHeight="1" x14ac:dyDescent="0.25">
      <c r="AL675" s="30" t="s">
        <v>38</v>
      </c>
      <c r="AM675" s="29">
        <f>_xll.qlInterestRateIndexFixingDate(IborIndex&amp;Tenor,AN675,Trigger)</f>
        <v>44120</v>
      </c>
      <c r="AN675" s="29">
        <f>_xll.qlCalendarAdvance(Calendar,AN674,AL675,"f",,Trigger)</f>
        <v>44124</v>
      </c>
      <c r="AO675" s="29">
        <f>_xll.qlInterestRateIndexMaturity(IborIndex&amp;Tenor,AN675,Trigger)</f>
        <v>44155</v>
      </c>
      <c r="AP675" s="66">
        <f>_xll.qlIndexFixing($Z$5,AM675,,Trigger)</f>
        <v>9.1977627248822497E-3</v>
      </c>
      <c r="AQ675" s="66">
        <f>_xll.qlIndexFixing($AS$1,AN675,,Trigger)</f>
        <v>9.2241180108387777E-3</v>
      </c>
      <c r="AR675" s="189">
        <f t="shared" si="26"/>
        <v>-0.2635528595652803</v>
      </c>
    </row>
    <row r="676" spans="38:44" ht="11.25" customHeight="1" x14ac:dyDescent="0.25">
      <c r="AL676" s="30" t="s">
        <v>38</v>
      </c>
      <c r="AM676" s="29">
        <f>_xll.qlInterestRateIndexFixingDate(IborIndex&amp;Tenor,AN676,Trigger)</f>
        <v>44127</v>
      </c>
      <c r="AN676" s="29">
        <f>_xll.qlCalendarAdvance(Calendar,AN675,AL676,"f",,Trigger)</f>
        <v>44131</v>
      </c>
      <c r="AO676" s="29">
        <f>_xll.qlInterestRateIndexMaturity(IborIndex&amp;Tenor,AN676,Trigger)</f>
        <v>44162</v>
      </c>
      <c r="AP676" s="66">
        <f>_xll.qlIndexFixing($Z$5,AM676,,Trigger)</f>
        <v>9.2577342935688221E-3</v>
      </c>
      <c r="AQ676" s="66">
        <f>_xll.qlIndexFixing($AS$1,AN676,,Trigger)</f>
        <v>9.2795155933850237E-3</v>
      </c>
      <c r="AR676" s="189">
        <f t="shared" si="26"/>
        <v>-0.2178129981620161</v>
      </c>
    </row>
    <row r="677" spans="38:44" ht="11.25" customHeight="1" x14ac:dyDescent="0.25">
      <c r="AL677" s="30" t="s">
        <v>38</v>
      </c>
      <c r="AM677" s="29">
        <f>_xll.qlInterestRateIndexFixingDate(IborIndex&amp;Tenor,AN677,Trigger)</f>
        <v>44134</v>
      </c>
      <c r="AN677" s="29">
        <f>_xll.qlCalendarAdvance(Calendar,AN676,AL677,"f",,Trigger)</f>
        <v>44138</v>
      </c>
      <c r="AO677" s="29">
        <f>_xll.qlInterestRateIndexMaturity(IborIndex&amp;Tenor,AN677,Trigger)</f>
        <v>44168</v>
      </c>
      <c r="AP677" s="66">
        <f>_xll.qlIndexFixing($Z$5,AM677,,Trigger)</f>
        <v>9.3131928641074779E-3</v>
      </c>
      <c r="AQ677" s="66">
        <f>_xll.qlIndexFixing($AS$1,AN677,,Trigger)</f>
        <v>9.3350034177377972E-3</v>
      </c>
      <c r="AR677" s="189">
        <f t="shared" si="26"/>
        <v>-0.21810553630319252</v>
      </c>
    </row>
    <row r="678" spans="38:44" ht="11.25" customHeight="1" x14ac:dyDescent="0.25">
      <c r="AL678" s="30" t="s">
        <v>38</v>
      </c>
      <c r="AM678" s="29">
        <f>_xll.qlInterestRateIndexFixingDate(IborIndex&amp;Tenor,AN678,Trigger)</f>
        <v>44141</v>
      </c>
      <c r="AN678" s="29">
        <f>_xll.qlCalendarAdvance(Calendar,AN677,AL678,"f",,Trigger)</f>
        <v>44145</v>
      </c>
      <c r="AO678" s="29">
        <f>_xll.qlInterestRateIndexMaturity(IborIndex&amp;Tenor,AN678,Trigger)</f>
        <v>44175</v>
      </c>
      <c r="AP678" s="66">
        <f>_xll.qlIndexFixing($Z$5,AM678,,Trigger)</f>
        <v>9.3729104502235927E-3</v>
      </c>
      <c r="AQ678" s="66">
        <f>_xll.qlIndexFixing($AS$1,AN678,,Trigger)</f>
        <v>9.390581485226035E-3</v>
      </c>
      <c r="AR678" s="189">
        <f t="shared" si="26"/>
        <v>-0.1767103500244227</v>
      </c>
    </row>
    <row r="679" spans="38:44" ht="11.25" customHeight="1" x14ac:dyDescent="0.25">
      <c r="AL679" s="30" t="s">
        <v>38</v>
      </c>
      <c r="AM679" s="29">
        <f>_xll.qlInterestRateIndexFixingDate(IborIndex&amp;Tenor,AN679,Trigger)</f>
        <v>44148</v>
      </c>
      <c r="AN679" s="29">
        <f>_xll.qlCalendarAdvance(Calendar,AN678,AL679,"f",,Trigger)</f>
        <v>44152</v>
      </c>
      <c r="AO679" s="29">
        <f>_xll.qlInterestRateIndexMaturity(IborIndex&amp;Tenor,AN679,Trigger)</f>
        <v>44182</v>
      </c>
      <c r="AP679" s="66">
        <f>_xll.qlIndexFixing($Z$5,AM679,,Trigger)</f>
        <v>9.4324919790143014E-3</v>
      </c>
      <c r="AQ679" s="66">
        <f>_xll.qlIndexFixing($AS$1,AN679,,Trigger)</f>
        <v>9.4462497971786741E-3</v>
      </c>
      <c r="AR679" s="189">
        <f t="shared" si="26"/>
        <v>-0.13757818164372715</v>
      </c>
    </row>
    <row r="680" spans="38:44" ht="11.25" customHeight="1" x14ac:dyDescent="0.25">
      <c r="AL680" s="30" t="s">
        <v>38</v>
      </c>
      <c r="AM680" s="29">
        <f>_xll.qlInterestRateIndexFixingDate(IborIndex&amp;Tenor,AN680,Trigger)</f>
        <v>44155</v>
      </c>
      <c r="AN680" s="29">
        <f>_xll.qlCalendarAdvance(Calendar,AN679,AL680,"f",,Trigger)</f>
        <v>44159</v>
      </c>
      <c r="AO680" s="29">
        <f>_xll.qlInterestRateIndexMaturity(IborIndex&amp;Tenor,AN680,Trigger)</f>
        <v>44189</v>
      </c>
      <c r="AP680" s="66">
        <f>_xll.qlIndexFixing($Z$5,AM680,,Trigger)</f>
        <v>9.4919339904233624E-3</v>
      </c>
      <c r="AQ680" s="66">
        <f>_xll.qlIndexFixing($AS$1,AN680,,Trigger)</f>
        <v>9.5020083549396395E-3</v>
      </c>
      <c r="AR680" s="189">
        <f t="shared" si="26"/>
        <v>-0.10074364516277079</v>
      </c>
    </row>
    <row r="681" spans="38:44" ht="11.25" customHeight="1" x14ac:dyDescent="0.25">
      <c r="AL681" s="30" t="s">
        <v>38</v>
      </c>
      <c r="AM681" s="29">
        <f>_xll.qlInterestRateIndexFixingDate(IborIndex&amp;Tenor,AN681,Trigger)</f>
        <v>44162</v>
      </c>
      <c r="AN681" s="29">
        <f>_xll.qlCalendarAdvance(Calendar,AN680,AL681,"f",,Trigger)</f>
        <v>44166</v>
      </c>
      <c r="AO681" s="29">
        <f>_xll.qlInterestRateIndexMaturity(IborIndex&amp;Tenor,AN681,Trigger)</f>
        <v>44200</v>
      </c>
      <c r="AP681" s="66">
        <f>_xll.qlIndexFixing($Z$5,AM681,,Trigger)</f>
        <v>9.5686251913917886E-3</v>
      </c>
      <c r="AQ681" s="66">
        <f>_xll.qlIndexFixing($AS$1,AN681,,Trigger)</f>
        <v>9.5578571598428641E-3</v>
      </c>
      <c r="AR681" s="189">
        <f t="shared" si="26"/>
        <v>0.10768031548924473</v>
      </c>
    </row>
    <row r="682" spans="38:44" ht="11.25" customHeight="1" x14ac:dyDescent="0.25">
      <c r="AL682" s="30" t="s">
        <v>38</v>
      </c>
      <c r="AM682" s="29">
        <f>_xll.qlInterestRateIndexFixingDate(IborIndex&amp;Tenor,AN682,Trigger)</f>
        <v>44169</v>
      </c>
      <c r="AN682" s="29">
        <f>_xll.qlCalendarAdvance(Calendar,AN681,AL682,"f",,Trigger)</f>
        <v>44173</v>
      </c>
      <c r="AO682" s="29">
        <f>_xll.qlInterestRateIndexMaturity(IborIndex&amp;Tenor,AN682,Trigger)</f>
        <v>44204</v>
      </c>
      <c r="AP682" s="66">
        <f>_xll.qlIndexFixing($Z$5,AM682,,Trigger)</f>
        <v>9.6147256642812214E-3</v>
      </c>
      <c r="AQ682" s="66">
        <f>_xll.qlIndexFixing($AS$1,AN682,,Trigger)</f>
        <v>9.613796213227277E-3</v>
      </c>
      <c r="AR682" s="189">
        <f t="shared" si="26"/>
        <v>9.2945105394440231E-3</v>
      </c>
    </row>
    <row r="683" spans="38:44" ht="11.25" customHeight="1" x14ac:dyDescent="0.25">
      <c r="AL683" s="30" t="s">
        <v>38</v>
      </c>
      <c r="AM683" s="29">
        <f>_xll.qlInterestRateIndexFixingDate(IborIndex&amp;Tenor,AN683,Trigger)</f>
        <v>44176</v>
      </c>
      <c r="AN683" s="29">
        <f>_xll.qlCalendarAdvance(Calendar,AN682,AL683,"f",,Trigger)</f>
        <v>44180</v>
      </c>
      <c r="AO683" s="29">
        <f>_xll.qlInterestRateIndexMaturity(IborIndex&amp;Tenor,AN683,Trigger)</f>
        <v>44211</v>
      </c>
      <c r="AP683" s="66">
        <f>_xll.qlIndexFixing($Z$5,AM683,,Trigger)</f>
        <v>9.673718923446659E-3</v>
      </c>
      <c r="AQ683" s="66">
        <f>_xll.qlIndexFixing($AS$1,AN683,,Trigger)</f>
        <v>9.669825516439301E-3</v>
      </c>
      <c r="AR683" s="189">
        <f t="shared" si="26"/>
        <v>3.8934070073579768E-2</v>
      </c>
    </row>
    <row r="684" spans="38:44" ht="11.25" customHeight="1" x14ac:dyDescent="0.25">
      <c r="AL684" s="30" t="s">
        <v>38</v>
      </c>
      <c r="AM684" s="29">
        <f>_xll.qlInterestRateIndexFixingDate(IborIndex&amp;Tenor,AN684,Trigger)</f>
        <v>44183</v>
      </c>
      <c r="AN684" s="29">
        <f>_xll.qlCalendarAdvance(Calendar,AN683,AL684,"f",,Trigger)</f>
        <v>44187</v>
      </c>
      <c r="AO684" s="29">
        <f>_xll.qlInterestRateIndexMaturity(IborIndex&amp;Tenor,AN684,Trigger)</f>
        <v>44218</v>
      </c>
      <c r="AP684" s="66">
        <f>_xll.qlIndexFixing($Z$5,AM684,,Trigger)</f>
        <v>9.7325585826999531E-3</v>
      </c>
      <c r="AQ684" s="66">
        <f>_xll.qlIndexFixing($AS$1,AN684,,Trigger)</f>
        <v>9.7259450708178652E-3</v>
      </c>
      <c r="AR684" s="189">
        <f t="shared" si="26"/>
        <v>6.6135118820878636E-2</v>
      </c>
    </row>
    <row r="685" spans="38:44" ht="11.25" customHeight="1" x14ac:dyDescent="0.25">
      <c r="AL685" s="30" t="s">
        <v>38</v>
      </c>
      <c r="AM685" s="29">
        <f>_xll.qlInterestRateIndexFixingDate(IborIndex&amp;Tenor,AN685,Trigger)</f>
        <v>44189</v>
      </c>
      <c r="AN685" s="29">
        <f>_xll.qlCalendarAdvance(Calendar,AN684,AL685,"f",,Trigger)</f>
        <v>44194</v>
      </c>
      <c r="AO685" s="29">
        <f>_xll.qlInterestRateIndexMaturity(IborIndex&amp;Tenor,AN685,Trigger)</f>
        <v>44225</v>
      </c>
      <c r="AP685" s="66">
        <f>_xll.qlIndexFixing($Z$5,AM685,,Trigger)</f>
        <v>9.7912411814879696E-3</v>
      </c>
      <c r="AQ685" s="66">
        <f>_xll.qlIndexFixing($AS$1,AN685,,Trigger)</f>
        <v>9.7696907186484924E-3</v>
      </c>
      <c r="AR685" s="189">
        <f t="shared" si="26"/>
        <v>0.21550462839477202</v>
      </c>
    </row>
    <row r="686" spans="38:44" ht="11.25" customHeight="1" x14ac:dyDescent="0.25">
      <c r="AL686" s="30" t="s">
        <v>38</v>
      </c>
      <c r="AM686" s="29">
        <f>_xll.qlInterestRateIndexFixingDate(IborIndex&amp;Tenor,AN686,Trigger)</f>
        <v>44196</v>
      </c>
      <c r="AN686" s="29">
        <f>_xll.qlCalendarAdvance(Calendar,AN685,AL686,"f",,Trigger)</f>
        <v>44201</v>
      </c>
      <c r="AO686" s="29">
        <f>_xll.qlInterestRateIndexMaturity(IborIndex&amp;Tenor,AN686,Trigger)</f>
        <v>44232</v>
      </c>
      <c r="AP686" s="66">
        <f>_xll.qlIndexFixing($Z$5,AM686,,Trigger)</f>
        <v>9.8497632591982645E-3</v>
      </c>
      <c r="AQ686" s="66">
        <f>_xll.qlIndexFixing($AS$1,AN686,,Trigger)</f>
        <v>9.838454938475294E-3</v>
      </c>
      <c r="AR686" s="189">
        <f t="shared" si="26"/>
        <v>0.11308320722970555</v>
      </c>
    </row>
    <row r="687" spans="38:44" ht="11.25" customHeight="1" x14ac:dyDescent="0.25">
      <c r="AL687" s="30" t="s">
        <v>38</v>
      </c>
      <c r="AM687" s="29">
        <f>_xll.qlInterestRateIndexFixingDate(IborIndex&amp;Tenor,AN687,Trigger)</f>
        <v>44204</v>
      </c>
      <c r="AN687" s="29">
        <f>_xll.qlCalendarAdvance(Calendar,AN686,AL687,"f",,Trigger)</f>
        <v>44208</v>
      </c>
      <c r="AO687" s="29">
        <f>_xll.qlInterestRateIndexMaturity(IborIndex&amp;Tenor,AN687,Trigger)</f>
        <v>44239</v>
      </c>
      <c r="AP687" s="66">
        <f>_xll.qlIndexFixing($Z$5,AM687,,Trigger)</f>
        <v>9.9081213551616681E-3</v>
      </c>
      <c r="AQ687" s="66">
        <f>_xll.qlIndexFixing($AS$1,AN687,,Trigger)</f>
        <v>9.8948452544520005E-3</v>
      </c>
      <c r="AR687" s="189">
        <f t="shared" si="26"/>
        <v>0.13276100709667601</v>
      </c>
    </row>
    <row r="688" spans="38:44" ht="11.25" customHeight="1" x14ac:dyDescent="0.25">
      <c r="AL688" s="30" t="s">
        <v>38</v>
      </c>
      <c r="AM688" s="29">
        <f>_xll.qlInterestRateIndexFixingDate(IborIndex&amp;Tenor,AN688,Trigger)</f>
        <v>44211</v>
      </c>
      <c r="AN688" s="29">
        <f>_xll.qlCalendarAdvance(Calendar,AN687,AL688,"f",,Trigger)</f>
        <v>44215</v>
      </c>
      <c r="AO688" s="29">
        <f>_xll.qlInterestRateIndexMaturity(IborIndex&amp;Tenor,AN688,Trigger)</f>
        <v>44246</v>
      </c>
      <c r="AP688" s="66">
        <f>_xll.qlIndexFixing($Z$5,AM688,,Trigger)</f>
        <v>9.9663120086393893E-3</v>
      </c>
      <c r="AQ688" s="66">
        <f>_xll.qlIndexFixing($AS$1,AN688,,Trigger)</f>
        <v>9.9513258269984251E-3</v>
      </c>
      <c r="AR688" s="189">
        <f t="shared" si="26"/>
        <v>0.14986181640964241</v>
      </c>
    </row>
    <row r="689" spans="38:44" ht="11.25" customHeight="1" x14ac:dyDescent="0.25">
      <c r="AL689" s="30" t="s">
        <v>38</v>
      </c>
      <c r="AM689" s="29">
        <f>_xll.qlInterestRateIndexFixingDate(IborIndex&amp;Tenor,AN689,Trigger)</f>
        <v>44218</v>
      </c>
      <c r="AN689" s="29">
        <f>_xll.qlCalendarAdvance(Calendar,AN688,AL689,"f",,Trigger)</f>
        <v>44222</v>
      </c>
      <c r="AO689" s="29">
        <f>_xll.qlInterestRateIndexMaturity(IborIndex&amp;Tenor,AN689,Trigger)</f>
        <v>44253</v>
      </c>
      <c r="AP689" s="66">
        <f>_xll.qlIndexFixing($Z$5,AM689,,Trigger)</f>
        <v>1.0024331758833327E-2</v>
      </c>
      <c r="AQ689" s="66">
        <f>_xll.qlIndexFixing($AS$1,AN689,,Trigger)</f>
        <v>9.9953365591989377E-3</v>
      </c>
      <c r="AR689" s="189">
        <f t="shared" si="26"/>
        <v>0.2899519963438929</v>
      </c>
    </row>
    <row r="690" spans="38:44" ht="11.25" customHeight="1" x14ac:dyDescent="0.25">
      <c r="AL690" s="30" t="s">
        <v>38</v>
      </c>
      <c r="AM690" s="29">
        <f>_xll.qlInterestRateIndexFixingDate(IborIndex&amp;Tenor,AN690,Trigger)</f>
        <v>44225</v>
      </c>
      <c r="AN690" s="29">
        <f>_xll.qlCalendarAdvance(Calendar,AN689,AL690,"f",,Trigger)</f>
        <v>44229</v>
      </c>
      <c r="AO690" s="29">
        <f>_xll.qlInterestRateIndexMaturity(IborIndex&amp;Tenor,AN690,Trigger)</f>
        <v>44257</v>
      </c>
      <c r="AP690" s="66">
        <f>_xll.qlIndexFixing($Z$5,AM690,,Trigger)</f>
        <v>1.0069400881461528E-2</v>
      </c>
      <c r="AQ690" s="66">
        <f>_xll.qlIndexFixing($AS$1,AN690,,Trigger)</f>
        <v>1.0047780539995823E-2</v>
      </c>
      <c r="AR690" s="189">
        <f t="shared" si="26"/>
        <v>0.21620341465704643</v>
      </c>
    </row>
    <row r="691" spans="38:44" ht="11.25" customHeight="1" x14ac:dyDescent="0.25">
      <c r="AL691" s="30" t="s">
        <v>38</v>
      </c>
      <c r="AM691" s="29">
        <f>_xll.qlInterestRateIndexFixingDate(IborIndex&amp;Tenor,AN691,Trigger)</f>
        <v>44232</v>
      </c>
      <c r="AN691" s="29">
        <f>_xll.qlCalendarAdvance(Calendar,AN690,AL691,"f",,Trigger)</f>
        <v>44236</v>
      </c>
      <c r="AO691" s="29">
        <f>_xll.qlInterestRateIndexMaturity(IborIndex&amp;Tenor,AN691,Trigger)</f>
        <v>44264</v>
      </c>
      <c r="AP691" s="66">
        <f>_xll.qlIndexFixing($Z$5,AM691,,Trigger)</f>
        <v>1.0127102505802985E-2</v>
      </c>
      <c r="AQ691" s="66">
        <f>_xll.qlIndexFixing($AS$1,AN691,,Trigger)</f>
        <v>1.0104499753416096E-2</v>
      </c>
      <c r="AR691" s="189">
        <f t="shared" si="26"/>
        <v>0.22602752386888941</v>
      </c>
    </row>
    <row r="692" spans="38:44" ht="11.25" customHeight="1" x14ac:dyDescent="0.25">
      <c r="AL692" s="30" t="s">
        <v>38</v>
      </c>
      <c r="AM692" s="29">
        <f>_xll.qlInterestRateIndexFixingDate(IborIndex&amp;Tenor,AN692,Trigger)</f>
        <v>44239</v>
      </c>
      <c r="AN692" s="29">
        <f>_xll.qlCalendarAdvance(Calendar,AN691,AL692,"f",,Trigger)</f>
        <v>44243</v>
      </c>
      <c r="AO692" s="29">
        <f>_xll.qlInterestRateIndexMaturity(IborIndex&amp;Tenor,AN692,Trigger)</f>
        <v>44271</v>
      </c>
      <c r="AP692" s="66">
        <f>_xll.qlIndexFixing($Z$5,AM692,,Trigger)</f>
        <v>1.0184623573334939E-2</v>
      </c>
      <c r="AQ692" s="66">
        <f>_xll.qlIndexFixing($AS$1,AN692,,Trigger)</f>
        <v>1.0161309182548412E-2</v>
      </c>
      <c r="AR692" s="189">
        <f t="shared" si="26"/>
        <v>0.23314390786526376</v>
      </c>
    </row>
    <row r="693" spans="38:44" ht="11.25" customHeight="1" x14ac:dyDescent="0.25">
      <c r="AL693" s="30" t="s">
        <v>38</v>
      </c>
      <c r="AM693" s="29">
        <f>_xll.qlInterestRateIndexFixingDate(IborIndex&amp;Tenor,AN693,Trigger)</f>
        <v>44246</v>
      </c>
      <c r="AN693" s="29">
        <f>_xll.qlCalendarAdvance(Calendar,AN692,AL693,"f",,Trigger)</f>
        <v>44250</v>
      </c>
      <c r="AO693" s="29">
        <f>_xll.qlInterestRateIndexMaturity(IborIndex&amp;Tenor,AN693,Trigger)</f>
        <v>44278</v>
      </c>
      <c r="AP693" s="66">
        <f>_xll.qlIndexFixing($Z$5,AM693,,Trigger)</f>
        <v>1.024196062358548E-2</v>
      </c>
      <c r="AQ693" s="66">
        <f>_xll.qlIndexFixing($AS$1,AN693,,Trigger)</f>
        <v>1.0218208828586102E-2</v>
      </c>
      <c r="AR693" s="189">
        <f t="shared" si="26"/>
        <v>0.23751794999377768</v>
      </c>
    </row>
    <row r="694" spans="38:44" ht="11.25" customHeight="1" x14ac:dyDescent="0.25">
      <c r="AL694" s="30" t="s">
        <v>38</v>
      </c>
      <c r="AM694" s="29">
        <f>_xll.qlInterestRateIndexFixingDate(IborIndex&amp;Tenor,AN694,Trigger)</f>
        <v>44253</v>
      </c>
      <c r="AN694" s="29">
        <f>_xll.qlCalendarAdvance(Calendar,AN693,AL694,"f",,Trigger)</f>
        <v>44257</v>
      </c>
      <c r="AO694" s="29">
        <f>_xll.qlInterestRateIndexMaturity(IborIndex&amp;Tenor,AN694,Trigger)</f>
        <v>44292</v>
      </c>
      <c r="AP694" s="66">
        <f>_xll.qlIndexFixing($Z$5,AM694,,Trigger)</f>
        <v>1.0328577996992954E-2</v>
      </c>
      <c r="AQ694" s="66">
        <f>_xll.qlIndexFixing($AS$1,AN694,,Trigger)</f>
        <v>1.0296333358205831E-2</v>
      </c>
      <c r="AR694" s="189">
        <f t="shared" si="26"/>
        <v>0.3224463878712287</v>
      </c>
    </row>
    <row r="695" spans="38:44" ht="11.25" customHeight="1" x14ac:dyDescent="0.25">
      <c r="AL695" s="30" t="s">
        <v>38</v>
      </c>
      <c r="AM695" s="29">
        <f>_xll.qlInterestRateIndexFixingDate(IborIndex&amp;Tenor,AN695,Trigger)</f>
        <v>44260</v>
      </c>
      <c r="AN695" s="29">
        <f>_xll.qlCalendarAdvance(Calendar,AN694,AL695,"f",,Trigger)</f>
        <v>44264</v>
      </c>
      <c r="AO695" s="29">
        <f>_xll.qlInterestRateIndexMaturity(IborIndex&amp;Tenor,AN695,Trigger)</f>
        <v>44295</v>
      </c>
      <c r="AP695" s="66">
        <f>_xll.qlIndexFixing($Z$5,AM695,,Trigger)</f>
        <v>1.0368667478564346E-2</v>
      </c>
      <c r="AQ695" s="66">
        <f>_xll.qlIndexFixing($AS$1,AN695,,Trigger)</f>
        <v>1.0349217132886723E-2</v>
      </c>
      <c r="AR695" s="189">
        <f t="shared" si="26"/>
        <v>0.1945034567762266</v>
      </c>
    </row>
    <row r="696" spans="38:44" ht="11.25" customHeight="1" x14ac:dyDescent="0.25">
      <c r="AL696" s="30" t="s">
        <v>38</v>
      </c>
      <c r="AM696" s="29">
        <f>_xll.qlInterestRateIndexFixingDate(IborIndex&amp;Tenor,AN696,Trigger)</f>
        <v>44267</v>
      </c>
      <c r="AN696" s="29">
        <f>_xll.qlCalendarAdvance(Calendar,AN695,AL696,"f",,Trigger)</f>
        <v>44271</v>
      </c>
      <c r="AO696" s="29">
        <f>_xll.qlInterestRateIndexMaturity(IborIndex&amp;Tenor,AN696,Trigger)</f>
        <v>44302</v>
      </c>
      <c r="AP696" s="66">
        <f>_xll.qlIndexFixing($Z$5,AM696,,Trigger)</f>
        <v>1.0425393998283317E-2</v>
      </c>
      <c r="AQ696" s="66">
        <f>_xll.qlIndexFixing($AS$1,AN696,,Trigger)</f>
        <v>1.040641980696172E-2</v>
      </c>
      <c r="AR696" s="189">
        <f t="shared" si="26"/>
        <v>0.18974191321597181</v>
      </c>
    </row>
    <row r="697" spans="38:44" ht="11.25" customHeight="1" x14ac:dyDescent="0.25">
      <c r="AL697" s="30" t="s">
        <v>38</v>
      </c>
      <c r="AM697" s="29">
        <f>_xll.qlInterestRateIndexFixingDate(IborIndex&amp;Tenor,AN697,Trigger)</f>
        <v>44274</v>
      </c>
      <c r="AN697" s="29">
        <f>_xll.qlCalendarAdvance(Calendar,AN696,AL697,"f",,Trigger)</f>
        <v>44278</v>
      </c>
      <c r="AO697" s="29">
        <f>_xll.qlInterestRateIndexMaturity(IborIndex&amp;Tenor,AN697,Trigger)</f>
        <v>44309</v>
      </c>
      <c r="AP697" s="66">
        <f>_xll.qlIndexFixing($Z$5,AM697,,Trigger)</f>
        <v>1.0481921926152228E-2</v>
      </c>
      <c r="AQ697" s="66">
        <f>_xll.qlIndexFixing($AS$1,AN697,,Trigger)</f>
        <v>1.0463712749884113E-2</v>
      </c>
      <c r="AR697" s="189">
        <f t="shared" si="26"/>
        <v>0.18209176268114621</v>
      </c>
    </row>
    <row r="698" spans="38:44" ht="11.25" customHeight="1" x14ac:dyDescent="0.25">
      <c r="AL698" s="30" t="s">
        <v>38</v>
      </c>
      <c r="AM698" s="29">
        <f>_xll.qlInterestRateIndexFixingDate(IborIndex&amp;Tenor,AN698,Trigger)</f>
        <v>44281</v>
      </c>
      <c r="AN698" s="29">
        <f>_xll.qlCalendarAdvance(Calendar,AN697,AL698,"f",,Trigger)</f>
        <v>44285</v>
      </c>
      <c r="AO698" s="29">
        <f>_xll.qlInterestRateIndexMaturity(IborIndex&amp;Tenor,AN698,Trigger)</f>
        <v>44316</v>
      </c>
      <c r="AP698" s="66">
        <f>_xll.qlIndexFixing($Z$5,AM698,,Trigger)</f>
        <v>1.0538247800834054E-2</v>
      </c>
      <c r="AQ698" s="66">
        <f>_xll.qlIndexFixing($AS$1,AN698,,Trigger)</f>
        <v>1.0521095963027804E-2</v>
      </c>
      <c r="AR698" s="189">
        <f t="shared" si="26"/>
        <v>0.17151837806249695</v>
      </c>
    </row>
    <row r="699" spans="38:44" ht="11.25" customHeight="1" x14ac:dyDescent="0.25">
      <c r="AL699" s="30" t="s">
        <v>38</v>
      </c>
      <c r="AM699" s="29">
        <f>_xll.qlInterestRateIndexFixingDate(IborIndex&amp;Tenor,AN699,Trigger)</f>
        <v>44286</v>
      </c>
      <c r="AN699" s="29">
        <f>_xll.qlCalendarAdvance(Calendar,AN698,AL699,"f",,Trigger)</f>
        <v>44292</v>
      </c>
      <c r="AO699" s="29">
        <f>_xll.qlInterestRateIndexMaturity(IborIndex&amp;Tenor,AN699,Trigger)</f>
        <v>44322</v>
      </c>
      <c r="AP699" s="66">
        <f>_xll.qlIndexFixing($Z$5,AM699,,Trigger)</f>
        <v>1.0590221570558001E-2</v>
      </c>
      <c r="AQ699" s="66">
        <f>_xll.qlIndexFixing($AS$1,AN699,,Trigger)</f>
        <v>1.0578569447769193E-2</v>
      </c>
      <c r="AR699" s="189">
        <f t="shared" si="26"/>
        <v>0.11652122788807784</v>
      </c>
    </row>
    <row r="700" spans="38:44" ht="11.25" customHeight="1" x14ac:dyDescent="0.25">
      <c r="AL700" s="30" t="s">
        <v>38</v>
      </c>
      <c r="AM700" s="29">
        <f>_xll.qlInterestRateIndexFixingDate(IborIndex&amp;Tenor,AN700,Trigger)</f>
        <v>44295</v>
      </c>
      <c r="AN700" s="29">
        <f>_xll.qlCalendarAdvance(Calendar,AN699,AL700,"f",,Trigger)</f>
        <v>44299</v>
      </c>
      <c r="AO700" s="29">
        <f>_xll.qlInterestRateIndexMaturity(IborIndex&amp;Tenor,AN700,Trigger)</f>
        <v>44329</v>
      </c>
      <c r="AP700" s="66">
        <f>_xll.qlIndexFixing($Z$5,AM700,,Trigger)</f>
        <v>1.0646146526943845E-2</v>
      </c>
      <c r="AQ700" s="66">
        <f>_xll.qlIndexFixing($AS$1,AN700,,Trigger)</f>
        <v>1.0636133205484677E-2</v>
      </c>
      <c r="AR700" s="189">
        <f t="shared" si="26"/>
        <v>0.10013321459168001</v>
      </c>
    </row>
    <row r="701" spans="38:44" ht="11.25" customHeight="1" x14ac:dyDescent="0.25">
      <c r="AL701" s="30" t="s">
        <v>38</v>
      </c>
      <c r="AM701" s="29">
        <f>_xll.qlInterestRateIndexFixingDate(IborIndex&amp;Tenor,AN701,Trigger)</f>
        <v>44302</v>
      </c>
      <c r="AN701" s="29">
        <f>_xll.qlCalendarAdvance(Calendar,AN700,AL701,"f",,Trigger)</f>
        <v>44306</v>
      </c>
      <c r="AO701" s="29">
        <f>_xll.qlInterestRateIndexMaturity(IborIndex&amp;Tenor,AN701,Trigger)</f>
        <v>44336</v>
      </c>
      <c r="AP701" s="66">
        <f>_xll.qlIndexFixing($Z$5,AM701,,Trigger)</f>
        <v>1.0701859290684901E-2</v>
      </c>
      <c r="AQ701" s="66">
        <f>_xll.qlIndexFixing($AS$1,AN701,,Trigger)</f>
        <v>1.0693787237563146E-2</v>
      </c>
      <c r="AR701" s="189">
        <f t="shared" si="26"/>
        <v>8.0720531217548519E-2</v>
      </c>
    </row>
    <row r="702" spans="38:44" ht="11.25" customHeight="1" x14ac:dyDescent="0.25">
      <c r="AL702" s="30" t="s">
        <v>38</v>
      </c>
      <c r="AM702" s="29">
        <f>_xll.qlInterestRateIndexFixingDate(IborIndex&amp;Tenor,AN702,Trigger)</f>
        <v>44309</v>
      </c>
      <c r="AN702" s="29">
        <f>_xll.qlCalendarAdvance(Calendar,AN701,AL702,"f",,Trigger)</f>
        <v>44313</v>
      </c>
      <c r="AO702" s="29">
        <f>_xll.qlInterestRateIndexMaturity(IborIndex&amp;Tenor,AN702,Trigger)</f>
        <v>44343</v>
      </c>
      <c r="AP702" s="66">
        <f>_xll.qlIndexFixing($Z$5,AM702,,Trigger)</f>
        <v>1.0757356400429963E-2</v>
      </c>
      <c r="AQ702" s="66">
        <f>_xll.qlIndexFixing($AS$1,AN702,,Trigger)</f>
        <v>1.0751531545380999E-2</v>
      </c>
      <c r="AR702" s="189">
        <f t="shared" si="26"/>
        <v>5.8248550489636841E-2</v>
      </c>
    </row>
    <row r="703" spans="38:44" ht="11.25" customHeight="1" x14ac:dyDescent="0.25">
      <c r="AL703" s="30" t="s">
        <v>38</v>
      </c>
      <c r="AM703" s="29">
        <f>_xll.qlInterestRateIndexFixingDate(IborIndex&amp;Tenor,AN703,Trigger)</f>
        <v>44316</v>
      </c>
      <c r="AN703" s="29">
        <f>_xll.qlCalendarAdvance(Calendar,AN702,AL703,"f",,Trigger)</f>
        <v>44320</v>
      </c>
      <c r="AO703" s="29">
        <f>_xll.qlInterestRateIndexMaturity(IborIndex&amp;Tenor,AN703,Trigger)</f>
        <v>44351</v>
      </c>
      <c r="AP703" s="66">
        <f>_xll.qlIndexFixing($Z$5,AM703,,Trigger)</f>
        <v>1.0816725225866042E-2</v>
      </c>
      <c r="AQ703" s="66">
        <f>_xll.qlIndexFixing($AS$1,AN703,,Trigger)</f>
        <v>1.0809366130324627E-2</v>
      </c>
      <c r="AR703" s="189">
        <f t="shared" si="26"/>
        <v>7.359095541415242E-2</v>
      </c>
    </row>
    <row r="704" spans="38:44" ht="11.25" customHeight="1" x14ac:dyDescent="0.25">
      <c r="AL704" s="30" t="s">
        <v>38</v>
      </c>
      <c r="AM704" s="29">
        <f>_xll.qlInterestRateIndexFixingDate(IborIndex&amp;Tenor,AN704,Trigger)</f>
        <v>44323</v>
      </c>
      <c r="AN704" s="29">
        <f>_xll.qlCalendarAdvance(Calendar,AN703,AL704,"f",,Trigger)</f>
        <v>44327</v>
      </c>
      <c r="AO704" s="29">
        <f>_xll.qlInterestRateIndexMaturity(IborIndex&amp;Tenor,AN704,Trigger)</f>
        <v>44358</v>
      </c>
      <c r="AP704" s="66">
        <f>_xll.qlIndexFixing($Z$5,AM704,,Trigger)</f>
        <v>1.087176609030256E-2</v>
      </c>
      <c r="AQ704" s="66">
        <f>_xll.qlIndexFixing($AS$1,AN704,,Trigger)</f>
        <v>1.0867290993785417E-2</v>
      </c>
      <c r="AR704" s="189">
        <f t="shared" si="26"/>
        <v>4.4750965171435481E-2</v>
      </c>
    </row>
    <row r="705" spans="38:44" ht="11.25" customHeight="1" x14ac:dyDescent="0.25">
      <c r="AL705" s="30" t="s">
        <v>38</v>
      </c>
      <c r="AM705" s="29">
        <f>_xll.qlInterestRateIndexFixingDate(IborIndex&amp;Tenor,AN705,Trigger)</f>
        <v>44330</v>
      </c>
      <c r="AN705" s="29">
        <f>_xll.qlCalendarAdvance(Calendar,AN704,AL705,"f",,Trigger)</f>
        <v>44334</v>
      </c>
      <c r="AO705" s="29">
        <f>_xll.qlInterestRateIndexMaturity(IborIndex&amp;Tenor,AN705,Trigger)</f>
        <v>44365</v>
      </c>
      <c r="AP705" s="66">
        <f>_xll.qlIndexFixing($Z$5,AM705,,Trigger)</f>
        <v>1.0926580670663729E-2</v>
      </c>
      <c r="AQ705" s="66">
        <f>_xll.qlIndexFixing($AS$1,AN705,,Trigger)</f>
        <v>1.0925306137152258E-2</v>
      </c>
      <c r="AR705" s="189">
        <f t="shared" si="26"/>
        <v>1.2745335114718731E-2</v>
      </c>
    </row>
    <row r="706" spans="38:44" ht="11.25" customHeight="1" x14ac:dyDescent="0.25">
      <c r="AL706" s="30" t="s">
        <v>38</v>
      </c>
      <c r="AM706" s="29">
        <f>_xll.qlInterestRateIndexFixingDate(IborIndex&amp;Tenor,AN706,Trigger)</f>
        <v>44337</v>
      </c>
      <c r="AN706" s="29">
        <f>_xll.qlCalendarAdvance(Calendar,AN705,AL706,"f",,Trigger)</f>
        <v>44341</v>
      </c>
      <c r="AO706" s="29">
        <f>_xll.qlInterestRateIndexMaturity(IborIndex&amp;Tenor,AN706,Trigger)</f>
        <v>44372</v>
      </c>
      <c r="AP706" s="66">
        <f>_xll.qlIndexFixing($Z$5,AM706,,Trigger)</f>
        <v>1.0981165505181904E-2</v>
      </c>
      <c r="AQ706" s="66">
        <f>_xll.qlIndexFixing($AS$1,AN706,,Trigger)</f>
        <v>1.0983411561816536E-2</v>
      </c>
      <c r="AR706" s="189">
        <f t="shared" si="26"/>
        <v>-2.2460566346318989E-2</v>
      </c>
    </row>
    <row r="707" spans="38:44" ht="11.25" customHeight="1" x14ac:dyDescent="0.25">
      <c r="AL707" s="30" t="s">
        <v>38</v>
      </c>
      <c r="AM707" s="29">
        <f>_xll.qlInterestRateIndexFixingDate(IborIndex&amp;Tenor,AN707,Trigger)</f>
        <v>44344</v>
      </c>
      <c r="AN707" s="29">
        <f>_xll.qlCalendarAdvance(Calendar,AN706,AL707,"f",,Trigger)</f>
        <v>44348</v>
      </c>
      <c r="AO707" s="29">
        <f>_xll.qlInterestRateIndexMaturity(IborIndex&amp;Tenor,AN707,Trigger)</f>
        <v>44378</v>
      </c>
      <c r="AP707" s="66">
        <f>_xll.qlIndexFixing($Z$5,AM707,,Trigger)</f>
        <v>1.1031485988278078E-2</v>
      </c>
      <c r="AQ707" s="66">
        <f>_xll.qlIndexFixing($AS$1,AN707,,Trigger)</f>
        <v>1.1041607269174636E-2</v>
      </c>
      <c r="AR707" s="189">
        <f t="shared" ref="AR707:AR770" si="27">(AP707-AQ707)*10000</f>
        <v>-0.10121280896557838</v>
      </c>
    </row>
    <row r="708" spans="38:44" ht="11.25" customHeight="1" x14ac:dyDescent="0.25">
      <c r="AL708" s="30" t="s">
        <v>38</v>
      </c>
      <c r="AM708" s="29">
        <f>_xll.qlInterestRateIndexFixingDate(IborIndex&amp;Tenor,AN708,Trigger)</f>
        <v>44351</v>
      </c>
      <c r="AN708" s="29">
        <f>_xll.qlCalendarAdvance(Calendar,AN707,AL708,"f",,Trigger)</f>
        <v>44355</v>
      </c>
      <c r="AO708" s="29">
        <f>_xll.qlInterestRateIndexMaturity(IborIndex&amp;Tenor,AN708,Trigger)</f>
        <v>44385</v>
      </c>
      <c r="AP708" s="66">
        <f>_xll.qlIndexFixing($Z$5,AM708,,Trigger)</f>
        <v>1.1085616482778171E-2</v>
      </c>
      <c r="AQ708" s="66">
        <f>_xll.qlIndexFixing($AS$1,AN708,,Trigger)</f>
        <v>1.1099893260622939E-2</v>
      </c>
      <c r="AR708" s="189">
        <f t="shared" si="27"/>
        <v>-0.14276777844768329</v>
      </c>
    </row>
    <row r="709" spans="38:44" ht="11.25" customHeight="1" x14ac:dyDescent="0.25">
      <c r="AL709" s="30" t="s">
        <v>38</v>
      </c>
      <c r="AM709" s="29">
        <f>_xll.qlInterestRateIndexFixingDate(IborIndex&amp;Tenor,AN709,Trigger)</f>
        <v>44358</v>
      </c>
      <c r="AN709" s="29">
        <f>_xll.qlCalendarAdvance(Calendar,AN708,AL709,"f",,Trigger)</f>
        <v>44362</v>
      </c>
      <c r="AO709" s="29">
        <f>_xll.qlInterestRateIndexMaturity(IborIndex&amp;Tenor,AN709,Trigger)</f>
        <v>44392</v>
      </c>
      <c r="AP709" s="66">
        <f>_xll.qlIndexFixing($Z$5,AM709,,Trigger)</f>
        <v>1.1139507092390311E-2</v>
      </c>
      <c r="AQ709" s="66">
        <f>_xll.qlIndexFixing($AS$1,AN709,,Trigger)</f>
        <v>1.115826953755783E-2</v>
      </c>
      <c r="AR709" s="189">
        <f t="shared" si="27"/>
        <v>-0.18762445167519459</v>
      </c>
    </row>
    <row r="710" spans="38:44" ht="11.25" customHeight="1" x14ac:dyDescent="0.25">
      <c r="AL710" s="30" t="s">
        <v>38</v>
      </c>
      <c r="AM710" s="29">
        <f>_xll.qlInterestRateIndexFixingDate(IborIndex&amp;Tenor,AN710,Trigger)</f>
        <v>44365</v>
      </c>
      <c r="AN710" s="29">
        <f>_xll.qlCalendarAdvance(Calendar,AN709,AL710,"f",,Trigger)</f>
        <v>44369</v>
      </c>
      <c r="AO710" s="29">
        <f>_xll.qlInterestRateIndexMaturity(IborIndex&amp;Tenor,AN710,Trigger)</f>
        <v>44399</v>
      </c>
      <c r="AP710" s="66">
        <f>_xll.qlIndexFixing($Z$5,AM710,,Trigger)</f>
        <v>1.119315435536361E-2</v>
      </c>
      <c r="AQ710" s="66">
        <f>_xll.qlIndexFixing($AS$1,AN710,,Trigger)</f>
        <v>1.1216736101378189E-2</v>
      </c>
      <c r="AR710" s="189">
        <f t="shared" si="27"/>
        <v>-0.23581746014578187</v>
      </c>
    </row>
    <row r="711" spans="38:44" ht="11.25" customHeight="1" x14ac:dyDescent="0.25">
      <c r="AL711" s="30" t="s">
        <v>38</v>
      </c>
      <c r="AM711" s="29">
        <f>_xll.qlInterestRateIndexFixingDate(IborIndex&amp;Tenor,AN711,Trigger)</f>
        <v>44372</v>
      </c>
      <c r="AN711" s="29">
        <f>_xll.qlCalendarAdvance(Calendar,AN710,AL711,"f",,Trigger)</f>
        <v>44376</v>
      </c>
      <c r="AO711" s="29">
        <f>_xll.qlInterestRateIndexMaturity(IborIndex&amp;Tenor,AN711,Trigger)</f>
        <v>44406</v>
      </c>
      <c r="AP711" s="66">
        <f>_xll.qlIndexFixing($Z$5,AM711,,Trigger)</f>
        <v>1.1246554809896558E-2</v>
      </c>
      <c r="AQ711" s="66">
        <f>_xll.qlIndexFixing($AS$1,AN711,,Trigger)</f>
        <v>1.1275292953495386E-2</v>
      </c>
      <c r="AR711" s="189">
        <f t="shared" si="27"/>
        <v>-0.28738143598827648</v>
      </c>
    </row>
    <row r="712" spans="38:44" ht="11.25" customHeight="1" x14ac:dyDescent="0.25">
      <c r="AL712" s="30" t="s">
        <v>38</v>
      </c>
      <c r="AM712" s="29">
        <f>_xll.qlInterestRateIndexFixingDate(IborIndex&amp;Tenor,AN712,Trigger)</f>
        <v>44379</v>
      </c>
      <c r="AN712" s="29">
        <f>_xll.qlCalendarAdvance(Calendar,AN711,AL712,"f",,Trigger)</f>
        <v>44383</v>
      </c>
      <c r="AO712" s="29">
        <f>_xll.qlInterestRateIndexMaturity(IborIndex&amp;Tenor,AN712,Trigger)</f>
        <v>44414</v>
      </c>
      <c r="AP712" s="66">
        <f>_xll.qlIndexFixing($Z$5,AM712,,Trigger)</f>
        <v>1.1303655984096647E-2</v>
      </c>
      <c r="AQ712" s="66">
        <f>_xll.qlIndexFixing($AS$1,AN712,,Trigger)</f>
        <v>1.1333940095305806E-2</v>
      </c>
      <c r="AR712" s="189">
        <f t="shared" si="27"/>
        <v>-0.30284111209158415</v>
      </c>
    </row>
    <row r="713" spans="38:44" ht="11.25" customHeight="1" x14ac:dyDescent="0.25">
      <c r="AL713" s="30" t="s">
        <v>38</v>
      </c>
      <c r="AM713" s="29">
        <f>_xll.qlInterestRateIndexFixingDate(IborIndex&amp;Tenor,AN713,Trigger)</f>
        <v>44386</v>
      </c>
      <c r="AN713" s="29">
        <f>_xll.qlCalendarAdvance(Calendar,AN712,AL713,"f",,Trigger)</f>
        <v>44390</v>
      </c>
      <c r="AO713" s="29">
        <f>_xll.qlInterestRateIndexMaturity(IborIndex&amp;Tenor,AN713,Trigger)</f>
        <v>44421</v>
      </c>
      <c r="AP713" s="66">
        <f>_xll.qlIndexFixing($Z$5,AM713,,Trigger)</f>
        <v>1.1356535663931563E-2</v>
      </c>
      <c r="AQ713" s="66">
        <f>_xll.qlIndexFixing($AS$1,AN713,,Trigger)</f>
        <v>1.1392677528223316E-2</v>
      </c>
      <c r="AR713" s="189">
        <f t="shared" si="27"/>
        <v>-0.36141864291752701</v>
      </c>
    </row>
    <row r="714" spans="38:44" ht="11.25" customHeight="1" x14ac:dyDescent="0.25">
      <c r="AL714" s="30" t="s">
        <v>38</v>
      </c>
      <c r="AM714" s="29">
        <f>_xll.qlInterestRateIndexFixingDate(IborIndex&amp;Tenor,AN714,Trigger)</f>
        <v>44393</v>
      </c>
      <c r="AN714" s="29">
        <f>_xll.qlCalendarAdvance(Calendar,AN713,AL714,"f",,Trigger)</f>
        <v>44397</v>
      </c>
      <c r="AO714" s="29">
        <f>_xll.qlInterestRateIndexMaturity(IborIndex&amp;Tenor,AN714,Trigger)</f>
        <v>44428</v>
      </c>
      <c r="AP714" s="66">
        <f>_xll.qlIndexFixing($Z$5,AM714,,Trigger)</f>
        <v>1.1409157901972146E-2</v>
      </c>
      <c r="AQ714" s="66">
        <f>_xll.qlIndexFixing($AS$1,AN714,,Trigger)</f>
        <v>1.1451505253656791E-2</v>
      </c>
      <c r="AR714" s="189">
        <f t="shared" si="27"/>
        <v>-0.42347351684644818</v>
      </c>
    </row>
    <row r="715" spans="38:44" ht="11.25" customHeight="1" x14ac:dyDescent="0.25">
      <c r="AL715" s="30" t="s">
        <v>38</v>
      </c>
      <c r="AM715" s="29">
        <f>_xll.qlInterestRateIndexFixingDate(IborIndex&amp;Tenor,AN715,Trigger)</f>
        <v>44400</v>
      </c>
      <c r="AN715" s="29">
        <f>_xll.qlCalendarAdvance(Calendar,AN714,AL715,"f",,Trigger)</f>
        <v>44404</v>
      </c>
      <c r="AO715" s="29">
        <f>_xll.qlInterestRateIndexMaturity(IborIndex&amp;Tenor,AN715,Trigger)</f>
        <v>44435</v>
      </c>
      <c r="AP715" s="66">
        <f>_xll.qlIndexFixing($Z$5,AM715,,Trigger)</f>
        <v>1.1461519236012388E-2</v>
      </c>
      <c r="AQ715" s="66">
        <f>_xll.qlIndexFixing($AS$1,AN715,,Trigger)</f>
        <v>1.1510423273012604E-2</v>
      </c>
      <c r="AR715" s="189">
        <f t="shared" si="27"/>
        <v>-0.4890403700021605</v>
      </c>
    </row>
    <row r="716" spans="38:44" ht="11.25" customHeight="1" x14ac:dyDescent="0.25">
      <c r="AL716" s="30" t="s">
        <v>38</v>
      </c>
      <c r="AM716" s="29">
        <f>_xll.qlInterestRateIndexFixingDate(IborIndex&amp;Tenor,AN716,Trigger)</f>
        <v>44407</v>
      </c>
      <c r="AN716" s="29">
        <f>_xll.qlCalendarAdvance(Calendar,AN715,AL716,"f",,Trigger)</f>
        <v>44411</v>
      </c>
      <c r="AO716" s="29">
        <f>_xll.qlInterestRateIndexMaturity(IborIndex&amp;Tenor,AN716,Trigger)</f>
        <v>44442</v>
      </c>
      <c r="AP716" s="66">
        <f>_xll.qlIndexFixing($Z$5,AM716,,Trigger)</f>
        <v>1.1513745408575781E-2</v>
      </c>
      <c r="AQ716" s="66">
        <f>_xll.qlIndexFixing($AS$1,AN716,,Trigger)</f>
        <v>1.1569426943716932E-2</v>
      </c>
      <c r="AR716" s="189">
        <f t="shared" si="27"/>
        <v>-0.55681535141150273</v>
      </c>
    </row>
    <row r="717" spans="38:44" ht="11.25" customHeight="1" x14ac:dyDescent="0.25">
      <c r="AL717" s="30" t="s">
        <v>38</v>
      </c>
      <c r="AM717" s="29">
        <f>_xll.qlInterestRateIndexFixingDate(IborIndex&amp;Tenor,AN717,Trigger)</f>
        <v>44414</v>
      </c>
      <c r="AN717" s="29">
        <f>_xll.qlCalendarAdvance(Calendar,AN716,AL717,"f",,Trigger)</f>
        <v>44418</v>
      </c>
      <c r="AO717" s="29">
        <f>_xll.qlInterestRateIndexMaturity(IborIndex&amp;Tenor,AN717,Trigger)</f>
        <v>44449</v>
      </c>
      <c r="AP717" s="66">
        <f>_xll.qlIndexFixing($Z$5,AM717,,Trigger)</f>
        <v>1.1568053938924733E-2</v>
      </c>
      <c r="AQ717" s="66">
        <f>_xll.qlIndexFixing($AS$1,AN717,,Trigger)</f>
        <v>1.162846600025802E-2</v>
      </c>
      <c r="AR717" s="189">
        <f t="shared" si="27"/>
        <v>-0.60412061333286682</v>
      </c>
    </row>
    <row r="718" spans="38:44" ht="11.25" customHeight="1" x14ac:dyDescent="0.25">
      <c r="AL718" s="30" t="s">
        <v>38</v>
      </c>
      <c r="AM718" s="29">
        <f>_xll.qlInterestRateIndexFixingDate(IborIndex&amp;Tenor,AN718,Trigger)</f>
        <v>44421</v>
      </c>
      <c r="AN718" s="29">
        <f>_xll.qlCalendarAdvance(Calendar,AN717,AL718,"f",,Trigger)</f>
        <v>44425</v>
      </c>
      <c r="AO718" s="29">
        <f>_xll.qlInterestRateIndexMaturity(IborIndex&amp;Tenor,AN718,Trigger)</f>
        <v>44456</v>
      </c>
      <c r="AP718" s="66">
        <f>_xll.qlIndexFixing($Z$5,AM718,,Trigger)</f>
        <v>1.1625222664208774E-2</v>
      </c>
      <c r="AQ718" s="66">
        <f>_xll.qlIndexFixing($AS$1,AN718,,Trigger)</f>
        <v>1.1687464280891458E-2</v>
      </c>
      <c r="AR718" s="189">
        <f t="shared" si="27"/>
        <v>-0.62241616682683421</v>
      </c>
    </row>
    <row r="719" spans="38:44" ht="11.25" customHeight="1" x14ac:dyDescent="0.25">
      <c r="AL719" s="30" t="s">
        <v>38</v>
      </c>
      <c r="AM719" s="29">
        <f>_xll.qlInterestRateIndexFixingDate(IborIndex&amp;Tenor,AN719,Trigger)</f>
        <v>44428</v>
      </c>
      <c r="AN719" s="29">
        <f>_xll.qlCalendarAdvance(Calendar,AN718,AL719,"f",,Trigger)</f>
        <v>44432</v>
      </c>
      <c r="AO719" s="29">
        <f>_xll.qlInterestRateIndexMaturity(IborIndex&amp;Tenor,AN719,Trigger)</f>
        <v>44463</v>
      </c>
      <c r="AP719" s="66">
        <f>_xll.qlIndexFixing($Z$5,AM719,,Trigger)</f>
        <v>1.168521877107071E-2</v>
      </c>
      <c r="AQ719" s="66">
        <f>_xll.qlIndexFixing($AS$1,AN719,,Trigger)</f>
        <v>1.1746345325056862E-2</v>
      </c>
      <c r="AR719" s="189">
        <f t="shared" si="27"/>
        <v>-0.61126553986151977</v>
      </c>
    </row>
    <row r="720" spans="38:44" ht="11.25" customHeight="1" x14ac:dyDescent="0.25">
      <c r="AL720" s="30" t="s">
        <v>38</v>
      </c>
      <c r="AM720" s="29">
        <f>_xll.qlInterestRateIndexFixingDate(IborIndex&amp;Tenor,AN720,Trigger)</f>
        <v>44435</v>
      </c>
      <c r="AN720" s="29">
        <f>_xll.qlCalendarAdvance(Calendar,AN719,AL720,"f",,Trigger)</f>
        <v>44439</v>
      </c>
      <c r="AO720" s="29">
        <f>_xll.qlInterestRateIndexMaturity(IborIndex&amp;Tenor,AN720,Trigger)</f>
        <v>44469</v>
      </c>
      <c r="AP720" s="66">
        <f>_xll.qlIndexFixing($Z$5,AM720,,Trigger)</f>
        <v>1.1743222342651016E-2</v>
      </c>
      <c r="AQ720" s="66">
        <f>_xll.qlIndexFixing($AS$1,AN720,,Trigger)</f>
        <v>1.1805032707750407E-2</v>
      </c>
      <c r="AR720" s="189">
        <f t="shared" si="27"/>
        <v>-0.61810365099390641</v>
      </c>
    </row>
    <row r="721" spans="38:44" ht="11.25" customHeight="1" x14ac:dyDescent="0.25">
      <c r="AL721" s="30" t="s">
        <v>38</v>
      </c>
      <c r="AM721" s="29">
        <f>_xll.qlInterestRateIndexFixingDate(IborIndex&amp;Tenor,AN721,Trigger)</f>
        <v>44442</v>
      </c>
      <c r="AN721" s="29">
        <f>_xll.qlCalendarAdvance(Calendar,AN720,AL721,"f",,Trigger)</f>
        <v>44446</v>
      </c>
      <c r="AO721" s="29">
        <f>_xll.qlInterestRateIndexMaturity(IborIndex&amp;Tenor,AN721,Trigger)</f>
        <v>44476</v>
      </c>
      <c r="AP721" s="66">
        <f>_xll.qlIndexFixing($Z$5,AM721,,Trigger)</f>
        <v>1.1807637767021539E-2</v>
      </c>
      <c r="AQ721" s="66">
        <f>_xll.qlIndexFixing($AS$1,AN721,,Trigger)</f>
        <v>1.1863468876067151E-2</v>
      </c>
      <c r="AR721" s="189">
        <f t="shared" si="27"/>
        <v>-0.5583110904561206</v>
      </c>
    </row>
    <row r="722" spans="38:44" ht="11.25" customHeight="1" x14ac:dyDescent="0.25">
      <c r="AL722" s="30" t="s">
        <v>38</v>
      </c>
      <c r="AM722" s="29">
        <f>_xll.qlInterestRateIndexFixingDate(IborIndex&amp;Tenor,AN722,Trigger)</f>
        <v>44449</v>
      </c>
      <c r="AN722" s="29">
        <f>_xll.qlCalendarAdvance(Calendar,AN721,AL722,"f",,Trigger)</f>
        <v>44453</v>
      </c>
      <c r="AO722" s="29">
        <f>_xll.qlInterestRateIndexMaturity(IborIndex&amp;Tenor,AN722,Trigger)</f>
        <v>44483</v>
      </c>
      <c r="AP722" s="66">
        <f>_xll.qlIndexFixing($Z$5,AM722,,Trigger)</f>
        <v>1.1871667653963414E-2</v>
      </c>
      <c r="AQ722" s="66">
        <f>_xll.qlIndexFixing($AS$1,AN722,,Trigger)</f>
        <v>1.1921645801022118E-2</v>
      </c>
      <c r="AR722" s="189">
        <f t="shared" si="27"/>
        <v>-0.49978147058704625</v>
      </c>
    </row>
    <row r="723" spans="38:44" ht="11.25" customHeight="1" x14ac:dyDescent="0.25">
      <c r="AL723" s="30" t="s">
        <v>38</v>
      </c>
      <c r="AM723" s="29">
        <f>_xll.qlInterestRateIndexFixingDate(IborIndex&amp;Tenor,AN723,Trigger)</f>
        <v>44456</v>
      </c>
      <c r="AN723" s="29">
        <f>_xll.qlCalendarAdvance(Calendar,AN722,AL723,"f",,Trigger)</f>
        <v>44460</v>
      </c>
      <c r="AO723" s="29">
        <f>_xll.qlInterestRateIndexMaturity(IborIndex&amp;Tenor,AN723,Trigger)</f>
        <v>44490</v>
      </c>
      <c r="AP723" s="66">
        <f>_xll.qlIndexFixing($Z$5,AM723,,Trigger)</f>
        <v>1.1935271813686477E-2</v>
      </c>
      <c r="AQ723" s="66">
        <f>_xll.qlIndexFixing($AS$1,AN723,,Trigger)</f>
        <v>1.1979563478591027E-2</v>
      </c>
      <c r="AR723" s="189">
        <f t="shared" si="27"/>
        <v>-0.44291664904549943</v>
      </c>
    </row>
    <row r="724" spans="38:44" ht="11.25" customHeight="1" x14ac:dyDescent="0.25">
      <c r="AL724" s="30" t="s">
        <v>38</v>
      </c>
      <c r="AM724" s="29">
        <f>_xll.qlInterestRateIndexFixingDate(IborIndex&amp;Tenor,AN724,Trigger)</f>
        <v>44463</v>
      </c>
      <c r="AN724" s="29">
        <f>_xll.qlCalendarAdvance(Calendar,AN723,AL724,"f",,Trigger)</f>
        <v>44467</v>
      </c>
      <c r="AO724" s="29">
        <f>_xll.qlInterestRateIndexMaturity(IborIndex&amp;Tenor,AN724,Trigger)</f>
        <v>44497</v>
      </c>
      <c r="AP724" s="66">
        <f>_xll.qlIndexFixing($Z$5,AM724,,Trigger)</f>
        <v>1.1998443476083587E-2</v>
      </c>
      <c r="AQ724" s="66">
        <f>_xll.qlIndexFixing($AS$1,AN724,,Trigger)</f>
        <v>1.2024326480858726E-2</v>
      </c>
      <c r="AR724" s="189">
        <f t="shared" si="27"/>
        <v>-0.25883004775139468</v>
      </c>
    </row>
    <row r="725" spans="38:44" ht="11.25" customHeight="1" x14ac:dyDescent="0.25">
      <c r="AL725" s="30" t="s">
        <v>38</v>
      </c>
      <c r="AM725" s="29">
        <f>_xll.qlInterestRateIndexFixingDate(IborIndex&amp;Tenor,AN725,Trigger)</f>
        <v>44470</v>
      </c>
      <c r="AN725" s="29">
        <f>_xll.qlCalendarAdvance(Calendar,AN724,AL725,"f",,Trigger)</f>
        <v>44474</v>
      </c>
      <c r="AO725" s="29">
        <f>_xll.qlInterestRateIndexMaturity(IborIndex&amp;Tenor,AN725,Trigger)</f>
        <v>44505</v>
      </c>
      <c r="AP725" s="66">
        <f>_xll.qlIndexFixing($Z$5,AM725,,Trigger)</f>
        <v>1.2065818718177582E-2</v>
      </c>
      <c r="AQ725" s="66">
        <f>_xll.qlIndexFixing($AS$1,AN725,,Trigger)</f>
        <v>1.2094621075585954E-2</v>
      </c>
      <c r="AR725" s="189">
        <f t="shared" si="27"/>
        <v>-0.28802357408371643</v>
      </c>
    </row>
    <row r="726" spans="38:44" ht="11.25" customHeight="1" x14ac:dyDescent="0.25">
      <c r="AL726" s="30" t="s">
        <v>38</v>
      </c>
      <c r="AM726" s="29">
        <f>_xll.qlInterestRateIndexFixingDate(IborIndex&amp;Tenor,AN726,Trigger)</f>
        <v>44477</v>
      </c>
      <c r="AN726" s="29">
        <f>_xll.qlCalendarAdvance(Calendar,AN725,AL726,"f",,Trigger)</f>
        <v>44481</v>
      </c>
      <c r="AO726" s="29">
        <f>_xll.qlInterestRateIndexMaturity(IborIndex&amp;Tenor,AN726,Trigger)</f>
        <v>44512</v>
      </c>
      <c r="AP726" s="66">
        <f>_xll.qlIndexFixing($Z$5,AM726,,Trigger)</f>
        <v>1.2128074696196822E-2</v>
      </c>
      <c r="AQ726" s="66">
        <f>_xll.qlIndexFixing($AS$1,AN726,,Trigger)</f>
        <v>1.2151760987060833E-2</v>
      </c>
      <c r="AR726" s="189">
        <f t="shared" si="27"/>
        <v>-0.23686290864011889</v>
      </c>
    </row>
    <row r="727" spans="38:44" ht="11.25" customHeight="1" x14ac:dyDescent="0.25">
      <c r="AL727" s="30" t="s">
        <v>38</v>
      </c>
      <c r="AM727" s="29">
        <f>_xll.qlInterestRateIndexFixingDate(IborIndex&amp;Tenor,AN727,Trigger)</f>
        <v>44484</v>
      </c>
      <c r="AN727" s="29">
        <f>_xll.qlCalendarAdvance(Calendar,AN726,AL727,"f",,Trigger)</f>
        <v>44488</v>
      </c>
      <c r="AO727" s="29">
        <f>_xll.qlInterestRateIndexMaturity(IborIndex&amp;Tenor,AN727,Trigger)</f>
        <v>44519</v>
      </c>
      <c r="AP727" s="66">
        <f>_xll.qlIndexFixing($Z$5,AM727,,Trigger)</f>
        <v>1.2189877377811778E-2</v>
      </c>
      <c r="AQ727" s="66">
        <f>_xll.qlIndexFixing($AS$1,AN727,,Trigger)</f>
        <v>1.2208641635244877E-2</v>
      </c>
      <c r="AR727" s="189">
        <f t="shared" si="27"/>
        <v>-0.18764257433098383</v>
      </c>
    </row>
    <row r="728" spans="38:44" ht="11.25" customHeight="1" x14ac:dyDescent="0.25">
      <c r="AL728" s="30" t="s">
        <v>38</v>
      </c>
      <c r="AM728" s="29">
        <f>_xll.qlInterestRateIndexFixingDate(IborIndex&amp;Tenor,AN728,Trigger)</f>
        <v>44491</v>
      </c>
      <c r="AN728" s="29">
        <f>_xll.qlCalendarAdvance(Calendar,AN727,AL728,"f",,Trigger)</f>
        <v>44495</v>
      </c>
      <c r="AO728" s="29">
        <f>_xll.qlInterestRateIndexMaturity(IborIndex&amp;Tenor,AN728,Trigger)</f>
        <v>44526</v>
      </c>
      <c r="AP728" s="66">
        <f>_xll.qlIndexFixing($Z$5,AM728,,Trigger)</f>
        <v>1.225121999206704E-2</v>
      </c>
      <c r="AQ728" s="66">
        <f>_xll.qlIndexFixing($AS$1,AN728,,Trigger)</f>
        <v>1.2265263016211225E-2</v>
      </c>
      <c r="AR728" s="189">
        <f t="shared" si="27"/>
        <v>-0.14043024144184957</v>
      </c>
    </row>
    <row r="729" spans="38:44" ht="11.25" customHeight="1" x14ac:dyDescent="0.25">
      <c r="AL729" s="30" t="s">
        <v>38</v>
      </c>
      <c r="AM729" s="29">
        <f>_xll.qlInterestRateIndexFixingDate(IborIndex&amp;Tenor,AN729,Trigger)</f>
        <v>44498</v>
      </c>
      <c r="AN729" s="29">
        <f>_xll.qlCalendarAdvance(Calendar,AN728,AL729,"f",,Trigger)</f>
        <v>44502</v>
      </c>
      <c r="AO729" s="29">
        <f>_xll.qlInterestRateIndexMaturity(IborIndex&amp;Tenor,AN729,Trigger)</f>
        <v>44532</v>
      </c>
      <c r="AP729" s="66">
        <f>_xll.qlIndexFixing($Z$5,AM729,,Trigger)</f>
        <v>1.230757736780852E-2</v>
      </c>
      <c r="AQ729" s="66">
        <f>_xll.qlIndexFixing($AS$1,AN729,,Trigger)</f>
        <v>1.2321625126048008E-2</v>
      </c>
      <c r="AR729" s="189">
        <f t="shared" si="27"/>
        <v>-0.14047758239488228</v>
      </c>
    </row>
    <row r="730" spans="38:44" ht="11.25" customHeight="1" x14ac:dyDescent="0.25">
      <c r="AL730" s="30" t="s">
        <v>38</v>
      </c>
      <c r="AM730" s="29">
        <f>_xll.qlInterestRateIndexFixingDate(IborIndex&amp;Tenor,AN730,Trigger)</f>
        <v>44505</v>
      </c>
      <c r="AN730" s="29">
        <f>_xll.qlCalendarAdvance(Calendar,AN729,AL730,"f",,Trigger)</f>
        <v>44509</v>
      </c>
      <c r="AO730" s="29">
        <f>_xll.qlInterestRateIndexMaturity(IborIndex&amp;Tenor,AN730,Trigger)</f>
        <v>44539</v>
      </c>
      <c r="AP730" s="66">
        <f>_xll.qlIndexFixing($Z$5,AM730,,Trigger)</f>
        <v>1.2368011868780115E-2</v>
      </c>
      <c r="AQ730" s="66">
        <f>_xll.qlIndexFixing($AS$1,AN730,,Trigger)</f>
        <v>1.2377727960853346E-2</v>
      </c>
      <c r="AR730" s="189">
        <f t="shared" si="27"/>
        <v>-9.7160920732308753E-2</v>
      </c>
    </row>
    <row r="731" spans="38:44" ht="11.25" customHeight="1" x14ac:dyDescent="0.25">
      <c r="AL731" s="30" t="s">
        <v>38</v>
      </c>
      <c r="AM731" s="29">
        <f>_xll.qlInterestRateIndexFixingDate(IborIndex&amp;Tenor,AN731,Trigger)</f>
        <v>44512</v>
      </c>
      <c r="AN731" s="29">
        <f>_xll.qlCalendarAdvance(Calendar,AN730,AL731,"f",,Trigger)</f>
        <v>44516</v>
      </c>
      <c r="AO731" s="29">
        <f>_xll.qlInterestRateIndexMaturity(IborIndex&amp;Tenor,AN731,Trigger)</f>
        <v>44546</v>
      </c>
      <c r="AP731" s="66">
        <f>_xll.qlIndexFixing($Z$5,AM731,,Trigger)</f>
        <v>1.2427966479123143E-2</v>
      </c>
      <c r="AQ731" s="66">
        <f>_xll.qlIndexFixing($AS$1,AN731,,Trigger)</f>
        <v>1.2433571516755337E-2</v>
      </c>
      <c r="AR731" s="189">
        <f t="shared" si="27"/>
        <v>-5.6050376321947759E-2</v>
      </c>
    </row>
    <row r="732" spans="38:44" ht="11.25" customHeight="1" x14ac:dyDescent="0.25">
      <c r="AL732" s="30" t="s">
        <v>38</v>
      </c>
      <c r="AM732" s="29">
        <f>_xll.qlInterestRateIndexFixingDate(IborIndex&amp;Tenor,AN732,Trigger)</f>
        <v>44519</v>
      </c>
      <c r="AN732" s="29">
        <f>_xll.qlCalendarAdvance(Calendar,AN731,AL732,"f",,Trigger)</f>
        <v>44523</v>
      </c>
      <c r="AO732" s="29">
        <f>_xll.qlInterestRateIndexMaturity(IborIndex&amp;Tenor,AN732,Trigger)</f>
        <v>44553</v>
      </c>
      <c r="AP732" s="66">
        <f>_xll.qlIndexFixing($Z$5,AM732,,Trigger)</f>
        <v>1.2487434428032351E-2</v>
      </c>
      <c r="AQ732" s="66">
        <f>_xll.qlIndexFixing($AS$1,AN732,,Trigger)</f>
        <v>1.2489155789894568E-2</v>
      </c>
      <c r="AR732" s="189">
        <f t="shared" si="27"/>
        <v>-1.7213618622169413E-2</v>
      </c>
    </row>
    <row r="733" spans="38:44" ht="11.25" customHeight="1" x14ac:dyDescent="0.25">
      <c r="AL733" s="30" t="s">
        <v>38</v>
      </c>
      <c r="AM733" s="29">
        <f>_xll.qlInterestRateIndexFixingDate(IborIndex&amp;Tenor,AN733,Trigger)</f>
        <v>44526</v>
      </c>
      <c r="AN733" s="29">
        <f>_xll.qlCalendarAdvance(Calendar,AN732,AL733,"f",,Trigger)</f>
        <v>44530</v>
      </c>
      <c r="AO733" s="29">
        <f>_xll.qlInterestRateIndexMaturity(IborIndex&amp;Tenor,AN733,Trigger)</f>
        <v>44561</v>
      </c>
      <c r="AP733" s="66">
        <f>_xll.qlIndexFixing($Z$5,AM733,,Trigger)</f>
        <v>1.2550795063861546E-2</v>
      </c>
      <c r="AQ733" s="66">
        <f>_xll.qlIndexFixing($AS$1,AN733,,Trigger)</f>
        <v>1.2544480776426614E-2</v>
      </c>
      <c r="AR733" s="189">
        <f t="shared" si="27"/>
        <v>6.3142874349320782E-2</v>
      </c>
    </row>
    <row r="734" spans="38:44" ht="11.25" customHeight="1" x14ac:dyDescent="0.25">
      <c r="AL734" s="30" t="s">
        <v>38</v>
      </c>
      <c r="AM734" s="29">
        <f>_xll.qlInterestRateIndexFixingDate(IborIndex&amp;Tenor,AN734,Trigger)</f>
        <v>44533</v>
      </c>
      <c r="AN734" s="29">
        <f>_xll.qlCalendarAdvance(Calendar,AN733,AL734,"f",,Trigger)</f>
        <v>44537</v>
      </c>
      <c r="AO734" s="29">
        <f>_xll.qlInterestRateIndexMaturity(IborIndex&amp;Tenor,AN734,Trigger)</f>
        <v>44568</v>
      </c>
      <c r="AP734" s="66">
        <f>_xll.qlIndexFixing($Z$5,AM734,,Trigger)</f>
        <v>1.2609235079341283E-2</v>
      </c>
      <c r="AQ734" s="66">
        <f>_xll.qlIndexFixing($AS$1,AN734,,Trigger)</f>
        <v>1.2599546472527035E-2</v>
      </c>
      <c r="AR734" s="189">
        <f t="shared" si="27"/>
        <v>9.6886068142489068E-2</v>
      </c>
    </row>
    <row r="735" spans="38:44" ht="11.25" customHeight="1" x14ac:dyDescent="0.25">
      <c r="AL735" s="30" t="s">
        <v>38</v>
      </c>
      <c r="AM735" s="29">
        <f>_xll.qlInterestRateIndexFixingDate(IborIndex&amp;Tenor,AN735,Trigger)</f>
        <v>44540</v>
      </c>
      <c r="AN735" s="29">
        <f>_xll.qlCalendarAdvance(Calendar,AN734,AL735,"f",,Trigger)</f>
        <v>44544</v>
      </c>
      <c r="AO735" s="29">
        <f>_xll.qlInterestRateIndexMaturity(IborIndex&amp;Tenor,AN735,Trigger)</f>
        <v>44575</v>
      </c>
      <c r="AP735" s="66">
        <f>_xll.qlIndexFixing($Z$5,AM735,,Trigger)</f>
        <v>1.2667167628517202E-2</v>
      </c>
      <c r="AQ735" s="66">
        <f>_xll.qlIndexFixing($AS$1,AN735,,Trigger)</f>
        <v>1.2654352874391372E-2</v>
      </c>
      <c r="AR735" s="189">
        <f t="shared" si="27"/>
        <v>0.12814754125829372</v>
      </c>
    </row>
    <row r="736" spans="38:44" ht="11.25" customHeight="1" x14ac:dyDescent="0.25">
      <c r="AL736" s="30" t="s">
        <v>38</v>
      </c>
      <c r="AM736" s="29">
        <f>_xll.qlInterestRateIndexFixingDate(IborIndex&amp;Tenor,AN736,Trigger)</f>
        <v>44547</v>
      </c>
      <c r="AN736" s="29">
        <f>_xll.qlCalendarAdvance(Calendar,AN735,AL736,"f",,Trigger)</f>
        <v>44551</v>
      </c>
      <c r="AO736" s="29">
        <f>_xll.qlInterestRateIndexMaturity(IborIndex&amp;Tenor,AN736,Trigger)</f>
        <v>44582</v>
      </c>
      <c r="AP736" s="66">
        <f>_xll.qlIndexFixing($Z$5,AM736,,Trigger)</f>
        <v>1.2724585939802141E-2</v>
      </c>
      <c r="AQ736" s="66">
        <f>_xll.qlIndexFixing($AS$1,AN736,,Trigger)</f>
        <v>1.2708899978230159E-2</v>
      </c>
      <c r="AR736" s="189">
        <f t="shared" si="27"/>
        <v>0.15685961571981419</v>
      </c>
    </row>
    <row r="737" spans="38:44" ht="11.25" customHeight="1" x14ac:dyDescent="0.25">
      <c r="AL737" s="30" t="s">
        <v>38</v>
      </c>
      <c r="AM737" s="29">
        <f>_xll.qlInterestRateIndexFixingDate(IborIndex&amp;Tenor,AN737,Trigger)</f>
        <v>44554</v>
      </c>
      <c r="AN737" s="29">
        <f>_xll.qlCalendarAdvance(Calendar,AN736,AL737,"f",,Trigger)</f>
        <v>44558</v>
      </c>
      <c r="AO737" s="29">
        <f>_xll.qlInterestRateIndexMaturity(IborIndex&amp;Tenor,AN737,Trigger)</f>
        <v>44589</v>
      </c>
      <c r="AP737" s="66">
        <f>_xll.qlIndexFixing($Z$5,AM737,,Trigger)</f>
        <v>1.2781483241557368E-2</v>
      </c>
      <c r="AQ737" s="66">
        <f>_xll.qlIndexFixing($AS$1,AN737,,Trigger)</f>
        <v>1.2763187780278906E-2</v>
      </c>
      <c r="AR737" s="189">
        <f t="shared" si="27"/>
        <v>0.18295461278461378</v>
      </c>
    </row>
    <row r="738" spans="38:44" ht="11.25" customHeight="1" x14ac:dyDescent="0.25">
      <c r="AL738" s="30" t="s">
        <v>38</v>
      </c>
      <c r="AM738" s="29">
        <f>_xll.qlInterestRateIndexFixingDate(IborIndex&amp;Tenor,AN738,Trigger)</f>
        <v>44561</v>
      </c>
      <c r="AN738" s="29">
        <f>_xll.qlCalendarAdvance(Calendar,AN737,AL738,"f",,Trigger)</f>
        <v>44565</v>
      </c>
      <c r="AO738" s="29">
        <f>_xll.qlInterestRateIndexMaturity(IborIndex&amp;Tenor,AN738,Trigger)</f>
        <v>44596</v>
      </c>
      <c r="AP738" s="66">
        <f>_xll.qlIndexFixing($Z$5,AM738,,Trigger)</f>
        <v>1.2837852762074527E-2</v>
      </c>
      <c r="AQ738" s="66">
        <f>_xll.qlIndexFixing($AS$1,AN738,,Trigger)</f>
        <v>1.2817216276778121E-2</v>
      </c>
      <c r="AR738" s="189">
        <f t="shared" si="27"/>
        <v>0.20636485296406451</v>
      </c>
    </row>
    <row r="739" spans="38:44" ht="11.25" customHeight="1" x14ac:dyDescent="0.25">
      <c r="AL739" s="30" t="s">
        <v>38</v>
      </c>
      <c r="AM739" s="29">
        <f>_xll.qlInterestRateIndexFixingDate(IborIndex&amp;Tenor,AN739,Trigger)</f>
        <v>44568</v>
      </c>
      <c r="AN739" s="29">
        <f>_xll.qlCalendarAdvance(Calendar,AN738,AL739,"f",,Trigger)</f>
        <v>44572</v>
      </c>
      <c r="AO739" s="29">
        <f>_xll.qlInterestRateIndexMaturity(IborIndex&amp;Tenor,AN739,Trigger)</f>
        <v>44603</v>
      </c>
      <c r="AP739" s="66">
        <f>_xll.qlIndexFixing($Z$5,AM739,,Trigger)</f>
        <v>1.2893687729588533E-2</v>
      </c>
      <c r="AQ739" s="66">
        <f>_xll.qlIndexFixing($AS$1,AN739,,Trigger)</f>
        <v>1.2870985463998286E-2</v>
      </c>
      <c r="AR739" s="189">
        <f t="shared" si="27"/>
        <v>0.22702265590247156</v>
      </c>
    </row>
    <row r="740" spans="38:44" ht="11.25" customHeight="1" x14ac:dyDescent="0.25">
      <c r="AL740" s="30" t="s">
        <v>38</v>
      </c>
      <c r="AM740" s="29">
        <f>_xll.qlInterestRateIndexFixingDate(IborIndex&amp;Tenor,AN740,Trigger)</f>
        <v>44575</v>
      </c>
      <c r="AN740" s="29">
        <f>_xll.qlCalendarAdvance(Calendar,AN739,AL740,"f",,Trigger)</f>
        <v>44579</v>
      </c>
      <c r="AO740" s="29">
        <f>_xll.qlInterestRateIndexMaturity(IborIndex&amp;Tenor,AN740,Trigger)</f>
        <v>44610</v>
      </c>
      <c r="AP740" s="66">
        <f>_xll.qlIndexFixing($Z$5,AM740,,Trigger)</f>
        <v>1.2948981372272416E-2</v>
      </c>
      <c r="AQ740" s="66">
        <f>_xll.qlIndexFixing($AS$1,AN740,,Trigger)</f>
        <v>1.2924495338219877E-2</v>
      </c>
      <c r="AR740" s="189">
        <f t="shared" si="27"/>
        <v>0.24486034052539213</v>
      </c>
    </row>
    <row r="741" spans="38:44" ht="11.25" customHeight="1" x14ac:dyDescent="0.25">
      <c r="AL741" s="30" t="s">
        <v>38</v>
      </c>
      <c r="AM741" s="29">
        <f>_xll.qlInterestRateIndexFixingDate(IborIndex&amp;Tenor,AN741,Trigger)</f>
        <v>44582</v>
      </c>
      <c r="AN741" s="29">
        <f>_xll.qlCalendarAdvance(Calendar,AN740,AL741,"f",,Trigger)</f>
        <v>44586</v>
      </c>
      <c r="AO741" s="29">
        <f>_xll.qlInterestRateIndexMaturity(IborIndex&amp;Tenor,AN741,Trigger)</f>
        <v>44617</v>
      </c>
      <c r="AP741" s="66">
        <f>_xll.qlIndexFixing($Z$5,AM741,,Trigger)</f>
        <v>1.3003726918250214E-2</v>
      </c>
      <c r="AQ741" s="66">
        <f>_xll.qlIndexFixing($AS$1,AN741,,Trigger)</f>
        <v>1.2977745895745851E-2</v>
      </c>
      <c r="AR741" s="189">
        <f t="shared" si="27"/>
        <v>0.25981022504362528</v>
      </c>
    </row>
    <row r="742" spans="38:44" ht="11.25" customHeight="1" x14ac:dyDescent="0.25">
      <c r="AL742" s="30" t="s">
        <v>38</v>
      </c>
      <c r="AM742" s="29">
        <f>_xll.qlInterestRateIndexFixingDate(IborIndex&amp;Tenor,AN742,Trigger)</f>
        <v>44589</v>
      </c>
      <c r="AN742" s="29">
        <f>_xll.qlCalendarAdvance(Calendar,AN741,AL742,"f",,Trigger)</f>
        <v>44593</v>
      </c>
      <c r="AO742" s="29">
        <f>_xll.qlInterestRateIndexMaturity(IborIndex&amp;Tenor,AN742,Trigger)</f>
        <v>44621</v>
      </c>
      <c r="AP742" s="66">
        <f>_xll.qlIndexFixing($Z$5,AM742,,Trigger)</f>
        <v>1.304572779465607E-2</v>
      </c>
      <c r="AQ742" s="66">
        <f>_xll.qlIndexFixing($AS$1,AN742,,Trigger)</f>
        <v>1.3014735468216567E-2</v>
      </c>
      <c r="AR742" s="189">
        <f t="shared" si="27"/>
        <v>0.30992326439502682</v>
      </c>
    </row>
    <row r="743" spans="38:44" ht="11.25" customHeight="1" x14ac:dyDescent="0.25">
      <c r="AL743" s="30" t="s">
        <v>38</v>
      </c>
      <c r="AM743" s="29">
        <f>_xll.qlInterestRateIndexFixingDate(IborIndex&amp;Tenor,AN743,Trigger)</f>
        <v>44596</v>
      </c>
      <c r="AN743" s="29">
        <f>_xll.qlCalendarAdvance(Calendar,AN742,AL743,"f",,Trigger)</f>
        <v>44600</v>
      </c>
      <c r="AO743" s="29">
        <f>_xll.qlInterestRateIndexMaturity(IborIndex&amp;Tenor,AN743,Trigger)</f>
        <v>44628</v>
      </c>
      <c r="AP743" s="66">
        <f>_xll.qlIndexFixing($Z$5,AM743,,Trigger)</f>
        <v>1.3099472919263975E-2</v>
      </c>
      <c r="AQ743" s="66">
        <f>_xll.qlIndexFixing($AS$1,AN743,,Trigger)</f>
        <v>1.3067533827295641E-2</v>
      </c>
      <c r="AR743" s="189">
        <f t="shared" si="27"/>
        <v>0.31939091968333916</v>
      </c>
    </row>
    <row r="744" spans="38:44" ht="11.25" customHeight="1" x14ac:dyDescent="0.25">
      <c r="AL744" s="30" t="s">
        <v>38</v>
      </c>
      <c r="AM744" s="29">
        <f>_xll.qlInterestRateIndexFixingDate(IborIndex&amp;Tenor,AN744,Trigger)</f>
        <v>44603</v>
      </c>
      <c r="AN744" s="29">
        <f>_xll.qlCalendarAdvance(Calendar,AN743,AL744,"f",,Trigger)</f>
        <v>44607</v>
      </c>
      <c r="AO744" s="29">
        <f>_xll.qlInterestRateIndexMaturity(IborIndex&amp;Tenor,AN744,Trigger)</f>
        <v>44635</v>
      </c>
      <c r="AP744" s="66">
        <f>_xll.qlIndexFixing($Z$5,AM744,,Trigger)</f>
        <v>1.3152651120463661E-2</v>
      </c>
      <c r="AQ744" s="66">
        <f>_xll.qlIndexFixing($AS$1,AN744,,Trigger)</f>
        <v>1.3120072866569084E-2</v>
      </c>
      <c r="AR744" s="189">
        <f t="shared" si="27"/>
        <v>0.32578253894577358</v>
      </c>
    </row>
    <row r="745" spans="38:44" ht="11.25" customHeight="1" x14ac:dyDescent="0.25">
      <c r="AL745" s="30" t="s">
        <v>38</v>
      </c>
      <c r="AM745" s="29">
        <f>_xll.qlInterestRateIndexFixingDate(IborIndex&amp;Tenor,AN745,Trigger)</f>
        <v>44610</v>
      </c>
      <c r="AN745" s="29">
        <f>_xll.qlCalendarAdvance(Calendar,AN744,AL745,"f",,Trigger)</f>
        <v>44614</v>
      </c>
      <c r="AO745" s="29">
        <f>_xll.qlInterestRateIndexMaturity(IborIndex&amp;Tenor,AN745,Trigger)</f>
        <v>44642</v>
      </c>
      <c r="AP745" s="66">
        <f>_xll.qlIndexFixing($Z$5,AM745,,Trigger)</f>
        <v>1.320525562769673E-2</v>
      </c>
      <c r="AQ745" s="66">
        <f>_xll.qlIndexFixing($AS$1,AN745,,Trigger)</f>
        <v>1.3172352582862297E-2</v>
      </c>
      <c r="AR745" s="189">
        <f t="shared" si="27"/>
        <v>0.32903044834433837</v>
      </c>
    </row>
    <row r="746" spans="38:44" ht="11.25" customHeight="1" x14ac:dyDescent="0.25">
      <c r="AL746" s="30" t="s">
        <v>38</v>
      </c>
      <c r="AM746" s="29">
        <f>_xll.qlInterestRateIndexFixingDate(IborIndex&amp;Tenor,AN746,Trigger)</f>
        <v>44617</v>
      </c>
      <c r="AN746" s="29">
        <f>_xll.qlCalendarAdvance(Calendar,AN745,AL746,"f",,Trigger)</f>
        <v>44621</v>
      </c>
      <c r="AO746" s="29">
        <f>_xll.qlInterestRateIndexMaturity(IborIndex&amp;Tenor,AN746,Trigger)</f>
        <v>44652</v>
      </c>
      <c r="AP746" s="66">
        <f>_xll.qlIndexFixing($Z$5,AM746,,Trigger)</f>
        <v>1.3268996178482902E-2</v>
      </c>
      <c r="AQ746" s="66">
        <f>_xll.qlIndexFixing($AS$1,AN746,,Trigger)</f>
        <v>1.3240108804764006E-2</v>
      </c>
      <c r="AR746" s="189">
        <f t="shared" si="27"/>
        <v>0.28887373718896114</v>
      </c>
    </row>
    <row r="747" spans="38:44" ht="11.25" customHeight="1" x14ac:dyDescent="0.25">
      <c r="AL747" s="30" t="s">
        <v>38</v>
      </c>
      <c r="AM747" s="29">
        <f>_xll.qlInterestRateIndexFixingDate(IborIndex&amp;Tenor,AN747,Trigger)</f>
        <v>44624</v>
      </c>
      <c r="AN747" s="29">
        <f>_xll.qlCalendarAdvance(Calendar,AN746,AL747,"f",,Trigger)</f>
        <v>44628</v>
      </c>
      <c r="AO747" s="29">
        <f>_xll.qlInterestRateIndexMaturity(IborIndex&amp;Tenor,AN747,Trigger)</f>
        <v>44659</v>
      </c>
      <c r="AP747" s="66">
        <f>_xll.qlIndexFixing($Z$5,AM747,,Trigger)</f>
        <v>1.3320310932193647E-2</v>
      </c>
      <c r="AQ747" s="66">
        <f>_xll.qlIndexFixing($AS$1,AN747,,Trigger)</f>
        <v>1.3291803385455103E-2</v>
      </c>
      <c r="AR747" s="189">
        <f t="shared" si="27"/>
        <v>0.2850754673854386</v>
      </c>
    </row>
    <row r="748" spans="38:44" ht="11.25" customHeight="1" x14ac:dyDescent="0.25">
      <c r="AL748" s="30" t="s">
        <v>38</v>
      </c>
      <c r="AM748" s="29">
        <f>_xll.qlInterestRateIndexFixingDate(IborIndex&amp;Tenor,AN748,Trigger)</f>
        <v>44631</v>
      </c>
      <c r="AN748" s="29">
        <f>_xll.qlCalendarAdvance(Calendar,AN747,AL748,"f",,Trigger)</f>
        <v>44635</v>
      </c>
      <c r="AO748" s="29">
        <f>_xll.qlInterestRateIndexMaturity(IborIndex&amp;Tenor,AN748,Trigger)</f>
        <v>44670</v>
      </c>
      <c r="AP748" s="66">
        <f>_xll.qlIndexFixing($Z$5,AM748,,Trigger)</f>
        <v>1.3386270418611497E-2</v>
      </c>
      <c r="AQ748" s="66">
        <f>_xll.qlIndexFixing($AS$1,AN748,,Trigger)</f>
        <v>1.3347135619418441E-2</v>
      </c>
      <c r="AR748" s="189">
        <f t="shared" si="27"/>
        <v>0.39134799193055181</v>
      </c>
    </row>
    <row r="749" spans="38:44" ht="11.25" customHeight="1" x14ac:dyDescent="0.25">
      <c r="AL749" s="30" t="s">
        <v>38</v>
      </c>
      <c r="AM749" s="29">
        <f>_xll.qlInterestRateIndexFixingDate(IborIndex&amp;Tenor,AN749,Trigger)</f>
        <v>44638</v>
      </c>
      <c r="AN749" s="29">
        <f>_xll.qlCalendarAdvance(Calendar,AN748,AL749,"f",,Trigger)</f>
        <v>44642</v>
      </c>
      <c r="AO749" s="29">
        <f>_xll.qlInterestRateIndexMaturity(IborIndex&amp;Tenor,AN749,Trigger)</f>
        <v>44673</v>
      </c>
      <c r="AP749" s="66">
        <f>_xll.qlIndexFixing($Z$5,AM749,,Trigger)</f>
        <v>1.342114716418763E-2</v>
      </c>
      <c r="AQ749" s="66">
        <f>_xll.qlIndexFixing($AS$1,AN749,,Trigger)</f>
        <v>1.3394414517036712E-2</v>
      </c>
      <c r="AR749" s="189">
        <f t="shared" si="27"/>
        <v>0.26732647150917721</v>
      </c>
    </row>
    <row r="750" spans="38:44" ht="11.25" customHeight="1" x14ac:dyDescent="0.25">
      <c r="AL750" s="30" t="s">
        <v>38</v>
      </c>
      <c r="AM750" s="29">
        <f>_xll.qlInterestRateIndexFixingDate(IborIndex&amp;Tenor,AN750,Trigger)</f>
        <v>44645</v>
      </c>
      <c r="AN750" s="29">
        <f>_xll.qlCalendarAdvance(Calendar,AN749,AL750,"f",,Trigger)</f>
        <v>44649</v>
      </c>
      <c r="AO750" s="29">
        <f>_xll.qlInterestRateIndexMaturity(IborIndex&amp;Tenor,AN750,Trigger)</f>
        <v>44680</v>
      </c>
      <c r="AP750" s="66">
        <f>_xll.qlIndexFixing($Z$5,AM750,,Trigger)</f>
        <v>1.347065509806656E-2</v>
      </c>
      <c r="AQ750" s="66">
        <f>_xll.qlIndexFixing($AS$1,AN750,,Trigger)</f>
        <v>1.3433730905100364E-2</v>
      </c>
      <c r="AR750" s="189">
        <f t="shared" si="27"/>
        <v>0.36924192966195785</v>
      </c>
    </row>
    <row r="751" spans="38:44" ht="11.25" customHeight="1" x14ac:dyDescent="0.25">
      <c r="AL751" s="30" t="s">
        <v>38</v>
      </c>
      <c r="AM751" s="29">
        <f>_xll.qlInterestRateIndexFixingDate(IborIndex&amp;Tenor,AN751,Trigger)</f>
        <v>44652</v>
      </c>
      <c r="AN751" s="29">
        <f>_xll.qlCalendarAdvance(Calendar,AN750,AL751,"f",,Trigger)</f>
        <v>44656</v>
      </c>
      <c r="AO751" s="29">
        <f>_xll.qlInterestRateIndexMaturity(IborIndex&amp;Tenor,AN751,Trigger)</f>
        <v>44686</v>
      </c>
      <c r="AP751" s="66">
        <f>_xll.qlIndexFixing($Z$5,AM751,,Trigger)</f>
        <v>1.3515854138938188E-2</v>
      </c>
      <c r="AQ751" s="66">
        <f>_xll.qlIndexFixing($AS$1,AN751,,Trigger)</f>
        <v>1.3495988251934765E-2</v>
      </c>
      <c r="AR751" s="189">
        <f t="shared" si="27"/>
        <v>0.19865887003422955</v>
      </c>
    </row>
    <row r="752" spans="38:44" ht="11.25" customHeight="1" x14ac:dyDescent="0.25">
      <c r="AL752" s="30" t="s">
        <v>38</v>
      </c>
      <c r="AM752" s="29">
        <f>_xll.qlInterestRateIndexFixingDate(IborIndex&amp;Tenor,AN752,Trigger)</f>
        <v>44659</v>
      </c>
      <c r="AN752" s="29">
        <f>_xll.qlCalendarAdvance(Calendar,AN751,AL752,"f",,Trigger)</f>
        <v>44663</v>
      </c>
      <c r="AO752" s="29">
        <f>_xll.qlInterestRateIndexMaturity(IborIndex&amp;Tenor,AN752,Trigger)</f>
        <v>44693</v>
      </c>
      <c r="AP752" s="66">
        <f>_xll.qlIndexFixing($Z$5,AM752,,Trigger)</f>
        <v>1.3564166895339014E-2</v>
      </c>
      <c r="AQ752" s="66">
        <f>_xll.qlIndexFixing($AS$1,AN752,,Trigger)</f>
        <v>1.3546386086840112E-2</v>
      </c>
      <c r="AR752" s="189">
        <f t="shared" si="27"/>
        <v>0.17780808498901735</v>
      </c>
    </row>
    <row r="753" spans="38:44" ht="11.25" customHeight="1" x14ac:dyDescent="0.25">
      <c r="AL753" s="30" t="s">
        <v>38</v>
      </c>
      <c r="AM753" s="29">
        <f>_xll.qlInterestRateIndexFixingDate(IborIndex&amp;Tenor,AN753,Trigger)</f>
        <v>44664</v>
      </c>
      <c r="AN753" s="29">
        <f>_xll.qlCalendarAdvance(Calendar,AN752,AL753,"f",,Trigger)</f>
        <v>44670</v>
      </c>
      <c r="AO753" s="29">
        <f>_xll.qlInterestRateIndexMaturity(IborIndex&amp;Tenor,AN753,Trigger)</f>
        <v>44700</v>
      </c>
      <c r="AP753" s="66">
        <f>_xll.qlIndexFixing($Z$5,AM753,,Trigger)</f>
        <v>1.3611850790534064E-2</v>
      </c>
      <c r="AQ753" s="66">
        <f>_xll.qlIndexFixing($AS$1,AN753,,Trigger)</f>
        <v>1.3596524562069223E-2</v>
      </c>
      <c r="AR753" s="189">
        <f t="shared" si="27"/>
        <v>0.1532622846484033</v>
      </c>
    </row>
    <row r="754" spans="38:44" ht="11.25" customHeight="1" x14ac:dyDescent="0.25">
      <c r="AL754" s="30" t="s">
        <v>38</v>
      </c>
      <c r="AM754" s="29">
        <f>_xll.qlInterestRateIndexFixingDate(IborIndex&amp;Tenor,AN754,Trigger)</f>
        <v>44673</v>
      </c>
      <c r="AN754" s="29">
        <f>_xll.qlCalendarAdvance(Calendar,AN753,AL754,"f",,Trigger)</f>
        <v>44677</v>
      </c>
      <c r="AO754" s="29">
        <f>_xll.qlInterestRateIndexMaturity(IborIndex&amp;Tenor,AN754,Trigger)</f>
        <v>44707</v>
      </c>
      <c r="AP754" s="66">
        <f>_xll.qlIndexFixing($Z$5,AM754,,Trigger)</f>
        <v>1.365889905275619E-2</v>
      </c>
      <c r="AQ754" s="66">
        <f>_xll.qlIndexFixing($AS$1,AN754,,Trigger)</f>
        <v>1.3646403674152374E-2</v>
      </c>
      <c r="AR754" s="189">
        <f t="shared" si="27"/>
        <v>0.12495378603816221</v>
      </c>
    </row>
    <row r="755" spans="38:44" ht="11.25" customHeight="1" x14ac:dyDescent="0.25">
      <c r="AL755" s="30" t="s">
        <v>38</v>
      </c>
      <c r="AM755" s="29">
        <f>_xll.qlInterestRateIndexFixingDate(IborIndex&amp;Tenor,AN755,Trigger)</f>
        <v>44680</v>
      </c>
      <c r="AN755" s="29">
        <f>_xll.qlCalendarAdvance(Calendar,AN754,AL755,"f",,Trigger)</f>
        <v>44684</v>
      </c>
      <c r="AO755" s="29">
        <f>_xll.qlInterestRateIndexMaturity(IborIndex&amp;Tenor,AN755,Trigger)</f>
        <v>44715</v>
      </c>
      <c r="AP755" s="66">
        <f>_xll.qlIndexFixing($Z$5,AM755,,Trigger)</f>
        <v>1.3708822056528673E-2</v>
      </c>
      <c r="AQ755" s="66">
        <f>_xll.qlIndexFixing($AS$1,AN755,,Trigger)</f>
        <v>1.3696023419642323E-2</v>
      </c>
      <c r="AR755" s="189">
        <f t="shared" si="27"/>
        <v>0.12798636886350578</v>
      </c>
    </row>
    <row r="756" spans="38:44" ht="11.25" customHeight="1" x14ac:dyDescent="0.25">
      <c r="AL756" s="30" t="s">
        <v>38</v>
      </c>
      <c r="AM756" s="29">
        <f>_xll.qlInterestRateIndexFixingDate(IborIndex&amp;Tenor,AN756,Trigger)</f>
        <v>44687</v>
      </c>
      <c r="AN756" s="29">
        <f>_xll.qlCalendarAdvance(Calendar,AN755,AL756,"f",,Trigger)</f>
        <v>44691</v>
      </c>
      <c r="AO756" s="29">
        <f>_xll.qlInterestRateIndexMaturity(IborIndex&amp;Tenor,AN756,Trigger)</f>
        <v>44722</v>
      </c>
      <c r="AP756" s="66">
        <f>_xll.qlIndexFixing($Z$5,AM756,,Trigger)</f>
        <v>1.3754533500147373E-2</v>
      </c>
      <c r="AQ756" s="66">
        <f>_xll.qlIndexFixing($AS$1,AN756,,Trigger)</f>
        <v>1.374538379511181E-2</v>
      </c>
      <c r="AR756" s="189">
        <f t="shared" si="27"/>
        <v>9.1497050355628801E-2</v>
      </c>
    </row>
    <row r="757" spans="38:44" ht="11.25" customHeight="1" x14ac:dyDescent="0.25">
      <c r="AL757" s="30" t="s">
        <v>38</v>
      </c>
      <c r="AM757" s="29">
        <f>_xll.qlInterestRateIndexFixingDate(IborIndex&amp;Tenor,AN757,Trigger)</f>
        <v>44694</v>
      </c>
      <c r="AN757" s="29">
        <f>_xll.qlCalendarAdvance(Calendar,AN756,AL757,"f",,Trigger)</f>
        <v>44698</v>
      </c>
      <c r="AO757" s="29">
        <f>_xll.qlInterestRateIndexMaturity(IborIndex&amp;Tenor,AN757,Trigger)</f>
        <v>44729</v>
      </c>
      <c r="AP757" s="66">
        <f>_xll.qlIndexFixing($Z$5,AM757,,Trigger)</f>
        <v>1.3799588492423754E-2</v>
      </c>
      <c r="AQ757" s="66">
        <f>_xll.qlIndexFixing($AS$1,AN757,,Trigger)</f>
        <v>1.3794484797146067E-2</v>
      </c>
      <c r="AR757" s="189">
        <f t="shared" si="27"/>
        <v>5.1036952776872119E-2</v>
      </c>
    </row>
    <row r="758" spans="38:44" ht="11.25" customHeight="1" x14ac:dyDescent="0.25">
      <c r="AL758" s="30" t="s">
        <v>38</v>
      </c>
      <c r="AM758" s="29">
        <f>_xll.qlInterestRateIndexFixingDate(IborIndex&amp;Tenor,AN758,Trigger)</f>
        <v>44701</v>
      </c>
      <c r="AN758" s="29">
        <f>_xll.qlCalendarAdvance(Calendar,AN757,AL758,"f",,Trigger)</f>
        <v>44705</v>
      </c>
      <c r="AO758" s="29">
        <f>_xll.qlInterestRateIndexMaturity(IborIndex&amp;Tenor,AN758,Trigger)</f>
        <v>44736</v>
      </c>
      <c r="AP758" s="66">
        <f>_xll.qlIndexFixing($Z$5,AM758,,Trigger)</f>
        <v>1.3843980261092492E-2</v>
      </c>
      <c r="AQ758" s="66">
        <f>_xll.qlIndexFixing($AS$1,AN758,,Trigger)</f>
        <v>1.3843326422352809E-2</v>
      </c>
      <c r="AR758" s="189">
        <f t="shared" si="27"/>
        <v>6.5383873968337392E-3</v>
      </c>
    </row>
    <row r="759" spans="38:44" ht="11.25" customHeight="1" x14ac:dyDescent="0.25">
      <c r="AL759" s="30" t="s">
        <v>38</v>
      </c>
      <c r="AM759" s="29">
        <f>_xll.qlInterestRateIndexFixingDate(IborIndex&amp;Tenor,AN759,Trigger)</f>
        <v>44708</v>
      </c>
      <c r="AN759" s="29">
        <f>_xll.qlCalendarAdvance(Calendar,AN758,AL759,"f",,Trigger)</f>
        <v>44712</v>
      </c>
      <c r="AO759" s="29">
        <f>_xll.qlInterestRateIndexMaturity(IborIndex&amp;Tenor,AN759,Trigger)</f>
        <v>44742</v>
      </c>
      <c r="AP759" s="66">
        <f>_xll.qlIndexFixing($Z$5,AM759,,Trigger)</f>
        <v>1.3884368857273621E-2</v>
      </c>
      <c r="AQ759" s="66">
        <f>_xll.qlIndexFixing($AS$1,AN759,,Trigger)</f>
        <v>1.3891908667357233E-2</v>
      </c>
      <c r="AR759" s="189">
        <f t="shared" si="27"/>
        <v>-7.5398100836121529E-2</v>
      </c>
    </row>
    <row r="760" spans="38:44" ht="11.25" customHeight="1" x14ac:dyDescent="0.25">
      <c r="AL760" s="30" t="s">
        <v>38</v>
      </c>
      <c r="AM760" s="29">
        <f>_xll.qlInterestRateIndexFixingDate(IborIndex&amp;Tenor,AN760,Trigger)</f>
        <v>44715</v>
      </c>
      <c r="AN760" s="29">
        <f>_xll.qlCalendarAdvance(Calendar,AN759,AL760,"f",,Trigger)</f>
        <v>44719</v>
      </c>
      <c r="AO760" s="29">
        <f>_xll.qlInterestRateIndexMaturity(IborIndex&amp;Tenor,AN760,Trigger)</f>
        <v>44749</v>
      </c>
      <c r="AP760" s="66">
        <f>_xll.qlIndexFixing($Z$5,AM760,,Trigger)</f>
        <v>1.392746111451082E-2</v>
      </c>
      <c r="AQ760" s="66">
        <f>_xll.qlIndexFixing($AS$1,AN760,,Trigger)</f>
        <v>1.3940231528799529E-2</v>
      </c>
      <c r="AR760" s="189">
        <f t="shared" si="27"/>
        <v>-0.1277041428870973</v>
      </c>
    </row>
    <row r="761" spans="38:44" ht="11.25" customHeight="1" x14ac:dyDescent="0.25">
      <c r="AL761" s="30" t="s">
        <v>38</v>
      </c>
      <c r="AM761" s="29">
        <f>_xll.qlInterestRateIndexFixingDate(IborIndex&amp;Tenor,AN761,Trigger)</f>
        <v>44722</v>
      </c>
      <c r="AN761" s="29">
        <f>_xll.qlCalendarAdvance(Calendar,AN760,AL761,"f",,Trigger)</f>
        <v>44726</v>
      </c>
      <c r="AO761" s="29">
        <f>_xll.qlInterestRateIndexMaturity(IborIndex&amp;Tenor,AN761,Trigger)</f>
        <v>44756</v>
      </c>
      <c r="AP761" s="66">
        <f>_xll.qlIndexFixing($Z$5,AM761,,Trigger)</f>
        <v>1.3969870336455692E-2</v>
      </c>
      <c r="AQ761" s="66">
        <f>_xll.qlIndexFixing($AS$1,AN761,,Trigger)</f>
        <v>1.3988295003339868E-2</v>
      </c>
      <c r="AR761" s="189">
        <f t="shared" si="27"/>
        <v>-0.18424666884175878</v>
      </c>
    </row>
    <row r="762" spans="38:44" ht="11.25" customHeight="1" x14ac:dyDescent="0.25">
      <c r="AL762" s="30" t="s">
        <v>38</v>
      </c>
      <c r="AM762" s="29">
        <f>_xll.qlInterestRateIndexFixingDate(IborIndex&amp;Tenor,AN762,Trigger)</f>
        <v>44729</v>
      </c>
      <c r="AN762" s="29">
        <f>_xll.qlCalendarAdvance(Calendar,AN761,AL762,"f",,Trigger)</f>
        <v>44733</v>
      </c>
      <c r="AO762" s="29">
        <f>_xll.qlInterestRateIndexMaturity(IborIndex&amp;Tenor,AN762,Trigger)</f>
        <v>44763</v>
      </c>
      <c r="AP762" s="66">
        <f>_xll.qlIndexFixing($Z$5,AM762,,Trigger)</f>
        <v>1.4011589751402376E-2</v>
      </c>
      <c r="AQ762" s="66">
        <f>_xll.qlIndexFixing($AS$1,AN762,,Trigger)</f>
        <v>1.4036099087655907E-2</v>
      </c>
      <c r="AR762" s="189">
        <f t="shared" si="27"/>
        <v>-0.24509336253530911</v>
      </c>
    </row>
    <row r="763" spans="38:44" ht="11.25" customHeight="1" x14ac:dyDescent="0.25">
      <c r="AL763" s="30" t="s">
        <v>38</v>
      </c>
      <c r="AM763" s="29">
        <f>_xll.qlInterestRateIndexFixingDate(IborIndex&amp;Tenor,AN763,Trigger)</f>
        <v>44736</v>
      </c>
      <c r="AN763" s="29">
        <f>_xll.qlCalendarAdvance(Calendar,AN762,AL763,"f",,Trigger)</f>
        <v>44740</v>
      </c>
      <c r="AO763" s="29">
        <f>_xll.qlInterestRateIndexMaturity(IborIndex&amp;Tenor,AN763,Trigger)</f>
        <v>44770</v>
      </c>
      <c r="AP763" s="66">
        <f>_xll.qlIndexFixing($Z$5,AM763,,Trigger)</f>
        <v>1.4052612587666324E-2</v>
      </c>
      <c r="AQ763" s="66">
        <f>_xll.qlIndexFixing($AS$1,AN763,,Trigger)</f>
        <v>1.4072692973500719E-2</v>
      </c>
      <c r="AR763" s="189">
        <f t="shared" si="27"/>
        <v>-0.20080385834394393</v>
      </c>
    </row>
    <row r="764" spans="38:44" ht="11.25" customHeight="1" x14ac:dyDescent="0.25">
      <c r="AL764" s="30" t="s">
        <v>38</v>
      </c>
      <c r="AM764" s="29">
        <f>_xll.qlInterestRateIndexFixingDate(IborIndex&amp;Tenor,AN764,Trigger)</f>
        <v>44743</v>
      </c>
      <c r="AN764" s="29">
        <f>_xll.qlCalendarAdvance(Calendar,AN763,AL764,"f",,Trigger)</f>
        <v>44747</v>
      </c>
      <c r="AO764" s="29">
        <f>_xll.qlInterestRateIndexMaturity(IborIndex&amp;Tenor,AN764,Trigger)</f>
        <v>44778</v>
      </c>
      <c r="AP764" s="66">
        <f>_xll.qlIndexFixing($Z$5,AM764,,Trigger)</f>
        <v>1.4096023931615329E-2</v>
      </c>
      <c r="AQ764" s="66">
        <f>_xll.qlIndexFixing($AS$1,AN764,,Trigger)</f>
        <v>1.4130929072418141E-2</v>
      </c>
      <c r="AR764" s="189">
        <f t="shared" si="27"/>
        <v>-0.34905140802812124</v>
      </c>
    </row>
    <row r="765" spans="38:44" ht="11.25" customHeight="1" x14ac:dyDescent="0.25">
      <c r="AL765" s="30" t="s">
        <v>38</v>
      </c>
      <c r="AM765" s="29">
        <f>_xll.qlInterestRateIndexFixingDate(IborIndex&amp;Tenor,AN765,Trigger)</f>
        <v>44750</v>
      </c>
      <c r="AN765" s="29">
        <f>_xll.qlCalendarAdvance(Calendar,AN764,AL765,"f",,Trigger)</f>
        <v>44754</v>
      </c>
      <c r="AO765" s="29">
        <f>_xll.qlInterestRateIndexMaturity(IborIndex&amp;Tenor,AN765,Trigger)</f>
        <v>44785</v>
      </c>
      <c r="AP765" s="66">
        <f>_xll.qlIndexFixing($Z$5,AM765,,Trigger)</f>
        <v>1.4135583512635337E-2</v>
      </c>
      <c r="AQ765" s="66">
        <f>_xll.qlIndexFixing($AS$1,AN765,,Trigger)</f>
        <v>1.4177954966312079E-2</v>
      </c>
      <c r="AR765" s="189">
        <f t="shared" si="27"/>
        <v>-0.42371453676741389</v>
      </c>
    </row>
    <row r="766" spans="38:44" ht="11.25" customHeight="1" x14ac:dyDescent="0.25">
      <c r="AL766" s="30" t="s">
        <v>38</v>
      </c>
      <c r="AM766" s="29">
        <f>_xll.qlInterestRateIndexFixingDate(IborIndex&amp;Tenor,AN766,Trigger)</f>
        <v>44757</v>
      </c>
      <c r="AN766" s="29">
        <f>_xll.qlCalendarAdvance(Calendar,AN765,AL766,"f",,Trigger)</f>
        <v>44761</v>
      </c>
      <c r="AO766" s="29">
        <f>_xll.qlInterestRateIndexMaturity(IborIndex&amp;Tenor,AN766,Trigger)</f>
        <v>44792</v>
      </c>
      <c r="AP766" s="66">
        <f>_xll.qlIndexFixing($Z$5,AM766,,Trigger)</f>
        <v>1.4174425692528456E-2</v>
      </c>
      <c r="AQ766" s="66">
        <f>_xll.qlIndexFixing($AS$1,AN766,,Trigger)</f>
        <v>1.4224721456867206E-2</v>
      </c>
      <c r="AR766" s="189">
        <f t="shared" si="27"/>
        <v>-0.50295764338750826</v>
      </c>
    </row>
    <row r="767" spans="38:44" ht="11.25" customHeight="1" x14ac:dyDescent="0.25">
      <c r="AL767" s="30" t="s">
        <v>38</v>
      </c>
      <c r="AM767" s="29">
        <f>_xll.qlInterestRateIndexFixingDate(IborIndex&amp;Tenor,AN767,Trigger)</f>
        <v>44764</v>
      </c>
      <c r="AN767" s="29">
        <f>_xll.qlCalendarAdvance(Calendar,AN766,AL767,"f",,Trigger)</f>
        <v>44768</v>
      </c>
      <c r="AO767" s="29">
        <f>_xll.qlInterestRateIndexMaturity(IborIndex&amp;Tenor,AN767,Trigger)</f>
        <v>44799</v>
      </c>
      <c r="AP767" s="66">
        <f>_xll.qlIndexFixing($Z$5,AM767,,Trigger)</f>
        <v>1.4212543699251111E-2</v>
      </c>
      <c r="AQ767" s="66">
        <f>_xll.qlIndexFixing($AS$1,AN767,,Trigger)</f>
        <v>1.4271228540858605E-2</v>
      </c>
      <c r="AR767" s="189">
        <f t="shared" si="27"/>
        <v>-0.58684841607493587</v>
      </c>
    </row>
    <row r="768" spans="38:44" ht="11.25" customHeight="1" x14ac:dyDescent="0.25">
      <c r="AL768" s="30" t="s">
        <v>38</v>
      </c>
      <c r="AM768" s="29">
        <f>_xll.qlInterestRateIndexFixingDate(IborIndex&amp;Tenor,AN768,Trigger)</f>
        <v>44771</v>
      </c>
      <c r="AN768" s="29">
        <f>_xll.qlCalendarAdvance(Calendar,AN767,AL768,"f",,Trigger)</f>
        <v>44775</v>
      </c>
      <c r="AO768" s="29">
        <f>_xll.qlInterestRateIndexMaturity(IborIndex&amp;Tenor,AN768,Trigger)</f>
        <v>44806</v>
      </c>
      <c r="AP768" s="66">
        <f>_xll.qlIndexFixing($Z$5,AM768,,Trigger)</f>
        <v>1.4249972414735485E-2</v>
      </c>
      <c r="AQ768" s="66">
        <f>_xll.qlIndexFixing($AS$1,AN768,,Trigger)</f>
        <v>1.4317476669895024E-2</v>
      </c>
      <c r="AR768" s="189">
        <f t="shared" si="27"/>
        <v>-0.67504255159538817</v>
      </c>
    </row>
    <row r="769" spans="38:44" ht="11.25" customHeight="1" x14ac:dyDescent="0.25">
      <c r="AL769" s="30" t="s">
        <v>38</v>
      </c>
      <c r="AM769" s="29">
        <f>_xll.qlInterestRateIndexFixingDate(IborIndex&amp;Tenor,AN769,Trigger)</f>
        <v>44778</v>
      </c>
      <c r="AN769" s="29">
        <f>_xll.qlCalendarAdvance(Calendar,AN768,AL769,"f",,Trigger)</f>
        <v>44782</v>
      </c>
      <c r="AO769" s="29">
        <f>_xll.qlInterestRateIndexMaturity(IborIndex&amp;Tenor,AN769,Trigger)</f>
        <v>44813</v>
      </c>
      <c r="AP769" s="66">
        <f>_xll.qlIndexFixing($Z$5,AM769,,Trigger)</f>
        <v>1.4289263420216912E-2</v>
      </c>
      <c r="AQ769" s="66">
        <f>_xll.qlIndexFixing($AS$1,AN769,,Trigger)</f>
        <v>1.4363473935316562E-2</v>
      </c>
      <c r="AR769" s="189">
        <f t="shared" si="27"/>
        <v>-0.74210515099650332</v>
      </c>
    </row>
    <row r="770" spans="38:44" ht="11.25" customHeight="1" x14ac:dyDescent="0.25">
      <c r="AL770" s="30" t="s">
        <v>38</v>
      </c>
      <c r="AM770" s="29">
        <f>_xll.qlInterestRateIndexFixingDate(IborIndex&amp;Tenor,AN770,Trigger)</f>
        <v>44785</v>
      </c>
      <c r="AN770" s="29">
        <f>_xll.qlCalendarAdvance(Calendar,AN769,AL770,"f",,Trigger)</f>
        <v>44789</v>
      </c>
      <c r="AO770" s="29">
        <f>_xll.qlInterestRateIndexMaturity(IborIndex&amp;Tenor,AN770,Trigger)</f>
        <v>44820</v>
      </c>
      <c r="AP770" s="66">
        <f>_xll.qlIndexFixing($Z$5,AM770,,Trigger)</f>
        <v>1.4331980080730236E-2</v>
      </c>
      <c r="AQ770" s="66">
        <f>_xll.qlIndexFixing($AS$1,AN770,,Trigger)</f>
        <v>1.4409234767809864E-2</v>
      </c>
      <c r="AR770" s="189">
        <f t="shared" si="27"/>
        <v>-0.77254687079628126</v>
      </c>
    </row>
    <row r="771" spans="38:44" ht="11.25" customHeight="1" x14ac:dyDescent="0.25">
      <c r="AL771" s="30" t="s">
        <v>38</v>
      </c>
      <c r="AM771" s="29">
        <f>_xll.qlInterestRateIndexFixingDate(IborIndex&amp;Tenor,AN771,Trigger)</f>
        <v>44792</v>
      </c>
      <c r="AN771" s="29">
        <f>_xll.qlCalendarAdvance(Calendar,AN770,AL771,"f",,Trigger)</f>
        <v>44796</v>
      </c>
      <c r="AO771" s="29">
        <f>_xll.qlInterestRateIndexMaturity(IborIndex&amp;Tenor,AN771,Trigger)</f>
        <v>44827</v>
      </c>
      <c r="AP771" s="66">
        <f>_xll.qlIndexFixing($Z$5,AM771,,Trigger)</f>
        <v>1.4378196524942537E-2</v>
      </c>
      <c r="AQ771" s="66">
        <f>_xll.qlIndexFixing($AS$1,AN771,,Trigger)</f>
        <v>1.4454773790187891E-2</v>
      </c>
      <c r="AR771" s="189">
        <f t="shared" ref="AR771:AR834" si="28">(AP771-AQ771)*10000</f>
        <v>-0.76577265245354742</v>
      </c>
    </row>
    <row r="772" spans="38:44" ht="11.25" customHeight="1" x14ac:dyDescent="0.25">
      <c r="AL772" s="30" t="s">
        <v>38</v>
      </c>
      <c r="AM772" s="29">
        <f>_xll.qlInterestRateIndexFixingDate(IborIndex&amp;Tenor,AN772,Trigger)</f>
        <v>44799</v>
      </c>
      <c r="AN772" s="29">
        <f>_xll.qlCalendarAdvance(Calendar,AN771,AL772,"f",,Trigger)</f>
        <v>44803</v>
      </c>
      <c r="AO772" s="29">
        <f>_xll.qlInterestRateIndexMaturity(IborIndex&amp;Tenor,AN772,Trigger)</f>
        <v>44834</v>
      </c>
      <c r="AP772" s="66">
        <f>_xll.qlIndexFixing($Z$5,AM772,,Trigger)</f>
        <v>1.4427987395280244E-2</v>
      </c>
      <c r="AQ772" s="66">
        <f>_xll.qlIndexFixing($AS$1,AN772,,Trigger)</f>
        <v>1.450010562553089E-2</v>
      </c>
      <c r="AR772" s="189">
        <f t="shared" si="28"/>
        <v>-0.72118230250646165</v>
      </c>
    </row>
    <row r="773" spans="38:44" ht="11.25" customHeight="1" x14ac:dyDescent="0.25">
      <c r="AL773" s="30" t="s">
        <v>38</v>
      </c>
      <c r="AM773" s="29">
        <f>_xll.qlInterestRateIndexFixingDate(IborIndex&amp;Tenor,AN773,Trigger)</f>
        <v>44806</v>
      </c>
      <c r="AN773" s="29">
        <f>_xll.qlCalendarAdvance(Calendar,AN772,AL773,"f",,Trigger)</f>
        <v>44810</v>
      </c>
      <c r="AO773" s="29">
        <f>_xll.qlInterestRateIndexMaturity(IborIndex&amp;Tenor,AN773,Trigger)</f>
        <v>44840</v>
      </c>
      <c r="AP773" s="66">
        <f>_xll.qlIndexFixing($Z$5,AM773,,Trigger)</f>
        <v>1.4476372099160528E-2</v>
      </c>
      <c r="AQ773" s="66">
        <f>_xll.qlIndexFixing($AS$1,AN773,,Trigger)</f>
        <v>1.4545242459511332E-2</v>
      </c>
      <c r="AR773" s="189">
        <f t="shared" si="28"/>
        <v>-0.68870360350803406</v>
      </c>
    </row>
    <row r="774" spans="38:44" ht="11.25" customHeight="1" x14ac:dyDescent="0.25">
      <c r="AL774" s="30" t="s">
        <v>38</v>
      </c>
      <c r="AM774" s="29">
        <f>_xll.qlInterestRateIndexFixingDate(IborIndex&amp;Tenor,AN774,Trigger)</f>
        <v>44813</v>
      </c>
      <c r="AN774" s="29">
        <f>_xll.qlCalendarAdvance(Calendar,AN773,AL774,"f",,Trigger)</f>
        <v>44817</v>
      </c>
      <c r="AO774" s="29">
        <f>_xll.qlInterestRateIndexMaturity(IborIndex&amp;Tenor,AN774,Trigger)</f>
        <v>44847</v>
      </c>
      <c r="AP774" s="66">
        <f>_xll.qlIndexFixing($Z$5,AM774,,Trigger)</f>
        <v>1.4528550583765565E-2</v>
      </c>
      <c r="AQ774" s="66">
        <f>_xll.qlIndexFixing($AS$1,AN774,,Trigger)</f>
        <v>1.4590186727431176E-2</v>
      </c>
      <c r="AR774" s="189">
        <f t="shared" si="28"/>
        <v>-0.61636143665610987</v>
      </c>
    </row>
    <row r="775" spans="38:44" ht="11.25" customHeight="1" x14ac:dyDescent="0.25">
      <c r="AL775" s="30" t="s">
        <v>38</v>
      </c>
      <c r="AM775" s="29">
        <f>_xll.qlInterestRateIndexFixingDate(IborIndex&amp;Tenor,AN775,Trigger)</f>
        <v>44820</v>
      </c>
      <c r="AN775" s="29">
        <f>_xll.qlCalendarAdvance(Calendar,AN774,AL775,"f",,Trigger)</f>
        <v>44824</v>
      </c>
      <c r="AO775" s="29">
        <f>_xll.qlInterestRateIndexMaturity(IborIndex&amp;Tenor,AN775,Trigger)</f>
        <v>44854</v>
      </c>
      <c r="AP775" s="66">
        <f>_xll.qlIndexFixing($Z$5,AM775,,Trigger)</f>
        <v>1.4580314426721586E-2</v>
      </c>
      <c r="AQ775" s="66">
        <f>_xll.qlIndexFixing($AS$1,AN775,,Trigger)</f>
        <v>1.4634938426984767E-2</v>
      </c>
      <c r="AR775" s="189">
        <f t="shared" si="28"/>
        <v>-0.54624000263181482</v>
      </c>
    </row>
    <row r="776" spans="38:44" ht="11.25" customHeight="1" x14ac:dyDescent="0.25">
      <c r="AL776" s="30" t="s">
        <v>38</v>
      </c>
      <c r="AM776" s="29">
        <f>_xll.qlInterestRateIndexFixingDate(IborIndex&amp;Tenor,AN776,Trigger)</f>
        <v>44827</v>
      </c>
      <c r="AN776" s="29">
        <f>_xll.qlCalendarAdvance(Calendar,AN775,AL776,"f",,Trigger)</f>
        <v>44831</v>
      </c>
      <c r="AO776" s="29">
        <f>_xll.qlInterestRateIndexMaturity(IborIndex&amp;Tenor,AN776,Trigger)</f>
        <v>44861</v>
      </c>
      <c r="AP776" s="66">
        <f>_xll.qlIndexFixing($Z$5,AM776,,Trigger)</f>
        <v>1.4631659113983453E-2</v>
      </c>
      <c r="AQ776" s="66">
        <f>_xll.qlIndexFixing($AS$1,AN776,,Trigger)</f>
        <v>1.467949755587894E-2</v>
      </c>
      <c r="AR776" s="189">
        <f t="shared" si="28"/>
        <v>-0.47838441895486916</v>
      </c>
    </row>
    <row r="777" spans="38:44" ht="11.25" customHeight="1" x14ac:dyDescent="0.25">
      <c r="AL777" s="30" t="s">
        <v>38</v>
      </c>
      <c r="AM777" s="29">
        <f>_xll.qlInterestRateIndexFixingDate(IborIndex&amp;Tenor,AN777,Trigger)</f>
        <v>44834</v>
      </c>
      <c r="AN777" s="29">
        <f>_xll.qlCalendarAdvance(Calendar,AN776,AL777,"f",,Trigger)</f>
        <v>44838</v>
      </c>
      <c r="AO777" s="29">
        <f>_xll.qlInterestRateIndexMaturity(IborIndex&amp;Tenor,AN777,Trigger)</f>
        <v>44869</v>
      </c>
      <c r="AP777" s="66">
        <f>_xll.qlIndexFixing($Z$5,AM777,,Trigger)</f>
        <v>1.4686478220693036E-2</v>
      </c>
      <c r="AQ777" s="66">
        <f>_xll.qlIndexFixing($AS$1,AN777,,Trigger)</f>
        <v>1.4723864111823026E-2</v>
      </c>
      <c r="AR777" s="189">
        <f t="shared" si="28"/>
        <v>-0.37385891129990134</v>
      </c>
    </row>
    <row r="778" spans="38:44" ht="11.25" customHeight="1" x14ac:dyDescent="0.25">
      <c r="AL778" s="30" t="s">
        <v>38</v>
      </c>
      <c r="AM778" s="29">
        <f>_xll.qlInterestRateIndexFixingDate(IborIndex&amp;Tenor,AN778,Trigger)</f>
        <v>44841</v>
      </c>
      <c r="AN778" s="29">
        <f>_xll.qlCalendarAdvance(Calendar,AN777,AL778,"f",,Trigger)</f>
        <v>44845</v>
      </c>
      <c r="AO778" s="29">
        <f>_xll.qlInterestRateIndexMaturity(IborIndex&amp;Tenor,AN778,Trigger)</f>
        <v>44876</v>
      </c>
      <c r="AP778" s="66">
        <f>_xll.qlIndexFixing($Z$5,AM778,,Trigger)</f>
        <v>1.4736942123945307E-2</v>
      </c>
      <c r="AQ778" s="66">
        <f>_xll.qlIndexFixing($AS$1,AN778,,Trigger)</f>
        <v>1.4768038092541347E-2</v>
      </c>
      <c r="AR778" s="189">
        <f t="shared" si="28"/>
        <v>-0.31095968596040258</v>
      </c>
    </row>
    <row r="779" spans="38:44" ht="11.25" customHeight="1" x14ac:dyDescent="0.25">
      <c r="AL779" s="30" t="s">
        <v>38</v>
      </c>
      <c r="AM779" s="29">
        <f>_xll.qlInterestRateIndexFixingDate(IborIndex&amp;Tenor,AN779,Trigger)</f>
        <v>44848</v>
      </c>
      <c r="AN779" s="29">
        <f>_xll.qlCalendarAdvance(Calendar,AN778,AL779,"f",,Trigger)</f>
        <v>44852</v>
      </c>
      <c r="AO779" s="29">
        <f>_xll.qlInterestRateIndexMaturity(IborIndex&amp;Tenor,AN779,Trigger)</f>
        <v>44883</v>
      </c>
      <c r="AP779" s="66">
        <f>_xll.qlIndexFixing($Z$5,AM779,,Trigger)</f>
        <v>1.4786972996022786E-2</v>
      </c>
      <c r="AQ779" s="66">
        <f>_xll.qlIndexFixing($AS$1,AN779,,Trigger)</f>
        <v>1.4812019495765716E-2</v>
      </c>
      <c r="AR779" s="189">
        <f t="shared" si="28"/>
        <v>-0.25046499742930117</v>
      </c>
    </row>
    <row r="780" spans="38:44" ht="11.25" customHeight="1" x14ac:dyDescent="0.25">
      <c r="AL780" s="30" t="s">
        <v>38</v>
      </c>
      <c r="AM780" s="29">
        <f>_xll.qlInterestRateIndexFixingDate(IborIndex&amp;Tenor,AN780,Trigger)</f>
        <v>44855</v>
      </c>
      <c r="AN780" s="29">
        <f>_xll.qlCalendarAdvance(Calendar,AN779,AL780,"f",,Trigger)</f>
        <v>44859</v>
      </c>
      <c r="AO780" s="29">
        <f>_xll.qlInterestRateIndexMaturity(IborIndex&amp;Tenor,AN780,Trigger)</f>
        <v>44890</v>
      </c>
      <c r="AP780" s="66">
        <f>_xll.qlIndexFixing($Z$5,AM780,,Trigger)</f>
        <v>1.4836566322389637E-2</v>
      </c>
      <c r="AQ780" s="66">
        <f>_xll.qlIndexFixing($AS$1,AN780,,Trigger)</f>
        <v>1.4855808319240438E-2</v>
      </c>
      <c r="AR780" s="189">
        <f t="shared" si="28"/>
        <v>-0.1924199685080126</v>
      </c>
    </row>
    <row r="781" spans="38:44" ht="11.25" customHeight="1" x14ac:dyDescent="0.25">
      <c r="AL781" s="30" t="s">
        <v>38</v>
      </c>
      <c r="AM781" s="29">
        <f>_xll.qlInterestRateIndexFixingDate(IborIndex&amp;Tenor,AN781,Trigger)</f>
        <v>44862</v>
      </c>
      <c r="AN781" s="29">
        <f>_xll.qlCalendarAdvance(Calendar,AN780,AL781,"f",,Trigger)</f>
        <v>44866</v>
      </c>
      <c r="AO781" s="29">
        <f>_xll.qlInterestRateIndexMaturity(IborIndex&amp;Tenor,AN781,Trigger)</f>
        <v>44896</v>
      </c>
      <c r="AP781" s="66">
        <f>_xll.qlIndexFixing($Z$5,AM781,,Trigger)</f>
        <v>1.4881937221078445E-2</v>
      </c>
      <c r="AQ781" s="66">
        <f>_xll.qlIndexFixing($AS$1,AN781,,Trigger)</f>
        <v>1.4899404560719809E-2</v>
      </c>
      <c r="AR781" s="189">
        <f t="shared" si="28"/>
        <v>-0.17467339641363822</v>
      </c>
    </row>
    <row r="782" spans="38:44" ht="11.25" customHeight="1" x14ac:dyDescent="0.25">
      <c r="AL782" s="30" t="s">
        <v>38</v>
      </c>
      <c r="AM782" s="29">
        <f>_xll.qlInterestRateIndexFixingDate(IborIndex&amp;Tenor,AN782,Trigger)</f>
        <v>44869</v>
      </c>
      <c r="AN782" s="29">
        <f>_xll.qlCalendarAdvance(Calendar,AN781,AL782,"f",,Trigger)</f>
        <v>44873</v>
      </c>
      <c r="AO782" s="29">
        <f>_xll.qlInterestRateIndexMaturity(IborIndex&amp;Tenor,AN782,Trigger)</f>
        <v>44903</v>
      </c>
      <c r="AP782" s="66">
        <f>_xll.qlIndexFixing($Z$5,AM782,,Trigger)</f>
        <v>1.4930672177479565E-2</v>
      </c>
      <c r="AQ782" s="66">
        <f>_xll.qlIndexFixing($AS$1,AN782,,Trigger)</f>
        <v>1.4942808217963122E-2</v>
      </c>
      <c r="AR782" s="189">
        <f t="shared" si="28"/>
        <v>-0.12136040483556876</v>
      </c>
    </row>
    <row r="783" spans="38:44" ht="11.25" customHeight="1" x14ac:dyDescent="0.25">
      <c r="AL783" s="30" t="s">
        <v>38</v>
      </c>
      <c r="AM783" s="29">
        <f>_xll.qlInterestRateIndexFixingDate(IborIndex&amp;Tenor,AN783,Trigger)</f>
        <v>44876</v>
      </c>
      <c r="AN783" s="29">
        <f>_xll.qlCalendarAdvance(Calendar,AN782,AL783,"f",,Trigger)</f>
        <v>44880</v>
      </c>
      <c r="AO783" s="29">
        <f>_xll.qlInterestRateIndexMaturity(IborIndex&amp;Tenor,AN783,Trigger)</f>
        <v>44910</v>
      </c>
      <c r="AP783" s="66">
        <f>_xll.qlIndexFixing($Z$5,AM783,,Trigger)</f>
        <v>1.4978956379028574E-2</v>
      </c>
      <c r="AQ783" s="66">
        <f>_xll.qlIndexFixing($AS$1,AN783,,Trigger)</f>
        <v>1.4986019288747154E-2</v>
      </c>
      <c r="AR783" s="189">
        <f t="shared" si="28"/>
        <v>-7.062909718580368E-2</v>
      </c>
    </row>
    <row r="784" spans="38:44" ht="11.25" customHeight="1" x14ac:dyDescent="0.25">
      <c r="AL784" s="30" t="s">
        <v>38</v>
      </c>
      <c r="AM784" s="29">
        <f>_xll.qlInterestRateIndexFixingDate(IborIndex&amp;Tenor,AN784,Trigger)</f>
        <v>44883</v>
      </c>
      <c r="AN784" s="29">
        <f>_xll.qlCalendarAdvance(Calendar,AN783,AL784,"f",,Trigger)</f>
        <v>44887</v>
      </c>
      <c r="AO784" s="29">
        <f>_xll.qlInterestRateIndexMaturity(IborIndex&amp;Tenor,AN784,Trigger)</f>
        <v>44917</v>
      </c>
      <c r="AP784" s="66">
        <f>_xll.qlIndexFixing($Z$5,AM784,,Trigger)</f>
        <v>1.5026785311456514E-2</v>
      </c>
      <c r="AQ784" s="66">
        <f>_xll.qlIndexFixing($AS$1,AN784,,Trigger)</f>
        <v>1.5032406199395611E-2</v>
      </c>
      <c r="AR784" s="189">
        <f t="shared" si="28"/>
        <v>-5.620887939096833E-2</v>
      </c>
    </row>
    <row r="785" spans="38:44" ht="11.25" customHeight="1" x14ac:dyDescent="0.25">
      <c r="AL785" s="30" t="s">
        <v>38</v>
      </c>
      <c r="AM785" s="29">
        <f>_xll.qlInterestRateIndexFixingDate(IborIndex&amp;Tenor,AN785,Trigger)</f>
        <v>44890</v>
      </c>
      <c r="AN785" s="29">
        <f>_xll.qlCalendarAdvance(Calendar,AN784,AL785,"f",,Trigger)</f>
        <v>44894</v>
      </c>
      <c r="AO785" s="29">
        <f>_xll.qlInterestRateIndexMaturity(IborIndex&amp;Tenor,AN785,Trigger)</f>
        <v>44924</v>
      </c>
      <c r="AP785" s="66">
        <f>_xll.qlIndexFixing($Z$5,AM785,,Trigger)</f>
        <v>1.5074154460481104E-2</v>
      </c>
      <c r="AQ785" s="66">
        <f>_xll.qlIndexFixing($AS$1,AN785,,Trigger)</f>
        <v>1.5071863662069473E-2</v>
      </c>
      <c r="AR785" s="189">
        <f t="shared" si="28"/>
        <v>2.2907984116304902E-2</v>
      </c>
    </row>
    <row r="786" spans="38:44" ht="11.25" customHeight="1" x14ac:dyDescent="0.25">
      <c r="AL786" s="30" t="s">
        <v>38</v>
      </c>
      <c r="AM786" s="29">
        <f>_xll.qlInterestRateIndexFixingDate(IborIndex&amp;Tenor,AN786,Trigger)</f>
        <v>44897</v>
      </c>
      <c r="AN786" s="29">
        <f>_xll.qlCalendarAdvance(Calendar,AN785,AL786,"f",,Trigger)</f>
        <v>44901</v>
      </c>
      <c r="AO786" s="29">
        <f>_xll.qlInterestRateIndexMaturity(IborIndex&amp;Tenor,AN786,Trigger)</f>
        <v>44932</v>
      </c>
      <c r="AP786" s="66">
        <f>_xll.qlIndexFixing($Z$5,AM786,,Trigger)</f>
        <v>1.5124685003310757E-2</v>
      </c>
      <c r="AQ786" s="66">
        <f>_xll.qlIndexFixing($AS$1,AN786,,Trigger)</f>
        <v>1.5114496960201285E-2</v>
      </c>
      <c r="AR786" s="189">
        <f t="shared" si="28"/>
        <v>0.10188043109472106</v>
      </c>
    </row>
    <row r="787" spans="38:44" ht="11.25" customHeight="1" x14ac:dyDescent="0.25">
      <c r="AL787" s="30" t="s">
        <v>38</v>
      </c>
      <c r="AM787" s="29">
        <f>_xll.qlInterestRateIndexFixingDate(IborIndex&amp;Tenor,AN787,Trigger)</f>
        <v>44904</v>
      </c>
      <c r="AN787" s="29">
        <f>_xll.qlCalendarAdvance(Calendar,AN786,AL787,"f",,Trigger)</f>
        <v>44908</v>
      </c>
      <c r="AO787" s="29">
        <f>_xll.qlInterestRateIndexMaturity(IborIndex&amp;Tenor,AN787,Trigger)</f>
        <v>44939</v>
      </c>
      <c r="AP787" s="66">
        <f>_xll.qlIndexFixing($Z$5,AM787,,Trigger)</f>
        <v>1.5171089100546499E-2</v>
      </c>
      <c r="AQ787" s="66">
        <f>_xll.qlIndexFixing($AS$1,AN787,,Trigger)</f>
        <v>1.5156937663063363E-2</v>
      </c>
      <c r="AR787" s="189">
        <f t="shared" si="28"/>
        <v>0.14151437483135229</v>
      </c>
    </row>
    <row r="788" spans="38:44" ht="11.25" customHeight="1" x14ac:dyDescent="0.25">
      <c r="AL788" s="30" t="s">
        <v>38</v>
      </c>
      <c r="AM788" s="29">
        <f>_xll.qlInterestRateIndexFixingDate(IborIndex&amp;Tenor,AN788,Trigger)</f>
        <v>44911</v>
      </c>
      <c r="AN788" s="29">
        <f>_xll.qlCalendarAdvance(Calendar,AN787,AL788,"f",,Trigger)</f>
        <v>44915</v>
      </c>
      <c r="AO788" s="29">
        <f>_xll.qlInterestRateIndexMaturity(IborIndex&amp;Tenor,AN788,Trigger)</f>
        <v>44946</v>
      </c>
      <c r="AP788" s="66">
        <f>_xll.qlIndexFixing($Z$5,AM788,,Trigger)</f>
        <v>1.5217019534918472E-2</v>
      </c>
      <c r="AQ788" s="66">
        <f>_xll.qlIndexFixing($AS$1,AN788,,Trigger)</f>
        <v>1.5199185768474954E-2</v>
      </c>
      <c r="AR788" s="189">
        <f t="shared" si="28"/>
        <v>0.17833766443518112</v>
      </c>
    </row>
    <row r="789" spans="38:44" ht="11.25" customHeight="1" x14ac:dyDescent="0.25">
      <c r="AL789" s="30" t="s">
        <v>38</v>
      </c>
      <c r="AM789" s="29">
        <f>_xll.qlInterestRateIndexFixingDate(IborIndex&amp;Tenor,AN789,Trigger)</f>
        <v>44917</v>
      </c>
      <c r="AN789" s="29">
        <f>_xll.qlCalendarAdvance(Calendar,AN788,AL789,"f",,Trigger)</f>
        <v>44922</v>
      </c>
      <c r="AO789" s="29">
        <f>_xll.qlInterestRateIndexMaturity(IborIndex&amp;Tenor,AN789,Trigger)</f>
        <v>44953</v>
      </c>
      <c r="AP789" s="66">
        <f>_xll.qlIndexFixing($Z$5,AM789,,Trigger)</f>
        <v>1.5262471791702596E-2</v>
      </c>
      <c r="AQ789" s="66">
        <f>_xll.qlIndexFixing($AS$1,AN789,,Trigger)</f>
        <v>1.5241241274267792E-2</v>
      </c>
      <c r="AR789" s="189">
        <f t="shared" si="28"/>
        <v>0.21230517434803892</v>
      </c>
    </row>
    <row r="790" spans="38:44" ht="11.25" customHeight="1" x14ac:dyDescent="0.25">
      <c r="AL790" s="30" t="s">
        <v>38</v>
      </c>
      <c r="AM790" s="29">
        <f>_xll.qlInterestRateIndexFixingDate(IborIndex&amp;Tenor,AN790,Trigger)</f>
        <v>44925</v>
      </c>
      <c r="AN790" s="29">
        <f>_xll.qlCalendarAdvance(Calendar,AN789,AL790,"f",,Trigger)</f>
        <v>44929</v>
      </c>
      <c r="AO790" s="29">
        <f>_xll.qlInterestRateIndexMaturity(IborIndex&amp;Tenor,AN790,Trigger)</f>
        <v>44960</v>
      </c>
      <c r="AP790" s="66">
        <f>_xll.qlIndexFixing($Z$5,AM790,,Trigger)</f>
        <v>1.5307441356159321E-2</v>
      </c>
      <c r="AQ790" s="66">
        <f>_xll.qlIndexFixing($AS$1,AN790,,Trigger)</f>
        <v>1.5283104178283602E-2</v>
      </c>
      <c r="AR790" s="189">
        <f t="shared" si="28"/>
        <v>0.24337177875718638</v>
      </c>
    </row>
    <row r="791" spans="38:44" ht="11.25" customHeight="1" x14ac:dyDescent="0.25">
      <c r="AL791" s="30" t="s">
        <v>38</v>
      </c>
      <c r="AM791" s="29">
        <f>_xll.qlInterestRateIndexFixingDate(IborIndex&amp;Tenor,AN791,Trigger)</f>
        <v>44932</v>
      </c>
      <c r="AN791" s="29">
        <f>_xll.qlCalendarAdvance(Calendar,AN790,AL791,"f",,Trigger)</f>
        <v>44936</v>
      </c>
      <c r="AO791" s="29">
        <f>_xll.qlInterestRateIndexMaturity(IborIndex&amp;Tenor,AN791,Trigger)</f>
        <v>44967</v>
      </c>
      <c r="AP791" s="66">
        <f>_xll.qlIndexFixing($Z$5,AM791,,Trigger)</f>
        <v>1.5351923713543941E-2</v>
      </c>
      <c r="AQ791" s="66">
        <f>_xll.qlIndexFixing($AS$1,AN791,,Trigger)</f>
        <v>1.5324774478374104E-2</v>
      </c>
      <c r="AR791" s="189">
        <f t="shared" si="28"/>
        <v>0.27149235169837349</v>
      </c>
    </row>
    <row r="792" spans="38:44" ht="11.25" customHeight="1" x14ac:dyDescent="0.25">
      <c r="AL792" s="30" t="s">
        <v>38</v>
      </c>
      <c r="AM792" s="29">
        <f>_xll.qlInterestRateIndexFixingDate(IborIndex&amp;Tenor,AN792,Trigger)</f>
        <v>44939</v>
      </c>
      <c r="AN792" s="29">
        <f>_xll.qlCalendarAdvance(Calendar,AN791,AL792,"f",,Trigger)</f>
        <v>44943</v>
      </c>
      <c r="AO792" s="29">
        <f>_xll.qlInterestRateIndexMaturity(IborIndex&amp;Tenor,AN792,Trigger)</f>
        <v>44974</v>
      </c>
      <c r="AP792" s="66">
        <f>_xll.qlIndexFixing($Z$5,AM792,,Trigger)</f>
        <v>1.5395914349104013E-2</v>
      </c>
      <c r="AQ792" s="66">
        <f>_xll.qlIndexFixing($AS$1,AN792,,Trigger)</f>
        <v>1.5366252172401007E-2</v>
      </c>
      <c r="AR792" s="189">
        <f t="shared" si="28"/>
        <v>0.29662176703006138</v>
      </c>
    </row>
    <row r="793" spans="38:44" ht="11.25" customHeight="1" x14ac:dyDescent="0.25">
      <c r="AL793" s="30" t="s">
        <v>38</v>
      </c>
      <c r="AM793" s="29">
        <f>_xll.qlInterestRateIndexFixingDate(IborIndex&amp;Tenor,AN793,Trigger)</f>
        <v>44946</v>
      </c>
      <c r="AN793" s="29">
        <f>_xll.qlCalendarAdvance(Calendar,AN792,AL793,"f",,Trigger)</f>
        <v>44950</v>
      </c>
      <c r="AO793" s="29">
        <f>_xll.qlInterestRateIndexMaturity(IborIndex&amp;Tenor,AN793,Trigger)</f>
        <v>44981</v>
      </c>
      <c r="AP793" s="66">
        <f>_xll.qlIndexFixing($Z$5,AM793,,Trigger)</f>
        <v>1.54394087480742E-2</v>
      </c>
      <c r="AQ793" s="66">
        <f>_xll.qlIndexFixing($AS$1,AN793,,Trigger)</f>
        <v>1.5407537258236015E-2</v>
      </c>
      <c r="AR793" s="189">
        <f t="shared" si="28"/>
        <v>0.3187148983818493</v>
      </c>
    </row>
    <row r="794" spans="38:44" ht="11.25" customHeight="1" x14ac:dyDescent="0.25">
      <c r="AL794" s="30" t="s">
        <v>38</v>
      </c>
      <c r="AM794" s="29">
        <f>_xll.qlInterestRateIndexFixingDate(IborIndex&amp;Tenor,AN794,Trigger)</f>
        <v>44953</v>
      </c>
      <c r="AN794" s="29">
        <f>_xll.qlCalendarAdvance(Calendar,AN793,AL794,"f",,Trigger)</f>
        <v>44957</v>
      </c>
      <c r="AO794" s="29">
        <f>_xll.qlInterestRateIndexMaturity(IborIndex&amp;Tenor,AN794,Trigger)</f>
        <v>44985</v>
      </c>
      <c r="AP794" s="66">
        <f>_xll.qlIndexFixing($Z$5,AM794,,Trigger)</f>
        <v>1.547231066710651E-2</v>
      </c>
      <c r="AQ794" s="66">
        <f>_xll.qlIndexFixing($AS$1,AN794,,Trigger)</f>
        <v>1.5435624815141682E-2</v>
      </c>
      <c r="AR794" s="189">
        <f t="shared" si="28"/>
        <v>0.36685851964828387</v>
      </c>
    </row>
    <row r="795" spans="38:44" ht="11.25" customHeight="1" x14ac:dyDescent="0.25">
      <c r="AL795" s="30" t="s">
        <v>38</v>
      </c>
      <c r="AM795" s="29">
        <f>_xll.qlInterestRateIndexFixingDate(IborIndex&amp;Tenor,AN795,Trigger)</f>
        <v>44960</v>
      </c>
      <c r="AN795" s="29">
        <f>_xll.qlCalendarAdvance(Calendar,AN794,AL795,"f",,Trigger)</f>
        <v>44964</v>
      </c>
      <c r="AO795" s="29">
        <f>_xll.qlInterestRateIndexMaturity(IborIndex&amp;Tenor,AN795,Trigger)</f>
        <v>44992</v>
      </c>
      <c r="AP795" s="66">
        <f>_xll.qlIndexFixing($Z$5,AM795,,Trigger)</f>
        <v>1.5514902882672401E-2</v>
      </c>
      <c r="AQ795" s="66">
        <f>_xll.qlIndexFixing($AS$1,AN795,,Trigger)</f>
        <v>1.5476572682184513E-2</v>
      </c>
      <c r="AR795" s="189">
        <f t="shared" si="28"/>
        <v>0.38330200487888055</v>
      </c>
    </row>
    <row r="796" spans="38:44" ht="11.25" customHeight="1" x14ac:dyDescent="0.25">
      <c r="AL796" s="30" t="s">
        <v>38</v>
      </c>
      <c r="AM796" s="29">
        <f>_xll.qlInterestRateIndexFixingDate(IborIndex&amp;Tenor,AN796,Trigger)</f>
        <v>44967</v>
      </c>
      <c r="AN796" s="29">
        <f>_xll.qlCalendarAdvance(Calendar,AN795,AL796,"f",,Trigger)</f>
        <v>44971</v>
      </c>
      <c r="AO796" s="29">
        <f>_xll.qlInterestRateIndexMaturity(IborIndex&amp;Tenor,AN796,Trigger)</f>
        <v>44999</v>
      </c>
      <c r="AP796" s="66">
        <f>_xll.qlIndexFixing($Z$5,AM796,,Trigger)</f>
        <v>1.5556986335620542E-2</v>
      </c>
      <c r="AQ796" s="66">
        <f>_xll.qlIndexFixing($AS$1,AN796,,Trigger)</f>
        <v>1.5517327949890865E-2</v>
      </c>
      <c r="AR796" s="189">
        <f t="shared" si="28"/>
        <v>0.3965838572967707</v>
      </c>
    </row>
    <row r="797" spans="38:44" ht="11.25" customHeight="1" x14ac:dyDescent="0.25">
      <c r="AL797" s="30" t="s">
        <v>38</v>
      </c>
      <c r="AM797" s="29">
        <f>_xll.qlInterestRateIndexFixingDate(IborIndex&amp;Tenor,AN797,Trigger)</f>
        <v>44974</v>
      </c>
      <c r="AN797" s="29">
        <f>_xll.qlCalendarAdvance(Calendar,AN796,AL797,"f",,Trigger)</f>
        <v>44978</v>
      </c>
      <c r="AO797" s="29">
        <f>_xll.qlInterestRateIndexMaturity(IborIndex&amp;Tenor,AN797,Trigger)</f>
        <v>45006</v>
      </c>
      <c r="AP797" s="66">
        <f>_xll.qlIndexFixing($Z$5,AM797,,Trigger)</f>
        <v>1.5598556512307189E-2</v>
      </c>
      <c r="AQ797" s="66">
        <f>_xll.qlIndexFixing($AS$1,AN797,,Trigger)</f>
        <v>1.5557890616419354E-2</v>
      </c>
      <c r="AR797" s="189">
        <f t="shared" si="28"/>
        <v>0.40665895887834896</v>
      </c>
    </row>
    <row r="798" spans="38:44" ht="11.25" customHeight="1" x14ac:dyDescent="0.25">
      <c r="AL798" s="30" t="s">
        <v>38</v>
      </c>
      <c r="AM798" s="29">
        <f>_xll.qlInterestRateIndexFixingDate(IborIndex&amp;Tenor,AN798,Trigger)</f>
        <v>44981</v>
      </c>
      <c r="AN798" s="29">
        <f>_xll.qlCalendarAdvance(Calendar,AN797,AL798,"f",,Trigger)</f>
        <v>44985</v>
      </c>
      <c r="AO798" s="29">
        <f>_xll.qlInterestRateIndexMaturity(IborIndex&amp;Tenor,AN798,Trigger)</f>
        <v>45016</v>
      </c>
      <c r="AP798" s="66">
        <f>_xll.qlIndexFixing($Z$5,AM798,,Trigger)</f>
        <v>1.5649279177261756E-2</v>
      </c>
      <c r="AQ798" s="66">
        <f>_xll.qlIndexFixing($AS$1,AN798,,Trigger)</f>
        <v>1.5611073490729155E-2</v>
      </c>
      <c r="AR798" s="189">
        <f t="shared" si="28"/>
        <v>0.38205686532601091</v>
      </c>
    </row>
    <row r="799" spans="38:44" ht="11.25" customHeight="1" x14ac:dyDescent="0.25">
      <c r="AL799" s="30" t="s">
        <v>38</v>
      </c>
      <c r="AM799" s="29">
        <f>_xll.qlInterestRateIndexFixingDate(IborIndex&amp;Tenor,AN799,Trigger)</f>
        <v>44988</v>
      </c>
      <c r="AN799" s="29">
        <f>_xll.qlCalendarAdvance(Calendar,AN798,AL799,"f",,Trigger)</f>
        <v>44992</v>
      </c>
      <c r="AO799" s="29">
        <f>_xll.qlInterestRateIndexMaturity(IborIndex&amp;Tenor,AN799,Trigger)</f>
        <v>45027</v>
      </c>
      <c r="AP799" s="66">
        <f>_xll.qlIndexFixing($Z$5,AM799,,Trigger)</f>
        <v>1.5702404002136863E-2</v>
      </c>
      <c r="AQ799" s="66">
        <f>_xll.qlIndexFixing($AS$1,AN799,,Trigger)</f>
        <v>1.5654391436620591E-2</v>
      </c>
      <c r="AR799" s="189">
        <f t="shared" si="28"/>
        <v>0.48012565516272754</v>
      </c>
    </row>
    <row r="800" spans="38:44" ht="11.25" customHeight="1" x14ac:dyDescent="0.25">
      <c r="AL800" s="30" t="s">
        <v>38</v>
      </c>
      <c r="AM800" s="29">
        <f>_xll.qlInterestRateIndexFixingDate(IborIndex&amp;Tenor,AN800,Trigger)</f>
        <v>44995</v>
      </c>
      <c r="AN800" s="29">
        <f>_xll.qlCalendarAdvance(Calendar,AN799,AL800,"f",,Trigger)</f>
        <v>44999</v>
      </c>
      <c r="AO800" s="29">
        <f>_xll.qlInterestRateIndexMaturity(IborIndex&amp;Tenor,AN800,Trigger)</f>
        <v>45030</v>
      </c>
      <c r="AP800" s="66">
        <f>_xll.qlIndexFixing($Z$5,AM800,,Trigger)</f>
        <v>1.5729595676034758E-2</v>
      </c>
      <c r="AQ800" s="66">
        <f>_xll.qlIndexFixing($AS$1,AN800,,Trigger)</f>
        <v>1.5691139652986852E-2</v>
      </c>
      <c r="AR800" s="189">
        <f t="shared" si="28"/>
        <v>0.38456023047906546</v>
      </c>
    </row>
    <row r="801" spans="38:44" ht="11.25" customHeight="1" x14ac:dyDescent="0.25">
      <c r="AL801" s="30" t="s">
        <v>38</v>
      </c>
      <c r="AM801" s="29">
        <f>_xll.qlInterestRateIndexFixingDate(IborIndex&amp;Tenor,AN801,Trigger)</f>
        <v>45002</v>
      </c>
      <c r="AN801" s="29">
        <f>_xll.qlCalendarAdvance(Calendar,AN800,AL801,"f",,Trigger)</f>
        <v>45006</v>
      </c>
      <c r="AO801" s="29">
        <f>_xll.qlInterestRateIndexMaturity(IborIndex&amp;Tenor,AN801,Trigger)</f>
        <v>45037</v>
      </c>
      <c r="AP801" s="66">
        <f>_xll.qlIndexFixing($Z$5,AM801,,Trigger)</f>
        <v>1.5768957650787934E-2</v>
      </c>
      <c r="AQ801" s="66">
        <f>_xll.qlIndexFixing($AS$1,AN801,,Trigger)</f>
        <v>1.5730883797844541E-2</v>
      </c>
      <c r="AR801" s="189">
        <f t="shared" si="28"/>
        <v>0.38073852943392578</v>
      </c>
    </row>
    <row r="802" spans="38:44" ht="11.25" customHeight="1" x14ac:dyDescent="0.25">
      <c r="AL802" s="30" t="s">
        <v>38</v>
      </c>
      <c r="AM802" s="29">
        <f>_xll.qlInterestRateIndexFixingDate(IborIndex&amp;Tenor,AN802,Trigger)</f>
        <v>45009</v>
      </c>
      <c r="AN802" s="29">
        <f>_xll.qlCalendarAdvance(Calendar,AN801,AL802,"f",,Trigger)</f>
        <v>45013</v>
      </c>
      <c r="AO802" s="29">
        <f>_xll.qlInterestRateIndexMaturity(IborIndex&amp;Tenor,AN802,Trigger)</f>
        <v>45044</v>
      </c>
      <c r="AP802" s="66">
        <f>_xll.qlIndexFixing($Z$5,AM802,,Trigger)</f>
        <v>1.5807782756145718E-2</v>
      </c>
      <c r="AQ802" s="66">
        <f>_xll.qlIndexFixing($AS$1,AN802,,Trigger)</f>
        <v>1.5760971561782355E-2</v>
      </c>
      <c r="AR802" s="189">
        <f t="shared" si="28"/>
        <v>0.46811194363362979</v>
      </c>
    </row>
    <row r="803" spans="38:44" ht="11.25" customHeight="1" x14ac:dyDescent="0.25">
      <c r="AL803" s="30" t="s">
        <v>38</v>
      </c>
      <c r="AM803" s="29">
        <f>_xll.qlInterestRateIndexFixingDate(IborIndex&amp;Tenor,AN803,Trigger)</f>
        <v>45016</v>
      </c>
      <c r="AN803" s="29">
        <f>_xll.qlCalendarAdvance(Calendar,AN802,AL803,"f",,Trigger)</f>
        <v>45020</v>
      </c>
      <c r="AO803" s="29">
        <f>_xll.qlInterestRateIndexMaturity(IborIndex&amp;Tenor,AN803,Trigger)</f>
        <v>45050</v>
      </c>
      <c r="AP803" s="66">
        <f>_xll.qlIndexFixing($Z$5,AM803,,Trigger)</f>
        <v>1.5843029816981158E-2</v>
      </c>
      <c r="AQ803" s="66">
        <f>_xll.qlIndexFixing($AS$1,AN803,,Trigger)</f>
        <v>1.5809794204813266E-2</v>
      </c>
      <c r="AR803" s="189">
        <f t="shared" si="28"/>
        <v>0.33235612167892281</v>
      </c>
    </row>
    <row r="804" spans="38:44" ht="11.25" customHeight="1" x14ac:dyDescent="0.25">
      <c r="AL804" s="30" t="s">
        <v>38</v>
      </c>
      <c r="AM804" s="29">
        <f>_xll.qlInterestRateIndexFixingDate(IborIndex&amp;Tenor,AN804,Trigger)</f>
        <v>45021</v>
      </c>
      <c r="AN804" s="29">
        <f>_xll.qlCalendarAdvance(Calendar,AN803,AL804,"f",,Trigger)</f>
        <v>45027</v>
      </c>
      <c r="AO804" s="29">
        <f>_xll.qlInterestRateIndexMaturity(IborIndex&amp;Tenor,AN804,Trigger)</f>
        <v>45057</v>
      </c>
      <c r="AP804" s="66">
        <f>_xll.qlIndexFixing($Z$5,AM804,,Trigger)</f>
        <v>1.5880805352542104E-2</v>
      </c>
      <c r="AQ804" s="66">
        <f>_xll.qlIndexFixing($AS$1,AN804,,Trigger)</f>
        <v>1.5848960462875039E-2</v>
      </c>
      <c r="AR804" s="189">
        <f t="shared" si="28"/>
        <v>0.31844889667065335</v>
      </c>
    </row>
    <row r="805" spans="38:44" ht="11.25" customHeight="1" x14ac:dyDescent="0.25">
      <c r="AL805" s="30" t="s">
        <v>38</v>
      </c>
      <c r="AM805" s="29">
        <f>_xll.qlInterestRateIndexFixingDate(IborIndex&amp;Tenor,AN805,Trigger)</f>
        <v>45030</v>
      </c>
      <c r="AN805" s="29">
        <f>_xll.qlCalendarAdvance(Calendar,AN804,AL805,"f",,Trigger)</f>
        <v>45034</v>
      </c>
      <c r="AO805" s="29">
        <f>_xll.qlInterestRateIndexMaturity(IborIndex&amp;Tenor,AN805,Trigger)</f>
        <v>45064</v>
      </c>
      <c r="AP805" s="66">
        <f>_xll.qlIndexFixing($Z$5,AM805,,Trigger)</f>
        <v>1.5918030817434037E-2</v>
      </c>
      <c r="AQ805" s="66">
        <f>_xll.qlIndexFixing($AS$1,AN805,,Trigger)</f>
        <v>1.5887934087972233E-2</v>
      </c>
      <c r="AR805" s="189">
        <f t="shared" si="28"/>
        <v>0.30096729461803751</v>
      </c>
    </row>
    <row r="806" spans="38:44" ht="11.25" customHeight="1" x14ac:dyDescent="0.25">
      <c r="AL806" s="30" t="s">
        <v>38</v>
      </c>
      <c r="AM806" s="29">
        <f>_xll.qlInterestRateIndexFixingDate(IborIndex&amp;Tenor,AN806,Trigger)</f>
        <v>45037</v>
      </c>
      <c r="AN806" s="29">
        <f>_xll.qlCalendarAdvance(Calendar,AN805,AL806,"f",,Trigger)</f>
        <v>45041</v>
      </c>
      <c r="AO806" s="29">
        <f>_xll.qlInterestRateIndexMaturity(IborIndex&amp;Tenor,AN806,Trigger)</f>
        <v>45071</v>
      </c>
      <c r="AP806" s="66">
        <f>_xll.qlIndexFixing($Z$5,AM806,,Trigger)</f>
        <v>1.595470169736668E-2</v>
      </c>
      <c r="AQ806" s="66">
        <f>_xll.qlIndexFixing($AS$1,AN806,,Trigger)</f>
        <v>1.5926715078106446E-2</v>
      </c>
      <c r="AR806" s="189">
        <f t="shared" si="28"/>
        <v>0.27986619260234047</v>
      </c>
    </row>
    <row r="807" spans="38:44" ht="11.25" customHeight="1" x14ac:dyDescent="0.25">
      <c r="AL807" s="30" t="s">
        <v>38</v>
      </c>
      <c r="AM807" s="29">
        <f>_xll.qlInterestRateIndexFixingDate(IborIndex&amp;Tenor,AN807,Trigger)</f>
        <v>45043</v>
      </c>
      <c r="AN807" s="29">
        <f>_xll.qlCalendarAdvance(Calendar,AN806,AL807,"f",,Trigger)</f>
        <v>45048</v>
      </c>
      <c r="AO807" s="29">
        <f>_xll.qlInterestRateIndexMaturity(IborIndex&amp;Tenor,AN807,Trigger)</f>
        <v>45079</v>
      </c>
      <c r="AP807" s="66">
        <f>_xll.qlIndexFixing($Z$5,AM807,,Trigger)</f>
        <v>1.5993697227535159E-2</v>
      </c>
      <c r="AQ807" s="66">
        <f>_xll.qlIndexFixing($AS$1,AN807,,Trigger)</f>
        <v>1.596530343128677E-2</v>
      </c>
      <c r="AR807" s="189">
        <f t="shared" si="28"/>
        <v>0.28393796248388226</v>
      </c>
    </row>
    <row r="808" spans="38:44" ht="11.25" customHeight="1" x14ac:dyDescent="0.25">
      <c r="AL808" s="30" t="s">
        <v>38</v>
      </c>
      <c r="AM808" s="29">
        <f>_xll.qlInterestRateIndexFixingDate(IborIndex&amp;Tenor,AN808,Trigger)</f>
        <v>45051</v>
      </c>
      <c r="AN808" s="29">
        <f>_xll.qlCalendarAdvance(Calendar,AN807,AL808,"f",,Trigger)</f>
        <v>45055</v>
      </c>
      <c r="AO808" s="29">
        <f>_xll.qlInterestRateIndexMaturity(IborIndex&amp;Tenor,AN808,Trigger)</f>
        <v>45086</v>
      </c>
      <c r="AP808" s="66">
        <f>_xll.qlIndexFixing($Z$5,AM808,,Trigger)</f>
        <v>1.6029206308116883E-2</v>
      </c>
      <c r="AQ808" s="66">
        <f>_xll.qlIndexFixing($AS$1,AN808,,Trigger)</f>
        <v>1.6003699145529793E-2</v>
      </c>
      <c r="AR808" s="189">
        <f t="shared" si="28"/>
        <v>0.25507162587090626</v>
      </c>
    </row>
    <row r="809" spans="38:44" ht="11.25" customHeight="1" x14ac:dyDescent="0.25">
      <c r="AL809" s="30" t="s">
        <v>38</v>
      </c>
      <c r="AM809" s="29">
        <f>_xll.qlInterestRateIndexFixingDate(IborIndex&amp;Tenor,AN809,Trigger)</f>
        <v>45058</v>
      </c>
      <c r="AN809" s="29">
        <f>_xll.qlCalendarAdvance(Calendar,AN808,AL809,"f",,Trigger)</f>
        <v>45062</v>
      </c>
      <c r="AO809" s="29">
        <f>_xll.qlInterestRateIndexMaturity(IborIndex&amp;Tenor,AN809,Trigger)</f>
        <v>45093</v>
      </c>
      <c r="AP809" s="66">
        <f>_xll.qlIndexFixing($Z$5,AM809,,Trigger)</f>
        <v>1.6064146916701393E-2</v>
      </c>
      <c r="AQ809" s="66">
        <f>_xll.qlIndexFixing($AS$1,AN809,,Trigger)</f>
        <v>1.6041902218867088E-2</v>
      </c>
      <c r="AR809" s="189">
        <f t="shared" si="28"/>
        <v>0.22244697834305355</v>
      </c>
    </row>
    <row r="810" spans="38:44" ht="11.25" customHeight="1" x14ac:dyDescent="0.25">
      <c r="AL810" s="30" t="s">
        <v>38</v>
      </c>
      <c r="AM810" s="29">
        <f>_xll.qlInterestRateIndexFixingDate(IborIndex&amp;Tenor,AN810,Trigger)</f>
        <v>45065</v>
      </c>
      <c r="AN810" s="29">
        <f>_xll.qlCalendarAdvance(Calendar,AN809,AL810,"f",,Trigger)</f>
        <v>45069</v>
      </c>
      <c r="AO810" s="29">
        <f>_xll.qlInterestRateIndexMaturity(IborIndex&amp;Tenor,AN810,Trigger)</f>
        <v>45100</v>
      </c>
      <c r="AP810" s="66">
        <f>_xll.qlIndexFixing($Z$5,AM810,,Trigger)</f>
        <v>1.6098514538729635E-2</v>
      </c>
      <c r="AQ810" s="66">
        <f>_xll.qlIndexFixing($AS$1,AN810,,Trigger)</f>
        <v>1.6079912649337724E-2</v>
      </c>
      <c r="AR810" s="189">
        <f t="shared" si="28"/>
        <v>0.18601889391910847</v>
      </c>
    </row>
    <row r="811" spans="38:44" ht="11.25" customHeight="1" x14ac:dyDescent="0.25">
      <c r="AL811" s="30" t="s">
        <v>38</v>
      </c>
      <c r="AM811" s="29">
        <f>_xll.qlInterestRateIndexFixingDate(IborIndex&amp;Tenor,AN811,Trigger)</f>
        <v>45072</v>
      </c>
      <c r="AN811" s="29">
        <f>_xll.qlCalendarAdvance(Calendar,AN810,AL811,"f",,Trigger)</f>
        <v>45076</v>
      </c>
      <c r="AO811" s="29">
        <f>_xll.qlInterestRateIndexMaturity(IborIndex&amp;Tenor,AN811,Trigger)</f>
        <v>45107</v>
      </c>
      <c r="AP811" s="66">
        <f>_xll.qlIndexFixing($Z$5,AM811,,Trigger)</f>
        <v>1.6132304659670926E-2</v>
      </c>
      <c r="AQ811" s="66">
        <f>_xll.qlIndexFixing($AS$1,AN811,,Trigger)</f>
        <v>1.611773043499326E-2</v>
      </c>
      <c r="AR811" s="189">
        <f t="shared" si="28"/>
        <v>0.14574224677665198</v>
      </c>
    </row>
    <row r="812" spans="38:44" ht="11.25" customHeight="1" x14ac:dyDescent="0.25">
      <c r="AL812" s="30" t="s">
        <v>38</v>
      </c>
      <c r="AM812" s="29">
        <f>_xll.qlInterestRateIndexFixingDate(IborIndex&amp;Tenor,AN812,Trigger)</f>
        <v>45079</v>
      </c>
      <c r="AN812" s="29">
        <f>_xll.qlCalendarAdvance(Calendar,AN811,AL812,"f",,Trigger)</f>
        <v>45083</v>
      </c>
      <c r="AO812" s="29">
        <f>_xll.qlInterestRateIndexMaturity(IborIndex&amp;Tenor,AN812,Trigger)</f>
        <v>45113</v>
      </c>
      <c r="AP812" s="66">
        <f>_xll.qlIndexFixing($Z$5,AM812,,Trigger)</f>
        <v>1.6162827895351839E-2</v>
      </c>
      <c r="AQ812" s="66">
        <f>_xll.qlIndexFixing($AS$1,AN812,,Trigger)</f>
        <v>1.6155355573890251E-2</v>
      </c>
      <c r="AR812" s="189">
        <f t="shared" si="28"/>
        <v>7.4723214615879385E-2</v>
      </c>
    </row>
    <row r="813" spans="38:44" ht="11.25" customHeight="1" x14ac:dyDescent="0.25">
      <c r="AL813" s="30" t="s">
        <v>38</v>
      </c>
      <c r="AM813" s="29">
        <f>_xll.qlInterestRateIndexFixingDate(IborIndex&amp;Tenor,AN813,Trigger)</f>
        <v>45086</v>
      </c>
      <c r="AN813" s="29">
        <f>_xll.qlCalendarAdvance(Calendar,AN812,AL813,"f",,Trigger)</f>
        <v>45090</v>
      </c>
      <c r="AO813" s="29">
        <f>_xll.qlInterestRateIndexMaturity(IborIndex&amp;Tenor,AN813,Trigger)</f>
        <v>45120</v>
      </c>
      <c r="AP813" s="66">
        <f>_xll.qlIndexFixing($Z$5,AM813,,Trigger)</f>
        <v>1.6195490282424174E-2</v>
      </c>
      <c r="AQ813" s="66">
        <f>_xll.qlIndexFixing($AS$1,AN813,,Trigger)</f>
        <v>1.6192788064095243E-2</v>
      </c>
      <c r="AR813" s="189">
        <f t="shared" si="28"/>
        <v>2.7022183289315826E-2</v>
      </c>
    </row>
    <row r="814" spans="38:44" ht="11.25" customHeight="1" x14ac:dyDescent="0.25">
      <c r="AL814" s="30" t="s">
        <v>38</v>
      </c>
      <c r="AM814" s="29">
        <f>_xll.qlInterestRateIndexFixingDate(IborIndex&amp;Tenor,AN814,Trigger)</f>
        <v>45093</v>
      </c>
      <c r="AN814" s="29">
        <f>_xll.qlCalendarAdvance(Calendar,AN813,AL814,"f",,Trigger)</f>
        <v>45097</v>
      </c>
      <c r="AO814" s="29">
        <f>_xll.qlInterestRateIndexMaturity(IborIndex&amp;Tenor,AN814,Trigger)</f>
        <v>45127</v>
      </c>
      <c r="AP814" s="66">
        <f>_xll.qlIndexFixing($Z$5,AM814,,Trigger)</f>
        <v>1.6227561971142279E-2</v>
      </c>
      <c r="AQ814" s="66">
        <f>_xll.qlIndexFixing($AS$1,AN814,,Trigger)</f>
        <v>1.6230027903694766E-2</v>
      </c>
      <c r="AR814" s="189">
        <f t="shared" si="28"/>
        <v>-2.465932552486727E-2</v>
      </c>
    </row>
    <row r="815" spans="38:44" ht="11.25" customHeight="1" x14ac:dyDescent="0.25">
      <c r="AL815" s="30" t="s">
        <v>38</v>
      </c>
      <c r="AM815" s="29">
        <f>_xll.qlInterestRateIndexFixingDate(IborIndex&amp;Tenor,AN815,Trigger)</f>
        <v>45100</v>
      </c>
      <c r="AN815" s="29">
        <f>_xll.qlCalendarAdvance(Calendar,AN814,AL815,"f",,Trigger)</f>
        <v>45104</v>
      </c>
      <c r="AO815" s="29">
        <f>_xll.qlInterestRateIndexMaturity(IborIndex&amp;Tenor,AN815,Trigger)</f>
        <v>45134</v>
      </c>
      <c r="AP815" s="66">
        <f>_xll.qlIndexFixing($Z$5,AM815,,Trigger)</f>
        <v>1.6259038447479668E-2</v>
      </c>
      <c r="AQ815" s="66">
        <f>_xll.qlIndexFixing($AS$1,AN815,,Trigger)</f>
        <v>1.6267075090767857E-2</v>
      </c>
      <c r="AR815" s="189">
        <f t="shared" si="28"/>
        <v>-8.0366432881895378E-2</v>
      </c>
    </row>
    <row r="816" spans="38:44" ht="11.25" customHeight="1" x14ac:dyDescent="0.25">
      <c r="AL816" s="30" t="s">
        <v>38</v>
      </c>
      <c r="AM816" s="29">
        <f>_xll.qlInterestRateIndexFixingDate(IborIndex&amp;Tenor,AN816,Trigger)</f>
        <v>45107</v>
      </c>
      <c r="AN816" s="29">
        <f>_xll.qlCalendarAdvance(Calendar,AN815,AL816,"f",,Trigger)</f>
        <v>45111</v>
      </c>
      <c r="AO816" s="29">
        <f>_xll.qlInterestRateIndexMaturity(IborIndex&amp;Tenor,AN816,Trigger)</f>
        <v>45142</v>
      </c>
      <c r="AP816" s="66">
        <f>_xll.qlIndexFixing($Z$5,AM816,,Trigger)</f>
        <v>1.6292434742057094E-2</v>
      </c>
      <c r="AQ816" s="66">
        <f>_xll.qlIndexFixing($AS$1,AN816,,Trigger)</f>
        <v>1.630392962342353E-2</v>
      </c>
      <c r="AR816" s="189">
        <f t="shared" si="28"/>
        <v>-0.11494881366435478</v>
      </c>
    </row>
    <row r="817" spans="38:44" ht="11.25" customHeight="1" x14ac:dyDescent="0.25">
      <c r="AL817" s="30" t="s">
        <v>38</v>
      </c>
      <c r="AM817" s="29">
        <f>_xll.qlInterestRateIndexFixingDate(IborIndex&amp;Tenor,AN817,Trigger)</f>
        <v>45114</v>
      </c>
      <c r="AN817" s="29">
        <f>_xll.qlCalendarAdvance(Calendar,AN816,AL817,"f",,Trigger)</f>
        <v>45118</v>
      </c>
      <c r="AO817" s="29">
        <f>_xll.qlInterestRateIndexMaturity(IborIndex&amp;Tenor,AN817,Trigger)</f>
        <v>45149</v>
      </c>
      <c r="AP817" s="66">
        <f>_xll.qlIndexFixing($Z$5,AM817,,Trigger)</f>
        <v>1.6322665053402897E-2</v>
      </c>
      <c r="AQ817" s="66">
        <f>_xll.qlIndexFixing($AS$1,AN817,,Trigger)</f>
        <v>1.6340591499760804E-2</v>
      </c>
      <c r="AR817" s="189">
        <f t="shared" si="28"/>
        <v>-0.17926446357906939</v>
      </c>
    </row>
    <row r="818" spans="38:44" ht="11.25" customHeight="1" x14ac:dyDescent="0.25">
      <c r="AL818" s="30" t="s">
        <v>38</v>
      </c>
      <c r="AM818" s="29">
        <f>_xll.qlInterestRateIndexFixingDate(IborIndex&amp;Tenor,AN818,Trigger)</f>
        <v>45121</v>
      </c>
      <c r="AN818" s="29">
        <f>_xll.qlCalendarAdvance(Calendar,AN817,AL818,"f",,Trigger)</f>
        <v>45125</v>
      </c>
      <c r="AO818" s="29">
        <f>_xll.qlInterestRateIndexMaturity(IborIndex&amp;Tenor,AN818,Trigger)</f>
        <v>45156</v>
      </c>
      <c r="AP818" s="66">
        <f>_xll.qlIndexFixing($Z$5,AM818,,Trigger)</f>
        <v>1.6352286263022226E-2</v>
      </c>
      <c r="AQ818" s="66">
        <f>_xll.qlIndexFixing($AS$1,AN818,,Trigger)</f>
        <v>1.6377060717906178E-2</v>
      </c>
      <c r="AR818" s="189">
        <f t="shared" si="28"/>
        <v>-0.24774454883951663</v>
      </c>
    </row>
    <row r="819" spans="38:44" ht="11.25" customHeight="1" x14ac:dyDescent="0.25">
      <c r="AL819" s="30" t="s">
        <v>38</v>
      </c>
      <c r="AM819" s="29">
        <f>_xll.qlInterestRateIndexFixingDate(IborIndex&amp;Tenor,AN819,Trigger)</f>
        <v>45128</v>
      </c>
      <c r="AN819" s="29">
        <f>_xll.qlCalendarAdvance(Calendar,AN818,AL819,"f",,Trigger)</f>
        <v>45132</v>
      </c>
      <c r="AO819" s="29">
        <f>_xll.qlInterestRateIndexMaturity(IborIndex&amp;Tenor,AN819,Trigger)</f>
        <v>45163</v>
      </c>
      <c r="AP819" s="66">
        <f>_xll.qlIndexFixing($Z$5,AM819,,Trigger)</f>
        <v>1.6381293856709295E-2</v>
      </c>
      <c r="AQ819" s="66">
        <f>_xll.qlIndexFixing($AS$1,AN819,,Trigger)</f>
        <v>1.6413337275981155E-2</v>
      </c>
      <c r="AR819" s="189">
        <f t="shared" si="28"/>
        <v>-0.32043419271859247</v>
      </c>
    </row>
    <row r="820" spans="38:44" ht="11.25" customHeight="1" x14ac:dyDescent="0.25">
      <c r="AL820" s="30" t="s">
        <v>38</v>
      </c>
      <c r="AM820" s="29">
        <f>_xll.qlInterestRateIndexFixingDate(IborIndex&amp;Tenor,AN820,Trigger)</f>
        <v>45135</v>
      </c>
      <c r="AN820" s="29">
        <f>_xll.qlCalendarAdvance(Calendar,AN819,AL820,"f",,Trigger)</f>
        <v>45139</v>
      </c>
      <c r="AO820" s="29">
        <f>_xll.qlInterestRateIndexMaturity(IborIndex&amp;Tenor,AN820,Trigger)</f>
        <v>45170</v>
      </c>
      <c r="AP820" s="66">
        <f>_xll.qlIndexFixing($Z$5,AM820,,Trigger)</f>
        <v>1.6409683320325365E-2</v>
      </c>
      <c r="AQ820" s="66">
        <f>_xll.qlIndexFixing($AS$1,AN820,,Trigger)</f>
        <v>1.6449421101935868E-2</v>
      </c>
      <c r="AR820" s="189">
        <f t="shared" si="28"/>
        <v>-0.39737781610503509</v>
      </c>
    </row>
    <row r="821" spans="38:44" ht="11.25" customHeight="1" x14ac:dyDescent="0.25">
      <c r="AL821" s="30" t="s">
        <v>38</v>
      </c>
      <c r="AM821" s="29">
        <f>_xll.qlInterestRateIndexFixingDate(IborIndex&amp;Tenor,AN821,Trigger)</f>
        <v>45142</v>
      </c>
      <c r="AN821" s="29">
        <f>_xll.qlCalendarAdvance(Calendar,AN820,AL821,"f",,Trigger)</f>
        <v>45146</v>
      </c>
      <c r="AO821" s="29">
        <f>_xll.qlInterestRateIndexMaturity(IborIndex&amp;Tenor,AN821,Trigger)</f>
        <v>45177</v>
      </c>
      <c r="AP821" s="66">
        <f>_xll.qlIndexFixing($Z$5,AM821,,Trigger)</f>
        <v>1.643920587273584E-2</v>
      </c>
      <c r="AQ821" s="66">
        <f>_xll.qlIndexFixing($AS$1,AN821,,Trigger)</f>
        <v>1.6485309804747939E-2</v>
      </c>
      <c r="AR821" s="189">
        <f t="shared" si="28"/>
        <v>-0.4610393201209817</v>
      </c>
    </row>
    <row r="822" spans="38:44" ht="11.25" customHeight="1" x14ac:dyDescent="0.25">
      <c r="AL822" s="30" t="s">
        <v>38</v>
      </c>
      <c r="AM822" s="29">
        <f>_xll.qlInterestRateIndexFixingDate(IborIndex&amp;Tenor,AN822,Trigger)</f>
        <v>45149</v>
      </c>
      <c r="AN822" s="29">
        <f>_xll.qlCalendarAdvance(Calendar,AN821,AL822,"f",,Trigger)</f>
        <v>45153</v>
      </c>
      <c r="AO822" s="29">
        <f>_xll.qlInterestRateIndexMaturity(IborIndex&amp;Tenor,AN822,Trigger)</f>
        <v>45184</v>
      </c>
      <c r="AP822" s="66">
        <f>_xll.qlIndexFixing($Z$5,AM822,,Trigger)</f>
        <v>1.6471646655500456E-2</v>
      </c>
      <c r="AQ822" s="66">
        <f>_xll.qlIndexFixing($AS$1,AN822,,Trigger)</f>
        <v>1.6520998198640557E-2</v>
      </c>
      <c r="AR822" s="189">
        <f t="shared" si="28"/>
        <v>-0.493515431401019</v>
      </c>
    </row>
    <row r="823" spans="38:44" ht="11.25" customHeight="1" x14ac:dyDescent="0.25">
      <c r="AL823" s="30" t="s">
        <v>38</v>
      </c>
      <c r="AM823" s="29">
        <f>_xll.qlInterestRateIndexFixingDate(IborIndex&amp;Tenor,AN823,Trigger)</f>
        <v>45156</v>
      </c>
      <c r="AN823" s="29">
        <f>_xll.qlCalendarAdvance(Calendar,AN822,AL823,"f",,Trigger)</f>
        <v>45160</v>
      </c>
      <c r="AO823" s="29">
        <f>_xll.qlInterestRateIndexMaturity(IborIndex&amp;Tenor,AN823,Trigger)</f>
        <v>45191</v>
      </c>
      <c r="AP823" s="66">
        <f>_xll.qlIndexFixing($Z$5,AM823,,Trigger)</f>
        <v>1.6507052224250817E-2</v>
      </c>
      <c r="AQ823" s="66">
        <f>_xll.qlIndexFixing($AS$1,AN823,,Trigger)</f>
        <v>1.6556480931395057E-2</v>
      </c>
      <c r="AR823" s="189">
        <f t="shared" si="28"/>
        <v>-0.49428707144239664</v>
      </c>
    </row>
    <row r="824" spans="38:44" ht="11.25" customHeight="1" x14ac:dyDescent="0.25">
      <c r="AL824" s="30" t="s">
        <v>38</v>
      </c>
      <c r="AM824" s="29">
        <f>_xll.qlInterestRateIndexFixingDate(IborIndex&amp;Tenor,AN824,Trigger)</f>
        <v>45163</v>
      </c>
      <c r="AN824" s="29">
        <f>_xll.qlCalendarAdvance(Calendar,AN823,AL824,"f",,Trigger)</f>
        <v>45167</v>
      </c>
      <c r="AO824" s="29">
        <f>_xll.qlInterestRateIndexMaturity(IborIndex&amp;Tenor,AN824,Trigger)</f>
        <v>45198</v>
      </c>
      <c r="AP824" s="66">
        <f>_xll.qlIndexFixing($Z$5,AM824,,Trigger)</f>
        <v>1.6545469382340375E-2</v>
      </c>
      <c r="AQ824" s="66">
        <f>_xll.qlIndexFixing($AS$1,AN824,,Trigger)</f>
        <v>1.6583100851661248E-2</v>
      </c>
      <c r="AR824" s="189">
        <f t="shared" si="28"/>
        <v>-0.37631469320873606</v>
      </c>
    </row>
    <row r="825" spans="38:44" ht="11.25" customHeight="1" x14ac:dyDescent="0.25">
      <c r="AL825" s="30" t="s">
        <v>38</v>
      </c>
      <c r="AM825" s="29">
        <f>_xll.qlInterestRateIndexFixingDate(IborIndex&amp;Tenor,AN825,Trigger)</f>
        <v>45170</v>
      </c>
      <c r="AN825" s="29">
        <f>_xll.qlCalendarAdvance(Calendar,AN824,AL825,"f",,Trigger)</f>
        <v>45174</v>
      </c>
      <c r="AO825" s="29">
        <f>_xll.qlInterestRateIndexMaturity(IborIndex&amp;Tenor,AN825,Trigger)</f>
        <v>45204</v>
      </c>
      <c r="AP825" s="66">
        <f>_xll.qlIndexFixing($Z$5,AM825,,Trigger)</f>
        <v>1.658308218953497E-2</v>
      </c>
      <c r="AQ825" s="66">
        <f>_xll.qlIndexFixing($AS$1,AN825,,Trigger)</f>
        <v>1.6626808565891049E-2</v>
      </c>
      <c r="AR825" s="189">
        <f t="shared" si="28"/>
        <v>-0.43726376356079122</v>
      </c>
    </row>
    <row r="826" spans="38:44" ht="11.25" customHeight="1" x14ac:dyDescent="0.25">
      <c r="AL826" s="30" t="s">
        <v>38</v>
      </c>
      <c r="AM826" s="29">
        <f>_xll.qlInterestRateIndexFixingDate(IborIndex&amp;Tenor,AN826,Trigger)</f>
        <v>45177</v>
      </c>
      <c r="AN826" s="29">
        <f>_xll.qlCalendarAdvance(Calendar,AN825,AL826,"f",,Trigger)</f>
        <v>45181</v>
      </c>
      <c r="AO826" s="29">
        <f>_xll.qlInterestRateIndexMaturity(IborIndex&amp;Tenor,AN826,Trigger)</f>
        <v>45211</v>
      </c>
      <c r="AP826" s="66">
        <f>_xll.qlIndexFixing($Z$5,AM826,,Trigger)</f>
        <v>1.6623916684866735E-2</v>
      </c>
      <c r="AQ826" s="66">
        <f>_xll.qlIndexFixing($AS$1,AN826,,Trigger)</f>
        <v>1.6661647351547404E-2</v>
      </c>
      <c r="AR826" s="189">
        <f t="shared" si="28"/>
        <v>-0.37730666680668712</v>
      </c>
    </row>
    <row r="827" spans="38:44" ht="11.25" customHeight="1" x14ac:dyDescent="0.25">
      <c r="AL827" s="30" t="s">
        <v>38</v>
      </c>
      <c r="AM827" s="29">
        <f>_xll.qlInterestRateIndexFixingDate(IborIndex&amp;Tenor,AN827,Trigger)</f>
        <v>45184</v>
      </c>
      <c r="AN827" s="29">
        <f>_xll.qlCalendarAdvance(Calendar,AN826,AL827,"f",,Trigger)</f>
        <v>45188</v>
      </c>
      <c r="AO827" s="29">
        <f>_xll.qlInterestRateIndexMaturity(IborIndex&amp;Tenor,AN827,Trigger)</f>
        <v>45218</v>
      </c>
      <c r="AP827" s="66">
        <f>_xll.qlIndexFixing($Z$5,AM827,,Trigger)</f>
        <v>1.666433031958281E-2</v>
      </c>
      <c r="AQ827" s="66">
        <f>_xll.qlIndexFixing($AS$1,AN827,,Trigger)</f>
        <v>1.6696269003093067E-2</v>
      </c>
      <c r="AR827" s="189">
        <f t="shared" si="28"/>
        <v>-0.31938683510257526</v>
      </c>
    </row>
    <row r="828" spans="38:44" ht="11.25" customHeight="1" x14ac:dyDescent="0.25">
      <c r="AL828" s="30" t="s">
        <v>38</v>
      </c>
      <c r="AM828" s="29">
        <f>_xll.qlInterestRateIndexFixingDate(IborIndex&amp;Tenor,AN828,Trigger)</f>
        <v>45191</v>
      </c>
      <c r="AN828" s="29">
        <f>_xll.qlCalendarAdvance(Calendar,AN827,AL828,"f",,Trigger)</f>
        <v>45195</v>
      </c>
      <c r="AO828" s="29">
        <f>_xll.qlInterestRateIndexMaturity(IborIndex&amp;Tenor,AN828,Trigger)</f>
        <v>45225</v>
      </c>
      <c r="AP828" s="66">
        <f>_xll.qlIndexFixing($Z$5,AM828,,Trigger)</f>
        <v>1.6704319664556877E-2</v>
      </c>
      <c r="AQ828" s="66">
        <f>_xll.qlIndexFixing($AS$1,AN828,,Trigger)</f>
        <v>1.6730673518527139E-2</v>
      </c>
      <c r="AR828" s="189">
        <f t="shared" si="28"/>
        <v>-0.26353853970262353</v>
      </c>
    </row>
    <row r="829" spans="38:44" ht="11.25" customHeight="1" x14ac:dyDescent="0.25">
      <c r="AL829" s="30" t="s">
        <v>38</v>
      </c>
      <c r="AM829" s="29">
        <f>_xll.qlInterestRateIndexFixingDate(IborIndex&amp;Tenor,AN829,Trigger)</f>
        <v>45198</v>
      </c>
      <c r="AN829" s="29">
        <f>_xll.qlCalendarAdvance(Calendar,AN828,AL829,"f",,Trigger)</f>
        <v>45202</v>
      </c>
      <c r="AO829" s="29">
        <f>_xll.qlInterestRateIndexMaturity(IborIndex&amp;Tenor,AN829,Trigger)</f>
        <v>45233</v>
      </c>
      <c r="AP829" s="66">
        <f>_xll.qlIndexFixing($Z$5,AM829,,Trigger)</f>
        <v>1.6747057620453035E-2</v>
      </c>
      <c r="AQ829" s="66">
        <f>_xll.qlIndexFixing($AS$1,AN829,,Trigger)</f>
        <v>1.6764860895856215E-2</v>
      </c>
      <c r="AR829" s="189">
        <f t="shared" si="28"/>
        <v>-0.17803275403179691</v>
      </c>
    </row>
    <row r="830" spans="38:44" ht="11.25" customHeight="1" x14ac:dyDescent="0.25">
      <c r="AL830" s="30" t="s">
        <v>38</v>
      </c>
      <c r="AM830" s="29">
        <f>_xll.qlInterestRateIndexFixingDate(IborIndex&amp;Tenor,AN830,Trigger)</f>
        <v>45205</v>
      </c>
      <c r="AN830" s="29">
        <f>_xll.qlCalendarAdvance(Calendar,AN829,AL830,"f",,Trigger)</f>
        <v>45209</v>
      </c>
      <c r="AO830" s="29">
        <f>_xll.qlInterestRateIndexMaturity(IborIndex&amp;Tenor,AN830,Trigger)</f>
        <v>45240</v>
      </c>
      <c r="AP830" s="66">
        <f>_xll.qlIndexFixing($Z$5,AM830,,Trigger)</f>
        <v>1.6786158813077417E-2</v>
      </c>
      <c r="AQ830" s="66">
        <f>_xll.qlIndexFixing($AS$1,AN830,,Trigger)</f>
        <v>1.6798831133106873E-2</v>
      </c>
      <c r="AR830" s="189">
        <f t="shared" si="28"/>
        <v>-0.12672320029456091</v>
      </c>
    </row>
    <row r="831" spans="38:44" ht="11.25" customHeight="1" x14ac:dyDescent="0.25">
      <c r="AL831" s="30" t="s">
        <v>38</v>
      </c>
      <c r="AM831" s="29">
        <f>_xll.qlInterestRateIndexFixingDate(IborIndex&amp;Tenor,AN831,Trigger)</f>
        <v>45212</v>
      </c>
      <c r="AN831" s="29">
        <f>_xll.qlCalendarAdvance(Calendar,AN830,AL831,"f",,Trigger)</f>
        <v>45216</v>
      </c>
      <c r="AO831" s="29">
        <f>_xll.qlInterestRateIndexMaturity(IborIndex&amp;Tenor,AN831,Trigger)</f>
        <v>45247</v>
      </c>
      <c r="AP831" s="66">
        <f>_xll.qlIndexFixing($Z$5,AM831,,Trigger)</f>
        <v>1.6824825167575001E-2</v>
      </c>
      <c r="AQ831" s="66">
        <f>_xll.qlIndexFixing($AS$1,AN831,,Trigger)</f>
        <v>1.6832584228313185E-2</v>
      </c>
      <c r="AR831" s="189">
        <f t="shared" si="28"/>
        <v>-7.7590607381848586E-2</v>
      </c>
    </row>
    <row r="832" spans="38:44" ht="11.25" customHeight="1" x14ac:dyDescent="0.25">
      <c r="AL832" s="30" t="s">
        <v>38</v>
      </c>
      <c r="AM832" s="29">
        <f>_xll.qlInterestRateIndexFixingDate(IborIndex&amp;Tenor,AN832,Trigger)</f>
        <v>45219</v>
      </c>
      <c r="AN832" s="29">
        <f>_xll.qlCalendarAdvance(Calendar,AN831,AL832,"f",,Trigger)</f>
        <v>45223</v>
      </c>
      <c r="AO832" s="29">
        <f>_xll.qlInterestRateIndexMaturity(IborIndex&amp;Tenor,AN832,Trigger)</f>
        <v>45254</v>
      </c>
      <c r="AP832" s="66">
        <f>_xll.qlIndexFixing($Z$5,AM832,,Trigger)</f>
        <v>1.6863053254526458E-2</v>
      </c>
      <c r="AQ832" s="66">
        <f>_xll.qlIndexFixing($AS$1,AN832,,Trigger)</f>
        <v>1.6866120179521715E-2</v>
      </c>
      <c r="AR832" s="189">
        <f t="shared" si="28"/>
        <v>-3.0669249952569588E-2</v>
      </c>
    </row>
    <row r="833" spans="38:44" ht="11.25" customHeight="1" x14ac:dyDescent="0.25">
      <c r="AL833" s="30" t="s">
        <v>38</v>
      </c>
      <c r="AM833" s="29">
        <f>_xll.qlInterestRateIndexFixingDate(IborIndex&amp;Tenor,AN833,Trigger)</f>
        <v>45226</v>
      </c>
      <c r="AN833" s="29">
        <f>_xll.qlCalendarAdvance(Calendar,AN832,AL833,"f",,Trigger)</f>
        <v>45230</v>
      </c>
      <c r="AO833" s="29">
        <f>_xll.qlInterestRateIndexMaturity(IborIndex&amp;Tenor,AN833,Trigger)</f>
        <v>45260</v>
      </c>
      <c r="AP833" s="66">
        <f>_xll.qlIndexFixing($Z$5,AM833,,Trigger)</f>
        <v>1.6897782023900021E-2</v>
      </c>
      <c r="AQ833" s="66">
        <f>_xll.qlIndexFixing($AS$1,AN833,,Trigger)</f>
        <v>1.6899438984794013E-2</v>
      </c>
      <c r="AR833" s="189">
        <f t="shared" si="28"/>
        <v>-1.6569608939920322E-2</v>
      </c>
    </row>
    <row r="834" spans="38:44" ht="11.25" customHeight="1" x14ac:dyDescent="0.25">
      <c r="AL834" s="30" t="s">
        <v>38</v>
      </c>
      <c r="AM834" s="29">
        <f>_xll.qlInterestRateIndexFixingDate(IborIndex&amp;Tenor,AN834,Trigger)</f>
        <v>45233</v>
      </c>
      <c r="AN834" s="29">
        <f>_xll.qlCalendarAdvance(Calendar,AN833,AL834,"f",,Trigger)</f>
        <v>45237</v>
      </c>
      <c r="AO834" s="29">
        <f>_xll.qlInterestRateIndexMaturity(IborIndex&amp;Tenor,AN834,Trigger)</f>
        <v>45267</v>
      </c>
      <c r="AP834" s="66">
        <f>_xll.qlIndexFixing($Z$5,AM834,,Trigger)</f>
        <v>1.6935153618822696E-2</v>
      </c>
      <c r="AQ834" s="66">
        <f>_xll.qlIndexFixing($AS$1,AN834,,Trigger)</f>
        <v>1.6932540642199123E-2</v>
      </c>
      <c r="AR834" s="189">
        <f t="shared" si="28"/>
        <v>2.6129766235727381E-2</v>
      </c>
    </row>
    <row r="835" spans="38:44" ht="11.25" customHeight="1" x14ac:dyDescent="0.25">
      <c r="AL835" s="30" t="s">
        <v>38</v>
      </c>
      <c r="AM835" s="29">
        <f>_xll.qlInterestRateIndexFixingDate(IborIndex&amp;Tenor,AN835,Trigger)</f>
        <v>45240</v>
      </c>
      <c r="AN835" s="29">
        <f>_xll.qlCalendarAdvance(Calendar,AN834,AL835,"f",,Trigger)</f>
        <v>45244</v>
      </c>
      <c r="AO835" s="29">
        <f>_xll.qlInterestRateIndexMaturity(IborIndex&amp;Tenor,AN835,Trigger)</f>
        <v>45274</v>
      </c>
      <c r="AP835" s="66">
        <f>_xll.qlIndexFixing($Z$5,AM835,,Trigger)</f>
        <v>1.6972076920169776E-2</v>
      </c>
      <c r="AQ835" s="66">
        <f>_xll.qlIndexFixing($AS$1,AN835,,Trigger)</f>
        <v>1.6965425149828572E-2</v>
      </c>
      <c r="AR835" s="189">
        <f t="shared" ref="AR835:AR898" si="29">(AP835-AQ835)*10000</f>
        <v>6.6517703412038998E-2</v>
      </c>
    </row>
    <row r="836" spans="38:44" ht="11.25" customHeight="1" x14ac:dyDescent="0.25">
      <c r="AL836" s="30" t="s">
        <v>38</v>
      </c>
      <c r="AM836" s="29">
        <f>_xll.qlInterestRateIndexFixingDate(IborIndex&amp;Tenor,AN836,Trigger)</f>
        <v>45247</v>
      </c>
      <c r="AN836" s="29">
        <f>_xll.qlCalendarAdvance(Calendar,AN835,AL836,"f",,Trigger)</f>
        <v>45251</v>
      </c>
      <c r="AO836" s="29">
        <f>_xll.qlInterestRateIndexMaturity(IborIndex&amp;Tenor,AN836,Trigger)</f>
        <v>45281</v>
      </c>
      <c r="AP836" s="66">
        <f>_xll.qlIndexFixing($Z$5,AM836,,Trigger)</f>
        <v>1.7008548498844256E-2</v>
      </c>
      <c r="AQ836" s="66">
        <f>_xll.qlIndexFixing($AS$1,AN836,,Trigger)</f>
        <v>1.7003519814607709E-2</v>
      </c>
      <c r="AR836" s="189">
        <f t="shared" si="29"/>
        <v>5.0286842365465656E-2</v>
      </c>
    </row>
    <row r="837" spans="38:44" ht="11.25" customHeight="1" x14ac:dyDescent="0.25">
      <c r="AL837" s="30" t="s">
        <v>38</v>
      </c>
      <c r="AM837" s="29">
        <f>_xll.qlInterestRateIndexFixingDate(IborIndex&amp;Tenor,AN837,Trigger)</f>
        <v>45254</v>
      </c>
      <c r="AN837" s="29">
        <f>_xll.qlCalendarAdvance(Calendar,AN836,AL837,"f",,Trigger)</f>
        <v>45258</v>
      </c>
      <c r="AO837" s="29">
        <f>_xll.qlInterestRateIndexMaturity(IborIndex&amp;Tenor,AN837,Trigger)</f>
        <v>45288</v>
      </c>
      <c r="AP837" s="66">
        <f>_xll.qlIndexFixing($Z$5,AM837,,Trigger)</f>
        <v>1.7044564925751793E-2</v>
      </c>
      <c r="AQ837" s="66">
        <f>_xll.qlIndexFixing($AS$1,AN837,,Trigger)</f>
        <v>1.70224343282004E-2</v>
      </c>
      <c r="AR837" s="189">
        <f t="shared" si="29"/>
        <v>0.22130597551392461</v>
      </c>
    </row>
    <row r="838" spans="38:44" ht="11.25" customHeight="1" x14ac:dyDescent="0.25">
      <c r="AL838" s="30" t="s">
        <v>38</v>
      </c>
      <c r="AM838" s="29">
        <f>_xll.qlInterestRateIndexFixingDate(IborIndex&amp;Tenor,AN838,Trigger)</f>
        <v>45261</v>
      </c>
      <c r="AN838" s="29">
        <f>_xll.qlCalendarAdvance(Calendar,AN837,AL838,"f",,Trigger)</f>
        <v>45265</v>
      </c>
      <c r="AO838" s="29">
        <f>_xll.qlInterestRateIndexMaturity(IborIndex&amp;Tenor,AN838,Trigger)</f>
        <v>45296</v>
      </c>
      <c r="AP838" s="66">
        <f>_xll.qlIndexFixing($Z$5,AM838,,Trigger)</f>
        <v>1.7083026110890111E-2</v>
      </c>
      <c r="AQ838" s="66">
        <f>_xll.qlIndexFixing($AS$1,AN838,,Trigger)</f>
        <v>1.7062775755093129E-2</v>
      </c>
      <c r="AR838" s="189">
        <f t="shared" si="29"/>
        <v>0.20250355796981589</v>
      </c>
    </row>
    <row r="839" spans="38:44" ht="11.25" customHeight="1" x14ac:dyDescent="0.25">
      <c r="AL839" s="30" t="s">
        <v>38</v>
      </c>
      <c r="AM839" s="29">
        <f>_xll.qlInterestRateIndexFixingDate(IborIndex&amp;Tenor,AN839,Trigger)</f>
        <v>45268</v>
      </c>
      <c r="AN839" s="29">
        <f>_xll.qlCalendarAdvance(Calendar,AN838,AL839,"f",,Trigger)</f>
        <v>45272</v>
      </c>
      <c r="AO839" s="29">
        <f>_xll.qlInterestRateIndexMaturity(IborIndex&amp;Tenor,AN839,Trigger)</f>
        <v>45303</v>
      </c>
      <c r="AP839" s="66">
        <f>_xll.qlIndexFixing($Z$5,AM839,,Trigger)</f>
        <v>1.7118090301746779E-2</v>
      </c>
      <c r="AQ839" s="66">
        <f>_xll.qlIndexFixing($AS$1,AN839,,Trigger)</f>
        <v>1.7094791644712559E-2</v>
      </c>
      <c r="AR839" s="189">
        <f t="shared" si="29"/>
        <v>0.23298657034220155</v>
      </c>
    </row>
    <row r="840" spans="38:44" ht="11.25" customHeight="1" x14ac:dyDescent="0.25">
      <c r="AL840" s="30" t="s">
        <v>38</v>
      </c>
      <c r="AM840" s="29">
        <f>_xll.qlInterestRateIndexFixingDate(IborIndex&amp;Tenor,AN840,Trigger)</f>
        <v>45275</v>
      </c>
      <c r="AN840" s="29">
        <f>_xll.qlCalendarAdvance(Calendar,AN839,AL840,"f",,Trigger)</f>
        <v>45279</v>
      </c>
      <c r="AO840" s="29">
        <f>_xll.qlInterestRateIndexMaturity(IborIndex&amp;Tenor,AN840,Trigger)</f>
        <v>45310</v>
      </c>
      <c r="AP840" s="66">
        <f>_xll.qlIndexFixing($Z$5,AM840,,Trigger)</f>
        <v>1.7152688789947652E-2</v>
      </c>
      <c r="AQ840" s="66">
        <f>_xll.qlIndexFixing($AS$1,AN840,,Trigger)</f>
        <v>1.7126590375173834E-2</v>
      </c>
      <c r="AR840" s="189">
        <f t="shared" si="29"/>
        <v>0.26098414773818163</v>
      </c>
    </row>
    <row r="841" spans="38:44" ht="11.25" customHeight="1" x14ac:dyDescent="0.25">
      <c r="AL841" s="30" t="s">
        <v>38</v>
      </c>
      <c r="AM841" s="29">
        <f>_xll.qlInterestRateIndexFixingDate(IborIndex&amp;Tenor,AN841,Trigger)</f>
        <v>45281</v>
      </c>
      <c r="AN841" s="29">
        <f>_xll.qlCalendarAdvance(Calendar,AN840,AL841,"f",,Trigger)</f>
        <v>45287</v>
      </c>
      <c r="AO841" s="29">
        <f>_xll.qlInterestRateIndexMaturity(IborIndex&amp;Tenor,AN841,Trigger)</f>
        <v>45320</v>
      </c>
      <c r="AP841" s="66">
        <f>_xll.qlIndexFixing($Z$5,AM841,,Trigger)</f>
        <v>1.7197252248987868E-2</v>
      </c>
      <c r="AQ841" s="66">
        <f>_xll.qlIndexFixing($AS$1,AN841,,Trigger)</f>
        <v>1.7165308174717259E-2</v>
      </c>
      <c r="AR841" s="189">
        <f t="shared" si="29"/>
        <v>0.31944074270609524</v>
      </c>
    </row>
    <row r="842" spans="38:44" ht="11.25" customHeight="1" x14ac:dyDescent="0.25">
      <c r="AL842" s="30" t="s">
        <v>38</v>
      </c>
      <c r="AM842" s="29">
        <f>_xll.qlInterestRateIndexFixingDate(IborIndex&amp;Tenor,AN842,Trigger)</f>
        <v>45289</v>
      </c>
      <c r="AN842" s="29">
        <f>_xll.qlCalendarAdvance(Calendar,AN841,AL842,"f",,Trigger)</f>
        <v>45294</v>
      </c>
      <c r="AO842" s="29">
        <f>_xll.qlInterestRateIndexMaturity(IborIndex&amp;Tenor,AN842,Trigger)</f>
        <v>45327</v>
      </c>
      <c r="AP842" s="66">
        <f>_xll.qlIndexFixing($Z$5,AM842,,Trigger)</f>
        <v>1.7230776226872475E-2</v>
      </c>
      <c r="AQ842" s="66">
        <f>_xll.qlIndexFixing($AS$1,AN842,,Trigger)</f>
        <v>1.7191369713859296E-2</v>
      </c>
      <c r="AR842" s="189">
        <f t="shared" si="29"/>
        <v>0.39406513013179323</v>
      </c>
    </row>
    <row r="843" spans="38:44" ht="11.25" customHeight="1" x14ac:dyDescent="0.25">
      <c r="AL843" s="30" t="s">
        <v>38</v>
      </c>
      <c r="AM843" s="29">
        <f>_xll.qlInterestRateIndexFixingDate(IborIndex&amp;Tenor,AN843,Trigger)</f>
        <v>45299</v>
      </c>
      <c r="AN843" s="29">
        <f>_xll.qlCalendarAdvance(Calendar,AN842,AL843,"f",,Trigger)</f>
        <v>45301</v>
      </c>
      <c r="AO843" s="29">
        <f>_xll.qlInterestRateIndexMaturity(IborIndex&amp;Tenor,AN843,Trigger)</f>
        <v>45334</v>
      </c>
      <c r="AP843" s="66">
        <f>_xll.qlIndexFixing($Z$5,AM843,,Trigger)</f>
        <v>1.7263823194870947E-2</v>
      </c>
      <c r="AQ843" s="66">
        <f>_xll.qlIndexFixing($AS$1,AN843,,Trigger)</f>
        <v>1.7222499957181784E-2</v>
      </c>
      <c r="AR843" s="189">
        <f t="shared" si="29"/>
        <v>0.41323237689162851</v>
      </c>
    </row>
    <row r="844" spans="38:44" ht="11.25" customHeight="1" x14ac:dyDescent="0.25">
      <c r="AL844" s="30" t="s">
        <v>38</v>
      </c>
      <c r="AM844" s="29">
        <f>_xll.qlInterestRateIndexFixingDate(IborIndex&amp;Tenor,AN844,Trigger)</f>
        <v>45306</v>
      </c>
      <c r="AN844" s="29">
        <f>_xll.qlCalendarAdvance(Calendar,AN843,AL844,"f",,Trigger)</f>
        <v>45308</v>
      </c>
      <c r="AO844" s="29">
        <f>_xll.qlInterestRateIndexMaturity(IborIndex&amp;Tenor,AN844,Trigger)</f>
        <v>45341</v>
      </c>
      <c r="AP844" s="66">
        <f>_xll.qlIndexFixing($Z$5,AM844,,Trigger)</f>
        <v>1.7296389723111136E-2</v>
      </c>
      <c r="AQ844" s="66">
        <f>_xll.qlIndexFixing($AS$1,AN844,,Trigger)</f>
        <v>1.7253413041648208E-2</v>
      </c>
      <c r="AR844" s="189">
        <f t="shared" si="29"/>
        <v>0.42976681462927879</v>
      </c>
    </row>
    <row r="845" spans="38:44" ht="11.25" customHeight="1" x14ac:dyDescent="0.25">
      <c r="AL845" s="30" t="s">
        <v>38</v>
      </c>
      <c r="AM845" s="29">
        <f>_xll.qlInterestRateIndexFixingDate(IborIndex&amp;Tenor,AN845,Trigger)</f>
        <v>45313</v>
      </c>
      <c r="AN845" s="29">
        <f>_xll.qlCalendarAdvance(Calendar,AN844,AL845,"f",,Trigger)</f>
        <v>45315</v>
      </c>
      <c r="AO845" s="29">
        <f>_xll.qlInterestRateIndexMaturity(IborIndex&amp;Tenor,AN845,Trigger)</f>
        <v>45348</v>
      </c>
      <c r="AP845" s="66">
        <f>_xll.qlIndexFixing($Z$5,AM845,,Trigger)</f>
        <v>1.7328472381747548E-2</v>
      </c>
      <c r="AQ845" s="66">
        <f>_xll.qlIndexFixing($AS$1,AN845,,Trigger)</f>
        <v>1.7284108965518033E-2</v>
      </c>
      <c r="AR845" s="189">
        <f t="shared" si="29"/>
        <v>0.44363416229514785</v>
      </c>
    </row>
    <row r="846" spans="38:44" ht="11.25" customHeight="1" x14ac:dyDescent="0.25">
      <c r="AL846" s="30" t="s">
        <v>38</v>
      </c>
      <c r="AM846" s="29">
        <f>_xll.qlInterestRateIndexFixingDate(IborIndex&amp;Tenor,AN846,Trigger)</f>
        <v>45320</v>
      </c>
      <c r="AN846" s="29">
        <f>_xll.qlCalendarAdvance(Calendar,AN845,AL846,"f",,Trigger)</f>
        <v>45322</v>
      </c>
      <c r="AO846" s="29">
        <f>_xll.qlInterestRateIndexMaturity(IborIndex&amp;Tenor,AN846,Trigger)</f>
        <v>45351</v>
      </c>
      <c r="AP846" s="66">
        <f>_xll.qlIndexFixing($Z$5,AM846,,Trigger)</f>
        <v>1.734952213554988E-2</v>
      </c>
      <c r="AQ846" s="66">
        <f>_xll.qlIndexFixing($AS$1,AN846,,Trigger)</f>
        <v>1.7314587727079077E-2</v>
      </c>
      <c r="AR846" s="189">
        <f t="shared" si="29"/>
        <v>0.34934408470802675</v>
      </c>
    </row>
    <row r="847" spans="38:44" ht="11.25" customHeight="1" x14ac:dyDescent="0.25">
      <c r="AL847" s="30" t="s">
        <v>38</v>
      </c>
      <c r="AM847" s="29">
        <f>_xll.qlInterestRateIndexFixingDate(IborIndex&amp;Tenor,AN847,Trigger)</f>
        <v>45327</v>
      </c>
      <c r="AN847" s="29">
        <f>_xll.qlCalendarAdvance(Calendar,AN846,AL847,"f",,Trigger)</f>
        <v>45329</v>
      </c>
      <c r="AO847" s="29">
        <f>_xll.qlInterestRateIndexMaturity(IborIndex&amp;Tenor,AN847,Trigger)</f>
        <v>45358</v>
      </c>
      <c r="AP847" s="66">
        <f>_xll.qlIndexFixing($Z$5,AM847,,Trigger)</f>
        <v>1.7380762022580227E-2</v>
      </c>
      <c r="AQ847" s="66">
        <f>_xll.qlIndexFixing($AS$1,AN847,,Trigger)</f>
        <v>1.7344849324619164E-2</v>
      </c>
      <c r="AR847" s="189">
        <f t="shared" si="29"/>
        <v>0.35912697961063</v>
      </c>
    </row>
    <row r="848" spans="38:44" ht="11.25" customHeight="1" x14ac:dyDescent="0.25">
      <c r="AL848" s="30" t="s">
        <v>38</v>
      </c>
      <c r="AM848" s="29">
        <f>_xll.qlInterestRateIndexFixingDate(IborIndex&amp;Tenor,AN848,Trigger)</f>
        <v>45334</v>
      </c>
      <c r="AN848" s="29">
        <f>_xll.qlCalendarAdvance(Calendar,AN847,AL848,"f",,Trigger)</f>
        <v>45336</v>
      </c>
      <c r="AO848" s="29">
        <f>_xll.qlInterestRateIndexMaturity(IborIndex&amp;Tenor,AN848,Trigger)</f>
        <v>45365</v>
      </c>
      <c r="AP848" s="66">
        <f>_xll.qlIndexFixing($Z$5,AM848,,Trigger)</f>
        <v>1.7411508815055043E-2</v>
      </c>
      <c r="AQ848" s="66">
        <f>_xll.qlIndexFixing($AS$1,AN848,,Trigger)</f>
        <v>1.737489375644416E-2</v>
      </c>
      <c r="AR848" s="189">
        <f t="shared" si="29"/>
        <v>0.36615058610883766</v>
      </c>
    </row>
    <row r="849" spans="38:44" ht="11.25" customHeight="1" x14ac:dyDescent="0.25">
      <c r="AL849" s="30" t="s">
        <v>38</v>
      </c>
      <c r="AM849" s="29">
        <f>_xll.qlInterestRateIndexFixingDate(IborIndex&amp;Tenor,AN849,Trigger)</f>
        <v>45341</v>
      </c>
      <c r="AN849" s="29">
        <f>_xll.qlCalendarAdvance(Calendar,AN848,AL849,"f",,Trigger)</f>
        <v>45343</v>
      </c>
      <c r="AO849" s="29">
        <f>_xll.qlInterestRateIndexMaturity(IborIndex&amp;Tenor,AN849,Trigger)</f>
        <v>45372</v>
      </c>
      <c r="AP849" s="66">
        <f>_xll.qlIndexFixing($Z$5,AM849,,Trigger)</f>
        <v>1.7441759084395526E-2</v>
      </c>
      <c r="AQ849" s="66">
        <f>_xll.qlIndexFixing($AS$1,AN849,,Trigger)</f>
        <v>1.7404721020870251E-2</v>
      </c>
      <c r="AR849" s="189">
        <f t="shared" si="29"/>
        <v>0.37038063525274972</v>
      </c>
    </row>
    <row r="850" spans="38:44" ht="11.25" customHeight="1" x14ac:dyDescent="0.25">
      <c r="AL850" s="30" t="s">
        <v>38</v>
      </c>
      <c r="AM850" s="29">
        <f>_xll.qlInterestRateIndexFixingDate(IborIndex&amp;Tenor,AN850,Trigger)</f>
        <v>45348</v>
      </c>
      <c r="AN850" s="29">
        <f>_xll.qlCalendarAdvance(Calendar,AN849,AL850,"f",,Trigger)</f>
        <v>45350</v>
      </c>
      <c r="AO850" s="29">
        <f>_xll.qlInterestRateIndexMaturity(IborIndex&amp;Tenor,AN850,Trigger)</f>
        <v>45379</v>
      </c>
      <c r="AP850" s="66">
        <f>_xll.qlIndexFixing($Z$5,AM850,,Trigger)</f>
        <v>1.7471509402044928E-2</v>
      </c>
      <c r="AQ850" s="66">
        <f>_xll.qlIndexFixing($AS$1,AN850,,Trigger)</f>
        <v>1.7436848232866564E-2</v>
      </c>
      <c r="AR850" s="189">
        <f t="shared" si="29"/>
        <v>0.34661169178364093</v>
      </c>
    </row>
    <row r="851" spans="38:44" ht="11.25" customHeight="1" x14ac:dyDescent="0.25">
      <c r="AL851" s="30" t="s">
        <v>38</v>
      </c>
      <c r="AM851" s="29">
        <f>_xll.qlInterestRateIndexFixingDate(IborIndex&amp;Tenor,AN851,Trigger)</f>
        <v>45355</v>
      </c>
      <c r="AN851" s="29">
        <f>_xll.qlCalendarAdvance(Calendar,AN850,AL851,"f",,Trigger)</f>
        <v>45357</v>
      </c>
      <c r="AO851" s="29">
        <f>_xll.qlInterestRateIndexMaturity(IborIndex&amp;Tenor,AN851,Trigger)</f>
        <v>45390</v>
      </c>
      <c r="AP851" s="66">
        <f>_xll.qlIndexFixing($Z$5,AM851,,Trigger)</f>
        <v>1.7510615003711972E-2</v>
      </c>
      <c r="AQ851" s="66">
        <f>_xll.qlIndexFixing($AS$1,AN851,,Trigger)</f>
        <v>1.7463724040852363E-2</v>
      </c>
      <c r="AR851" s="189">
        <f t="shared" si="29"/>
        <v>0.46890962859608837</v>
      </c>
    </row>
    <row r="852" spans="38:44" ht="11.25" customHeight="1" x14ac:dyDescent="0.25">
      <c r="AL852" s="30" t="s">
        <v>38</v>
      </c>
      <c r="AM852" s="29">
        <f>_xll.qlInterestRateIndexFixingDate(IborIndex&amp;Tenor,AN852,Trigger)</f>
        <v>45362</v>
      </c>
      <c r="AN852" s="29">
        <f>_xll.qlCalendarAdvance(Calendar,AN851,AL852,"f",,Trigger)</f>
        <v>45364</v>
      </c>
      <c r="AO852" s="29">
        <f>_xll.qlInterestRateIndexMaturity(IborIndex&amp;Tenor,AN852,Trigger)</f>
        <v>45397</v>
      </c>
      <c r="AP852" s="66">
        <f>_xll.qlIndexFixing($Z$5,AM852,,Trigger)</f>
        <v>1.7539214541625631E-2</v>
      </c>
      <c r="AQ852" s="66">
        <f>_xll.qlIndexFixing($AS$1,AN852,,Trigger)</f>
        <v>1.7492899793107791E-2</v>
      </c>
      <c r="AR852" s="189">
        <f t="shared" si="29"/>
        <v>0.46314748517840149</v>
      </c>
    </row>
    <row r="853" spans="38:44" ht="11.25" customHeight="1" x14ac:dyDescent="0.25">
      <c r="AL853" s="30" t="s">
        <v>38</v>
      </c>
      <c r="AM853" s="29">
        <f>_xll.qlInterestRateIndexFixingDate(IborIndex&amp;Tenor,AN853,Trigger)</f>
        <v>45369</v>
      </c>
      <c r="AN853" s="29">
        <f>_xll.qlCalendarAdvance(Calendar,AN852,AL853,"f",,Trigger)</f>
        <v>45371</v>
      </c>
      <c r="AO853" s="29">
        <f>_xll.qlInterestRateIndexMaturity(IborIndex&amp;Tenor,AN853,Trigger)</f>
        <v>45404</v>
      </c>
      <c r="AP853" s="66">
        <f>_xll.qlIndexFixing($Z$5,AM853,,Trigger)</f>
        <v>1.7567302772147707E-2</v>
      </c>
      <c r="AQ853" s="66">
        <f>_xll.qlIndexFixing($AS$1,AN853,,Trigger)</f>
        <v>1.7521858371345098E-2</v>
      </c>
      <c r="AR853" s="189">
        <f t="shared" si="29"/>
        <v>0.45444400802608503</v>
      </c>
    </row>
    <row r="854" spans="38:44" ht="11.25" customHeight="1" x14ac:dyDescent="0.25">
      <c r="AL854" s="30" t="s">
        <v>38</v>
      </c>
      <c r="AM854" s="29">
        <f>_xll.qlInterestRateIndexFixingDate(IborIndex&amp;Tenor,AN854,Trigger)</f>
        <v>45376</v>
      </c>
      <c r="AN854" s="29">
        <f>_xll.qlCalendarAdvance(Calendar,AN853,AL854,"f",,Trigger)</f>
        <v>45378</v>
      </c>
      <c r="AO854" s="29">
        <f>_xll.qlInterestRateIndexMaturity(IborIndex&amp;Tenor,AN854,Trigger)</f>
        <v>45411</v>
      </c>
      <c r="AP854" s="66">
        <f>_xll.qlIndexFixing($Z$5,AM854,,Trigger)</f>
        <v>1.7594876265701585E-2</v>
      </c>
      <c r="AQ854" s="66">
        <f>_xll.qlIndexFixing($AS$1,AN854,,Trigger)</f>
        <v>1.7564472017602029E-2</v>
      </c>
      <c r="AR854" s="189">
        <f t="shared" si="29"/>
        <v>0.30404248099556025</v>
      </c>
    </row>
    <row r="855" spans="38:44" ht="11.25" customHeight="1" x14ac:dyDescent="0.25">
      <c r="AL855" s="30" t="s">
        <v>38</v>
      </c>
      <c r="AM855" s="29">
        <f>_xll.qlInterestRateIndexFixingDate(IborIndex&amp;Tenor,AN855,Trigger)</f>
        <v>45379</v>
      </c>
      <c r="AN855" s="29">
        <f>_xll.qlCalendarAdvance(Calendar,AN854,AL855,"f",,Trigger)</f>
        <v>45385</v>
      </c>
      <c r="AO855" s="29">
        <f>_xll.qlInterestRateIndexMaturity(IborIndex&amp;Tenor,AN855,Trigger)</f>
        <v>45415</v>
      </c>
      <c r="AP855" s="66">
        <f>_xll.qlIndexFixing($Z$5,AM855,,Trigger)</f>
        <v>1.7614969242012002E-2</v>
      </c>
      <c r="AQ855" s="66">
        <f>_xll.qlIndexFixing($AS$1,AN855,,Trigger)</f>
        <v>1.7579123999318883E-2</v>
      </c>
      <c r="AR855" s="189">
        <f t="shared" si="29"/>
        <v>0.35845242693118701</v>
      </c>
    </row>
    <row r="856" spans="38:44" ht="11.25" customHeight="1" x14ac:dyDescent="0.25">
      <c r="AL856" s="30" t="s">
        <v>38</v>
      </c>
      <c r="AM856" s="29">
        <f>_xll.qlInterestRateIndexFixingDate(IborIndex&amp;Tenor,AN856,Trigger)</f>
        <v>45390</v>
      </c>
      <c r="AN856" s="29">
        <f>_xll.qlCalendarAdvance(Calendar,AN855,AL856,"f",,Trigger)</f>
        <v>45392</v>
      </c>
      <c r="AO856" s="29">
        <f>_xll.qlInterestRateIndexMaturity(IborIndex&amp;Tenor,AN856,Trigger)</f>
        <v>45422</v>
      </c>
      <c r="AP856" s="66">
        <f>_xll.qlIndexFixing($Z$5,AM856,,Trigger)</f>
        <v>1.7641611671836976E-2</v>
      </c>
      <c r="AQ856" s="66">
        <f>_xll.qlIndexFixing($AS$1,AN856,,Trigger)</f>
        <v>1.7607431045839866E-2</v>
      </c>
      <c r="AR856" s="189">
        <f t="shared" si="29"/>
        <v>0.34180625997110026</v>
      </c>
    </row>
    <row r="857" spans="38:44" ht="11.25" customHeight="1" x14ac:dyDescent="0.25">
      <c r="AL857" s="30" t="s">
        <v>38</v>
      </c>
      <c r="AM857" s="29">
        <f>_xll.qlInterestRateIndexFixingDate(IborIndex&amp;Tenor,AN857,Trigger)</f>
        <v>45397</v>
      </c>
      <c r="AN857" s="29">
        <f>_xll.qlCalendarAdvance(Calendar,AN856,AL857,"f",,Trigger)</f>
        <v>45399</v>
      </c>
      <c r="AO857" s="29">
        <f>_xll.qlInterestRateIndexMaturity(IborIndex&amp;Tenor,AN857,Trigger)</f>
        <v>45429</v>
      </c>
      <c r="AP857" s="66">
        <f>_xll.qlIndexFixing($Z$5,AM857,,Trigger)</f>
        <v>1.7667729882306027E-2</v>
      </c>
      <c r="AQ857" s="66">
        <f>_xll.qlIndexFixing($AS$1,AN857,,Trigger)</f>
        <v>1.7635520911932372E-2</v>
      </c>
      <c r="AR857" s="189">
        <f t="shared" si="29"/>
        <v>0.32208970373655277</v>
      </c>
    </row>
    <row r="858" spans="38:44" ht="11.25" customHeight="1" x14ac:dyDescent="0.25">
      <c r="AL858" s="30" t="s">
        <v>38</v>
      </c>
      <c r="AM858" s="29">
        <f>_xll.qlInterestRateIndexFixingDate(IborIndex&amp;Tenor,AN858,Trigger)</f>
        <v>45404</v>
      </c>
      <c r="AN858" s="29">
        <f>_xll.qlCalendarAdvance(Calendar,AN857,AL858,"f",,Trigger)</f>
        <v>45406</v>
      </c>
      <c r="AO858" s="29">
        <f>_xll.qlInterestRateIndexMaturity(IborIndex&amp;Tenor,AN858,Trigger)</f>
        <v>45436</v>
      </c>
      <c r="AP858" s="66">
        <f>_xll.qlIndexFixing($Z$5,AM858,,Trigger)</f>
        <v>1.7693320444833738E-2</v>
      </c>
      <c r="AQ858" s="66">
        <f>_xll.qlIndexFixing($AS$1,AN858,,Trigger)</f>
        <v>1.7663393596023463E-2</v>
      </c>
      <c r="AR858" s="189">
        <f t="shared" si="29"/>
        <v>0.29926848810275103</v>
      </c>
    </row>
    <row r="859" spans="38:44" ht="11.25" customHeight="1" x14ac:dyDescent="0.25">
      <c r="AL859" s="30" t="s">
        <v>38</v>
      </c>
      <c r="AM859" s="29">
        <f>_xll.qlInterestRateIndexFixingDate(IborIndex&amp;Tenor,AN859,Trigger)</f>
        <v>45411</v>
      </c>
      <c r="AN859" s="29">
        <f>_xll.qlCalendarAdvance(Calendar,AN858,AL859,"f",,Trigger)</f>
        <v>45414</v>
      </c>
      <c r="AO859" s="29">
        <f>_xll.qlInterestRateIndexMaturity(IborIndex&amp;Tenor,AN859,Trigger)</f>
        <v>45446</v>
      </c>
      <c r="AP859" s="66">
        <f>_xll.qlIndexFixing($Z$5,AM859,,Trigger)</f>
        <v>1.7726257638844278E-2</v>
      </c>
      <c r="AQ859" s="66">
        <f>_xll.qlIndexFixing($AS$1,AN859,,Trigger)</f>
        <v>1.7702834968771914E-2</v>
      </c>
      <c r="AR859" s="189">
        <f t="shared" si="29"/>
        <v>0.23422670072364288</v>
      </c>
    </row>
    <row r="860" spans="38:44" ht="11.25" customHeight="1" x14ac:dyDescent="0.25">
      <c r="AL860" s="30" t="s">
        <v>38</v>
      </c>
      <c r="AM860" s="29">
        <f>_xll.qlInterestRateIndexFixingDate(IborIndex&amp;Tenor,AN860,Trigger)</f>
        <v>45419</v>
      </c>
      <c r="AN860" s="29">
        <f>_xll.qlCalendarAdvance(Calendar,AN859,AL860,"f",,Trigger)</f>
        <v>45421</v>
      </c>
      <c r="AO860" s="29">
        <f>_xll.qlInterestRateIndexMaturity(IborIndex&amp;Tenor,AN860,Trigger)</f>
        <v>45453</v>
      </c>
      <c r="AP860" s="66">
        <f>_xll.qlIndexFixing($Z$5,AM860,,Trigger)</f>
        <v>1.7750631313170617E-2</v>
      </c>
      <c r="AQ860" s="66">
        <f>_xll.qlIndexFixing($AS$1,AN860,,Trigger)</f>
        <v>1.7730180204380695E-2</v>
      </c>
      <c r="AR860" s="189">
        <f t="shared" si="29"/>
        <v>0.20451108789922706</v>
      </c>
    </row>
    <row r="861" spans="38:44" ht="11.25" customHeight="1" x14ac:dyDescent="0.25">
      <c r="AL861" s="30" t="s">
        <v>38</v>
      </c>
      <c r="AM861" s="29">
        <f>_xll.qlInterestRateIndexFixingDate(IborIndex&amp;Tenor,AN861,Trigger)</f>
        <v>45426</v>
      </c>
      <c r="AN861" s="29">
        <f>_xll.qlCalendarAdvance(Calendar,AN860,AL861,"f",,Trigger)</f>
        <v>45428</v>
      </c>
      <c r="AO861" s="29">
        <f>_xll.qlInterestRateIndexMaturity(IborIndex&amp;Tenor,AN861,Trigger)</f>
        <v>45460</v>
      </c>
      <c r="AP861" s="66">
        <f>_xll.qlIndexFixing($Z$5,AM861,,Trigger)</f>
        <v>1.7774466024637614E-2</v>
      </c>
      <c r="AQ861" s="66">
        <f>_xll.qlIndexFixing($AS$1,AN861,,Trigger)</f>
        <v>1.7757308252683918E-2</v>
      </c>
      <c r="AR861" s="189">
        <f t="shared" si="29"/>
        <v>0.17157771953695694</v>
      </c>
    </row>
    <row r="862" spans="38:44" ht="11.25" customHeight="1" x14ac:dyDescent="0.25">
      <c r="AL862" s="30" t="s">
        <v>38</v>
      </c>
      <c r="AM862" s="29">
        <f>_xll.qlInterestRateIndexFixingDate(IborIndex&amp;Tenor,AN862,Trigger)</f>
        <v>45433</v>
      </c>
      <c r="AN862" s="29">
        <f>_xll.qlCalendarAdvance(Calendar,AN861,AL862,"f",,Trigger)</f>
        <v>45435</v>
      </c>
      <c r="AO862" s="29">
        <f>_xll.qlInterestRateIndexMaturity(IborIndex&amp;Tenor,AN862,Trigger)</f>
        <v>45467</v>
      </c>
      <c r="AP862" s="66">
        <f>_xll.qlIndexFixing($Z$5,AM862,,Trigger)</f>
        <v>1.779775834430064E-2</v>
      </c>
      <c r="AQ862" s="66">
        <f>_xll.qlIndexFixing($AS$1,AN862,,Trigger)</f>
        <v>1.7784219112162793E-2</v>
      </c>
      <c r="AR862" s="189">
        <f t="shared" si="29"/>
        <v>0.13539232137847051</v>
      </c>
    </row>
    <row r="863" spans="38:44" ht="11.25" customHeight="1" x14ac:dyDescent="0.25">
      <c r="AL863" s="30" t="s">
        <v>38</v>
      </c>
      <c r="AM863" s="29">
        <f>_xll.qlInterestRateIndexFixingDate(IborIndex&amp;Tenor,AN863,Trigger)</f>
        <v>45440</v>
      </c>
      <c r="AN863" s="29">
        <f>_xll.qlCalendarAdvance(Calendar,AN862,AL863,"f",,Trigger)</f>
        <v>45442</v>
      </c>
      <c r="AO863" s="29">
        <f>_xll.qlInterestRateIndexMaturity(IborIndex&amp;Tenor,AN863,Trigger)</f>
        <v>45471</v>
      </c>
      <c r="AP863" s="66">
        <f>_xll.qlIndexFixing($Z$5,AM863,,Trigger)</f>
        <v>1.781444033435256E-2</v>
      </c>
      <c r="AQ863" s="66">
        <f>_xll.qlIndexFixing($AS$1,AN863,,Trigger)</f>
        <v>1.780858429285459E-2</v>
      </c>
      <c r="AR863" s="189">
        <f t="shared" si="29"/>
        <v>5.8560414979702546E-2</v>
      </c>
    </row>
    <row r="864" spans="38:44" ht="11.25" customHeight="1" x14ac:dyDescent="0.25">
      <c r="AL864" s="30" t="s">
        <v>38</v>
      </c>
      <c r="AM864" s="29">
        <f>_xll.qlInterestRateIndexFixingDate(IborIndex&amp;Tenor,AN864,Trigger)</f>
        <v>45447</v>
      </c>
      <c r="AN864" s="29">
        <f>_xll.qlCalendarAdvance(Calendar,AN863,AL864,"f",,Trigger)</f>
        <v>45449</v>
      </c>
      <c r="AO864" s="29">
        <f>_xll.qlInterestRateIndexMaturity(IborIndex&amp;Tenor,AN864,Trigger)</f>
        <v>45481</v>
      </c>
      <c r="AP864" s="66">
        <f>_xll.qlIndexFixing($Z$5,AM864,,Trigger)</f>
        <v>1.7842702092671081E-2</v>
      </c>
      <c r="AQ864" s="66">
        <f>_xll.qlIndexFixing($AS$1,AN864,,Trigger)</f>
        <v>1.7835074973463705E-2</v>
      </c>
      <c r="AR864" s="189">
        <f t="shared" si="29"/>
        <v>7.6271192073762428E-2</v>
      </c>
    </row>
    <row r="865" spans="38:44" ht="11.25" customHeight="1" x14ac:dyDescent="0.25">
      <c r="AL865" s="30" t="s">
        <v>38</v>
      </c>
      <c r="AM865" s="29">
        <f>_xll.qlInterestRateIndexFixingDate(IborIndex&amp;Tenor,AN865,Trigger)</f>
        <v>45454</v>
      </c>
      <c r="AN865" s="29">
        <f>_xll.qlCalendarAdvance(Calendar,AN864,AL865,"f",,Trigger)</f>
        <v>45456</v>
      </c>
      <c r="AO865" s="29">
        <f>_xll.qlInterestRateIndexMaturity(IborIndex&amp;Tenor,AN865,Trigger)</f>
        <v>45488</v>
      </c>
      <c r="AP865" s="66">
        <f>_xll.qlIndexFixing($Z$5,AM865,,Trigger)</f>
        <v>1.7864346663734043E-2</v>
      </c>
      <c r="AQ865" s="66">
        <f>_xll.qlIndexFixing($AS$1,AN865,,Trigger)</f>
        <v>1.7861348469685012E-2</v>
      </c>
      <c r="AR865" s="189">
        <f t="shared" si="29"/>
        <v>2.9981940490309E-2</v>
      </c>
    </row>
    <row r="866" spans="38:44" ht="11.25" customHeight="1" x14ac:dyDescent="0.25">
      <c r="AL866" s="30" t="s">
        <v>38</v>
      </c>
      <c r="AM866" s="29">
        <f>_xll.qlInterestRateIndexFixingDate(IborIndex&amp;Tenor,AN866,Trigger)</f>
        <v>45461</v>
      </c>
      <c r="AN866" s="29">
        <f>_xll.qlCalendarAdvance(Calendar,AN865,AL866,"f",,Trigger)</f>
        <v>45463</v>
      </c>
      <c r="AO866" s="29">
        <f>_xll.qlInterestRateIndexMaturity(IborIndex&amp;Tenor,AN866,Trigger)</f>
        <v>45495</v>
      </c>
      <c r="AP866" s="66">
        <f>_xll.qlIndexFixing($Z$5,AM866,,Trigger)</f>
        <v>1.7885435127714122E-2</v>
      </c>
      <c r="AQ866" s="66">
        <f>_xll.qlIndexFixing($AS$1,AN866,,Trigger)</f>
        <v>1.788740478009565E-2</v>
      </c>
      <c r="AR866" s="189">
        <f t="shared" si="29"/>
        <v>-1.9696523815282418E-2</v>
      </c>
    </row>
    <row r="867" spans="38:44" ht="11.25" customHeight="1" x14ac:dyDescent="0.25">
      <c r="AL867" s="30" t="s">
        <v>38</v>
      </c>
      <c r="AM867" s="29">
        <f>_xll.qlInterestRateIndexFixingDate(IborIndex&amp;Tenor,AN867,Trigger)</f>
        <v>45468</v>
      </c>
      <c r="AN867" s="29">
        <f>_xll.qlCalendarAdvance(Calendar,AN866,AL867,"f",,Trigger)</f>
        <v>45470</v>
      </c>
      <c r="AO867" s="29">
        <f>_xll.qlInterestRateIndexMaturity(IborIndex&amp;Tenor,AN867,Trigger)</f>
        <v>45502</v>
      </c>
      <c r="AP867" s="66">
        <f>_xll.qlIndexFixing($Z$5,AM867,,Trigger)</f>
        <v>1.7905964055921486E-2</v>
      </c>
      <c r="AQ867" s="66">
        <f>_xll.qlIndexFixing($AS$1,AN867,,Trigger)</f>
        <v>1.7915515524808107E-2</v>
      </c>
      <c r="AR867" s="189">
        <f t="shared" si="29"/>
        <v>-9.5514688866205066E-2</v>
      </c>
    </row>
    <row r="868" spans="38:44" ht="11.25" customHeight="1" x14ac:dyDescent="0.25">
      <c r="AL868" s="30" t="s">
        <v>38</v>
      </c>
      <c r="AM868" s="29">
        <f>_xll.qlInterestRateIndexFixingDate(IborIndex&amp;Tenor,AN868,Trigger)</f>
        <v>45475</v>
      </c>
      <c r="AN868" s="29">
        <f>_xll.qlCalendarAdvance(Calendar,AN867,AL868,"f",,Trigger)</f>
        <v>45477</v>
      </c>
      <c r="AO868" s="29">
        <f>_xll.qlInterestRateIndexMaturity(IborIndex&amp;Tenor,AN868,Trigger)</f>
        <v>45509</v>
      </c>
      <c r="AP868" s="66">
        <f>_xll.qlIndexFixing($Z$5,AM868,,Trigger)</f>
        <v>1.7925930019738745E-2</v>
      </c>
      <c r="AQ868" s="66">
        <f>_xll.qlIndexFixing($AS$1,AN868,,Trigger)</f>
        <v>1.7941123220088496E-2</v>
      </c>
      <c r="AR868" s="189">
        <f t="shared" si="29"/>
        <v>-0.15193200349750829</v>
      </c>
    </row>
    <row r="869" spans="38:44" ht="11.25" customHeight="1" x14ac:dyDescent="0.25">
      <c r="AL869" s="30" t="s">
        <v>38</v>
      </c>
      <c r="AM869" s="29">
        <f>_xll.qlInterestRateIndexFixingDate(IborIndex&amp;Tenor,AN869,Trigger)</f>
        <v>45482</v>
      </c>
      <c r="AN869" s="29">
        <f>_xll.qlCalendarAdvance(Calendar,AN868,AL869,"f",,Trigger)</f>
        <v>45484</v>
      </c>
      <c r="AO869" s="29">
        <f>_xll.qlInterestRateIndexMaturity(IborIndex&amp;Tenor,AN869,Trigger)</f>
        <v>45516</v>
      </c>
      <c r="AP869" s="66">
        <f>_xll.qlIndexFixing($Z$5,AM869,,Trigger)</f>
        <v>1.7945329590598469E-2</v>
      </c>
      <c r="AQ869" s="66">
        <f>_xll.qlIndexFixing($AS$1,AN869,,Trigger)</f>
        <v>1.7966513716245684E-2</v>
      </c>
      <c r="AR869" s="189">
        <f t="shared" si="29"/>
        <v>-0.21184125647215335</v>
      </c>
    </row>
    <row r="870" spans="38:44" ht="11.25" customHeight="1" x14ac:dyDescent="0.25">
      <c r="AL870" s="30" t="s">
        <v>38</v>
      </c>
      <c r="AM870" s="29">
        <f>_xll.qlInterestRateIndexFixingDate(IborIndex&amp;Tenor,AN870,Trigger)</f>
        <v>45489</v>
      </c>
      <c r="AN870" s="29">
        <f>_xll.qlCalendarAdvance(Calendar,AN869,AL870,"f",,Trigger)</f>
        <v>45491</v>
      </c>
      <c r="AO870" s="29">
        <f>_xll.qlInterestRateIndexMaturity(IborIndex&amp;Tenor,AN870,Trigger)</f>
        <v>45523</v>
      </c>
      <c r="AP870" s="66">
        <f>_xll.qlIndexFixing($Z$5,AM870,,Trigger)</f>
        <v>1.796415933999318E-2</v>
      </c>
      <c r="AQ870" s="66">
        <f>_xll.qlIndexFixing($AS$1,AN870,,Trigger)</f>
        <v>1.7991687011853712E-2</v>
      </c>
      <c r="AR870" s="189">
        <f t="shared" si="29"/>
        <v>-0.27527671860531899</v>
      </c>
    </row>
    <row r="871" spans="38:44" ht="11.25" customHeight="1" x14ac:dyDescent="0.25">
      <c r="AL871" s="30" t="s">
        <v>38</v>
      </c>
      <c r="AM871" s="29">
        <f>_xll.qlInterestRateIndexFixingDate(IborIndex&amp;Tenor,AN871,Trigger)</f>
        <v>45496</v>
      </c>
      <c r="AN871" s="29">
        <f>_xll.qlCalendarAdvance(Calendar,AN870,AL871,"f",,Trigger)</f>
        <v>45498</v>
      </c>
      <c r="AO871" s="29">
        <f>_xll.qlInterestRateIndexMaturity(IborIndex&amp;Tenor,AN871,Trigger)</f>
        <v>45530</v>
      </c>
      <c r="AP871" s="66">
        <f>_xll.qlIndexFixing($Z$5,AM871,,Trigger)</f>
        <v>1.7982415839485344E-2</v>
      </c>
      <c r="AQ871" s="66">
        <f>_xll.qlIndexFixing($AS$1,AN871,,Trigger)</f>
        <v>1.8016643105502095E-2</v>
      </c>
      <c r="AR871" s="189">
        <f t="shared" si="29"/>
        <v>-0.34227266016751551</v>
      </c>
    </row>
    <row r="872" spans="38:44" ht="11.25" customHeight="1" x14ac:dyDescent="0.25">
      <c r="AL872" s="30" t="s">
        <v>38</v>
      </c>
      <c r="AM872" s="29">
        <f>_xll.qlInterestRateIndexFixingDate(IborIndex&amp;Tenor,AN872,Trigger)</f>
        <v>45503</v>
      </c>
      <c r="AN872" s="29">
        <f>_xll.qlCalendarAdvance(Calendar,AN871,AL872,"f",,Trigger)</f>
        <v>45505</v>
      </c>
      <c r="AO872" s="29">
        <f>_xll.qlInterestRateIndexMaturity(IborIndex&amp;Tenor,AN872,Trigger)</f>
        <v>45537</v>
      </c>
      <c r="AP872" s="66">
        <f>_xll.qlIndexFixing($Z$5,AM872,,Trigger)</f>
        <v>1.8000095660697379E-2</v>
      </c>
      <c r="AQ872" s="66">
        <f>_xll.qlIndexFixing($AS$1,AN872,,Trigger)</f>
        <v>1.8041381956768975E-2</v>
      </c>
      <c r="AR872" s="189">
        <f t="shared" si="29"/>
        <v>-0.41286296071595813</v>
      </c>
    </row>
    <row r="873" spans="38:44" ht="11.25" customHeight="1" x14ac:dyDescent="0.25">
      <c r="AL873" s="30" t="s">
        <v>38</v>
      </c>
      <c r="AM873" s="29">
        <f>_xll.qlInterestRateIndexFixingDate(IborIndex&amp;Tenor,AN873,Trigger)</f>
        <v>45510</v>
      </c>
      <c r="AN873" s="29">
        <f>_xll.qlCalendarAdvance(Calendar,AN872,AL873,"f",,Trigger)</f>
        <v>45512</v>
      </c>
      <c r="AO873" s="29">
        <f>_xll.qlInterestRateIndexMaturity(IborIndex&amp;Tenor,AN873,Trigger)</f>
        <v>45544</v>
      </c>
      <c r="AP873" s="66">
        <f>_xll.qlIndexFixing($Z$5,AM873,,Trigger)</f>
        <v>1.8018762857728021E-2</v>
      </c>
      <c r="AQ873" s="66">
        <f>_xll.qlIndexFixing($AS$1,AN873,,Trigger)</f>
        <v>1.8065902236034069E-2</v>
      </c>
      <c r="AR873" s="189">
        <f t="shared" si="29"/>
        <v>-0.47139378306047808</v>
      </c>
    </row>
    <row r="874" spans="38:44" ht="11.25" customHeight="1" x14ac:dyDescent="0.25">
      <c r="AL874" s="30" t="s">
        <v>38</v>
      </c>
      <c r="AM874" s="29">
        <f>_xll.qlInterestRateIndexFixingDate(IborIndex&amp;Tenor,AN874,Trigger)</f>
        <v>45517</v>
      </c>
      <c r="AN874" s="29">
        <f>_xll.qlCalendarAdvance(Calendar,AN873,AL874,"f",,Trigger)</f>
        <v>45519</v>
      </c>
      <c r="AO874" s="29">
        <f>_xll.qlInterestRateIndexMaturity(IborIndex&amp;Tenor,AN874,Trigger)</f>
        <v>45551</v>
      </c>
      <c r="AP874" s="66">
        <f>_xll.qlIndexFixing($Z$5,AM874,,Trigger)</f>
        <v>1.8040009519248168E-2</v>
      </c>
      <c r="AQ874" s="66">
        <f>_xll.qlIndexFixing($AS$1,AN874,,Trigger)</f>
        <v>1.8090201059957355E-2</v>
      </c>
      <c r="AR874" s="189">
        <f t="shared" si="29"/>
        <v>-0.50191540709187277</v>
      </c>
    </row>
    <row r="875" spans="38:44" ht="11.25" customHeight="1" x14ac:dyDescent="0.25">
      <c r="AL875" s="30" t="s">
        <v>38</v>
      </c>
      <c r="AM875" s="29">
        <f>_xll.qlInterestRateIndexFixingDate(IborIndex&amp;Tenor,AN875,Trigger)</f>
        <v>45524</v>
      </c>
      <c r="AN875" s="29">
        <f>_xll.qlCalendarAdvance(Calendar,AN874,AL875,"f",,Trigger)</f>
        <v>45526</v>
      </c>
      <c r="AO875" s="29">
        <f>_xll.qlInterestRateIndexMaturity(IborIndex&amp;Tenor,AN875,Trigger)</f>
        <v>45558</v>
      </c>
      <c r="AP875" s="66">
        <f>_xll.qlIndexFixing($Z$5,AM875,,Trigger)</f>
        <v>1.8063874410598757E-2</v>
      </c>
      <c r="AQ875" s="66">
        <f>_xll.qlIndexFixing($AS$1,AN875,,Trigger)</f>
        <v>1.8114275452702482E-2</v>
      </c>
      <c r="AR875" s="189">
        <f t="shared" si="29"/>
        <v>-0.50401042103725291</v>
      </c>
    </row>
    <row r="876" spans="38:44" ht="11.25" customHeight="1" x14ac:dyDescent="0.25">
      <c r="AL876" s="30" t="s">
        <v>38</v>
      </c>
      <c r="AM876" s="29">
        <f>_xll.qlInterestRateIndexFixingDate(IborIndex&amp;Tenor,AN876,Trigger)</f>
        <v>45531</v>
      </c>
      <c r="AN876" s="29">
        <f>_xll.qlCalendarAdvance(Calendar,AN875,AL876,"f",,Trigger)</f>
        <v>45533</v>
      </c>
      <c r="AO876" s="29">
        <f>_xll.qlInterestRateIndexMaturity(IborIndex&amp;Tenor,AN876,Trigger)</f>
        <v>45565</v>
      </c>
      <c r="AP876" s="66">
        <f>_xll.qlIndexFixing($Z$5,AM876,,Trigger)</f>
        <v>1.8090396486281912E-2</v>
      </c>
      <c r="AQ876" s="66">
        <f>_xll.qlIndexFixing($AS$1,AN876,,Trigger)</f>
        <v>1.8135982037268406E-2</v>
      </c>
      <c r="AR876" s="189">
        <f t="shared" si="29"/>
        <v>-0.45585550986493306</v>
      </c>
    </row>
    <row r="877" spans="38:44" ht="11.25" customHeight="1" x14ac:dyDescent="0.25">
      <c r="AL877" s="30" t="s">
        <v>38</v>
      </c>
      <c r="AM877" s="29">
        <f>_xll.qlInterestRateIndexFixingDate(IborIndex&amp;Tenor,AN877,Trigger)</f>
        <v>45538</v>
      </c>
      <c r="AN877" s="29">
        <f>_xll.qlCalendarAdvance(Calendar,AN876,AL877,"f",,Trigger)</f>
        <v>45540</v>
      </c>
      <c r="AO877" s="29">
        <f>_xll.qlInterestRateIndexMaturity(IborIndex&amp;Tenor,AN877,Trigger)</f>
        <v>45572</v>
      </c>
      <c r="AP877" s="66">
        <f>_xll.qlIndexFixing($Z$5,AM877,,Trigger)</f>
        <v>1.8119327716563383E-2</v>
      </c>
      <c r="AQ877" s="66">
        <f>_xll.qlIndexFixing($AS$1,AN877,,Trigger)</f>
        <v>1.8159614401350055E-2</v>
      </c>
      <c r="AR877" s="189">
        <f t="shared" si="29"/>
        <v>-0.402866847866723</v>
      </c>
    </row>
    <row r="878" spans="38:44" ht="11.25" customHeight="1" x14ac:dyDescent="0.25">
      <c r="AL878" s="30" t="s">
        <v>38</v>
      </c>
      <c r="AM878" s="29">
        <f>_xll.qlInterestRateIndexFixingDate(IborIndex&amp;Tenor,AN878,Trigger)</f>
        <v>45545</v>
      </c>
      <c r="AN878" s="29">
        <f>_xll.qlCalendarAdvance(Calendar,AN877,AL878,"f",,Trigger)</f>
        <v>45547</v>
      </c>
      <c r="AO878" s="29">
        <f>_xll.qlInterestRateIndexMaturity(IborIndex&amp;Tenor,AN878,Trigger)</f>
        <v>45579</v>
      </c>
      <c r="AP878" s="66">
        <f>_xll.qlIndexFixing($Z$5,AM878,,Trigger)</f>
        <v>1.8148363849971039E-2</v>
      </c>
      <c r="AQ878" s="66">
        <f>_xll.qlIndexFixing($AS$1,AN878,,Trigger)</f>
        <v>1.8183016391306595E-2</v>
      </c>
      <c r="AR878" s="189">
        <f t="shared" si="29"/>
        <v>-0.34652541335555842</v>
      </c>
    </row>
    <row r="879" spans="38:44" ht="11.25" customHeight="1" x14ac:dyDescent="0.25">
      <c r="AL879" s="30" t="s">
        <v>38</v>
      </c>
      <c r="AM879" s="29">
        <f>_xll.qlInterestRateIndexFixingDate(IborIndex&amp;Tenor,AN879,Trigger)</f>
        <v>45552</v>
      </c>
      <c r="AN879" s="29">
        <f>_xll.qlCalendarAdvance(Calendar,AN878,AL879,"f",,Trigger)</f>
        <v>45554</v>
      </c>
      <c r="AO879" s="29">
        <f>_xll.qlInterestRateIndexMaturity(IborIndex&amp;Tenor,AN879,Trigger)</f>
        <v>45586</v>
      </c>
      <c r="AP879" s="66">
        <f>_xll.qlIndexFixing($Z$5,AM879,,Trigger)</f>
        <v>1.8176994063091312E-2</v>
      </c>
      <c r="AQ879" s="66">
        <f>_xll.qlIndexFixing($AS$1,AN879,,Trigger)</f>
        <v>1.8206188005784441E-2</v>
      </c>
      <c r="AR879" s="189">
        <f t="shared" si="29"/>
        <v>-0.29193942693128694</v>
      </c>
    </row>
    <row r="880" spans="38:44" ht="11.25" customHeight="1" x14ac:dyDescent="0.25">
      <c r="AL880" s="30" t="s">
        <v>38</v>
      </c>
      <c r="AM880" s="29">
        <f>_xll.qlInterestRateIndexFixingDate(IborIndex&amp;Tenor,AN880,Trigger)</f>
        <v>45559</v>
      </c>
      <c r="AN880" s="29">
        <f>_xll.qlCalendarAdvance(Calendar,AN879,AL880,"f",,Trigger)</f>
        <v>45561</v>
      </c>
      <c r="AO880" s="29">
        <f>_xll.qlInterestRateIndexMaturity(IborIndex&amp;Tenor,AN880,Trigger)</f>
        <v>45593</v>
      </c>
      <c r="AP880" s="66">
        <f>_xll.qlIndexFixing($Z$5,AM880,,Trigger)</f>
        <v>1.8205215782153006E-2</v>
      </c>
      <c r="AQ880" s="66">
        <f>_xll.qlIndexFixing($AS$1,AN880,,Trigger)</f>
        <v>1.8231208521176979E-2</v>
      </c>
      <c r="AR880" s="189">
        <f t="shared" si="29"/>
        <v>-0.25992739023972949</v>
      </c>
    </row>
    <row r="881" spans="38:44" ht="11.25" customHeight="1" x14ac:dyDescent="0.25">
      <c r="AL881" s="30" t="s">
        <v>38</v>
      </c>
      <c r="AM881" s="29">
        <f>_xll.qlInterestRateIndexFixingDate(IborIndex&amp;Tenor,AN881,Trigger)</f>
        <v>45566</v>
      </c>
      <c r="AN881" s="29">
        <f>_xll.qlCalendarAdvance(Calendar,AN880,AL881,"f",,Trigger)</f>
        <v>45568</v>
      </c>
      <c r="AO881" s="29">
        <f>_xll.qlInterestRateIndexMaturity(IborIndex&amp;Tenor,AN881,Trigger)</f>
        <v>45600</v>
      </c>
      <c r="AP881" s="66">
        <f>_xll.qlIndexFixing($Z$5,AM881,,Trigger)</f>
        <v>1.8233026433397415E-2</v>
      </c>
      <c r="AQ881" s="66">
        <f>_xll.qlIndexFixing($AS$1,AN881,,Trigger)</f>
        <v>1.8253904074203575E-2</v>
      </c>
      <c r="AR881" s="189">
        <f t="shared" si="29"/>
        <v>-0.20877640806160613</v>
      </c>
    </row>
    <row r="882" spans="38:44" ht="11.25" customHeight="1" x14ac:dyDescent="0.25">
      <c r="AL882" s="30" t="s">
        <v>38</v>
      </c>
      <c r="AM882" s="29">
        <f>_xll.qlInterestRateIndexFixingDate(IborIndex&amp;Tenor,AN882,Trigger)</f>
        <v>45573</v>
      </c>
      <c r="AN882" s="29">
        <f>_xll.qlCalendarAdvance(Calendar,AN881,AL882,"f",,Trigger)</f>
        <v>45575</v>
      </c>
      <c r="AO882" s="29">
        <f>_xll.qlInterestRateIndexMaturity(IborIndex&amp;Tenor,AN882,Trigger)</f>
        <v>45607</v>
      </c>
      <c r="AP882" s="66">
        <f>_xll.qlIndexFixing($Z$5,AM882,,Trigger)</f>
        <v>1.826042344309331E-2</v>
      </c>
      <c r="AQ882" s="66">
        <f>_xll.qlIndexFixing($AS$1,AN882,,Trigger)</f>
        <v>1.8276369237442924E-2</v>
      </c>
      <c r="AR882" s="189">
        <f t="shared" si="29"/>
        <v>-0.15945794349613712</v>
      </c>
    </row>
    <row r="883" spans="38:44" ht="11.25" customHeight="1" x14ac:dyDescent="0.25">
      <c r="AL883" s="30" t="s">
        <v>38</v>
      </c>
      <c r="AM883" s="29">
        <f>_xll.qlInterestRateIndexFixingDate(IborIndex&amp;Tenor,AN883,Trigger)</f>
        <v>45580</v>
      </c>
      <c r="AN883" s="29">
        <f>_xll.qlCalendarAdvance(Calendar,AN882,AL883,"f",,Trigger)</f>
        <v>45582</v>
      </c>
      <c r="AO883" s="29">
        <f>_xll.qlInterestRateIndexMaturity(IborIndex&amp;Tenor,AN883,Trigger)</f>
        <v>45614</v>
      </c>
      <c r="AP883" s="66">
        <f>_xll.qlIndexFixing($Z$5,AM883,,Trigger)</f>
        <v>1.8287404237521954E-2</v>
      </c>
      <c r="AQ883" s="66">
        <f>_xll.qlIndexFixing($AS$1,AN883,,Trigger)</f>
        <v>1.8298604009559318E-2</v>
      </c>
      <c r="AR883" s="189">
        <f t="shared" si="29"/>
        <v>-0.11199772037364525</v>
      </c>
    </row>
    <row r="884" spans="38:44" ht="11.25" customHeight="1" x14ac:dyDescent="0.25">
      <c r="AL884" s="30" t="s">
        <v>38</v>
      </c>
      <c r="AM884" s="29">
        <f>_xll.qlInterestRateIndexFixingDate(IborIndex&amp;Tenor,AN884,Trigger)</f>
        <v>45587</v>
      </c>
      <c r="AN884" s="29">
        <f>_xll.qlCalendarAdvance(Calendar,AN883,AL884,"f",,Trigger)</f>
        <v>45589</v>
      </c>
      <c r="AO884" s="29">
        <f>_xll.qlInterestRateIndexMaturity(IborIndex&amp;Tenor,AN884,Trigger)</f>
        <v>45621</v>
      </c>
      <c r="AP884" s="66">
        <f>_xll.qlIndexFixing($Z$5,AM884,,Trigger)</f>
        <v>1.8313966242992086E-2</v>
      </c>
      <c r="AQ884" s="66">
        <f>_xll.qlIndexFixing($AS$1,AN884,,Trigger)</f>
        <v>1.8320608389237682E-2</v>
      </c>
      <c r="AR884" s="189">
        <f t="shared" si="29"/>
        <v>-6.6421462455966418E-2</v>
      </c>
    </row>
    <row r="885" spans="38:44" ht="11.25" customHeight="1" x14ac:dyDescent="0.25">
      <c r="AL885" s="30" t="s">
        <v>38</v>
      </c>
      <c r="AM885" s="29">
        <f>_xll.qlInterestRateIndexFixingDate(IborIndex&amp;Tenor,AN885,Trigger)</f>
        <v>45594</v>
      </c>
      <c r="AN885" s="29">
        <f>_xll.qlCalendarAdvance(Calendar,AN884,AL885,"f",,Trigger)</f>
        <v>45596</v>
      </c>
      <c r="AO885" s="29">
        <f>_xll.qlInterestRateIndexMaturity(IborIndex&amp;Tenor,AN885,Trigger)</f>
        <v>45625</v>
      </c>
      <c r="AP885" s="66">
        <f>_xll.qlIndexFixing($Z$5,AM885,,Trigger)</f>
        <v>1.8333206987532127E-2</v>
      </c>
      <c r="AQ885" s="66">
        <f>_xll.qlIndexFixing($AS$1,AN885,,Trigger)</f>
        <v>1.8340379733943202E-2</v>
      </c>
      <c r="AR885" s="189">
        <f t="shared" si="29"/>
        <v>-7.1727464110750427E-2</v>
      </c>
    </row>
    <row r="886" spans="38:44" ht="11.25" customHeight="1" x14ac:dyDescent="0.25">
      <c r="AL886" s="30" t="s">
        <v>38</v>
      </c>
      <c r="AM886" s="29">
        <f>_xll.qlInterestRateIndexFixingDate(IborIndex&amp;Tenor,AN886,Trigger)</f>
        <v>45601</v>
      </c>
      <c r="AN886" s="29">
        <f>_xll.qlCalendarAdvance(Calendar,AN885,AL886,"f",,Trigger)</f>
        <v>45603</v>
      </c>
      <c r="AO886" s="29">
        <f>_xll.qlInterestRateIndexMaturity(IborIndex&amp;Tenor,AN886,Trigger)</f>
        <v>45635</v>
      </c>
      <c r="AP886" s="66">
        <f>_xll.qlIndexFixing($Z$5,AM886,,Trigger)</f>
        <v>1.8365823592386699E-2</v>
      </c>
      <c r="AQ886" s="66">
        <f>_xll.qlIndexFixing($AS$1,AN886,,Trigger)</f>
        <v>1.8361938683515433E-2</v>
      </c>
      <c r="AR886" s="189">
        <f t="shared" si="29"/>
        <v>3.8849088712655799E-2</v>
      </c>
    </row>
    <row r="887" spans="38:44" ht="11.25" customHeight="1" x14ac:dyDescent="0.25">
      <c r="AL887" s="30" t="s">
        <v>38</v>
      </c>
      <c r="AM887" s="29">
        <f>_xll.qlInterestRateIndexFixingDate(IborIndex&amp;Tenor,AN887,Trigger)</f>
        <v>45608</v>
      </c>
      <c r="AN887" s="29">
        <f>_xll.qlCalendarAdvance(Calendar,AN886,AL887,"f",,Trigger)</f>
        <v>45610</v>
      </c>
      <c r="AO887" s="29">
        <f>_xll.qlInterestRateIndexMaturity(IborIndex&amp;Tenor,AN887,Trigger)</f>
        <v>45642</v>
      </c>
      <c r="AP887" s="66">
        <f>_xll.qlIndexFixing($Z$5,AM887,,Trigger)</f>
        <v>1.8391113789038571E-2</v>
      </c>
      <c r="AQ887" s="66">
        <f>_xll.qlIndexFixing($AS$1,AN887,,Trigger)</f>
        <v>1.8383267247318535E-2</v>
      </c>
      <c r="AR887" s="189">
        <f t="shared" si="29"/>
        <v>7.8465417200357379E-2</v>
      </c>
    </row>
    <row r="888" spans="38:44" ht="11.25" customHeight="1" x14ac:dyDescent="0.25">
      <c r="AL888" s="30" t="s">
        <v>38</v>
      </c>
      <c r="AM888" s="29">
        <f>_xll.qlInterestRateIndexFixingDate(IborIndex&amp;Tenor,AN888,Trigger)</f>
        <v>45615</v>
      </c>
      <c r="AN888" s="29">
        <f>_xll.qlCalendarAdvance(Calendar,AN887,AL888,"f",,Trigger)</f>
        <v>45617</v>
      </c>
      <c r="AO888" s="29">
        <f>_xll.qlInterestRateIndexMaturity(IborIndex&amp;Tenor,AN888,Trigger)</f>
        <v>45649</v>
      </c>
      <c r="AP888" s="66">
        <f>_xll.qlIndexFixing($Z$5,AM888,,Trigger)</f>
        <v>1.8415974902189214E-2</v>
      </c>
      <c r="AQ888" s="66">
        <f>_xll.qlIndexFixing($AS$1,AN888,,Trigger)</f>
        <v>1.8408277091410408E-2</v>
      </c>
      <c r="AR888" s="189">
        <f t="shared" si="29"/>
        <v>7.6978107788061578E-2</v>
      </c>
    </row>
    <row r="889" spans="38:44" ht="11.25" customHeight="1" x14ac:dyDescent="0.25">
      <c r="AL889" s="30" t="s">
        <v>38</v>
      </c>
      <c r="AM889" s="29">
        <f>_xll.qlInterestRateIndexFixingDate(IborIndex&amp;Tenor,AN889,Trigger)</f>
        <v>45622</v>
      </c>
      <c r="AN889" s="29">
        <f>_xll.qlCalendarAdvance(Calendar,AN888,AL889,"f",,Trigger)</f>
        <v>45624</v>
      </c>
      <c r="AO889" s="29">
        <f>_xll.qlInterestRateIndexMaturity(IborIndex&amp;Tenor,AN889,Trigger)</f>
        <v>45656</v>
      </c>
      <c r="AP889" s="66">
        <f>_xll.qlIndexFixing($Z$5,AM889,,Trigger)</f>
        <v>1.8440404358259777E-2</v>
      </c>
      <c r="AQ889" s="66">
        <f>_xll.qlIndexFixing($AS$1,AN889,,Trigger)</f>
        <v>1.8427174355694041E-2</v>
      </c>
      <c r="AR889" s="189">
        <f t="shared" si="29"/>
        <v>0.1323000256573531</v>
      </c>
    </row>
    <row r="890" spans="38:44" ht="11.25" customHeight="1" x14ac:dyDescent="0.25">
      <c r="AL890" s="30" t="s">
        <v>38</v>
      </c>
      <c r="AM890" s="29">
        <f>_xll.qlInterestRateIndexFixingDate(IborIndex&amp;Tenor,AN890,Trigger)</f>
        <v>45629</v>
      </c>
      <c r="AN890" s="29">
        <f>_xll.qlCalendarAdvance(Calendar,AN889,AL890,"f",,Trigger)</f>
        <v>45631</v>
      </c>
      <c r="AO890" s="29">
        <f>_xll.qlInterestRateIndexMaturity(IborIndex&amp;Tenor,AN890,Trigger)</f>
        <v>45663</v>
      </c>
      <c r="AP890" s="66">
        <f>_xll.qlIndexFixing($Z$5,AM890,,Trigger)</f>
        <v>1.8464399583711377E-2</v>
      </c>
      <c r="AQ890" s="66">
        <f>_xll.qlIndexFixing($AS$1,AN890,,Trigger)</f>
        <v>1.8447796353730988E-2</v>
      </c>
      <c r="AR890" s="189">
        <f t="shared" si="29"/>
        <v>0.1660322998038935</v>
      </c>
    </row>
    <row r="891" spans="38:44" ht="11.25" customHeight="1" x14ac:dyDescent="0.25">
      <c r="AL891" s="30" t="s">
        <v>38</v>
      </c>
      <c r="AM891" s="29">
        <f>_xll.qlInterestRateIndexFixingDate(IborIndex&amp;Tenor,AN891,Trigger)</f>
        <v>45636</v>
      </c>
      <c r="AN891" s="29">
        <f>_xll.qlCalendarAdvance(Calendar,AN890,AL891,"f",,Trigger)</f>
        <v>45638</v>
      </c>
      <c r="AO891" s="29">
        <f>_xll.qlInterestRateIndexMaturity(IborIndex&amp;Tenor,AN891,Trigger)</f>
        <v>45670</v>
      </c>
      <c r="AP891" s="66">
        <f>_xll.qlIndexFixing($Z$5,AM891,,Trigger)</f>
        <v>1.8487958005020122E-2</v>
      </c>
      <c r="AQ891" s="66">
        <f>_xll.qlIndexFixing($AS$1,AN891,,Trigger)</f>
        <v>1.8468187950462161E-2</v>
      </c>
      <c r="AR891" s="189">
        <f t="shared" si="29"/>
        <v>0.19770054557961131</v>
      </c>
    </row>
    <row r="892" spans="38:44" ht="11.25" customHeight="1" x14ac:dyDescent="0.25">
      <c r="AL892" s="30" t="s">
        <v>38</v>
      </c>
      <c r="AM892" s="29">
        <f>_xll.qlInterestRateIndexFixingDate(IborIndex&amp;Tenor,AN892,Trigger)</f>
        <v>45643</v>
      </c>
      <c r="AN892" s="29">
        <f>_xll.qlCalendarAdvance(Calendar,AN891,AL892,"f",,Trigger)</f>
        <v>45645</v>
      </c>
      <c r="AO892" s="29">
        <f>_xll.qlInterestRateIndexMaturity(IborIndex&amp;Tenor,AN892,Trigger)</f>
        <v>45677</v>
      </c>
      <c r="AP892" s="66">
        <f>_xll.qlIndexFixing($Z$5,AM892,,Trigger)</f>
        <v>1.8511077048697089E-2</v>
      </c>
      <c r="AQ892" s="66">
        <f>_xll.qlIndexFixing($AS$1,AN892,,Trigger)</f>
        <v>1.8488349144673046E-2</v>
      </c>
      <c r="AR892" s="189">
        <f t="shared" si="29"/>
        <v>0.22727904024043288</v>
      </c>
    </row>
    <row r="893" spans="38:44" ht="11.25" customHeight="1" x14ac:dyDescent="0.25">
      <c r="AL893" s="30" t="s">
        <v>38</v>
      </c>
      <c r="AM893" s="29">
        <f>_xll.qlInterestRateIndexFixingDate(IborIndex&amp;Tenor,AN893,Trigger)</f>
        <v>45649</v>
      </c>
      <c r="AN893" s="29">
        <f>_xll.qlCalendarAdvance(Calendar,AN892,AL893,"f",,Trigger)</f>
        <v>45653</v>
      </c>
      <c r="AO893" s="29">
        <f>_xll.qlInterestRateIndexMaturity(IborIndex&amp;Tenor,AN893,Trigger)</f>
        <v>45684</v>
      </c>
      <c r="AP893" s="66">
        <f>_xll.qlIndexFixing($Z$5,AM893,,Trigger)</f>
        <v>1.85349038831631E-2</v>
      </c>
      <c r="AQ893" s="66">
        <f>_xll.qlIndexFixing($AS$1,AN893,,Trigger)</f>
        <v>1.8511108382411341E-2</v>
      </c>
      <c r="AR893" s="189">
        <f t="shared" si="29"/>
        <v>0.23795500751759568</v>
      </c>
    </row>
    <row r="894" spans="38:44" ht="11.25" customHeight="1" x14ac:dyDescent="0.25">
      <c r="AL894" s="30" t="s">
        <v>38</v>
      </c>
      <c r="AM894" s="29">
        <f>_xll.qlInterestRateIndexFixingDate(IborIndex&amp;Tenor,AN894,Trigger)</f>
        <v>45657</v>
      </c>
      <c r="AN894" s="29">
        <f>_xll.qlCalendarAdvance(Calendar,AN893,AL894,"f",,Trigger)</f>
        <v>45660</v>
      </c>
      <c r="AO894" s="29">
        <f>_xll.qlInterestRateIndexMaturity(IborIndex&amp;Tenor,AN894,Trigger)</f>
        <v>45691</v>
      </c>
      <c r="AP894" s="66">
        <f>_xll.qlIndexFixing($Z$5,AM894,,Trigger)</f>
        <v>1.8557103596010458E-2</v>
      </c>
      <c r="AQ894" s="66">
        <f>_xll.qlIndexFixing($AS$1,AN894,,Trigger)</f>
        <v>1.8530775852915148E-2</v>
      </c>
      <c r="AR894" s="189">
        <f t="shared" si="29"/>
        <v>0.2632774309531058</v>
      </c>
    </row>
    <row r="895" spans="38:44" ht="11.25" customHeight="1" x14ac:dyDescent="0.25">
      <c r="AL895" s="30" t="s">
        <v>38</v>
      </c>
      <c r="AM895" s="29">
        <f>_xll.qlInterestRateIndexFixingDate(IborIndex&amp;Tenor,AN895,Trigger)</f>
        <v>45665</v>
      </c>
      <c r="AN895" s="29">
        <f>_xll.qlCalendarAdvance(Calendar,AN894,AL895,"f",,Trigger)</f>
        <v>45667</v>
      </c>
      <c r="AO895" s="29">
        <f>_xll.qlInterestRateIndexMaturity(IborIndex&amp;Tenor,AN895,Trigger)</f>
        <v>45698</v>
      </c>
      <c r="AP895" s="66">
        <f>_xll.qlIndexFixing($Z$5,AM895,,Trigger)</f>
        <v>1.8578856048830094E-2</v>
      </c>
      <c r="AQ895" s="66">
        <f>_xll.qlIndexFixing($AS$1,AN895,,Trigger)</f>
        <v>1.8550212917180349E-2</v>
      </c>
      <c r="AR895" s="189">
        <f t="shared" si="29"/>
        <v>0.28643131649744996</v>
      </c>
    </row>
    <row r="896" spans="38:44" ht="11.25" customHeight="1" x14ac:dyDescent="0.25">
      <c r="AL896" s="30" t="s">
        <v>38</v>
      </c>
      <c r="AM896" s="29">
        <f>_xll.qlInterestRateIndexFixingDate(IborIndex&amp;Tenor,AN896,Trigger)</f>
        <v>45672</v>
      </c>
      <c r="AN896" s="29">
        <f>_xll.qlCalendarAdvance(Calendar,AN895,AL896,"f",,Trigger)</f>
        <v>45674</v>
      </c>
      <c r="AO896" s="29">
        <f>_xll.qlInterestRateIndexMaturity(IborIndex&amp;Tenor,AN896,Trigger)</f>
        <v>45705</v>
      </c>
      <c r="AP896" s="66">
        <f>_xll.qlIndexFixing($Z$5,AM896,,Trigger)</f>
        <v>1.8600158668475149E-2</v>
      </c>
      <c r="AQ896" s="66">
        <f>_xll.qlIndexFixing($AS$1,AN896,,Trigger)</f>
        <v>1.8569419574046581E-2</v>
      </c>
      <c r="AR896" s="189">
        <f t="shared" si="29"/>
        <v>0.30739094428567509</v>
      </c>
    </row>
    <row r="897" spans="38:44" ht="11.25" customHeight="1" x14ac:dyDescent="0.25">
      <c r="AL897" s="30" t="s">
        <v>38</v>
      </c>
      <c r="AM897" s="29">
        <f>_xll.qlInterestRateIndexFixingDate(IborIndex&amp;Tenor,AN897,Trigger)</f>
        <v>45679</v>
      </c>
      <c r="AN897" s="29">
        <f>_xll.qlCalendarAdvance(Calendar,AN896,AL897,"f",,Trigger)</f>
        <v>45681</v>
      </c>
      <c r="AO897" s="29">
        <f>_xll.qlInterestRateIndexMaturity(IborIndex&amp;Tenor,AN897,Trigger)</f>
        <v>45712</v>
      </c>
      <c r="AP897" s="66">
        <f>_xll.qlIndexFixing($Z$5,AM897,,Trigger)</f>
        <v>1.8621008881837445E-2</v>
      </c>
      <c r="AQ897" s="66">
        <f>_xll.qlIndexFixing($AS$1,AN897,,Trigger)</f>
        <v>1.8588395822379273E-2</v>
      </c>
      <c r="AR897" s="189">
        <f t="shared" si="29"/>
        <v>0.32613059458171806</v>
      </c>
    </row>
    <row r="898" spans="38:44" ht="11.25" customHeight="1" x14ac:dyDescent="0.25">
      <c r="AL898" s="30" t="s">
        <v>38</v>
      </c>
      <c r="AM898" s="29">
        <f>_xll.qlInterestRateIndexFixingDate(IborIndex&amp;Tenor,AN898,Trigger)</f>
        <v>45686</v>
      </c>
      <c r="AN898" s="29">
        <f>_xll.qlCalendarAdvance(Calendar,AN897,AL898,"f",,Trigger)</f>
        <v>45688</v>
      </c>
      <c r="AO898" s="29">
        <f>_xll.qlInterestRateIndexMaturity(IborIndex&amp;Tenor,AN898,Trigger)</f>
        <v>45716</v>
      </c>
      <c r="AP898" s="66">
        <f>_xll.qlIndexFixing($Z$5,AM898,,Trigger)</f>
        <v>1.8635694513795223E-2</v>
      </c>
      <c r="AQ898" s="66">
        <f>_xll.qlIndexFixing($AS$1,AN898,,Trigger)</f>
        <v>1.8601737627107009E-2</v>
      </c>
      <c r="AR898" s="189">
        <f t="shared" si="29"/>
        <v>0.33956886688214089</v>
      </c>
    </row>
    <row r="899" spans="38:44" ht="11.25" customHeight="1" x14ac:dyDescent="0.25">
      <c r="AL899" s="30" t="s">
        <v>38</v>
      </c>
      <c r="AM899" s="29">
        <f>_xll.qlInterestRateIndexFixingDate(IborIndex&amp;Tenor,AN899,Trigger)</f>
        <v>45693</v>
      </c>
      <c r="AN899" s="29">
        <f>_xll.qlCalendarAdvance(Calendar,AN898,AL899,"f",,Trigger)</f>
        <v>45695</v>
      </c>
      <c r="AO899" s="29">
        <f>_xll.qlInterestRateIndexMaturity(IborIndex&amp;Tenor,AN899,Trigger)</f>
        <v>45723</v>
      </c>
      <c r="AP899" s="66">
        <f>_xll.qlIndexFixing($Z$5,AM899,,Trigger)</f>
        <v>1.8655727735196984E-2</v>
      </c>
      <c r="AQ899" s="66">
        <f>_xll.qlIndexFixing($AS$1,AN899,,Trigger)</f>
        <v>1.8620299551935622E-2</v>
      </c>
      <c r="AR899" s="189">
        <f t="shared" ref="AR899:AR962" si="30">(AP899-AQ899)*10000</f>
        <v>0.3542818326136149</v>
      </c>
    </row>
    <row r="900" spans="38:44" ht="11.25" customHeight="1" x14ac:dyDescent="0.25">
      <c r="AL900" s="30" t="s">
        <v>38</v>
      </c>
      <c r="AM900" s="29">
        <f>_xll.qlInterestRateIndexFixingDate(IborIndex&amp;Tenor,AN900,Trigger)</f>
        <v>45700</v>
      </c>
      <c r="AN900" s="29">
        <f>_xll.qlCalendarAdvance(Calendar,AN899,AL900,"f",,Trigger)</f>
        <v>45702</v>
      </c>
      <c r="AO900" s="29">
        <f>_xll.qlInterestRateIndexMaturity(IborIndex&amp;Tenor,AN900,Trigger)</f>
        <v>45730</v>
      </c>
      <c r="AP900" s="66">
        <f>_xll.qlIndexFixing($Z$5,AM900,,Trigger)</f>
        <v>1.8675301450662589E-2</v>
      </c>
      <c r="AQ900" s="66">
        <f>_xll.qlIndexFixing($AS$1,AN900,,Trigger)</f>
        <v>1.8638631098011019E-2</v>
      </c>
      <c r="AR900" s="189">
        <f t="shared" si="30"/>
        <v>0.36670352651570204</v>
      </c>
    </row>
    <row r="901" spans="38:44" ht="11.25" customHeight="1" x14ac:dyDescent="0.25">
      <c r="AL901" s="30" t="s">
        <v>38</v>
      </c>
      <c r="AM901" s="29">
        <f>_xll.qlInterestRateIndexFixingDate(IborIndex&amp;Tenor,AN901,Trigger)</f>
        <v>45707</v>
      </c>
      <c r="AN901" s="29">
        <f>_xll.qlCalendarAdvance(Calendar,AN900,AL901,"f",,Trigger)</f>
        <v>45709</v>
      </c>
      <c r="AO901" s="29">
        <f>_xll.qlInterestRateIndexMaturity(IborIndex&amp;Tenor,AN901,Trigger)</f>
        <v>45737</v>
      </c>
      <c r="AP901" s="66">
        <f>_xll.qlIndexFixing($Z$5,AM901,,Trigger)</f>
        <v>1.8694413087841127E-2</v>
      </c>
      <c r="AQ901" s="66">
        <f>_xll.qlIndexFixing($AS$1,AN901,,Trigger)</f>
        <v>1.865673226435113E-2</v>
      </c>
      <c r="AR901" s="189">
        <f t="shared" si="30"/>
        <v>0.37680823489996684</v>
      </c>
    </row>
    <row r="902" spans="38:44" ht="11.25" customHeight="1" x14ac:dyDescent="0.25">
      <c r="AL902" s="30" t="s">
        <v>38</v>
      </c>
      <c r="AM902" s="29">
        <f>_xll.qlInterestRateIndexFixingDate(IborIndex&amp;Tenor,AN902,Trigger)</f>
        <v>45714</v>
      </c>
      <c r="AN902" s="29">
        <f>_xll.qlCalendarAdvance(Calendar,AN901,AL902,"f",,Trigger)</f>
        <v>45716</v>
      </c>
      <c r="AO902" s="29">
        <f>_xll.qlInterestRateIndexMaturity(IborIndex&amp;Tenor,AN902,Trigger)</f>
        <v>45747</v>
      </c>
      <c r="AP902" s="66">
        <f>_xll.qlIndexFixing($Z$5,AM902,,Trigger)</f>
        <v>1.8718383797862097E-2</v>
      </c>
      <c r="AQ902" s="66">
        <f>_xll.qlIndexFixing($AS$1,AN902,,Trigger)</f>
        <v>1.867982089697922E-2</v>
      </c>
      <c r="AR902" s="189">
        <f t="shared" si="30"/>
        <v>0.38562900882877643</v>
      </c>
    </row>
    <row r="903" spans="38:44" ht="11.25" customHeight="1" x14ac:dyDescent="0.25">
      <c r="AL903" s="30" t="s">
        <v>38</v>
      </c>
      <c r="AM903" s="29">
        <f>_xll.qlInterestRateIndexFixingDate(IborIndex&amp;Tenor,AN903,Trigger)</f>
        <v>45721</v>
      </c>
      <c r="AN903" s="29">
        <f>_xll.qlCalendarAdvance(Calendar,AN902,AL903,"f",,Trigger)</f>
        <v>45723</v>
      </c>
      <c r="AO903" s="29">
        <f>_xll.qlInterestRateIndexMaturity(IborIndex&amp;Tenor,AN903,Trigger)</f>
        <v>45754</v>
      </c>
      <c r="AP903" s="66">
        <f>_xll.qlIndexFixing($Z$5,AM903,,Trigger)</f>
        <v>1.8736465540125573E-2</v>
      </c>
      <c r="AQ903" s="66">
        <f>_xll.qlIndexFixing($AS$1,AN903,,Trigger)</f>
        <v>1.8697414670880208E-2</v>
      </c>
      <c r="AR903" s="189">
        <f t="shared" si="30"/>
        <v>0.39050869245365466</v>
      </c>
    </row>
    <row r="904" spans="38:44" ht="11.25" customHeight="1" x14ac:dyDescent="0.25">
      <c r="AL904" s="30" t="s">
        <v>38</v>
      </c>
      <c r="AM904" s="29">
        <f>_xll.qlInterestRateIndexFixingDate(IborIndex&amp;Tenor,AN904,Trigger)</f>
        <v>45728</v>
      </c>
      <c r="AN904" s="29">
        <f>_xll.qlCalendarAdvance(Calendar,AN903,AL904,"f",,Trigger)</f>
        <v>45730</v>
      </c>
      <c r="AO904" s="29">
        <f>_xll.qlInterestRateIndexMaturity(IborIndex&amp;Tenor,AN904,Trigger)</f>
        <v>45761</v>
      </c>
      <c r="AP904" s="66">
        <f>_xll.qlIndexFixing($Z$5,AM904,,Trigger)</f>
        <v>1.8754076865326329E-2</v>
      </c>
      <c r="AQ904" s="66">
        <f>_xll.qlIndexFixing($AS$1,AN904,,Trigger)</f>
        <v>1.8721590830196026E-2</v>
      </c>
      <c r="AR904" s="189">
        <f t="shared" si="30"/>
        <v>0.32486035130303154</v>
      </c>
    </row>
    <row r="905" spans="38:44" ht="11.25" customHeight="1" x14ac:dyDescent="0.25">
      <c r="AL905" s="30" t="s">
        <v>38</v>
      </c>
      <c r="AM905" s="29">
        <f>_xll.qlInterestRateIndexFixingDate(IborIndex&amp;Tenor,AN905,Trigger)</f>
        <v>45735</v>
      </c>
      <c r="AN905" s="29">
        <f>_xll.qlCalendarAdvance(Calendar,AN904,AL905,"f",,Trigger)</f>
        <v>45737</v>
      </c>
      <c r="AO905" s="29">
        <f>_xll.qlInterestRateIndexMaturity(IborIndex&amp;Tenor,AN905,Trigger)</f>
        <v>45769</v>
      </c>
      <c r="AP905" s="66">
        <f>_xll.qlIndexFixing($Z$5,AM905,,Trigger)</f>
        <v>1.8772884906023135E-2</v>
      </c>
      <c r="AQ905" s="66">
        <f>_xll.qlIndexFixing($AS$1,AN905,,Trigger)</f>
        <v>1.8731910969219345E-2</v>
      </c>
      <c r="AR905" s="189">
        <f t="shared" si="30"/>
        <v>0.40973936803790495</v>
      </c>
    </row>
    <row r="906" spans="38:44" ht="11.25" customHeight="1" x14ac:dyDescent="0.25">
      <c r="AL906" s="30" t="s">
        <v>38</v>
      </c>
      <c r="AM906" s="29">
        <f>_xll.qlInterestRateIndexFixingDate(IborIndex&amp;Tenor,AN906,Trigger)</f>
        <v>45742</v>
      </c>
      <c r="AN906" s="29">
        <f>_xll.qlCalendarAdvance(Calendar,AN905,AL906,"f",,Trigger)</f>
        <v>45744</v>
      </c>
      <c r="AO906" s="29">
        <f>_xll.qlInterestRateIndexMaturity(IborIndex&amp;Tenor,AN906,Trigger)</f>
        <v>45775</v>
      </c>
      <c r="AP906" s="66">
        <f>_xll.qlIndexFixing($Z$5,AM906,,Trigger)</f>
        <v>1.8787877973331781E-2</v>
      </c>
      <c r="AQ906" s="66">
        <f>_xll.qlIndexFixing($AS$1,AN906,,Trigger)</f>
        <v>1.8748813491604947E-2</v>
      </c>
      <c r="AR906" s="189">
        <f t="shared" si="30"/>
        <v>0.39064481726833883</v>
      </c>
    </row>
    <row r="907" spans="38:44" ht="11.25" customHeight="1" x14ac:dyDescent="0.25">
      <c r="AL907" s="30" t="s">
        <v>38</v>
      </c>
      <c r="AM907" s="29">
        <f>_xll.qlInterestRateIndexFixingDate(IborIndex&amp;Tenor,AN907,Trigger)</f>
        <v>45749</v>
      </c>
      <c r="AN907" s="29">
        <f>_xll.qlCalendarAdvance(Calendar,AN906,AL907,"f",,Trigger)</f>
        <v>45751</v>
      </c>
      <c r="AO907" s="29">
        <f>_xll.qlInterestRateIndexMaturity(IborIndex&amp;Tenor,AN907,Trigger)</f>
        <v>45782</v>
      </c>
      <c r="AP907" s="66">
        <f>_xll.qlIndexFixing($Z$5,AM907,,Trigger)</f>
        <v>1.8804062610647283E-2</v>
      </c>
      <c r="AQ907" s="66">
        <f>_xll.qlIndexFixing($AS$1,AN907,,Trigger)</f>
        <v>1.8763825569637405E-2</v>
      </c>
      <c r="AR907" s="189">
        <f t="shared" si="30"/>
        <v>0.40237041009878044</v>
      </c>
    </row>
    <row r="908" spans="38:44" ht="11.25" customHeight="1" x14ac:dyDescent="0.25">
      <c r="AL908" s="30" t="s">
        <v>38</v>
      </c>
      <c r="AM908" s="29">
        <f>_xll.qlInterestRateIndexFixingDate(IborIndex&amp;Tenor,AN908,Trigger)</f>
        <v>45756</v>
      </c>
      <c r="AN908" s="29">
        <f>_xll.qlCalendarAdvance(Calendar,AN907,AL908,"f",,Trigger)</f>
        <v>45758</v>
      </c>
      <c r="AO908" s="29">
        <f>_xll.qlInterestRateIndexMaturity(IborIndex&amp;Tenor,AN908,Trigger)</f>
        <v>45789</v>
      </c>
      <c r="AP908" s="66">
        <f>_xll.qlIndexFixing($Z$5,AM908,,Trigger)</f>
        <v>1.8819766539911357E-2</v>
      </c>
      <c r="AQ908" s="66">
        <f>_xll.qlIndexFixing($AS$1,AN908,,Trigger)</f>
        <v>1.8780282853759545E-2</v>
      </c>
      <c r="AR908" s="189">
        <f t="shared" si="30"/>
        <v>0.39483686151812331</v>
      </c>
    </row>
    <row r="909" spans="38:44" ht="11.25" customHeight="1" x14ac:dyDescent="0.25">
      <c r="AL909" s="30" t="s">
        <v>38</v>
      </c>
      <c r="AM909" s="29">
        <f>_xll.qlInterestRateIndexFixingDate(IborIndex&amp;Tenor,AN909,Trigger)</f>
        <v>45763</v>
      </c>
      <c r="AN909" s="29">
        <f>_xll.qlCalendarAdvance(Calendar,AN908,AL909,"f",,Trigger)</f>
        <v>45769</v>
      </c>
      <c r="AO909" s="29">
        <f>_xll.qlInterestRateIndexMaturity(IborIndex&amp;Tenor,AN909,Trigger)</f>
        <v>45799</v>
      </c>
      <c r="AP909" s="66">
        <f>_xll.qlIndexFixing($Z$5,AM909,,Trigger)</f>
        <v>1.8841947915179347E-2</v>
      </c>
      <c r="AQ909" s="66">
        <f>_xll.qlIndexFixing($AS$1,AN909,,Trigger)</f>
        <v>1.880435092288274E-2</v>
      </c>
      <c r="AR909" s="189">
        <f t="shared" si="30"/>
        <v>0.37596992296606846</v>
      </c>
    </row>
    <row r="910" spans="38:44" ht="11.25" customHeight="1" x14ac:dyDescent="0.25">
      <c r="AL910" s="30" t="s">
        <v>38</v>
      </c>
      <c r="AM910" s="29">
        <f>_xll.qlInterestRateIndexFixingDate(IborIndex&amp;Tenor,AN910,Trigger)</f>
        <v>45772</v>
      </c>
      <c r="AN910" s="29">
        <f>_xll.qlCalendarAdvance(Calendar,AN909,AL910,"f",,Trigger)</f>
        <v>45776</v>
      </c>
      <c r="AO910" s="29">
        <f>_xll.qlInterestRateIndexMaturity(IborIndex&amp;Tenor,AN910,Trigger)</f>
        <v>45806</v>
      </c>
      <c r="AP910" s="66">
        <f>_xll.qlIndexFixing($Z$5,AM910,,Trigger)</f>
        <v>1.8856438194395864E-2</v>
      </c>
      <c r="AQ910" s="66">
        <f>_xll.qlIndexFixing($AS$1,AN910,,Trigger)</f>
        <v>1.8820897772997915E-2</v>
      </c>
      <c r="AR910" s="189">
        <f t="shared" si="30"/>
        <v>0.35540421397948357</v>
      </c>
    </row>
    <row r="911" spans="38:44" ht="11.25" customHeight="1" x14ac:dyDescent="0.25">
      <c r="AL911" s="30" t="s">
        <v>38</v>
      </c>
      <c r="AM911" s="29">
        <f>_xll.qlInterestRateIndexFixingDate(IborIndex&amp;Tenor,AN911,Trigger)</f>
        <v>45779</v>
      </c>
      <c r="AN911" s="29">
        <f>_xll.qlCalendarAdvance(Calendar,AN910,AL911,"f",,Trigger)</f>
        <v>45783</v>
      </c>
      <c r="AO911" s="29">
        <f>_xll.qlInterestRateIndexMaturity(IborIndex&amp;Tenor,AN911,Trigger)</f>
        <v>45814</v>
      </c>
      <c r="AP911" s="66">
        <f>_xll.qlIndexFixing($Z$5,AM911,,Trigger)</f>
        <v>1.8871888852624998E-2</v>
      </c>
      <c r="AQ911" s="66">
        <f>_xll.qlIndexFixing($AS$1,AN911,,Trigger)</f>
        <v>1.8835919240045573E-2</v>
      </c>
      <c r="AR911" s="189">
        <f t="shared" si="30"/>
        <v>0.35969612579424964</v>
      </c>
    </row>
    <row r="912" spans="38:44" ht="11.25" customHeight="1" x14ac:dyDescent="0.25">
      <c r="AL912" s="30" t="s">
        <v>38</v>
      </c>
      <c r="AM912" s="29">
        <f>_xll.qlInterestRateIndexFixingDate(IborIndex&amp;Tenor,AN912,Trigger)</f>
        <v>45786</v>
      </c>
      <c r="AN912" s="29">
        <f>_xll.qlCalendarAdvance(Calendar,AN911,AL912,"f",,Trigger)</f>
        <v>45790</v>
      </c>
      <c r="AO912" s="29">
        <f>_xll.qlInterestRateIndexMaturity(IborIndex&amp;Tenor,AN912,Trigger)</f>
        <v>45821</v>
      </c>
      <c r="AP912" s="66">
        <f>_xll.qlIndexFixing($Z$5,AM912,,Trigger)</f>
        <v>1.8885362498364758E-2</v>
      </c>
      <c r="AQ912" s="66">
        <f>_xll.qlIndexFixing($AS$1,AN912,,Trigger)</f>
        <v>1.8851357745522102E-2</v>
      </c>
      <c r="AR912" s="189">
        <f t="shared" si="30"/>
        <v>0.34004752842656943</v>
      </c>
    </row>
    <row r="913" spans="38:44" ht="11.25" customHeight="1" x14ac:dyDescent="0.25">
      <c r="AL913" s="30" t="s">
        <v>38</v>
      </c>
      <c r="AM913" s="29">
        <f>_xll.qlInterestRateIndexFixingDate(IborIndex&amp;Tenor,AN913,Trigger)</f>
        <v>45793</v>
      </c>
      <c r="AN913" s="29">
        <f>_xll.qlCalendarAdvance(Calendar,AN912,AL913,"f",,Trigger)</f>
        <v>45797</v>
      </c>
      <c r="AO913" s="29">
        <f>_xll.qlInterestRateIndexMaturity(IborIndex&amp;Tenor,AN913,Trigger)</f>
        <v>45828</v>
      </c>
      <c r="AP913" s="66">
        <f>_xll.qlIndexFixing($Z$5,AM913,,Trigger)</f>
        <v>1.8898341103409627E-2</v>
      </c>
      <c r="AQ913" s="66">
        <f>_xll.qlIndexFixing($AS$1,AN913,,Trigger)</f>
        <v>1.8866565814328884E-2</v>
      </c>
      <c r="AR913" s="189">
        <f t="shared" si="30"/>
        <v>0.3177528908074323</v>
      </c>
    </row>
    <row r="914" spans="38:44" ht="11.25" customHeight="1" x14ac:dyDescent="0.25">
      <c r="AL914" s="30" t="s">
        <v>38</v>
      </c>
      <c r="AM914" s="29">
        <f>_xll.qlInterestRateIndexFixingDate(IborIndex&amp;Tenor,AN914,Trigger)</f>
        <v>45800</v>
      </c>
      <c r="AN914" s="29">
        <f>_xll.qlCalendarAdvance(Calendar,AN913,AL914,"f",,Trigger)</f>
        <v>45804</v>
      </c>
      <c r="AO914" s="29">
        <f>_xll.qlInterestRateIndexMaturity(IborIndex&amp;Tenor,AN914,Trigger)</f>
        <v>45835</v>
      </c>
      <c r="AP914" s="66">
        <f>_xll.qlIndexFixing($Z$5,AM914,,Trigger)</f>
        <v>1.8910822095396643E-2</v>
      </c>
      <c r="AQ914" s="66">
        <f>_xll.qlIndexFixing($AS$1,AN914,,Trigger)</f>
        <v>1.8881543445534166E-2</v>
      </c>
      <c r="AR914" s="189">
        <f t="shared" si="30"/>
        <v>0.29278649862476969</v>
      </c>
    </row>
    <row r="915" spans="38:44" ht="11.25" customHeight="1" x14ac:dyDescent="0.25">
      <c r="AL915" s="30" t="s">
        <v>38</v>
      </c>
      <c r="AM915" s="29">
        <f>_xll.qlInterestRateIndexFixingDate(IborIndex&amp;Tenor,AN915,Trigger)</f>
        <v>45807</v>
      </c>
      <c r="AN915" s="29">
        <f>_xll.qlCalendarAdvance(Calendar,AN914,AL915,"f",,Trigger)</f>
        <v>45811</v>
      </c>
      <c r="AO915" s="29">
        <f>_xll.qlInterestRateIndexMaturity(IborIndex&amp;Tenor,AN915,Trigger)</f>
        <v>45841</v>
      </c>
      <c r="AP915" s="66">
        <f>_xll.qlIndexFixing($Z$5,AM915,,Trigger)</f>
        <v>1.8921492840668463E-2</v>
      </c>
      <c r="AQ915" s="66">
        <f>_xll.qlIndexFixing($AS$1,AN915,,Trigger)</f>
        <v>1.8896290638213686E-2</v>
      </c>
      <c r="AR915" s="189">
        <f t="shared" si="30"/>
        <v>0.25202202454777112</v>
      </c>
    </row>
    <row r="916" spans="38:44" ht="11.25" customHeight="1" x14ac:dyDescent="0.25">
      <c r="AL916" s="30" t="s">
        <v>38</v>
      </c>
      <c r="AM916" s="29">
        <f>_xll.qlInterestRateIndexFixingDate(IborIndex&amp;Tenor,AN916,Trigger)</f>
        <v>45814</v>
      </c>
      <c r="AN916" s="29">
        <f>_xll.qlCalendarAdvance(Calendar,AN915,AL916,"f",,Trigger)</f>
        <v>45818</v>
      </c>
      <c r="AO916" s="29">
        <f>_xll.qlInterestRateIndexMaturity(IborIndex&amp;Tenor,AN916,Trigger)</f>
        <v>45848</v>
      </c>
      <c r="AP916" s="66">
        <f>_xll.qlIndexFixing($Z$5,AM916,,Trigger)</f>
        <v>1.893300641472262E-2</v>
      </c>
      <c r="AQ916" s="66">
        <f>_xll.qlIndexFixing($AS$1,AN916,,Trigger)</f>
        <v>1.8910807391470663E-2</v>
      </c>
      <c r="AR916" s="189">
        <f t="shared" si="30"/>
        <v>0.2219902325195644</v>
      </c>
    </row>
    <row r="917" spans="38:44" ht="11.25" customHeight="1" x14ac:dyDescent="0.25">
      <c r="AL917" s="30" t="s">
        <v>38</v>
      </c>
      <c r="AM917" s="29">
        <f>_xll.qlInterestRateIndexFixingDate(IborIndex&amp;Tenor,AN917,Trigger)</f>
        <v>45821</v>
      </c>
      <c r="AN917" s="29">
        <f>_xll.qlCalendarAdvance(Calendar,AN916,AL917,"f",,Trigger)</f>
        <v>45825</v>
      </c>
      <c r="AO917" s="29">
        <f>_xll.qlInterestRateIndexMaturity(IborIndex&amp;Tenor,AN917,Trigger)</f>
        <v>45855</v>
      </c>
      <c r="AP917" s="66">
        <f>_xll.qlIndexFixing($Z$5,AM917,,Trigger)</f>
        <v>1.8944014868870873E-2</v>
      </c>
      <c r="AQ917" s="66">
        <f>_xll.qlIndexFixing($AS$1,AN917,,Trigger)</f>
        <v>1.8925093704405815E-2</v>
      </c>
      <c r="AR917" s="189">
        <f t="shared" si="30"/>
        <v>0.1892116446505776</v>
      </c>
    </row>
    <row r="918" spans="38:44" ht="11.25" customHeight="1" x14ac:dyDescent="0.25">
      <c r="AL918" s="30" t="s">
        <v>38</v>
      </c>
      <c r="AM918" s="29">
        <f>_xll.qlInterestRateIndexFixingDate(IborIndex&amp;Tenor,AN918,Trigger)</f>
        <v>45828</v>
      </c>
      <c r="AN918" s="29">
        <f>_xll.qlCalendarAdvance(Calendar,AN917,AL918,"f",,Trigger)</f>
        <v>45832</v>
      </c>
      <c r="AO918" s="29">
        <f>_xll.qlInterestRateIndexMaturity(IborIndex&amp;Tenor,AN918,Trigger)</f>
        <v>45862</v>
      </c>
      <c r="AP918" s="66">
        <f>_xll.qlIndexFixing($Z$5,AM918,,Trigger)</f>
        <v>1.895451563114392E-2</v>
      </c>
      <c r="AQ918" s="66">
        <f>_xll.qlIndexFixing($AS$1,AN918,,Trigger)</f>
        <v>1.8939149576149839E-2</v>
      </c>
      <c r="AR918" s="189">
        <f t="shared" si="30"/>
        <v>0.15366054994081502</v>
      </c>
    </row>
    <row r="919" spans="38:44" ht="11.25" customHeight="1" x14ac:dyDescent="0.25">
      <c r="AL919" s="30" t="s">
        <v>38</v>
      </c>
      <c r="AM919" s="29">
        <f>_xll.qlInterestRateIndexFixingDate(IborIndex&amp;Tenor,AN919,Trigger)</f>
        <v>45835</v>
      </c>
      <c r="AN919" s="29">
        <f>_xll.qlCalendarAdvance(Calendar,AN918,AL919,"f",,Trigger)</f>
        <v>45839</v>
      </c>
      <c r="AO919" s="29">
        <f>_xll.qlInterestRateIndexMaturity(IborIndex&amp;Tenor,AN919,Trigger)</f>
        <v>45870</v>
      </c>
      <c r="AP919" s="66">
        <f>_xll.qlIndexFixing($Z$5,AM919,,Trigger)</f>
        <v>1.8965672830522157E-2</v>
      </c>
      <c r="AQ919" s="66">
        <f>_xll.qlIndexFixing($AS$1,AN919,,Trigger)</f>
        <v>1.8952975005835926E-2</v>
      </c>
      <c r="AR919" s="189">
        <f t="shared" si="30"/>
        <v>0.12697824686231513</v>
      </c>
    </row>
    <row r="920" spans="38:44" ht="11.25" customHeight="1" x14ac:dyDescent="0.25">
      <c r="AL920" s="30" t="s">
        <v>38</v>
      </c>
      <c r="AM920" s="29">
        <f>_xll.qlInterestRateIndexFixingDate(IborIndex&amp;Tenor,AN920,Trigger)</f>
        <v>45842</v>
      </c>
      <c r="AN920" s="29">
        <f>_xll.qlCalendarAdvance(Calendar,AN919,AL920,"f",,Trigger)</f>
        <v>45846</v>
      </c>
      <c r="AO920" s="29">
        <f>_xll.qlInterestRateIndexMaturity(IborIndex&amp;Tenor,AN920,Trigger)</f>
        <v>45877</v>
      </c>
      <c r="AP920" s="66">
        <f>_xll.qlIndexFixing($Z$5,AM920,,Trigger)</f>
        <v>1.8975114127574702E-2</v>
      </c>
      <c r="AQ920" s="66">
        <f>_xll.qlIndexFixing($AS$1,AN920,,Trigger)</f>
        <v>1.8966569992619753E-2</v>
      </c>
      <c r="AR920" s="189">
        <f t="shared" si="30"/>
        <v>8.5441349549492118E-2</v>
      </c>
    </row>
    <row r="921" spans="38:44" ht="11.25" customHeight="1" x14ac:dyDescent="0.25">
      <c r="AL921" s="30" t="s">
        <v>38</v>
      </c>
      <c r="AM921" s="29">
        <f>_xll.qlInterestRateIndexFixingDate(IborIndex&amp;Tenor,AN921,Trigger)</f>
        <v>45849</v>
      </c>
      <c r="AN921" s="29">
        <f>_xll.qlCalendarAdvance(Calendar,AN920,AL921,"f",,Trigger)</f>
        <v>45853</v>
      </c>
      <c r="AO921" s="29">
        <f>_xll.qlInterestRateIndexMaturity(IborIndex&amp;Tenor,AN921,Trigger)</f>
        <v>45884</v>
      </c>
      <c r="AP921" s="66">
        <f>_xll.qlIndexFixing($Z$5,AM921,,Trigger)</f>
        <v>1.8984039806565454E-2</v>
      </c>
      <c r="AQ921" s="66">
        <f>_xll.qlIndexFixing($AS$1,AN921,,Trigger)</f>
        <v>1.8979934535664489E-2</v>
      </c>
      <c r="AR921" s="189">
        <f t="shared" si="30"/>
        <v>4.1052709009656296E-2</v>
      </c>
    </row>
    <row r="922" spans="38:44" ht="11.25" customHeight="1" x14ac:dyDescent="0.25">
      <c r="AL922" s="30" t="s">
        <v>38</v>
      </c>
      <c r="AM922" s="29">
        <f>_xll.qlInterestRateIndexFixingDate(IborIndex&amp;Tenor,AN922,Trigger)</f>
        <v>45856</v>
      </c>
      <c r="AN922" s="29">
        <f>_xll.qlCalendarAdvance(Calendar,AN921,AL922,"f",,Trigger)</f>
        <v>45860</v>
      </c>
      <c r="AO922" s="29">
        <f>_xll.qlInterestRateIndexMaturity(IborIndex&amp;Tenor,AN922,Trigger)</f>
        <v>45891</v>
      </c>
      <c r="AP922" s="66">
        <f>_xll.qlIndexFixing($Z$5,AM922,,Trigger)</f>
        <v>1.899244729559043E-2</v>
      </c>
      <c r="AQ922" s="66">
        <f>_xll.qlIndexFixing($AS$1,AN922,,Trigger)</f>
        <v>1.8993068634148291E-2</v>
      </c>
      <c r="AR922" s="189">
        <f t="shared" si="30"/>
        <v>-6.2133855786156156E-3</v>
      </c>
    </row>
    <row r="923" spans="38:44" ht="11.25" customHeight="1" x14ac:dyDescent="0.25">
      <c r="AL923" s="30" t="s">
        <v>38</v>
      </c>
      <c r="AM923" s="29">
        <f>_xll.qlInterestRateIndexFixingDate(IborIndex&amp;Tenor,AN923,Trigger)</f>
        <v>45863</v>
      </c>
      <c r="AN923" s="29">
        <f>_xll.qlCalendarAdvance(Calendar,AN922,AL923,"f",,Trigger)</f>
        <v>45867</v>
      </c>
      <c r="AO923" s="29">
        <f>_xll.qlInterestRateIndexMaturity(IborIndex&amp;Tenor,AN923,Trigger)</f>
        <v>45898</v>
      </c>
      <c r="AP923" s="66">
        <f>_xll.qlIndexFixing($Z$5,AM923,,Trigger)</f>
        <v>1.9000334022794642E-2</v>
      </c>
      <c r="AQ923" s="66">
        <f>_xll.qlIndexFixing($AS$1,AN923,,Trigger)</f>
        <v>1.9001758723580994E-2</v>
      </c>
      <c r="AR923" s="189">
        <f t="shared" si="30"/>
        <v>-1.4247007863524286E-2</v>
      </c>
    </row>
    <row r="924" spans="38:44" ht="11.25" customHeight="1" x14ac:dyDescent="0.25">
      <c r="AL924" s="30" t="s">
        <v>38</v>
      </c>
      <c r="AM924" s="29">
        <f>_xll.qlInterestRateIndexFixingDate(IborIndex&amp;Tenor,AN924,Trigger)</f>
        <v>45870</v>
      </c>
      <c r="AN924" s="29">
        <f>_xll.qlCalendarAdvance(Calendar,AN923,AL924,"f",,Trigger)</f>
        <v>45874</v>
      </c>
      <c r="AO924" s="29">
        <f>_xll.qlInterestRateIndexMaturity(IborIndex&amp;Tenor,AN924,Trigger)</f>
        <v>45905</v>
      </c>
      <c r="AP924" s="66">
        <f>_xll.qlIndexFixing($Z$5,AM924,,Trigger)</f>
        <v>1.9008067551523015E-2</v>
      </c>
      <c r="AQ924" s="66">
        <f>_xll.qlIndexFixing($AS$1,AN924,,Trigger)</f>
        <v>1.9018652010603099E-2</v>
      </c>
      <c r="AR924" s="189">
        <f t="shared" si="30"/>
        <v>-0.10584459080083958</v>
      </c>
    </row>
    <row r="925" spans="38:44" ht="11.25" customHeight="1" x14ac:dyDescent="0.25">
      <c r="AL925" s="30" t="s">
        <v>38</v>
      </c>
      <c r="AM925" s="29">
        <f>_xll.qlInterestRateIndexFixingDate(IborIndex&amp;Tenor,AN925,Trigger)</f>
        <v>45877</v>
      </c>
      <c r="AN925" s="29">
        <f>_xll.qlCalendarAdvance(Calendar,AN924,AL925,"f",,Trigger)</f>
        <v>45881</v>
      </c>
      <c r="AO925" s="29">
        <f>_xll.qlInterestRateIndexMaturity(IborIndex&amp;Tenor,AN925,Trigger)</f>
        <v>45912</v>
      </c>
      <c r="AP925" s="66">
        <f>_xll.qlIndexFixing($Z$5,AM925,,Trigger)</f>
        <v>1.9017367148287927E-2</v>
      </c>
      <c r="AQ925" s="66">
        <f>_xll.qlIndexFixing($AS$1,AN925,,Trigger)</f>
        <v>1.9031140385264989E-2</v>
      </c>
      <c r="AR925" s="189">
        <f t="shared" si="30"/>
        <v>-0.13773236977061148</v>
      </c>
    </row>
    <row r="926" spans="38:44" ht="11.25" customHeight="1" x14ac:dyDescent="0.25">
      <c r="AL926" s="30" t="s">
        <v>38</v>
      </c>
      <c r="AM926" s="29">
        <f>_xll.qlInterestRateIndexFixingDate(IborIndex&amp;Tenor,AN926,Trigger)</f>
        <v>45884</v>
      </c>
      <c r="AN926" s="29">
        <f>_xll.qlCalendarAdvance(Calendar,AN925,AL926,"f",,Trigger)</f>
        <v>45888</v>
      </c>
      <c r="AO926" s="29">
        <f>_xll.qlInterestRateIndexMaturity(IborIndex&amp;Tenor,AN926,Trigger)</f>
        <v>45919</v>
      </c>
      <c r="AP926" s="66">
        <f>_xll.qlIndexFixing($Z$5,AM926,,Trigger)</f>
        <v>1.9028516681860452E-2</v>
      </c>
      <c r="AQ926" s="66">
        <f>_xll.qlIndexFixing($AS$1,AN926,,Trigger)</f>
        <v>1.9043476508910084E-2</v>
      </c>
      <c r="AR926" s="189">
        <f t="shared" si="30"/>
        <v>-0.14959827049632057</v>
      </c>
    </row>
    <row r="927" spans="38:44" ht="11.25" customHeight="1" x14ac:dyDescent="0.25">
      <c r="AL927" s="30" t="s">
        <v>38</v>
      </c>
      <c r="AM927" s="29">
        <f>_xll.qlInterestRateIndexFixingDate(IborIndex&amp;Tenor,AN927,Trigger)</f>
        <v>45891</v>
      </c>
      <c r="AN927" s="29">
        <f>_xll.qlCalendarAdvance(Calendar,AN926,AL927,"f",,Trigger)</f>
        <v>45895</v>
      </c>
      <c r="AO927" s="29">
        <f>_xll.qlInterestRateIndexMaturity(IborIndex&amp;Tenor,AN927,Trigger)</f>
        <v>45926</v>
      </c>
      <c r="AP927" s="66">
        <f>_xll.qlIndexFixing($Z$5,AM927,,Trigger)</f>
        <v>1.904159479001559E-2</v>
      </c>
      <c r="AQ927" s="66">
        <f>_xll.qlIndexFixing($AS$1,AN927,,Trigger)</f>
        <v>1.9055699479373356E-2</v>
      </c>
      <c r="AR927" s="189">
        <f t="shared" si="30"/>
        <v>-0.14104689357766209</v>
      </c>
    </row>
    <row r="928" spans="38:44" ht="11.25" customHeight="1" x14ac:dyDescent="0.25">
      <c r="AL928" s="30" t="s">
        <v>38</v>
      </c>
      <c r="AM928" s="29">
        <f>_xll.qlInterestRateIndexFixingDate(IborIndex&amp;Tenor,AN928,Trigger)</f>
        <v>45898</v>
      </c>
      <c r="AN928" s="29">
        <f>_xll.qlCalendarAdvance(Calendar,AN927,AL928,"f",,Trigger)</f>
        <v>45902</v>
      </c>
      <c r="AO928" s="29">
        <f>_xll.qlInterestRateIndexMaturity(IborIndex&amp;Tenor,AN928,Trigger)</f>
        <v>45932</v>
      </c>
      <c r="AP928" s="66">
        <f>_xll.qlIndexFixing($Z$5,AM928,,Trigger)</f>
        <v>1.9055034124006553E-2</v>
      </c>
      <c r="AQ928" s="66">
        <f>_xll.qlIndexFixing($AS$1,AN928,,Trigger)</f>
        <v>1.9067847881704958E-2</v>
      </c>
      <c r="AR928" s="189">
        <f t="shared" si="30"/>
        <v>-0.12813757698404427</v>
      </c>
    </row>
    <row r="929" spans="38:44" ht="11.25" customHeight="1" x14ac:dyDescent="0.25">
      <c r="AL929" s="30" t="s">
        <v>38</v>
      </c>
      <c r="AM929" s="29">
        <f>_xll.qlInterestRateIndexFixingDate(IborIndex&amp;Tenor,AN929,Trigger)</f>
        <v>45905</v>
      </c>
      <c r="AN929" s="29">
        <f>_xll.qlCalendarAdvance(Calendar,AN928,AL929,"f",,Trigger)</f>
        <v>45909</v>
      </c>
      <c r="AO929" s="29">
        <f>_xll.qlInterestRateIndexMaturity(IborIndex&amp;Tenor,AN929,Trigger)</f>
        <v>45939</v>
      </c>
      <c r="AP929" s="66">
        <f>_xll.qlIndexFixing($Z$5,AM929,,Trigger)</f>
        <v>1.9070751589780777E-2</v>
      </c>
      <c r="AQ929" s="66">
        <f>_xll.qlIndexFixing($AS$1,AN929,,Trigger)</f>
        <v>1.9079943354685658E-2</v>
      </c>
      <c r="AR929" s="189">
        <f t="shared" si="30"/>
        <v>-9.1917649048811612E-2</v>
      </c>
    </row>
    <row r="930" spans="38:44" ht="11.25" customHeight="1" x14ac:dyDescent="0.25">
      <c r="AL930" s="30" t="s">
        <v>38</v>
      </c>
      <c r="AM930" s="29">
        <f>_xll.qlInterestRateIndexFixingDate(IborIndex&amp;Tenor,AN930,Trigger)</f>
        <v>45912</v>
      </c>
      <c r="AN930" s="29">
        <f>_xll.qlCalendarAdvance(Calendar,AN929,AL930,"f",,Trigger)</f>
        <v>45916</v>
      </c>
      <c r="AO930" s="29">
        <f>_xll.qlInterestRateIndexMaturity(IborIndex&amp;Tenor,AN930,Trigger)</f>
        <v>45946</v>
      </c>
      <c r="AP930" s="66">
        <f>_xll.qlIndexFixing($Z$5,AM930,,Trigger)</f>
        <v>1.9086292887171119E-2</v>
      </c>
      <c r="AQ930" s="66">
        <f>_xll.qlIndexFixing($AS$1,AN930,,Trigger)</f>
        <v>1.909198711403548E-2</v>
      </c>
      <c r="AR930" s="189">
        <f t="shared" si="30"/>
        <v>-5.6942268643611627E-2</v>
      </c>
    </row>
    <row r="931" spans="38:44" ht="11.25" customHeight="1" x14ac:dyDescent="0.25">
      <c r="AL931" s="30" t="s">
        <v>38</v>
      </c>
      <c r="AM931" s="29">
        <f>_xll.qlInterestRateIndexFixingDate(IborIndex&amp;Tenor,AN931,Trigger)</f>
        <v>45919</v>
      </c>
      <c r="AN931" s="29">
        <f>_xll.qlCalendarAdvance(Calendar,AN930,AL931,"f",,Trigger)</f>
        <v>45923</v>
      </c>
      <c r="AO931" s="29">
        <f>_xll.qlInterestRateIndexMaturity(IborIndex&amp;Tenor,AN931,Trigger)</f>
        <v>45953</v>
      </c>
      <c r="AP931" s="66">
        <f>_xll.qlIndexFixing($Z$5,AM931,,Trigger)</f>
        <v>1.9101657725567378E-2</v>
      </c>
      <c r="AQ931" s="66">
        <f>_xll.qlIndexFixing($AS$1,AN931,,Trigger)</f>
        <v>1.9103979159582063E-2</v>
      </c>
      <c r="AR931" s="189">
        <f t="shared" si="30"/>
        <v>-2.3214340146848755E-2</v>
      </c>
    </row>
    <row r="932" spans="38:44" ht="11.25" customHeight="1" x14ac:dyDescent="0.25">
      <c r="AL932" s="30" t="s">
        <v>38</v>
      </c>
      <c r="AM932" s="29">
        <f>_xll.qlInterestRateIndexFixingDate(IborIndex&amp;Tenor,AN932,Trigger)</f>
        <v>45926</v>
      </c>
      <c r="AN932" s="29">
        <f>_xll.qlCalendarAdvance(Calendar,AN931,AL932,"f",,Trigger)</f>
        <v>45930</v>
      </c>
      <c r="AO932" s="29">
        <f>_xll.qlInterestRateIndexMaturity(IborIndex&amp;Tenor,AN932,Trigger)</f>
        <v>45961</v>
      </c>
      <c r="AP932" s="66">
        <f>_xll.qlIndexFixing($Z$5,AM932,,Trigger)</f>
        <v>1.9118422092620473E-2</v>
      </c>
      <c r="AQ932" s="66">
        <f>_xll.qlIndexFixing($AS$1,AN932,,Trigger)</f>
        <v>1.9115919491165534E-2</v>
      </c>
      <c r="AR932" s="189">
        <f t="shared" si="30"/>
        <v>2.5026014549393849E-2</v>
      </c>
    </row>
    <row r="933" spans="38:44" ht="11.25" customHeight="1" x14ac:dyDescent="0.25">
      <c r="AL933" s="30" t="s">
        <v>38</v>
      </c>
      <c r="AM933" s="29">
        <f>_xll.qlInterestRateIndexFixingDate(IborIndex&amp;Tenor,AN933,Trigger)</f>
        <v>45933</v>
      </c>
      <c r="AN933" s="29">
        <f>_xll.qlCalendarAdvance(Calendar,AN932,AL933,"f",,Trigger)</f>
        <v>45937</v>
      </c>
      <c r="AO933" s="29">
        <f>_xll.qlInterestRateIndexMaturity(IborIndex&amp;Tenor,AN933,Trigger)</f>
        <v>45968</v>
      </c>
      <c r="AP933" s="66">
        <f>_xll.qlIndexFixing($Z$5,AM933,,Trigger)</f>
        <v>1.9133421265520312E-2</v>
      </c>
      <c r="AQ933" s="66">
        <f>_xll.qlIndexFixing($AS$1,AN933,,Trigger)</f>
        <v>1.9127808108621025E-2</v>
      </c>
      <c r="AR933" s="189">
        <f t="shared" si="30"/>
        <v>5.6131568992867642E-2</v>
      </c>
    </row>
    <row r="934" spans="38:44" ht="11.25" customHeight="1" x14ac:dyDescent="0.25">
      <c r="AL934" s="30" t="s">
        <v>38</v>
      </c>
      <c r="AM934" s="29">
        <f>_xll.qlInterestRateIndexFixingDate(IborIndex&amp;Tenor,AN934,Trigger)</f>
        <v>45940</v>
      </c>
      <c r="AN934" s="29">
        <f>_xll.qlCalendarAdvance(Calendar,AN933,AL934,"f",,Trigger)</f>
        <v>45944</v>
      </c>
      <c r="AO934" s="29">
        <f>_xll.qlInterestRateIndexMaturity(IborIndex&amp;Tenor,AN934,Trigger)</f>
        <v>45975</v>
      </c>
      <c r="AP934" s="66">
        <f>_xll.qlIndexFixing($Z$5,AM934,,Trigger)</f>
        <v>1.914824307806923E-2</v>
      </c>
      <c r="AQ934" s="66">
        <f>_xll.qlIndexFixing($AS$1,AN934,,Trigger)</f>
        <v>1.9139645011786166E-2</v>
      </c>
      <c r="AR934" s="189">
        <f t="shared" si="30"/>
        <v>8.5980662830643928E-2</v>
      </c>
    </row>
    <row r="935" spans="38:44" ht="11.25" customHeight="1" x14ac:dyDescent="0.25">
      <c r="AL935" s="30" t="s">
        <v>38</v>
      </c>
      <c r="AM935" s="29">
        <f>_xll.qlInterestRateIndexFixingDate(IborIndex&amp;Tenor,AN935,Trigger)</f>
        <v>45947</v>
      </c>
      <c r="AN935" s="29">
        <f>_xll.qlCalendarAdvance(Calendar,AN934,AL935,"f",,Trigger)</f>
        <v>45951</v>
      </c>
      <c r="AO935" s="29">
        <f>_xll.qlInterestRateIndexMaturity(IborIndex&amp;Tenor,AN935,Trigger)</f>
        <v>45982</v>
      </c>
      <c r="AP935" s="66">
        <f>_xll.qlIndexFixing($Z$5,AM935,,Trigger)</f>
        <v>1.916288723965066E-2</v>
      </c>
      <c r="AQ935" s="66">
        <f>_xll.qlIndexFixing($AS$1,AN935,,Trigger)</f>
        <v>1.9151430200493591E-2</v>
      </c>
      <c r="AR935" s="189">
        <f t="shared" si="30"/>
        <v>0.11457039157069387</v>
      </c>
    </row>
    <row r="936" spans="38:44" ht="11.25" customHeight="1" x14ac:dyDescent="0.25">
      <c r="AL936" s="30" t="s">
        <v>38</v>
      </c>
      <c r="AM936" s="29">
        <f>_xll.qlInterestRateIndexFixingDate(IborIndex&amp;Tenor,AN936,Trigger)</f>
        <v>45954</v>
      </c>
      <c r="AN936" s="29">
        <f>_xll.qlCalendarAdvance(Calendar,AN935,AL936,"f",,Trigger)</f>
        <v>45958</v>
      </c>
      <c r="AO936" s="29">
        <f>_xll.qlInterestRateIndexMaturity(IborIndex&amp;Tenor,AN936,Trigger)</f>
        <v>45989</v>
      </c>
      <c r="AP936" s="66">
        <f>_xll.qlIndexFixing($Z$5,AM936,,Trigger)</f>
        <v>1.9177353459645465E-2</v>
      </c>
      <c r="AQ936" s="66">
        <f>_xll.qlIndexFixing($AS$1,AN936,,Trigger)</f>
        <v>1.9159132998279756E-2</v>
      </c>
      <c r="AR936" s="189">
        <f t="shared" si="30"/>
        <v>0.18220461365708873</v>
      </c>
    </row>
    <row r="937" spans="38:44" ht="11.25" customHeight="1" x14ac:dyDescent="0.25">
      <c r="AL937" s="30" t="s">
        <v>38</v>
      </c>
      <c r="AM937" s="29">
        <f>_xll.qlInterestRateIndexFixingDate(IborIndex&amp;Tenor,AN937,Trigger)</f>
        <v>45961</v>
      </c>
      <c r="AN937" s="29">
        <f>_xll.qlCalendarAdvance(Calendar,AN936,AL937,"f",,Trigger)</f>
        <v>45965</v>
      </c>
      <c r="AO937" s="29">
        <f>_xll.qlInterestRateIndexMaturity(IborIndex&amp;Tenor,AN937,Trigger)</f>
        <v>45995</v>
      </c>
      <c r="AP937" s="66">
        <f>_xll.qlIndexFixing($Z$5,AM937,,Trigger)</f>
        <v>1.9190124843670553E-2</v>
      </c>
      <c r="AQ937" s="66">
        <f>_xll.qlIndexFixing($AS$1,AN937,,Trigger)</f>
        <v>1.9174845433893306E-2</v>
      </c>
      <c r="AR937" s="189">
        <f t="shared" si="30"/>
        <v>0.15279409777246844</v>
      </c>
    </row>
    <row r="938" spans="38:44" ht="11.25" customHeight="1" x14ac:dyDescent="0.25">
      <c r="AL938" s="30" t="s">
        <v>38</v>
      </c>
      <c r="AM938" s="29">
        <f>_xll.qlInterestRateIndexFixingDate(IborIndex&amp;Tenor,AN938,Trigger)</f>
        <v>45968</v>
      </c>
      <c r="AN938" s="29">
        <f>_xll.qlCalendarAdvance(Calendar,AN937,AL938,"f",,Trigger)</f>
        <v>45972</v>
      </c>
      <c r="AO938" s="29">
        <f>_xll.qlInterestRateIndexMaturity(IborIndex&amp;Tenor,AN938,Trigger)</f>
        <v>46002</v>
      </c>
      <c r="AP938" s="66">
        <f>_xll.qlIndexFixing($Z$5,AM938,,Trigger)</f>
        <v>1.9204246332534147E-2</v>
      </c>
      <c r="AQ938" s="66">
        <f>_xll.qlIndexFixing($AS$1,AN938,,Trigger)</f>
        <v>1.9186475478265852E-2</v>
      </c>
      <c r="AR938" s="189">
        <f t="shared" si="30"/>
        <v>0.17770854268295277</v>
      </c>
    </row>
    <row r="939" spans="38:44" ht="11.25" customHeight="1" x14ac:dyDescent="0.25">
      <c r="AL939" s="30" t="s">
        <v>38</v>
      </c>
      <c r="AM939" s="29">
        <f>_xll.qlInterestRateIndexFixingDate(IborIndex&amp;Tenor,AN939,Trigger)</f>
        <v>45975</v>
      </c>
      <c r="AN939" s="29">
        <f>_xll.qlCalendarAdvance(Calendar,AN938,AL939,"f",,Trigger)</f>
        <v>45979</v>
      </c>
      <c r="AO939" s="29">
        <f>_xll.qlInterestRateIndexMaturity(IborIndex&amp;Tenor,AN939,Trigger)</f>
        <v>46009</v>
      </c>
      <c r="AP939" s="66">
        <f>_xll.qlIndexFixing($Z$5,AM939,,Trigger)</f>
        <v>1.9218189037745859E-2</v>
      </c>
      <c r="AQ939" s="66">
        <f>_xll.qlIndexFixing($AS$1,AN939,,Trigger)</f>
        <v>1.9198053807536197E-2</v>
      </c>
      <c r="AR939" s="189">
        <f t="shared" si="30"/>
        <v>0.20135230209661348</v>
      </c>
    </row>
    <row r="940" spans="38:44" ht="11.25" customHeight="1" x14ac:dyDescent="0.25">
      <c r="AL940" s="30" t="s">
        <v>38</v>
      </c>
      <c r="AM940" s="29">
        <f>_xll.qlInterestRateIndexFixingDate(IborIndex&amp;Tenor,AN940,Trigger)</f>
        <v>45982</v>
      </c>
      <c r="AN940" s="29">
        <f>_xll.qlCalendarAdvance(Calendar,AN939,AL940,"f",,Trigger)</f>
        <v>45986</v>
      </c>
      <c r="AO940" s="29">
        <f>_xll.qlInterestRateIndexMaturity(IborIndex&amp;Tenor,AN940,Trigger)</f>
        <v>46020</v>
      </c>
      <c r="AP940" s="66">
        <f>_xll.qlIndexFixing($Z$5,AM940,,Trigger)</f>
        <v>1.9237867832125301E-2</v>
      </c>
      <c r="AQ940" s="66">
        <f>_xll.qlIndexFixing($AS$1,AN940,,Trigger)</f>
        <v>1.9209580421546968E-2</v>
      </c>
      <c r="AR940" s="189">
        <f t="shared" si="30"/>
        <v>0.28287410578333588</v>
      </c>
    </row>
    <row r="941" spans="38:44" ht="11.25" customHeight="1" x14ac:dyDescent="0.25">
      <c r="AL941" s="30" t="s">
        <v>38</v>
      </c>
      <c r="AM941" s="29">
        <f>_xll.qlInterestRateIndexFixingDate(IborIndex&amp;Tenor,AN941,Trigger)</f>
        <v>45989</v>
      </c>
      <c r="AN941" s="29">
        <f>_xll.qlCalendarAdvance(Calendar,AN940,AL941,"f",,Trigger)</f>
        <v>45993</v>
      </c>
      <c r="AO941" s="29">
        <f>_xll.qlInterestRateIndexMaturity(IborIndex&amp;Tenor,AN941,Trigger)</f>
        <v>46024</v>
      </c>
      <c r="AP941" s="66">
        <f>_xll.qlIndexFixing($Z$5,AM941,,Trigger)</f>
        <v>1.924700526474063E-2</v>
      </c>
      <c r="AQ941" s="66">
        <f>_xll.qlIndexFixing($AS$1,AN941,,Trigger)</f>
        <v>1.9221055320138292E-2</v>
      </c>
      <c r="AR941" s="189">
        <f t="shared" si="30"/>
        <v>0.25949944602338126</v>
      </c>
    </row>
    <row r="942" spans="38:44" ht="11.25" customHeight="1" x14ac:dyDescent="0.25">
      <c r="AL942" s="30" t="s">
        <v>38</v>
      </c>
      <c r="AM942" s="29">
        <f>_xll.qlInterestRateIndexFixingDate(IborIndex&amp;Tenor,AN942,Trigger)</f>
        <v>45996</v>
      </c>
      <c r="AN942" s="29">
        <f>_xll.qlCalendarAdvance(Calendar,AN941,AL942,"f",,Trigger)</f>
        <v>46000</v>
      </c>
      <c r="AO942" s="29">
        <f>_xll.qlInterestRateIndexMaturity(IborIndex&amp;Tenor,AN942,Trigger)</f>
        <v>46031</v>
      </c>
      <c r="AP942" s="66">
        <f>_xll.qlIndexFixing($Z$5,AM942,,Trigger)</f>
        <v>1.9260397732662374E-2</v>
      </c>
      <c r="AQ942" s="66">
        <f>_xll.qlIndexFixing($AS$1,AN942,,Trigger)</f>
        <v>1.9232478503157791E-2</v>
      </c>
      <c r="AR942" s="189">
        <f t="shared" si="30"/>
        <v>0.27919229504583254</v>
      </c>
    </row>
    <row r="943" spans="38:44" ht="11.25" customHeight="1" x14ac:dyDescent="0.25">
      <c r="AL943" s="30" t="s">
        <v>38</v>
      </c>
      <c r="AM943" s="29">
        <f>_xll.qlInterestRateIndexFixingDate(IborIndex&amp;Tenor,AN943,Trigger)</f>
        <v>46003</v>
      </c>
      <c r="AN943" s="29">
        <f>_xll.qlCalendarAdvance(Calendar,AN942,AL943,"f",,Trigger)</f>
        <v>46007</v>
      </c>
      <c r="AO943" s="29">
        <f>_xll.qlInterestRateIndexMaturity(IborIndex&amp;Tenor,AN943,Trigger)</f>
        <v>46038</v>
      </c>
      <c r="AP943" s="66">
        <f>_xll.qlIndexFixing($Z$5,AM943,,Trigger)</f>
        <v>1.9273610224874942E-2</v>
      </c>
      <c r="AQ943" s="66">
        <f>_xll.qlIndexFixing($AS$1,AN943,,Trigger)</f>
        <v>1.9243849970440596E-2</v>
      </c>
      <c r="AR943" s="189">
        <f t="shared" si="30"/>
        <v>0.29760254434345323</v>
      </c>
    </row>
    <row r="944" spans="38:44" ht="11.25" customHeight="1" x14ac:dyDescent="0.25">
      <c r="AL944" s="30" t="s">
        <v>38</v>
      </c>
      <c r="AM944" s="29">
        <f>_xll.qlInterestRateIndexFixingDate(IborIndex&amp;Tenor,AN944,Trigger)</f>
        <v>46010</v>
      </c>
      <c r="AN944" s="29">
        <f>_xll.qlCalendarAdvance(Calendar,AN943,AL944,"f",,Trigger)</f>
        <v>46014</v>
      </c>
      <c r="AO944" s="29">
        <f>_xll.qlInterestRateIndexMaturity(IborIndex&amp;Tenor,AN944,Trigger)</f>
        <v>46045</v>
      </c>
      <c r="AP944" s="66">
        <f>_xll.qlIndexFixing($Z$5,AM944,,Trigger)</f>
        <v>1.92866424508185E-2</v>
      </c>
      <c r="AQ944" s="66">
        <f>_xll.qlIndexFixing($AS$1,AN944,,Trigger)</f>
        <v>1.9260298029611395E-2</v>
      </c>
      <c r="AR944" s="189">
        <f t="shared" si="30"/>
        <v>0.26344421207104979</v>
      </c>
    </row>
    <row r="945" spans="38:44" ht="11.25" customHeight="1" x14ac:dyDescent="0.25">
      <c r="AL945" s="30" t="s">
        <v>38</v>
      </c>
      <c r="AM945" s="29">
        <f>_xll.qlInterestRateIndexFixingDate(IborIndex&amp;Tenor,AN945,Trigger)</f>
        <v>46015</v>
      </c>
      <c r="AN945" s="29">
        <f>_xll.qlCalendarAdvance(Calendar,AN944,AL945,"f",,Trigger)</f>
        <v>46021</v>
      </c>
      <c r="AO945" s="29">
        <f>_xll.qlInterestRateIndexMaturity(IborIndex&amp;Tenor,AN945,Trigger)</f>
        <v>46052</v>
      </c>
      <c r="AP945" s="66">
        <f>_xll.qlIndexFixing($Z$5,AM945,,Trigger)</f>
        <v>1.9299494119938376E-2</v>
      </c>
      <c r="AQ945" s="66">
        <f>_xll.qlIndexFixing($AS$1,AN945,,Trigger)</f>
        <v>1.92667281197079E-2</v>
      </c>
      <c r="AR945" s="189">
        <f t="shared" si="30"/>
        <v>0.32766000230475406</v>
      </c>
    </row>
    <row r="946" spans="38:44" ht="11.25" customHeight="1" x14ac:dyDescent="0.25">
      <c r="AL946" s="30" t="s">
        <v>38</v>
      </c>
      <c r="AM946" s="29">
        <f>_xll.qlInterestRateIndexFixingDate(IborIndex&amp;Tenor,AN946,Trigger)</f>
        <v>46024</v>
      </c>
      <c r="AN946" s="29">
        <f>_xll.qlCalendarAdvance(Calendar,AN945,AL946,"f",,Trigger)</f>
        <v>46028</v>
      </c>
      <c r="AO946" s="29">
        <f>_xll.qlInterestRateIndexMaturity(IborIndex&amp;Tenor,AN946,Trigger)</f>
        <v>46059</v>
      </c>
      <c r="AP946" s="66">
        <f>_xll.qlIndexFixing($Z$5,AM946,,Trigger)</f>
        <v>1.9312164941690201E-2</v>
      </c>
      <c r="AQ946" s="66">
        <f>_xll.qlIndexFixing($AS$1,AN946,,Trigger)</f>
        <v>1.927765407632509E-2</v>
      </c>
      <c r="AR946" s="189">
        <f t="shared" si="30"/>
        <v>0.34510865365110915</v>
      </c>
    </row>
    <row r="947" spans="38:44" ht="11.25" customHeight="1" x14ac:dyDescent="0.25">
      <c r="AL947" s="30" t="s">
        <v>38</v>
      </c>
      <c r="AM947" s="29">
        <f>_xll.qlInterestRateIndexFixingDate(IborIndex&amp;Tenor,AN947,Trigger)</f>
        <v>46031</v>
      </c>
      <c r="AN947" s="29">
        <f>_xll.qlCalendarAdvance(Calendar,AN946,AL947,"f",,Trigger)</f>
        <v>46035</v>
      </c>
      <c r="AO947" s="29">
        <f>_xll.qlInterestRateIndexMaturity(IborIndex&amp;Tenor,AN947,Trigger)</f>
        <v>46066</v>
      </c>
      <c r="AP947" s="66">
        <f>_xll.qlIndexFixing($Z$5,AM947,,Trigger)</f>
        <v>1.9324654625529614E-2</v>
      </c>
      <c r="AQ947" s="66">
        <f>_xll.qlIndexFixing($AS$1,AN947,,Trigger)</f>
        <v>1.9288818679117359E-2</v>
      </c>
      <c r="AR947" s="189">
        <f t="shared" si="30"/>
        <v>0.35835946412255543</v>
      </c>
    </row>
    <row r="948" spans="38:44" ht="11.25" customHeight="1" x14ac:dyDescent="0.25">
      <c r="AL948" s="30" t="s">
        <v>38</v>
      </c>
      <c r="AM948" s="29">
        <f>_xll.qlInterestRateIndexFixingDate(IborIndex&amp;Tenor,AN948,Trigger)</f>
        <v>46038</v>
      </c>
      <c r="AN948" s="29">
        <f>_xll.qlCalendarAdvance(Calendar,AN947,AL948,"f",,Trigger)</f>
        <v>46042</v>
      </c>
      <c r="AO948" s="29">
        <f>_xll.qlInterestRateIndexMaturity(IborIndex&amp;Tenor,AN948,Trigger)</f>
        <v>46073</v>
      </c>
      <c r="AP948" s="66">
        <f>_xll.qlIndexFixing($Z$5,AM948,,Trigger)</f>
        <v>1.9336962880925148E-2</v>
      </c>
      <c r="AQ948" s="66">
        <f>_xll.qlIndexFixing($AS$1,AN948,,Trigger)</f>
        <v>1.9299931565398554E-2</v>
      </c>
      <c r="AR948" s="189">
        <f t="shared" si="30"/>
        <v>0.37031315526594305</v>
      </c>
    </row>
    <row r="949" spans="38:44" ht="11.25" customHeight="1" x14ac:dyDescent="0.25">
      <c r="AL949" s="30" t="s">
        <v>38</v>
      </c>
      <c r="AM949" s="29">
        <f>_xll.qlInterestRateIndexFixingDate(IborIndex&amp;Tenor,AN949,Trigger)</f>
        <v>46045</v>
      </c>
      <c r="AN949" s="29">
        <f>_xll.qlCalendarAdvance(Calendar,AN948,AL949,"f",,Trigger)</f>
        <v>46049</v>
      </c>
      <c r="AO949" s="29">
        <f>_xll.qlInterestRateIndexMaturity(IborIndex&amp;Tenor,AN949,Trigger)</f>
        <v>46080</v>
      </c>
      <c r="AP949" s="66">
        <f>_xll.qlIndexFixing($Z$5,AM949,,Trigger)</f>
        <v>1.9349089417355646E-2</v>
      </c>
      <c r="AQ949" s="66">
        <f>_xll.qlIndexFixing($AS$1,AN949,,Trigger)</f>
        <v>1.9307082427960986E-2</v>
      </c>
      <c r="AR949" s="189">
        <f t="shared" si="30"/>
        <v>0.42006989394660632</v>
      </c>
    </row>
    <row r="950" spans="38:44" ht="11.25" customHeight="1" x14ac:dyDescent="0.25">
      <c r="AL950" s="30" t="s">
        <v>38</v>
      </c>
      <c r="AM950" s="29">
        <f>_xll.qlInterestRateIndexFixingDate(IborIndex&amp;Tenor,AN950,Trigger)</f>
        <v>46052</v>
      </c>
      <c r="AN950" s="29">
        <f>_xll.qlCalendarAdvance(Calendar,AN949,AL950,"f",,Trigger)</f>
        <v>46056</v>
      </c>
      <c r="AO950" s="29">
        <f>_xll.qlInterestRateIndexMaturity(IborIndex&amp;Tenor,AN950,Trigger)</f>
        <v>46084</v>
      </c>
      <c r="AP950" s="66">
        <f>_xll.qlIndexFixing($Z$5,AM950,,Trigger)</f>
        <v>1.9356956653403059E-2</v>
      </c>
      <c r="AQ950" s="66">
        <f>_xll.qlIndexFixing($AS$1,AN950,,Trigger)</f>
        <v>1.9316800359812727E-2</v>
      </c>
      <c r="AR950" s="189">
        <f t="shared" si="30"/>
        <v>0.40156293590332126</v>
      </c>
    </row>
    <row r="951" spans="38:44" ht="11.25" customHeight="1" x14ac:dyDescent="0.25">
      <c r="AL951" s="30" t="s">
        <v>38</v>
      </c>
      <c r="AM951" s="29">
        <f>_xll.qlInterestRateIndexFixingDate(IborIndex&amp;Tenor,AN951,Trigger)</f>
        <v>46059</v>
      </c>
      <c r="AN951" s="29">
        <f>_xll.qlCalendarAdvance(Calendar,AN950,AL951,"f",,Trigger)</f>
        <v>46063</v>
      </c>
      <c r="AO951" s="29">
        <f>_xll.qlInterestRateIndexMaturity(IborIndex&amp;Tenor,AN951,Trigger)</f>
        <v>46091</v>
      </c>
      <c r="AP951" s="66">
        <f>_xll.qlIndexFixing($Z$5,AM951,,Trigger)</f>
        <v>1.9368756110111907E-2</v>
      </c>
      <c r="AQ951" s="66">
        <f>_xll.qlIndexFixing($AS$1,AN951,,Trigger)</f>
        <v>1.9327770518262937E-2</v>
      </c>
      <c r="AR951" s="189">
        <f t="shared" si="30"/>
        <v>0.40985591848969466</v>
      </c>
    </row>
    <row r="952" spans="38:44" ht="11.25" customHeight="1" x14ac:dyDescent="0.25">
      <c r="AL952" s="30" t="s">
        <v>38</v>
      </c>
      <c r="AM952" s="29">
        <f>_xll.qlInterestRateIndexFixingDate(IborIndex&amp;Tenor,AN952,Trigger)</f>
        <v>46066</v>
      </c>
      <c r="AN952" s="29">
        <f>_xll.qlCalendarAdvance(Calendar,AN951,AL952,"f",,Trigger)</f>
        <v>46070</v>
      </c>
      <c r="AO952" s="29">
        <f>_xll.qlInterestRateIndexMaturity(IborIndex&amp;Tenor,AN952,Trigger)</f>
        <v>46098</v>
      </c>
      <c r="AP952" s="66">
        <f>_xll.qlIndexFixing($Z$5,AM952,,Trigger)</f>
        <v>1.9380373066865606E-2</v>
      </c>
      <c r="AQ952" s="66">
        <f>_xll.qlIndexFixing($AS$1,AN952,,Trigger)</f>
        <v>1.9338688969406142E-2</v>
      </c>
      <c r="AR952" s="189">
        <f t="shared" si="30"/>
        <v>0.41684097459464275</v>
      </c>
    </row>
    <row r="953" spans="38:44" ht="11.25" customHeight="1" x14ac:dyDescent="0.25">
      <c r="AL953" s="30" t="s">
        <v>38</v>
      </c>
      <c r="AM953" s="29">
        <f>_xll.qlInterestRateIndexFixingDate(IborIndex&amp;Tenor,AN953,Trigger)</f>
        <v>46073</v>
      </c>
      <c r="AN953" s="29">
        <f>_xll.qlCalendarAdvance(Calendar,AN952,AL953,"f",,Trigger)</f>
        <v>46077</v>
      </c>
      <c r="AO953" s="29">
        <f>_xll.qlInterestRateIndexMaturity(IborIndex&amp;Tenor,AN953,Trigger)</f>
        <v>46105</v>
      </c>
      <c r="AP953" s="66">
        <f>_xll.qlIndexFixing($Z$5,AM953,,Trigger)</f>
        <v>1.9391807233270733E-2</v>
      </c>
      <c r="AQ953" s="66">
        <f>_xll.qlIndexFixing($AS$1,AN953,,Trigger)</f>
        <v>1.9349555713111016E-2</v>
      </c>
      <c r="AR953" s="189">
        <f t="shared" si="30"/>
        <v>0.42251520159717476</v>
      </c>
    </row>
    <row r="954" spans="38:44" ht="11.25" customHeight="1" x14ac:dyDescent="0.25">
      <c r="AL954" s="30" t="s">
        <v>38</v>
      </c>
      <c r="AM954" s="29">
        <f>_xll.qlInterestRateIndexFixingDate(IborIndex&amp;Tenor,AN954,Trigger)</f>
        <v>46080</v>
      </c>
      <c r="AN954" s="29">
        <f>_xll.qlCalendarAdvance(Calendar,AN953,AL954,"f",,Trigger)</f>
        <v>46084</v>
      </c>
      <c r="AO954" s="29">
        <f>_xll.qlInterestRateIndexMaturity(IborIndex&amp;Tenor,AN954,Trigger)</f>
        <v>46119</v>
      </c>
      <c r="AP954" s="66">
        <f>_xll.qlIndexFixing($Z$5,AM954,,Trigger)</f>
        <v>1.9412207192478905E-2</v>
      </c>
      <c r="AQ954" s="66">
        <f>_xll.qlIndexFixing($AS$1,AN954,,Trigger)</f>
        <v>1.9366810220787688E-2</v>
      </c>
      <c r="AR954" s="189">
        <f t="shared" si="30"/>
        <v>0.45396971691216703</v>
      </c>
    </row>
    <row r="955" spans="38:44" ht="11.25" customHeight="1" x14ac:dyDescent="0.25">
      <c r="AL955" s="30" t="s">
        <v>38</v>
      </c>
      <c r="AM955" s="29">
        <f>_xll.qlInterestRateIndexFixingDate(IborIndex&amp;Tenor,AN955,Trigger)</f>
        <v>46087</v>
      </c>
      <c r="AN955" s="29">
        <f>_xll.qlCalendarAdvance(Calendar,AN954,AL955,"f",,Trigger)</f>
        <v>46091</v>
      </c>
      <c r="AO955" s="29">
        <f>_xll.qlInterestRateIndexMaturity(IborIndex&amp;Tenor,AN955,Trigger)</f>
        <v>46122</v>
      </c>
      <c r="AP955" s="66">
        <f>_xll.qlIndexFixing($Z$5,AM955,,Trigger)</f>
        <v>1.9418016269117315E-2</v>
      </c>
      <c r="AQ955" s="66">
        <f>_xll.qlIndexFixing($AS$1,AN955,,Trigger)</f>
        <v>1.9376273694342028E-2</v>
      </c>
      <c r="AR955" s="189">
        <f t="shared" si="30"/>
        <v>0.41742574775287256</v>
      </c>
    </row>
    <row r="956" spans="38:44" ht="11.25" customHeight="1" x14ac:dyDescent="0.25">
      <c r="AL956" s="30" t="s">
        <v>38</v>
      </c>
      <c r="AM956" s="29">
        <f>_xll.qlInterestRateIndexFixingDate(IborIndex&amp;Tenor,AN956,Trigger)</f>
        <v>46094</v>
      </c>
      <c r="AN956" s="29">
        <f>_xll.qlCalendarAdvance(Calendar,AN955,AL956,"f",,Trigger)</f>
        <v>46098</v>
      </c>
      <c r="AO956" s="29">
        <f>_xll.qlInterestRateIndexMaturity(IborIndex&amp;Tenor,AN956,Trigger)</f>
        <v>46129</v>
      </c>
      <c r="AP956" s="66">
        <f>_xll.qlIndexFixing($Z$5,AM956,,Trigger)</f>
        <v>1.9428862638684971E-2</v>
      </c>
      <c r="AQ956" s="66">
        <f>_xll.qlIndexFixing($AS$1,AN956,,Trigger)</f>
        <v>1.9386972843098982E-2</v>
      </c>
      <c r="AR956" s="189">
        <f t="shared" si="30"/>
        <v>0.41889795585989265</v>
      </c>
    </row>
    <row r="957" spans="38:44" ht="11.25" customHeight="1" x14ac:dyDescent="0.25">
      <c r="AL957" s="30" t="s">
        <v>38</v>
      </c>
      <c r="AM957" s="29">
        <f>_xll.qlInterestRateIndexFixingDate(IborIndex&amp;Tenor,AN957,Trigger)</f>
        <v>46101</v>
      </c>
      <c r="AN957" s="29">
        <f>_xll.qlCalendarAdvance(Calendar,AN956,AL957,"f",,Trigger)</f>
        <v>46105</v>
      </c>
      <c r="AO957" s="29">
        <f>_xll.qlInterestRateIndexMaturity(IborIndex&amp;Tenor,AN957,Trigger)</f>
        <v>46136</v>
      </c>
      <c r="AP957" s="66">
        <f>_xll.qlIndexFixing($Z$5,AM957,,Trigger)</f>
        <v>1.9439524965345265E-2</v>
      </c>
      <c r="AQ957" s="66">
        <f>_xll.qlIndexFixing($AS$1,AN957,,Trigger)</f>
        <v>1.9397620273995941E-2</v>
      </c>
      <c r="AR957" s="189">
        <f t="shared" si="30"/>
        <v>0.41904691349323869</v>
      </c>
    </row>
    <row r="958" spans="38:44" ht="11.25" customHeight="1" x14ac:dyDescent="0.25">
      <c r="AL958" s="30" t="s">
        <v>38</v>
      </c>
      <c r="AM958" s="29">
        <f>_xll.qlInterestRateIndexFixingDate(IborIndex&amp;Tenor,AN958,Trigger)</f>
        <v>46108</v>
      </c>
      <c r="AN958" s="29">
        <f>_xll.qlCalendarAdvance(Calendar,AN957,AL958,"f",,Trigger)</f>
        <v>46112</v>
      </c>
      <c r="AO958" s="29">
        <f>_xll.qlInterestRateIndexMaturity(IborIndex&amp;Tenor,AN958,Trigger)</f>
        <v>46142</v>
      </c>
      <c r="AP958" s="66">
        <f>_xll.qlIndexFixing($Z$5,AM958,,Trigger)</f>
        <v>1.9448745147618851E-2</v>
      </c>
      <c r="AQ958" s="66">
        <f>_xll.qlIndexFixing($AS$1,AN958,,Trigger)</f>
        <v>1.9408215986885524E-2</v>
      </c>
      <c r="AR958" s="189">
        <f t="shared" si="30"/>
        <v>0.40529160733326908</v>
      </c>
    </row>
    <row r="959" spans="38:44" ht="11.25" customHeight="1" x14ac:dyDescent="0.25">
      <c r="AL959" s="30" t="s">
        <v>38</v>
      </c>
      <c r="AM959" s="29">
        <f>_xll.qlInterestRateIndexFixingDate(IborIndex&amp;Tenor,AN959,Trigger)</f>
        <v>46113</v>
      </c>
      <c r="AN959" s="29">
        <f>_xll.qlCalendarAdvance(Calendar,AN958,AL959,"f",,Trigger)</f>
        <v>46119</v>
      </c>
      <c r="AO959" s="29">
        <f>_xll.qlInterestRateIndexMaturity(IborIndex&amp;Tenor,AN959,Trigger)</f>
        <v>46149</v>
      </c>
      <c r="AP959" s="66">
        <f>_xll.qlIndexFixing($Z$5,AM959,,Trigger)</f>
        <v>1.9459051172713515E-2</v>
      </c>
      <c r="AQ959" s="66">
        <f>_xll.qlIndexFixing($AS$1,AN959,,Trigger)</f>
        <v>1.9418759981620348E-2</v>
      </c>
      <c r="AR959" s="189">
        <f t="shared" si="30"/>
        <v>0.40291191093166923</v>
      </c>
    </row>
    <row r="960" spans="38:44" ht="11.25" customHeight="1" x14ac:dyDescent="0.25">
      <c r="AL960" s="30" t="s">
        <v>38</v>
      </c>
      <c r="AM960" s="29">
        <f>_xll.qlInterestRateIndexFixingDate(IborIndex&amp;Tenor,AN960,Trigger)</f>
        <v>46122</v>
      </c>
      <c r="AN960" s="29">
        <f>_xll.qlCalendarAdvance(Calendar,AN959,AL960,"f",,Trigger)</f>
        <v>46126</v>
      </c>
      <c r="AO960" s="29">
        <f>_xll.qlInterestRateIndexMaturity(IborIndex&amp;Tenor,AN960,Trigger)</f>
        <v>46156</v>
      </c>
      <c r="AP960" s="66">
        <f>_xll.qlIndexFixing($Z$5,AM960,,Trigger)</f>
        <v>1.9469172313998584E-2</v>
      </c>
      <c r="AQ960" s="66">
        <f>_xll.qlIndexFixing($AS$1,AN960,,Trigger)</f>
        <v>1.9429252258058027E-2</v>
      </c>
      <c r="AR960" s="189">
        <f t="shared" si="30"/>
        <v>0.39920055940556587</v>
      </c>
    </row>
    <row r="961" spans="38:44" ht="11.25" customHeight="1" x14ac:dyDescent="0.25">
      <c r="AL961" s="30" t="s">
        <v>38</v>
      </c>
      <c r="AM961" s="29">
        <f>_xll.qlInterestRateIndexFixingDate(IborIndex&amp;Tenor,AN961,Trigger)</f>
        <v>46129</v>
      </c>
      <c r="AN961" s="29">
        <f>_xll.qlCalendarAdvance(Calendar,AN960,AL961,"f",,Trigger)</f>
        <v>46133</v>
      </c>
      <c r="AO961" s="29">
        <f>_xll.qlInterestRateIndexMaturity(IborIndex&amp;Tenor,AN961,Trigger)</f>
        <v>46163</v>
      </c>
      <c r="AP961" s="66">
        <f>_xll.qlIndexFixing($Z$5,AM961,,Trigger)</f>
        <v>1.947910828106636E-2</v>
      </c>
      <c r="AQ961" s="66">
        <f>_xll.qlIndexFixing($AS$1,AN961,,Trigger)</f>
        <v>1.9439692816053677E-2</v>
      </c>
      <c r="AR961" s="189">
        <f t="shared" si="30"/>
        <v>0.39415465012682116</v>
      </c>
    </row>
    <row r="962" spans="38:44" ht="11.25" customHeight="1" x14ac:dyDescent="0.25">
      <c r="AL962" s="30" t="s">
        <v>38</v>
      </c>
      <c r="AM962" s="29">
        <f>_xll.qlInterestRateIndexFixingDate(IborIndex&amp;Tenor,AN962,Trigger)</f>
        <v>46136</v>
      </c>
      <c r="AN962" s="29">
        <f>_xll.qlCalendarAdvance(Calendar,AN961,AL962,"f",,Trigger)</f>
        <v>46140</v>
      </c>
      <c r="AO962" s="29">
        <f>_xll.qlInterestRateIndexMaturity(IborIndex&amp;Tenor,AN962,Trigger)</f>
        <v>46170</v>
      </c>
      <c r="AP962" s="66">
        <f>_xll.qlIndexFixing($Z$5,AM962,,Trigger)</f>
        <v>1.9488858783522467E-2</v>
      </c>
      <c r="AQ962" s="66">
        <f>_xll.qlIndexFixing($AS$1,AN962,,Trigger)</f>
        <v>1.9446292956480888E-2</v>
      </c>
      <c r="AR962" s="189">
        <f t="shared" si="30"/>
        <v>0.42565827041578935</v>
      </c>
    </row>
    <row r="963" spans="38:44" ht="11.25" customHeight="1" x14ac:dyDescent="0.25">
      <c r="AL963" s="30" t="s">
        <v>38</v>
      </c>
      <c r="AM963" s="29">
        <f>_xll.qlInterestRateIndexFixingDate(IborIndex&amp;Tenor,AN963,Trigger)</f>
        <v>46142</v>
      </c>
      <c r="AN963" s="29">
        <f>_xll.qlCalendarAdvance(Calendar,AN962,AL963,"f",,Trigger)</f>
        <v>46147</v>
      </c>
      <c r="AO963" s="29">
        <f>_xll.qlInterestRateIndexMaturity(IborIndex&amp;Tenor,AN963,Trigger)</f>
        <v>46178</v>
      </c>
      <c r="AP963" s="66">
        <f>_xll.qlIndexFixing($Z$5,AM963,,Trigger)</f>
        <v>1.9499617759234616E-2</v>
      </c>
      <c r="AQ963" s="66">
        <f>_xll.qlIndexFixing($AS$1,AN963,,Trigger)</f>
        <v>1.9460418776139354E-2</v>
      </c>
      <c r="AR963" s="189">
        <f t="shared" ref="AR963:AR1026" si="31">(AP963-AQ963)*10000</f>
        <v>0.39198983095262152</v>
      </c>
    </row>
    <row r="964" spans="38:44" ht="11.25" customHeight="1" x14ac:dyDescent="0.25">
      <c r="AL964" s="30" t="s">
        <v>38</v>
      </c>
      <c r="AM964" s="29">
        <f>_xll.qlInterestRateIndexFixingDate(IborIndex&amp;Tenor,AN964,Trigger)</f>
        <v>46150</v>
      </c>
      <c r="AN964" s="29">
        <f>_xll.qlCalendarAdvance(Calendar,AN963,AL964,"f",,Trigger)</f>
        <v>46154</v>
      </c>
      <c r="AO964" s="29">
        <f>_xll.qlInterestRateIndexMaturity(IborIndex&amp;Tenor,AN964,Trigger)</f>
        <v>46185</v>
      </c>
      <c r="AP964" s="66">
        <f>_xll.qlIndexFixing($Z$5,AM964,,Trigger)</f>
        <v>1.9508983653181468E-2</v>
      </c>
      <c r="AQ964" s="66">
        <f>_xll.qlIndexFixing($AS$1,AN964,,Trigger)</f>
        <v>1.9470704177944609E-2</v>
      </c>
      <c r="AR964" s="189">
        <f t="shared" si="31"/>
        <v>0.38279475236858984</v>
      </c>
    </row>
    <row r="965" spans="38:44" ht="11.25" customHeight="1" x14ac:dyDescent="0.25">
      <c r="AL965" s="30" t="s">
        <v>38</v>
      </c>
      <c r="AM965" s="29">
        <f>_xll.qlInterestRateIndexFixingDate(IborIndex&amp;Tenor,AN965,Trigger)</f>
        <v>46157</v>
      </c>
      <c r="AN965" s="29">
        <f>_xll.qlCalendarAdvance(Calendar,AN964,AL965,"f",,Trigger)</f>
        <v>46161</v>
      </c>
      <c r="AO965" s="29">
        <f>_xll.qlInterestRateIndexMaturity(IborIndex&amp;Tenor,AN965,Trigger)</f>
        <v>46192</v>
      </c>
      <c r="AP965" s="66">
        <f>_xll.qlIndexFixing($Z$5,AM965,,Trigger)</f>
        <v>1.9518163180778873E-2</v>
      </c>
      <c r="AQ965" s="66">
        <f>_xll.qlIndexFixing($AS$1,AN965,,Trigger)</f>
        <v>1.9480937860735792E-2</v>
      </c>
      <c r="AR965" s="189">
        <f t="shared" si="31"/>
        <v>0.37225320043080684</v>
      </c>
    </row>
    <row r="966" spans="38:44" ht="11.25" customHeight="1" x14ac:dyDescent="0.25">
      <c r="AL966" s="30" t="s">
        <v>38</v>
      </c>
      <c r="AM966" s="29">
        <f>_xll.qlInterestRateIndexFixingDate(IborIndex&amp;Tenor,AN966,Trigger)</f>
        <v>46164</v>
      </c>
      <c r="AN966" s="29">
        <f>_xll.qlCalendarAdvance(Calendar,AN965,AL966,"f",,Trigger)</f>
        <v>46168</v>
      </c>
      <c r="AO966" s="29">
        <f>_xll.qlInterestRateIndexMaturity(IborIndex&amp;Tenor,AN966,Trigger)</f>
        <v>46199</v>
      </c>
      <c r="AP966" s="66">
        <f>_xll.qlIndexFixing($Z$5,AM966,,Trigger)</f>
        <v>1.9527156051634596E-2</v>
      </c>
      <c r="AQ966" s="66">
        <f>_xll.qlIndexFixing($AS$1,AN966,,Trigger)</f>
        <v>1.9491119824373015E-2</v>
      </c>
      <c r="AR966" s="189">
        <f t="shared" si="31"/>
        <v>0.36036227261580789</v>
      </c>
    </row>
    <row r="967" spans="38:44" ht="11.25" customHeight="1" x14ac:dyDescent="0.25">
      <c r="AL967" s="30" t="s">
        <v>38</v>
      </c>
      <c r="AM967" s="29">
        <f>_xll.qlInterestRateIndexFixingDate(IborIndex&amp;Tenor,AN967,Trigger)</f>
        <v>46171</v>
      </c>
      <c r="AN967" s="29">
        <f>_xll.qlCalendarAdvance(Calendar,AN966,AL967,"f",,Trigger)</f>
        <v>46175</v>
      </c>
      <c r="AO967" s="29">
        <f>_xll.qlInterestRateIndexMaturity(IborIndex&amp;Tenor,AN967,Trigger)</f>
        <v>46205</v>
      </c>
      <c r="AP967" s="66">
        <f>_xll.qlIndexFixing($Z$5,AM967,,Trigger)</f>
        <v>1.9534819163259165E-2</v>
      </c>
      <c r="AQ967" s="66">
        <f>_xll.qlIndexFixing($AS$1,AN967,,Trigger)</f>
        <v>1.9501250068716391E-2</v>
      </c>
      <c r="AR967" s="189">
        <f t="shared" si="31"/>
        <v>0.3356909454277357</v>
      </c>
    </row>
    <row r="968" spans="38:44" ht="11.25" customHeight="1" x14ac:dyDescent="0.25">
      <c r="AL968" s="30" t="s">
        <v>38</v>
      </c>
      <c r="AM968" s="29">
        <f>_xll.qlInterestRateIndexFixingDate(IborIndex&amp;Tenor,AN968,Trigger)</f>
        <v>46178</v>
      </c>
      <c r="AN968" s="29">
        <f>_xll.qlCalendarAdvance(Calendar,AN967,AL968,"f",,Trigger)</f>
        <v>46182</v>
      </c>
      <c r="AO968" s="29">
        <f>_xll.qlInterestRateIndexMaturity(IborIndex&amp;Tenor,AN968,Trigger)</f>
        <v>46212</v>
      </c>
      <c r="AP968" s="66">
        <f>_xll.qlIndexFixing($Z$5,AM968,,Trigger)</f>
        <v>1.9543450780141747E-2</v>
      </c>
      <c r="AQ968" s="66">
        <f>_xll.qlIndexFixing($AS$1,AN968,,Trigger)</f>
        <v>1.9511328593623534E-2</v>
      </c>
      <c r="AR968" s="189">
        <f t="shared" si="31"/>
        <v>0.32122186518213081</v>
      </c>
    </row>
    <row r="969" spans="38:44" ht="11.25" customHeight="1" x14ac:dyDescent="0.25">
      <c r="AL969" s="30" t="s">
        <v>38</v>
      </c>
      <c r="AM969" s="29">
        <f>_xll.qlInterestRateIndexFixingDate(IborIndex&amp;Tenor,AN969,Trigger)</f>
        <v>46185</v>
      </c>
      <c r="AN969" s="29">
        <f>_xll.qlCalendarAdvance(Calendar,AN968,AL969,"f",,Trigger)</f>
        <v>46189</v>
      </c>
      <c r="AO969" s="29">
        <f>_xll.qlInterestRateIndexMaturity(IborIndex&amp;Tenor,AN969,Trigger)</f>
        <v>46219</v>
      </c>
      <c r="AP969" s="66">
        <f>_xll.qlIndexFixing($Z$5,AM969,,Trigger)</f>
        <v>1.9551894899851874E-2</v>
      </c>
      <c r="AQ969" s="66">
        <f>_xll.qlIndexFixing($AS$1,AN969,,Trigger)</f>
        <v>1.9521355398957052E-2</v>
      </c>
      <c r="AR969" s="189">
        <f t="shared" si="31"/>
        <v>0.30539500894821714</v>
      </c>
    </row>
    <row r="970" spans="38:44" ht="11.25" customHeight="1" x14ac:dyDescent="0.25">
      <c r="AL970" s="30" t="s">
        <v>38</v>
      </c>
      <c r="AM970" s="29">
        <f>_xll.qlInterestRateIndexFixingDate(IborIndex&amp;Tenor,AN970,Trigger)</f>
        <v>46192</v>
      </c>
      <c r="AN970" s="29">
        <f>_xll.qlCalendarAdvance(Calendar,AN969,AL970,"f",,Trigger)</f>
        <v>46196</v>
      </c>
      <c r="AO970" s="29">
        <f>_xll.qlInterestRateIndexMaturity(IborIndex&amp;Tenor,AN970,Trigger)</f>
        <v>46226</v>
      </c>
      <c r="AP970" s="66">
        <f>_xll.qlIndexFixing($Z$5,AM970,,Trigger)</f>
        <v>1.956015123205912E-2</v>
      </c>
      <c r="AQ970" s="66">
        <f>_xll.qlIndexFixing($AS$1,AN970,,Trigger)</f>
        <v>1.9531330484579557E-2</v>
      </c>
      <c r="AR970" s="189">
        <f t="shared" si="31"/>
        <v>0.28820747479563202</v>
      </c>
    </row>
    <row r="971" spans="38:44" ht="11.25" customHeight="1" x14ac:dyDescent="0.25">
      <c r="AL971" s="30" t="s">
        <v>38</v>
      </c>
      <c r="AM971" s="29">
        <f>_xll.qlInterestRateIndexFixingDate(IborIndex&amp;Tenor,AN971,Trigger)</f>
        <v>46199</v>
      </c>
      <c r="AN971" s="29">
        <f>_xll.qlCalendarAdvance(Calendar,AN970,AL971,"f",,Trigger)</f>
        <v>46203</v>
      </c>
      <c r="AO971" s="29">
        <f>_xll.qlInterestRateIndexMaturity(IborIndex&amp;Tenor,AN971,Trigger)</f>
        <v>46234</v>
      </c>
      <c r="AP971" s="66">
        <f>_xll.qlIndexFixing($Z$5,AM971,,Trigger)</f>
        <v>1.9569310391488209E-2</v>
      </c>
      <c r="AQ971" s="66">
        <f>_xll.qlIndexFixing($AS$1,AN971,,Trigger)</f>
        <v>1.9541253850356155E-2</v>
      </c>
      <c r="AR971" s="189">
        <f t="shared" si="31"/>
        <v>0.28056541132054358</v>
      </c>
    </row>
    <row r="972" spans="38:44" ht="11.25" customHeight="1" x14ac:dyDescent="0.25">
      <c r="AL972" s="30" t="s">
        <v>38</v>
      </c>
      <c r="AM972" s="29">
        <f>_xll.qlInterestRateIndexFixingDate(IborIndex&amp;Tenor,AN972,Trigger)</f>
        <v>46206</v>
      </c>
      <c r="AN972" s="29">
        <f>_xll.qlCalendarAdvance(Calendar,AN971,AL972,"f",,Trigger)</f>
        <v>46210</v>
      </c>
      <c r="AO972" s="29">
        <f>_xll.qlInterestRateIndexMaturity(IborIndex&amp;Tenor,AN972,Trigger)</f>
        <v>46241</v>
      </c>
      <c r="AP972" s="66">
        <f>_xll.qlIndexFixing($Z$5,AM972,,Trigger)</f>
        <v>1.9577177224038754E-2</v>
      </c>
      <c r="AQ972" s="66">
        <f>_xll.qlIndexFixing($AS$1,AN972,,Trigger)</f>
        <v>1.9551125496144461E-2</v>
      </c>
      <c r="AR972" s="189">
        <f t="shared" si="31"/>
        <v>0.26051727894292609</v>
      </c>
    </row>
    <row r="973" spans="38:44" ht="11.25" customHeight="1" x14ac:dyDescent="0.25">
      <c r="AL973" s="30" t="s">
        <v>38</v>
      </c>
      <c r="AM973" s="29">
        <f>_xll.qlInterestRateIndexFixingDate(IborIndex&amp;Tenor,AN973,Trigger)</f>
        <v>46213</v>
      </c>
      <c r="AN973" s="29">
        <f>_xll.qlCalendarAdvance(Calendar,AN972,AL973,"f",,Trigger)</f>
        <v>46217</v>
      </c>
      <c r="AO973" s="29">
        <f>_xll.qlInterestRateIndexMaturity(IborIndex&amp;Tenor,AN973,Trigger)</f>
        <v>46248</v>
      </c>
      <c r="AP973" s="66">
        <f>_xll.qlIndexFixing($Z$5,AM973,,Trigger)</f>
        <v>1.9584855367308328E-2</v>
      </c>
      <c r="AQ973" s="66">
        <f>_xll.qlIndexFixing($AS$1,AN973,,Trigger)</f>
        <v>1.956094542181458E-2</v>
      </c>
      <c r="AR973" s="189">
        <f t="shared" si="31"/>
        <v>0.23909945493748308</v>
      </c>
    </row>
    <row r="974" spans="38:44" ht="11.25" customHeight="1" x14ac:dyDescent="0.25">
      <c r="AL974" s="30" t="s">
        <v>38</v>
      </c>
      <c r="AM974" s="29">
        <f>_xll.qlInterestRateIndexFixingDate(IborIndex&amp;Tenor,AN974,Trigger)</f>
        <v>46220</v>
      </c>
      <c r="AN974" s="29">
        <f>_xll.qlCalendarAdvance(Calendar,AN973,AL974,"f",,Trigger)</f>
        <v>46224</v>
      </c>
      <c r="AO974" s="29">
        <f>_xll.qlInterestRateIndexMaturity(IborIndex&amp;Tenor,AN974,Trigger)</f>
        <v>46255</v>
      </c>
      <c r="AP974" s="66">
        <f>_xll.qlIndexFixing($Z$5,AM974,,Trigger)</f>
        <v>1.9592344530969162E-2</v>
      </c>
      <c r="AQ974" s="66">
        <f>_xll.qlIndexFixing($AS$1,AN974,,Trigger)</f>
        <v>1.9570713627224123E-2</v>
      </c>
      <c r="AR974" s="189">
        <f t="shared" si="31"/>
        <v>0.21630903745038788</v>
      </c>
    </row>
    <row r="975" spans="38:44" ht="11.25" customHeight="1" x14ac:dyDescent="0.25">
      <c r="AL975" s="30" t="s">
        <v>38</v>
      </c>
      <c r="AM975" s="29">
        <f>_xll.qlInterestRateIndexFixingDate(IborIndex&amp;Tenor,AN975,Trigger)</f>
        <v>46227</v>
      </c>
      <c r="AN975" s="29">
        <f>_xll.qlCalendarAdvance(Calendar,AN974,AL975,"f",,Trigger)</f>
        <v>46231</v>
      </c>
      <c r="AO975" s="29">
        <f>_xll.qlInterestRateIndexMaturity(IborIndex&amp;Tenor,AN975,Trigger)</f>
        <v>46262</v>
      </c>
      <c r="AP975" s="66">
        <f>_xll.qlIndexFixing($Z$5,AM975,,Trigger)</f>
        <v>1.9599644424698658E-2</v>
      </c>
      <c r="AQ975" s="66">
        <f>_xll.qlIndexFixing($AS$1,AN975,,Trigger)</f>
        <v>1.9580430112245695E-2</v>
      </c>
      <c r="AR975" s="189">
        <f t="shared" si="31"/>
        <v>0.19214312452962845</v>
      </c>
    </row>
    <row r="976" spans="38:44" ht="11.25" customHeight="1" x14ac:dyDescent="0.25">
      <c r="AL976" s="30" t="s">
        <v>38</v>
      </c>
      <c r="AM976" s="29">
        <f>_xll.qlInterestRateIndexFixingDate(IborIndex&amp;Tenor,AN976,Trigger)</f>
        <v>46234</v>
      </c>
      <c r="AN976" s="29">
        <f>_xll.qlCalendarAdvance(Calendar,AN975,AL976,"f",,Trigger)</f>
        <v>46238</v>
      </c>
      <c r="AO976" s="29">
        <f>_xll.qlInterestRateIndexMaturity(IborIndex&amp;Tenor,AN976,Trigger)</f>
        <v>46269</v>
      </c>
      <c r="AP976" s="66">
        <f>_xll.qlIndexFixing($Z$5,AM976,,Trigger)</f>
        <v>1.9606829079489761E-2</v>
      </c>
      <c r="AQ976" s="66">
        <f>_xll.qlIndexFixing($AS$1,AN976,,Trigger)</f>
        <v>1.9590094876744402E-2</v>
      </c>
      <c r="AR976" s="189">
        <f t="shared" si="31"/>
        <v>0.16734202745359583</v>
      </c>
    </row>
    <row r="977" spans="38:44" ht="11.25" customHeight="1" x14ac:dyDescent="0.25">
      <c r="AL977" s="30" t="s">
        <v>38</v>
      </c>
      <c r="AM977" s="29">
        <f>_xll.qlInterestRateIndexFixingDate(IborIndex&amp;Tenor,AN977,Trigger)</f>
        <v>46241</v>
      </c>
      <c r="AN977" s="29">
        <f>_xll.qlCalendarAdvance(Calendar,AN976,AL977,"f",,Trigger)</f>
        <v>46245</v>
      </c>
      <c r="AO977" s="29">
        <f>_xll.qlInterestRateIndexMaturity(IborIndex&amp;Tenor,AN977,Trigger)</f>
        <v>46276</v>
      </c>
      <c r="AP977" s="66">
        <f>_xll.qlIndexFixing($Z$5,AM977,,Trigger)</f>
        <v>1.9614508477915314E-2</v>
      </c>
      <c r="AQ977" s="66">
        <f>_xll.qlIndexFixing($AS$1,AN977,,Trigger)</f>
        <v>1.9599707920582854E-2</v>
      </c>
      <c r="AR977" s="189">
        <f t="shared" si="31"/>
        <v>0.14800557332460273</v>
      </c>
    </row>
    <row r="978" spans="38:44" ht="11.25" customHeight="1" x14ac:dyDescent="0.25">
      <c r="AL978" s="30" t="s">
        <v>38</v>
      </c>
      <c r="AM978" s="29">
        <f>_xll.qlInterestRateIndexFixingDate(IborIndex&amp;Tenor,AN978,Trigger)</f>
        <v>46248</v>
      </c>
      <c r="AN978" s="29">
        <f>_xll.qlCalendarAdvance(Calendar,AN977,AL978,"f",,Trigger)</f>
        <v>46252</v>
      </c>
      <c r="AO978" s="29">
        <f>_xll.qlInterestRateIndexMaturity(IborIndex&amp;Tenor,AN978,Trigger)</f>
        <v>46283</v>
      </c>
      <c r="AP978" s="66">
        <f>_xll.qlIndexFixing($Z$5,AM978,,Trigger)</f>
        <v>1.9622835212605456E-2</v>
      </c>
      <c r="AQ978" s="66">
        <f>_xll.qlIndexFixing($AS$1,AN978,,Trigger)</f>
        <v>1.9609269243631156E-2</v>
      </c>
      <c r="AR978" s="189">
        <f t="shared" si="31"/>
        <v>0.13565968974300208</v>
      </c>
    </row>
    <row r="979" spans="38:44" ht="11.25" customHeight="1" x14ac:dyDescent="0.25">
      <c r="AL979" s="30" t="s">
        <v>38</v>
      </c>
      <c r="AM979" s="29">
        <f>_xll.qlInterestRateIndexFixingDate(IborIndex&amp;Tenor,AN979,Trigger)</f>
        <v>46255</v>
      </c>
      <c r="AN979" s="29">
        <f>_xll.qlCalendarAdvance(Calendar,AN978,AL979,"f",,Trigger)</f>
        <v>46259</v>
      </c>
      <c r="AO979" s="29">
        <f>_xll.qlInterestRateIndexMaturity(IborIndex&amp;Tenor,AN979,Trigger)</f>
        <v>46290</v>
      </c>
      <c r="AP979" s="66">
        <f>_xll.qlIndexFixing($Z$5,AM979,,Trigger)</f>
        <v>1.9631831060127839E-2</v>
      </c>
      <c r="AQ979" s="66">
        <f>_xll.qlIndexFixing($AS$1,AN979,,Trigger)</f>
        <v>1.9618778845756912E-2</v>
      </c>
      <c r="AR979" s="189">
        <f t="shared" si="31"/>
        <v>0.13052214370926768</v>
      </c>
    </row>
    <row r="980" spans="38:44" ht="11.25" customHeight="1" x14ac:dyDescent="0.25">
      <c r="AL980" s="30" t="s">
        <v>38</v>
      </c>
      <c r="AM980" s="29">
        <f>_xll.qlInterestRateIndexFixingDate(IborIndex&amp;Tenor,AN980,Trigger)</f>
        <v>46262</v>
      </c>
      <c r="AN980" s="29">
        <f>_xll.qlCalendarAdvance(Calendar,AN979,AL980,"f",,Trigger)</f>
        <v>46266</v>
      </c>
      <c r="AO980" s="29">
        <f>_xll.qlInterestRateIndexMaturity(IborIndex&amp;Tenor,AN980,Trigger)</f>
        <v>46296</v>
      </c>
      <c r="AP980" s="66">
        <f>_xll.qlIndexFixing($Z$5,AM980,,Trigger)</f>
        <v>1.9640269925560006E-2</v>
      </c>
      <c r="AQ980" s="66">
        <f>_xll.qlIndexFixing($AS$1,AN980,,Trigger)</f>
        <v>1.9628236726830228E-2</v>
      </c>
      <c r="AR980" s="189">
        <f t="shared" si="31"/>
        <v>0.12033198729777261</v>
      </c>
    </row>
    <row r="981" spans="38:44" ht="11.25" customHeight="1" x14ac:dyDescent="0.25">
      <c r="AL981" s="30" t="s">
        <v>38</v>
      </c>
      <c r="AM981" s="29">
        <f>_xll.qlInterestRateIndexFixingDate(IborIndex&amp;Tenor,AN981,Trigger)</f>
        <v>46269</v>
      </c>
      <c r="AN981" s="29">
        <f>_xll.qlCalendarAdvance(Calendar,AN980,AL981,"f",,Trigger)</f>
        <v>46273</v>
      </c>
      <c r="AO981" s="29">
        <f>_xll.qlInterestRateIndexMaturity(IborIndex&amp;Tenor,AN981,Trigger)</f>
        <v>46303</v>
      </c>
      <c r="AP981" s="66">
        <f>_xll.qlIndexFixing($Z$5,AM981,,Trigger)</f>
        <v>1.9650269183006053E-2</v>
      </c>
      <c r="AQ981" s="66">
        <f>_xll.qlIndexFixing($AS$1,AN981,,Trigger)</f>
        <v>1.9637642886721207E-2</v>
      </c>
      <c r="AR981" s="189">
        <f t="shared" si="31"/>
        <v>0.12626296284845573</v>
      </c>
    </row>
    <row r="982" spans="38:44" ht="11.25" customHeight="1" x14ac:dyDescent="0.25">
      <c r="AL982" s="30" t="s">
        <v>38</v>
      </c>
      <c r="AM982" s="29">
        <f>_xll.qlInterestRateIndexFixingDate(IborIndex&amp;Tenor,AN982,Trigger)</f>
        <v>46276</v>
      </c>
      <c r="AN982" s="29">
        <f>_xll.qlCalendarAdvance(Calendar,AN981,AL982,"f",,Trigger)</f>
        <v>46280</v>
      </c>
      <c r="AO982" s="29">
        <f>_xll.qlInterestRateIndexMaturity(IborIndex&amp;Tenor,AN982,Trigger)</f>
        <v>46310</v>
      </c>
      <c r="AP982" s="66">
        <f>_xll.qlIndexFixing($Z$5,AM982,,Trigger)</f>
        <v>1.9660175546492908E-2</v>
      </c>
      <c r="AQ982" s="66">
        <f>_xll.qlIndexFixing($AS$1,AN982,,Trigger)</f>
        <v>1.9646997325302451E-2</v>
      </c>
      <c r="AR982" s="189">
        <f t="shared" si="31"/>
        <v>0.13178221190457418</v>
      </c>
    </row>
    <row r="983" spans="38:44" ht="11.25" customHeight="1" x14ac:dyDescent="0.25">
      <c r="AL983" s="30" t="s">
        <v>38</v>
      </c>
      <c r="AM983" s="29">
        <f>_xll.qlInterestRateIndexFixingDate(IborIndex&amp;Tenor,AN983,Trigger)</f>
        <v>46283</v>
      </c>
      <c r="AN983" s="29">
        <f>_xll.qlCalendarAdvance(Calendar,AN982,AL983,"f",,Trigger)</f>
        <v>46287</v>
      </c>
      <c r="AO983" s="29">
        <f>_xll.qlInterestRateIndexMaturity(IborIndex&amp;Tenor,AN983,Trigger)</f>
        <v>46317</v>
      </c>
      <c r="AP983" s="66">
        <f>_xll.qlIndexFixing($Z$5,AM983,,Trigger)</f>
        <v>1.9669989269439192E-2</v>
      </c>
      <c r="AQ983" s="66">
        <f>_xll.qlIndexFixing($AS$1,AN983,,Trigger)</f>
        <v>1.9656300042439068E-2</v>
      </c>
      <c r="AR983" s="189">
        <f t="shared" si="31"/>
        <v>0.13689227000124315</v>
      </c>
    </row>
    <row r="984" spans="38:44" ht="11.25" customHeight="1" x14ac:dyDescent="0.25">
      <c r="AL984" s="30" t="s">
        <v>38</v>
      </c>
      <c r="AM984" s="29">
        <f>_xll.qlInterestRateIndexFixingDate(IborIndex&amp;Tenor,AN984,Trigger)</f>
        <v>46290</v>
      </c>
      <c r="AN984" s="29">
        <f>_xll.qlCalendarAdvance(Calendar,AN983,AL984,"f",,Trigger)</f>
        <v>46294</v>
      </c>
      <c r="AO984" s="29">
        <f>_xll.qlInterestRateIndexMaturity(IborIndex&amp;Tenor,AN984,Trigger)</f>
        <v>46324</v>
      </c>
      <c r="AP984" s="66">
        <f>_xll.qlIndexFixing($Z$5,AM984,,Trigger)</f>
        <v>1.9679710605271516E-2</v>
      </c>
      <c r="AQ984" s="66">
        <f>_xll.qlIndexFixing($AS$1,AN984,,Trigger)</f>
        <v>1.9665551038006157E-2</v>
      </c>
      <c r="AR984" s="189">
        <f t="shared" si="31"/>
        <v>0.14159567265359385</v>
      </c>
    </row>
    <row r="985" spans="38:44" ht="11.25" customHeight="1" x14ac:dyDescent="0.25">
      <c r="AL985" s="30" t="s">
        <v>38</v>
      </c>
      <c r="AM985" s="29">
        <f>_xll.qlInterestRateIndexFixingDate(IborIndex&amp;Tenor,AN985,Trigger)</f>
        <v>46297</v>
      </c>
      <c r="AN985" s="29">
        <f>_xll.qlCalendarAdvance(Calendar,AN984,AL985,"f",,Trigger)</f>
        <v>46301</v>
      </c>
      <c r="AO985" s="29">
        <f>_xll.qlInterestRateIndexMaturity(IborIndex&amp;Tenor,AN985,Trigger)</f>
        <v>46332</v>
      </c>
      <c r="AP985" s="66">
        <f>_xll.qlIndexFixing($Z$5,AM985,,Trigger)</f>
        <v>1.9690557506777968E-2</v>
      </c>
      <c r="AQ985" s="66">
        <f>_xll.qlIndexFixing($AS$1,AN985,,Trigger)</f>
        <v>1.9674750311876321E-2</v>
      </c>
      <c r="AR985" s="189">
        <f t="shared" si="31"/>
        <v>0.15807194901646532</v>
      </c>
    </row>
    <row r="986" spans="38:44" ht="11.25" customHeight="1" x14ac:dyDescent="0.25">
      <c r="AL986" s="30" t="s">
        <v>38</v>
      </c>
      <c r="AM986" s="29">
        <f>_xll.qlInterestRateIndexFixingDate(IborIndex&amp;Tenor,AN986,Trigger)</f>
        <v>46304</v>
      </c>
      <c r="AN986" s="29">
        <f>_xll.qlCalendarAdvance(Calendar,AN985,AL986,"f",,Trigger)</f>
        <v>46308</v>
      </c>
      <c r="AO986" s="29">
        <f>_xll.qlInterestRateIndexMaturity(IborIndex&amp;Tenor,AN986,Trigger)</f>
        <v>46339</v>
      </c>
      <c r="AP986" s="66">
        <f>_xll.qlIndexFixing($Z$5,AM986,,Trigger)</f>
        <v>1.970008880962688E-2</v>
      </c>
      <c r="AQ986" s="66">
        <f>_xll.qlIndexFixing($AS$1,AN986,,Trigger)</f>
        <v>1.968389786392466E-2</v>
      </c>
      <c r="AR986" s="189">
        <f t="shared" si="31"/>
        <v>0.16190945702220655</v>
      </c>
    </row>
    <row r="987" spans="38:44" ht="11.25" customHeight="1" x14ac:dyDescent="0.25">
      <c r="AL987" s="30" t="s">
        <v>38</v>
      </c>
      <c r="AM987" s="29">
        <f>_xll.qlInterestRateIndexFixingDate(IborIndex&amp;Tenor,AN987,Trigger)</f>
        <v>46311</v>
      </c>
      <c r="AN987" s="29">
        <f>_xll.qlCalendarAdvance(Calendar,AN986,AL987,"f",,Trigger)</f>
        <v>46315</v>
      </c>
      <c r="AO987" s="29">
        <f>_xll.qlInterestRateIndexMaturity(IborIndex&amp;Tenor,AN987,Trigger)</f>
        <v>46346</v>
      </c>
      <c r="AP987" s="66">
        <f>_xll.qlIndexFixing($Z$5,AM987,,Trigger)</f>
        <v>1.9709528498992539E-2</v>
      </c>
      <c r="AQ987" s="66">
        <f>_xll.qlIndexFixing($AS$1,AN987,,Trigger)</f>
        <v>1.9692993694023775E-2</v>
      </c>
      <c r="AR987" s="189">
        <f t="shared" si="31"/>
        <v>0.16534804968763861</v>
      </c>
    </row>
    <row r="988" spans="38:44" ht="11.25" customHeight="1" x14ac:dyDescent="0.25">
      <c r="AL988" s="30" t="s">
        <v>38</v>
      </c>
      <c r="AM988" s="29">
        <f>_xll.qlInterestRateIndexFixingDate(IborIndex&amp;Tenor,AN988,Trigger)</f>
        <v>46318</v>
      </c>
      <c r="AN988" s="29">
        <f>_xll.qlCalendarAdvance(Calendar,AN987,AL988,"f",,Trigger)</f>
        <v>46322</v>
      </c>
      <c r="AO988" s="29">
        <f>_xll.qlInterestRateIndexMaturity(IborIndex&amp;Tenor,AN988,Trigger)</f>
        <v>46353</v>
      </c>
      <c r="AP988" s="66">
        <f>_xll.qlIndexFixing($Z$5,AM988,,Trigger)</f>
        <v>1.9718876828316086E-2</v>
      </c>
      <c r="AQ988" s="66">
        <f>_xll.qlIndexFixing($AS$1,AN988,,Trigger)</f>
        <v>1.9702037802046268E-2</v>
      </c>
      <c r="AR988" s="189">
        <f t="shared" si="31"/>
        <v>0.16839026269817314</v>
      </c>
    </row>
    <row r="989" spans="38:44" ht="11.25" customHeight="1" x14ac:dyDescent="0.25">
      <c r="AL989" s="30" t="s">
        <v>38</v>
      </c>
      <c r="AM989" s="29">
        <f>_xll.qlInterestRateIndexFixingDate(IborIndex&amp;Tenor,AN989,Trigger)</f>
        <v>46325</v>
      </c>
      <c r="AN989" s="29">
        <f>_xll.qlCalendarAdvance(Calendar,AN988,AL989,"f",,Trigger)</f>
        <v>46329</v>
      </c>
      <c r="AO989" s="29">
        <f>_xll.qlInterestRateIndexMaturity(IborIndex&amp;Tenor,AN989,Trigger)</f>
        <v>46359</v>
      </c>
      <c r="AP989" s="66">
        <f>_xll.qlIndexFixing($Z$5,AM989,,Trigger)</f>
        <v>1.9726940347711164E-2</v>
      </c>
      <c r="AQ989" s="66">
        <f>_xll.qlIndexFixing($AS$1,AN989,,Trigger)</f>
        <v>1.9711030187872236E-2</v>
      </c>
      <c r="AR989" s="189">
        <f t="shared" si="31"/>
        <v>0.1591015983892774</v>
      </c>
    </row>
    <row r="990" spans="38:44" ht="11.25" customHeight="1" x14ac:dyDescent="0.25">
      <c r="AL990" s="30" t="s">
        <v>38</v>
      </c>
      <c r="AM990" s="29">
        <f>_xll.qlInterestRateIndexFixingDate(IborIndex&amp;Tenor,AN990,Trigger)</f>
        <v>46332</v>
      </c>
      <c r="AN990" s="29">
        <f>_xll.qlCalendarAdvance(Calendar,AN989,AL990,"f",,Trigger)</f>
        <v>46336</v>
      </c>
      <c r="AO990" s="29">
        <f>_xll.qlInterestRateIndexMaturity(IborIndex&amp;Tenor,AN990,Trigger)</f>
        <v>46366</v>
      </c>
      <c r="AP990" s="66">
        <f>_xll.qlIndexFixing($Z$5,AM990,,Trigger)</f>
        <v>1.9736112682901208E-2</v>
      </c>
      <c r="AQ990" s="66">
        <f>_xll.qlIndexFixing($AS$1,AN990,,Trigger)</f>
        <v>1.971997085137428E-2</v>
      </c>
      <c r="AR990" s="189">
        <f t="shared" si="31"/>
        <v>0.16141831526927941</v>
      </c>
    </row>
    <row r="991" spans="38:44" ht="11.25" customHeight="1" x14ac:dyDescent="0.25">
      <c r="AL991" s="30" t="s">
        <v>38</v>
      </c>
      <c r="AM991" s="29">
        <f>_xll.qlInterestRateIndexFixingDate(IborIndex&amp;Tenor,AN991,Trigger)</f>
        <v>46339</v>
      </c>
      <c r="AN991" s="29">
        <f>_xll.qlCalendarAdvance(Calendar,AN990,AL991,"f",,Trigger)</f>
        <v>46343</v>
      </c>
      <c r="AO991" s="29">
        <f>_xll.qlInterestRateIndexMaturity(IborIndex&amp;Tenor,AN991,Trigger)</f>
        <v>46373</v>
      </c>
      <c r="AP991" s="66">
        <f>_xll.qlIndexFixing($Z$5,AM991,,Trigger)</f>
        <v>1.9745194405019539E-2</v>
      </c>
      <c r="AQ991" s="66">
        <f>_xll.qlIndexFixing($AS$1,AN991,,Trigger)</f>
        <v>1.97288597924275E-2</v>
      </c>
      <c r="AR991" s="189">
        <f t="shared" si="31"/>
        <v>0.16334612592039388</v>
      </c>
    </row>
    <row r="992" spans="38:44" ht="11.25" customHeight="1" x14ac:dyDescent="0.25">
      <c r="AL992" s="30" t="s">
        <v>38</v>
      </c>
      <c r="AM992" s="29">
        <f>_xll.qlInterestRateIndexFixingDate(IborIndex&amp;Tenor,AN992,Trigger)</f>
        <v>46346</v>
      </c>
      <c r="AN992" s="29">
        <f>_xll.qlCalendarAdvance(Calendar,AN991,AL992,"f",,Trigger)</f>
        <v>46350</v>
      </c>
      <c r="AO992" s="29">
        <f>_xll.qlInterestRateIndexMaturity(IborIndex&amp;Tenor,AN992,Trigger)</f>
        <v>46380</v>
      </c>
      <c r="AP992" s="66">
        <f>_xll.qlIndexFixing($Z$5,AM992,,Trigger)</f>
        <v>1.9754185767516752E-2</v>
      </c>
      <c r="AQ992" s="66">
        <f>_xll.qlIndexFixing($AS$1,AN992,,Trigger)</f>
        <v>1.973769701091449E-2</v>
      </c>
      <c r="AR992" s="189">
        <f t="shared" si="31"/>
        <v>0.16488756602262011</v>
      </c>
    </row>
    <row r="993" spans="38:44" ht="11.25" customHeight="1" x14ac:dyDescent="0.25">
      <c r="AL993" s="30" t="s">
        <v>38</v>
      </c>
      <c r="AM993" s="29">
        <f>_xll.qlInterestRateIndexFixingDate(IborIndex&amp;Tenor,AN993,Trigger)</f>
        <v>46353</v>
      </c>
      <c r="AN993" s="29">
        <f>_xll.qlCalendarAdvance(Calendar,AN992,AL993,"f",,Trigger)</f>
        <v>46357</v>
      </c>
      <c r="AO993" s="29">
        <f>_xll.qlInterestRateIndexMaturity(IborIndex&amp;Tenor,AN993,Trigger)</f>
        <v>46391</v>
      </c>
      <c r="AP993" s="66">
        <f>_xll.qlIndexFixing($Z$5,AM993,,Trigger)</f>
        <v>1.9767763585173469E-2</v>
      </c>
      <c r="AQ993" s="66">
        <f>_xll.qlIndexFixing($AS$1,AN993,,Trigger)</f>
        <v>1.9746482506712848E-2</v>
      </c>
      <c r="AR993" s="189">
        <f t="shared" si="31"/>
        <v>0.21281078460621411</v>
      </c>
    </row>
    <row r="994" spans="38:44" ht="11.25" customHeight="1" x14ac:dyDescent="0.25">
      <c r="AL994" s="30" t="s">
        <v>38</v>
      </c>
      <c r="AM994" s="29">
        <f>_xll.qlInterestRateIndexFixingDate(IborIndex&amp;Tenor,AN994,Trigger)</f>
        <v>46360</v>
      </c>
      <c r="AN994" s="29">
        <f>_xll.qlCalendarAdvance(Calendar,AN993,AL994,"f",,Trigger)</f>
        <v>46364</v>
      </c>
      <c r="AO994" s="29">
        <f>_xll.qlInterestRateIndexMaturity(IborIndex&amp;Tenor,AN994,Trigger)</f>
        <v>46395</v>
      </c>
      <c r="AP994" s="66">
        <f>_xll.qlIndexFixing($Z$5,AM994,,Trigger)</f>
        <v>1.9773062436471325E-2</v>
      </c>
      <c r="AQ994" s="66">
        <f>_xll.qlIndexFixing($AS$1,AN994,,Trigger)</f>
        <v>1.9755216279697674E-2</v>
      </c>
      <c r="AR994" s="189">
        <f t="shared" si="31"/>
        <v>0.17846156773651534</v>
      </c>
    </row>
    <row r="995" spans="38:44" ht="11.25" customHeight="1" x14ac:dyDescent="0.25">
      <c r="AL995" s="30" t="s">
        <v>38</v>
      </c>
      <c r="AM995" s="29">
        <f>_xll.qlInterestRateIndexFixingDate(IborIndex&amp;Tenor,AN995,Trigger)</f>
        <v>46367</v>
      </c>
      <c r="AN995" s="29">
        <f>_xll.qlCalendarAdvance(Calendar,AN994,AL995,"f",,Trigger)</f>
        <v>46371</v>
      </c>
      <c r="AO995" s="29">
        <f>_xll.qlInterestRateIndexMaturity(IborIndex&amp;Tenor,AN995,Trigger)</f>
        <v>46402</v>
      </c>
      <c r="AP995" s="66">
        <f>_xll.qlIndexFixing($Z$5,AM995,,Trigger)</f>
        <v>1.9781778342117574E-2</v>
      </c>
      <c r="AQ995" s="66">
        <f>_xll.qlIndexFixing($AS$1,AN995,,Trigger)</f>
        <v>1.9763898329751561E-2</v>
      </c>
      <c r="AR995" s="189">
        <f t="shared" si="31"/>
        <v>0.1788001236601236</v>
      </c>
    </row>
    <row r="996" spans="38:44" ht="11.25" customHeight="1" x14ac:dyDescent="0.25">
      <c r="AL996" s="30" t="s">
        <v>38</v>
      </c>
      <c r="AM996" s="29">
        <f>_xll.qlInterestRateIndexFixingDate(IborIndex&amp;Tenor,AN996,Trigger)</f>
        <v>46374</v>
      </c>
      <c r="AN996" s="29">
        <f>_xll.qlCalendarAdvance(Calendar,AN995,AL996,"f",,Trigger)</f>
        <v>46378</v>
      </c>
      <c r="AO996" s="29">
        <f>_xll.qlInterestRateIndexMaturity(IborIndex&amp;Tenor,AN996,Trigger)</f>
        <v>46409</v>
      </c>
      <c r="AP996" s="66">
        <f>_xll.qlIndexFixing($Z$5,AM996,,Trigger)</f>
        <v>1.9790404915359123E-2</v>
      </c>
      <c r="AQ996" s="66">
        <f>_xll.qlIndexFixing($AS$1,AN996,,Trigger)</f>
        <v>1.9772528656754607E-2</v>
      </c>
      <c r="AR996" s="189">
        <f t="shared" si="31"/>
        <v>0.17876258604516276</v>
      </c>
    </row>
    <row r="997" spans="38:44" ht="11.25" customHeight="1" x14ac:dyDescent="0.25">
      <c r="AL997" s="30" t="s">
        <v>38</v>
      </c>
      <c r="AM997" s="29">
        <f>_xll.qlInterestRateIndexFixingDate(IborIndex&amp;Tenor,AN997,Trigger)</f>
        <v>46380</v>
      </c>
      <c r="AN997" s="29">
        <f>_xll.qlCalendarAdvance(Calendar,AN996,AL997,"f",,Trigger)</f>
        <v>46385</v>
      </c>
      <c r="AO997" s="29">
        <f>_xll.qlInterestRateIndexMaturity(IborIndex&amp;Tenor,AN997,Trigger)</f>
        <v>46416</v>
      </c>
      <c r="AP997" s="66">
        <f>_xll.qlIndexFixing($Z$5,AM997,,Trigger)</f>
        <v>1.9798942409670634E-2</v>
      </c>
      <c r="AQ997" s="66">
        <f>_xll.qlIndexFixing($AS$1,AN997,,Trigger)</f>
        <v>1.9777652353072689E-2</v>
      </c>
      <c r="AR997" s="189">
        <f t="shared" si="31"/>
        <v>0.21290056597945278</v>
      </c>
    </row>
    <row r="998" spans="38:44" ht="11.25" customHeight="1" x14ac:dyDescent="0.25">
      <c r="AL998" s="30" t="s">
        <v>38</v>
      </c>
      <c r="AM998" s="29">
        <f>_xll.qlInterestRateIndexFixingDate(IborIndex&amp;Tenor,AN998,Trigger)</f>
        <v>46387</v>
      </c>
      <c r="AN998" s="29">
        <f>_xll.qlCalendarAdvance(Calendar,AN997,AL998,"f",,Trigger)</f>
        <v>46392</v>
      </c>
      <c r="AO998" s="29">
        <f>_xll.qlInterestRateIndexMaturity(IborIndex&amp;Tenor,AN998,Trigger)</f>
        <v>46423</v>
      </c>
      <c r="AP998" s="66">
        <f>_xll.qlIndexFixing($Z$5,AM998,,Trigger)</f>
        <v>1.980739107852161E-2</v>
      </c>
      <c r="AQ998" s="66">
        <f>_xll.qlIndexFixing($AS$1,AN998,,Trigger)</f>
        <v>1.978963414113355E-2</v>
      </c>
      <c r="AR998" s="189">
        <f t="shared" si="31"/>
        <v>0.17756937388060251</v>
      </c>
    </row>
    <row r="999" spans="38:44" ht="11.25" customHeight="1" x14ac:dyDescent="0.25">
      <c r="AL999" s="30" t="s">
        <v>38</v>
      </c>
      <c r="AM999" s="29">
        <f>_xll.qlInterestRateIndexFixingDate(IborIndex&amp;Tenor,AN999,Trigger)</f>
        <v>46395</v>
      </c>
      <c r="AN999" s="29">
        <f>_xll.qlCalendarAdvance(Calendar,AN998,AL999,"f",,Trigger)</f>
        <v>46399</v>
      </c>
      <c r="AO999" s="29">
        <f>_xll.qlInterestRateIndexMaturity(IborIndex&amp;Tenor,AN999,Trigger)</f>
        <v>46430</v>
      </c>
      <c r="AP999" s="66">
        <f>_xll.qlIndexFixing($Z$5,AM999,,Trigger)</f>
        <v>1.9815751175381556E-2</v>
      </c>
      <c r="AQ999" s="66">
        <f>_xll.qlIndexFixing($AS$1,AN999,,Trigger)</f>
        <v>1.9798109298272137E-2</v>
      </c>
      <c r="AR999" s="189">
        <f t="shared" si="31"/>
        <v>0.17641877109418613</v>
      </c>
    </row>
    <row r="1000" spans="38:44" ht="11.25" customHeight="1" x14ac:dyDescent="0.25">
      <c r="AL1000" s="30" t="s">
        <v>38</v>
      </c>
      <c r="AM1000" s="29">
        <f>_xll.qlInterestRateIndexFixingDate(IborIndex&amp;Tenor,AN1000,Trigger)</f>
        <v>46402</v>
      </c>
      <c r="AN1000" s="29">
        <f>_xll.qlCalendarAdvance(Calendar,AN999,AL1000,"f",,Trigger)</f>
        <v>46406</v>
      </c>
      <c r="AO1000" s="29">
        <f>_xll.qlInterestRateIndexMaturity(IborIndex&amp;Tenor,AN1000,Trigger)</f>
        <v>46437</v>
      </c>
      <c r="AP1000" s="66">
        <f>_xll.qlIndexFixing($Z$5,AM1000,,Trigger)</f>
        <v>1.9824022953730286E-2</v>
      </c>
      <c r="AQ1000" s="66">
        <f>_xll.qlIndexFixing($AS$1,AN1000,,Trigger)</f>
        <v>1.9806532731890258E-2</v>
      </c>
      <c r="AR1000" s="189">
        <f t="shared" si="31"/>
        <v>0.17490221840027464</v>
      </c>
    </row>
    <row r="1001" spans="38:44" ht="11.25" customHeight="1" x14ac:dyDescent="0.25">
      <c r="AL1001" s="30" t="s">
        <v>38</v>
      </c>
      <c r="AM1001" s="29">
        <f>_xll.qlInterestRateIndexFixingDate(IborIndex&amp;Tenor,AN1001,Trigger)</f>
        <v>46409</v>
      </c>
      <c r="AN1001" s="29">
        <f>_xll.qlCalendarAdvance(Calendar,AN1000,AL1001,"f",,Trigger)</f>
        <v>46413</v>
      </c>
      <c r="AO1001" s="29">
        <f>_xll.qlInterestRateIndexMaturity(IborIndex&amp;Tenor,AN1001,Trigger)</f>
        <v>46444</v>
      </c>
      <c r="AP1001" s="66">
        <f>_xll.qlIndexFixing($Z$5,AM1001,,Trigger)</f>
        <v>1.9832206667045039E-2</v>
      </c>
      <c r="AQ1001" s="66">
        <f>_xll.qlIndexFixing($AS$1,AN1001,,Trigger)</f>
        <v>1.9811488291402484E-2</v>
      </c>
      <c r="AR1001" s="189">
        <f t="shared" si="31"/>
        <v>0.20718375642554687</v>
      </c>
    </row>
    <row r="1002" spans="38:44" ht="11.25" customHeight="1" x14ac:dyDescent="0.25">
      <c r="AL1002" s="30" t="s">
        <v>38</v>
      </c>
      <c r="AM1002" s="29">
        <f>_xll.qlInterestRateIndexFixingDate(IborIndex&amp;Tenor,AN1002,Trigger)</f>
        <v>46416</v>
      </c>
      <c r="AN1002" s="29">
        <f>_xll.qlCalendarAdvance(Calendar,AN1001,AL1002,"f",,Trigger)</f>
        <v>46420</v>
      </c>
      <c r="AO1002" s="29">
        <f>_xll.qlInterestRateIndexMaturity(IborIndex&amp;Tenor,AN1002,Trigger)</f>
        <v>46448</v>
      </c>
      <c r="AP1002" s="66">
        <f>_xll.qlIndexFixing($Z$5,AM1002,,Trigger)</f>
        <v>1.9836949449706851E-2</v>
      </c>
      <c r="AQ1002" s="66">
        <f>_xll.qlIndexFixing($AS$1,AN1002,,Trigger)</f>
        <v>1.9818681972627275E-2</v>
      </c>
      <c r="AR1002" s="189">
        <f t="shared" si="31"/>
        <v>0.18267477079576128</v>
      </c>
    </row>
    <row r="1003" spans="38:44" ht="11.25" customHeight="1" x14ac:dyDescent="0.25">
      <c r="AL1003" s="30" t="s">
        <v>38</v>
      </c>
      <c r="AM1003" s="29">
        <f>_xll.qlInterestRateIndexFixingDate(IborIndex&amp;Tenor,AN1003,Trigger)</f>
        <v>46423</v>
      </c>
      <c r="AN1003" s="29">
        <f>_xll.qlCalendarAdvance(Calendar,AN1002,AL1003,"f",,Trigger)</f>
        <v>46427</v>
      </c>
      <c r="AO1003" s="29">
        <f>_xll.qlInterestRateIndexMaturity(IborIndex&amp;Tenor,AN1003,Trigger)</f>
        <v>46455</v>
      </c>
      <c r="AP1003" s="66">
        <f>_xll.qlIndexFixing($Z$5,AM1003,,Trigger)</f>
        <v>1.9844975170266413E-2</v>
      </c>
      <c r="AQ1003" s="66">
        <f>_xll.qlIndexFixing($AS$1,AN1003,,Trigger)</f>
        <v>1.9826963190487299E-2</v>
      </c>
      <c r="AR1003" s="189">
        <f t="shared" si="31"/>
        <v>0.18011979779113813</v>
      </c>
    </row>
    <row r="1004" spans="38:44" ht="11.25" customHeight="1" x14ac:dyDescent="0.25">
      <c r="AL1004" s="30" t="s">
        <v>38</v>
      </c>
      <c r="AM1004" s="29">
        <f>_xll.qlInterestRateIndexFixingDate(IborIndex&amp;Tenor,AN1004,Trigger)</f>
        <v>46430</v>
      </c>
      <c r="AN1004" s="29">
        <f>_xll.qlCalendarAdvance(Calendar,AN1003,AL1004,"f",,Trigger)</f>
        <v>46434</v>
      </c>
      <c r="AO1004" s="29">
        <f>_xll.qlInterestRateIndexMaturity(IborIndex&amp;Tenor,AN1004,Trigger)</f>
        <v>46462</v>
      </c>
      <c r="AP1004" s="66">
        <f>_xll.qlIndexFixing($Z$5,AM1004,,Trigger)</f>
        <v>1.9852913545834738E-2</v>
      </c>
      <c r="AQ1004" s="66">
        <f>_xll.qlIndexFixing($AS$1,AN1004,,Trigger)</f>
        <v>1.9835192695027981E-2</v>
      </c>
      <c r="AR1004" s="189">
        <f t="shared" si="31"/>
        <v>0.17720850806757227</v>
      </c>
    </row>
    <row r="1005" spans="38:44" ht="11.25" customHeight="1" x14ac:dyDescent="0.25">
      <c r="AL1005" s="30" t="s">
        <v>38</v>
      </c>
      <c r="AM1005" s="29">
        <f>_xll.qlInterestRateIndexFixingDate(IborIndex&amp;Tenor,AN1005,Trigger)</f>
        <v>46437</v>
      </c>
      <c r="AN1005" s="29">
        <f>_xll.qlCalendarAdvance(Calendar,AN1004,AL1005,"f",,Trigger)</f>
        <v>46441</v>
      </c>
      <c r="AO1005" s="29">
        <f>_xll.qlInterestRateIndexMaturity(IborIndex&amp;Tenor,AN1005,Trigger)</f>
        <v>46469</v>
      </c>
      <c r="AP1005" s="66">
        <f>_xll.qlIndexFixing($Z$5,AM1005,,Trigger)</f>
        <v>1.9860764829871931E-2</v>
      </c>
      <c r="AQ1005" s="66">
        <f>_xll.qlIndexFixing($AS$1,AN1005,,Trigger)</f>
        <v>1.9843370486149401E-2</v>
      </c>
      <c r="AR1005" s="189">
        <f t="shared" si="31"/>
        <v>0.17394343722530042</v>
      </c>
    </row>
    <row r="1006" spans="38:44" ht="11.25" customHeight="1" x14ac:dyDescent="0.25">
      <c r="AL1006" s="30" t="s">
        <v>38</v>
      </c>
      <c r="AM1006" s="29">
        <f>_xll.qlInterestRateIndexFixingDate(IborIndex&amp;Tenor,AN1006,Trigger)</f>
        <v>46444</v>
      </c>
      <c r="AN1006" s="29">
        <f>_xll.qlCalendarAdvance(Calendar,AN1005,AL1006,"f",,Trigger)</f>
        <v>46448</v>
      </c>
      <c r="AO1006" s="29">
        <f>_xll.qlInterestRateIndexMaturity(IborIndex&amp;Tenor,AN1006,Trigger)</f>
        <v>46479</v>
      </c>
      <c r="AP1006" s="66">
        <f>_xll.qlIndexFixing($Z$5,AM1006,,Trigger)</f>
        <v>1.9871813130091051E-2</v>
      </c>
      <c r="AQ1006" s="66">
        <f>_xll.qlIndexFixing($AS$1,AN1006,,Trigger)</f>
        <v>1.985598713318687E-2</v>
      </c>
      <c r="AR1006" s="189">
        <f t="shared" si="31"/>
        <v>0.15825996904181294</v>
      </c>
    </row>
    <row r="1007" spans="38:44" ht="11.25" customHeight="1" x14ac:dyDescent="0.25">
      <c r="AL1007" s="30" t="s">
        <v>38</v>
      </c>
      <c r="AM1007" s="29">
        <f>_xll.qlInterestRateIndexFixingDate(IborIndex&amp;Tenor,AN1007,Trigger)</f>
        <v>46451</v>
      </c>
      <c r="AN1007" s="29">
        <f>_xll.qlCalendarAdvance(Calendar,AN1006,AL1007,"f",,Trigger)</f>
        <v>46455</v>
      </c>
      <c r="AO1007" s="29">
        <f>_xll.qlInterestRateIndexMaturity(IborIndex&amp;Tenor,AN1007,Trigger)</f>
        <v>46486</v>
      </c>
      <c r="AP1007" s="66">
        <f>_xll.qlIndexFixing($Z$5,AM1007,,Trigger)</f>
        <v>1.987947377642511E-2</v>
      </c>
      <c r="AQ1007" s="66">
        <f>_xll.qlIndexFixing($AS$1,AN1007,,Trigger)</f>
        <v>1.98640484989418E-2</v>
      </c>
      <c r="AR1007" s="189">
        <f t="shared" si="31"/>
        <v>0.15425277483310101</v>
      </c>
    </row>
    <row r="1008" spans="38:44" ht="11.25" customHeight="1" x14ac:dyDescent="0.25">
      <c r="AL1008" s="30" t="s">
        <v>38</v>
      </c>
      <c r="AM1008" s="29">
        <f>_xll.qlInterestRateIndexFixingDate(IborIndex&amp;Tenor,AN1008,Trigger)</f>
        <v>46458</v>
      </c>
      <c r="AN1008" s="29">
        <f>_xll.qlCalendarAdvance(Calendar,AN1007,AL1008,"f",,Trigger)</f>
        <v>46462</v>
      </c>
      <c r="AO1008" s="29">
        <f>_xll.qlInterestRateIndexMaturity(IborIndex&amp;Tenor,AN1008,Trigger)</f>
        <v>46493</v>
      </c>
      <c r="AP1008" s="66">
        <f>_xll.qlIndexFixing($Z$5,AM1008,,Trigger)</f>
        <v>1.9887048132153543E-2</v>
      </c>
      <c r="AQ1008" s="66">
        <f>_xll.qlIndexFixing($AS$1,AN1008,,Trigger)</f>
        <v>1.9872058140269488E-2</v>
      </c>
      <c r="AR1008" s="189">
        <f t="shared" si="31"/>
        <v>0.14989991884054032</v>
      </c>
    </row>
    <row r="1009" spans="38:44" ht="11.25" customHeight="1" x14ac:dyDescent="0.25">
      <c r="AL1009" s="30" t="s">
        <v>38</v>
      </c>
      <c r="AM1009" s="29">
        <f>_xll.qlInterestRateIndexFixingDate(IborIndex&amp;Tenor,AN1009,Trigger)</f>
        <v>46465</v>
      </c>
      <c r="AN1009" s="29">
        <f>_xll.qlCalendarAdvance(Calendar,AN1008,AL1009,"f",,Trigger)</f>
        <v>46469</v>
      </c>
      <c r="AO1009" s="29">
        <f>_xll.qlInterestRateIndexMaturity(IborIndex&amp;Tenor,AN1009,Trigger)</f>
        <v>46500</v>
      </c>
      <c r="AP1009" s="66">
        <f>_xll.qlIndexFixing($Z$5,AM1009,,Trigger)</f>
        <v>1.9894536450776788E-2</v>
      </c>
      <c r="AQ1009" s="66">
        <f>_xll.qlIndexFixing($AS$1,AN1009,,Trigger)</f>
        <v>1.9880016057055028E-2</v>
      </c>
      <c r="AR1009" s="189">
        <f t="shared" si="31"/>
        <v>0.14520393721760561</v>
      </c>
    </row>
    <row r="1010" spans="38:44" ht="11.25" customHeight="1" x14ac:dyDescent="0.25">
      <c r="AL1010" s="30" t="s">
        <v>38</v>
      </c>
      <c r="AM1010" s="29">
        <f>_xll.qlInterestRateIndexFixingDate(IborIndex&amp;Tenor,AN1010,Trigger)</f>
        <v>46470</v>
      </c>
      <c r="AN1010" s="29">
        <f>_xll.qlCalendarAdvance(Calendar,AN1009,AL1010,"f",,Trigger)</f>
        <v>46476</v>
      </c>
      <c r="AO1010" s="29">
        <f>_xll.qlInterestRateIndexMaturity(IborIndex&amp;Tenor,AN1010,Trigger)</f>
        <v>46507</v>
      </c>
      <c r="AP1010" s="66">
        <f>_xll.qlIndexFixing($Z$5,AM1010,,Trigger)</f>
        <v>1.990193898580046E-2</v>
      </c>
      <c r="AQ1010" s="66">
        <f>_xll.qlIndexFixing($AS$1,AN1010,,Trigger)</f>
        <v>1.9887922249191003E-2</v>
      </c>
      <c r="AR1010" s="189">
        <f t="shared" si="31"/>
        <v>0.14016736609456099</v>
      </c>
    </row>
    <row r="1011" spans="38:44" ht="11.25" customHeight="1" x14ac:dyDescent="0.25">
      <c r="AL1011" s="30" t="s">
        <v>38</v>
      </c>
      <c r="AM1011" s="29">
        <f>_xll.qlInterestRateIndexFixingDate(IborIndex&amp;Tenor,AN1011,Trigger)</f>
        <v>46479</v>
      </c>
      <c r="AN1011" s="29">
        <f>_xll.qlCalendarAdvance(Calendar,AN1010,AL1011,"f",,Trigger)</f>
        <v>46483</v>
      </c>
      <c r="AO1011" s="29">
        <f>_xll.qlInterestRateIndexMaturity(IborIndex&amp;Tenor,AN1011,Trigger)</f>
        <v>46513</v>
      </c>
      <c r="AP1011" s="66">
        <f>_xll.qlIndexFixing($Z$5,AM1011,,Trigger)</f>
        <v>1.9908190430405703E-2</v>
      </c>
      <c r="AQ1011" s="66">
        <f>_xll.qlIndexFixing($AS$1,AN1011,,Trigger)</f>
        <v>1.9895776716567504E-2</v>
      </c>
      <c r="AR1011" s="189">
        <f t="shared" si="31"/>
        <v>0.12413713838199669</v>
      </c>
    </row>
    <row r="1012" spans="38:44" ht="11.25" customHeight="1" x14ac:dyDescent="0.25">
      <c r="AL1012" s="30" t="s">
        <v>38</v>
      </c>
      <c r="AM1012" s="29">
        <f>_xll.qlInterestRateIndexFixingDate(IborIndex&amp;Tenor,AN1012,Trigger)</f>
        <v>46486</v>
      </c>
      <c r="AN1012" s="29">
        <f>_xll.qlCalendarAdvance(Calendar,AN1011,AL1012,"f",,Trigger)</f>
        <v>46490</v>
      </c>
      <c r="AO1012" s="29">
        <f>_xll.qlInterestRateIndexMaturity(IborIndex&amp;Tenor,AN1012,Trigger)</f>
        <v>46520</v>
      </c>
      <c r="AP1012" s="66">
        <f>_xll.qlIndexFixing($Z$5,AM1012,,Trigger)</f>
        <v>1.991542782838529E-2</v>
      </c>
      <c r="AQ1012" s="66">
        <f>_xll.qlIndexFixing($AS$1,AN1012,,Trigger)</f>
        <v>1.9903579459077114E-2</v>
      </c>
      <c r="AR1012" s="189">
        <f t="shared" si="31"/>
        <v>0.11848369308176121</v>
      </c>
    </row>
    <row r="1013" spans="38:44" ht="11.25" customHeight="1" x14ac:dyDescent="0.25">
      <c r="AL1013" s="30" t="s">
        <v>38</v>
      </c>
      <c r="AM1013" s="29">
        <f>_xll.qlInterestRateIndexFixingDate(IborIndex&amp;Tenor,AN1013,Trigger)</f>
        <v>46493</v>
      </c>
      <c r="AN1013" s="29">
        <f>_xll.qlCalendarAdvance(Calendar,AN1012,AL1013,"f",,Trigger)</f>
        <v>46497</v>
      </c>
      <c r="AO1013" s="29">
        <f>_xll.qlInterestRateIndexMaturity(IborIndex&amp;Tenor,AN1013,Trigger)</f>
        <v>46527</v>
      </c>
      <c r="AP1013" s="66">
        <f>_xll.qlIndexFixing($Z$5,AM1013,,Trigger)</f>
        <v>1.9922580189741801E-2</v>
      </c>
      <c r="AQ1013" s="66">
        <f>_xll.qlIndexFixing($AS$1,AN1013,,Trigger)</f>
        <v>1.9911330476612421E-2</v>
      </c>
      <c r="AR1013" s="189">
        <f t="shared" si="31"/>
        <v>0.11249713129379835</v>
      </c>
    </row>
    <row r="1014" spans="38:44" ht="11.25" customHeight="1" x14ac:dyDescent="0.25">
      <c r="AL1014" s="30" t="s">
        <v>38</v>
      </c>
      <c r="AM1014" s="29">
        <f>_xll.qlInterestRateIndexFixingDate(IborIndex&amp;Tenor,AN1014,Trigger)</f>
        <v>46500</v>
      </c>
      <c r="AN1014" s="29">
        <f>_xll.qlCalendarAdvance(Calendar,AN1013,AL1014,"f",,Trigger)</f>
        <v>46504</v>
      </c>
      <c r="AO1014" s="29">
        <f>_xll.qlInterestRateIndexMaturity(IborIndex&amp;Tenor,AN1014,Trigger)</f>
        <v>46534</v>
      </c>
      <c r="AP1014" s="66">
        <f>_xll.qlIndexFixing($Z$5,AM1014,,Trigger)</f>
        <v>1.9929647767971126E-2</v>
      </c>
      <c r="AQ1014" s="66">
        <f>_xll.qlIndexFixing($AS$1,AN1014,,Trigger)</f>
        <v>1.991902976906601E-2</v>
      </c>
      <c r="AR1014" s="189">
        <f t="shared" si="31"/>
        <v>0.10617998905115833</v>
      </c>
    </row>
    <row r="1015" spans="38:44" ht="11.25" customHeight="1" x14ac:dyDescent="0.25">
      <c r="AL1015" s="30" t="s">
        <v>38</v>
      </c>
      <c r="AM1015" s="29">
        <f>_xll.qlInterestRateIndexFixingDate(IborIndex&amp;Tenor,AN1015,Trigger)</f>
        <v>46507</v>
      </c>
      <c r="AN1015" s="29">
        <f>_xll.qlCalendarAdvance(Calendar,AN1014,AL1015,"f",,Trigger)</f>
        <v>46511</v>
      </c>
      <c r="AO1015" s="29">
        <f>_xll.qlInterestRateIndexMaturity(IborIndex&amp;Tenor,AN1015,Trigger)</f>
        <v>46542</v>
      </c>
      <c r="AP1015" s="66">
        <f>_xll.qlIndexFixing($Z$5,AM1015,,Trigger)</f>
        <v>1.9937673779701189E-2</v>
      </c>
      <c r="AQ1015" s="66">
        <f>_xll.qlIndexFixing($AS$1,AN1015,,Trigger)</f>
        <v>1.9926677336330467E-2</v>
      </c>
      <c r="AR1015" s="189">
        <f t="shared" si="31"/>
        <v>0.10996443370721309</v>
      </c>
    </row>
    <row r="1016" spans="38:44" ht="11.25" customHeight="1" x14ac:dyDescent="0.25">
      <c r="AL1016" s="30" t="s">
        <v>38</v>
      </c>
      <c r="AM1016" s="29">
        <f>_xll.qlInterestRateIndexFixingDate(IborIndex&amp;Tenor,AN1016,Trigger)</f>
        <v>46514</v>
      </c>
      <c r="AN1016" s="29">
        <f>_xll.qlCalendarAdvance(Calendar,AN1015,AL1016,"f",,Trigger)</f>
        <v>46518</v>
      </c>
      <c r="AO1016" s="29">
        <f>_xll.qlInterestRateIndexMaturity(IborIndex&amp;Tenor,AN1016,Trigger)</f>
        <v>46549</v>
      </c>
      <c r="AP1016" s="66">
        <f>_xll.qlIndexFixing($Z$5,AM1016,,Trigger)</f>
        <v>1.9944566936827574E-2</v>
      </c>
      <c r="AQ1016" s="66">
        <f>_xll.qlIndexFixing($AS$1,AN1016,,Trigger)</f>
        <v>1.9934273178305872E-2</v>
      </c>
      <c r="AR1016" s="189">
        <f t="shared" si="31"/>
        <v>0.10293758521701807</v>
      </c>
    </row>
    <row r="1017" spans="38:44" ht="11.25" customHeight="1" x14ac:dyDescent="0.25">
      <c r="AL1017" s="30" t="s">
        <v>38</v>
      </c>
      <c r="AM1017" s="29">
        <f>_xll.qlInterestRateIndexFixingDate(IborIndex&amp;Tenor,AN1017,Trigger)</f>
        <v>46521</v>
      </c>
      <c r="AN1017" s="29">
        <f>_xll.qlCalendarAdvance(Calendar,AN1016,AL1017,"f",,Trigger)</f>
        <v>46525</v>
      </c>
      <c r="AO1017" s="29">
        <f>_xll.qlInterestRateIndexMaturity(IborIndex&amp;Tenor,AN1017,Trigger)</f>
        <v>46556</v>
      </c>
      <c r="AP1017" s="66">
        <f>_xll.qlIndexFixing($Z$5,AM1017,,Trigger)</f>
        <v>1.9951376084942601E-2</v>
      </c>
      <c r="AQ1017" s="66">
        <f>_xll.qlIndexFixing($AS$1,AN1017,,Trigger)</f>
        <v>1.9941817294882314E-2</v>
      </c>
      <c r="AR1017" s="189">
        <f t="shared" si="31"/>
        <v>9.558790060287814E-2</v>
      </c>
    </row>
    <row r="1018" spans="38:44" ht="11.25" customHeight="1" x14ac:dyDescent="0.25">
      <c r="AL1018" s="30" t="s">
        <v>38</v>
      </c>
      <c r="AM1018" s="29">
        <f>_xll.qlInterestRateIndexFixingDate(IborIndex&amp;Tenor,AN1018,Trigger)</f>
        <v>46528</v>
      </c>
      <c r="AN1018" s="29">
        <f>_xll.qlCalendarAdvance(Calendar,AN1017,AL1018,"f",,Trigger)</f>
        <v>46532</v>
      </c>
      <c r="AO1018" s="29">
        <f>_xll.qlInterestRateIndexMaturity(IborIndex&amp;Tenor,AN1018,Trigger)</f>
        <v>46563</v>
      </c>
      <c r="AP1018" s="66">
        <f>_xll.qlIndexFixing($Z$5,AM1018,,Trigger)</f>
        <v>1.9958101477572501E-2</v>
      </c>
      <c r="AQ1018" s="66">
        <f>_xll.qlIndexFixing($AS$1,AN1018,,Trigger)</f>
        <v>1.9949309685959871E-2</v>
      </c>
      <c r="AR1018" s="189">
        <f t="shared" si="31"/>
        <v>8.7917916126306617E-2</v>
      </c>
    </row>
    <row r="1019" spans="38:44" ht="11.25" customHeight="1" x14ac:dyDescent="0.25">
      <c r="AL1019" s="30" t="s">
        <v>38</v>
      </c>
      <c r="AM1019" s="29">
        <f>_xll.qlInterestRateIndexFixingDate(IborIndex&amp;Tenor,AN1019,Trigger)</f>
        <v>46535</v>
      </c>
      <c r="AN1019" s="29">
        <f>_xll.qlCalendarAdvance(Calendar,AN1018,AL1019,"f",,Trigger)</f>
        <v>46539</v>
      </c>
      <c r="AO1019" s="29">
        <f>_xll.qlInterestRateIndexMaturity(IborIndex&amp;Tenor,AN1019,Trigger)</f>
        <v>46569</v>
      </c>
      <c r="AP1019" s="66">
        <f>_xll.qlIndexFixing($Z$5,AM1019,,Trigger)</f>
        <v>1.9963722785072413E-2</v>
      </c>
      <c r="AQ1019" s="66">
        <f>_xll.qlIndexFixing($AS$1,AN1019,,Trigger)</f>
        <v>1.9956750351433628E-2</v>
      </c>
      <c r="AR1019" s="189">
        <f t="shared" si="31"/>
        <v>6.9724336387855246E-2</v>
      </c>
    </row>
    <row r="1020" spans="38:44" ht="11.25" customHeight="1" x14ac:dyDescent="0.25">
      <c r="AL1020" s="30" t="s">
        <v>38</v>
      </c>
      <c r="AM1020" s="29">
        <f>_xll.qlInterestRateIndexFixingDate(IborIndex&amp;Tenor,AN1020,Trigger)</f>
        <v>46542</v>
      </c>
      <c r="AN1020" s="29">
        <f>_xll.qlCalendarAdvance(Calendar,AN1019,AL1020,"f",,Trigger)</f>
        <v>46546</v>
      </c>
      <c r="AO1020" s="29">
        <f>_xll.qlInterestRateIndexMaturity(IborIndex&amp;Tenor,AN1020,Trigger)</f>
        <v>46576</v>
      </c>
      <c r="AP1020" s="66">
        <f>_xll.qlIndexFixing($Z$5,AM1020,,Trigger)</f>
        <v>1.9970286988274744E-2</v>
      </c>
      <c r="AQ1020" s="66">
        <f>_xll.qlIndexFixing($AS$1,AN1020,,Trigger)</f>
        <v>1.9964139291198668E-2</v>
      </c>
      <c r="AR1020" s="189">
        <f t="shared" si="31"/>
        <v>6.1476970760754313E-2</v>
      </c>
    </row>
    <row r="1021" spans="38:44" ht="11.25" customHeight="1" x14ac:dyDescent="0.25">
      <c r="AL1021" s="30" t="s">
        <v>38</v>
      </c>
      <c r="AM1021" s="29">
        <f>_xll.qlInterestRateIndexFixingDate(IborIndex&amp;Tenor,AN1021,Trigger)</f>
        <v>46549</v>
      </c>
      <c r="AN1021" s="29">
        <f>_xll.qlCalendarAdvance(Calendar,AN1020,AL1021,"f",,Trigger)</f>
        <v>46553</v>
      </c>
      <c r="AO1021" s="29">
        <f>_xll.qlInterestRateIndexMaturity(IborIndex&amp;Tenor,AN1021,Trigger)</f>
        <v>46583</v>
      </c>
      <c r="AP1021" s="66">
        <f>_xll.qlIndexFixing($Z$5,AM1021,,Trigger)</f>
        <v>1.9976768182951687E-2</v>
      </c>
      <c r="AQ1021" s="66">
        <f>_xll.qlIndexFixing($AS$1,AN1021,,Trigger)</f>
        <v>1.9971476505155072E-2</v>
      </c>
      <c r="AR1021" s="189">
        <f t="shared" si="31"/>
        <v>5.2916777966149908E-2</v>
      </c>
    </row>
    <row r="1022" spans="38:44" ht="11.25" customHeight="1" x14ac:dyDescent="0.25">
      <c r="AL1022" s="30" t="s">
        <v>38</v>
      </c>
      <c r="AM1022" s="29">
        <f>_xll.qlInterestRateIndexFixingDate(IborIndex&amp;Tenor,AN1022,Trigger)</f>
        <v>46556</v>
      </c>
      <c r="AN1022" s="29">
        <f>_xll.qlCalendarAdvance(Calendar,AN1021,AL1022,"f",,Trigger)</f>
        <v>46560</v>
      </c>
      <c r="AO1022" s="29">
        <f>_xll.qlInterestRateIndexMaturity(IborIndex&amp;Tenor,AN1022,Trigger)</f>
        <v>46590</v>
      </c>
      <c r="AP1022" s="66">
        <f>_xll.qlIndexFixing($Z$5,AM1022,,Trigger)</f>
        <v>1.9983166622615123E-2</v>
      </c>
      <c r="AQ1022" s="66">
        <f>_xll.qlIndexFixing($AS$1,AN1022,,Trigger)</f>
        <v>1.997876199320292E-2</v>
      </c>
      <c r="AR1022" s="189">
        <f t="shared" si="31"/>
        <v>4.4046294122024321E-2</v>
      </c>
    </row>
    <row r="1023" spans="38:44" ht="11.25" customHeight="1" x14ac:dyDescent="0.25">
      <c r="AL1023" s="30" t="s">
        <v>38</v>
      </c>
      <c r="AM1023" s="29">
        <f>_xll.qlInterestRateIndexFixingDate(IborIndex&amp;Tenor,AN1023,Trigger)</f>
        <v>46563</v>
      </c>
      <c r="AN1023" s="29">
        <f>_xll.qlCalendarAdvance(Calendar,AN1022,AL1023,"f",,Trigger)</f>
        <v>46567</v>
      </c>
      <c r="AO1023" s="29">
        <f>_xll.qlInterestRateIndexMaturity(IborIndex&amp;Tenor,AN1023,Trigger)</f>
        <v>46597</v>
      </c>
      <c r="AP1023" s="66">
        <f>_xll.qlIndexFixing($Z$5,AM1023,,Trigger)</f>
        <v>1.9989482560798244E-2</v>
      </c>
      <c r="AQ1023" s="66">
        <f>_xll.qlIndexFixing($AS$1,AN1023,,Trigger)</f>
        <v>1.9985995755242292E-2</v>
      </c>
      <c r="AR1023" s="189">
        <f t="shared" si="31"/>
        <v>3.4868055559522659E-2</v>
      </c>
    </row>
    <row r="1024" spans="38:44" ht="11.25" customHeight="1" x14ac:dyDescent="0.25">
      <c r="AL1024" s="30" t="s">
        <v>38</v>
      </c>
      <c r="AM1024" s="29">
        <f>_xll.qlInterestRateIndexFixingDate(IborIndex&amp;Tenor,AN1024,Trigger)</f>
        <v>46570</v>
      </c>
      <c r="AN1024" s="29">
        <f>_xll.qlCalendarAdvance(Calendar,AN1023,AL1024,"f",,Trigger)</f>
        <v>46574</v>
      </c>
      <c r="AO1024" s="29">
        <f>_xll.qlInterestRateIndexMaturity(IborIndex&amp;Tenor,AN1024,Trigger)</f>
        <v>46605</v>
      </c>
      <c r="AP1024" s="66">
        <f>_xll.qlIndexFixing($Z$5,AM1024,,Trigger)</f>
        <v>1.9996709165710575E-2</v>
      </c>
      <c r="AQ1024" s="66">
        <f>_xll.qlIndexFixing($AS$1,AN1024,,Trigger)</f>
        <v>1.9993177791173267E-2</v>
      </c>
      <c r="AR1024" s="189">
        <f t="shared" si="31"/>
        <v>3.5313745373084793E-2</v>
      </c>
    </row>
    <row r="1025" spans="38:44" ht="11.25" customHeight="1" x14ac:dyDescent="0.25">
      <c r="AL1025" s="30" t="s">
        <v>38</v>
      </c>
      <c r="AM1025" s="29">
        <f>_xll.qlInterestRateIndexFixingDate(IborIndex&amp;Tenor,AN1025,Trigger)</f>
        <v>46577</v>
      </c>
      <c r="AN1025" s="29">
        <f>_xll.qlCalendarAdvance(Calendar,AN1024,AL1025,"f",,Trigger)</f>
        <v>46581</v>
      </c>
      <c r="AO1025" s="29">
        <f>_xll.qlInterestRateIndexMaturity(IborIndex&amp;Tenor,AN1025,Trigger)</f>
        <v>46612</v>
      </c>
      <c r="AP1025" s="66">
        <f>_xll.qlIndexFixing($Z$5,AM1025,,Trigger)</f>
        <v>2.0002855368771909E-2</v>
      </c>
      <c r="AQ1025" s="66">
        <f>_xll.qlIndexFixing($AS$1,AN1025,,Trigger)</f>
        <v>2.0000308100893427E-2</v>
      </c>
      <c r="AR1025" s="189">
        <f t="shared" si="31"/>
        <v>2.5472678784818625E-2</v>
      </c>
    </row>
    <row r="1026" spans="38:44" ht="11.25" customHeight="1" x14ac:dyDescent="0.25">
      <c r="AL1026" s="30" t="s">
        <v>38</v>
      </c>
      <c r="AM1026" s="29">
        <f>_xll.qlInterestRateIndexFixingDate(IborIndex&amp;Tenor,AN1026,Trigger)</f>
        <v>46584</v>
      </c>
      <c r="AN1026" s="29">
        <f>_xll.qlCalendarAdvance(Calendar,AN1025,AL1026,"f",,Trigger)</f>
        <v>46588</v>
      </c>
      <c r="AO1026" s="29">
        <f>_xll.qlInterestRateIndexMaturity(IborIndex&amp;Tenor,AN1026,Trigger)</f>
        <v>46619</v>
      </c>
      <c r="AP1026" s="66">
        <f>_xll.qlIndexFixing($Z$5,AM1026,,Trigger)</f>
        <v>2.0008919844612127E-2</v>
      </c>
      <c r="AQ1026" s="66">
        <f>_xll.qlIndexFixing($AS$1,AN1026,,Trigger)</f>
        <v>2.0007386684310347E-2</v>
      </c>
      <c r="AR1026" s="189">
        <f t="shared" si="31"/>
        <v>1.5331603017802731E-2</v>
      </c>
    </row>
    <row r="1027" spans="38:44" ht="11.25" customHeight="1" x14ac:dyDescent="0.25">
      <c r="AL1027" s="30" t="s">
        <v>38</v>
      </c>
      <c r="AM1027" s="29">
        <f>_xll.qlInterestRateIndexFixingDate(IborIndex&amp;Tenor,AN1027,Trigger)</f>
        <v>46591</v>
      </c>
      <c r="AN1027" s="29">
        <f>_xll.qlCalendarAdvance(Calendar,AN1026,AL1027,"f",,Trigger)</f>
        <v>46595</v>
      </c>
      <c r="AO1027" s="29">
        <f>_xll.qlInterestRateIndexMaturity(IborIndex&amp;Tenor,AN1027,Trigger)</f>
        <v>46626</v>
      </c>
      <c r="AP1027" s="66">
        <f>_xll.qlIndexFixing($Z$5,AM1027,,Trigger)</f>
        <v>2.0014902846780661E-2</v>
      </c>
      <c r="AQ1027" s="66">
        <f>_xll.qlIndexFixing($AS$1,AN1027,,Trigger)</f>
        <v>2.0014413541319109E-2</v>
      </c>
      <c r="AR1027" s="189">
        <f t="shared" ref="AR1027:AR1090" si="32">(AP1027-AQ1027)*10000</f>
        <v>4.8930546155123711E-3</v>
      </c>
    </row>
    <row r="1028" spans="38:44" ht="11.25" customHeight="1" x14ac:dyDescent="0.25">
      <c r="AL1028" s="30" t="s">
        <v>38</v>
      </c>
      <c r="AM1028" s="29">
        <f>_xll.qlInterestRateIndexFixingDate(IborIndex&amp;Tenor,AN1028,Trigger)</f>
        <v>46598</v>
      </c>
      <c r="AN1028" s="29">
        <f>_xll.qlCalendarAdvance(Calendar,AN1027,AL1028,"f",,Trigger)</f>
        <v>46602</v>
      </c>
      <c r="AO1028" s="29">
        <f>_xll.qlInterestRateIndexMaturity(IborIndex&amp;Tenor,AN1028,Trigger)</f>
        <v>46633</v>
      </c>
      <c r="AP1028" s="66">
        <f>_xll.qlIndexFixing($Z$5,AM1028,,Trigger)</f>
        <v>2.0020839237550585E-2</v>
      </c>
      <c r="AQ1028" s="66">
        <f>_xll.qlIndexFixing($AS$1,AN1028,,Trigger)</f>
        <v>2.002138836011913E-2</v>
      </c>
      <c r="AR1028" s="189">
        <f t="shared" si="32"/>
        <v>-5.4912256854458552E-3</v>
      </c>
    </row>
    <row r="1029" spans="38:44" ht="11.25" customHeight="1" x14ac:dyDescent="0.25">
      <c r="AL1029" s="30" t="s">
        <v>38</v>
      </c>
      <c r="AM1029" s="29">
        <f>_xll.qlInterestRateIndexFixingDate(IborIndex&amp;Tenor,AN1029,Trigger)</f>
        <v>46605</v>
      </c>
      <c r="AN1029" s="29">
        <f>_xll.qlCalendarAdvance(Calendar,AN1028,AL1029,"f",,Trigger)</f>
        <v>46609</v>
      </c>
      <c r="AO1029" s="29">
        <f>_xll.qlInterestRateIndexMaturity(IborIndex&amp;Tenor,AN1029,Trigger)</f>
        <v>46640</v>
      </c>
      <c r="AP1029" s="66">
        <f>_xll.qlIndexFixing($Z$5,AM1029,,Trigger)</f>
        <v>2.0027320485684896E-2</v>
      </c>
      <c r="AQ1029" s="66">
        <f>_xll.qlIndexFixing($AS$1,AN1029,,Trigger)</f>
        <v>2.0028307766631892E-2</v>
      </c>
      <c r="AR1029" s="189">
        <f t="shared" si="32"/>
        <v>-9.8728094699573887E-3</v>
      </c>
    </row>
    <row r="1030" spans="38:44" ht="11.25" customHeight="1" x14ac:dyDescent="0.25">
      <c r="AL1030" s="30" t="s">
        <v>38</v>
      </c>
      <c r="AM1030" s="29">
        <f>_xll.qlInterestRateIndexFixingDate(IborIndex&amp;Tenor,AN1030,Trigger)</f>
        <v>46612</v>
      </c>
      <c r="AN1030" s="29">
        <f>_xll.qlCalendarAdvance(Calendar,AN1029,AL1030,"f",,Trigger)</f>
        <v>46616</v>
      </c>
      <c r="AO1030" s="29">
        <f>_xll.qlInterestRateIndexMaturity(IborIndex&amp;Tenor,AN1030,Trigger)</f>
        <v>46647</v>
      </c>
      <c r="AP1030" s="66">
        <f>_xll.qlIndexFixing($Z$5,AM1030,,Trigger)</f>
        <v>2.0034543866342385E-2</v>
      </c>
      <c r="AQ1030" s="66">
        <f>_xll.qlIndexFixing($AS$1,AN1030,,Trigger)</f>
        <v>2.0035166648671721E-2</v>
      </c>
      <c r="AR1030" s="189">
        <f t="shared" si="32"/>
        <v>-6.2278232933546396E-3</v>
      </c>
    </row>
    <row r="1031" spans="38:44" ht="11.25" customHeight="1" x14ac:dyDescent="0.25">
      <c r="AL1031" s="30" t="s">
        <v>38</v>
      </c>
      <c r="AM1031" s="29">
        <f>_xll.qlInterestRateIndexFixingDate(IborIndex&amp;Tenor,AN1031,Trigger)</f>
        <v>46619</v>
      </c>
      <c r="AN1031" s="29">
        <f>_xll.qlCalendarAdvance(Calendar,AN1030,AL1031,"f",,Trigger)</f>
        <v>46623</v>
      </c>
      <c r="AO1031" s="29">
        <f>_xll.qlInterestRateIndexMaturity(IborIndex&amp;Tenor,AN1031,Trigger)</f>
        <v>46654</v>
      </c>
      <c r="AP1031" s="66">
        <f>_xll.qlIndexFixing($Z$5,AM1031,,Trigger)</f>
        <v>2.0042488411552463E-2</v>
      </c>
      <c r="AQ1031" s="66">
        <f>_xll.qlIndexFixing($AS$1,AN1031,,Trigger)</f>
        <v>2.0041959874083914E-2</v>
      </c>
      <c r="AR1031" s="189">
        <f t="shared" si="32"/>
        <v>5.2853746854847339E-3</v>
      </c>
    </row>
    <row r="1032" spans="38:44" ht="11.25" customHeight="1" x14ac:dyDescent="0.25">
      <c r="AL1032" s="30" t="s">
        <v>38</v>
      </c>
      <c r="AM1032" s="29">
        <f>_xll.qlInterestRateIndexFixingDate(IborIndex&amp;Tenor,AN1032,Trigger)</f>
        <v>46626</v>
      </c>
      <c r="AN1032" s="29">
        <f>_xll.qlCalendarAdvance(Calendar,AN1031,AL1032,"f",,Trigger)</f>
        <v>46630</v>
      </c>
      <c r="AO1032" s="29">
        <f>_xll.qlInterestRateIndexMaturity(IborIndex&amp;Tenor,AN1032,Trigger)</f>
        <v>46660</v>
      </c>
      <c r="AP1032" s="66">
        <f>_xll.qlIndexFixing($Z$5,AM1032,,Trigger)</f>
        <v>2.0049933184097313E-2</v>
      </c>
      <c r="AQ1032" s="66">
        <f>_xll.qlIndexFixing($AS$1,AN1032,,Trigger)</f>
        <v>2.0048682313206778E-2</v>
      </c>
      <c r="AR1032" s="189">
        <f t="shared" si="32"/>
        <v>1.25087089053455E-2</v>
      </c>
    </row>
    <row r="1033" spans="38:44" ht="11.25" customHeight="1" x14ac:dyDescent="0.25">
      <c r="AL1033" s="30" t="s">
        <v>38</v>
      </c>
      <c r="AM1033" s="29">
        <f>_xll.qlInterestRateIndexFixingDate(IborIndex&amp;Tenor,AN1033,Trigger)</f>
        <v>46633</v>
      </c>
      <c r="AN1033" s="29">
        <f>_xll.qlCalendarAdvance(Calendar,AN1032,AL1033,"f",,Trigger)</f>
        <v>46637</v>
      </c>
      <c r="AO1033" s="29">
        <f>_xll.qlInterestRateIndexMaturity(IborIndex&amp;Tenor,AN1033,Trigger)</f>
        <v>46667</v>
      </c>
      <c r="AP1033" s="66">
        <f>_xll.qlIndexFixing($Z$5,AM1033,,Trigger)</f>
        <v>2.0058958189557607E-2</v>
      </c>
      <c r="AQ1033" s="66">
        <f>_xll.qlIndexFixing($AS$1,AN1033,,Trigger)</f>
        <v>2.0055330103157798E-2</v>
      </c>
      <c r="AR1033" s="189">
        <f t="shared" si="32"/>
        <v>3.6280863998094937E-2</v>
      </c>
    </row>
    <row r="1034" spans="38:44" ht="11.25" customHeight="1" x14ac:dyDescent="0.25">
      <c r="AL1034" s="30" t="s">
        <v>38</v>
      </c>
      <c r="AM1034" s="29">
        <f>_xll.qlInterestRateIndexFixingDate(IborIndex&amp;Tenor,AN1034,Trigger)</f>
        <v>46640</v>
      </c>
      <c r="AN1034" s="29">
        <f>_xll.qlCalendarAdvance(Calendar,AN1033,AL1034,"f",,Trigger)</f>
        <v>46644</v>
      </c>
      <c r="AO1034" s="29">
        <f>_xll.qlInterestRateIndexMaturity(IborIndex&amp;Tenor,AN1034,Trigger)</f>
        <v>46674</v>
      </c>
      <c r="AP1034" s="66">
        <f>_xll.qlIndexFixing($Z$5,AM1034,,Trigger)</f>
        <v>2.0067817616520323E-2</v>
      </c>
      <c r="AQ1034" s="66">
        <f>_xll.qlIndexFixing($AS$1,AN1034,,Trigger)</f>
        <v>2.0061902705165446E-2</v>
      </c>
      <c r="AR1034" s="189">
        <f t="shared" si="32"/>
        <v>5.9149113548762067E-2</v>
      </c>
    </row>
    <row r="1035" spans="38:44" ht="11.25" customHeight="1" x14ac:dyDescent="0.25">
      <c r="AL1035" s="30" t="s">
        <v>38</v>
      </c>
      <c r="AM1035" s="29">
        <f>_xll.qlInterestRateIndexFixingDate(IborIndex&amp;Tenor,AN1035,Trigger)</f>
        <v>46647</v>
      </c>
      <c r="AN1035" s="29">
        <f>_xll.qlCalendarAdvance(Calendar,AN1034,AL1035,"f",,Trigger)</f>
        <v>46651</v>
      </c>
      <c r="AO1035" s="29">
        <f>_xll.qlInterestRateIndexMaturity(IborIndex&amp;Tenor,AN1035,Trigger)</f>
        <v>46681</v>
      </c>
      <c r="AP1035" s="66">
        <f>_xll.qlIndexFixing($Z$5,AM1035,,Trigger)</f>
        <v>2.0076502039085398E-2</v>
      </c>
      <c r="AQ1035" s="66">
        <f>_xll.qlIndexFixing($AS$1,AN1035,,Trigger)</f>
        <v>2.0068400119102325E-2</v>
      </c>
      <c r="AR1035" s="189">
        <f t="shared" si="32"/>
        <v>8.1019199830723032E-2</v>
      </c>
    </row>
    <row r="1036" spans="38:44" ht="11.25" customHeight="1" x14ac:dyDescent="0.25">
      <c r="AL1036" s="30" t="s">
        <v>38</v>
      </c>
      <c r="AM1036" s="29">
        <f>_xll.qlInterestRateIndexFixingDate(IborIndex&amp;Tenor,AN1036,Trigger)</f>
        <v>46654</v>
      </c>
      <c r="AN1036" s="29">
        <f>_xll.qlCalendarAdvance(Calendar,AN1035,AL1036,"f",,Trigger)</f>
        <v>46658</v>
      </c>
      <c r="AO1036" s="29">
        <f>_xll.qlInterestRateIndexMaturity(IborIndex&amp;Tenor,AN1036,Trigger)</f>
        <v>46688</v>
      </c>
      <c r="AP1036" s="66">
        <f>_xll.qlIndexFixing($Z$5,AM1036,,Trigger)</f>
        <v>2.0085011003008191E-2</v>
      </c>
      <c r="AQ1036" s="66">
        <f>_xll.qlIndexFixing($AS$1,AN1036,,Trigger)</f>
        <v>2.0071786342008797E-2</v>
      </c>
      <c r="AR1036" s="189">
        <f t="shared" si="32"/>
        <v>0.1322466099939329</v>
      </c>
    </row>
    <row r="1037" spans="38:44" ht="11.25" customHeight="1" x14ac:dyDescent="0.25">
      <c r="AL1037" s="30" t="s">
        <v>38</v>
      </c>
      <c r="AM1037" s="29">
        <f>_xll.qlInterestRateIndexFixingDate(IborIndex&amp;Tenor,AN1037,Trigger)</f>
        <v>46661</v>
      </c>
      <c r="AN1037" s="29">
        <f>_xll.qlCalendarAdvance(Calendar,AN1036,AL1037,"f",,Trigger)</f>
        <v>46665</v>
      </c>
      <c r="AO1037" s="29">
        <f>_xll.qlInterestRateIndexMaturity(IborIndex&amp;Tenor,AN1037,Trigger)</f>
        <v>46696</v>
      </c>
      <c r="AP1037" s="66">
        <f>_xll.qlIndexFixing($Z$5,AM1037,,Trigger)</f>
        <v>2.0094483861799767E-2</v>
      </c>
      <c r="AQ1037" s="66">
        <f>_xll.qlIndexFixing($AS$1,AN1037,,Trigger)</f>
        <v>2.0081169382231701E-2</v>
      </c>
      <c r="AR1037" s="189">
        <f t="shared" si="32"/>
        <v>0.13314479568066195</v>
      </c>
    </row>
    <row r="1038" spans="38:44" ht="11.25" customHeight="1" x14ac:dyDescent="0.25">
      <c r="AL1038" s="30" t="s">
        <v>38</v>
      </c>
      <c r="AM1038" s="29">
        <f>_xll.qlInterestRateIndexFixingDate(IborIndex&amp;Tenor,AN1038,Trigger)</f>
        <v>46668</v>
      </c>
      <c r="AN1038" s="29">
        <f>_xll.qlCalendarAdvance(Calendar,AN1037,AL1038,"f",,Trigger)</f>
        <v>46672</v>
      </c>
      <c r="AO1038" s="29">
        <f>_xll.qlInterestRateIndexMaturity(IborIndex&amp;Tenor,AN1038,Trigger)</f>
        <v>46703</v>
      </c>
      <c r="AP1038" s="66">
        <f>_xll.qlIndexFixing($Z$5,AM1038,,Trigger)</f>
        <v>2.0102628361460262E-2</v>
      </c>
      <c r="AQ1038" s="66">
        <f>_xll.qlIndexFixing($AS$1,AN1038,,Trigger)</f>
        <v>2.0087441231171899E-2</v>
      </c>
      <c r="AR1038" s="189">
        <f t="shared" si="32"/>
        <v>0.15187130288363271</v>
      </c>
    </row>
    <row r="1039" spans="38:44" ht="11.25" customHeight="1" x14ac:dyDescent="0.25">
      <c r="AL1039" s="30" t="s">
        <v>38</v>
      </c>
      <c r="AM1039" s="29">
        <f>_xll.qlInterestRateIndexFixingDate(IborIndex&amp;Tenor,AN1039,Trigger)</f>
        <v>46675</v>
      </c>
      <c r="AN1039" s="29">
        <f>_xll.qlCalendarAdvance(Calendar,AN1038,AL1039,"f",,Trigger)</f>
        <v>46679</v>
      </c>
      <c r="AO1039" s="29">
        <f>_xll.qlInterestRateIndexMaturity(IborIndex&amp;Tenor,AN1039,Trigger)</f>
        <v>46710</v>
      </c>
      <c r="AP1039" s="66">
        <f>_xll.qlIndexFixing($Z$5,AM1039,,Trigger)</f>
        <v>2.0110595997665265E-2</v>
      </c>
      <c r="AQ1039" s="66">
        <f>_xll.qlIndexFixing($AS$1,AN1039,,Trigger)</f>
        <v>2.0093637891524241E-2</v>
      </c>
      <c r="AR1039" s="189">
        <f t="shared" si="32"/>
        <v>0.16958106141023999</v>
      </c>
    </row>
    <row r="1040" spans="38:44" ht="11.25" customHeight="1" x14ac:dyDescent="0.25">
      <c r="AL1040" s="30" t="s">
        <v>38</v>
      </c>
      <c r="AM1040" s="29">
        <f>_xll.qlInterestRateIndexFixingDate(IborIndex&amp;Tenor,AN1040,Trigger)</f>
        <v>46682</v>
      </c>
      <c r="AN1040" s="29">
        <f>_xll.qlCalendarAdvance(Calendar,AN1039,AL1040,"f",,Trigger)</f>
        <v>46686</v>
      </c>
      <c r="AO1040" s="29">
        <f>_xll.qlInterestRateIndexMaturity(IborIndex&amp;Tenor,AN1040,Trigger)</f>
        <v>46717</v>
      </c>
      <c r="AP1040" s="66">
        <f>_xll.qlIndexFixing($Z$5,AM1040,,Trigger)</f>
        <v>2.0118386316163941E-2</v>
      </c>
      <c r="AQ1040" s="66">
        <f>_xll.qlIndexFixing($AS$1,AN1040,,Trigger)</f>
        <v>2.0099759363168823E-2</v>
      </c>
      <c r="AR1040" s="189">
        <f t="shared" si="32"/>
        <v>0.18626952995117602</v>
      </c>
    </row>
    <row r="1041" spans="38:44" ht="11.25" customHeight="1" x14ac:dyDescent="0.25">
      <c r="AL1041" s="30" t="s">
        <v>38</v>
      </c>
      <c r="AM1041" s="29">
        <f>_xll.qlInterestRateIndexFixingDate(IborIndex&amp;Tenor,AN1041,Trigger)</f>
        <v>46689</v>
      </c>
      <c r="AN1041" s="29">
        <f>_xll.qlCalendarAdvance(Calendar,AN1040,AL1041,"f",,Trigger)</f>
        <v>46693</v>
      </c>
      <c r="AO1041" s="29">
        <f>_xll.qlInterestRateIndexMaturity(IborIndex&amp;Tenor,AN1041,Trigger)</f>
        <v>46723</v>
      </c>
      <c r="AP1041" s="66">
        <f>_xll.qlIndexFixing($Z$5,AM1041,,Trigger)</f>
        <v>2.0124908045035639E-2</v>
      </c>
      <c r="AQ1041" s="66">
        <f>_xll.qlIndexFixing($AS$1,AN1041,,Trigger)</f>
        <v>2.0105805645983243E-2</v>
      </c>
      <c r="AR1041" s="189">
        <f t="shared" si="32"/>
        <v>0.19102399052395302</v>
      </c>
    </row>
    <row r="1042" spans="38:44" ht="11.25" customHeight="1" x14ac:dyDescent="0.25">
      <c r="AL1042" s="30" t="s">
        <v>38</v>
      </c>
      <c r="AM1042" s="29">
        <f>_xll.qlInterestRateIndexFixingDate(IborIndex&amp;Tenor,AN1042,Trigger)</f>
        <v>46696</v>
      </c>
      <c r="AN1042" s="29">
        <f>_xll.qlCalendarAdvance(Calendar,AN1041,AL1042,"f",,Trigger)</f>
        <v>46700</v>
      </c>
      <c r="AO1042" s="29">
        <f>_xll.qlInterestRateIndexMaturity(IborIndex&amp;Tenor,AN1042,Trigger)</f>
        <v>46730</v>
      </c>
      <c r="AP1042" s="66">
        <f>_xll.qlIndexFixing($Z$5,AM1042,,Trigger)</f>
        <v>2.0132354718428225E-2</v>
      </c>
      <c r="AQ1042" s="66">
        <f>_xll.qlIndexFixing($AS$1,AN1042,,Trigger)</f>
        <v>2.0111776739842602E-2</v>
      </c>
      <c r="AR1042" s="189">
        <f t="shared" si="32"/>
        <v>0.20577978585623047</v>
      </c>
    </row>
    <row r="1043" spans="38:44" ht="11.25" customHeight="1" x14ac:dyDescent="0.25">
      <c r="AL1043" s="30" t="s">
        <v>38</v>
      </c>
      <c r="AM1043" s="29">
        <f>_xll.qlInterestRateIndexFixingDate(IborIndex&amp;Tenor,AN1043,Trigger)</f>
        <v>46703</v>
      </c>
      <c r="AN1043" s="29">
        <f>_xll.qlCalendarAdvance(Calendar,AN1042,AL1043,"f",,Trigger)</f>
        <v>46707</v>
      </c>
      <c r="AO1043" s="29">
        <f>_xll.qlInterestRateIndexMaturity(IborIndex&amp;Tenor,AN1043,Trigger)</f>
        <v>46737</v>
      </c>
      <c r="AP1043" s="66">
        <f>_xll.qlIndexFixing($Z$5,AM1043,,Trigger)</f>
        <v>2.0139622753679198E-2</v>
      </c>
      <c r="AQ1043" s="66">
        <f>_xll.qlIndexFixing($AS$1,AN1043,,Trigger)</f>
        <v>2.011767264463199E-2</v>
      </c>
      <c r="AR1043" s="189">
        <f t="shared" si="32"/>
        <v>0.2195010904720851</v>
      </c>
    </row>
    <row r="1044" spans="38:44" ht="11.25" customHeight="1" x14ac:dyDescent="0.25">
      <c r="AL1044" s="30" t="s">
        <v>38</v>
      </c>
      <c r="AM1044" s="29">
        <f>_xll.qlInterestRateIndexFixingDate(IborIndex&amp;Tenor,AN1044,Trigger)</f>
        <v>46710</v>
      </c>
      <c r="AN1044" s="29">
        <f>_xll.qlCalendarAdvance(Calendar,AN1043,AL1044,"f",,Trigger)</f>
        <v>46714</v>
      </c>
      <c r="AO1044" s="29">
        <f>_xll.qlInterestRateIndexMaturity(IborIndex&amp;Tenor,AN1044,Trigger)</f>
        <v>46744</v>
      </c>
      <c r="AP1044" s="66">
        <f>_xll.qlIndexFixing($Z$5,AM1044,,Trigger)</f>
        <v>2.0146711696605202E-2</v>
      </c>
      <c r="AQ1044" s="66">
        <f>_xll.qlIndexFixing($AS$1,AN1044,,Trigger)</f>
        <v>2.0123493360229006E-2</v>
      </c>
      <c r="AR1044" s="189">
        <f t="shared" si="32"/>
        <v>0.23218336376196191</v>
      </c>
    </row>
    <row r="1045" spans="38:44" ht="11.25" customHeight="1" x14ac:dyDescent="0.25">
      <c r="AL1045" s="30" t="s">
        <v>38</v>
      </c>
      <c r="AM1045" s="29">
        <f>_xll.qlInterestRateIndexFixingDate(IborIndex&amp;Tenor,AN1045,Trigger)</f>
        <v>46717</v>
      </c>
      <c r="AN1045" s="29">
        <f>_xll.qlCalendarAdvance(Calendar,AN1044,AL1045,"f",,Trigger)</f>
        <v>46721</v>
      </c>
      <c r="AO1045" s="29">
        <f>_xll.qlInterestRateIndexMaturity(IborIndex&amp;Tenor,AN1045,Trigger)</f>
        <v>46752</v>
      </c>
      <c r="AP1045" s="66">
        <f>_xll.qlIndexFixing($Z$5,AM1045,,Trigger)</f>
        <v>2.0154662244793956E-2</v>
      </c>
      <c r="AQ1045" s="66">
        <f>_xll.qlIndexFixing($AS$1,AN1045,,Trigger)</f>
        <v>2.0129238886521239E-2</v>
      </c>
      <c r="AR1045" s="189">
        <f t="shared" si="32"/>
        <v>0.25423358272717161</v>
      </c>
    </row>
    <row r="1046" spans="38:44" ht="11.25" customHeight="1" x14ac:dyDescent="0.25">
      <c r="AL1046" s="30" t="s">
        <v>38</v>
      </c>
      <c r="AM1046" s="29">
        <f>_xll.qlInterestRateIndexFixingDate(IborIndex&amp;Tenor,AN1046,Trigger)</f>
        <v>46724</v>
      </c>
      <c r="AN1046" s="29">
        <f>_xll.qlCalendarAdvance(Calendar,AN1045,AL1046,"f",,Trigger)</f>
        <v>46728</v>
      </c>
      <c r="AO1046" s="29">
        <f>_xll.qlInterestRateIndexMaturity(IborIndex&amp;Tenor,AN1046,Trigger)</f>
        <v>46759</v>
      </c>
      <c r="AP1046" s="66">
        <f>_xll.qlIndexFixing($Z$5,AM1046,,Trigger)</f>
        <v>2.0161379118186926E-2</v>
      </c>
      <c r="AQ1046" s="66">
        <f>_xll.qlIndexFixing($AS$1,AN1046,,Trigger)</f>
        <v>2.0134909223391284E-2</v>
      </c>
      <c r="AR1046" s="189">
        <f t="shared" si="32"/>
        <v>0.26469894795641546</v>
      </c>
    </row>
    <row r="1047" spans="38:44" ht="11.25" customHeight="1" x14ac:dyDescent="0.25">
      <c r="AL1047" s="30" t="s">
        <v>38</v>
      </c>
      <c r="AM1047" s="29">
        <f>_xll.qlInterestRateIndexFixingDate(IborIndex&amp;Tenor,AN1047,Trigger)</f>
        <v>46731</v>
      </c>
      <c r="AN1047" s="29">
        <f>_xll.qlCalendarAdvance(Calendar,AN1046,AL1047,"f",,Trigger)</f>
        <v>46735</v>
      </c>
      <c r="AO1047" s="29">
        <f>_xll.qlInterestRateIndexMaturity(IborIndex&amp;Tenor,AN1047,Trigger)</f>
        <v>46766</v>
      </c>
      <c r="AP1047" s="66">
        <f>_xll.qlIndexFixing($Z$5,AM1047,,Trigger)</f>
        <v>2.016791549431373E-2</v>
      </c>
      <c r="AQ1047" s="66">
        <f>_xll.qlIndexFixing($AS$1,AN1047,,Trigger)</f>
        <v>2.0140504370726731E-2</v>
      </c>
      <c r="AR1047" s="189">
        <f t="shared" si="32"/>
        <v>0.27411123586999764</v>
      </c>
    </row>
    <row r="1048" spans="38:44" ht="11.25" customHeight="1" x14ac:dyDescent="0.25">
      <c r="AL1048" s="30" t="s">
        <v>38</v>
      </c>
      <c r="AM1048" s="29">
        <f>_xll.qlInterestRateIndexFixingDate(IborIndex&amp;Tenor,AN1048,Trigger)</f>
        <v>46738</v>
      </c>
      <c r="AN1048" s="29">
        <f>_xll.qlCalendarAdvance(Calendar,AN1047,AL1048,"f",,Trigger)</f>
        <v>46742</v>
      </c>
      <c r="AO1048" s="29">
        <f>_xll.qlInterestRateIndexMaturity(IborIndex&amp;Tenor,AN1048,Trigger)</f>
        <v>46773</v>
      </c>
      <c r="AP1048" s="66">
        <f>_xll.qlIndexFixing($Z$5,AM1048,,Trigger)</f>
        <v>2.0174270918982846E-2</v>
      </c>
      <c r="AQ1048" s="66">
        <f>_xll.qlIndexFixing($AS$1,AN1048,,Trigger)</f>
        <v>2.0146024328412671E-2</v>
      </c>
      <c r="AR1048" s="189">
        <f t="shared" si="32"/>
        <v>0.28246590570175228</v>
      </c>
    </row>
    <row r="1049" spans="38:44" ht="11.25" customHeight="1" x14ac:dyDescent="0.25">
      <c r="AL1049" s="30" t="s">
        <v>38</v>
      </c>
      <c r="AM1049" s="29">
        <f>_xll.qlInterestRateIndexFixingDate(IborIndex&amp;Tenor,AN1049,Trigger)</f>
        <v>46745</v>
      </c>
      <c r="AN1049" s="29">
        <f>_xll.qlCalendarAdvance(Calendar,AN1048,AL1049,"f",,Trigger)</f>
        <v>46749</v>
      </c>
      <c r="AO1049" s="29">
        <f>_xll.qlInterestRateIndexMaturity(IborIndex&amp;Tenor,AN1049,Trigger)</f>
        <v>46780</v>
      </c>
      <c r="AP1049" s="66">
        <f>_xll.qlIndexFixing($Z$5,AM1049,,Trigger)</f>
        <v>2.0180444938010487E-2</v>
      </c>
      <c r="AQ1049" s="66">
        <f>_xll.qlIndexFixing($AS$1,AN1049,,Trigger)</f>
        <v>2.015146909634169E-2</v>
      </c>
      <c r="AR1049" s="189">
        <f t="shared" si="32"/>
        <v>0.28975841668797686</v>
      </c>
    </row>
    <row r="1050" spans="38:44" ht="11.25" customHeight="1" x14ac:dyDescent="0.25">
      <c r="AL1050" s="30" t="s">
        <v>38</v>
      </c>
      <c r="AM1050" s="29">
        <f>_xll.qlInterestRateIndexFixingDate(IborIndex&amp;Tenor,AN1050,Trigger)</f>
        <v>46752</v>
      </c>
      <c r="AN1050" s="29">
        <f>_xll.qlCalendarAdvance(Calendar,AN1049,AL1050,"f",,Trigger)</f>
        <v>46756</v>
      </c>
      <c r="AO1050" s="29">
        <f>_xll.qlInterestRateIndexMaturity(IborIndex&amp;Tenor,AN1050,Trigger)</f>
        <v>46787</v>
      </c>
      <c r="AP1050" s="66">
        <f>_xll.qlIndexFixing($Z$5,AM1050,,Trigger)</f>
        <v>2.0186437097215442E-2</v>
      </c>
      <c r="AQ1050" s="66">
        <f>_xll.qlIndexFixing($AS$1,AN1050,,Trigger)</f>
        <v>2.0156838674406374E-2</v>
      </c>
      <c r="AR1050" s="189">
        <f t="shared" si="32"/>
        <v>0.29598422809067743</v>
      </c>
    </row>
    <row r="1051" spans="38:44" ht="11.25" customHeight="1" x14ac:dyDescent="0.25">
      <c r="AL1051" s="30" t="s">
        <v>38</v>
      </c>
      <c r="AM1051" s="29">
        <f>_xll.qlInterestRateIndexFixingDate(IborIndex&amp;Tenor,AN1051,Trigger)</f>
        <v>46759</v>
      </c>
      <c r="AN1051" s="29">
        <f>_xll.qlCalendarAdvance(Calendar,AN1050,AL1051,"f",,Trigger)</f>
        <v>46763</v>
      </c>
      <c r="AO1051" s="29">
        <f>_xll.qlInterestRateIndexMaturity(IborIndex&amp;Tenor,AN1051,Trigger)</f>
        <v>46794</v>
      </c>
      <c r="AP1051" s="66">
        <f>_xll.qlIndexFixing($Z$5,AM1051,,Trigger)</f>
        <v>2.0192246942426818E-2</v>
      </c>
      <c r="AQ1051" s="66">
        <f>_xll.qlIndexFixing($AS$1,AN1051,,Trigger)</f>
        <v>2.0162133062494314E-2</v>
      </c>
      <c r="AR1051" s="189">
        <f t="shared" si="32"/>
        <v>0.30113879932503612</v>
      </c>
    </row>
    <row r="1052" spans="38:44" ht="11.25" customHeight="1" x14ac:dyDescent="0.25">
      <c r="AL1052" s="30" t="s">
        <v>38</v>
      </c>
      <c r="AM1052" s="29">
        <f>_xll.qlInterestRateIndexFixingDate(IborIndex&amp;Tenor,AN1052,Trigger)</f>
        <v>46766</v>
      </c>
      <c r="AN1052" s="29">
        <f>_xll.qlCalendarAdvance(Calendar,AN1051,AL1052,"f",,Trigger)</f>
        <v>46770</v>
      </c>
      <c r="AO1052" s="29">
        <f>_xll.qlInterestRateIndexMaturity(IborIndex&amp;Tenor,AN1052,Trigger)</f>
        <v>46801</v>
      </c>
      <c r="AP1052" s="66">
        <f>_xll.qlIndexFixing($Z$5,AM1052,,Trigger)</f>
        <v>2.0197874019476297E-2</v>
      </c>
      <c r="AQ1052" s="66">
        <f>_xll.qlIndexFixing($AS$1,AN1052,,Trigger)</f>
        <v>2.0167352260503091E-2</v>
      </c>
      <c r="AR1052" s="189">
        <f t="shared" si="32"/>
        <v>0.30521758973205831</v>
      </c>
    </row>
    <row r="1053" spans="38:44" ht="11.25" customHeight="1" x14ac:dyDescent="0.25">
      <c r="AL1053" s="30" t="s">
        <v>38</v>
      </c>
      <c r="AM1053" s="29">
        <f>_xll.qlInterestRateIndexFixingDate(IborIndex&amp;Tenor,AN1053,Trigger)</f>
        <v>46773</v>
      </c>
      <c r="AN1053" s="29">
        <f>_xll.qlCalendarAdvance(Calendar,AN1052,AL1053,"f",,Trigger)</f>
        <v>46777</v>
      </c>
      <c r="AO1053" s="29">
        <f>_xll.qlInterestRateIndexMaturity(IborIndex&amp;Tenor,AN1053,Trigger)</f>
        <v>46808</v>
      </c>
      <c r="AP1053" s="66">
        <f>_xll.qlIndexFixing($Z$5,AM1053,,Trigger)</f>
        <v>2.0203317874216198E-2</v>
      </c>
      <c r="AQ1053" s="66">
        <f>_xll.qlIndexFixing($AS$1,AN1053,,Trigger)</f>
        <v>2.0172496268327789E-2</v>
      </c>
      <c r="AR1053" s="189">
        <f t="shared" si="32"/>
        <v>0.30821605888409209</v>
      </c>
    </row>
    <row r="1054" spans="38:44" ht="11.25" customHeight="1" x14ac:dyDescent="0.25">
      <c r="AL1054" s="30" t="s">
        <v>38</v>
      </c>
      <c r="AM1054" s="29">
        <f>_xll.qlInterestRateIndexFixingDate(IborIndex&amp;Tenor,AN1054,Trigger)</f>
        <v>46780</v>
      </c>
      <c r="AN1054" s="29">
        <f>_xll.qlCalendarAdvance(Calendar,AN1053,AL1054,"f",,Trigger)</f>
        <v>46784</v>
      </c>
      <c r="AO1054" s="29">
        <f>_xll.qlInterestRateIndexMaturity(IborIndex&amp;Tenor,AN1054,Trigger)</f>
        <v>46813</v>
      </c>
      <c r="AP1054" s="66">
        <f>_xll.qlIndexFixing($Z$5,AM1054,,Trigger)</f>
        <v>2.020672301708927E-2</v>
      </c>
      <c r="AQ1054" s="66">
        <f>_xll.qlIndexFixing($AS$1,AN1054,,Trigger)</f>
        <v>2.0174801836810901E-2</v>
      </c>
      <c r="AR1054" s="189">
        <f t="shared" si="32"/>
        <v>0.31921180278369349</v>
      </c>
    </row>
    <row r="1055" spans="38:44" ht="11.25" customHeight="1" x14ac:dyDescent="0.25">
      <c r="AL1055" s="30" t="s">
        <v>38</v>
      </c>
      <c r="AM1055" s="29">
        <f>_xll.qlInterestRateIndexFixingDate(IborIndex&amp;Tenor,AN1055,Trigger)</f>
        <v>46787</v>
      </c>
      <c r="AN1055" s="29">
        <f>_xll.qlCalendarAdvance(Calendar,AN1054,AL1055,"f",,Trigger)</f>
        <v>46791</v>
      </c>
      <c r="AO1055" s="29">
        <f>_xll.qlInterestRateIndexMaturity(IborIndex&amp;Tenor,AN1055,Trigger)</f>
        <v>46820</v>
      </c>
      <c r="AP1055" s="66">
        <f>_xll.qlIndexFixing($Z$5,AM1055,,Trigger)</f>
        <v>2.0211824870892143E-2</v>
      </c>
      <c r="AQ1055" s="66">
        <f>_xll.qlIndexFixing($AS$1,AN1055,,Trigger)</f>
        <v>2.0179810734595717E-2</v>
      </c>
      <c r="AR1055" s="189">
        <f t="shared" si="32"/>
        <v>0.32014136296425882</v>
      </c>
    </row>
    <row r="1056" spans="38:44" ht="11.25" customHeight="1" x14ac:dyDescent="0.25">
      <c r="AL1056" s="30" t="s">
        <v>38</v>
      </c>
      <c r="AM1056" s="29">
        <f>_xll.qlInterestRateIndexFixingDate(IborIndex&amp;Tenor,AN1056,Trigger)</f>
        <v>46794</v>
      </c>
      <c r="AN1056" s="29">
        <f>_xll.qlCalendarAdvance(Calendar,AN1055,AL1056,"f",,Trigger)</f>
        <v>46798</v>
      </c>
      <c r="AO1056" s="29">
        <f>_xll.qlInterestRateIndexMaturity(IborIndex&amp;Tenor,AN1056,Trigger)</f>
        <v>46827</v>
      </c>
      <c r="AP1056" s="66">
        <f>_xll.qlIndexFixing($Z$5,AM1056,,Trigger)</f>
        <v>2.0216742225399174E-2</v>
      </c>
      <c r="AQ1056" s="66">
        <f>_xll.qlIndexFixing($AS$1,AN1056,,Trigger)</f>
        <v>2.0184744454337433E-2</v>
      </c>
      <c r="AR1056" s="189">
        <f t="shared" si="32"/>
        <v>0.3199777106174112</v>
      </c>
    </row>
    <row r="1057" spans="38:44" ht="11.25" customHeight="1" x14ac:dyDescent="0.25">
      <c r="AL1057" s="30" t="s">
        <v>38</v>
      </c>
      <c r="AM1057" s="29">
        <f>_xll.qlInterestRateIndexFixingDate(IborIndex&amp;Tenor,AN1057,Trigger)</f>
        <v>46801</v>
      </c>
      <c r="AN1057" s="29">
        <f>_xll.qlCalendarAdvance(Calendar,AN1056,AL1057,"f",,Trigger)</f>
        <v>46805</v>
      </c>
      <c r="AO1057" s="29">
        <f>_xll.qlInterestRateIndexMaturity(IborIndex&amp;Tenor,AN1057,Trigger)</f>
        <v>46834</v>
      </c>
      <c r="AP1057" s="66">
        <f>_xll.qlIndexFixing($Z$5,AM1057,,Trigger)</f>
        <v>2.0221474626554263E-2</v>
      </c>
      <c r="AQ1057" s="66">
        <f>_xll.qlIndexFixing($AS$1,AN1057,,Trigger)</f>
        <v>2.0189602995953355E-2</v>
      </c>
      <c r="AR1057" s="189">
        <f t="shared" si="32"/>
        <v>0.31871630600907586</v>
      </c>
    </row>
    <row r="1058" spans="38:44" ht="11.25" customHeight="1" x14ac:dyDescent="0.25">
      <c r="AL1058" s="30" t="s">
        <v>38</v>
      </c>
      <c r="AM1058" s="29">
        <f>_xll.qlInterestRateIndexFixingDate(IborIndex&amp;Tenor,AN1058,Trigger)</f>
        <v>46808</v>
      </c>
      <c r="AN1058" s="29">
        <f>_xll.qlCalendarAdvance(Calendar,AN1057,AL1058,"f",,Trigger)</f>
        <v>46812</v>
      </c>
      <c r="AO1058" s="29">
        <f>_xll.qlInterestRateIndexMaturity(IborIndex&amp;Tenor,AN1058,Trigger)</f>
        <v>46843</v>
      </c>
      <c r="AP1058" s="66">
        <f>_xll.qlIndexFixing($Z$5,AM1058,,Trigger)</f>
        <v>2.0227772918309187E-2</v>
      </c>
      <c r="AQ1058" s="66">
        <f>_xll.qlIndexFixing($AS$1,AN1058,,Trigger)</f>
        <v>2.0197088451132938E-2</v>
      </c>
      <c r="AR1058" s="189">
        <f t="shared" si="32"/>
        <v>0.30684467176248648</v>
      </c>
    </row>
    <row r="1059" spans="38:44" ht="11.25" customHeight="1" x14ac:dyDescent="0.25">
      <c r="AL1059" s="30" t="s">
        <v>38</v>
      </c>
      <c r="AM1059" s="29">
        <f>_xll.qlInterestRateIndexFixingDate(IborIndex&amp;Tenor,AN1059,Trigger)</f>
        <v>46815</v>
      </c>
      <c r="AN1059" s="29">
        <f>_xll.qlCalendarAdvance(Calendar,AN1058,AL1059,"f",,Trigger)</f>
        <v>46819</v>
      </c>
      <c r="AO1059" s="29">
        <f>_xll.qlInterestRateIndexMaturity(IborIndex&amp;Tenor,AN1059,Trigger)</f>
        <v>46850</v>
      </c>
      <c r="AP1059" s="66">
        <f>_xll.qlIndexFixing($Z$5,AM1059,,Trigger)</f>
        <v>2.0232107902335122E-2</v>
      </c>
      <c r="AQ1059" s="66">
        <f>_xll.qlIndexFixing($AS$1,AN1059,,Trigger)</f>
        <v>2.0201781315739853E-2</v>
      </c>
      <c r="AR1059" s="189">
        <f t="shared" si="32"/>
        <v>0.30326586595269545</v>
      </c>
    </row>
    <row r="1060" spans="38:44" ht="11.25" customHeight="1" x14ac:dyDescent="0.25">
      <c r="AL1060" s="30" t="s">
        <v>38</v>
      </c>
      <c r="AM1060" s="29">
        <f>_xll.qlInterestRateIndexFixingDate(IborIndex&amp;Tenor,AN1060,Trigger)</f>
        <v>46822</v>
      </c>
      <c r="AN1060" s="29">
        <f>_xll.qlCalendarAdvance(Calendar,AN1059,AL1060,"f",,Trigger)</f>
        <v>46826</v>
      </c>
      <c r="AO1060" s="29">
        <f>_xll.qlInterestRateIndexMaturity(IborIndex&amp;Tenor,AN1060,Trigger)</f>
        <v>46861</v>
      </c>
      <c r="AP1060" s="66">
        <f>_xll.qlIndexFixing($Z$5,AM1060,,Trigger)</f>
        <v>2.0239639650453358E-2</v>
      </c>
      <c r="AQ1060" s="66">
        <f>_xll.qlIndexFixing($AS$1,AN1060,,Trigger)</f>
        <v>2.020728856086184E-2</v>
      </c>
      <c r="AR1060" s="189">
        <f t="shared" si="32"/>
        <v>0.3235108959151814</v>
      </c>
    </row>
    <row r="1061" spans="38:44" ht="11.25" customHeight="1" x14ac:dyDescent="0.25">
      <c r="AL1061" s="30" t="s">
        <v>38</v>
      </c>
      <c r="AM1061" s="29">
        <f>_xll.qlInterestRateIndexFixingDate(IborIndex&amp;Tenor,AN1061,Trigger)</f>
        <v>46829</v>
      </c>
      <c r="AN1061" s="29">
        <f>_xll.qlCalendarAdvance(Calendar,AN1060,AL1061,"f",,Trigger)</f>
        <v>46833</v>
      </c>
      <c r="AO1061" s="29">
        <f>_xll.qlInterestRateIndexMaturity(IborIndex&amp;Tenor,AN1061,Trigger)</f>
        <v>46864</v>
      </c>
      <c r="AP1061" s="66">
        <f>_xll.qlIndexFixing($Z$5,AM1061,,Trigger)</f>
        <v>2.0240218212755793E-2</v>
      </c>
      <c r="AQ1061" s="66">
        <f>_xll.qlIndexFixing($AS$1,AN1061,,Trigger)</f>
        <v>2.0210941472240673E-2</v>
      </c>
      <c r="AR1061" s="189">
        <f t="shared" si="32"/>
        <v>0.29276740515119665</v>
      </c>
    </row>
    <row r="1062" spans="38:44" ht="11.25" customHeight="1" x14ac:dyDescent="0.25">
      <c r="AL1062" s="30" t="s">
        <v>38</v>
      </c>
      <c r="AM1062" s="29">
        <f>_xll.qlInterestRateIndexFixingDate(IborIndex&amp;Tenor,AN1062,Trigger)</f>
        <v>46836</v>
      </c>
      <c r="AN1062" s="29">
        <f>_xll.qlCalendarAdvance(Calendar,AN1061,AL1062,"f",,Trigger)</f>
        <v>46840</v>
      </c>
      <c r="AO1062" s="29">
        <f>_xll.qlInterestRateIndexMaturity(IborIndex&amp;Tenor,AN1062,Trigger)</f>
        <v>46871</v>
      </c>
      <c r="AP1062" s="66">
        <f>_xll.qlIndexFixing($Z$5,AM1062,,Trigger)</f>
        <v>2.024399263096861E-2</v>
      </c>
      <c r="AQ1062" s="66">
        <f>_xll.qlIndexFixing($AS$1,AN1062,,Trigger)</f>
        <v>2.0212768029039586E-2</v>
      </c>
      <c r="AR1062" s="189">
        <f t="shared" si="32"/>
        <v>0.31224601929023821</v>
      </c>
    </row>
    <row r="1063" spans="38:44" ht="11.25" customHeight="1" x14ac:dyDescent="0.25">
      <c r="AL1063" s="30" t="s">
        <v>38</v>
      </c>
      <c r="AM1063" s="29">
        <f>_xll.qlInterestRateIndexFixingDate(IborIndex&amp;Tenor,AN1063,Trigger)</f>
        <v>46843</v>
      </c>
      <c r="AN1063" s="29">
        <f>_xll.qlCalendarAdvance(Calendar,AN1062,AL1063,"f",,Trigger)</f>
        <v>46847</v>
      </c>
      <c r="AO1063" s="29">
        <f>_xll.qlInterestRateIndexMaturity(IborIndex&amp;Tenor,AN1063,Trigger)</f>
        <v>46877</v>
      </c>
      <c r="AP1063" s="66">
        <f>_xll.qlIndexFixing($Z$5,AM1063,,Trigger)</f>
        <v>2.0246770053711671E-2</v>
      </c>
      <c r="AQ1063" s="66">
        <f>_xll.qlIndexFixing($AS$1,AN1063,,Trigger)</f>
        <v>2.0219800864517967E-2</v>
      </c>
      <c r="AR1063" s="189">
        <f t="shared" si="32"/>
        <v>0.26969189193704057</v>
      </c>
    </row>
    <row r="1064" spans="38:44" ht="11.25" customHeight="1" x14ac:dyDescent="0.25">
      <c r="AL1064" s="30" t="s">
        <v>38</v>
      </c>
      <c r="AM1064" s="29">
        <f>_xll.qlInterestRateIndexFixingDate(IborIndex&amp;Tenor,AN1064,Trigger)</f>
        <v>46850</v>
      </c>
      <c r="AN1064" s="29">
        <f>_xll.qlCalendarAdvance(Calendar,AN1063,AL1064,"f",,Trigger)</f>
        <v>46854</v>
      </c>
      <c r="AO1064" s="29">
        <f>_xll.qlInterestRateIndexMaturity(IborIndex&amp;Tenor,AN1064,Trigger)</f>
        <v>46884</v>
      </c>
      <c r="AP1064" s="66">
        <f>_xll.qlIndexFixing($Z$5,AM1064,,Trigger)</f>
        <v>2.0250181781971577E-2</v>
      </c>
      <c r="AQ1064" s="66">
        <f>_xll.qlIndexFixing($AS$1,AN1064,,Trigger)</f>
        <v>2.0224117773847972E-2</v>
      </c>
      <c r="AR1064" s="189">
        <f t="shared" si="32"/>
        <v>0.26064008123605209</v>
      </c>
    </row>
    <row r="1065" spans="38:44" ht="11.25" customHeight="1" x14ac:dyDescent="0.25">
      <c r="AL1065" s="30" t="s">
        <v>38</v>
      </c>
      <c r="AM1065" s="29">
        <f>_xll.qlInterestRateIndexFixingDate(IborIndex&amp;Tenor,AN1065,Trigger)</f>
        <v>46855</v>
      </c>
      <c r="AN1065" s="29">
        <f>_xll.qlCalendarAdvance(Calendar,AN1064,AL1065,"f",,Trigger)</f>
        <v>46861</v>
      </c>
      <c r="AO1065" s="29">
        <f>_xll.qlInterestRateIndexMaturity(IborIndex&amp;Tenor,AN1065,Trigger)</f>
        <v>46891</v>
      </c>
      <c r="AP1065" s="66">
        <f>_xll.qlIndexFixing($Z$5,AM1065,,Trigger)</f>
        <v>2.0253404881681369E-2</v>
      </c>
      <c r="AQ1065" s="66">
        <f>_xll.qlIndexFixing($AS$1,AN1065,,Trigger)</f>
        <v>2.0228359491857306E-2</v>
      </c>
      <c r="AR1065" s="189">
        <f t="shared" si="32"/>
        <v>0.25045389824063236</v>
      </c>
    </row>
    <row r="1066" spans="38:44" ht="11.25" customHeight="1" x14ac:dyDescent="0.25">
      <c r="AL1066" s="30" t="s">
        <v>38</v>
      </c>
      <c r="AM1066" s="29">
        <f>_xll.qlInterestRateIndexFixingDate(IborIndex&amp;Tenor,AN1066,Trigger)</f>
        <v>46864</v>
      </c>
      <c r="AN1066" s="29">
        <f>_xll.qlCalendarAdvance(Calendar,AN1065,AL1066,"f",,Trigger)</f>
        <v>46868</v>
      </c>
      <c r="AO1066" s="29">
        <f>_xll.qlInterestRateIndexMaturity(IborIndex&amp;Tenor,AN1066,Trigger)</f>
        <v>46898</v>
      </c>
      <c r="AP1066" s="66">
        <f>_xll.qlIndexFixing($Z$5,AM1066,,Trigger)</f>
        <v>2.0256438898820228E-2</v>
      </c>
      <c r="AQ1066" s="66">
        <f>_xll.qlIndexFixing($AS$1,AN1066,,Trigger)</f>
        <v>2.0232526018461039E-2</v>
      </c>
      <c r="AR1066" s="189">
        <f t="shared" si="32"/>
        <v>0.23912880359189259</v>
      </c>
    </row>
    <row r="1067" spans="38:44" ht="11.25" customHeight="1" x14ac:dyDescent="0.25">
      <c r="AL1067" s="30" t="s">
        <v>38</v>
      </c>
      <c r="AM1067" s="29">
        <f>_xll.qlInterestRateIndexFixingDate(IborIndex&amp;Tenor,AN1067,Trigger)</f>
        <v>46870</v>
      </c>
      <c r="AN1067" s="29">
        <f>_xll.qlCalendarAdvance(Calendar,AN1066,AL1067,"f",,Trigger)</f>
        <v>46875</v>
      </c>
      <c r="AO1067" s="29">
        <f>_xll.qlInterestRateIndexMaturity(IborIndex&amp;Tenor,AN1067,Trigger)</f>
        <v>46906</v>
      </c>
      <c r="AP1067" s="66">
        <f>_xll.qlIndexFixing($Z$5,AM1067,,Trigger)</f>
        <v>2.0260039189393855E-2</v>
      </c>
      <c r="AQ1067" s="66">
        <f>_xll.qlIndexFixing($AS$1,AN1067,,Trigger)</f>
        <v>2.0236617353576736E-2</v>
      </c>
      <c r="AR1067" s="189">
        <f t="shared" si="32"/>
        <v>0.23421835817119541</v>
      </c>
    </row>
    <row r="1068" spans="38:44" ht="11.25" customHeight="1" x14ac:dyDescent="0.25">
      <c r="AL1068" s="30" t="s">
        <v>38</v>
      </c>
      <c r="AM1068" s="29">
        <f>_xll.qlInterestRateIndexFixingDate(IborIndex&amp;Tenor,AN1068,Trigger)</f>
        <v>46878</v>
      </c>
      <c r="AN1068" s="29">
        <f>_xll.qlCalendarAdvance(Calendar,AN1067,AL1068,"f",,Trigger)</f>
        <v>46882</v>
      </c>
      <c r="AO1068" s="29">
        <f>_xll.qlInterestRateIndexMaturity(IborIndex&amp;Tenor,AN1068,Trigger)</f>
        <v>46913</v>
      </c>
      <c r="AP1068" s="66">
        <f>_xll.qlIndexFixing($Z$5,AM1068,,Trigger)</f>
        <v>2.0262680216202714E-2</v>
      </c>
      <c r="AQ1068" s="66">
        <f>_xll.qlIndexFixing($AS$1,AN1068,,Trigger)</f>
        <v>2.0240633497121963E-2</v>
      </c>
      <c r="AR1068" s="189">
        <f t="shared" si="32"/>
        <v>0.22046719080751065</v>
      </c>
    </row>
    <row r="1069" spans="38:44" ht="11.25" customHeight="1" x14ac:dyDescent="0.25">
      <c r="AL1069" s="30" t="s">
        <v>38</v>
      </c>
      <c r="AM1069" s="29">
        <f>_xll.qlInterestRateIndexFixingDate(IborIndex&amp;Tenor,AN1069,Trigger)</f>
        <v>46885</v>
      </c>
      <c r="AN1069" s="29">
        <f>_xll.qlCalendarAdvance(Calendar,AN1068,AL1069,"f",,Trigger)</f>
        <v>46889</v>
      </c>
      <c r="AO1069" s="29">
        <f>_xll.qlInterestRateIndexMaturity(IborIndex&amp;Tenor,AN1069,Trigger)</f>
        <v>46920</v>
      </c>
      <c r="AP1069" s="66">
        <f>_xll.qlIndexFixing($Z$5,AM1069,,Trigger)</f>
        <v>2.02651307553137E-2</v>
      </c>
      <c r="AQ1069" s="66">
        <f>_xll.qlIndexFixing($AS$1,AN1069,,Trigger)</f>
        <v>2.0244574449014285E-2</v>
      </c>
      <c r="AR1069" s="189">
        <f t="shared" si="32"/>
        <v>0.20556306299414351</v>
      </c>
    </row>
    <row r="1070" spans="38:44" ht="11.25" customHeight="1" x14ac:dyDescent="0.25">
      <c r="AL1070" s="30" t="s">
        <v>38</v>
      </c>
      <c r="AM1070" s="29">
        <f>_xll.qlInterestRateIndexFixingDate(IborIndex&amp;Tenor,AN1070,Trigger)</f>
        <v>46892</v>
      </c>
      <c r="AN1070" s="29">
        <f>_xll.qlCalendarAdvance(Calendar,AN1069,AL1070,"f",,Trigger)</f>
        <v>46896</v>
      </c>
      <c r="AO1070" s="29">
        <f>_xll.qlInterestRateIndexMaturity(IborIndex&amp;Tenor,AN1070,Trigger)</f>
        <v>46927</v>
      </c>
      <c r="AP1070" s="66">
        <f>_xll.qlIndexFixing($Z$5,AM1070,,Trigger)</f>
        <v>2.026739035271579E-2</v>
      </c>
      <c r="AQ1070" s="66">
        <f>_xll.qlIndexFixing($AS$1,AN1070,,Trigger)</f>
        <v>2.0248440209176266E-2</v>
      </c>
      <c r="AR1070" s="189">
        <f t="shared" si="32"/>
        <v>0.18950143539524233</v>
      </c>
    </row>
    <row r="1071" spans="38:44" ht="11.25" customHeight="1" x14ac:dyDescent="0.25">
      <c r="AL1071" s="30" t="s">
        <v>38</v>
      </c>
      <c r="AM1071" s="29">
        <f>_xll.qlInterestRateIndexFixingDate(IborIndex&amp;Tenor,AN1071,Trigger)</f>
        <v>46899</v>
      </c>
      <c r="AN1071" s="29">
        <f>_xll.qlCalendarAdvance(Calendar,AN1070,AL1071,"f",,Trigger)</f>
        <v>46903</v>
      </c>
      <c r="AO1071" s="29">
        <f>_xll.qlInterestRateIndexMaturity(IborIndex&amp;Tenor,AN1071,Trigger)</f>
        <v>46934</v>
      </c>
      <c r="AP1071" s="66">
        <f>_xll.qlIndexFixing($Z$5,AM1071,,Trigger)</f>
        <v>2.0269458554403121E-2</v>
      </c>
      <c r="AQ1071" s="66">
        <f>_xll.qlIndexFixing($AS$1,AN1071,,Trigger)</f>
        <v>2.0252230777530467E-2</v>
      </c>
      <c r="AR1071" s="189">
        <f t="shared" si="32"/>
        <v>0.17227776872654615</v>
      </c>
    </row>
    <row r="1072" spans="38:44" ht="11.25" customHeight="1" x14ac:dyDescent="0.25">
      <c r="AL1072" s="30" t="s">
        <v>38</v>
      </c>
      <c r="AM1072" s="29">
        <f>_xll.qlInterestRateIndexFixingDate(IborIndex&amp;Tenor,AN1072,Trigger)</f>
        <v>46906</v>
      </c>
      <c r="AN1072" s="29">
        <f>_xll.qlCalendarAdvance(Calendar,AN1071,AL1072,"f",,Trigger)</f>
        <v>46910</v>
      </c>
      <c r="AO1072" s="29">
        <f>_xll.qlInterestRateIndexMaturity(IborIndex&amp;Tenor,AN1072,Trigger)</f>
        <v>46940</v>
      </c>
      <c r="AP1072" s="66">
        <f>_xll.qlIndexFixing($Z$5,AM1072,,Trigger)</f>
        <v>2.0270646843691509E-2</v>
      </c>
      <c r="AQ1072" s="66">
        <f>_xll.qlIndexFixing($AS$1,AN1072,,Trigger)</f>
        <v>2.0255946154001947E-2</v>
      </c>
      <c r="AR1072" s="189">
        <f t="shared" si="32"/>
        <v>0.14700689689561841</v>
      </c>
    </row>
    <row r="1073" spans="38:44" ht="11.25" customHeight="1" x14ac:dyDescent="0.25">
      <c r="AL1073" s="30" t="s">
        <v>38</v>
      </c>
      <c r="AM1073" s="29">
        <f>_xll.qlInterestRateIndexFixingDate(IborIndex&amp;Tenor,AN1073,Trigger)</f>
        <v>46913</v>
      </c>
      <c r="AN1073" s="29">
        <f>_xll.qlCalendarAdvance(Calendar,AN1072,AL1073,"f",,Trigger)</f>
        <v>46917</v>
      </c>
      <c r="AO1073" s="29">
        <f>_xll.qlInterestRateIndexMaturity(IborIndex&amp;Tenor,AN1073,Trigger)</f>
        <v>46947</v>
      </c>
      <c r="AP1073" s="66">
        <f>_xll.qlIndexFixing($Z$5,AM1073,,Trigger)</f>
        <v>2.0272344571028889E-2</v>
      </c>
      <c r="AQ1073" s="66">
        <f>_xll.qlIndexFixing($AS$1,AN1073,,Trigger)</f>
        <v>2.0259586338515767E-2</v>
      </c>
      <c r="AR1073" s="189">
        <f t="shared" si="32"/>
        <v>0.1275823251312147</v>
      </c>
    </row>
    <row r="1074" spans="38:44" ht="11.25" customHeight="1" x14ac:dyDescent="0.25">
      <c r="AL1074" s="30" t="s">
        <v>38</v>
      </c>
      <c r="AM1074" s="29">
        <f>_xll.qlInterestRateIndexFixingDate(IborIndex&amp;Tenor,AN1074,Trigger)</f>
        <v>46920</v>
      </c>
      <c r="AN1074" s="29">
        <f>_xll.qlCalendarAdvance(Calendar,AN1073,AL1074,"f",,Trigger)</f>
        <v>46924</v>
      </c>
      <c r="AO1074" s="29">
        <f>_xll.qlInterestRateIndexMaturity(IborIndex&amp;Tenor,AN1074,Trigger)</f>
        <v>46954</v>
      </c>
      <c r="AP1074" s="66">
        <f>_xll.qlIndexFixing($Z$5,AM1074,,Trigger)</f>
        <v>2.027384958395384E-2</v>
      </c>
      <c r="AQ1074" s="66">
        <f>_xll.qlIndexFixing($AS$1,AN1074,,Trigger)</f>
        <v>2.0263151330999485E-2</v>
      </c>
      <c r="AR1074" s="189">
        <f t="shared" si="32"/>
        <v>0.10698252954355336</v>
      </c>
    </row>
    <row r="1075" spans="38:44" ht="11.25" customHeight="1" x14ac:dyDescent="0.25">
      <c r="AL1075" s="30" t="s">
        <v>38</v>
      </c>
      <c r="AM1075" s="29">
        <f>_xll.qlInterestRateIndexFixingDate(IborIndex&amp;Tenor,AN1075,Trigger)</f>
        <v>46927</v>
      </c>
      <c r="AN1075" s="29">
        <f>_xll.qlCalendarAdvance(Calendar,AN1074,AL1075,"f",,Trigger)</f>
        <v>46931</v>
      </c>
      <c r="AO1075" s="29">
        <f>_xll.qlInterestRateIndexMaturity(IborIndex&amp;Tenor,AN1075,Trigger)</f>
        <v>46961</v>
      </c>
      <c r="AP1075" s="66">
        <f>_xll.qlIndexFixing($Z$5,AM1075,,Trigger)</f>
        <v>2.0275161428528143E-2</v>
      </c>
      <c r="AQ1075" s="66">
        <f>_xll.qlIndexFixing($AS$1,AN1075,,Trigger)</f>
        <v>2.0266641131383156E-2</v>
      </c>
      <c r="AR1075" s="189">
        <f t="shared" si="32"/>
        <v>8.5202971449871434E-2</v>
      </c>
    </row>
    <row r="1076" spans="38:44" ht="11.25" customHeight="1" x14ac:dyDescent="0.25">
      <c r="AL1076" s="30" t="s">
        <v>38</v>
      </c>
      <c r="AM1076" s="29">
        <f>_xll.qlInterestRateIndexFixingDate(IborIndex&amp;Tenor,AN1076,Trigger)</f>
        <v>46934</v>
      </c>
      <c r="AN1076" s="29">
        <f>_xll.qlCalendarAdvance(Calendar,AN1075,AL1076,"f",,Trigger)</f>
        <v>46938</v>
      </c>
      <c r="AO1076" s="29">
        <f>_xll.qlInterestRateIndexMaturity(IborIndex&amp;Tenor,AN1076,Trigger)</f>
        <v>46969</v>
      </c>
      <c r="AP1076" s="66">
        <f>_xll.qlIndexFixing($Z$5,AM1076,,Trigger)</f>
        <v>2.0276912737583509E-2</v>
      </c>
      <c r="AQ1076" s="66">
        <f>_xll.qlIndexFixing($AS$1,AN1076,,Trigger)</f>
        <v>2.0270055739591841E-2</v>
      </c>
      <c r="AR1076" s="189">
        <f t="shared" si="32"/>
        <v>6.8569979916680013E-2</v>
      </c>
    </row>
    <row r="1077" spans="38:44" ht="11.25" customHeight="1" x14ac:dyDescent="0.25">
      <c r="AL1077" s="30" t="s">
        <v>38</v>
      </c>
      <c r="AM1077" s="29">
        <f>_xll.qlInterestRateIndexFixingDate(IborIndex&amp;Tenor,AN1077,Trigger)</f>
        <v>46941</v>
      </c>
      <c r="AN1077" s="29">
        <f>_xll.qlCalendarAdvance(Calendar,AN1076,AL1077,"f",,Trigger)</f>
        <v>46945</v>
      </c>
      <c r="AO1077" s="29">
        <f>_xll.qlInterestRateIndexMaturity(IborIndex&amp;Tenor,AN1077,Trigger)</f>
        <v>46976</v>
      </c>
      <c r="AP1077" s="66">
        <f>_xll.qlIndexFixing($Z$5,AM1077,,Trigger)</f>
        <v>2.027782303139803E-2</v>
      </c>
      <c r="AQ1077" s="66">
        <f>_xll.qlIndexFixing($AS$1,AN1077,,Trigger)</f>
        <v>2.0273395155560592E-2</v>
      </c>
      <c r="AR1077" s="189">
        <f t="shared" si="32"/>
        <v>4.4278758374385885E-2</v>
      </c>
    </row>
    <row r="1078" spans="38:44" ht="11.25" customHeight="1" x14ac:dyDescent="0.25">
      <c r="AL1078" s="30" t="s">
        <v>38</v>
      </c>
      <c r="AM1078" s="29">
        <f>_xll.qlInterestRateIndexFixingDate(IborIndex&amp;Tenor,AN1078,Trigger)</f>
        <v>46948</v>
      </c>
      <c r="AN1078" s="29">
        <f>_xll.qlCalendarAdvance(Calendar,AN1077,AL1078,"f",,Trigger)</f>
        <v>46952</v>
      </c>
      <c r="AO1078" s="29">
        <f>_xll.qlInterestRateIndexMaturity(IborIndex&amp;Tenor,AN1078,Trigger)</f>
        <v>46983</v>
      </c>
      <c r="AP1078" s="66">
        <f>_xll.qlIndexFixing($Z$5,AM1078,,Trigger)</f>
        <v>2.0278538751724907E-2</v>
      </c>
      <c r="AQ1078" s="66">
        <f>_xll.qlIndexFixing($AS$1,AN1078,,Trigger)</f>
        <v>2.027665937922446E-2</v>
      </c>
      <c r="AR1078" s="189">
        <f t="shared" si="32"/>
        <v>1.8793725004469242E-2</v>
      </c>
    </row>
    <row r="1079" spans="38:44" ht="11.25" customHeight="1" x14ac:dyDescent="0.25">
      <c r="AL1079" s="30" t="s">
        <v>38</v>
      </c>
      <c r="AM1079" s="29">
        <f>_xll.qlInterestRateIndexFixingDate(IborIndex&amp;Tenor,AN1079,Trigger)</f>
        <v>46955</v>
      </c>
      <c r="AN1079" s="29">
        <f>_xll.qlCalendarAdvance(Calendar,AN1078,AL1079,"f",,Trigger)</f>
        <v>46959</v>
      </c>
      <c r="AO1079" s="29">
        <f>_xll.qlInterestRateIndexMaturity(IborIndex&amp;Tenor,AN1079,Trigger)</f>
        <v>46990</v>
      </c>
      <c r="AP1079" s="66">
        <f>_xll.qlIndexFixing($Z$5,AM1079,,Trigger)</f>
        <v>2.0279059444633051E-2</v>
      </c>
      <c r="AQ1079" s="66">
        <f>_xll.qlIndexFixing($AS$1,AN1079,,Trigger)</f>
        <v>2.0279848410511003E-2</v>
      </c>
      <c r="AR1079" s="189">
        <f t="shared" si="32"/>
        <v>-7.8896587795210249E-3</v>
      </c>
    </row>
    <row r="1080" spans="38:44" ht="11.25" customHeight="1" x14ac:dyDescent="0.25">
      <c r="AL1080" s="30" t="s">
        <v>38</v>
      </c>
      <c r="AM1080" s="29">
        <f>_xll.qlInterestRateIndexFixingDate(IborIndex&amp;Tenor,AN1080,Trigger)</f>
        <v>46962</v>
      </c>
      <c r="AN1080" s="29">
        <f>_xll.qlCalendarAdvance(Calendar,AN1079,AL1080,"f",,Trigger)</f>
        <v>46966</v>
      </c>
      <c r="AO1080" s="29">
        <f>_xll.qlInterestRateIndexMaturity(IborIndex&amp;Tenor,AN1080,Trigger)</f>
        <v>46997</v>
      </c>
      <c r="AP1080" s="66">
        <f>_xll.qlIndexFixing($Z$5,AM1080,,Trigger)</f>
        <v>2.0279384656209432E-2</v>
      </c>
      <c r="AQ1080" s="66">
        <f>_xll.qlIndexFixing($AS$1,AN1080,,Trigger)</f>
        <v>2.0282962249367764E-2</v>
      </c>
      <c r="AR1080" s="189">
        <f t="shared" si="32"/>
        <v>-3.5775931583326148E-2</v>
      </c>
    </row>
    <row r="1081" spans="38:44" ht="11.25" customHeight="1" x14ac:dyDescent="0.25">
      <c r="AL1081" s="30" t="s">
        <v>38</v>
      </c>
      <c r="AM1081" s="29">
        <f>_xll.qlInterestRateIndexFixingDate(IborIndex&amp;Tenor,AN1081,Trigger)</f>
        <v>46969</v>
      </c>
      <c r="AN1081" s="29">
        <f>_xll.qlCalendarAdvance(Calendar,AN1080,AL1081,"f",,Trigger)</f>
        <v>46973</v>
      </c>
      <c r="AO1081" s="29">
        <f>_xll.qlInterestRateIndexMaturity(IborIndex&amp;Tenor,AN1081,Trigger)</f>
        <v>47004</v>
      </c>
      <c r="AP1081" s="66">
        <f>_xll.qlIndexFixing($Z$5,AM1081,,Trigger)</f>
        <v>2.028024935865327E-2</v>
      </c>
      <c r="AQ1081" s="66">
        <f>_xll.qlIndexFixing($AS$1,AN1081,,Trigger)</f>
        <v>2.02860008957223E-2</v>
      </c>
      <c r="AR1081" s="189">
        <f t="shared" si="32"/>
        <v>-5.7515370690298939E-2</v>
      </c>
    </row>
    <row r="1082" spans="38:44" ht="11.25" customHeight="1" x14ac:dyDescent="0.25">
      <c r="AL1082" s="30" t="s">
        <v>38</v>
      </c>
      <c r="AM1082" s="29">
        <f>_xll.qlInterestRateIndexFixingDate(IborIndex&amp;Tenor,AN1082,Trigger)</f>
        <v>46976</v>
      </c>
      <c r="AN1082" s="29">
        <f>_xll.qlCalendarAdvance(Calendar,AN1081,AL1082,"f",,Trigger)</f>
        <v>46980</v>
      </c>
      <c r="AO1082" s="29">
        <f>_xll.qlInterestRateIndexMaturity(IborIndex&amp;Tenor,AN1082,Trigger)</f>
        <v>47011</v>
      </c>
      <c r="AP1082" s="66">
        <f>_xll.qlIndexFixing($Z$5,AM1082,,Trigger)</f>
        <v>2.0282388991328178E-2</v>
      </c>
      <c r="AQ1082" s="66">
        <f>_xll.qlIndexFixing($AS$1,AN1082,,Trigger)</f>
        <v>2.0288964349517158E-2</v>
      </c>
      <c r="AR1082" s="189">
        <f t="shared" si="32"/>
        <v>-6.575358188980196E-2</v>
      </c>
    </row>
    <row r="1083" spans="38:44" ht="11.25" customHeight="1" x14ac:dyDescent="0.25">
      <c r="AL1083" s="30" t="s">
        <v>38</v>
      </c>
      <c r="AM1083" s="29">
        <f>_xll.qlInterestRateIndexFixingDate(IborIndex&amp;Tenor,AN1083,Trigger)</f>
        <v>46983</v>
      </c>
      <c r="AN1083" s="29">
        <f>_xll.qlCalendarAdvance(Calendar,AN1082,AL1083,"f",,Trigger)</f>
        <v>46987</v>
      </c>
      <c r="AO1083" s="29">
        <f>_xll.qlInterestRateIndexMaturity(IborIndex&amp;Tenor,AN1083,Trigger)</f>
        <v>47018</v>
      </c>
      <c r="AP1083" s="66">
        <f>_xll.qlIndexFixing($Z$5,AM1083,,Trigger)</f>
        <v>2.028580377581948E-2</v>
      </c>
      <c r="AQ1083" s="66">
        <f>_xll.qlIndexFixing($AS$1,AN1083,,Trigger)</f>
        <v>2.0291852610694883E-2</v>
      </c>
      <c r="AR1083" s="189">
        <f t="shared" si="32"/>
        <v>-6.048834875403003E-2</v>
      </c>
    </row>
    <row r="1084" spans="38:44" ht="11.25" customHeight="1" x14ac:dyDescent="0.25">
      <c r="AL1084" s="30" t="s">
        <v>38</v>
      </c>
      <c r="AM1084" s="29">
        <f>_xll.qlInterestRateIndexFixingDate(IborIndex&amp;Tenor,AN1084,Trigger)</f>
        <v>46990</v>
      </c>
      <c r="AN1084" s="29">
        <f>_xll.qlCalendarAdvance(Calendar,AN1083,AL1084,"f",,Trigger)</f>
        <v>46994</v>
      </c>
      <c r="AO1084" s="29">
        <f>_xll.qlInterestRateIndexMaturity(IborIndex&amp;Tenor,AN1084,Trigger)</f>
        <v>47025</v>
      </c>
      <c r="AP1084" s="66">
        <f>_xll.qlIndexFixing($Z$5,AM1084,,Trigger)</f>
        <v>2.0290493900069744E-2</v>
      </c>
      <c r="AQ1084" s="66">
        <f>_xll.qlIndexFixing($AS$1,AN1084,,Trigger)</f>
        <v>2.0292365996856566E-2</v>
      </c>
      <c r="AR1084" s="189">
        <f t="shared" si="32"/>
        <v>-1.8720967868215976E-2</v>
      </c>
    </row>
    <row r="1085" spans="38:44" ht="11.25" customHeight="1" x14ac:dyDescent="0.25">
      <c r="AL1085" s="30" t="s">
        <v>38</v>
      </c>
      <c r="AM1085" s="29">
        <f>_xll.qlInterestRateIndexFixingDate(IborIndex&amp;Tenor,AN1085,Trigger)</f>
        <v>46997</v>
      </c>
      <c r="AN1085" s="29">
        <f>_xll.qlCalendarAdvance(Calendar,AN1084,AL1085,"f",,Trigger)</f>
        <v>47001</v>
      </c>
      <c r="AO1085" s="29">
        <f>_xll.qlInterestRateIndexMaturity(IborIndex&amp;Tenor,AN1085,Trigger)</f>
        <v>47031</v>
      </c>
      <c r="AP1085" s="66">
        <f>_xll.qlIndexFixing($Z$5,AM1085,,Trigger)</f>
        <v>2.0295245624743607E-2</v>
      </c>
      <c r="AQ1085" s="66">
        <f>_xll.qlIndexFixing($AS$1,AN1085,,Trigger)</f>
        <v>2.0297403554964122E-2</v>
      </c>
      <c r="AR1085" s="189">
        <f t="shared" si="32"/>
        <v>-2.1579302205143591E-2</v>
      </c>
    </row>
    <row r="1086" spans="38:44" ht="11.25" customHeight="1" x14ac:dyDescent="0.25">
      <c r="AL1086" s="30" t="s">
        <v>38</v>
      </c>
      <c r="AM1086" s="29">
        <f>_xll.qlInterestRateIndexFixingDate(IborIndex&amp;Tenor,AN1086,Trigger)</f>
        <v>47004</v>
      </c>
      <c r="AN1086" s="29">
        <f>_xll.qlCalendarAdvance(Calendar,AN1085,AL1086,"f",,Trigger)</f>
        <v>47008</v>
      </c>
      <c r="AO1086" s="29">
        <f>_xll.qlInterestRateIndexMaturity(IborIndex&amp;Tenor,AN1086,Trigger)</f>
        <v>47038</v>
      </c>
      <c r="AP1086" s="66">
        <f>_xll.qlIndexFixing($Z$5,AM1086,,Trigger)</f>
        <v>2.0300924448442892E-2</v>
      </c>
      <c r="AQ1086" s="66">
        <f>_xll.qlIndexFixing($AS$1,AN1086,,Trigger)</f>
        <v>2.0300066237943226E-2</v>
      </c>
      <c r="AR1086" s="189">
        <f t="shared" si="32"/>
        <v>8.582104996657236E-3</v>
      </c>
    </row>
    <row r="1087" spans="38:44" ht="11.25" customHeight="1" x14ac:dyDescent="0.25">
      <c r="AL1087" s="30" t="s">
        <v>38</v>
      </c>
      <c r="AM1087" s="29">
        <f>_xll.qlInterestRateIndexFixingDate(IborIndex&amp;Tenor,AN1087,Trigger)</f>
        <v>47011</v>
      </c>
      <c r="AN1087" s="29">
        <f>_xll.qlCalendarAdvance(Calendar,AN1086,AL1087,"f",,Trigger)</f>
        <v>47015</v>
      </c>
      <c r="AO1087" s="29">
        <f>_xll.qlInterestRateIndexMaturity(IborIndex&amp;Tenor,AN1087,Trigger)</f>
        <v>47045</v>
      </c>
      <c r="AP1087" s="66">
        <f>_xll.qlIndexFixing($Z$5,AM1087,,Trigger)</f>
        <v>2.0306407313474217E-2</v>
      </c>
      <c r="AQ1087" s="66">
        <f>_xll.qlIndexFixing($AS$1,AN1087,,Trigger)</f>
        <v>2.0302653728082876E-2</v>
      </c>
      <c r="AR1087" s="189">
        <f t="shared" si="32"/>
        <v>3.7535853913417405E-2</v>
      </c>
    </row>
    <row r="1088" spans="38:44" ht="11.25" customHeight="1" x14ac:dyDescent="0.25">
      <c r="AL1088" s="30" t="s">
        <v>38</v>
      </c>
      <c r="AM1088" s="29">
        <f>_xll.qlInterestRateIndexFixingDate(IborIndex&amp;Tenor,AN1088,Trigger)</f>
        <v>47018</v>
      </c>
      <c r="AN1088" s="29">
        <f>_xll.qlCalendarAdvance(Calendar,AN1087,AL1088,"f",,Trigger)</f>
        <v>47022</v>
      </c>
      <c r="AO1088" s="29">
        <f>_xll.qlInterestRateIndexMaturity(IborIndex&amp;Tenor,AN1088,Trigger)</f>
        <v>47052</v>
      </c>
      <c r="AP1088" s="66">
        <f>_xll.qlIndexFixing($Z$5,AM1088,,Trigger)</f>
        <v>2.0311693614865511E-2</v>
      </c>
      <c r="AQ1088" s="66">
        <f>_xll.qlIndexFixing($AS$1,AN1088,,Trigger)</f>
        <v>2.0305166025330612E-2</v>
      </c>
      <c r="AR1088" s="189">
        <f t="shared" si="32"/>
        <v>6.5275895348992918E-2</v>
      </c>
    </row>
    <row r="1089" spans="38:44" ht="11.25" customHeight="1" x14ac:dyDescent="0.25">
      <c r="AL1089" s="30" t="s">
        <v>38</v>
      </c>
      <c r="AM1089" s="29">
        <f>_xll.qlInterestRateIndexFixingDate(IborIndex&amp;Tenor,AN1089,Trigger)</f>
        <v>47025</v>
      </c>
      <c r="AN1089" s="29">
        <f>_xll.qlCalendarAdvance(Calendar,AN1088,AL1089,"f",,Trigger)</f>
        <v>47029</v>
      </c>
      <c r="AO1089" s="29">
        <f>_xll.qlInterestRateIndexMaturity(IborIndex&amp;Tenor,AN1089,Trigger)</f>
        <v>47060</v>
      </c>
      <c r="AP1089" s="66">
        <f>_xll.qlIndexFixing($Z$5,AM1089,,Trigger)</f>
        <v>2.0317701436396871E-2</v>
      </c>
      <c r="AQ1089" s="66">
        <f>_xll.qlIndexFixing($AS$1,AN1089,,Trigger)</f>
        <v>2.0307603129633978E-2</v>
      </c>
      <c r="AR1089" s="189">
        <f t="shared" si="32"/>
        <v>0.10098306762892917</v>
      </c>
    </row>
    <row r="1090" spans="38:44" ht="11.25" customHeight="1" x14ac:dyDescent="0.25">
      <c r="AL1090" s="30" t="s">
        <v>38</v>
      </c>
      <c r="AM1090" s="29">
        <f>_xll.qlInterestRateIndexFixingDate(IborIndex&amp;Tenor,AN1090,Trigger)</f>
        <v>47032</v>
      </c>
      <c r="AN1090" s="29">
        <f>_xll.qlCalendarAdvance(Calendar,AN1089,AL1090,"f",,Trigger)</f>
        <v>47036</v>
      </c>
      <c r="AO1090" s="29">
        <f>_xll.qlInterestRateIndexMaturity(IborIndex&amp;Tenor,AN1090,Trigger)</f>
        <v>47067</v>
      </c>
      <c r="AP1090" s="66">
        <f>_xll.qlIndexFixing($Z$5,AM1090,,Trigger)</f>
        <v>2.0322578889470554E-2</v>
      </c>
      <c r="AQ1090" s="66">
        <f>_xll.qlIndexFixing($AS$1,AN1090,,Trigger)</f>
        <v>2.030996504094551E-2</v>
      </c>
      <c r="AR1090" s="189">
        <f t="shared" si="32"/>
        <v>0.12613848525043492</v>
      </c>
    </row>
    <row r="1091" spans="38:44" ht="11.25" customHeight="1" x14ac:dyDescent="0.25">
      <c r="AL1091" s="30" t="s">
        <v>38</v>
      </c>
      <c r="AM1091" s="29">
        <f>_xll.qlInterestRateIndexFixingDate(IborIndex&amp;Tenor,AN1091,Trigger)</f>
        <v>47039</v>
      </c>
      <c r="AN1091" s="29">
        <f>_xll.qlCalendarAdvance(Calendar,AN1090,AL1091,"f",,Trigger)</f>
        <v>47043</v>
      </c>
      <c r="AO1091" s="29">
        <f>_xll.qlInterestRateIndexMaturity(IborIndex&amp;Tenor,AN1091,Trigger)</f>
        <v>47074</v>
      </c>
      <c r="AP1091" s="66">
        <f>_xll.qlIndexFixing($Z$5,AM1091,,Trigger)</f>
        <v>2.0327257909692153E-2</v>
      </c>
      <c r="AQ1091" s="66">
        <f>_xll.qlIndexFixing($AS$1,AN1091,,Trigger)</f>
        <v>2.0312251759220246E-2</v>
      </c>
      <c r="AR1091" s="189">
        <f t="shared" ref="AR1091:AR1154" si="33">(AP1091-AQ1091)*10000</f>
        <v>0.15006150471907204</v>
      </c>
    </row>
    <row r="1092" spans="38:44" ht="11.25" customHeight="1" x14ac:dyDescent="0.25">
      <c r="AL1092" s="30" t="s">
        <v>38</v>
      </c>
      <c r="AM1092" s="29">
        <f>_xll.qlInterestRateIndexFixingDate(IborIndex&amp;Tenor,AN1092,Trigger)</f>
        <v>47046</v>
      </c>
      <c r="AN1092" s="29">
        <f>_xll.qlCalendarAdvance(Calendar,AN1091,AL1092,"f",,Trigger)</f>
        <v>47050</v>
      </c>
      <c r="AO1092" s="29">
        <f>_xll.qlInterestRateIndexMaturity(IborIndex&amp;Tenor,AN1092,Trigger)</f>
        <v>47081</v>
      </c>
      <c r="AP1092" s="66">
        <f>_xll.qlIndexFixing($Z$5,AM1092,,Trigger)</f>
        <v>2.0331737892079794E-2</v>
      </c>
      <c r="AQ1092" s="66">
        <f>_xll.qlIndexFixing($AS$1,AN1092,,Trigger)</f>
        <v>2.0314463284408224E-2</v>
      </c>
      <c r="AR1092" s="189">
        <f t="shared" si="33"/>
        <v>0.17274607671570463</v>
      </c>
    </row>
    <row r="1093" spans="38:44" ht="11.25" customHeight="1" x14ac:dyDescent="0.25">
      <c r="AL1093" s="30" t="s">
        <v>38</v>
      </c>
      <c r="AM1093" s="29">
        <f>_xll.qlInterestRateIndexFixingDate(IborIndex&amp;Tenor,AN1093,Trigger)</f>
        <v>47053</v>
      </c>
      <c r="AN1093" s="29">
        <f>_xll.qlCalendarAdvance(Calendar,AN1092,AL1093,"f",,Trigger)</f>
        <v>47057</v>
      </c>
      <c r="AO1093" s="29">
        <f>_xll.qlInterestRateIndexMaturity(IborIndex&amp;Tenor,AN1093,Trigger)</f>
        <v>47087</v>
      </c>
      <c r="AP1093" s="66">
        <f>_xll.qlIndexFixing($Z$5,AM1093,,Trigger)</f>
        <v>2.0335155493686585E-2</v>
      </c>
      <c r="AQ1093" s="66">
        <f>_xll.qlIndexFixing($AS$1,AN1093,,Trigger)</f>
        <v>2.0316599616469477E-2</v>
      </c>
      <c r="AR1093" s="189">
        <f t="shared" si="33"/>
        <v>0.18555877217107941</v>
      </c>
    </row>
    <row r="1094" spans="38:44" ht="11.25" customHeight="1" x14ac:dyDescent="0.25">
      <c r="AL1094" s="30" t="s">
        <v>38</v>
      </c>
      <c r="AM1094" s="29">
        <f>_xll.qlInterestRateIndexFixingDate(IborIndex&amp;Tenor,AN1094,Trigger)</f>
        <v>47060</v>
      </c>
      <c r="AN1094" s="29">
        <f>_xll.qlCalendarAdvance(Calendar,AN1093,AL1094,"f",,Trigger)</f>
        <v>47064</v>
      </c>
      <c r="AO1094" s="29">
        <f>_xll.qlInterestRateIndexMaturity(IborIndex&amp;Tenor,AN1094,Trigger)</f>
        <v>47094</v>
      </c>
      <c r="AP1094" s="66">
        <f>_xll.qlIndexFixing($Z$5,AM1094,,Trigger)</f>
        <v>2.0339249709237173E-2</v>
      </c>
      <c r="AQ1094" s="66">
        <f>_xll.qlIndexFixing($AS$1,AN1094,,Trigger)</f>
        <v>2.0318660755356543E-2</v>
      </c>
      <c r="AR1094" s="189">
        <f t="shared" si="33"/>
        <v>0.20588953880629202</v>
      </c>
    </row>
    <row r="1095" spans="38:44" ht="11.25" customHeight="1" x14ac:dyDescent="0.25">
      <c r="AL1095" s="30" t="s">
        <v>38</v>
      </c>
      <c r="AM1095" s="29">
        <f>_xll.qlInterestRateIndexFixingDate(IborIndex&amp;Tenor,AN1095,Trigger)</f>
        <v>47067</v>
      </c>
      <c r="AN1095" s="29">
        <f>_xll.qlCalendarAdvance(Calendar,AN1094,AL1095,"f",,Trigger)</f>
        <v>47071</v>
      </c>
      <c r="AO1095" s="29">
        <f>_xll.qlInterestRateIndexMaturity(IborIndex&amp;Tenor,AN1095,Trigger)</f>
        <v>47101</v>
      </c>
      <c r="AP1095" s="66">
        <f>_xll.qlIndexFixing($Z$5,AM1095,,Trigger)</f>
        <v>2.0343143126564378E-2</v>
      </c>
      <c r="AQ1095" s="66">
        <f>_xll.qlIndexFixing($AS$1,AN1095,,Trigger)</f>
        <v>2.0320646701029454E-2</v>
      </c>
      <c r="AR1095" s="189">
        <f t="shared" si="33"/>
        <v>0.22496425534923592</v>
      </c>
    </row>
    <row r="1096" spans="38:44" ht="11.25" customHeight="1" x14ac:dyDescent="0.25">
      <c r="AL1096" s="30" t="s">
        <v>38</v>
      </c>
      <c r="AM1096" s="29">
        <f>_xll.qlInterestRateIndexFixingDate(IborIndex&amp;Tenor,AN1096,Trigger)</f>
        <v>47074</v>
      </c>
      <c r="AN1096" s="29">
        <f>_xll.qlCalendarAdvance(Calendar,AN1095,AL1096,"f",,Trigger)</f>
        <v>47078</v>
      </c>
      <c r="AO1096" s="29">
        <f>_xll.qlInterestRateIndexMaturity(IborIndex&amp;Tenor,AN1096,Trigger)</f>
        <v>47108</v>
      </c>
      <c r="AP1096" s="66">
        <f>_xll.qlIndexFixing($Z$5,AM1096,,Trigger)</f>
        <v>2.0346835140768071E-2</v>
      </c>
      <c r="AQ1096" s="66">
        <f>_xll.qlIndexFixing($AS$1,AN1096,,Trigger)</f>
        <v>2.0323962461675064E-2</v>
      </c>
      <c r="AR1096" s="189">
        <f t="shared" si="33"/>
        <v>0.22872679093007692</v>
      </c>
    </row>
    <row r="1097" spans="38:44" ht="11.25" customHeight="1" x14ac:dyDescent="0.25">
      <c r="AL1097" s="30" t="s">
        <v>38</v>
      </c>
      <c r="AM1097" s="29">
        <f>_xll.qlInterestRateIndexFixingDate(IborIndex&amp;Tenor,AN1097,Trigger)</f>
        <v>47081</v>
      </c>
      <c r="AN1097" s="29">
        <f>_xll.qlCalendarAdvance(Calendar,AN1096,AL1097,"f",,Trigger)</f>
        <v>47085</v>
      </c>
      <c r="AO1097" s="29">
        <f>_xll.qlInterestRateIndexMaturity(IborIndex&amp;Tenor,AN1097,Trigger)</f>
        <v>47115</v>
      </c>
      <c r="AP1097" s="66">
        <f>_xll.qlIndexFixing($Z$5,AM1097,,Trigger)</f>
        <v>2.0350325146945458E-2</v>
      </c>
      <c r="AQ1097" s="66">
        <f>_xll.qlIndexFixing($AS$1,AN1097,,Trigger)</f>
        <v>2.0322297735048008E-2</v>
      </c>
      <c r="AR1097" s="189">
        <f t="shared" si="33"/>
        <v>0.28027411897450089</v>
      </c>
    </row>
    <row r="1098" spans="38:44" ht="11.25" customHeight="1" x14ac:dyDescent="0.25">
      <c r="AL1098" s="30" t="s">
        <v>38</v>
      </c>
      <c r="AM1098" s="29">
        <f>_xll.qlInterestRateIndexFixingDate(IborIndex&amp;Tenor,AN1098,Trigger)</f>
        <v>47088</v>
      </c>
      <c r="AN1098" s="29">
        <f>_xll.qlCalendarAdvance(Calendar,AN1097,AL1098,"f",,Trigger)</f>
        <v>47092</v>
      </c>
      <c r="AO1098" s="29">
        <f>_xll.qlInterestRateIndexMaturity(IborIndex&amp;Tenor,AN1098,Trigger)</f>
        <v>47123</v>
      </c>
      <c r="AP1098" s="66">
        <f>_xll.qlIndexFixing($Z$5,AM1098,,Trigger)</f>
        <v>2.0354404114050099E-2</v>
      </c>
      <c r="AQ1098" s="66">
        <f>_xll.qlIndexFixing($AS$1,AN1098,,Trigger)</f>
        <v>2.0326153378386058E-2</v>
      </c>
      <c r="AR1098" s="189">
        <f t="shared" si="33"/>
        <v>0.28250735664040599</v>
      </c>
    </row>
    <row r="1099" spans="38:44" ht="11.25" customHeight="1" x14ac:dyDescent="0.25">
      <c r="AL1099" s="30" t="s">
        <v>38</v>
      </c>
      <c r="AM1099" s="29">
        <f>_xll.qlInterestRateIndexFixingDate(IborIndex&amp;Tenor,AN1099,Trigger)</f>
        <v>47095</v>
      </c>
      <c r="AN1099" s="29">
        <f>_xll.qlCalendarAdvance(Calendar,AN1098,AL1099,"f",,Trigger)</f>
        <v>47099</v>
      </c>
      <c r="AO1099" s="29">
        <f>_xll.qlInterestRateIndexMaturity(IborIndex&amp;Tenor,AN1099,Trigger)</f>
        <v>47130</v>
      </c>
      <c r="AP1099" s="66">
        <f>_xll.qlIndexFixing($Z$5,AM1099,,Trigger)</f>
        <v>2.0357473892891546E-2</v>
      </c>
      <c r="AQ1099" s="66">
        <f>_xll.qlIndexFixing($AS$1,AN1099,,Trigger)</f>
        <v>2.0327838550827648E-2</v>
      </c>
      <c r="AR1099" s="189">
        <f t="shared" si="33"/>
        <v>0.29635342063898118</v>
      </c>
    </row>
    <row r="1100" spans="38:44" ht="11.25" customHeight="1" x14ac:dyDescent="0.25">
      <c r="AL1100" s="30" t="s">
        <v>38</v>
      </c>
      <c r="AM1100" s="29">
        <f>_xll.qlInterestRateIndexFixingDate(IborIndex&amp;Tenor,AN1100,Trigger)</f>
        <v>47102</v>
      </c>
      <c r="AN1100" s="29">
        <f>_xll.qlCalendarAdvance(Calendar,AN1099,AL1100,"f",,Trigger)</f>
        <v>47106</v>
      </c>
      <c r="AO1100" s="29">
        <f>_xll.qlInterestRateIndexMaturity(IborIndex&amp;Tenor,AN1100,Trigger)</f>
        <v>47137</v>
      </c>
      <c r="AP1100" s="66">
        <f>_xll.qlIndexFixing($Z$5,AM1100,,Trigger)</f>
        <v>2.0360339794384442E-2</v>
      </c>
      <c r="AQ1100" s="66">
        <f>_xll.qlIndexFixing($AS$1,AN1100,,Trigger)</f>
        <v>2.0329448529870231E-2</v>
      </c>
      <c r="AR1100" s="189">
        <f t="shared" si="33"/>
        <v>0.30891264514210787</v>
      </c>
    </row>
    <row r="1101" spans="38:44" ht="11.25" customHeight="1" x14ac:dyDescent="0.25">
      <c r="AL1101" s="30" t="s">
        <v>38</v>
      </c>
      <c r="AM1101" s="29">
        <f>_xll.qlInterestRateIndexFixingDate(IborIndex&amp;Tenor,AN1101,Trigger)</f>
        <v>47108</v>
      </c>
      <c r="AN1101" s="29">
        <f>_xll.qlCalendarAdvance(Calendar,AN1100,AL1101,"f",,Trigger)</f>
        <v>47114</v>
      </c>
      <c r="AO1101" s="29">
        <f>_xll.qlInterestRateIndexMaturity(IborIndex&amp;Tenor,AN1101,Trigger)</f>
        <v>47147</v>
      </c>
      <c r="AP1101" s="66">
        <f>_xll.qlIndexFixing($Z$5,AM1101,,Trigger)</f>
        <v>2.0364852895764913E-2</v>
      </c>
      <c r="AQ1101" s="66">
        <f>_xll.qlIndexFixing($AS$1,AN1101,,Trigger)</f>
        <v>2.0331872037894723E-2</v>
      </c>
      <c r="AR1101" s="189">
        <f t="shared" si="33"/>
        <v>0.32980857870189978</v>
      </c>
    </row>
    <row r="1102" spans="38:44" ht="11.25" customHeight="1" x14ac:dyDescent="0.25">
      <c r="AL1102" s="30" t="s">
        <v>38</v>
      </c>
      <c r="AM1102" s="29">
        <f>_xll.qlInterestRateIndexFixingDate(IborIndex&amp;Tenor,AN1102,Trigger)</f>
        <v>47116</v>
      </c>
      <c r="AN1102" s="29">
        <f>_xll.qlCalendarAdvance(Calendar,AN1101,AL1102,"f",,Trigger)</f>
        <v>47121</v>
      </c>
      <c r="AO1102" s="29">
        <f>_xll.qlInterestRateIndexMaturity(IborIndex&amp;Tenor,AN1102,Trigger)</f>
        <v>47154</v>
      </c>
      <c r="AP1102" s="66">
        <f>_xll.qlIndexFixing($Z$5,AM1102,,Trigger)</f>
        <v>2.0367250725672876E-2</v>
      </c>
      <c r="AQ1102" s="66">
        <f>_xll.qlIndexFixing($AS$1,AN1102,,Trigger)</f>
        <v>2.0331974487494024E-2</v>
      </c>
      <c r="AR1102" s="189">
        <f t="shared" si="33"/>
        <v>0.35276238178852393</v>
      </c>
    </row>
    <row r="1103" spans="38:44" ht="11.25" customHeight="1" x14ac:dyDescent="0.25">
      <c r="AL1103" s="30" t="s">
        <v>38</v>
      </c>
      <c r="AM1103" s="29">
        <f>_xll.qlInterestRateIndexFixingDate(IborIndex&amp;Tenor,AN1103,Trigger)</f>
        <v>47126</v>
      </c>
      <c r="AN1103" s="29">
        <f>_xll.qlCalendarAdvance(Calendar,AN1102,AL1103,"f",,Trigger)</f>
        <v>47128</v>
      </c>
      <c r="AO1103" s="29">
        <f>_xll.qlInterestRateIndexMaturity(IborIndex&amp;Tenor,AN1103,Trigger)</f>
        <v>47161</v>
      </c>
      <c r="AP1103" s="66">
        <f>_xll.qlIndexFixing($Z$5,AM1103,,Trigger)</f>
        <v>2.0369442667517876E-2</v>
      </c>
      <c r="AQ1103" s="66">
        <f>_xll.qlIndexFixing($AS$1,AN1103,,Trigger)</f>
        <v>2.0333353437379915E-2</v>
      </c>
      <c r="AR1103" s="189">
        <f t="shared" si="33"/>
        <v>0.36089230137960338</v>
      </c>
    </row>
    <row r="1104" spans="38:44" ht="11.25" customHeight="1" x14ac:dyDescent="0.25">
      <c r="AL1104" s="30" t="s">
        <v>38</v>
      </c>
      <c r="AM1104" s="29">
        <f>_xll.qlInterestRateIndexFixingDate(IborIndex&amp;Tenor,AN1104,Trigger)</f>
        <v>47133</v>
      </c>
      <c r="AN1104" s="29">
        <f>_xll.qlCalendarAdvance(Calendar,AN1103,AL1104,"f",,Trigger)</f>
        <v>47135</v>
      </c>
      <c r="AO1104" s="29">
        <f>_xll.qlInterestRateIndexMaturity(IborIndex&amp;Tenor,AN1104,Trigger)</f>
        <v>47168</v>
      </c>
      <c r="AP1104" s="66">
        <f>_xll.qlIndexFixing($Z$5,AM1104,,Trigger)</f>
        <v>2.0371428116363208E-2</v>
      </c>
      <c r="AQ1104" s="66">
        <f>_xll.qlIndexFixing($AS$1,AN1104,,Trigger)</f>
        <v>2.0334657197983906E-2</v>
      </c>
      <c r="AR1104" s="189">
        <f t="shared" si="33"/>
        <v>0.36770918379301631</v>
      </c>
    </row>
    <row r="1105" spans="38:44" ht="11.25" customHeight="1" x14ac:dyDescent="0.25">
      <c r="AL1105" s="30" t="s">
        <v>38</v>
      </c>
      <c r="AM1105" s="29">
        <f>_xll.qlInterestRateIndexFixingDate(IborIndex&amp;Tenor,AN1105,Trigger)</f>
        <v>47140</v>
      </c>
      <c r="AN1105" s="29">
        <f>_xll.qlCalendarAdvance(Calendar,AN1104,AL1105,"f",,Trigger)</f>
        <v>47142</v>
      </c>
      <c r="AO1105" s="29">
        <f>_xll.qlInterestRateIndexMaturity(IborIndex&amp;Tenor,AN1105,Trigger)</f>
        <v>47175</v>
      </c>
      <c r="AP1105" s="66">
        <f>_xll.qlIndexFixing($Z$5,AM1105,,Trigger)</f>
        <v>2.0373206467281853E-2</v>
      </c>
      <c r="AQ1105" s="66">
        <f>_xll.qlIndexFixing($AS$1,AN1105,,Trigger)</f>
        <v>2.0335885769285373E-2</v>
      </c>
      <c r="AR1105" s="189">
        <f t="shared" si="33"/>
        <v>0.37320697996480467</v>
      </c>
    </row>
    <row r="1106" spans="38:44" ht="11.25" customHeight="1" x14ac:dyDescent="0.25">
      <c r="AL1106" s="30" t="s">
        <v>38</v>
      </c>
      <c r="AM1106" s="29">
        <f>_xll.qlInterestRateIndexFixingDate(IborIndex&amp;Tenor,AN1106,Trigger)</f>
        <v>47147</v>
      </c>
      <c r="AN1106" s="29">
        <f>_xll.qlCalendarAdvance(Calendar,AN1105,AL1106,"f",,Trigger)</f>
        <v>47149</v>
      </c>
      <c r="AO1106" s="29">
        <f>_xll.qlInterestRateIndexMaturity(IborIndex&amp;Tenor,AN1106,Trigger)</f>
        <v>47177</v>
      </c>
      <c r="AP1106" s="66">
        <f>_xll.qlIndexFixing($Z$5,AM1106,,Trigger)</f>
        <v>2.037141336374702E-2</v>
      </c>
      <c r="AQ1106" s="66">
        <f>_xll.qlIndexFixing($AS$1,AN1106,,Trigger)</f>
        <v>2.0335087472477729E-2</v>
      </c>
      <c r="AR1106" s="189">
        <f t="shared" si="33"/>
        <v>0.36325891269291255</v>
      </c>
    </row>
    <row r="1107" spans="38:44" ht="11.25" customHeight="1" x14ac:dyDescent="0.25">
      <c r="AL1107" s="30" t="s">
        <v>38</v>
      </c>
      <c r="AM1107" s="29">
        <f>_xll.qlInterestRateIndexFixingDate(IborIndex&amp;Tenor,AN1107,Trigger)</f>
        <v>47154</v>
      </c>
      <c r="AN1107" s="29">
        <f>_xll.qlCalendarAdvance(Calendar,AN1106,AL1107,"f",,Trigger)</f>
        <v>47156</v>
      </c>
      <c r="AO1107" s="29">
        <f>_xll.qlInterestRateIndexMaturity(IborIndex&amp;Tenor,AN1107,Trigger)</f>
        <v>47184</v>
      </c>
      <c r="AP1107" s="66">
        <f>_xll.qlIndexFixing($Z$5,AM1107,,Trigger)</f>
        <v>2.0372849919809699E-2</v>
      </c>
      <c r="AQ1107" s="66">
        <f>_xll.qlIndexFixing($AS$1,AN1107,,Trigger)</f>
        <v>2.0336181591821427E-2</v>
      </c>
      <c r="AR1107" s="189">
        <f t="shared" si="33"/>
        <v>0.36668327988272076</v>
      </c>
    </row>
    <row r="1108" spans="38:44" ht="11.25" customHeight="1" x14ac:dyDescent="0.25">
      <c r="AL1108" s="30" t="s">
        <v>38</v>
      </c>
      <c r="AM1108" s="29">
        <f>_xll.qlInterestRateIndexFixingDate(IborIndex&amp;Tenor,AN1108,Trigger)</f>
        <v>47161</v>
      </c>
      <c r="AN1108" s="29">
        <f>_xll.qlCalendarAdvance(Calendar,AN1107,AL1108,"f",,Trigger)</f>
        <v>47163</v>
      </c>
      <c r="AO1108" s="29">
        <f>_xll.qlInterestRateIndexMaturity(IborIndex&amp;Tenor,AN1108,Trigger)</f>
        <v>47191</v>
      </c>
      <c r="AP1108" s="66">
        <f>_xll.qlIndexFixing($Z$5,AM1108,,Trigger)</f>
        <v>2.0374077838239493E-2</v>
      </c>
      <c r="AQ1108" s="66">
        <f>_xll.qlIndexFixing($AS$1,AN1108,,Trigger)</f>
        <v>2.0337200534517357E-2</v>
      </c>
      <c r="AR1108" s="189">
        <f t="shared" si="33"/>
        <v>0.36877303722135379</v>
      </c>
    </row>
    <row r="1109" spans="38:44" ht="11.25" customHeight="1" x14ac:dyDescent="0.25">
      <c r="AL1109" s="30" t="s">
        <v>38</v>
      </c>
      <c r="AM1109" s="29">
        <f>_xll.qlInterestRateIndexFixingDate(IborIndex&amp;Tenor,AN1109,Trigger)</f>
        <v>47168</v>
      </c>
      <c r="AN1109" s="29">
        <f>_xll.qlCalendarAdvance(Calendar,AN1108,AL1109,"f",,Trigger)</f>
        <v>47170</v>
      </c>
      <c r="AO1109" s="29">
        <f>_xll.qlInterestRateIndexMaturity(IborIndex&amp;Tenor,AN1109,Trigger)</f>
        <v>47198</v>
      </c>
      <c r="AP1109" s="66">
        <f>_xll.qlIndexFixing($Z$5,AM1109,,Trigger)</f>
        <v>2.0375096514337252E-2</v>
      </c>
      <c r="AQ1109" s="66">
        <f>_xll.qlIndexFixing($AS$1,AN1109,,Trigger)</f>
        <v>2.0338144300548398E-2</v>
      </c>
      <c r="AR1109" s="189">
        <f t="shared" si="33"/>
        <v>0.36952213788854493</v>
      </c>
    </row>
    <row r="1110" spans="38:44" ht="11.25" customHeight="1" x14ac:dyDescent="0.25">
      <c r="AL1110" s="30" t="s">
        <v>38</v>
      </c>
      <c r="AM1110" s="29">
        <f>_xll.qlInterestRateIndexFixingDate(IborIndex&amp;Tenor,AN1110,Trigger)</f>
        <v>47175</v>
      </c>
      <c r="AN1110" s="29">
        <f>_xll.qlCalendarAdvance(Calendar,AN1109,AL1110,"f",,Trigger)</f>
        <v>47177</v>
      </c>
      <c r="AO1110" s="29">
        <f>_xll.qlInterestRateIndexMaturity(IborIndex&amp;Tenor,AN1110,Trigger)</f>
        <v>47206</v>
      </c>
      <c r="AP1110" s="66">
        <f>_xll.qlIndexFixing($Z$5,AM1110,,Trigger)</f>
        <v>2.0376521212686988E-2</v>
      </c>
      <c r="AQ1110" s="66">
        <f>_xll.qlIndexFixing($AS$1,AN1110,,Trigger)</f>
        <v>2.0341529116533752E-2</v>
      </c>
      <c r="AR1110" s="189">
        <f t="shared" si="33"/>
        <v>0.3499209615323573</v>
      </c>
    </row>
    <row r="1111" spans="38:44" ht="11.25" customHeight="1" x14ac:dyDescent="0.25">
      <c r="AL1111" s="30" t="s">
        <v>38</v>
      </c>
      <c r="AM1111" s="29">
        <f>_xll.qlInterestRateIndexFixingDate(IborIndex&amp;Tenor,AN1111,Trigger)</f>
        <v>47182</v>
      </c>
      <c r="AN1111" s="29">
        <f>_xll.qlCalendarAdvance(Calendar,AN1110,AL1111,"f",,Trigger)</f>
        <v>47184</v>
      </c>
      <c r="AO1111" s="29">
        <f>_xll.qlInterestRateIndexMaturity(IborIndex&amp;Tenor,AN1111,Trigger)</f>
        <v>47217</v>
      </c>
      <c r="AP1111" s="66">
        <f>_xll.qlIndexFixing($Z$5,AM1111,,Trigger)</f>
        <v>2.0379493641975444E-2</v>
      </c>
      <c r="AQ1111" s="66">
        <f>_xll.qlIndexFixing($AS$1,AN1111,,Trigger)</f>
        <v>2.0341678220428629E-2</v>
      </c>
      <c r="AR1111" s="189">
        <f t="shared" si="33"/>
        <v>0.37815421546814887</v>
      </c>
    </row>
    <row r="1112" spans="38:44" ht="11.25" customHeight="1" x14ac:dyDescent="0.25">
      <c r="AL1112" s="30" t="s">
        <v>38</v>
      </c>
      <c r="AM1112" s="29">
        <f>_xll.qlInterestRateIndexFixingDate(IborIndex&amp;Tenor,AN1112,Trigger)</f>
        <v>47189</v>
      </c>
      <c r="AN1112" s="29">
        <f>_xll.qlCalendarAdvance(Calendar,AN1111,AL1112,"f",,Trigger)</f>
        <v>47191</v>
      </c>
      <c r="AO1112" s="29">
        <f>_xll.qlInterestRateIndexMaturity(IborIndex&amp;Tenor,AN1112,Trigger)</f>
        <v>47224</v>
      </c>
      <c r="AP1112" s="66">
        <f>_xll.qlIndexFixing($Z$5,AM1112,,Trigger)</f>
        <v>2.0379805370473007E-2</v>
      </c>
      <c r="AQ1112" s="66">
        <f>_xll.qlIndexFixing($AS$1,AN1112,,Trigger)</f>
        <v>2.0342380466003868E-2</v>
      </c>
      <c r="AR1112" s="189">
        <f t="shared" si="33"/>
        <v>0.37424904469139653</v>
      </c>
    </row>
    <row r="1113" spans="38:44" ht="11.25" customHeight="1" x14ac:dyDescent="0.25">
      <c r="AL1113" s="30" t="s">
        <v>38</v>
      </c>
      <c r="AM1113" s="29">
        <f>_xll.qlInterestRateIndexFixingDate(IborIndex&amp;Tenor,AN1113,Trigger)</f>
        <v>47196</v>
      </c>
      <c r="AN1113" s="29">
        <f>_xll.qlCalendarAdvance(Calendar,AN1112,AL1113,"f",,Trigger)</f>
        <v>47198</v>
      </c>
      <c r="AO1113" s="29">
        <f>_xll.qlInterestRateIndexMaturity(IborIndex&amp;Tenor,AN1113,Trigger)</f>
        <v>47231</v>
      </c>
      <c r="AP1113" s="66">
        <f>_xll.qlIndexFixing($Z$5,AM1113,,Trigger)</f>
        <v>2.0379905162058908E-2</v>
      </c>
      <c r="AQ1113" s="66">
        <f>_xll.qlIndexFixing($AS$1,AN1113,,Trigger)</f>
        <v>2.0343007522124444E-2</v>
      </c>
      <c r="AR1113" s="189">
        <f t="shared" si="33"/>
        <v>0.36897639934464072</v>
      </c>
    </row>
    <row r="1114" spans="38:44" ht="11.25" customHeight="1" x14ac:dyDescent="0.25">
      <c r="AL1114" s="30" t="s">
        <v>38</v>
      </c>
      <c r="AM1114" s="29">
        <f>_xll.qlInterestRateIndexFixingDate(IborIndex&amp;Tenor,AN1114,Trigger)</f>
        <v>47203</v>
      </c>
      <c r="AN1114" s="29">
        <f>_xll.qlCalendarAdvance(Calendar,AN1113,AL1114,"f",,Trigger)</f>
        <v>47205</v>
      </c>
      <c r="AO1114" s="29">
        <f>_xll.qlInterestRateIndexMaturity(IborIndex&amp;Tenor,AN1114,Trigger)</f>
        <v>47238</v>
      </c>
      <c r="AP1114" s="66">
        <f>_xll.qlIndexFixing($Z$5,AM1114,,Trigger)</f>
        <v>2.0379792411915142E-2</v>
      </c>
      <c r="AQ1114" s="66">
        <f>_xll.qlIndexFixing($AS$1,AN1114,,Trigger)</f>
        <v>2.0343236552021082E-2</v>
      </c>
      <c r="AR1114" s="189">
        <f t="shared" si="33"/>
        <v>0.3655585989405935</v>
      </c>
    </row>
    <row r="1115" spans="38:44" ht="11.25" customHeight="1" x14ac:dyDescent="0.25">
      <c r="AL1115" s="30" t="s">
        <v>38</v>
      </c>
      <c r="AM1115" s="29">
        <f>_xll.qlInterestRateIndexFixingDate(IborIndex&amp;Tenor,AN1115,Trigger)</f>
        <v>47206</v>
      </c>
      <c r="AN1115" s="29">
        <f>_xll.qlCalendarAdvance(Calendar,AN1114,AL1115,"f",,Trigger)</f>
        <v>47212</v>
      </c>
      <c r="AO1115" s="29">
        <f>_xll.qlInterestRateIndexMaturity(IborIndex&amp;Tenor,AN1115,Trigger)</f>
        <v>47242</v>
      </c>
      <c r="AP1115" s="66">
        <f>_xll.qlIndexFixing($Z$5,AM1115,,Trigger)</f>
        <v>2.0377859298698731E-2</v>
      </c>
      <c r="AQ1115" s="66">
        <f>_xll.qlIndexFixing($AS$1,AN1115,,Trigger)</f>
        <v>2.0344036065950036E-2</v>
      </c>
      <c r="AR1115" s="189">
        <f t="shared" si="33"/>
        <v>0.33823232748694115</v>
      </c>
    </row>
    <row r="1116" spans="38:44" ht="11.25" customHeight="1" x14ac:dyDescent="0.25">
      <c r="AL1116" s="30" t="s">
        <v>38</v>
      </c>
      <c r="AM1116" s="29">
        <f>_xll.qlInterestRateIndexFixingDate(IborIndex&amp;Tenor,AN1116,Trigger)</f>
        <v>47217</v>
      </c>
      <c r="AN1116" s="29">
        <f>_xll.qlCalendarAdvance(Calendar,AN1115,AL1116,"f",,Trigger)</f>
        <v>47219</v>
      </c>
      <c r="AO1116" s="29">
        <f>_xll.qlInterestRateIndexMaturity(IborIndex&amp;Tenor,AN1116,Trigger)</f>
        <v>47249</v>
      </c>
      <c r="AP1116" s="66">
        <f>_xll.qlIndexFixing($Z$5,AM1116,,Trigger)</f>
        <v>2.0377365686419679E-2</v>
      </c>
      <c r="AQ1116" s="66">
        <f>_xll.qlIndexFixing($AS$1,AN1116,,Trigger)</f>
        <v>2.0344437553637004E-2</v>
      </c>
      <c r="AR1116" s="189">
        <f t="shared" si="33"/>
        <v>0.32928132782675257</v>
      </c>
    </row>
    <row r="1117" spans="38:44" ht="11.25" customHeight="1" x14ac:dyDescent="0.25">
      <c r="AL1117" s="30" t="s">
        <v>38</v>
      </c>
      <c r="AM1117" s="29">
        <f>_xll.qlInterestRateIndexFixingDate(IborIndex&amp;Tenor,AN1117,Trigger)</f>
        <v>47224</v>
      </c>
      <c r="AN1117" s="29">
        <f>_xll.qlCalendarAdvance(Calendar,AN1116,AL1117,"f",,Trigger)</f>
        <v>47226</v>
      </c>
      <c r="AO1117" s="29">
        <f>_xll.qlInterestRateIndexMaturity(IborIndex&amp;Tenor,AN1117,Trigger)</f>
        <v>47256</v>
      </c>
      <c r="AP1117" s="66">
        <f>_xll.qlIndexFixing($Z$5,AM1117,,Trigger)</f>
        <v>2.0376657883963034E-2</v>
      </c>
      <c r="AQ1117" s="66">
        <f>_xll.qlIndexFixing($AS$1,AN1117,,Trigger)</f>
        <v>2.0344763851825473E-2</v>
      </c>
      <c r="AR1117" s="189">
        <f t="shared" si="33"/>
        <v>0.31894032137561035</v>
      </c>
    </row>
    <row r="1118" spans="38:44" ht="11.25" customHeight="1" x14ac:dyDescent="0.25">
      <c r="AL1118" s="30" t="s">
        <v>38</v>
      </c>
      <c r="AM1118" s="29">
        <f>_xll.qlInterestRateIndexFixingDate(IborIndex&amp;Tenor,AN1118,Trigger)</f>
        <v>47231</v>
      </c>
      <c r="AN1118" s="29">
        <f>_xll.qlCalendarAdvance(Calendar,AN1117,AL1118,"f",,Trigger)</f>
        <v>47233</v>
      </c>
      <c r="AO1118" s="29">
        <f>_xll.qlInterestRateIndexMaturity(IborIndex&amp;Tenor,AN1118,Trigger)</f>
        <v>47263</v>
      </c>
      <c r="AP1118" s="66">
        <f>_xll.qlIndexFixing($Z$5,AM1118,,Trigger)</f>
        <v>2.0375735286657815E-2</v>
      </c>
      <c r="AQ1118" s="66">
        <f>_xll.qlIndexFixing($AS$1,AN1118,,Trigger)</f>
        <v>2.0345014960515443E-2</v>
      </c>
      <c r="AR1118" s="189">
        <f t="shared" si="33"/>
        <v>0.30720326142371496</v>
      </c>
    </row>
    <row r="1119" spans="38:44" ht="11.25" customHeight="1" x14ac:dyDescent="0.25">
      <c r="AL1119" s="30" t="s">
        <v>38</v>
      </c>
      <c r="AM1119" s="29">
        <f>_xll.qlInterestRateIndexFixingDate(IborIndex&amp;Tenor,AN1119,Trigger)</f>
        <v>47235</v>
      </c>
      <c r="AN1119" s="29">
        <f>_xll.qlCalendarAdvance(Calendar,AN1118,AL1119,"f",,Trigger)</f>
        <v>47240</v>
      </c>
      <c r="AO1119" s="29">
        <f>_xll.qlInterestRateIndexMaturity(IborIndex&amp;Tenor,AN1119,Trigger)</f>
        <v>47273</v>
      </c>
      <c r="AP1119" s="66">
        <f>_xll.qlIndexFixing($Z$5,AM1119,,Trigger)</f>
        <v>2.0376019367470993E-2</v>
      </c>
      <c r="AQ1119" s="66">
        <f>_xll.qlIndexFixing($AS$1,AN1119,,Trigger)</f>
        <v>2.0345190879696599E-2</v>
      </c>
      <c r="AR1119" s="189">
        <f t="shared" si="33"/>
        <v>0.30828487774393898</v>
      </c>
    </row>
    <row r="1120" spans="38:44" ht="11.25" customHeight="1" x14ac:dyDescent="0.25">
      <c r="AL1120" s="30" t="s">
        <v>38</v>
      </c>
      <c r="AM1120" s="29">
        <f>_xll.qlInterestRateIndexFixingDate(IborIndex&amp;Tenor,AN1120,Trigger)</f>
        <v>47245</v>
      </c>
      <c r="AN1120" s="29">
        <f>_xll.qlCalendarAdvance(Calendar,AN1119,AL1120,"f",,Trigger)</f>
        <v>47247</v>
      </c>
      <c r="AO1120" s="29">
        <f>_xll.qlInterestRateIndexMaturity(IborIndex&amp;Tenor,AN1120,Trigger)</f>
        <v>47280</v>
      </c>
      <c r="AP1120" s="66">
        <f>_xll.qlIndexFixing($Z$5,AM1120,,Trigger)</f>
        <v>2.0374618666458844E-2</v>
      </c>
      <c r="AQ1120" s="66">
        <f>_xll.qlIndexFixing($AS$1,AN1120,,Trigger)</f>
        <v>2.0345291609371523E-2</v>
      </c>
      <c r="AR1120" s="189">
        <f t="shared" si="33"/>
        <v>0.29327057087320113</v>
      </c>
    </row>
    <row r="1121" spans="38:44" ht="11.25" customHeight="1" x14ac:dyDescent="0.25">
      <c r="AL1121" s="30" t="s">
        <v>38</v>
      </c>
      <c r="AM1121" s="29">
        <f>_xll.qlInterestRateIndexFixingDate(IborIndex&amp;Tenor,AN1121,Trigger)</f>
        <v>47252</v>
      </c>
      <c r="AN1121" s="29">
        <f>_xll.qlCalendarAdvance(Calendar,AN1120,AL1121,"f",,Trigger)</f>
        <v>47254</v>
      </c>
      <c r="AO1121" s="29">
        <f>_xll.qlInterestRateIndexMaturity(IborIndex&amp;Tenor,AN1121,Trigger)</f>
        <v>47287</v>
      </c>
      <c r="AP1121" s="66">
        <f>_xll.qlIndexFixing($Z$5,AM1121,,Trigger)</f>
        <v>2.0373001190337321E-2</v>
      </c>
      <c r="AQ1121" s="66">
        <f>_xll.qlIndexFixing($AS$1,AN1121,,Trigger)</f>
        <v>2.0345317149532478E-2</v>
      </c>
      <c r="AR1121" s="189">
        <f t="shared" si="33"/>
        <v>0.27684040804842186</v>
      </c>
    </row>
    <row r="1122" spans="38:44" ht="11.25" customHeight="1" x14ac:dyDescent="0.25">
      <c r="AL1122" s="30" t="s">
        <v>38</v>
      </c>
      <c r="AM1122" s="29">
        <f>_xll.qlInterestRateIndexFixingDate(IborIndex&amp;Tenor,AN1122,Trigger)</f>
        <v>47259</v>
      </c>
      <c r="AN1122" s="29">
        <f>_xll.qlCalendarAdvance(Calendar,AN1121,AL1122,"f",,Trigger)</f>
        <v>47261</v>
      </c>
      <c r="AO1122" s="29">
        <f>_xll.qlInterestRateIndexMaturity(IborIndex&amp;Tenor,AN1122,Trigger)</f>
        <v>47294</v>
      </c>
      <c r="AP1122" s="66">
        <f>_xll.qlIndexFixing($Z$5,AM1122,,Trigger)</f>
        <v>2.037116633439014E-2</v>
      </c>
      <c r="AQ1122" s="66">
        <f>_xll.qlIndexFixing($AS$1,AN1122,,Trigger)</f>
        <v>2.0345267500182042E-2</v>
      </c>
      <c r="AR1122" s="189">
        <f t="shared" si="33"/>
        <v>0.25898834208098326</v>
      </c>
    </row>
    <row r="1123" spans="38:44" ht="11.25" customHeight="1" x14ac:dyDescent="0.25">
      <c r="AL1123" s="30" t="s">
        <v>38</v>
      </c>
      <c r="AM1123" s="29">
        <f>_xll.qlInterestRateIndexFixingDate(IborIndex&amp;Tenor,AN1123,Trigger)</f>
        <v>47266</v>
      </c>
      <c r="AN1123" s="29">
        <f>_xll.qlCalendarAdvance(Calendar,AN1122,AL1123,"f",,Trigger)</f>
        <v>47268</v>
      </c>
      <c r="AO1123" s="29">
        <f>_xll.qlInterestRateIndexMaturity(IborIndex&amp;Tenor,AN1123,Trigger)</f>
        <v>47298</v>
      </c>
      <c r="AP1123" s="66">
        <f>_xll.qlIndexFixing($Z$5,AM1123,,Trigger)</f>
        <v>2.0367879214688855E-2</v>
      </c>
      <c r="AQ1123" s="66">
        <f>_xll.qlIndexFixing($AS$1,AN1123,,Trigger)</f>
        <v>2.0345142661317633E-2</v>
      </c>
      <c r="AR1123" s="189">
        <f t="shared" si="33"/>
        <v>0.2273655337122274</v>
      </c>
    </row>
    <row r="1124" spans="38:44" ht="11.25" customHeight="1" x14ac:dyDescent="0.25">
      <c r="AL1124" s="30" t="s">
        <v>38</v>
      </c>
      <c r="AM1124" s="29">
        <f>_xll.qlInterestRateIndexFixingDate(IborIndex&amp;Tenor,AN1124,Trigger)</f>
        <v>47273</v>
      </c>
      <c r="AN1124" s="29">
        <f>_xll.qlCalendarAdvance(Calendar,AN1123,AL1124,"f",,Trigger)</f>
        <v>47275</v>
      </c>
      <c r="AO1124" s="29">
        <f>_xll.qlInterestRateIndexMaturity(IborIndex&amp;Tenor,AN1124,Trigger)</f>
        <v>47305</v>
      </c>
      <c r="AP1124" s="66">
        <f>_xll.qlIndexFixing($Z$5,AM1124,,Trigger)</f>
        <v>2.0365655150827777E-2</v>
      </c>
      <c r="AQ1124" s="66">
        <f>_xll.qlIndexFixing($AS$1,AN1124,,Trigger)</f>
        <v>2.0344942632946991E-2</v>
      </c>
      <c r="AR1124" s="189">
        <f t="shared" si="33"/>
        <v>0.20712517880785986</v>
      </c>
    </row>
    <row r="1125" spans="38:44" ht="11.25" customHeight="1" x14ac:dyDescent="0.25">
      <c r="AL1125" s="30" t="s">
        <v>38</v>
      </c>
      <c r="AM1125" s="29">
        <f>_xll.qlInterestRateIndexFixingDate(IborIndex&amp;Tenor,AN1125,Trigger)</f>
        <v>47280</v>
      </c>
      <c r="AN1125" s="29">
        <f>_xll.qlCalendarAdvance(Calendar,AN1124,AL1125,"f",,Trigger)</f>
        <v>47282</v>
      </c>
      <c r="AO1125" s="29">
        <f>_xll.qlInterestRateIndexMaturity(IborIndex&amp;Tenor,AN1125,Trigger)</f>
        <v>47312</v>
      </c>
      <c r="AP1125" s="66">
        <f>_xll.qlIndexFixing($Z$5,AM1125,,Trigger)</f>
        <v>2.0363212059746338E-2</v>
      </c>
      <c r="AQ1125" s="66">
        <f>_xll.qlIndexFixing($AS$1,AN1125,,Trigger)</f>
        <v>2.0344667415070117E-2</v>
      </c>
      <c r="AR1125" s="189">
        <f t="shared" si="33"/>
        <v>0.18544644676220939</v>
      </c>
    </row>
    <row r="1126" spans="38:44" ht="11.25" customHeight="1" x14ac:dyDescent="0.25">
      <c r="AL1126" s="30" t="s">
        <v>38</v>
      </c>
      <c r="AM1126" s="29">
        <f>_xll.qlInterestRateIndexFixingDate(IborIndex&amp;Tenor,AN1126,Trigger)</f>
        <v>47287</v>
      </c>
      <c r="AN1126" s="29">
        <f>_xll.qlCalendarAdvance(Calendar,AN1125,AL1126,"f",,Trigger)</f>
        <v>47289</v>
      </c>
      <c r="AO1126" s="29">
        <f>_xll.qlInterestRateIndexMaturity(IborIndex&amp;Tenor,AN1126,Trigger)</f>
        <v>47319</v>
      </c>
      <c r="AP1126" s="66">
        <f>_xll.qlIndexFixing($Z$5,AM1126,,Trigger)</f>
        <v>2.0360549336861489E-2</v>
      </c>
      <c r="AQ1126" s="66">
        <f>_xll.qlIndexFixing($AS$1,AN1126,,Trigger)</f>
        <v>2.0344317007694745E-2</v>
      </c>
      <c r="AR1126" s="189">
        <f t="shared" si="33"/>
        <v>0.16232329166743914</v>
      </c>
    </row>
    <row r="1127" spans="38:44" ht="11.25" customHeight="1" x14ac:dyDescent="0.25">
      <c r="AL1127" s="30" t="s">
        <v>38</v>
      </c>
      <c r="AM1127" s="29">
        <f>_xll.qlInterestRateIndexFixingDate(IborIndex&amp;Tenor,AN1127,Trigger)</f>
        <v>47294</v>
      </c>
      <c r="AN1127" s="29">
        <f>_xll.qlCalendarAdvance(Calendar,AN1126,AL1127,"f",,Trigger)</f>
        <v>47296</v>
      </c>
      <c r="AO1127" s="29">
        <f>_xll.qlInterestRateIndexMaturity(IborIndex&amp;Tenor,AN1127,Trigger)</f>
        <v>47326</v>
      </c>
      <c r="AP1127" s="66">
        <f>_xll.qlIndexFixing($Z$5,AM1127,,Trigger)</f>
        <v>2.0357666377616823E-2</v>
      </c>
      <c r="AQ1127" s="66">
        <f>_xll.qlIndexFixing($AS$1,AN1127,,Trigger)</f>
        <v>2.0344428604113785E-2</v>
      </c>
      <c r="AR1127" s="189">
        <f t="shared" si="33"/>
        <v>0.13237773503038675</v>
      </c>
    </row>
    <row r="1128" spans="38:44" ht="11.25" customHeight="1" x14ac:dyDescent="0.25">
      <c r="AL1128" s="30" t="s">
        <v>38</v>
      </c>
      <c r="AM1128" s="29">
        <f>_xll.qlInterestRateIndexFixingDate(IborIndex&amp;Tenor,AN1128,Trigger)</f>
        <v>47301</v>
      </c>
      <c r="AN1128" s="29">
        <f>_xll.qlCalendarAdvance(Calendar,AN1127,AL1128,"f",,Trigger)</f>
        <v>47303</v>
      </c>
      <c r="AO1128" s="29">
        <f>_xll.qlInterestRateIndexMaturity(IborIndex&amp;Tenor,AN1128,Trigger)</f>
        <v>47336</v>
      </c>
      <c r="AP1128" s="66">
        <f>_xll.qlIndexFixing($Z$5,AM1128,,Trigger)</f>
        <v>2.0355558359964509E-2</v>
      </c>
      <c r="AQ1128" s="66">
        <f>_xll.qlIndexFixing($AS$1,AN1128,,Trigger)</f>
        <v>2.0343390624471706E-2</v>
      </c>
      <c r="AR1128" s="189">
        <f t="shared" si="33"/>
        <v>0.12167735492802506</v>
      </c>
    </row>
    <row r="1129" spans="38:44" ht="11.25" customHeight="1" x14ac:dyDescent="0.25">
      <c r="AL1129" s="30" t="s">
        <v>38</v>
      </c>
      <c r="AM1129" s="29">
        <f>_xll.qlInterestRateIndexFixingDate(IborIndex&amp;Tenor,AN1129,Trigger)</f>
        <v>47308</v>
      </c>
      <c r="AN1129" s="29">
        <f>_xll.qlCalendarAdvance(Calendar,AN1128,AL1129,"f",,Trigger)</f>
        <v>47310</v>
      </c>
      <c r="AO1129" s="29">
        <f>_xll.qlInterestRateIndexMaturity(IborIndex&amp;Tenor,AN1129,Trigger)</f>
        <v>47343</v>
      </c>
      <c r="AP1129" s="66">
        <f>_xll.qlIndexFixing($Z$5,AM1129,,Trigger)</f>
        <v>2.0352184914320469E-2</v>
      </c>
      <c r="AQ1129" s="66">
        <f>_xll.qlIndexFixing($AS$1,AN1129,,Trigger)</f>
        <v>2.0342814648642096E-2</v>
      </c>
      <c r="AR1129" s="189">
        <f t="shared" si="33"/>
        <v>9.370265678373263E-2</v>
      </c>
    </row>
    <row r="1130" spans="38:44" ht="11.25" customHeight="1" x14ac:dyDescent="0.25">
      <c r="AL1130" s="30" t="s">
        <v>38</v>
      </c>
      <c r="AM1130" s="29">
        <f>_xll.qlInterestRateIndexFixingDate(IborIndex&amp;Tenor,AN1130,Trigger)</f>
        <v>47315</v>
      </c>
      <c r="AN1130" s="29">
        <f>_xll.qlCalendarAdvance(Calendar,AN1129,AL1130,"f",,Trigger)</f>
        <v>47317</v>
      </c>
      <c r="AO1130" s="29">
        <f>_xll.qlInterestRateIndexMaturity(IborIndex&amp;Tenor,AN1130,Trigger)</f>
        <v>47350</v>
      </c>
      <c r="AP1130" s="66">
        <f>_xll.qlIndexFixing($Z$5,AM1130,,Trigger)</f>
        <v>2.0348589251609865E-2</v>
      </c>
      <c r="AQ1130" s="66">
        <f>_xll.qlIndexFixing($AS$1,AN1130,,Trigger)</f>
        <v>2.0342163483350086E-2</v>
      </c>
      <c r="AR1130" s="189">
        <f t="shared" si="33"/>
        <v>6.4257682597795851E-2</v>
      </c>
    </row>
    <row r="1131" spans="38:44" ht="11.25" customHeight="1" x14ac:dyDescent="0.25">
      <c r="AL1131" s="30" t="s">
        <v>38</v>
      </c>
      <c r="AM1131" s="29">
        <f>_xll.qlInterestRateIndexFixingDate(IborIndex&amp;Tenor,AN1131,Trigger)</f>
        <v>47322</v>
      </c>
      <c r="AN1131" s="29">
        <f>_xll.qlCalendarAdvance(Calendar,AN1130,AL1131,"f",,Trigger)</f>
        <v>47324</v>
      </c>
      <c r="AO1131" s="29">
        <f>_xll.qlInterestRateIndexMaturity(IborIndex&amp;Tenor,AN1131,Trigger)</f>
        <v>47357</v>
      </c>
      <c r="AP1131" s="66">
        <f>_xll.qlIndexFixing($Z$5,AM1131,,Trigger)</f>
        <v>2.0344770767242375E-2</v>
      </c>
      <c r="AQ1131" s="66">
        <f>_xll.qlIndexFixing($AS$1,AN1131,,Trigger)</f>
        <v>2.0341437128605994E-2</v>
      </c>
      <c r="AR1131" s="189">
        <f t="shared" si="33"/>
        <v>3.3336386363810866E-2</v>
      </c>
    </row>
    <row r="1132" spans="38:44" ht="11.25" customHeight="1" x14ac:dyDescent="0.25">
      <c r="AL1132" s="30" t="s">
        <v>38</v>
      </c>
      <c r="AM1132" s="29">
        <f>_xll.qlInterestRateIndexFixingDate(IborIndex&amp;Tenor,AN1132,Trigger)</f>
        <v>47329</v>
      </c>
      <c r="AN1132" s="29">
        <f>_xll.qlCalendarAdvance(Calendar,AN1131,AL1132,"f",,Trigger)</f>
        <v>47331</v>
      </c>
      <c r="AO1132" s="29">
        <f>_xll.qlInterestRateIndexMaturity(IborIndex&amp;Tenor,AN1132,Trigger)</f>
        <v>47364</v>
      </c>
      <c r="AP1132" s="66">
        <f>_xll.qlIndexFixing($Z$5,AM1132,,Trigger)</f>
        <v>2.0340728856639796E-2</v>
      </c>
      <c r="AQ1132" s="66">
        <f>_xll.qlIndexFixing($AS$1,AN1132,,Trigger)</f>
        <v>2.0340635584427866E-2</v>
      </c>
      <c r="AR1132" s="189">
        <f t="shared" si="33"/>
        <v>9.3272211929701365E-4</v>
      </c>
    </row>
    <row r="1133" spans="38:44" ht="11.25" customHeight="1" x14ac:dyDescent="0.25">
      <c r="AL1133" s="30" t="s">
        <v>38</v>
      </c>
      <c r="AM1133" s="29">
        <f>_xll.qlInterestRateIndexFixingDate(IborIndex&amp;Tenor,AN1133,Trigger)</f>
        <v>47336</v>
      </c>
      <c r="AN1133" s="29">
        <f>_xll.qlCalendarAdvance(Calendar,AN1132,AL1133,"f",,Trigger)</f>
        <v>47338</v>
      </c>
      <c r="AO1133" s="29">
        <f>_xll.qlInterestRateIndexMaturity(IborIndex&amp;Tenor,AN1133,Trigger)</f>
        <v>47371</v>
      </c>
      <c r="AP1133" s="66">
        <f>_xll.qlIndexFixing($Z$5,AM1133,,Trigger)</f>
        <v>2.0337239875928181E-2</v>
      </c>
      <c r="AQ1133" s="66">
        <f>_xll.qlIndexFixing($AS$1,AN1133,,Trigger)</f>
        <v>2.033975885082602E-2</v>
      </c>
      <c r="AR1133" s="189">
        <f t="shared" si="33"/>
        <v>-2.5189748978395043E-2</v>
      </c>
    </row>
    <row r="1134" spans="38:44" ht="11.25" customHeight="1" x14ac:dyDescent="0.25">
      <c r="AL1134" s="30" t="s">
        <v>38</v>
      </c>
      <c r="AM1134" s="29">
        <f>_xll.qlInterestRateIndexFixingDate(IborIndex&amp;Tenor,AN1134,Trigger)</f>
        <v>47343</v>
      </c>
      <c r="AN1134" s="29">
        <f>_xll.qlCalendarAdvance(Calendar,AN1133,AL1134,"f",,Trigger)</f>
        <v>47345</v>
      </c>
      <c r="AO1134" s="29">
        <f>_xll.qlInterestRateIndexMaturity(IborIndex&amp;Tenor,AN1134,Trigger)</f>
        <v>47378</v>
      </c>
      <c r="AP1134" s="66">
        <f>_xll.qlIndexFixing($Z$5,AM1134,,Trigger)</f>
        <v>2.0335084009114629E-2</v>
      </c>
      <c r="AQ1134" s="66">
        <f>_xll.qlIndexFixing($AS$1,AN1134,,Trigger)</f>
        <v>2.0338806927818504E-2</v>
      </c>
      <c r="AR1134" s="189">
        <f t="shared" si="33"/>
        <v>-3.7229187038745337E-2</v>
      </c>
    </row>
    <row r="1135" spans="38:44" ht="11.25" customHeight="1" x14ac:dyDescent="0.25">
      <c r="AL1135" s="30" t="s">
        <v>38</v>
      </c>
      <c r="AM1135" s="29">
        <f>_xll.qlInterestRateIndexFixingDate(IborIndex&amp;Tenor,AN1135,Trigger)</f>
        <v>47350</v>
      </c>
      <c r="AN1135" s="29">
        <f>_xll.qlCalendarAdvance(Calendar,AN1134,AL1135,"f",,Trigger)</f>
        <v>47352</v>
      </c>
      <c r="AO1135" s="29">
        <f>_xll.qlInterestRateIndexMaturity(IborIndex&amp;Tenor,AN1135,Trigger)</f>
        <v>47385</v>
      </c>
      <c r="AP1135" s="66">
        <f>_xll.qlIndexFixing($Z$5,AM1135,,Trigger)</f>
        <v>2.0334266391247885E-2</v>
      </c>
      <c r="AQ1135" s="66">
        <f>_xll.qlIndexFixing($AS$1,AN1135,,Trigger)</f>
        <v>2.0337779815425946E-2</v>
      </c>
      <c r="AR1135" s="189">
        <f t="shared" si="33"/>
        <v>-3.5134241780608588E-2</v>
      </c>
    </row>
    <row r="1136" spans="38:44" ht="11.25" customHeight="1" x14ac:dyDescent="0.25">
      <c r="AL1136" s="30" t="s">
        <v>38</v>
      </c>
      <c r="AM1136" s="29">
        <f>_xll.qlInterestRateIndexFixingDate(IborIndex&amp;Tenor,AN1136,Trigger)</f>
        <v>47357</v>
      </c>
      <c r="AN1136" s="29">
        <f>_xll.qlCalendarAdvance(Calendar,AN1135,AL1136,"f",,Trigger)</f>
        <v>47359</v>
      </c>
      <c r="AO1136" s="29">
        <f>_xll.qlInterestRateIndexMaturity(IborIndex&amp;Tenor,AN1136,Trigger)</f>
        <v>47389</v>
      </c>
      <c r="AP1136" s="66">
        <f>_xll.qlIndexFixing($Z$5,AM1136,,Trigger)</f>
        <v>2.0332643263444083E-2</v>
      </c>
      <c r="AQ1136" s="66">
        <f>_xll.qlIndexFixing($AS$1,AN1136,,Trigger)</f>
        <v>2.0335209175082865E-2</v>
      </c>
      <c r="AR1136" s="189">
        <f t="shared" si="33"/>
        <v>-2.5659116387813374E-2</v>
      </c>
    </row>
    <row r="1137" spans="38:44" ht="11.25" customHeight="1" x14ac:dyDescent="0.25">
      <c r="AL1137" s="30" t="s">
        <v>38</v>
      </c>
      <c r="AM1137" s="29">
        <f>_xll.qlInterestRateIndexFixingDate(IborIndex&amp;Tenor,AN1137,Trigger)</f>
        <v>47364</v>
      </c>
      <c r="AN1137" s="29">
        <f>_xll.qlCalendarAdvance(Calendar,AN1136,AL1137,"f",,Trigger)</f>
        <v>47366</v>
      </c>
      <c r="AO1137" s="29">
        <f>_xll.qlInterestRateIndexMaturity(IborIndex&amp;Tenor,AN1137,Trigger)</f>
        <v>47396</v>
      </c>
      <c r="AP1137" s="66">
        <f>_xll.qlIndexFixing($Z$5,AM1137,,Trigger)</f>
        <v>2.0334457181731658E-2</v>
      </c>
      <c r="AQ1137" s="66">
        <f>_xll.qlIndexFixing($AS$1,AN1137,,Trigger)</f>
        <v>2.0335500022563069E-2</v>
      </c>
      <c r="AR1137" s="189">
        <f t="shared" si="33"/>
        <v>-1.0428408314111515E-2</v>
      </c>
    </row>
    <row r="1138" spans="38:44" ht="11.25" customHeight="1" x14ac:dyDescent="0.25">
      <c r="AL1138" s="30" t="s">
        <v>38</v>
      </c>
      <c r="AM1138" s="29">
        <f>_xll.qlInterestRateIndexFixingDate(IborIndex&amp;Tenor,AN1138,Trigger)</f>
        <v>47371</v>
      </c>
      <c r="AN1138" s="29">
        <f>_xll.qlCalendarAdvance(Calendar,AN1137,AL1138,"f",,Trigger)</f>
        <v>47373</v>
      </c>
      <c r="AO1138" s="29">
        <f>_xll.qlInterestRateIndexMaturity(IborIndex&amp;Tenor,AN1138,Trigger)</f>
        <v>47403</v>
      </c>
      <c r="AP1138" s="66">
        <f>_xll.qlIndexFixing($Z$5,AM1138,,Trigger)</f>
        <v>2.0336506309905467E-2</v>
      </c>
      <c r="AQ1138" s="66">
        <f>_xll.qlIndexFixing($AS$1,AN1138,,Trigger)</f>
        <v>2.033424734213916E-2</v>
      </c>
      <c r="AR1138" s="189">
        <f t="shared" si="33"/>
        <v>2.2589677663061025E-2</v>
      </c>
    </row>
    <row r="1139" spans="38:44" ht="11.25" customHeight="1" x14ac:dyDescent="0.25">
      <c r="AL1139" s="30" t="s">
        <v>38</v>
      </c>
      <c r="AM1139" s="29">
        <f>_xll.qlInterestRateIndexFixingDate(IborIndex&amp;Tenor,AN1139,Trigger)</f>
        <v>47378</v>
      </c>
      <c r="AN1139" s="29">
        <f>_xll.qlCalendarAdvance(Calendar,AN1138,AL1139,"f",,Trigger)</f>
        <v>47380</v>
      </c>
      <c r="AO1139" s="29">
        <f>_xll.qlInterestRateIndexMaturity(IborIndex&amp;Tenor,AN1139,Trigger)</f>
        <v>47410</v>
      </c>
      <c r="AP1139" s="66">
        <f>_xll.qlIndexFixing($Z$5,AM1139,,Trigger)</f>
        <v>2.033835497272829E-2</v>
      </c>
      <c r="AQ1139" s="66">
        <f>_xll.qlIndexFixing($AS$1,AN1139,,Trigger)</f>
        <v>2.0332919472412728E-2</v>
      </c>
      <c r="AR1139" s="189">
        <f t="shared" si="33"/>
        <v>5.4355003155613646E-2</v>
      </c>
    </row>
    <row r="1140" spans="38:44" ht="11.25" customHeight="1" x14ac:dyDescent="0.25">
      <c r="AL1140" s="30" t="s">
        <v>38</v>
      </c>
      <c r="AM1140" s="29">
        <f>_xll.qlInterestRateIndexFixingDate(IborIndex&amp;Tenor,AN1140,Trigger)</f>
        <v>47385</v>
      </c>
      <c r="AN1140" s="29">
        <f>_xll.qlCalendarAdvance(Calendar,AN1139,AL1140,"f",,Trigger)</f>
        <v>47387</v>
      </c>
      <c r="AO1140" s="29">
        <f>_xll.qlInterestRateIndexMaturity(IborIndex&amp;Tenor,AN1140,Trigger)</f>
        <v>47417</v>
      </c>
      <c r="AP1140" s="66">
        <f>_xll.qlIndexFixing($Z$5,AM1140,,Trigger)</f>
        <v>2.0340002549283476E-2</v>
      </c>
      <c r="AQ1140" s="66">
        <f>_xll.qlIndexFixing($AS$1,AN1140,,Trigger)</f>
        <v>2.0332449255610771E-2</v>
      </c>
      <c r="AR1140" s="189">
        <f t="shared" si="33"/>
        <v>7.5532936727046307E-2</v>
      </c>
    </row>
    <row r="1141" spans="38:44" ht="11.25" customHeight="1" x14ac:dyDescent="0.25">
      <c r="AL1141" s="30" t="s">
        <v>38</v>
      </c>
      <c r="AM1141" s="29">
        <f>_xll.qlInterestRateIndexFixingDate(IborIndex&amp;Tenor,AN1141,Trigger)</f>
        <v>47392</v>
      </c>
      <c r="AN1141" s="29">
        <f>_xll.qlCalendarAdvance(Calendar,AN1140,AL1141,"f",,Trigger)</f>
        <v>47394</v>
      </c>
      <c r="AO1141" s="29">
        <f>_xll.qlInterestRateIndexMaturity(IborIndex&amp;Tenor,AN1141,Trigger)</f>
        <v>47427</v>
      </c>
      <c r="AP1141" s="66">
        <f>_xll.qlIndexFixing($Z$5,AM1141,,Trigger)</f>
        <v>2.0343422634238356E-2</v>
      </c>
      <c r="AQ1141" s="66">
        <f>_xll.qlIndexFixing($AS$1,AN1141,,Trigger)</f>
        <v>2.0330038165178633E-2</v>
      </c>
      <c r="AR1141" s="189">
        <f t="shared" si="33"/>
        <v>0.1338446905972332</v>
      </c>
    </row>
    <row r="1142" spans="38:44" ht="11.25" customHeight="1" x14ac:dyDescent="0.25">
      <c r="AL1142" s="30" t="s">
        <v>38</v>
      </c>
      <c r="AM1142" s="29">
        <f>_xll.qlInterestRateIndexFixingDate(IborIndex&amp;Tenor,AN1142,Trigger)</f>
        <v>47399</v>
      </c>
      <c r="AN1142" s="29">
        <f>_xll.qlCalendarAdvance(Calendar,AN1141,AL1142,"f",,Trigger)</f>
        <v>47401</v>
      </c>
      <c r="AO1142" s="29">
        <f>_xll.qlInterestRateIndexMaturity(IborIndex&amp;Tenor,AN1142,Trigger)</f>
        <v>47434</v>
      </c>
      <c r="AP1142" s="66">
        <f>_xll.qlIndexFixing($Z$5,AM1142,,Trigger)</f>
        <v>2.0344622842222264E-2</v>
      </c>
      <c r="AQ1142" s="66">
        <f>_xll.qlIndexFixing($AS$1,AN1142,,Trigger)</f>
        <v>2.0328484727722543E-2</v>
      </c>
      <c r="AR1142" s="189">
        <f t="shared" si="33"/>
        <v>0.16138114499721079</v>
      </c>
    </row>
    <row r="1143" spans="38:44" ht="11.25" customHeight="1" x14ac:dyDescent="0.25">
      <c r="AL1143" s="30" t="s">
        <v>38</v>
      </c>
      <c r="AM1143" s="29">
        <f>_xll.qlInterestRateIndexFixingDate(IborIndex&amp;Tenor,AN1143,Trigger)</f>
        <v>47406</v>
      </c>
      <c r="AN1143" s="29">
        <f>_xll.qlCalendarAdvance(Calendar,AN1142,AL1143,"f",,Trigger)</f>
        <v>47408</v>
      </c>
      <c r="AO1143" s="29">
        <f>_xll.qlInterestRateIndexMaturity(IborIndex&amp;Tenor,AN1143,Trigger)</f>
        <v>47441</v>
      </c>
      <c r="AP1143" s="66">
        <f>_xll.qlIndexFixing($Z$5,AM1143,,Trigger)</f>
        <v>2.0345619933797628E-2</v>
      </c>
      <c r="AQ1143" s="66">
        <f>_xll.qlIndexFixing($AS$1,AN1143,,Trigger)</f>
        <v>2.0326856101082542E-2</v>
      </c>
      <c r="AR1143" s="189">
        <f t="shared" si="33"/>
        <v>0.18763832715085887</v>
      </c>
    </row>
    <row r="1144" spans="38:44" ht="11.25" customHeight="1" x14ac:dyDescent="0.25">
      <c r="AL1144" s="30" t="s">
        <v>38</v>
      </c>
      <c r="AM1144" s="29">
        <f>_xll.qlInterestRateIndexFixingDate(IborIndex&amp;Tenor,AN1144,Trigger)</f>
        <v>47413</v>
      </c>
      <c r="AN1144" s="29">
        <f>_xll.qlCalendarAdvance(Calendar,AN1143,AL1144,"f",,Trigger)</f>
        <v>47415</v>
      </c>
      <c r="AO1144" s="29">
        <f>_xll.qlInterestRateIndexMaturity(IborIndex&amp;Tenor,AN1144,Trigger)</f>
        <v>47448</v>
      </c>
      <c r="AP1144" s="66">
        <f>_xll.qlIndexFixing($Z$5,AM1144,,Trigger)</f>
        <v>2.0346413287975134E-2</v>
      </c>
      <c r="AQ1144" s="66">
        <f>_xll.qlIndexFixing($AS$1,AN1144,,Trigger)</f>
        <v>2.0325152285284417E-2</v>
      </c>
      <c r="AR1144" s="189">
        <f t="shared" si="33"/>
        <v>0.2126100269071729</v>
      </c>
    </row>
    <row r="1145" spans="38:44" ht="11.25" customHeight="1" x14ac:dyDescent="0.25">
      <c r="AL1145" s="30" t="s">
        <v>38</v>
      </c>
      <c r="AM1145" s="29">
        <f>_xll.qlInterestRateIndexFixingDate(IborIndex&amp;Tenor,AN1145,Trigger)</f>
        <v>47420</v>
      </c>
      <c r="AN1145" s="29">
        <f>_xll.qlCalendarAdvance(Calendar,AN1144,AL1145,"f",,Trigger)</f>
        <v>47422</v>
      </c>
      <c r="AO1145" s="29">
        <f>_xll.qlInterestRateIndexMaturity(IborIndex&amp;Tenor,AN1145,Trigger)</f>
        <v>47452</v>
      </c>
      <c r="AP1145" s="66">
        <f>_xll.qlIndexFixing($Z$5,AM1145,,Trigger)</f>
        <v>2.0345202406481633E-2</v>
      </c>
      <c r="AQ1145" s="66">
        <f>_xll.qlIndexFixing($AS$1,AN1145,,Trigger)</f>
        <v>2.0323373280366843E-2</v>
      </c>
      <c r="AR1145" s="189">
        <f t="shared" si="33"/>
        <v>0.21829126114789738</v>
      </c>
    </row>
    <row r="1146" spans="38:44" ht="11.25" customHeight="1" x14ac:dyDescent="0.25">
      <c r="AL1146" s="30" t="s">
        <v>38</v>
      </c>
      <c r="AM1146" s="29">
        <f>_xll.qlInterestRateIndexFixingDate(IborIndex&amp;Tenor,AN1146,Trigger)</f>
        <v>47427</v>
      </c>
      <c r="AN1146" s="29">
        <f>_xll.qlCalendarAdvance(Calendar,AN1145,AL1146,"f",,Trigger)</f>
        <v>47429</v>
      </c>
      <c r="AO1146" s="29">
        <f>_xll.qlInterestRateIndexMaturity(IborIndex&amp;Tenor,AN1146,Trigger)</f>
        <v>47459</v>
      </c>
      <c r="AP1146" s="66">
        <f>_xll.qlIndexFixing($Z$5,AM1146,,Trigger)</f>
        <v>2.0345630426639616E-2</v>
      </c>
      <c r="AQ1146" s="66">
        <f>_xll.qlIndexFixing($AS$1,AN1146,,Trigger)</f>
        <v>2.0321519086363347E-2</v>
      </c>
      <c r="AR1146" s="189">
        <f t="shared" si="33"/>
        <v>0.24111340276269239</v>
      </c>
    </row>
    <row r="1147" spans="38:44" ht="11.25" customHeight="1" x14ac:dyDescent="0.25">
      <c r="AL1147" s="30" t="s">
        <v>38</v>
      </c>
      <c r="AM1147" s="29">
        <f>_xll.qlInterestRateIndexFixingDate(IborIndex&amp;Tenor,AN1147,Trigger)</f>
        <v>47434</v>
      </c>
      <c r="AN1147" s="29">
        <f>_xll.qlCalendarAdvance(Calendar,AN1146,AL1147,"f",,Trigger)</f>
        <v>47436</v>
      </c>
      <c r="AO1147" s="29">
        <f>_xll.qlInterestRateIndexMaturity(IborIndex&amp;Tenor,AN1147,Trigger)</f>
        <v>47466</v>
      </c>
      <c r="AP1147" s="66">
        <f>_xll.qlIndexFixing($Z$5,AM1147,,Trigger)</f>
        <v>2.0345853014366533E-2</v>
      </c>
      <c r="AQ1147" s="66">
        <f>_xll.qlIndexFixing($AS$1,AN1147,,Trigger)</f>
        <v>2.0319589703307446E-2</v>
      </c>
      <c r="AR1147" s="189">
        <f t="shared" si="33"/>
        <v>0.26263311059086802</v>
      </c>
    </row>
    <row r="1148" spans="38:44" ht="11.25" customHeight="1" x14ac:dyDescent="0.25">
      <c r="AL1148" s="30" t="s">
        <v>38</v>
      </c>
      <c r="AM1148" s="29">
        <f>_xll.qlInterestRateIndexFixingDate(IborIndex&amp;Tenor,AN1148,Trigger)</f>
        <v>47441</v>
      </c>
      <c r="AN1148" s="29">
        <f>_xll.qlCalendarAdvance(Calendar,AN1147,AL1148,"f",,Trigger)</f>
        <v>47443</v>
      </c>
      <c r="AO1148" s="29">
        <f>_xll.qlInterestRateIndexMaturity(IborIndex&amp;Tenor,AN1148,Trigger)</f>
        <v>47473</v>
      </c>
      <c r="AP1148" s="66">
        <f>_xll.qlIndexFixing($Z$5,AM1148,,Trigger)</f>
        <v>2.0345869548817674E-2</v>
      </c>
      <c r="AQ1148" s="66">
        <f>_xll.qlIndexFixing($AS$1,AN1148,,Trigger)</f>
        <v>2.0317585131240396E-2</v>
      </c>
      <c r="AR1148" s="189">
        <f t="shared" si="33"/>
        <v>0.28284417577278259</v>
      </c>
    </row>
    <row r="1149" spans="38:44" ht="11.25" customHeight="1" x14ac:dyDescent="0.25">
      <c r="AL1149" s="30" t="s">
        <v>38</v>
      </c>
      <c r="AM1149" s="29">
        <f>_xll.qlInterestRateIndexFixingDate(IborIndex&amp;Tenor,AN1149,Trigger)</f>
        <v>47448</v>
      </c>
      <c r="AN1149" s="29">
        <f>_xll.qlCalendarAdvance(Calendar,AN1148,AL1149,"f",,Trigger)</f>
        <v>47450</v>
      </c>
      <c r="AO1149" s="29">
        <f>_xll.qlInterestRateIndexMaturity(IborIndex&amp;Tenor,AN1149,Trigger)</f>
        <v>47480</v>
      </c>
      <c r="AP1149" s="66">
        <f>_xll.qlIndexFixing($Z$5,AM1149,,Trigger)</f>
        <v>2.0345679409166983E-2</v>
      </c>
      <c r="AQ1149" s="66">
        <f>_xll.qlIndexFixing($AS$1,AN1149,,Trigger)</f>
        <v>2.0315505370195726E-2</v>
      </c>
      <c r="AR1149" s="189">
        <f t="shared" si="33"/>
        <v>0.30174038971257644</v>
      </c>
    </row>
    <row r="1150" spans="38:44" ht="11.25" customHeight="1" x14ac:dyDescent="0.25">
      <c r="AL1150" s="30" t="s">
        <v>38</v>
      </c>
      <c r="AM1150" s="29">
        <f>_xll.qlInterestRateIndexFixingDate(IborIndex&amp;Tenor,AN1150,Trigger)</f>
        <v>47455</v>
      </c>
      <c r="AN1150" s="29">
        <f>_xll.qlCalendarAdvance(Calendar,AN1149,AL1150,"f",,Trigger)</f>
        <v>47457</v>
      </c>
      <c r="AO1150" s="29">
        <f>_xll.qlInterestRateIndexMaturity(IborIndex&amp;Tenor,AN1150,Trigger)</f>
        <v>47490</v>
      </c>
      <c r="AP1150" s="66">
        <f>_xll.qlIndexFixing($Z$5,AM1150,,Trigger)</f>
        <v>2.0346860153724385E-2</v>
      </c>
      <c r="AQ1150" s="66">
        <f>_xll.qlIndexFixing($AS$1,AN1150,,Trigger)</f>
        <v>2.0313350420219842E-2</v>
      </c>
      <c r="AR1150" s="189">
        <f t="shared" si="33"/>
        <v>0.33509733504542838</v>
      </c>
    </row>
    <row r="1151" spans="38:44" ht="11.25" customHeight="1" x14ac:dyDescent="0.25">
      <c r="AL1151" s="30" t="s">
        <v>38</v>
      </c>
      <c r="AM1151" s="29">
        <f>_xll.qlInterestRateIndexFixingDate(IborIndex&amp;Tenor,AN1151,Trigger)</f>
        <v>47462</v>
      </c>
      <c r="AN1151" s="29">
        <f>_xll.qlCalendarAdvance(Calendar,AN1150,AL1151,"f",,Trigger)</f>
        <v>47464</v>
      </c>
      <c r="AO1151" s="29">
        <f>_xll.qlInterestRateIndexMaturity(IborIndex&amp;Tenor,AN1151,Trigger)</f>
        <v>47497</v>
      </c>
      <c r="AP1151" s="66">
        <f>_xll.qlIndexFixing($Z$5,AM1151,,Trigger)</f>
        <v>2.0346209959379961E-2</v>
      </c>
      <c r="AQ1151" s="66">
        <f>_xll.qlIndexFixing($AS$1,AN1151,,Trigger)</f>
        <v>2.0311120281348849E-2</v>
      </c>
      <c r="AR1151" s="189">
        <f t="shared" si="33"/>
        <v>0.35089678031112459</v>
      </c>
    </row>
    <row r="1152" spans="38:44" ht="11.25" customHeight="1" x14ac:dyDescent="0.25">
      <c r="AL1152" s="30" t="s">
        <v>38</v>
      </c>
      <c r="AM1152" s="29">
        <f>_xll.qlInterestRateIndexFixingDate(IborIndex&amp;Tenor,AN1152,Trigger)</f>
        <v>47469</v>
      </c>
      <c r="AN1152" s="29">
        <f>_xll.qlCalendarAdvance(Calendar,AN1151,AL1152,"f",,Trigger)</f>
        <v>47471</v>
      </c>
      <c r="AO1152" s="29">
        <f>_xll.qlInterestRateIndexMaturity(IborIndex&amp;Tenor,AN1152,Trigger)</f>
        <v>47504</v>
      </c>
      <c r="AP1152" s="66">
        <f>_xll.qlIndexFixing($Z$5,AM1152,,Trigger)</f>
        <v>2.0345351060142167E-2</v>
      </c>
      <c r="AQ1152" s="66">
        <f>_xll.qlIndexFixing($AS$1,AN1152,,Trigger)</f>
        <v>2.030881495362916E-2</v>
      </c>
      <c r="AR1152" s="189">
        <f t="shared" si="33"/>
        <v>0.36536106513006955</v>
      </c>
    </row>
    <row r="1153" spans="38:44" ht="11.25" customHeight="1" x14ac:dyDescent="0.25">
      <c r="AL1153" s="30" t="s">
        <v>38</v>
      </c>
      <c r="AM1153" s="29">
        <f>_xll.qlInterestRateIndexFixingDate(IborIndex&amp;Tenor,AN1153,Trigger)</f>
        <v>47473</v>
      </c>
      <c r="AN1153" s="29">
        <f>_xll.qlCalendarAdvance(Calendar,AN1152,AL1153,"f",,Trigger)</f>
        <v>47479</v>
      </c>
      <c r="AO1153" s="29">
        <f>_xll.qlInterestRateIndexMaturity(IborIndex&amp;Tenor,AN1153,Trigger)</f>
        <v>47511</v>
      </c>
      <c r="AP1153" s="66">
        <f>_xll.qlIndexFixing($Z$5,AM1153,,Trigger)</f>
        <v>2.0343635638585544E-2</v>
      </c>
      <c r="AQ1153" s="66">
        <f>_xll.qlIndexFixing($AS$1,AN1153,,Trigger)</f>
        <v>2.0305391198770183E-2</v>
      </c>
      <c r="AR1153" s="189">
        <f t="shared" si="33"/>
        <v>0.38244439815360992</v>
      </c>
    </row>
    <row r="1154" spans="38:44" ht="11.25" customHeight="1" x14ac:dyDescent="0.25">
      <c r="AL1154" s="30" t="s">
        <v>38</v>
      </c>
      <c r="AM1154" s="29">
        <f>_xll.qlInterestRateIndexFixingDate(IborIndex&amp;Tenor,AN1154,Trigger)</f>
        <v>47483</v>
      </c>
      <c r="AN1154" s="29">
        <f>_xll.qlCalendarAdvance(Calendar,AN1153,AL1154,"f",,Trigger)</f>
        <v>47486</v>
      </c>
      <c r="AO1154" s="29">
        <f>_xll.qlInterestRateIndexMaturity(IborIndex&amp;Tenor,AN1154,Trigger)</f>
        <v>47518</v>
      </c>
      <c r="AP1154" s="66">
        <f>_xll.qlIndexFixing($Z$5,AM1154,,Trigger)</f>
        <v>2.0342342554290904E-2</v>
      </c>
      <c r="AQ1154" s="66">
        <f>_xll.qlIndexFixing($AS$1,AN1154,,Trigger)</f>
        <v>2.0302903269746098E-2</v>
      </c>
      <c r="AR1154" s="189">
        <f t="shared" si="33"/>
        <v>0.39439284544806608</v>
      </c>
    </row>
    <row r="1155" spans="38:44" ht="11.25" customHeight="1" x14ac:dyDescent="0.25">
      <c r="AL1155" s="30" t="s">
        <v>38</v>
      </c>
      <c r="AM1155" s="29">
        <f>_xll.qlInterestRateIndexFixingDate(IborIndex&amp;Tenor,AN1155,Trigger)</f>
        <v>47491</v>
      </c>
      <c r="AN1155" s="29">
        <f>_xll.qlCalendarAdvance(Calendar,AN1154,AL1155,"f",,Trigger)</f>
        <v>47493</v>
      </c>
      <c r="AO1155" s="29">
        <f>_xll.qlInterestRateIndexMaturity(IborIndex&amp;Tenor,AN1155,Trigger)</f>
        <v>47525</v>
      </c>
      <c r="AP1155" s="66">
        <f>_xll.qlIndexFixing($Z$5,AM1155,,Trigger)</f>
        <v>2.0340838870018807E-2</v>
      </c>
      <c r="AQ1155" s="66">
        <f>_xll.qlIndexFixing($AS$1,AN1155,,Trigger)</f>
        <v>2.0300340152035763E-2</v>
      </c>
      <c r="AR1155" s="189">
        <f t="shared" ref="AR1155:AR1218" si="34">(AP1155-AQ1155)*10000</f>
        <v>0.40498717983044469</v>
      </c>
    </row>
    <row r="1156" spans="38:44" ht="11.25" customHeight="1" x14ac:dyDescent="0.25">
      <c r="AL1156" s="30" t="s">
        <v>38</v>
      </c>
      <c r="AM1156" s="29">
        <f>_xll.qlInterestRateIndexFixingDate(IborIndex&amp;Tenor,AN1156,Trigger)</f>
        <v>47498</v>
      </c>
      <c r="AN1156" s="29">
        <f>_xll.qlCalendarAdvance(Calendar,AN1155,AL1156,"f",,Trigger)</f>
        <v>47500</v>
      </c>
      <c r="AO1156" s="29">
        <f>_xll.qlInterestRateIndexMaturity(IborIndex&amp;Tenor,AN1156,Trigger)</f>
        <v>47532</v>
      </c>
      <c r="AP1156" s="66">
        <f>_xll.qlIndexFixing($Z$5,AM1156,,Trigger)</f>
        <v>2.033912396495835E-2</v>
      </c>
      <c r="AQ1156" s="66">
        <f>_xll.qlIndexFixing($AS$1,AN1156,,Trigger)</f>
        <v>2.0297701845685599E-2</v>
      </c>
      <c r="AR1156" s="189">
        <f t="shared" si="34"/>
        <v>0.4142211927275069</v>
      </c>
    </row>
    <row r="1157" spans="38:44" ht="11.25" customHeight="1" x14ac:dyDescent="0.25">
      <c r="AL1157" s="30" t="s">
        <v>38</v>
      </c>
      <c r="AM1157" s="29">
        <f>_xll.qlInterestRateIndexFixingDate(IborIndex&amp;Tenor,AN1157,Trigger)</f>
        <v>47505</v>
      </c>
      <c r="AN1157" s="29">
        <f>_xll.qlCalendarAdvance(Calendar,AN1156,AL1157,"f",,Trigger)</f>
        <v>47507</v>
      </c>
      <c r="AO1157" s="29">
        <f>_xll.qlInterestRateIndexMaturity(IborIndex&amp;Tenor,AN1157,Trigger)</f>
        <v>47539</v>
      </c>
      <c r="AP1157" s="66">
        <f>_xll.qlIndexFixing($Z$5,AM1157,,Trigger)</f>
        <v>2.033719721831112E-2</v>
      </c>
      <c r="AQ1157" s="66">
        <f>_xll.qlIndexFixing($AS$1,AN1157,,Trigger)</f>
        <v>2.02949883507446E-2</v>
      </c>
      <c r="AR1157" s="189">
        <f t="shared" si="34"/>
        <v>0.42208867566520536</v>
      </c>
    </row>
    <row r="1158" spans="38:44" ht="11.25" customHeight="1" x14ac:dyDescent="0.25">
      <c r="AL1158" s="30" t="s">
        <v>38</v>
      </c>
      <c r="AM1158" s="29">
        <f>_xll.qlInterestRateIndexFixingDate(IborIndex&amp;Tenor,AN1158,Trigger)</f>
        <v>47512</v>
      </c>
      <c r="AN1158" s="29">
        <f>_xll.qlCalendarAdvance(Calendar,AN1157,AL1158,"f",,Trigger)</f>
        <v>47514</v>
      </c>
      <c r="AO1158" s="29">
        <f>_xll.qlInterestRateIndexMaturity(IborIndex&amp;Tenor,AN1158,Trigger)</f>
        <v>47542</v>
      </c>
      <c r="AP1158" s="66">
        <f>_xll.qlIndexFixing($Z$5,AM1158,,Trigger)</f>
        <v>2.0333438477925396E-2</v>
      </c>
      <c r="AQ1158" s="66">
        <f>_xll.qlIndexFixing($AS$1,AN1158,,Trigger)</f>
        <v>2.0291100157430186E-2</v>
      </c>
      <c r="AR1158" s="189">
        <f t="shared" si="34"/>
        <v>0.42338320495209636</v>
      </c>
    </row>
    <row r="1159" spans="38:44" ht="11.25" customHeight="1" x14ac:dyDescent="0.25">
      <c r="AL1159" s="30" t="s">
        <v>38</v>
      </c>
      <c r="AM1159" s="29">
        <f>_xll.qlInterestRateIndexFixingDate(IborIndex&amp;Tenor,AN1159,Trigger)</f>
        <v>47519</v>
      </c>
      <c r="AN1159" s="29">
        <f>_xll.qlCalendarAdvance(Calendar,AN1158,AL1159,"f",,Trigger)</f>
        <v>47521</v>
      </c>
      <c r="AO1159" s="29">
        <f>_xll.qlInterestRateIndexMaturity(IborIndex&amp;Tenor,AN1159,Trigger)</f>
        <v>47549</v>
      </c>
      <c r="AP1159" s="66">
        <f>_xll.qlIndexFixing($Z$5,AM1159,,Trigger)</f>
        <v>2.0331147773847542E-2</v>
      </c>
      <c r="AQ1159" s="66">
        <f>_xll.qlIndexFixing($AS$1,AN1159,,Trigger)</f>
        <v>2.0288252878363382E-2</v>
      </c>
      <c r="AR1159" s="189">
        <f t="shared" si="34"/>
        <v>0.428948954841607</v>
      </c>
    </row>
    <row r="1160" spans="38:44" ht="11.25" customHeight="1" x14ac:dyDescent="0.25">
      <c r="AL1160" s="30" t="s">
        <v>38</v>
      </c>
      <c r="AM1160" s="29">
        <f>_xll.qlInterestRateIndexFixingDate(IborIndex&amp;Tenor,AN1160,Trigger)</f>
        <v>47526</v>
      </c>
      <c r="AN1160" s="29">
        <f>_xll.qlCalendarAdvance(Calendar,AN1159,AL1160,"f",,Trigger)</f>
        <v>47528</v>
      </c>
      <c r="AO1160" s="29">
        <f>_xll.qlInterestRateIndexMaturity(IborIndex&amp;Tenor,AN1160,Trigger)</f>
        <v>47556</v>
      </c>
      <c r="AP1160" s="66">
        <f>_xll.qlIndexFixing($Z$5,AM1160,,Trigger)</f>
        <v>2.0328643591334763E-2</v>
      </c>
      <c r="AQ1160" s="66">
        <f>_xll.qlIndexFixing($AS$1,AN1160,,Trigger)</f>
        <v>2.0285330423485286E-2</v>
      </c>
      <c r="AR1160" s="189">
        <f t="shared" si="34"/>
        <v>0.43313167849477058</v>
      </c>
    </row>
    <row r="1161" spans="38:44" ht="11.25" customHeight="1" x14ac:dyDescent="0.25">
      <c r="AL1161" s="30" t="s">
        <v>38</v>
      </c>
      <c r="AM1161" s="29">
        <f>_xll.qlInterestRateIndexFixingDate(IborIndex&amp;Tenor,AN1161,Trigger)</f>
        <v>47533</v>
      </c>
      <c r="AN1161" s="29">
        <f>_xll.qlCalendarAdvance(Calendar,AN1160,AL1161,"f",,Trigger)</f>
        <v>47535</v>
      </c>
      <c r="AO1161" s="29">
        <f>_xll.qlInterestRateIndexMaturity(IborIndex&amp;Tenor,AN1161,Trigger)</f>
        <v>47563</v>
      </c>
      <c r="AP1161" s="66">
        <f>_xll.qlIndexFixing($Z$5,AM1161,,Trigger)</f>
        <v>2.0325925309760642E-2</v>
      </c>
      <c r="AQ1161" s="66">
        <f>_xll.qlIndexFixing($AS$1,AN1161,,Trigger)</f>
        <v>2.0282332792855851E-2</v>
      </c>
      <c r="AR1161" s="189">
        <f t="shared" si="34"/>
        <v>0.43592516904791823</v>
      </c>
    </row>
    <row r="1162" spans="38:44" ht="11.25" customHeight="1" x14ac:dyDescent="0.25">
      <c r="AL1162" s="30" t="s">
        <v>38</v>
      </c>
      <c r="AM1162" s="29">
        <f>_xll.qlInterestRateIndexFixingDate(IborIndex&amp;Tenor,AN1162,Trigger)</f>
        <v>47540</v>
      </c>
      <c r="AN1162" s="29">
        <f>_xll.qlCalendarAdvance(Calendar,AN1161,AL1162,"f",,Trigger)</f>
        <v>47542</v>
      </c>
      <c r="AO1162" s="29">
        <f>_xll.qlInterestRateIndexMaturity(IborIndex&amp;Tenor,AN1162,Trigger)</f>
        <v>47571</v>
      </c>
      <c r="AP1162" s="66">
        <f>_xll.qlIndexFixing($Z$5,AM1162,,Trigger)</f>
        <v>2.0323337476471998E-2</v>
      </c>
      <c r="AQ1162" s="66">
        <f>_xll.qlIndexFixing($AS$1,AN1162,,Trigger)</f>
        <v>2.0280293049100659E-2</v>
      </c>
      <c r="AR1162" s="189">
        <f t="shared" si="34"/>
        <v>0.43044427371338734</v>
      </c>
    </row>
    <row r="1163" spans="38:44" ht="11.25" customHeight="1" x14ac:dyDescent="0.25">
      <c r="AL1163" s="30" t="s">
        <v>38</v>
      </c>
      <c r="AM1163" s="29">
        <f>_xll.qlInterestRateIndexFixingDate(IborIndex&amp;Tenor,AN1163,Trigger)</f>
        <v>47547</v>
      </c>
      <c r="AN1163" s="29">
        <f>_xll.qlCalendarAdvance(Calendar,AN1162,AL1163,"f",,Trigger)</f>
        <v>47549</v>
      </c>
      <c r="AO1163" s="29">
        <f>_xll.qlInterestRateIndexMaturity(IborIndex&amp;Tenor,AN1163,Trigger)</f>
        <v>47581</v>
      </c>
      <c r="AP1163" s="66">
        <f>_xll.qlIndexFixing($Z$5,AM1163,,Trigger)</f>
        <v>2.0321153301733341E-2</v>
      </c>
      <c r="AQ1163" s="66">
        <f>_xll.qlIndexFixing($AS$1,AN1163,,Trigger)</f>
        <v>2.0277128423780155E-2</v>
      </c>
      <c r="AR1163" s="189">
        <f t="shared" si="34"/>
        <v>0.44024877953185992</v>
      </c>
    </row>
    <row r="1164" spans="38:44" ht="11.25" customHeight="1" x14ac:dyDescent="0.25">
      <c r="AL1164" s="30" t="s">
        <v>38</v>
      </c>
      <c r="AM1164" s="29">
        <f>_xll.qlInterestRateIndexFixingDate(IborIndex&amp;Tenor,AN1164,Trigger)</f>
        <v>47554</v>
      </c>
      <c r="AN1164" s="29">
        <f>_xll.qlCalendarAdvance(Calendar,AN1163,AL1164,"f",,Trigger)</f>
        <v>47556</v>
      </c>
      <c r="AO1164" s="29">
        <f>_xll.qlInterestRateIndexMaturity(IborIndex&amp;Tenor,AN1164,Trigger)</f>
        <v>47588</v>
      </c>
      <c r="AP1164" s="66">
        <f>_xll.qlIndexFixing($Z$5,AM1164,,Trigger)</f>
        <v>2.0317726282569892E-2</v>
      </c>
      <c r="AQ1164" s="66">
        <f>_xll.qlIndexFixing($AS$1,AN1164,,Trigger)</f>
        <v>2.0273888610273651E-2</v>
      </c>
      <c r="AR1164" s="189">
        <f t="shared" si="34"/>
        <v>0.43837672296240943</v>
      </c>
    </row>
    <row r="1165" spans="38:44" ht="11.25" customHeight="1" x14ac:dyDescent="0.25">
      <c r="AL1165" s="30" t="s">
        <v>38</v>
      </c>
      <c r="AM1165" s="29">
        <f>_xll.qlInterestRateIndexFixingDate(IborIndex&amp;Tenor,AN1165,Trigger)</f>
        <v>47561</v>
      </c>
      <c r="AN1165" s="29">
        <f>_xll.qlCalendarAdvance(Calendar,AN1164,AL1165,"f",,Trigger)</f>
        <v>47563</v>
      </c>
      <c r="AO1165" s="29">
        <f>_xll.qlInterestRateIndexMaturity(IborIndex&amp;Tenor,AN1165,Trigger)</f>
        <v>47596</v>
      </c>
      <c r="AP1165" s="66">
        <f>_xll.qlIndexFixing($Z$5,AM1165,,Trigger)</f>
        <v>2.0314374641558046E-2</v>
      </c>
      <c r="AQ1165" s="66">
        <f>_xll.qlIndexFixing($AS$1,AN1165,,Trigger)</f>
        <v>2.0270573608637876E-2</v>
      </c>
      <c r="AR1165" s="189">
        <f t="shared" si="34"/>
        <v>0.43801032920169625</v>
      </c>
    </row>
    <row r="1166" spans="38:44" ht="11.25" customHeight="1" x14ac:dyDescent="0.25">
      <c r="AL1166" s="30" t="s">
        <v>38</v>
      </c>
      <c r="AM1166" s="29">
        <f>_xll.qlInterestRateIndexFixingDate(IborIndex&amp;Tenor,AN1166,Trigger)</f>
        <v>47568</v>
      </c>
      <c r="AN1166" s="29">
        <f>_xll.qlCalendarAdvance(Calendar,AN1165,AL1166,"f",,Trigger)</f>
        <v>47570</v>
      </c>
      <c r="AO1166" s="29">
        <f>_xll.qlInterestRateIndexMaturity(IborIndex&amp;Tenor,AN1166,Trigger)</f>
        <v>47602</v>
      </c>
      <c r="AP1166" s="66">
        <f>_xll.qlIndexFixing($Z$5,AM1166,,Trigger)</f>
        <v>2.0310221200926237E-2</v>
      </c>
      <c r="AQ1166" s="66">
        <f>_xll.qlIndexFixing($AS$1,AN1166,,Trigger)</f>
        <v>2.0267183418937292E-2</v>
      </c>
      <c r="AR1166" s="189">
        <f t="shared" si="34"/>
        <v>0.43037781988945062</v>
      </c>
    </row>
    <row r="1167" spans="38:44" ht="11.25" customHeight="1" x14ac:dyDescent="0.25">
      <c r="AL1167" s="30" t="s">
        <v>38</v>
      </c>
      <c r="AM1167" s="29">
        <f>_xll.qlInterestRateIndexFixingDate(IborIndex&amp;Tenor,AN1167,Trigger)</f>
        <v>47575</v>
      </c>
      <c r="AN1167" s="29">
        <f>_xll.qlCalendarAdvance(Calendar,AN1166,AL1167,"f",,Trigger)</f>
        <v>47577</v>
      </c>
      <c r="AO1167" s="29">
        <f>_xll.qlInterestRateIndexMaturity(IborIndex&amp;Tenor,AN1167,Trigger)</f>
        <v>47609</v>
      </c>
      <c r="AP1167" s="66">
        <f>_xll.qlIndexFixing($Z$5,AM1167,,Trigger)</f>
        <v>2.0306141897079022E-2</v>
      </c>
      <c r="AQ1167" s="66">
        <f>_xll.qlIndexFixing($AS$1,AN1167,,Trigger)</f>
        <v>2.0263401986486684E-2</v>
      </c>
      <c r="AR1167" s="189">
        <f t="shared" si="34"/>
        <v>0.42739910592337615</v>
      </c>
    </row>
    <row r="1168" spans="38:44" ht="11.25" customHeight="1" x14ac:dyDescent="0.25">
      <c r="AL1168" s="30" t="s">
        <v>38</v>
      </c>
      <c r="AM1168" s="29">
        <f>_xll.qlInterestRateIndexFixingDate(IborIndex&amp;Tenor,AN1168,Trigger)</f>
        <v>47582</v>
      </c>
      <c r="AN1168" s="29">
        <f>_xll.qlCalendarAdvance(Calendar,AN1167,AL1168,"f",,Trigger)</f>
        <v>47584</v>
      </c>
      <c r="AO1168" s="29">
        <f>_xll.qlInterestRateIndexMaturity(IborIndex&amp;Tenor,AN1168,Trigger)</f>
        <v>47616</v>
      </c>
      <c r="AP1168" s="66">
        <f>_xll.qlIndexFixing($Z$5,AM1168,,Trigger)</f>
        <v>2.0301843923671847E-2</v>
      </c>
      <c r="AQ1168" s="66">
        <f>_xll.qlIndexFixing($AS$1,AN1168,,Trigger)</f>
        <v>2.0259866990217645E-2</v>
      </c>
      <c r="AR1168" s="189">
        <f t="shared" si="34"/>
        <v>0.41976933454201948</v>
      </c>
    </row>
    <row r="1169" spans="38:44" ht="11.25" customHeight="1" x14ac:dyDescent="0.25">
      <c r="AL1169" s="30" t="s">
        <v>38</v>
      </c>
      <c r="AM1169" s="29">
        <f>_xll.qlInterestRateIndexFixingDate(IborIndex&amp;Tenor,AN1169,Trigger)</f>
        <v>47589</v>
      </c>
      <c r="AN1169" s="29">
        <f>_xll.qlCalendarAdvance(Calendar,AN1168,AL1169,"f",,Trigger)</f>
        <v>47591</v>
      </c>
      <c r="AO1169" s="29">
        <f>_xll.qlInterestRateIndexMaturity(IborIndex&amp;Tenor,AN1169,Trigger)</f>
        <v>47623</v>
      </c>
      <c r="AP1169" s="66">
        <f>_xll.qlIndexFixing($Z$5,AM1169,,Trigger)</f>
        <v>2.0297326660053683E-2</v>
      </c>
      <c r="AQ1169" s="66">
        <f>_xll.qlIndexFixing($AS$1,AN1169,,Trigger)</f>
        <v>2.0255211521055472E-2</v>
      </c>
      <c r="AR1169" s="189">
        <f t="shared" si="34"/>
        <v>0.42115138998211066</v>
      </c>
    </row>
    <row r="1170" spans="38:44" ht="11.25" customHeight="1" x14ac:dyDescent="0.25">
      <c r="AL1170" s="30" t="s">
        <v>38</v>
      </c>
      <c r="AM1170" s="29">
        <f>_xll.qlInterestRateIndexFixingDate(IborIndex&amp;Tenor,AN1170,Trigger)</f>
        <v>47596</v>
      </c>
      <c r="AN1170" s="29">
        <f>_xll.qlCalendarAdvance(Calendar,AN1169,AL1170,"f",,Trigger)</f>
        <v>47598</v>
      </c>
      <c r="AO1170" s="29">
        <f>_xll.qlInterestRateIndexMaturity(IborIndex&amp;Tenor,AN1170,Trigger)</f>
        <v>47630</v>
      </c>
      <c r="AP1170" s="66">
        <f>_xll.qlIndexFixing($Z$5,AM1170,,Trigger)</f>
        <v>2.029258948559598E-2</v>
      </c>
      <c r="AQ1170" s="66">
        <f>_xll.qlIndexFixing($AS$1,AN1170,,Trigger)</f>
        <v>2.0252571446728318E-2</v>
      </c>
      <c r="AR1170" s="189">
        <f t="shared" si="34"/>
        <v>0.40018038867661865</v>
      </c>
    </row>
    <row r="1171" spans="38:44" ht="11.25" customHeight="1" x14ac:dyDescent="0.25">
      <c r="AL1171" s="30" t="s">
        <v>38</v>
      </c>
      <c r="AM1171" s="29">
        <f>_xll.qlInterestRateIndexFixingDate(IborIndex&amp;Tenor,AN1171,Trigger)</f>
        <v>47602</v>
      </c>
      <c r="AN1171" s="29">
        <f>_xll.qlCalendarAdvance(Calendar,AN1170,AL1171,"f",,Trigger)</f>
        <v>47605</v>
      </c>
      <c r="AO1171" s="29">
        <f>_xll.qlInterestRateIndexMaturity(IborIndex&amp;Tenor,AN1171,Trigger)</f>
        <v>47637</v>
      </c>
      <c r="AP1171" s="66">
        <f>_xll.qlIndexFixing($Z$5,AM1171,,Trigger)</f>
        <v>2.0287631779677684E-2</v>
      </c>
      <c r="AQ1171" s="66">
        <f>_xll.qlIndexFixing($AS$1,AN1171,,Trigger)</f>
        <v>2.024910465185005E-2</v>
      </c>
      <c r="AR1171" s="189">
        <f t="shared" si="34"/>
        <v>0.385271278276339</v>
      </c>
    </row>
    <row r="1172" spans="38:44" ht="11.25" customHeight="1" x14ac:dyDescent="0.25">
      <c r="AL1172" s="30" t="s">
        <v>38</v>
      </c>
      <c r="AM1172" s="29">
        <f>_xll.qlInterestRateIndexFixingDate(IborIndex&amp;Tenor,AN1172,Trigger)</f>
        <v>47610</v>
      </c>
      <c r="AN1172" s="29">
        <f>_xll.qlCalendarAdvance(Calendar,AN1171,AL1172,"f",,Trigger)</f>
        <v>47612</v>
      </c>
      <c r="AO1172" s="29">
        <f>_xll.qlInterestRateIndexMaturity(IborIndex&amp;Tenor,AN1172,Trigger)</f>
        <v>47644</v>
      </c>
      <c r="AP1172" s="66">
        <f>_xll.qlIndexFixing($Z$5,AM1172,,Trigger)</f>
        <v>2.0282452921697725E-2</v>
      </c>
      <c r="AQ1172" s="66">
        <f>_xll.qlIndexFixing($AS$1,AN1172,,Trigger)</f>
        <v>2.0245263335202057E-2</v>
      </c>
      <c r="AR1172" s="189">
        <f t="shared" si="34"/>
        <v>0.37189586495667976</v>
      </c>
    </row>
    <row r="1173" spans="38:44" ht="11.25" customHeight="1" x14ac:dyDescent="0.25">
      <c r="AL1173" s="30" t="s">
        <v>38</v>
      </c>
      <c r="AM1173" s="29">
        <f>_xll.qlInterestRateIndexFixingDate(IborIndex&amp;Tenor,AN1173,Trigger)</f>
        <v>47617</v>
      </c>
      <c r="AN1173" s="29">
        <f>_xll.qlCalendarAdvance(Calendar,AN1172,AL1173,"f",,Trigger)</f>
        <v>47619</v>
      </c>
      <c r="AO1173" s="29">
        <f>_xll.qlInterestRateIndexMaturity(IborIndex&amp;Tenor,AN1173,Trigger)</f>
        <v>47651</v>
      </c>
      <c r="AP1173" s="66">
        <f>_xll.qlIndexFixing($Z$5,AM1173,,Trigger)</f>
        <v>2.0277052291067521E-2</v>
      </c>
      <c r="AQ1173" s="66">
        <f>_xll.qlIndexFixing($AS$1,AN1173,,Trigger)</f>
        <v>2.0241346830984344E-2</v>
      </c>
      <c r="AR1173" s="189">
        <f t="shared" si="34"/>
        <v>0.35705460083176876</v>
      </c>
    </row>
    <row r="1174" spans="38:44" ht="11.25" customHeight="1" x14ac:dyDescent="0.25">
      <c r="AL1174" s="30" t="s">
        <v>38</v>
      </c>
      <c r="AM1174" s="29">
        <f>_xll.qlInterestRateIndexFixingDate(IborIndex&amp;Tenor,AN1174,Trigger)</f>
        <v>47624</v>
      </c>
      <c r="AN1174" s="29">
        <f>_xll.qlCalendarAdvance(Calendar,AN1173,AL1174,"f",,Trigger)</f>
        <v>47626</v>
      </c>
      <c r="AO1174" s="29">
        <f>_xll.qlInterestRateIndexMaturity(IborIndex&amp;Tenor,AN1174,Trigger)</f>
        <v>47658</v>
      </c>
      <c r="AP1174" s="66">
        <f>_xll.qlIndexFixing($Z$5,AM1174,,Trigger)</f>
        <v>2.0271429267210983E-2</v>
      </c>
      <c r="AQ1174" s="66">
        <f>_xll.qlIndexFixing($AS$1,AN1174,,Trigger)</f>
        <v>2.0237355139269116E-2</v>
      </c>
      <c r="AR1174" s="189">
        <f t="shared" si="34"/>
        <v>0.34074127941867427</v>
      </c>
    </row>
    <row r="1175" spans="38:44" ht="11.25" customHeight="1" x14ac:dyDescent="0.25">
      <c r="AL1175" s="30" t="s">
        <v>38</v>
      </c>
      <c r="AM1175" s="29">
        <f>_xll.qlInterestRateIndexFixingDate(IborIndex&amp;Tenor,AN1175,Trigger)</f>
        <v>47631</v>
      </c>
      <c r="AN1175" s="29">
        <f>_xll.qlCalendarAdvance(Calendar,AN1174,AL1175,"f",,Trigger)</f>
        <v>47633</v>
      </c>
      <c r="AO1175" s="29">
        <f>_xll.qlInterestRateIndexMaturity(IborIndex&amp;Tenor,AN1175,Trigger)</f>
        <v>47662</v>
      </c>
      <c r="AP1175" s="66">
        <f>_xll.qlIndexFixing($Z$5,AM1175,,Trigger)</f>
        <v>2.0265179215128638E-2</v>
      </c>
      <c r="AQ1175" s="66">
        <f>_xll.qlIndexFixing($AS$1,AN1175,,Trigger)</f>
        <v>2.0233016877361898E-2</v>
      </c>
      <c r="AR1175" s="189">
        <f t="shared" si="34"/>
        <v>0.32162337766740434</v>
      </c>
    </row>
    <row r="1176" spans="38:44" ht="11.25" customHeight="1" x14ac:dyDescent="0.25">
      <c r="AL1176" s="30" t="s">
        <v>38</v>
      </c>
      <c r="AM1176" s="29">
        <f>_xll.qlInterestRateIndexFixingDate(IborIndex&amp;Tenor,AN1176,Trigger)</f>
        <v>47638</v>
      </c>
      <c r="AN1176" s="29">
        <f>_xll.qlCalendarAdvance(Calendar,AN1175,AL1176,"f",,Trigger)</f>
        <v>47640</v>
      </c>
      <c r="AO1176" s="29">
        <f>_xll.qlInterestRateIndexMaturity(IborIndex&amp;Tenor,AN1176,Trigger)</f>
        <v>47672</v>
      </c>
      <c r="AP1176" s="66">
        <f>_xll.qlIndexFixing($Z$5,AM1176,,Trigger)</f>
        <v>2.0259513557581987E-2</v>
      </c>
      <c r="AQ1176" s="66">
        <f>_xll.qlIndexFixing($AS$1,AN1176,,Trigger)</f>
        <v>2.0228880413672989E-2</v>
      </c>
      <c r="AR1176" s="189">
        <f t="shared" si="34"/>
        <v>0.30633143908997962</v>
      </c>
    </row>
    <row r="1177" spans="38:44" ht="11.25" customHeight="1" x14ac:dyDescent="0.25">
      <c r="AL1177" s="30" t="s">
        <v>38</v>
      </c>
      <c r="AM1177" s="29">
        <f>_xll.qlInterestRateIndexFixingDate(IborIndex&amp;Tenor,AN1177,Trigger)</f>
        <v>47645</v>
      </c>
      <c r="AN1177" s="29">
        <f>_xll.qlCalendarAdvance(Calendar,AN1176,AL1177,"f",,Trigger)</f>
        <v>47647</v>
      </c>
      <c r="AO1177" s="29">
        <f>_xll.qlInterestRateIndexMaturity(IborIndex&amp;Tenor,AN1177,Trigger)</f>
        <v>47679</v>
      </c>
      <c r="AP1177" s="66">
        <f>_xll.qlIndexFixing($Z$5,AM1177,,Trigger)</f>
        <v>2.0253219630734787E-2</v>
      </c>
      <c r="AQ1177" s="66">
        <f>_xll.qlIndexFixing($AS$1,AN1177,,Trigger)</f>
        <v>2.0224668766897658E-2</v>
      </c>
      <c r="AR1177" s="189">
        <f t="shared" si="34"/>
        <v>0.28550863837129015</v>
      </c>
    </row>
    <row r="1178" spans="38:44" ht="11.25" customHeight="1" x14ac:dyDescent="0.25">
      <c r="AL1178" s="30" t="s">
        <v>38</v>
      </c>
      <c r="AM1178" s="29">
        <f>_xll.qlInterestRateIndexFixingDate(IborIndex&amp;Tenor,AN1178,Trigger)</f>
        <v>47652</v>
      </c>
      <c r="AN1178" s="29">
        <f>_xll.qlCalendarAdvance(Calendar,AN1177,AL1178,"f",,Trigger)</f>
        <v>47654</v>
      </c>
      <c r="AO1178" s="29">
        <f>_xll.qlInterestRateIndexMaturity(IborIndex&amp;Tenor,AN1178,Trigger)</f>
        <v>47686</v>
      </c>
      <c r="AP1178" s="66">
        <f>_xll.qlIndexFixing($Z$5,AM1178,,Trigger)</f>
        <v>2.0246700828501774E-2</v>
      </c>
      <c r="AQ1178" s="66">
        <f>_xll.qlIndexFixing($AS$1,AN1178,,Trigger)</f>
        <v>2.0220381937105181E-2</v>
      </c>
      <c r="AR1178" s="189">
        <f t="shared" si="34"/>
        <v>0.26318891396592825</v>
      </c>
    </row>
    <row r="1179" spans="38:44" ht="11.25" customHeight="1" x14ac:dyDescent="0.25">
      <c r="AL1179" s="30" t="s">
        <v>38</v>
      </c>
      <c r="AM1179" s="29">
        <f>_xll.qlInterestRateIndexFixingDate(IborIndex&amp;Tenor,AN1179,Trigger)</f>
        <v>47659</v>
      </c>
      <c r="AN1179" s="29">
        <f>_xll.qlCalendarAdvance(Calendar,AN1178,AL1179,"f",,Trigger)</f>
        <v>47661</v>
      </c>
      <c r="AO1179" s="29">
        <f>_xll.qlInterestRateIndexMaturity(IborIndex&amp;Tenor,AN1179,Trigger)</f>
        <v>47693</v>
      </c>
      <c r="AP1179" s="66">
        <f>_xll.qlIndexFixing($Z$5,AM1179,,Trigger)</f>
        <v>2.0239956530386793E-2</v>
      </c>
      <c r="AQ1179" s="66">
        <f>_xll.qlIndexFixing($AS$1,AN1179,,Trigger)</f>
        <v>2.0216268871015054E-2</v>
      </c>
      <c r="AR1179" s="189">
        <f t="shared" si="34"/>
        <v>0.23687659371739167</v>
      </c>
    </row>
    <row r="1180" spans="38:44" ht="11.25" customHeight="1" x14ac:dyDescent="0.25">
      <c r="AL1180" s="30" t="s">
        <v>38</v>
      </c>
      <c r="AM1180" s="29">
        <f>_xll.qlInterestRateIndexFixingDate(IborIndex&amp;Tenor,AN1180,Trigger)</f>
        <v>47666</v>
      </c>
      <c r="AN1180" s="29">
        <f>_xll.qlCalendarAdvance(Calendar,AN1179,AL1180,"f",,Trigger)</f>
        <v>47668</v>
      </c>
      <c r="AO1180" s="29">
        <f>_xll.qlInterestRateIndexMaturity(IborIndex&amp;Tenor,AN1180,Trigger)</f>
        <v>47700</v>
      </c>
      <c r="AP1180" s="66">
        <f>_xll.qlIndexFixing($Z$5,AM1180,,Trigger)</f>
        <v>2.023298611589619E-2</v>
      </c>
      <c r="AQ1180" s="66">
        <f>_xll.qlIndexFixing($AS$1,AN1180,,Trigger)</f>
        <v>2.0211826055998531E-2</v>
      </c>
      <c r="AR1180" s="189">
        <f t="shared" si="34"/>
        <v>0.21160059897658984</v>
      </c>
    </row>
    <row r="1181" spans="38:44" ht="11.25" customHeight="1" x14ac:dyDescent="0.25">
      <c r="AL1181" s="30" t="s">
        <v>38</v>
      </c>
      <c r="AM1181" s="29">
        <f>_xll.qlInterestRateIndexFixingDate(IborIndex&amp;Tenor,AN1181,Trigger)</f>
        <v>47673</v>
      </c>
      <c r="AN1181" s="29">
        <f>_xll.qlCalendarAdvance(Calendar,AN1180,AL1181,"f",,Trigger)</f>
        <v>47675</v>
      </c>
      <c r="AO1181" s="29">
        <f>_xll.qlInterestRateIndexMaturity(IborIndex&amp;Tenor,AN1181,Trigger)</f>
        <v>47707</v>
      </c>
      <c r="AP1181" s="66">
        <f>_xll.qlIndexFixing($Z$5,AM1181,,Trigger)</f>
        <v>2.0225788964558788E-2</v>
      </c>
      <c r="AQ1181" s="66">
        <f>_xll.qlIndexFixing($AS$1,AN1181,,Trigger)</f>
        <v>2.0207308054059507E-2</v>
      </c>
      <c r="AR1181" s="189">
        <f t="shared" si="34"/>
        <v>0.18480910499281411</v>
      </c>
    </row>
    <row r="1182" spans="38:44" ht="11.25" customHeight="1" x14ac:dyDescent="0.25">
      <c r="AL1182" s="30" t="s">
        <v>38</v>
      </c>
      <c r="AM1182" s="29">
        <f>_xll.qlInterestRateIndexFixingDate(IborIndex&amp;Tenor,AN1182,Trigger)</f>
        <v>47680</v>
      </c>
      <c r="AN1182" s="29">
        <f>_xll.qlCalendarAdvance(Calendar,AN1181,AL1182,"f",,Trigger)</f>
        <v>47682</v>
      </c>
      <c r="AO1182" s="29">
        <f>_xll.qlInterestRateIndexMaturity(IborIndex&amp;Tenor,AN1182,Trigger)</f>
        <v>47714</v>
      </c>
      <c r="AP1182" s="66">
        <f>_xll.qlIndexFixing($Z$5,AM1182,,Trigger)</f>
        <v>2.0218364455920901E-2</v>
      </c>
      <c r="AQ1182" s="66">
        <f>_xll.qlIndexFixing($AS$1,AN1182,,Trigger)</f>
        <v>2.0202714865280507E-2</v>
      </c>
      <c r="AR1182" s="189">
        <f t="shared" si="34"/>
        <v>0.15649590640393757</v>
      </c>
    </row>
    <row r="1183" spans="38:44" ht="11.25" customHeight="1" x14ac:dyDescent="0.25">
      <c r="AL1183" s="30" t="s">
        <v>38</v>
      </c>
      <c r="AM1183" s="29">
        <f>_xll.qlInterestRateIndexFixingDate(IborIndex&amp;Tenor,AN1183,Trigger)</f>
        <v>47687</v>
      </c>
      <c r="AN1183" s="29">
        <f>_xll.qlCalendarAdvance(Calendar,AN1182,AL1183,"f",,Trigger)</f>
        <v>47689</v>
      </c>
      <c r="AO1183" s="29">
        <f>_xll.qlInterestRateIndexMaturity(IborIndex&amp;Tenor,AN1183,Trigger)</f>
        <v>47721</v>
      </c>
      <c r="AP1183" s="66">
        <f>_xll.qlIndexFixing($Z$5,AM1183,,Trigger)</f>
        <v>2.021071196953883E-2</v>
      </c>
      <c r="AQ1183" s="66">
        <f>_xll.qlIndexFixing($AS$1,AN1183,,Trigger)</f>
        <v>2.0198046489759515E-2</v>
      </c>
      <c r="AR1183" s="189">
        <f t="shared" si="34"/>
        <v>0.12665479779315481</v>
      </c>
    </row>
    <row r="1184" spans="38:44" ht="11.25" customHeight="1" x14ac:dyDescent="0.25">
      <c r="AL1184" s="30" t="s">
        <v>38</v>
      </c>
      <c r="AM1184" s="29">
        <f>_xll.qlInterestRateIndexFixingDate(IborIndex&amp;Tenor,AN1184,Trigger)</f>
        <v>47694</v>
      </c>
      <c r="AN1184" s="29">
        <f>_xll.qlCalendarAdvance(Calendar,AN1183,AL1184,"f",,Trigger)</f>
        <v>47696</v>
      </c>
      <c r="AO1184" s="29">
        <f>_xll.qlInterestRateIndexMaturity(IborIndex&amp;Tenor,AN1184,Trigger)</f>
        <v>47728</v>
      </c>
      <c r="AP1184" s="66">
        <f>_xll.qlIndexFixing($Z$5,AM1184,,Trigger)</f>
        <v>2.0202830884991363E-2</v>
      </c>
      <c r="AQ1184" s="66">
        <f>_xll.qlIndexFixing($AS$1,AN1184,,Trigger)</f>
        <v>2.0193303028633688E-2</v>
      </c>
      <c r="AR1184" s="189">
        <f t="shared" si="34"/>
        <v>9.5278563576745023E-2</v>
      </c>
    </row>
    <row r="1185" spans="38:44" ht="11.25" customHeight="1" x14ac:dyDescent="0.25">
      <c r="AL1185" s="30" t="s">
        <v>38</v>
      </c>
      <c r="AM1185" s="29">
        <f>_xll.qlInterestRateIndexFixingDate(IborIndex&amp;Tenor,AN1185,Trigger)</f>
        <v>47701</v>
      </c>
      <c r="AN1185" s="29">
        <f>_xll.qlCalendarAdvance(Calendar,AN1184,AL1185,"f",,Trigger)</f>
        <v>47703</v>
      </c>
      <c r="AO1185" s="29">
        <f>_xll.qlInterestRateIndexMaturity(IborIndex&amp;Tenor,AN1185,Trigger)</f>
        <v>47735</v>
      </c>
      <c r="AP1185" s="66">
        <f>_xll.qlIndexFixing($Z$5,AM1185,,Trigger)</f>
        <v>2.0195636220247393E-2</v>
      </c>
      <c r="AQ1185" s="66">
        <f>_xll.qlIndexFixing($AS$1,AN1185,,Trigger)</f>
        <v>2.0188487921595437E-2</v>
      </c>
      <c r="AR1185" s="189">
        <f t="shared" si="34"/>
        <v>7.14829865195582E-2</v>
      </c>
    </row>
    <row r="1186" spans="38:44" ht="11.25" customHeight="1" x14ac:dyDescent="0.25">
      <c r="AL1186" s="30" t="s">
        <v>38</v>
      </c>
      <c r="AM1186" s="29">
        <f>_xll.qlInterestRateIndexFixingDate(IborIndex&amp;Tenor,AN1186,Trigger)</f>
        <v>47708</v>
      </c>
      <c r="AN1186" s="29">
        <f>_xll.qlCalendarAdvance(Calendar,AN1185,AL1186,"f",,Trigger)</f>
        <v>47710</v>
      </c>
      <c r="AO1186" s="29">
        <f>_xll.qlInterestRateIndexMaturity(IborIndex&amp;Tenor,AN1186,Trigger)</f>
        <v>47742</v>
      </c>
      <c r="AP1186" s="66">
        <f>_xll.qlIndexFixing($Z$5,AM1186,,Trigger)</f>
        <v>2.0190045854567018E-2</v>
      </c>
      <c r="AQ1186" s="66">
        <f>_xll.qlIndexFixing($AS$1,AN1186,,Trigger)</f>
        <v>2.0183608631789696E-2</v>
      </c>
      <c r="AR1186" s="189">
        <f t="shared" si="34"/>
        <v>6.4372227773223933E-2</v>
      </c>
    </row>
    <row r="1187" spans="38:44" ht="11.25" customHeight="1" x14ac:dyDescent="0.25">
      <c r="AL1187" s="30" t="s">
        <v>38</v>
      </c>
      <c r="AM1187" s="29">
        <f>_xll.qlInterestRateIndexFixingDate(IborIndex&amp;Tenor,AN1187,Trigger)</f>
        <v>47715</v>
      </c>
      <c r="AN1187" s="29">
        <f>_xll.qlCalendarAdvance(Calendar,AN1186,AL1187,"f",,Trigger)</f>
        <v>47717</v>
      </c>
      <c r="AO1187" s="29">
        <f>_xll.qlInterestRateIndexMaturity(IborIndex&amp;Tenor,AN1187,Trigger)</f>
        <v>47749</v>
      </c>
      <c r="AP1187" s="66">
        <f>_xll.qlIndexFixing($Z$5,AM1187,,Trigger)</f>
        <v>2.0186063449578739E-2</v>
      </c>
      <c r="AQ1187" s="66">
        <f>_xll.qlIndexFixing($AS$1,AN1187,,Trigger)</f>
        <v>2.017867286189625E-2</v>
      </c>
      <c r="AR1187" s="189">
        <f t="shared" si="34"/>
        <v>7.3905876824889583E-2</v>
      </c>
    </row>
    <row r="1188" spans="38:44" ht="11.25" customHeight="1" x14ac:dyDescent="0.25">
      <c r="AL1188" s="30" t="s">
        <v>38</v>
      </c>
      <c r="AM1188" s="29">
        <f>_xll.qlInterestRateIndexFixingDate(IborIndex&amp;Tenor,AN1188,Trigger)</f>
        <v>47722</v>
      </c>
      <c r="AN1188" s="29">
        <f>_xll.qlCalendarAdvance(Calendar,AN1187,AL1188,"f",,Trigger)</f>
        <v>47724</v>
      </c>
      <c r="AO1188" s="29">
        <f>_xll.qlInterestRateIndexMaturity(IborIndex&amp;Tenor,AN1188,Trigger)</f>
        <v>47756</v>
      </c>
      <c r="AP1188" s="66">
        <f>_xll.qlIndexFixing($Z$5,AM1188,,Trigger)</f>
        <v>2.0183692653771568E-2</v>
      </c>
      <c r="AQ1188" s="66">
        <f>_xll.qlIndexFixing($AS$1,AN1188,,Trigger)</f>
        <v>2.0173483008860238E-2</v>
      </c>
      <c r="AR1188" s="189">
        <f t="shared" si="34"/>
        <v>0.10209644911329807</v>
      </c>
    </row>
    <row r="1189" spans="38:44" ht="11.25" customHeight="1" x14ac:dyDescent="0.25">
      <c r="AL1189" s="30" t="s">
        <v>38</v>
      </c>
      <c r="AM1189" s="29">
        <f>_xll.qlInterestRateIndexFixingDate(IborIndex&amp;Tenor,AN1189,Trigger)</f>
        <v>47729</v>
      </c>
      <c r="AN1189" s="29">
        <f>_xll.qlCalendarAdvance(Calendar,AN1188,AL1189,"f",,Trigger)</f>
        <v>47731</v>
      </c>
      <c r="AO1189" s="29">
        <f>_xll.qlInterestRateIndexMaturity(IborIndex&amp;Tenor,AN1189,Trigger)</f>
        <v>47763</v>
      </c>
      <c r="AP1189" s="66">
        <f>_xll.qlIndexFixing($Z$5,AM1189,,Trigger)</f>
        <v>2.018276899942606E-2</v>
      </c>
      <c r="AQ1189" s="66">
        <f>_xll.qlIndexFixing($AS$1,AN1189,,Trigger)</f>
        <v>2.0168459318154142E-2</v>
      </c>
      <c r="AR1189" s="189">
        <f t="shared" si="34"/>
        <v>0.14309681271917896</v>
      </c>
    </row>
    <row r="1190" spans="38:44" ht="11.25" customHeight="1" x14ac:dyDescent="0.25">
      <c r="AL1190" s="30" t="s">
        <v>38</v>
      </c>
      <c r="AM1190" s="29">
        <f>_xll.qlInterestRateIndexFixingDate(IborIndex&amp;Tenor,AN1190,Trigger)</f>
        <v>47736</v>
      </c>
      <c r="AN1190" s="29">
        <f>_xll.qlCalendarAdvance(Calendar,AN1189,AL1190,"f",,Trigger)</f>
        <v>47738</v>
      </c>
      <c r="AO1190" s="29">
        <f>_xll.qlInterestRateIndexMaturity(IborIndex&amp;Tenor,AN1190,Trigger)</f>
        <v>47770</v>
      </c>
      <c r="AP1190" s="66">
        <f>_xll.qlIndexFixing($Z$5,AM1190,,Trigger)</f>
        <v>2.0181931143781195E-2</v>
      </c>
      <c r="AQ1190" s="66">
        <f>_xll.qlIndexFixing($AS$1,AN1190,,Trigger)</f>
        <v>2.0163394554950642E-2</v>
      </c>
      <c r="AR1190" s="189">
        <f t="shared" si="34"/>
        <v>0.18536588830553313</v>
      </c>
    </row>
    <row r="1191" spans="38:44" ht="11.25" customHeight="1" x14ac:dyDescent="0.25">
      <c r="AL1191" s="30" t="s">
        <v>38</v>
      </c>
      <c r="AM1191" s="29">
        <f>_xll.qlInterestRateIndexFixingDate(IborIndex&amp;Tenor,AN1191,Trigger)</f>
        <v>47743</v>
      </c>
      <c r="AN1191" s="29">
        <f>_xll.qlCalendarAdvance(Calendar,AN1190,AL1191,"f",,Trigger)</f>
        <v>47745</v>
      </c>
      <c r="AO1191" s="29">
        <f>_xll.qlInterestRateIndexMaturity(IborIndex&amp;Tenor,AN1191,Trigger)</f>
        <v>47777</v>
      </c>
      <c r="AP1191" s="66">
        <f>_xll.qlIndexFixing($Z$5,AM1191,,Trigger)</f>
        <v>2.018087978722688E-2</v>
      </c>
      <c r="AQ1191" s="66">
        <f>_xll.qlIndexFixing($AS$1,AN1191,,Trigger)</f>
        <v>2.0158288719297701E-2</v>
      </c>
      <c r="AR1191" s="189">
        <f t="shared" si="34"/>
        <v>0.22591067929178532</v>
      </c>
    </row>
    <row r="1192" spans="38:44" ht="11.25" customHeight="1" x14ac:dyDescent="0.25">
      <c r="AL1192" s="30" t="s">
        <v>38</v>
      </c>
      <c r="AM1192" s="29">
        <f>_xll.qlInterestRateIndexFixingDate(IborIndex&amp;Tenor,AN1192,Trigger)</f>
        <v>47750</v>
      </c>
      <c r="AN1192" s="29">
        <f>_xll.qlCalendarAdvance(Calendar,AN1191,AL1192,"f",,Trigger)</f>
        <v>47752</v>
      </c>
      <c r="AO1192" s="29">
        <f>_xll.qlInterestRateIndexMaturity(IborIndex&amp;Tenor,AN1192,Trigger)</f>
        <v>47784</v>
      </c>
      <c r="AP1192" s="66">
        <f>_xll.qlIndexFixing($Z$5,AM1192,,Trigger)</f>
        <v>2.0179614245710298E-2</v>
      </c>
      <c r="AQ1192" s="66">
        <f>_xll.qlIndexFixing($AS$1,AN1192,,Trigger)</f>
        <v>2.0153334242971898E-2</v>
      </c>
      <c r="AR1192" s="189">
        <f t="shared" si="34"/>
        <v>0.26280002738399838</v>
      </c>
    </row>
    <row r="1193" spans="38:44" ht="11.25" customHeight="1" x14ac:dyDescent="0.25">
      <c r="AL1193" s="30" t="s">
        <v>38</v>
      </c>
      <c r="AM1193" s="29">
        <f>_xll.qlInterestRateIndexFixingDate(IborIndex&amp;Tenor,AN1193,Trigger)</f>
        <v>47757</v>
      </c>
      <c r="AN1193" s="29">
        <f>_xll.qlCalendarAdvance(Calendar,AN1192,AL1193,"f",,Trigger)</f>
        <v>47759</v>
      </c>
      <c r="AO1193" s="29">
        <f>_xll.qlInterestRateIndexMaturity(IborIndex&amp;Tenor,AN1193,Trigger)</f>
        <v>47791</v>
      </c>
      <c r="AP1193" s="66">
        <f>_xll.qlIndexFixing($Z$5,AM1193,,Trigger)</f>
        <v>2.0178133835193623E-2</v>
      </c>
      <c r="AQ1193" s="66">
        <f>_xll.qlIndexFixing($AS$1,AN1193,,Trigger)</f>
        <v>2.0148143038532677E-2</v>
      </c>
      <c r="AR1193" s="189">
        <f t="shared" si="34"/>
        <v>0.29990796660946117</v>
      </c>
    </row>
    <row r="1194" spans="38:44" ht="11.25" customHeight="1" x14ac:dyDescent="0.25">
      <c r="AL1194" s="30" t="s">
        <v>38</v>
      </c>
      <c r="AM1194" s="29">
        <f>_xll.qlInterestRateIndexFixingDate(IborIndex&amp;Tenor,AN1194,Trigger)</f>
        <v>47764</v>
      </c>
      <c r="AN1194" s="29">
        <f>_xll.qlCalendarAdvance(Calendar,AN1193,AL1194,"f",,Trigger)</f>
        <v>47766</v>
      </c>
      <c r="AO1194" s="29">
        <f>_xll.qlInterestRateIndexMaturity(IborIndex&amp;Tenor,AN1194,Trigger)</f>
        <v>47798</v>
      </c>
      <c r="AP1194" s="66">
        <f>_xll.qlIndexFixing($Z$5,AM1194,,Trigger)</f>
        <v>2.0176437871656516E-2</v>
      </c>
      <c r="AQ1194" s="66">
        <f>_xll.qlIndexFixing($AS$1,AN1194,,Trigger)</f>
        <v>2.0142910759584506E-2</v>
      </c>
      <c r="AR1194" s="189">
        <f t="shared" si="34"/>
        <v>0.33527112072009868</v>
      </c>
    </row>
    <row r="1195" spans="38:44" ht="11.25" customHeight="1" x14ac:dyDescent="0.25">
      <c r="AL1195" s="30" t="s">
        <v>38</v>
      </c>
      <c r="AM1195" s="29">
        <f>_xll.qlInterestRateIndexFixingDate(IborIndex&amp;Tenor,AN1195,Trigger)</f>
        <v>47771</v>
      </c>
      <c r="AN1195" s="29">
        <f>_xll.qlCalendarAdvance(Calendar,AN1194,AL1195,"f",,Trigger)</f>
        <v>47773</v>
      </c>
      <c r="AO1195" s="29">
        <f>_xll.qlInterestRateIndexMaturity(IborIndex&amp;Tenor,AN1195,Trigger)</f>
        <v>47805</v>
      </c>
      <c r="AP1195" s="66">
        <f>_xll.qlIndexFixing($Z$5,AM1195,,Trigger)</f>
        <v>2.0174525671096122E-2</v>
      </c>
      <c r="AQ1195" s="66">
        <f>_xll.qlIndexFixing($AS$1,AN1195,,Trigger)</f>
        <v>2.0137637406184107E-2</v>
      </c>
      <c r="AR1195" s="189">
        <f t="shared" si="34"/>
        <v>0.36888264912014745</v>
      </c>
    </row>
    <row r="1196" spans="38:44" ht="11.25" customHeight="1" x14ac:dyDescent="0.25">
      <c r="AL1196" s="30" t="s">
        <v>38</v>
      </c>
      <c r="AM1196" s="29">
        <f>_xll.qlInterestRateIndexFixingDate(IborIndex&amp;Tenor,AN1196,Trigger)</f>
        <v>47778</v>
      </c>
      <c r="AN1196" s="29">
        <f>_xll.qlCalendarAdvance(Calendar,AN1195,AL1196,"f",,Trigger)</f>
        <v>47780</v>
      </c>
      <c r="AO1196" s="29">
        <f>_xll.qlInterestRateIndexMaturity(IborIndex&amp;Tenor,AN1196,Trigger)</f>
        <v>47812</v>
      </c>
      <c r="AP1196" s="66">
        <f>_xll.qlIndexFixing($Z$5,AM1196,,Trigger)</f>
        <v>2.0172396549507088E-2</v>
      </c>
      <c r="AQ1196" s="66">
        <f>_xll.qlIndexFixing($AS$1,AN1196,,Trigger)</f>
        <v>2.0132322978388208E-2</v>
      </c>
      <c r="AR1196" s="189">
        <f t="shared" si="34"/>
        <v>0.40073571118879464</v>
      </c>
    </row>
    <row r="1197" spans="38:44" ht="11.25" customHeight="1" x14ac:dyDescent="0.25">
      <c r="AL1197" s="30" t="s">
        <v>38</v>
      </c>
      <c r="AM1197" s="29">
        <f>_xll.qlInterestRateIndexFixingDate(IborIndex&amp;Tenor,AN1197,Trigger)</f>
        <v>47785</v>
      </c>
      <c r="AN1197" s="29">
        <f>_xll.qlCalendarAdvance(Calendar,AN1196,AL1197,"f",,Trigger)</f>
        <v>47787</v>
      </c>
      <c r="AO1197" s="29">
        <f>_xll.qlInterestRateIndexMaturity(IborIndex&amp;Tenor,AN1197,Trigger)</f>
        <v>47816</v>
      </c>
      <c r="AP1197" s="66">
        <f>_xll.qlIndexFixing($Z$5,AM1197,,Trigger)</f>
        <v>2.0168910876652596E-2</v>
      </c>
      <c r="AQ1197" s="66">
        <f>_xll.qlIndexFixing($AS$1,AN1197,,Trigger)</f>
        <v>2.0126791186936721E-2</v>
      </c>
      <c r="AR1197" s="189">
        <f t="shared" si="34"/>
        <v>0.42119689715874875</v>
      </c>
    </row>
    <row r="1198" spans="38:44" ht="11.25" customHeight="1" x14ac:dyDescent="0.25">
      <c r="AL1198" s="30" t="s">
        <v>38</v>
      </c>
      <c r="AM1198" s="29">
        <f>_xll.qlInterestRateIndexFixingDate(IborIndex&amp;Tenor,AN1198,Trigger)</f>
        <v>47792</v>
      </c>
      <c r="AN1198" s="29">
        <f>_xll.qlCalendarAdvance(Calendar,AN1197,AL1198,"f",,Trigger)</f>
        <v>47794</v>
      </c>
      <c r="AO1198" s="29">
        <f>_xll.qlInterestRateIndexMaturity(IborIndex&amp;Tenor,AN1198,Trigger)</f>
        <v>47826</v>
      </c>
      <c r="AP1198" s="66">
        <f>_xll.qlIndexFixing($Z$5,AM1198,,Trigger)</f>
        <v>2.01674848073366E-2</v>
      </c>
      <c r="AQ1198" s="66">
        <f>_xll.qlIndexFixing($AS$1,AN1198,,Trigger)</f>
        <v>2.0121397845637823E-2</v>
      </c>
      <c r="AR1198" s="189">
        <f t="shared" si="34"/>
        <v>0.46086961698776907</v>
      </c>
    </row>
    <row r="1199" spans="38:44" ht="11.25" customHeight="1" x14ac:dyDescent="0.25">
      <c r="AL1199" s="30" t="s">
        <v>38</v>
      </c>
      <c r="AM1199" s="29">
        <f>_xll.qlInterestRateIndexFixingDate(IborIndex&amp;Tenor,AN1199,Trigger)</f>
        <v>47799</v>
      </c>
      <c r="AN1199" s="29">
        <f>_xll.qlCalendarAdvance(Calendar,AN1198,AL1199,"f",,Trigger)</f>
        <v>47801</v>
      </c>
      <c r="AO1199" s="29">
        <f>_xll.qlInterestRateIndexMaturity(IborIndex&amp;Tenor,AN1199,Trigger)</f>
        <v>47833</v>
      </c>
      <c r="AP1199" s="66">
        <f>_xll.qlIndexFixing($Z$5,AM1199,,Trigger)</f>
        <v>2.0164700818829373E-2</v>
      </c>
      <c r="AQ1199" s="66">
        <f>_xll.qlIndexFixing($AS$1,AN1199,,Trigger)</f>
        <v>2.0115963432323802E-2</v>
      </c>
      <c r="AR1199" s="189">
        <f t="shared" si="34"/>
        <v>0.4873738650557069</v>
      </c>
    </row>
    <row r="1200" spans="38:44" ht="11.25" customHeight="1" x14ac:dyDescent="0.25">
      <c r="AL1200" s="30" t="s">
        <v>38</v>
      </c>
      <c r="AM1200" s="29">
        <f>_xll.qlInterestRateIndexFixingDate(IborIndex&amp;Tenor,AN1200,Trigger)</f>
        <v>47806</v>
      </c>
      <c r="AN1200" s="29">
        <f>_xll.qlCalendarAdvance(Calendar,AN1199,AL1200,"f",,Trigger)</f>
        <v>47808</v>
      </c>
      <c r="AO1200" s="29">
        <f>_xll.qlInterestRateIndexMaturity(IborIndex&amp;Tenor,AN1200,Trigger)</f>
        <v>47840</v>
      </c>
      <c r="AP1200" s="66">
        <f>_xll.qlIndexFixing($Z$5,AM1200,,Trigger)</f>
        <v>2.0161697173439463E-2</v>
      </c>
      <c r="AQ1200" s="66">
        <f>_xll.qlIndexFixing($AS$1,AN1200,,Trigger)</f>
        <v>2.0110820799096041E-2</v>
      </c>
      <c r="AR1200" s="189">
        <f t="shared" si="34"/>
        <v>0.50876374343422626</v>
      </c>
    </row>
    <row r="1201" spans="38:44" ht="11.25" customHeight="1" x14ac:dyDescent="0.25">
      <c r="AL1201" s="30" t="s">
        <v>38</v>
      </c>
      <c r="AM1201" s="29">
        <f>_xll.qlInterestRateIndexFixingDate(IborIndex&amp;Tenor,AN1201,Trigger)</f>
        <v>47813</v>
      </c>
      <c r="AN1201" s="29">
        <f>_xll.qlCalendarAdvance(Calendar,AN1200,AL1201,"f",,Trigger)</f>
        <v>47815</v>
      </c>
      <c r="AO1201" s="29">
        <f>_xll.qlInterestRateIndexMaturity(IborIndex&amp;Tenor,AN1201,Trigger)</f>
        <v>47847</v>
      </c>
      <c r="AP1201" s="66">
        <f>_xll.qlIndexFixing($Z$5,AM1201,,Trigger)</f>
        <v>2.0158473187243953E-2</v>
      </c>
      <c r="AQ1201" s="66">
        <f>_xll.qlIndexFixing($AS$1,AN1201,,Trigger)</f>
        <v>2.0105134725459186E-2</v>
      </c>
      <c r="AR1201" s="189">
        <f t="shared" si="34"/>
        <v>0.53338461784766666</v>
      </c>
    </row>
    <row r="1202" spans="38:44" ht="11.25" customHeight="1" x14ac:dyDescent="0.25">
      <c r="AL1202" s="30" t="s">
        <v>38</v>
      </c>
      <c r="AM1202" s="29">
        <f>_xll.qlInterestRateIndexFixingDate(IborIndex&amp;Tenor,AN1202,Trigger)</f>
        <v>47820</v>
      </c>
      <c r="AN1202" s="29">
        <f>_xll.qlCalendarAdvance(Calendar,AN1201,AL1202,"f",,Trigger)</f>
        <v>47822</v>
      </c>
      <c r="AO1202" s="29">
        <f>_xll.qlInterestRateIndexMaturity(IborIndex&amp;Tenor,AN1202,Trigger)</f>
        <v>47854</v>
      </c>
      <c r="AP1202" s="66">
        <f>_xll.qlIndexFixing($Z$5,AM1202,,Trigger)</f>
        <v>2.0155028176319922E-2</v>
      </c>
      <c r="AQ1202" s="66">
        <f>_xll.qlIndexFixing($AS$1,AN1202,,Trigger)</f>
        <v>2.0099573852484186E-2</v>
      </c>
      <c r="AR1202" s="189">
        <f t="shared" si="34"/>
        <v>0.55454323835735919</v>
      </c>
    </row>
    <row r="1203" spans="38:44" ht="11.25" customHeight="1" x14ac:dyDescent="0.25">
      <c r="AL1203" s="30" t="s">
        <v>38</v>
      </c>
      <c r="AM1203" s="29">
        <f>_xll.qlInterestRateIndexFixingDate(IborIndex&amp;Tenor,AN1203,Trigger)</f>
        <v>47827</v>
      </c>
      <c r="AN1203" s="29">
        <f>_xll.qlCalendarAdvance(Calendar,AN1202,AL1203,"f",,Trigger)</f>
        <v>47829</v>
      </c>
      <c r="AO1203" s="29">
        <f>_xll.qlInterestRateIndexMaturity(IborIndex&amp;Tenor,AN1203,Trigger)</f>
        <v>47861</v>
      </c>
      <c r="AP1203" s="66">
        <f>_xll.qlIndexFixing($Z$5,AM1203,,Trigger)</f>
        <v>2.0151361456771932E-2</v>
      </c>
      <c r="AQ1203" s="66">
        <f>_xll.qlIndexFixing($AS$1,AN1203,,Trigger)</f>
        <v>2.0093971905518527E-2</v>
      </c>
      <c r="AR1203" s="189">
        <f t="shared" si="34"/>
        <v>0.5738955125340548</v>
      </c>
    </row>
    <row r="1204" spans="38:44" ht="11.25" customHeight="1" x14ac:dyDescent="0.25">
      <c r="AL1204" s="30" t="s">
        <v>38</v>
      </c>
      <c r="AM1204" s="29">
        <f>_xll.qlInterestRateIndexFixingDate(IborIndex&amp;Tenor,AN1204,Trigger)</f>
        <v>47834</v>
      </c>
      <c r="AN1204" s="29">
        <f>_xll.qlCalendarAdvance(Calendar,AN1203,AL1204,"f",,Trigger)</f>
        <v>47836</v>
      </c>
      <c r="AO1204" s="29">
        <f>_xll.qlInterestRateIndexMaturity(IborIndex&amp;Tenor,AN1204,Trigger)</f>
        <v>47868</v>
      </c>
      <c r="AP1204" s="66">
        <f>_xll.qlIndexFixing($Z$5,AM1204,,Trigger)</f>
        <v>2.014747234470704E-2</v>
      </c>
      <c r="AQ1204" s="66">
        <f>_xll.qlIndexFixing($AS$1,AN1204,,Trigger)</f>
        <v>2.0088328884618936E-2</v>
      </c>
      <c r="AR1204" s="189">
        <f t="shared" si="34"/>
        <v>0.59143460088104116</v>
      </c>
    </row>
    <row r="1205" spans="38:44" ht="11.25" customHeight="1" x14ac:dyDescent="0.25">
      <c r="AL1205" s="30" t="s">
        <v>38</v>
      </c>
      <c r="AM1205" s="29">
        <f>_xll.qlInterestRateIndexFixingDate(IborIndex&amp;Tenor,AN1205,Trigger)</f>
        <v>47840</v>
      </c>
      <c r="AN1205" s="29">
        <f>_xll.qlCalendarAdvance(Calendar,AN1204,AL1205,"f",,Trigger)</f>
        <v>47844</v>
      </c>
      <c r="AO1205" s="29">
        <f>_xll.qlInterestRateIndexMaturity(IborIndex&amp;Tenor,AN1205,Trigger)</f>
        <v>47875</v>
      </c>
      <c r="AP1205" s="66">
        <f>_xll.qlIndexFixing($Z$5,AM1205,,Trigger)</f>
        <v>2.0142506678423718E-2</v>
      </c>
      <c r="AQ1205" s="66">
        <f>_xll.qlIndexFixing($AS$1,AN1205,,Trigger)</f>
        <v>2.0081829423342662E-2</v>
      </c>
      <c r="AR1205" s="189">
        <f t="shared" si="34"/>
        <v>0.60677255081055537</v>
      </c>
    </row>
    <row r="1206" spans="38:44" ht="11.25" customHeight="1" x14ac:dyDescent="0.25">
      <c r="AL1206" s="30" t="s">
        <v>38</v>
      </c>
      <c r="AM1206" s="29">
        <f>_xll.qlInterestRateIndexFixingDate(IborIndex&amp;Tenor,AN1206,Trigger)</f>
        <v>47848</v>
      </c>
      <c r="AN1206" s="29">
        <f>_xll.qlCalendarAdvance(Calendar,AN1205,AL1206,"f",,Trigger)</f>
        <v>47851</v>
      </c>
      <c r="AO1206" s="29">
        <f>_xll.qlInterestRateIndexMaturity(IborIndex&amp;Tenor,AN1206,Trigger)</f>
        <v>47882</v>
      </c>
      <c r="AP1206" s="66">
        <f>_xll.qlIndexFixing($Z$5,AM1206,,Trigger)</f>
        <v>2.0138155000572103E-2</v>
      </c>
      <c r="AQ1206" s="66">
        <f>_xll.qlIndexFixing($AS$1,AN1206,,Trigger)</f>
        <v>2.0076098387072593E-2</v>
      </c>
      <c r="AR1206" s="189">
        <f t="shared" si="34"/>
        <v>0.62056613499509439</v>
      </c>
    </row>
    <row r="1207" spans="38:44" ht="11.25" customHeight="1" x14ac:dyDescent="0.25">
      <c r="AL1207" s="30" t="s">
        <v>38</v>
      </c>
      <c r="AM1207" s="29">
        <f>_xll.qlInterestRateIndexFixingDate(IborIndex&amp;Tenor,AN1207,Trigger)</f>
        <v>47856</v>
      </c>
      <c r="AN1207" s="29">
        <f>_xll.qlCalendarAdvance(Calendar,AN1206,AL1207,"f",,Trigger)</f>
        <v>47858</v>
      </c>
      <c r="AO1207" s="29">
        <f>_xll.qlInterestRateIndexMaturity(IborIndex&amp;Tenor,AN1207,Trigger)</f>
        <v>47889</v>
      </c>
      <c r="AP1207" s="66">
        <f>_xll.qlIndexFixing($Z$5,AM1207,,Trigger)</f>
        <v>2.0133578842265618E-2</v>
      </c>
      <c r="AQ1207" s="66">
        <f>_xll.qlIndexFixing($AS$1,AN1207,,Trigger)</f>
        <v>2.007032627705941E-2</v>
      </c>
      <c r="AR1207" s="189">
        <f t="shared" si="34"/>
        <v>0.63252565206207978</v>
      </c>
    </row>
    <row r="1208" spans="38:44" ht="11.25" customHeight="1" x14ac:dyDescent="0.25">
      <c r="AL1208" s="30" t="s">
        <v>38</v>
      </c>
      <c r="AM1208" s="29">
        <f>_xll.qlInterestRateIndexFixingDate(IborIndex&amp;Tenor,AN1208,Trigger)</f>
        <v>47863</v>
      </c>
      <c r="AN1208" s="29">
        <f>_xll.qlCalendarAdvance(Calendar,AN1207,AL1208,"f",,Trigger)</f>
        <v>47865</v>
      </c>
      <c r="AO1208" s="29">
        <f>_xll.qlInterestRateIndexMaturity(IborIndex&amp;Tenor,AN1208,Trigger)</f>
        <v>47896</v>
      </c>
      <c r="AP1208" s="66">
        <f>_xll.qlIndexFixing($Z$5,AM1208,,Trigger)</f>
        <v>2.0128777519710598E-2</v>
      </c>
      <c r="AQ1208" s="66">
        <f>_xll.qlIndexFixing($AS$1,AN1208,,Trigger)</f>
        <v>2.0064513093362418E-2</v>
      </c>
      <c r="AR1208" s="189">
        <f t="shared" si="34"/>
        <v>0.64264426348180359</v>
      </c>
    </row>
    <row r="1209" spans="38:44" ht="11.25" customHeight="1" x14ac:dyDescent="0.25">
      <c r="AL1209" s="30" t="s">
        <v>38</v>
      </c>
      <c r="AM1209" s="29">
        <f>_xll.qlInterestRateIndexFixingDate(IborIndex&amp;Tenor,AN1209,Trigger)</f>
        <v>47870</v>
      </c>
      <c r="AN1209" s="29">
        <f>_xll.qlCalendarAdvance(Calendar,AN1208,AL1209,"f",,Trigger)</f>
        <v>47872</v>
      </c>
      <c r="AO1209" s="29">
        <f>_xll.qlInterestRateIndexMaturity(IborIndex&amp;Tenor,AN1209,Trigger)</f>
        <v>47903</v>
      </c>
      <c r="AP1209" s="66">
        <f>_xll.qlIndexFixing($Z$5,AM1209,,Trigger)</f>
        <v>2.0123750349115951E-2</v>
      </c>
      <c r="AQ1209" s="66">
        <f>_xll.qlIndexFixing($AS$1,AN1209,,Trigger)</f>
        <v>2.005865883604608E-2</v>
      </c>
      <c r="AR1209" s="189">
        <f t="shared" si="34"/>
        <v>0.65091513069871065</v>
      </c>
    </row>
    <row r="1210" spans="38:44" ht="11.25" customHeight="1" x14ac:dyDescent="0.25">
      <c r="AL1210" s="30" t="s">
        <v>38</v>
      </c>
      <c r="AM1210" s="29">
        <f>_xll.qlInterestRateIndexFixingDate(IborIndex&amp;Tenor,AN1210,Trigger)</f>
        <v>47877</v>
      </c>
      <c r="AN1210" s="29">
        <f>_xll.qlCalendarAdvance(Calendar,AN1209,AL1210,"f",,Trigger)</f>
        <v>47879</v>
      </c>
      <c r="AO1210" s="29">
        <f>_xll.qlInterestRateIndexMaturity(IborIndex&amp;Tenor,AN1210,Trigger)</f>
        <v>47907</v>
      </c>
      <c r="AP1210" s="66">
        <f>_xll.qlIndexFixing($Z$5,AM1210,,Trigger)</f>
        <v>2.0117990116268469E-2</v>
      </c>
      <c r="AQ1210" s="66">
        <f>_xll.qlIndexFixing($AS$1,AN1210,,Trigger)</f>
        <v>2.0052361802562122E-2</v>
      </c>
      <c r="AR1210" s="189">
        <f t="shared" si="34"/>
        <v>0.6562831370634723</v>
      </c>
    </row>
    <row r="1211" spans="38:44" ht="11.25" customHeight="1" x14ac:dyDescent="0.25">
      <c r="AL1211" s="30" t="s">
        <v>38</v>
      </c>
      <c r="AM1211" s="29">
        <f>_xll.qlInterestRateIndexFixingDate(IborIndex&amp;Tenor,AN1211,Trigger)</f>
        <v>47884</v>
      </c>
      <c r="AN1211" s="29">
        <f>_xll.qlCalendarAdvance(Calendar,AN1210,AL1211,"f",,Trigger)</f>
        <v>47886</v>
      </c>
      <c r="AO1211" s="29">
        <f>_xll.qlInterestRateIndexMaturity(IborIndex&amp;Tenor,AN1211,Trigger)</f>
        <v>47914</v>
      </c>
      <c r="AP1211" s="66">
        <f>_xll.qlIndexFixing($Z$5,AM1211,,Trigger)</f>
        <v>2.0112558957625648E-2</v>
      </c>
      <c r="AQ1211" s="66">
        <f>_xll.qlIndexFixing($AS$1,AN1211,,Trigger)</f>
        <v>2.004643518916208E-2</v>
      </c>
      <c r="AR1211" s="189">
        <f t="shared" si="34"/>
        <v>0.66123768463568355</v>
      </c>
    </row>
    <row r="1212" spans="38:44" ht="11.25" customHeight="1" x14ac:dyDescent="0.25">
      <c r="AL1212" s="30" t="s">
        <v>38</v>
      </c>
      <c r="AM1212" s="29">
        <f>_xll.qlInterestRateIndexFixingDate(IborIndex&amp;Tenor,AN1212,Trigger)</f>
        <v>47891</v>
      </c>
      <c r="AN1212" s="29">
        <f>_xll.qlCalendarAdvance(Calendar,AN1211,AL1212,"f",,Trigger)</f>
        <v>47893</v>
      </c>
      <c r="AO1212" s="29">
        <f>_xll.qlInterestRateIndexMaturity(IborIndex&amp;Tenor,AN1212,Trigger)</f>
        <v>47921</v>
      </c>
      <c r="AP1212" s="66">
        <f>_xll.qlIndexFixing($Z$5,AM1212,,Trigger)</f>
        <v>2.010690008406733E-2</v>
      </c>
      <c r="AQ1212" s="66">
        <f>_xll.qlIndexFixing($AS$1,AN1212,,Trigger)</f>
        <v>2.0040467508877859E-2</v>
      </c>
      <c r="AR1212" s="189">
        <f t="shared" si="34"/>
        <v>0.66432575189470655</v>
      </c>
    </row>
    <row r="1213" spans="38:44" ht="11.25" customHeight="1" x14ac:dyDescent="0.25">
      <c r="AL1213" s="30" t="s">
        <v>38</v>
      </c>
      <c r="AM1213" s="29">
        <f>_xll.qlInterestRateIndexFixingDate(IborIndex&amp;Tenor,AN1213,Trigger)</f>
        <v>47898</v>
      </c>
      <c r="AN1213" s="29">
        <f>_xll.qlCalendarAdvance(Calendar,AN1212,AL1213,"f",,Trigger)</f>
        <v>47900</v>
      </c>
      <c r="AO1213" s="29">
        <f>_xll.qlInterestRateIndexMaturity(IborIndex&amp;Tenor,AN1213,Trigger)</f>
        <v>47928</v>
      </c>
      <c r="AP1213" s="66">
        <f>_xll.qlIndexFixing($Z$5,AM1213,,Trigger)</f>
        <v>2.0101012811946095E-2</v>
      </c>
      <c r="AQ1213" s="66">
        <f>_xll.qlIndexFixing($AS$1,AN1213,,Trigger)</f>
        <v>2.0034458761766554E-2</v>
      </c>
      <c r="AR1213" s="189">
        <f t="shared" si="34"/>
        <v>0.66554050179540991</v>
      </c>
    </row>
    <row r="1214" spans="38:44" ht="11.25" customHeight="1" x14ac:dyDescent="0.25">
      <c r="AL1214" s="30" t="s">
        <v>38</v>
      </c>
      <c r="AM1214" s="29">
        <f>_xll.qlInterestRateIndexFixingDate(IborIndex&amp;Tenor,AN1214,Trigger)</f>
        <v>47905</v>
      </c>
      <c r="AN1214" s="29">
        <f>_xll.qlCalendarAdvance(Calendar,AN1213,AL1214,"f",,Trigger)</f>
        <v>47907</v>
      </c>
      <c r="AO1214" s="29">
        <f>_xll.qlInterestRateIndexMaturity(IborIndex&amp;Tenor,AN1214,Trigger)</f>
        <v>47938</v>
      </c>
      <c r="AP1214" s="66">
        <f>_xll.qlIndexFixing($Z$5,AM1214,,Trigger)</f>
        <v>2.0095202844048986E-2</v>
      </c>
      <c r="AQ1214" s="66">
        <f>_xll.qlIndexFixing($AS$1,AN1214,,Trigger)</f>
        <v>2.0028771447327346E-2</v>
      </c>
      <c r="AR1214" s="189">
        <f t="shared" si="34"/>
        <v>0.6643139672164039</v>
      </c>
    </row>
    <row r="1215" spans="38:44" ht="11.25" customHeight="1" x14ac:dyDescent="0.25">
      <c r="AL1215" s="30" t="s">
        <v>38</v>
      </c>
      <c r="AM1215" s="29">
        <f>_xll.qlInterestRateIndexFixingDate(IborIndex&amp;Tenor,AN1215,Trigger)</f>
        <v>47912</v>
      </c>
      <c r="AN1215" s="29">
        <f>_xll.qlCalendarAdvance(Calendar,AN1214,AL1215,"f",,Trigger)</f>
        <v>47914</v>
      </c>
      <c r="AO1215" s="29">
        <f>_xll.qlInterestRateIndexMaturity(IborIndex&amp;Tenor,AN1215,Trigger)</f>
        <v>47945</v>
      </c>
      <c r="AP1215" s="66">
        <f>_xll.qlIndexFixing($Z$5,AM1215,,Trigger)</f>
        <v>2.0088806226521715E-2</v>
      </c>
      <c r="AQ1215" s="66">
        <f>_xll.qlIndexFixing($AS$1,AN1215,,Trigger)</f>
        <v>2.0023136685640201E-2</v>
      </c>
      <c r="AR1215" s="189">
        <f t="shared" si="34"/>
        <v>0.65669540881514021</v>
      </c>
    </row>
    <row r="1216" spans="38:44" ht="11.25" customHeight="1" x14ac:dyDescent="0.25">
      <c r="AL1216" s="30" t="s">
        <v>38</v>
      </c>
      <c r="AM1216" s="29">
        <f>_xll.qlInterestRateIndexFixingDate(IborIndex&amp;Tenor,AN1216,Trigger)</f>
        <v>47919</v>
      </c>
      <c r="AN1216" s="29">
        <f>_xll.qlCalendarAdvance(Calendar,AN1215,AL1216,"f",,Trigger)</f>
        <v>47921</v>
      </c>
      <c r="AO1216" s="29">
        <f>_xll.qlInterestRateIndexMaturity(IborIndex&amp;Tenor,AN1216,Trigger)</f>
        <v>47953</v>
      </c>
      <c r="AP1216" s="66">
        <f>_xll.qlIndexFixing($Z$5,AM1216,,Trigger)</f>
        <v>2.008224415220472E-2</v>
      </c>
      <c r="AQ1216" s="66">
        <f>_xll.qlIndexFixing($AS$1,AN1216,,Trigger)</f>
        <v>2.0016528978693656E-2</v>
      </c>
      <c r="AR1216" s="189">
        <f t="shared" si="34"/>
        <v>0.65715173511064062</v>
      </c>
    </row>
    <row r="1217" spans="38:44" ht="11.25" customHeight="1" x14ac:dyDescent="0.25">
      <c r="AL1217" s="30" t="s">
        <v>38</v>
      </c>
      <c r="AM1217" s="29">
        <f>_xll.qlInterestRateIndexFixingDate(IborIndex&amp;Tenor,AN1217,Trigger)</f>
        <v>47926</v>
      </c>
      <c r="AN1217" s="29">
        <f>_xll.qlCalendarAdvance(Calendar,AN1216,AL1217,"f",,Trigger)</f>
        <v>47928</v>
      </c>
      <c r="AO1217" s="29">
        <f>_xll.qlInterestRateIndexMaturity(IborIndex&amp;Tenor,AN1217,Trigger)</f>
        <v>47959</v>
      </c>
      <c r="AP1217" s="66">
        <f>_xll.qlIndexFixing($Z$5,AM1217,,Trigger)</f>
        <v>2.0075320405385778E-2</v>
      </c>
      <c r="AQ1217" s="66">
        <f>_xll.qlIndexFixing($AS$1,AN1217,,Trigger)</f>
        <v>2.0010346134676244E-2</v>
      </c>
      <c r="AR1217" s="189">
        <f t="shared" si="34"/>
        <v>0.64974270709533544</v>
      </c>
    </row>
    <row r="1218" spans="38:44" ht="11.25" customHeight="1" x14ac:dyDescent="0.25">
      <c r="AL1218" s="30" t="s">
        <v>38</v>
      </c>
      <c r="AM1218" s="29">
        <f>_xll.qlInterestRateIndexFixingDate(IborIndex&amp;Tenor,AN1218,Trigger)</f>
        <v>47933</v>
      </c>
      <c r="AN1218" s="29">
        <f>_xll.qlCalendarAdvance(Calendar,AN1217,AL1218,"f",,Trigger)</f>
        <v>47935</v>
      </c>
      <c r="AO1218" s="29">
        <f>_xll.qlInterestRateIndexMaturity(IborIndex&amp;Tenor,AN1218,Trigger)</f>
        <v>47966</v>
      </c>
      <c r="AP1218" s="66">
        <f>_xll.qlIndexFixing($Z$5,AM1218,,Trigger)</f>
        <v>2.0068229834460535E-2</v>
      </c>
      <c r="AQ1218" s="66">
        <f>_xll.qlIndexFixing($AS$1,AN1218,,Trigger)</f>
        <v>2.0004122217609357E-2</v>
      </c>
      <c r="AR1218" s="189">
        <f t="shared" si="34"/>
        <v>0.64107616851178517</v>
      </c>
    </row>
    <row r="1219" spans="38:44" ht="11.25" customHeight="1" x14ac:dyDescent="0.25">
      <c r="AL1219" s="30" t="s">
        <v>38</v>
      </c>
      <c r="AM1219" s="29">
        <f>_xll.qlInterestRateIndexFixingDate(IborIndex&amp;Tenor,AN1219,Trigger)</f>
        <v>47940</v>
      </c>
      <c r="AN1219" s="29">
        <f>_xll.qlCalendarAdvance(Calendar,AN1218,AL1219,"f",,Trigger)</f>
        <v>47942</v>
      </c>
      <c r="AO1219" s="29">
        <f>_xll.qlInterestRateIndexMaturity(IborIndex&amp;Tenor,AN1219,Trigger)</f>
        <v>47973</v>
      </c>
      <c r="AP1219" s="66">
        <f>_xll.qlIndexFixing($Z$5,AM1219,,Trigger)</f>
        <v>2.0060906578440871E-2</v>
      </c>
      <c r="AQ1219" s="66">
        <f>_xll.qlIndexFixing($AS$1,AN1219,,Trigger)</f>
        <v>1.9997753086896886E-2</v>
      </c>
      <c r="AR1219" s="189">
        <f t="shared" ref="AR1219:AR1282" si="35">(AP1219-AQ1219)*10000</f>
        <v>0.63153491543985885</v>
      </c>
    </row>
    <row r="1220" spans="38:44" ht="11.25" customHeight="1" x14ac:dyDescent="0.25">
      <c r="AL1220" s="30" t="s">
        <v>38</v>
      </c>
      <c r="AM1220" s="29">
        <f>_xll.qlInterestRateIndexFixingDate(IborIndex&amp;Tenor,AN1220,Trigger)</f>
        <v>47947</v>
      </c>
      <c r="AN1220" s="29">
        <f>_xll.qlCalendarAdvance(Calendar,AN1219,AL1220,"f",,Trigger)</f>
        <v>47953</v>
      </c>
      <c r="AO1220" s="29">
        <f>_xll.qlInterestRateIndexMaturity(IborIndex&amp;Tenor,AN1220,Trigger)</f>
        <v>47983</v>
      </c>
      <c r="AP1220" s="66">
        <f>_xll.qlIndexFixing($Z$5,AM1220,,Trigger)</f>
        <v>2.0048938095544422E-2</v>
      </c>
      <c r="AQ1220" s="66">
        <f>_xll.qlIndexFixing($AS$1,AN1220,,Trigger)</f>
        <v>1.9989841497511929E-2</v>
      </c>
      <c r="AR1220" s="189">
        <f t="shared" si="35"/>
        <v>0.59096598032493119</v>
      </c>
    </row>
    <row r="1221" spans="38:44" ht="11.25" customHeight="1" x14ac:dyDescent="0.25">
      <c r="AL1221" s="30" t="s">
        <v>38</v>
      </c>
      <c r="AM1221" s="29">
        <f>_xll.qlInterestRateIndexFixingDate(IborIndex&amp;Tenor,AN1221,Trigger)</f>
        <v>47956</v>
      </c>
      <c r="AN1221" s="29">
        <f>_xll.qlCalendarAdvance(Calendar,AN1220,AL1221,"f",,Trigger)</f>
        <v>47960</v>
      </c>
      <c r="AO1221" s="29">
        <f>_xll.qlInterestRateIndexMaturity(IborIndex&amp;Tenor,AN1221,Trigger)</f>
        <v>47990</v>
      </c>
      <c r="AP1221" s="66">
        <f>_xll.qlIndexFixing($Z$5,AM1221,,Trigger)</f>
        <v>2.0041030611388955E-2</v>
      </c>
      <c r="AQ1221" s="66">
        <f>_xll.qlIndexFixing($AS$1,AN1221,,Trigger)</f>
        <v>1.9983479339948651E-2</v>
      </c>
      <c r="AR1221" s="189">
        <f t="shared" si="35"/>
        <v>0.57551271440303697</v>
      </c>
    </row>
    <row r="1222" spans="38:44" ht="11.25" customHeight="1" x14ac:dyDescent="0.25">
      <c r="AL1222" s="30" t="s">
        <v>38</v>
      </c>
      <c r="AM1222" s="29">
        <f>_xll.qlInterestRateIndexFixingDate(IborIndex&amp;Tenor,AN1222,Trigger)</f>
        <v>47963</v>
      </c>
      <c r="AN1222" s="29">
        <f>_xll.qlCalendarAdvance(Calendar,AN1221,AL1222,"f",,Trigger)</f>
        <v>47967</v>
      </c>
      <c r="AO1222" s="29">
        <f>_xll.qlInterestRateIndexMaturity(IborIndex&amp;Tenor,AN1222,Trigger)</f>
        <v>47997</v>
      </c>
      <c r="AP1222" s="66">
        <f>_xll.qlIndexFixing($Z$5,AM1222,,Trigger)</f>
        <v>2.0032888062431198E-2</v>
      </c>
      <c r="AQ1222" s="66">
        <f>_xll.qlIndexFixing($AS$1,AN1222,,Trigger)</f>
        <v>1.9976065443229447E-2</v>
      </c>
      <c r="AR1222" s="189">
        <f t="shared" si="35"/>
        <v>0.56822619201750413</v>
      </c>
    </row>
    <row r="1223" spans="38:44" ht="11.25" customHeight="1" x14ac:dyDescent="0.25">
      <c r="AL1223" s="30" t="s">
        <v>38</v>
      </c>
      <c r="AM1223" s="29">
        <f>_xll.qlInterestRateIndexFixingDate(IborIndex&amp;Tenor,AN1223,Trigger)</f>
        <v>47970</v>
      </c>
      <c r="AN1223" s="29">
        <f>_xll.qlCalendarAdvance(Calendar,AN1222,AL1223,"f",,Trigger)</f>
        <v>47974</v>
      </c>
      <c r="AO1223" s="29">
        <f>_xll.qlInterestRateIndexMaturity(IborIndex&amp;Tenor,AN1223,Trigger)</f>
        <v>48005</v>
      </c>
      <c r="AP1223" s="66">
        <f>_xll.qlIndexFixing($Z$5,AM1223,,Trigger)</f>
        <v>2.0024446593922909E-2</v>
      </c>
      <c r="AQ1223" s="66">
        <f>_xll.qlIndexFixing($AS$1,AN1223,,Trigger)</f>
        <v>1.9970631800126648E-2</v>
      </c>
      <c r="AR1223" s="189">
        <f t="shared" si="35"/>
        <v>0.53814793796260618</v>
      </c>
    </row>
    <row r="1224" spans="38:44" ht="11.25" customHeight="1" x14ac:dyDescent="0.25">
      <c r="AL1224" s="30" t="s">
        <v>38</v>
      </c>
      <c r="AM1224" s="29">
        <f>_xll.qlInterestRateIndexFixingDate(IborIndex&amp;Tenor,AN1224,Trigger)</f>
        <v>47977</v>
      </c>
      <c r="AN1224" s="29">
        <f>_xll.qlCalendarAdvance(Calendar,AN1223,AL1224,"f",,Trigger)</f>
        <v>47981</v>
      </c>
      <c r="AO1224" s="29">
        <f>_xll.qlInterestRateIndexMaturity(IborIndex&amp;Tenor,AN1224,Trigger)</f>
        <v>48012</v>
      </c>
      <c r="AP1224" s="66">
        <f>_xll.qlIndexFixing($Z$5,AM1224,,Trigger)</f>
        <v>2.0015814435500011E-2</v>
      </c>
      <c r="AQ1224" s="66">
        <f>_xll.qlIndexFixing($AS$1,AN1224,,Trigger)</f>
        <v>1.9964146418010309E-2</v>
      </c>
      <c r="AR1224" s="189">
        <f t="shared" si="35"/>
        <v>0.51668017489701901</v>
      </c>
    </row>
    <row r="1225" spans="38:44" ht="11.25" customHeight="1" x14ac:dyDescent="0.25">
      <c r="AL1225" s="30" t="s">
        <v>38</v>
      </c>
      <c r="AM1225" s="29">
        <f>_xll.qlInterestRateIndexFixingDate(IborIndex&amp;Tenor,AN1225,Trigger)</f>
        <v>47984</v>
      </c>
      <c r="AN1225" s="29">
        <f>_xll.qlCalendarAdvance(Calendar,AN1224,AL1225,"f",,Trigger)</f>
        <v>47988</v>
      </c>
      <c r="AO1225" s="29">
        <f>_xll.qlInterestRateIndexMaturity(IborIndex&amp;Tenor,AN1225,Trigger)</f>
        <v>48019</v>
      </c>
      <c r="AP1225" s="66">
        <f>_xll.qlIndexFixing($Z$5,AM1225,,Trigger)</f>
        <v>2.0006945099906304E-2</v>
      </c>
      <c r="AQ1225" s="66">
        <f>_xll.qlIndexFixing($AS$1,AN1225,,Trigger)</f>
        <v>1.9957619961182838E-2</v>
      </c>
      <c r="AR1225" s="189">
        <f t="shared" si="35"/>
        <v>0.49325138723466111</v>
      </c>
    </row>
    <row r="1226" spans="38:44" ht="11.25" customHeight="1" x14ac:dyDescent="0.25">
      <c r="AL1226" s="30" t="s">
        <v>38</v>
      </c>
      <c r="AM1226" s="29">
        <f>_xll.qlInterestRateIndexFixingDate(IborIndex&amp;Tenor,AN1226,Trigger)</f>
        <v>47991</v>
      </c>
      <c r="AN1226" s="29">
        <f>_xll.qlCalendarAdvance(Calendar,AN1225,AL1226,"f",,Trigger)</f>
        <v>47995</v>
      </c>
      <c r="AO1226" s="29">
        <f>_xll.qlInterestRateIndexMaturity(IborIndex&amp;Tenor,AN1226,Trigger)</f>
        <v>48026</v>
      </c>
      <c r="AP1226" s="66">
        <f>_xll.qlIndexFixing($Z$5,AM1226,,Trigger)</f>
        <v>1.9997837903621453E-2</v>
      </c>
      <c r="AQ1226" s="66">
        <f>_xll.qlIndexFixing($AS$1,AN1226,,Trigger)</f>
        <v>1.9951052429714178E-2</v>
      </c>
      <c r="AR1226" s="189">
        <f t="shared" si="35"/>
        <v>0.4678547390727511</v>
      </c>
    </row>
    <row r="1227" spans="38:44" ht="11.25" customHeight="1" x14ac:dyDescent="0.25">
      <c r="AL1227" s="30" t="s">
        <v>38</v>
      </c>
      <c r="AM1227" s="29">
        <f>_xll.qlInterestRateIndexFixingDate(IborIndex&amp;Tenor,AN1227,Trigger)</f>
        <v>47998</v>
      </c>
      <c r="AN1227" s="29">
        <f>_xll.qlCalendarAdvance(Calendar,AN1226,AL1227,"f",,Trigger)</f>
        <v>48002</v>
      </c>
      <c r="AO1227" s="29">
        <f>_xll.qlInterestRateIndexMaturity(IborIndex&amp;Tenor,AN1227,Trigger)</f>
        <v>48032</v>
      </c>
      <c r="AP1227" s="66">
        <f>_xll.qlIndexFixing($Z$5,AM1227,,Trigger)</f>
        <v>1.9988625422088901E-2</v>
      </c>
      <c r="AQ1227" s="66">
        <f>_xll.qlIndexFixing($AS$1,AN1227,,Trigger)</f>
        <v>1.9944443823676772E-2</v>
      </c>
      <c r="AR1227" s="189">
        <f t="shared" si="35"/>
        <v>0.44181598412129652</v>
      </c>
    </row>
    <row r="1228" spans="38:44" ht="11.25" customHeight="1" x14ac:dyDescent="0.25">
      <c r="AL1228" s="30" t="s">
        <v>38</v>
      </c>
      <c r="AM1228" s="29">
        <f>_xll.qlInterestRateIndexFixingDate(IborIndex&amp;Tenor,AN1228,Trigger)</f>
        <v>48005</v>
      </c>
      <c r="AN1228" s="29">
        <f>_xll.qlCalendarAdvance(Calendar,AN1227,AL1228,"f",,Trigger)</f>
        <v>48009</v>
      </c>
      <c r="AO1228" s="29">
        <f>_xll.qlInterestRateIndexMaturity(IborIndex&amp;Tenor,AN1228,Trigger)</f>
        <v>48039</v>
      </c>
      <c r="AP1228" s="66">
        <f>_xll.qlIndexFixing($Z$5,AM1228,,Trigger)</f>
        <v>1.997905813043932E-2</v>
      </c>
      <c r="AQ1228" s="66">
        <f>_xll.qlIndexFixing($AS$1,AN1228,,Trigger)</f>
        <v>1.993779414314556E-2</v>
      </c>
      <c r="AR1228" s="189">
        <f t="shared" si="35"/>
        <v>0.41263987293760351</v>
      </c>
    </row>
    <row r="1229" spans="38:44" ht="11.25" customHeight="1" x14ac:dyDescent="0.25">
      <c r="AL1229" s="30" t="s">
        <v>38</v>
      </c>
      <c r="AM1229" s="29">
        <f>_xll.qlInterestRateIndexFixingDate(IborIndex&amp;Tenor,AN1229,Trigger)</f>
        <v>48012</v>
      </c>
      <c r="AN1229" s="29">
        <f>_xll.qlCalendarAdvance(Calendar,AN1228,AL1229,"f",,Trigger)</f>
        <v>48016</v>
      </c>
      <c r="AO1229" s="29">
        <f>_xll.qlInterestRateIndexMaturity(IborIndex&amp;Tenor,AN1229,Trigger)</f>
        <v>48046</v>
      </c>
      <c r="AP1229" s="66">
        <f>_xll.qlIndexFixing($Z$5,AM1229,,Trigger)</f>
        <v>1.9969250989515963E-2</v>
      </c>
      <c r="AQ1229" s="66">
        <f>_xll.qlIndexFixing($AS$1,AN1229,,Trigger)</f>
        <v>1.9931103388192983E-2</v>
      </c>
      <c r="AR1229" s="189">
        <f t="shared" si="35"/>
        <v>0.38147601322979785</v>
      </c>
    </row>
    <row r="1230" spans="38:44" ht="11.25" customHeight="1" x14ac:dyDescent="0.25">
      <c r="AL1230" s="30" t="s">
        <v>38</v>
      </c>
      <c r="AM1230" s="29">
        <f>_xll.qlInterestRateIndexFixingDate(IborIndex&amp;Tenor,AN1230,Trigger)</f>
        <v>48019</v>
      </c>
      <c r="AN1230" s="29">
        <f>_xll.qlCalendarAdvance(Calendar,AN1229,AL1230,"f",,Trigger)</f>
        <v>48023</v>
      </c>
      <c r="AO1230" s="29">
        <f>_xll.qlInterestRateIndexMaturity(IborIndex&amp;Tenor,AN1230,Trigger)</f>
        <v>48053</v>
      </c>
      <c r="AP1230" s="66">
        <f>_xll.qlIndexFixing($Z$5,AM1230,,Trigger)</f>
        <v>1.9959203315886853E-2</v>
      </c>
      <c r="AQ1230" s="66">
        <f>_xll.qlIndexFixing($AS$1,AN1230,,Trigger)</f>
        <v>1.9924371558888987E-2</v>
      </c>
      <c r="AR1230" s="189">
        <f t="shared" si="35"/>
        <v>0.34831756997866226</v>
      </c>
    </row>
    <row r="1231" spans="38:44" ht="11.25" customHeight="1" x14ac:dyDescent="0.25">
      <c r="AL1231" s="30" t="s">
        <v>38</v>
      </c>
      <c r="AM1231" s="29">
        <f>_xll.qlInterestRateIndexFixingDate(IborIndex&amp;Tenor,AN1231,Trigger)</f>
        <v>48026</v>
      </c>
      <c r="AN1231" s="29">
        <f>_xll.qlCalendarAdvance(Calendar,AN1230,AL1231,"f",,Trigger)</f>
        <v>48030</v>
      </c>
      <c r="AO1231" s="29">
        <f>_xll.qlInterestRateIndexMaturity(IborIndex&amp;Tenor,AN1231,Trigger)</f>
        <v>48061</v>
      </c>
      <c r="AP1231" s="66">
        <f>_xll.qlIndexFixing($Z$5,AM1231,,Trigger)</f>
        <v>1.9948710090026162E-2</v>
      </c>
      <c r="AQ1231" s="66">
        <f>_xll.qlIndexFixing($AS$1,AN1231,,Trigger)</f>
        <v>1.9917598655313506E-2</v>
      </c>
      <c r="AR1231" s="189">
        <f t="shared" si="35"/>
        <v>0.31111434712655095</v>
      </c>
    </row>
    <row r="1232" spans="38:44" ht="11.25" customHeight="1" x14ac:dyDescent="0.25">
      <c r="AL1232" s="30" t="s">
        <v>38</v>
      </c>
      <c r="AM1232" s="29">
        <f>_xll.qlInterestRateIndexFixingDate(IborIndex&amp;Tenor,AN1232,Trigger)</f>
        <v>48033</v>
      </c>
      <c r="AN1232" s="29">
        <f>_xll.qlCalendarAdvance(Calendar,AN1231,AL1232,"f",,Trigger)</f>
        <v>48037</v>
      </c>
      <c r="AO1232" s="29">
        <f>_xll.qlInterestRateIndexMaturity(IborIndex&amp;Tenor,AN1232,Trigger)</f>
        <v>48068</v>
      </c>
      <c r="AP1232" s="66">
        <f>_xll.qlIndexFixing($Z$5,AM1232,,Trigger)</f>
        <v>1.9938161376737484E-2</v>
      </c>
      <c r="AQ1232" s="66">
        <f>_xll.qlIndexFixing($AS$1,AN1232,,Trigger)</f>
        <v>1.991078467753149E-2</v>
      </c>
      <c r="AR1232" s="189">
        <f t="shared" si="35"/>
        <v>0.27376699205994282</v>
      </c>
    </row>
    <row r="1233" spans="38:44" ht="11.25" customHeight="1" x14ac:dyDescent="0.25">
      <c r="AL1233" s="30" t="s">
        <v>38</v>
      </c>
      <c r="AM1233" s="29">
        <f>_xll.qlInterestRateIndexFixingDate(IborIndex&amp;Tenor,AN1233,Trigger)</f>
        <v>48040</v>
      </c>
      <c r="AN1233" s="29">
        <f>_xll.qlCalendarAdvance(Calendar,AN1232,AL1233,"f",,Trigger)</f>
        <v>48044</v>
      </c>
      <c r="AO1233" s="29">
        <f>_xll.qlInterestRateIndexMaturity(IborIndex&amp;Tenor,AN1233,Trigger)</f>
        <v>48075</v>
      </c>
      <c r="AP1233" s="66">
        <f>_xll.qlIndexFixing($Z$5,AM1233,,Trigger)</f>
        <v>1.9927370018628439E-2</v>
      </c>
      <c r="AQ1233" s="66">
        <f>_xll.qlIndexFixing($AS$1,AN1233,,Trigger)</f>
        <v>1.9903929625625372E-2</v>
      </c>
      <c r="AR1233" s="189">
        <f t="shared" si="35"/>
        <v>0.23440393003067161</v>
      </c>
    </row>
    <row r="1234" spans="38:44" ht="11.25" customHeight="1" x14ac:dyDescent="0.25">
      <c r="AL1234" s="30" t="s">
        <v>38</v>
      </c>
      <c r="AM1234" s="29">
        <f>_xll.qlInterestRateIndexFixingDate(IborIndex&amp;Tenor,AN1234,Trigger)</f>
        <v>48047</v>
      </c>
      <c r="AN1234" s="29">
        <f>_xll.qlCalendarAdvance(Calendar,AN1233,AL1234,"f",,Trigger)</f>
        <v>48051</v>
      </c>
      <c r="AO1234" s="29">
        <f>_xll.qlInterestRateIndexMaturity(IborIndex&amp;Tenor,AN1234,Trigger)</f>
        <v>48082</v>
      </c>
      <c r="AP1234" s="66">
        <f>_xll.qlIndexFixing($Z$5,AM1234,,Trigger)</f>
        <v>1.9916335332320515E-2</v>
      </c>
      <c r="AQ1234" s="66">
        <f>_xll.qlIndexFixing($AS$1,AN1234,,Trigger)</f>
        <v>1.9897033499665095E-2</v>
      </c>
      <c r="AR1234" s="189">
        <f t="shared" si="35"/>
        <v>0.19301832655419654</v>
      </c>
    </row>
    <row r="1235" spans="38:44" ht="11.25" customHeight="1" x14ac:dyDescent="0.25">
      <c r="AL1235" s="30" t="s">
        <v>38</v>
      </c>
      <c r="AM1235" s="29">
        <f>_xll.qlInterestRateIndexFixingDate(IborIndex&amp;Tenor,AN1235,Trigger)</f>
        <v>48054</v>
      </c>
      <c r="AN1235" s="29">
        <f>_xll.qlCalendarAdvance(Calendar,AN1234,AL1235,"f",,Trigger)</f>
        <v>48058</v>
      </c>
      <c r="AO1235" s="29">
        <f>_xll.qlInterestRateIndexMaturity(IborIndex&amp;Tenor,AN1235,Trigger)</f>
        <v>48089</v>
      </c>
      <c r="AP1235" s="66">
        <f>_xll.qlIndexFixing($Z$5,AM1235,,Trigger)</f>
        <v>1.9905056634453248E-2</v>
      </c>
      <c r="AQ1235" s="66">
        <f>_xll.qlIndexFixing($AS$1,AN1235,,Trigger)</f>
        <v>1.9889945106640133E-2</v>
      </c>
      <c r="AR1235" s="189">
        <f t="shared" si="35"/>
        <v>0.15111527813114339</v>
      </c>
    </row>
    <row r="1236" spans="38:44" ht="11.25" customHeight="1" x14ac:dyDescent="0.25">
      <c r="AL1236" s="30" t="s">
        <v>38</v>
      </c>
      <c r="AM1236" s="29">
        <f>_xll.qlInterestRateIndexFixingDate(IborIndex&amp;Tenor,AN1236,Trigger)</f>
        <v>48061</v>
      </c>
      <c r="AN1236" s="29">
        <f>_xll.qlCalendarAdvance(Calendar,AN1235,AL1236,"f",,Trigger)</f>
        <v>48065</v>
      </c>
      <c r="AO1236" s="29">
        <f>_xll.qlInterestRateIndexMaturity(IborIndex&amp;Tenor,AN1236,Trigger)</f>
        <v>48096</v>
      </c>
      <c r="AP1236" s="66">
        <f>_xll.qlIndexFixing($Z$5,AM1236,,Trigger)</f>
        <v>1.9893881931439997E-2</v>
      </c>
      <c r="AQ1236" s="66">
        <f>_xll.qlIndexFixing($AS$1,AN1236,,Trigger)</f>
        <v>1.9883118025889324E-2</v>
      </c>
      <c r="AR1236" s="189">
        <f t="shared" si="35"/>
        <v>0.10763905550673081</v>
      </c>
    </row>
    <row r="1237" spans="38:44" ht="11.25" customHeight="1" x14ac:dyDescent="0.25">
      <c r="AL1237" s="30" t="s">
        <v>38</v>
      </c>
      <c r="AM1237" s="29">
        <f>_xll.qlInterestRateIndexFixingDate(IborIndex&amp;Tenor,AN1237,Trigger)</f>
        <v>48068</v>
      </c>
      <c r="AN1237" s="29">
        <f>_xll.qlCalendarAdvance(Calendar,AN1236,AL1237,"f",,Trigger)</f>
        <v>48072</v>
      </c>
      <c r="AO1237" s="29">
        <f>_xll.qlInterestRateIndexMaturity(IborIndex&amp;Tenor,AN1237,Trigger)</f>
        <v>48103</v>
      </c>
      <c r="AP1237" s="66">
        <f>_xll.qlIndexFixing($Z$5,AM1237,,Trigger)</f>
        <v>1.9884404310161242E-2</v>
      </c>
      <c r="AQ1237" s="66">
        <f>_xll.qlIndexFixing($AS$1,AN1237,,Trigger)</f>
        <v>1.9876098678231202E-2</v>
      </c>
      <c r="AR1237" s="189">
        <f t="shared" si="35"/>
        <v>8.3056319300396642E-2</v>
      </c>
    </row>
    <row r="1238" spans="38:44" ht="11.25" customHeight="1" x14ac:dyDescent="0.25">
      <c r="AL1238" s="30" t="s">
        <v>38</v>
      </c>
      <c r="AM1238" s="29">
        <f>_xll.qlInterestRateIndexFixingDate(IborIndex&amp;Tenor,AN1238,Trigger)</f>
        <v>48075</v>
      </c>
      <c r="AN1238" s="29">
        <f>_xll.qlCalendarAdvance(Calendar,AN1237,AL1238,"f",,Trigger)</f>
        <v>48079</v>
      </c>
      <c r="AO1238" s="29">
        <f>_xll.qlInterestRateIndexMaturity(IborIndex&amp;Tenor,AN1238,Trigger)</f>
        <v>48110</v>
      </c>
      <c r="AP1238" s="66">
        <f>_xll.qlIndexFixing($Z$5,AM1238,,Trigger)</f>
        <v>1.9876825991502183E-2</v>
      </c>
      <c r="AQ1238" s="66">
        <f>_xll.qlIndexFixing($AS$1,AN1238,,Trigger)</f>
        <v>1.9869038256821181E-2</v>
      </c>
      <c r="AR1238" s="189">
        <f t="shared" si="35"/>
        <v>7.7877346810022174E-2</v>
      </c>
    </row>
    <row r="1239" spans="38:44" ht="11.25" customHeight="1" x14ac:dyDescent="0.25">
      <c r="AL1239" s="30" t="s">
        <v>38</v>
      </c>
      <c r="AM1239" s="29">
        <f>_xll.qlInterestRateIndexFixingDate(IborIndex&amp;Tenor,AN1239,Trigger)</f>
        <v>48082</v>
      </c>
      <c r="AN1239" s="29">
        <f>_xll.qlCalendarAdvance(Calendar,AN1238,AL1239,"f",,Trigger)</f>
        <v>48086</v>
      </c>
      <c r="AO1239" s="29">
        <f>_xll.qlInterestRateIndexMaturity(IborIndex&amp;Tenor,AN1239,Trigger)</f>
        <v>48117</v>
      </c>
      <c r="AP1239" s="66">
        <f>_xll.qlIndexFixing($Z$5,AM1239,,Trigger)</f>
        <v>1.9871153269767253E-2</v>
      </c>
      <c r="AQ1239" s="66">
        <f>_xll.qlIndexFixing($AS$1,AN1239,,Trigger)</f>
        <v>1.9861936761739196E-2</v>
      </c>
      <c r="AR1239" s="189">
        <f t="shared" si="35"/>
        <v>9.2165080280565137E-2</v>
      </c>
    </row>
    <row r="1240" spans="38:44" ht="11.25" customHeight="1" x14ac:dyDescent="0.25">
      <c r="AL1240" s="30" t="s">
        <v>38</v>
      </c>
      <c r="AM1240" s="29">
        <f>_xll.qlInterestRateIndexFixingDate(IborIndex&amp;Tenor,AN1240,Trigger)</f>
        <v>48089</v>
      </c>
      <c r="AN1240" s="29">
        <f>_xll.qlCalendarAdvance(Calendar,AN1239,AL1240,"f",,Trigger)</f>
        <v>48093</v>
      </c>
      <c r="AO1240" s="29">
        <f>_xll.qlInterestRateIndexMaturity(IborIndex&amp;Tenor,AN1240,Trigger)</f>
        <v>48123</v>
      </c>
      <c r="AP1240" s="66">
        <f>_xll.qlIndexFixing($Z$5,AM1240,,Trigger)</f>
        <v>1.9867055446074922E-2</v>
      </c>
      <c r="AQ1240" s="66">
        <f>_xll.qlIndexFixing($AS$1,AN1240,,Trigger)</f>
        <v>1.9854794193065184E-2</v>
      </c>
      <c r="AR1240" s="189">
        <f t="shared" si="35"/>
        <v>0.12261253009737683</v>
      </c>
    </row>
    <row r="1241" spans="38:44" ht="11.25" customHeight="1" x14ac:dyDescent="0.25">
      <c r="AL1241" s="30" t="s">
        <v>38</v>
      </c>
      <c r="AM1241" s="29">
        <f>_xll.qlInterestRateIndexFixingDate(IborIndex&amp;Tenor,AN1241,Trigger)</f>
        <v>48096</v>
      </c>
      <c r="AN1241" s="29">
        <f>_xll.qlCalendarAdvance(Calendar,AN1240,AL1241,"f",,Trigger)</f>
        <v>48100</v>
      </c>
      <c r="AO1241" s="29">
        <f>_xll.qlInterestRateIndexMaturity(IborIndex&amp;Tenor,AN1241,Trigger)</f>
        <v>48130</v>
      </c>
      <c r="AP1241" s="66">
        <f>_xll.qlIndexFixing($Z$5,AM1241,,Trigger)</f>
        <v>1.9863854700616912E-2</v>
      </c>
      <c r="AQ1241" s="66">
        <f>_xll.qlIndexFixing($AS$1,AN1241,,Trigger)</f>
        <v>1.9847610550876582E-2</v>
      </c>
      <c r="AR1241" s="189">
        <f t="shared" si="35"/>
        <v>0.16244149740329838</v>
      </c>
    </row>
    <row r="1242" spans="38:44" ht="11.25" customHeight="1" x14ac:dyDescent="0.25">
      <c r="AL1242" s="30" t="s">
        <v>38</v>
      </c>
      <c r="AM1242" s="29">
        <f>_xll.qlInterestRateIndexFixingDate(IborIndex&amp;Tenor,AN1242,Trigger)</f>
        <v>48103</v>
      </c>
      <c r="AN1242" s="29">
        <f>_xll.qlCalendarAdvance(Calendar,AN1241,AL1242,"f",,Trigger)</f>
        <v>48107</v>
      </c>
      <c r="AO1242" s="29">
        <f>_xll.qlInterestRateIndexMaturity(IborIndex&amp;Tenor,AN1242,Trigger)</f>
        <v>48137</v>
      </c>
      <c r="AP1242" s="66">
        <f>_xll.qlIndexFixing($Z$5,AM1242,,Trigger)</f>
        <v>1.9860436110416657E-2</v>
      </c>
      <c r="AQ1242" s="66">
        <f>_xll.qlIndexFixing($AS$1,AN1242,,Trigger)</f>
        <v>1.9840385835250829E-2</v>
      </c>
      <c r="AR1242" s="189">
        <f t="shared" si="35"/>
        <v>0.20050275165828246</v>
      </c>
    </row>
    <row r="1243" spans="38:44" ht="11.25" customHeight="1" x14ac:dyDescent="0.25">
      <c r="AL1243" s="30" t="s">
        <v>38</v>
      </c>
      <c r="AM1243" s="29">
        <f>_xll.qlInterestRateIndexFixingDate(IborIndex&amp;Tenor,AN1243,Trigger)</f>
        <v>48110</v>
      </c>
      <c r="AN1243" s="29">
        <f>_xll.qlCalendarAdvance(Calendar,AN1242,AL1243,"f",,Trigger)</f>
        <v>48114</v>
      </c>
      <c r="AO1243" s="29">
        <f>_xll.qlInterestRateIndexMaturity(IborIndex&amp;Tenor,AN1243,Trigger)</f>
        <v>48144</v>
      </c>
      <c r="AP1243" s="66">
        <f>_xll.qlIndexFixing($Z$5,AM1243,,Trigger)</f>
        <v>1.9856798977195389E-2</v>
      </c>
      <c r="AQ1243" s="66">
        <f>_xll.qlIndexFixing($AS$1,AN1243,,Trigger)</f>
        <v>1.9833120046270358E-2</v>
      </c>
      <c r="AR1243" s="189">
        <f t="shared" si="35"/>
        <v>0.23678930925030706</v>
      </c>
    </row>
    <row r="1244" spans="38:44" ht="11.25" customHeight="1" x14ac:dyDescent="0.25">
      <c r="AL1244" s="30" t="s">
        <v>38</v>
      </c>
      <c r="AM1244" s="29">
        <f>_xll.qlInterestRateIndexFixingDate(IborIndex&amp;Tenor,AN1244,Trigger)</f>
        <v>48117</v>
      </c>
      <c r="AN1244" s="29">
        <f>_xll.qlCalendarAdvance(Calendar,AN1243,AL1244,"f",,Trigger)</f>
        <v>48121</v>
      </c>
      <c r="AO1244" s="29">
        <f>_xll.qlInterestRateIndexMaturity(IborIndex&amp;Tenor,AN1244,Trigger)</f>
        <v>48152</v>
      </c>
      <c r="AP1244" s="66">
        <f>_xll.qlIndexFixing($Z$5,AM1244,,Trigger)</f>
        <v>1.9853194436384267E-2</v>
      </c>
      <c r="AQ1244" s="66">
        <f>_xll.qlIndexFixing($AS$1,AN1244,,Trigger)</f>
        <v>1.982581318401011E-2</v>
      </c>
      <c r="AR1244" s="189">
        <f t="shared" si="35"/>
        <v>0.27381252374156229</v>
      </c>
    </row>
    <row r="1245" spans="38:44" ht="11.25" customHeight="1" x14ac:dyDescent="0.25">
      <c r="AL1245" s="30" t="s">
        <v>38</v>
      </c>
      <c r="AM1245" s="29">
        <f>_xll.qlInterestRateIndexFixingDate(IborIndex&amp;Tenor,AN1245,Trigger)</f>
        <v>48124</v>
      </c>
      <c r="AN1245" s="29">
        <f>_xll.qlCalendarAdvance(Calendar,AN1244,AL1245,"f",,Trigger)</f>
        <v>48128</v>
      </c>
      <c r="AO1245" s="29">
        <f>_xll.qlInterestRateIndexMaturity(IborIndex&amp;Tenor,AN1245,Trigger)</f>
        <v>48159</v>
      </c>
      <c r="AP1245" s="66">
        <f>_xll.qlIndexFixing($Z$5,AM1245,,Trigger)</f>
        <v>1.984910212398306E-2</v>
      </c>
      <c r="AQ1245" s="66">
        <f>_xll.qlIndexFixing($AS$1,AN1245,,Trigger)</f>
        <v>1.9818465248552519E-2</v>
      </c>
      <c r="AR1245" s="189">
        <f t="shared" si="35"/>
        <v>0.30636875430541111</v>
      </c>
    </row>
    <row r="1246" spans="38:44" ht="11.25" customHeight="1" x14ac:dyDescent="0.25">
      <c r="AL1246" s="30" t="s">
        <v>38</v>
      </c>
      <c r="AM1246" s="29">
        <f>_xll.qlInterestRateIndexFixingDate(IborIndex&amp;Tenor,AN1246,Trigger)</f>
        <v>48131</v>
      </c>
      <c r="AN1246" s="29">
        <f>_xll.qlCalendarAdvance(Calendar,AN1245,AL1246,"f",,Trigger)</f>
        <v>48135</v>
      </c>
      <c r="AO1246" s="29">
        <f>_xll.qlInterestRateIndexMaturity(IborIndex&amp;Tenor,AN1246,Trigger)</f>
        <v>48166</v>
      </c>
      <c r="AP1246" s="66">
        <f>_xll.qlIndexFixing($Z$5,AM1246,,Trigger)</f>
        <v>1.9844789111831764E-2</v>
      </c>
      <c r="AQ1246" s="66">
        <f>_xll.qlIndexFixing($AS$1,AN1246,,Trigger)</f>
        <v>1.9811076239975023E-2</v>
      </c>
      <c r="AR1246" s="189">
        <f t="shared" si="35"/>
        <v>0.33712871856741294</v>
      </c>
    </row>
    <row r="1247" spans="38:44" ht="11.25" customHeight="1" x14ac:dyDescent="0.25">
      <c r="AL1247" s="30" t="s">
        <v>38</v>
      </c>
      <c r="AM1247" s="29">
        <f>_xll.qlInterestRateIndexFixingDate(IborIndex&amp;Tenor,AN1247,Trigger)</f>
        <v>48138</v>
      </c>
      <c r="AN1247" s="29">
        <f>_xll.qlCalendarAdvance(Calendar,AN1246,AL1247,"f",,Trigger)</f>
        <v>48142</v>
      </c>
      <c r="AO1247" s="29">
        <f>_xll.qlInterestRateIndexMaturity(IborIndex&amp;Tenor,AN1247,Trigger)</f>
        <v>48173</v>
      </c>
      <c r="AP1247" s="66">
        <f>_xll.qlIndexFixing($Z$5,AM1247,,Trigger)</f>
        <v>1.9840254701683758E-2</v>
      </c>
      <c r="AQ1247" s="66">
        <f>_xll.qlIndexFixing($AS$1,AN1247,,Trigger)</f>
        <v>1.9803646158362553E-2</v>
      </c>
      <c r="AR1247" s="189">
        <f t="shared" si="35"/>
        <v>0.36608543321204473</v>
      </c>
    </row>
    <row r="1248" spans="38:44" ht="11.25" customHeight="1" x14ac:dyDescent="0.25">
      <c r="AL1248" s="30" t="s">
        <v>38</v>
      </c>
      <c r="AM1248" s="29">
        <f>_xll.qlInterestRateIndexFixingDate(IborIndex&amp;Tenor,AN1248,Trigger)</f>
        <v>48145</v>
      </c>
      <c r="AN1248" s="29">
        <f>_xll.qlCalendarAdvance(Calendar,AN1247,AL1248,"f",,Trigger)</f>
        <v>48149</v>
      </c>
      <c r="AO1248" s="29">
        <f>_xll.qlInterestRateIndexMaturity(IborIndex&amp;Tenor,AN1248,Trigger)</f>
        <v>48180</v>
      </c>
      <c r="AP1248" s="66">
        <f>_xll.qlIndexFixing($Z$5,AM1248,,Trigger)</f>
        <v>1.983549819529758E-2</v>
      </c>
      <c r="AQ1248" s="66">
        <f>_xll.qlIndexFixing($AS$1,AN1248,,Trigger)</f>
        <v>1.9796153727538256E-2</v>
      </c>
      <c r="AR1248" s="189">
        <f t="shared" si="35"/>
        <v>0.39344467759324514</v>
      </c>
    </row>
    <row r="1249" spans="38:44" ht="11.25" customHeight="1" x14ac:dyDescent="0.25">
      <c r="AL1249" s="30" t="s">
        <v>38</v>
      </c>
      <c r="AM1249" s="29">
        <f>_xll.qlInterestRateIndexFixingDate(IborIndex&amp;Tenor,AN1249,Trigger)</f>
        <v>48152</v>
      </c>
      <c r="AN1249" s="29">
        <f>_xll.qlCalendarAdvance(Calendar,AN1248,AL1249,"f",,Trigger)</f>
        <v>48156</v>
      </c>
      <c r="AO1249" s="29">
        <f>_xll.qlInterestRateIndexMaturity(IborIndex&amp;Tenor,AN1249,Trigger)</f>
        <v>48186</v>
      </c>
      <c r="AP1249" s="66">
        <f>_xll.qlIndexFixing($Z$5,AM1249,,Trigger)</f>
        <v>1.9830347672720627E-2</v>
      </c>
      <c r="AQ1249" s="66">
        <f>_xll.qlIndexFixing($AS$1,AN1249,,Trigger)</f>
        <v>1.9788662776352439E-2</v>
      </c>
      <c r="AR1249" s="189">
        <f t="shared" si="35"/>
        <v>0.41684896368188173</v>
      </c>
    </row>
    <row r="1250" spans="38:44" ht="11.25" customHeight="1" x14ac:dyDescent="0.25">
      <c r="AL1250" s="30" t="s">
        <v>38</v>
      </c>
      <c r="AM1250" s="29">
        <f>_xll.qlInterestRateIndexFixingDate(IborIndex&amp;Tenor,AN1250,Trigger)</f>
        <v>48159</v>
      </c>
      <c r="AN1250" s="29">
        <f>_xll.qlCalendarAdvance(Calendar,AN1249,AL1250,"f",,Trigger)</f>
        <v>48163</v>
      </c>
      <c r="AO1250" s="29">
        <f>_xll.qlInterestRateIndexMaturity(IborIndex&amp;Tenor,AN1250,Trigger)</f>
        <v>48193</v>
      </c>
      <c r="AP1250" s="66">
        <f>_xll.qlIndexFixing($Z$5,AM1250,,Trigger)</f>
        <v>1.9825161187775109E-2</v>
      </c>
      <c r="AQ1250" s="66">
        <f>_xll.qlIndexFixing($AS$1,AN1250,,Trigger)</f>
        <v>1.9781109476117165E-2</v>
      </c>
      <c r="AR1250" s="189">
        <f t="shared" si="35"/>
        <v>0.44051711657944193</v>
      </c>
    </row>
    <row r="1251" spans="38:44" ht="11.25" customHeight="1" x14ac:dyDescent="0.25">
      <c r="AL1251" s="30" t="s">
        <v>38</v>
      </c>
      <c r="AM1251" s="29">
        <f>_xll.qlInterestRateIndexFixingDate(IborIndex&amp;Tenor,AN1251,Trigger)</f>
        <v>48166</v>
      </c>
      <c r="AN1251" s="29">
        <f>_xll.qlCalendarAdvance(Calendar,AN1250,AL1251,"f",,Trigger)</f>
        <v>48170</v>
      </c>
      <c r="AO1251" s="29">
        <f>_xll.qlInterestRateIndexMaturity(IborIndex&amp;Tenor,AN1251,Trigger)</f>
        <v>48200</v>
      </c>
      <c r="AP1251" s="66">
        <f>_xll.qlIndexFixing($Z$5,AM1251,,Trigger)</f>
        <v>1.9819750574082029E-2</v>
      </c>
      <c r="AQ1251" s="66">
        <f>_xll.qlIndexFixing($AS$1,AN1251,,Trigger)</f>
        <v>1.9773515103171657E-2</v>
      </c>
      <c r="AR1251" s="189">
        <f t="shared" si="35"/>
        <v>0.46235470910371834</v>
      </c>
    </row>
    <row r="1252" spans="38:44" ht="11.25" customHeight="1" x14ac:dyDescent="0.25">
      <c r="AL1252" s="30" t="s">
        <v>38</v>
      </c>
      <c r="AM1252" s="29">
        <f>_xll.qlInterestRateIndexFixingDate(IborIndex&amp;Tenor,AN1252,Trigger)</f>
        <v>48173</v>
      </c>
      <c r="AN1252" s="29">
        <f>_xll.qlCalendarAdvance(Calendar,AN1251,AL1252,"f",,Trigger)</f>
        <v>48177</v>
      </c>
      <c r="AO1252" s="29">
        <f>_xll.qlInterestRateIndexMaturity(IborIndex&amp;Tenor,AN1252,Trigger)</f>
        <v>48211</v>
      </c>
      <c r="AP1252" s="66">
        <f>_xll.qlIndexFixing($Z$5,AM1252,,Trigger)</f>
        <v>1.9814594169962341E-2</v>
      </c>
      <c r="AQ1252" s="66">
        <f>_xll.qlIndexFixing($AS$1,AN1252,,Trigger)</f>
        <v>1.9765879657603347E-2</v>
      </c>
      <c r="AR1252" s="189">
        <f t="shared" si="35"/>
        <v>0.48714512358993822</v>
      </c>
    </row>
    <row r="1253" spans="38:44" ht="11.25" customHeight="1" x14ac:dyDescent="0.25">
      <c r="AL1253" s="30" t="s">
        <v>38</v>
      </c>
      <c r="AM1253" s="29">
        <f>_xll.qlInterestRateIndexFixingDate(IborIndex&amp;Tenor,AN1253,Trigger)</f>
        <v>48180</v>
      </c>
      <c r="AN1253" s="29">
        <f>_xll.qlCalendarAdvance(Calendar,AN1252,AL1253,"f",,Trigger)</f>
        <v>48184</v>
      </c>
      <c r="AO1253" s="29">
        <f>_xll.qlInterestRateIndexMaturity(IborIndex&amp;Tenor,AN1253,Trigger)</f>
        <v>48215</v>
      </c>
      <c r="AP1253" s="66">
        <f>_xll.qlIndexFixing($Z$5,AM1253,,Trigger)</f>
        <v>1.980835978244385E-2</v>
      </c>
      <c r="AQ1253" s="66">
        <f>_xll.qlIndexFixing($AS$1,AN1253,,Trigger)</f>
        <v>1.9758203139489672E-2</v>
      </c>
      <c r="AR1253" s="189">
        <f t="shared" si="35"/>
        <v>0.50156642954178599</v>
      </c>
    </row>
    <row r="1254" spans="38:44" ht="11.25" customHeight="1" x14ac:dyDescent="0.25">
      <c r="AL1254" s="30" t="s">
        <v>38</v>
      </c>
      <c r="AM1254" s="29">
        <f>_xll.qlInterestRateIndexFixingDate(IborIndex&amp;Tenor,AN1254,Trigger)</f>
        <v>48187</v>
      </c>
      <c r="AN1254" s="29">
        <f>_xll.qlCalendarAdvance(Calendar,AN1253,AL1254,"f",,Trigger)</f>
        <v>48191</v>
      </c>
      <c r="AO1254" s="29">
        <f>_xll.qlInterestRateIndexMaturity(IborIndex&amp;Tenor,AN1254,Trigger)</f>
        <v>48222</v>
      </c>
      <c r="AP1254" s="66">
        <f>_xll.qlIndexFixing($Z$5,AM1254,,Trigger)</f>
        <v>1.980225603641653E-2</v>
      </c>
      <c r="AQ1254" s="66">
        <f>_xll.qlIndexFixing($AS$1,AN1254,,Trigger)</f>
        <v>1.9750485548918062E-2</v>
      </c>
      <c r="AR1254" s="189">
        <f t="shared" si="35"/>
        <v>0.51770487498468265</v>
      </c>
    </row>
    <row r="1255" spans="38:44" ht="11.25" customHeight="1" x14ac:dyDescent="0.25">
      <c r="AL1255" s="30" t="s">
        <v>38</v>
      </c>
      <c r="AM1255" s="29">
        <f>_xll.qlInterestRateIndexFixingDate(IborIndex&amp;Tenor,AN1255,Trigger)</f>
        <v>48194</v>
      </c>
      <c r="AN1255" s="29">
        <f>_xll.qlCalendarAdvance(Calendar,AN1254,AL1255,"f",,Trigger)</f>
        <v>48198</v>
      </c>
      <c r="AO1255" s="29">
        <f>_xll.qlInterestRateIndexMaturity(IborIndex&amp;Tenor,AN1255,Trigger)</f>
        <v>48229</v>
      </c>
      <c r="AP1255" s="66">
        <f>_xll.qlIndexFixing($Z$5,AM1255,,Trigger)</f>
        <v>1.9795925306875937E-2</v>
      </c>
      <c r="AQ1255" s="66">
        <f>_xll.qlIndexFixing($AS$1,AN1255,,Trigger)</f>
        <v>1.9742726885970951E-2</v>
      </c>
      <c r="AR1255" s="189">
        <f t="shared" si="35"/>
        <v>0.531984209049853</v>
      </c>
    </row>
    <row r="1256" spans="38:44" ht="11.25" customHeight="1" x14ac:dyDescent="0.25">
      <c r="AL1256" s="30" t="s">
        <v>38</v>
      </c>
      <c r="AM1256" s="29">
        <f>_xll.qlInterestRateIndexFixingDate(IborIndex&amp;Tenor,AN1256,Trigger)</f>
        <v>48201</v>
      </c>
      <c r="AN1256" s="29">
        <f>_xll.qlCalendarAdvance(Calendar,AN1255,AL1256,"f",,Trigger)</f>
        <v>48205</v>
      </c>
      <c r="AO1256" s="29">
        <f>_xll.qlInterestRateIndexMaturity(IborIndex&amp;Tenor,AN1256,Trigger)</f>
        <v>48236</v>
      </c>
      <c r="AP1256" s="66">
        <f>_xll.qlIndexFixing($Z$5,AM1256,,Trigger)</f>
        <v>1.9789366895704378E-2</v>
      </c>
      <c r="AQ1256" s="66">
        <f>_xll.qlIndexFixing($AS$1,AN1256,,Trigger)</f>
        <v>1.9730473694939212E-2</v>
      </c>
      <c r="AR1256" s="189">
        <f t="shared" si="35"/>
        <v>0.58893200765165743</v>
      </c>
    </row>
    <row r="1257" spans="38:44" ht="11.25" customHeight="1" x14ac:dyDescent="0.25">
      <c r="AL1257" s="30" t="s">
        <v>38</v>
      </c>
      <c r="AM1257" s="29">
        <f>_xll.qlInterestRateIndexFixingDate(IborIndex&amp;Tenor,AN1257,Trigger)</f>
        <v>48206</v>
      </c>
      <c r="AN1257" s="29">
        <f>_xll.qlCalendarAdvance(Calendar,AN1256,AL1257,"f",,Trigger)</f>
        <v>48212</v>
      </c>
      <c r="AO1257" s="29">
        <f>_xll.qlInterestRateIndexMaturity(IborIndex&amp;Tenor,AN1257,Trigger)</f>
        <v>48243</v>
      </c>
      <c r="AP1257" s="66">
        <f>_xll.qlIndexFixing($Z$5,AM1257,,Trigger)</f>
        <v>1.978258010478931E-2</v>
      </c>
      <c r="AQ1257" s="66">
        <f>_xll.qlIndexFixing($AS$1,AN1257,,Trigger)</f>
        <v>1.9725986773573147E-2</v>
      </c>
      <c r="AR1257" s="189">
        <f t="shared" si="35"/>
        <v>0.56593331216162746</v>
      </c>
    </row>
    <row r="1258" spans="38:44" ht="11.25" customHeight="1" x14ac:dyDescent="0.25">
      <c r="AL1258" s="30" t="s">
        <v>38</v>
      </c>
      <c r="AM1258" s="29">
        <f>_xll.qlInterestRateIndexFixingDate(IborIndex&amp;Tenor,AN1258,Trigger)</f>
        <v>48215</v>
      </c>
      <c r="AN1258" s="29">
        <f>_xll.qlCalendarAdvance(Calendar,AN1257,AL1258,"f",,Trigger)</f>
        <v>48219</v>
      </c>
      <c r="AO1258" s="29">
        <f>_xll.qlInterestRateIndexMaturity(IborIndex&amp;Tenor,AN1258,Trigger)</f>
        <v>48250</v>
      </c>
      <c r="AP1258" s="66">
        <f>_xll.qlIndexFixing($Z$5,AM1258,,Trigger)</f>
        <v>1.9775564236036255E-2</v>
      </c>
      <c r="AQ1258" s="66">
        <f>_xll.qlIndexFixing($AS$1,AN1258,,Trigger)</f>
        <v>1.9719204463738427E-2</v>
      </c>
      <c r="AR1258" s="189">
        <f t="shared" si="35"/>
        <v>0.56359772297828736</v>
      </c>
    </row>
    <row r="1259" spans="38:44" ht="11.25" customHeight="1" x14ac:dyDescent="0.25">
      <c r="AL1259" s="30" t="s">
        <v>38</v>
      </c>
      <c r="AM1259" s="29">
        <f>_xll.qlInterestRateIndexFixingDate(IborIndex&amp;Tenor,AN1259,Trigger)</f>
        <v>48222</v>
      </c>
      <c r="AN1259" s="29">
        <f>_xll.qlCalendarAdvance(Calendar,AN1258,AL1259,"f",,Trigger)</f>
        <v>48226</v>
      </c>
      <c r="AO1259" s="29">
        <f>_xll.qlInterestRateIndexMaturity(IborIndex&amp;Tenor,AN1259,Trigger)</f>
        <v>48257</v>
      </c>
      <c r="AP1259" s="66">
        <f>_xll.qlIndexFixing($Z$5,AM1259,,Trigger)</f>
        <v>1.9768318591371358E-2</v>
      </c>
      <c r="AQ1259" s="66">
        <f>_xll.qlIndexFixing($AS$1,AN1259,,Trigger)</f>
        <v>1.9711281512146128E-2</v>
      </c>
      <c r="AR1259" s="189">
        <f t="shared" si="35"/>
        <v>0.57037079225229914</v>
      </c>
    </row>
    <row r="1260" spans="38:44" ht="11.25" customHeight="1" x14ac:dyDescent="0.25">
      <c r="AL1260" s="30" t="s">
        <v>38</v>
      </c>
      <c r="AM1260" s="29">
        <f>_xll.qlInterestRateIndexFixingDate(IborIndex&amp;Tenor,AN1260,Trigger)</f>
        <v>48229</v>
      </c>
      <c r="AN1260" s="29">
        <f>_xll.qlCalendarAdvance(Calendar,AN1259,AL1260,"f",,Trigger)</f>
        <v>48233</v>
      </c>
      <c r="AO1260" s="29">
        <f>_xll.qlInterestRateIndexMaturity(IborIndex&amp;Tenor,AN1260,Trigger)</f>
        <v>48264</v>
      </c>
      <c r="AP1260" s="66">
        <f>_xll.qlIndexFixing($Z$5,AM1260,,Trigger)</f>
        <v>1.9760842472723333E-2</v>
      </c>
      <c r="AQ1260" s="66">
        <f>_xll.qlIndexFixing($AS$1,AN1260,,Trigger)</f>
        <v>1.9703317488612981E-2</v>
      </c>
      <c r="AR1260" s="189">
        <f t="shared" si="35"/>
        <v>0.57524984110352007</v>
      </c>
    </row>
    <row r="1261" spans="38:44" ht="11.25" customHeight="1" x14ac:dyDescent="0.25">
      <c r="AL1261" s="30" t="s">
        <v>38</v>
      </c>
      <c r="AM1261" s="29">
        <f>_xll.qlInterestRateIndexFixingDate(IborIndex&amp;Tenor,AN1261,Trigger)</f>
        <v>48236</v>
      </c>
      <c r="AN1261" s="29">
        <f>_xll.qlCalendarAdvance(Calendar,AN1260,AL1261,"f",,Trigger)</f>
        <v>48240</v>
      </c>
      <c r="AO1261" s="29">
        <f>_xll.qlInterestRateIndexMaturity(IborIndex&amp;Tenor,AN1261,Trigger)</f>
        <v>48271</v>
      </c>
      <c r="AP1261" s="66">
        <f>_xll.qlIndexFixing($Z$5,AM1261,,Trigger)</f>
        <v>1.9753135182054429E-2</v>
      </c>
      <c r="AQ1261" s="66">
        <f>_xll.qlIndexFixing($AS$1,AN1261,,Trigger)</f>
        <v>1.9695422096110433E-2</v>
      </c>
      <c r="AR1261" s="189">
        <f t="shared" si="35"/>
        <v>0.57713085943995879</v>
      </c>
    </row>
    <row r="1262" spans="38:44" ht="11.25" customHeight="1" x14ac:dyDescent="0.25">
      <c r="AL1262" s="30" t="s">
        <v>38</v>
      </c>
      <c r="AM1262" s="29">
        <f>_xll.qlInterestRateIndexFixingDate(IborIndex&amp;Tenor,AN1262,Trigger)</f>
        <v>48243</v>
      </c>
      <c r="AN1262" s="29">
        <f>_xll.qlCalendarAdvance(Calendar,AN1261,AL1262,"f",,Trigger)</f>
        <v>48247</v>
      </c>
      <c r="AO1262" s="29">
        <f>_xll.qlInterestRateIndexMaturity(IborIndex&amp;Tenor,AN1262,Trigger)</f>
        <v>48276</v>
      </c>
      <c r="AP1262" s="66">
        <f>_xll.qlIndexFixing($Z$5,AM1262,,Trigger)</f>
        <v>1.9745285675996246E-2</v>
      </c>
      <c r="AQ1262" s="66">
        <f>_xll.qlIndexFixing($AS$1,AN1262,,Trigger)</f>
        <v>1.9687386047762295E-2</v>
      </c>
      <c r="AR1262" s="189">
        <f t="shared" si="35"/>
        <v>0.57899628233951117</v>
      </c>
    </row>
    <row r="1263" spans="38:44" ht="11.25" customHeight="1" x14ac:dyDescent="0.25">
      <c r="AL1263" s="30" t="s">
        <v>38</v>
      </c>
      <c r="AM1263" s="29">
        <f>_xll.qlInterestRateIndexFixingDate(IborIndex&amp;Tenor,AN1263,Trigger)</f>
        <v>48250</v>
      </c>
      <c r="AN1263" s="29">
        <f>_xll.qlCalendarAdvance(Calendar,AN1262,AL1263,"f",,Trigger)</f>
        <v>48254</v>
      </c>
      <c r="AO1263" s="29">
        <f>_xll.qlInterestRateIndexMaturity(IborIndex&amp;Tenor,AN1263,Trigger)</f>
        <v>48283</v>
      </c>
      <c r="AP1263" s="66">
        <f>_xll.qlIndexFixing($Z$5,AM1263,,Trigger)</f>
        <v>1.9737148177004359E-2</v>
      </c>
      <c r="AQ1263" s="66">
        <f>_xll.qlIndexFixing($AS$1,AN1263,,Trigger)</f>
        <v>1.9679308933907298E-2</v>
      </c>
      <c r="AR1263" s="189">
        <f t="shared" si="35"/>
        <v>0.57839243097060344</v>
      </c>
    </row>
    <row r="1264" spans="38:44" ht="11.25" customHeight="1" x14ac:dyDescent="0.25">
      <c r="AL1264" s="30" t="s">
        <v>38</v>
      </c>
      <c r="AM1264" s="29">
        <f>_xll.qlInterestRateIndexFixingDate(IborIndex&amp;Tenor,AN1264,Trigger)</f>
        <v>48257</v>
      </c>
      <c r="AN1264" s="29">
        <f>_xll.qlCalendarAdvance(Calendar,AN1263,AL1264,"f",,Trigger)</f>
        <v>48261</v>
      </c>
      <c r="AO1264" s="29">
        <f>_xll.qlInterestRateIndexMaturity(IborIndex&amp;Tenor,AN1264,Trigger)</f>
        <v>48290</v>
      </c>
      <c r="AP1264" s="66">
        <f>_xll.qlIndexFixing($Z$5,AM1264,,Trigger)</f>
        <v>1.9728777536817847E-2</v>
      </c>
      <c r="AQ1264" s="66">
        <f>_xll.qlIndexFixing($AS$1,AN1264,,Trigger)</f>
        <v>1.9671190754622626E-2</v>
      </c>
      <c r="AR1264" s="189">
        <f t="shared" si="35"/>
        <v>0.57586782195220154</v>
      </c>
    </row>
    <row r="1265" spans="38:44" ht="11.25" customHeight="1" x14ac:dyDescent="0.25">
      <c r="AL1265" s="30" t="s">
        <v>38</v>
      </c>
      <c r="AM1265" s="29">
        <f>_xll.qlInterestRateIndexFixingDate(IborIndex&amp;Tenor,AN1265,Trigger)</f>
        <v>48264</v>
      </c>
      <c r="AN1265" s="29">
        <f>_xll.qlCalendarAdvance(Calendar,AN1264,AL1265,"f",,Trigger)</f>
        <v>48268</v>
      </c>
      <c r="AO1265" s="29">
        <f>_xll.qlInterestRateIndexMaturity(IborIndex&amp;Tenor,AN1265,Trigger)</f>
        <v>48297</v>
      </c>
      <c r="AP1265" s="66">
        <f>_xll.qlIndexFixing($Z$5,AM1265,,Trigger)</f>
        <v>1.9720173057490183E-2</v>
      </c>
      <c r="AQ1265" s="66">
        <f>_xll.qlIndexFixing($AS$1,AN1265,,Trigger)</f>
        <v>1.9662830575198405E-2</v>
      </c>
      <c r="AR1265" s="189">
        <f t="shared" si="35"/>
        <v>0.57342482291777852</v>
      </c>
    </row>
    <row r="1266" spans="38:44" ht="11.25" customHeight="1" x14ac:dyDescent="0.25">
      <c r="AL1266" s="30" t="s">
        <v>38</v>
      </c>
      <c r="AM1266" s="29">
        <f>_xll.qlInterestRateIndexFixingDate(IborIndex&amp;Tenor,AN1266,Trigger)</f>
        <v>48271</v>
      </c>
      <c r="AN1266" s="29">
        <f>_xll.qlCalendarAdvance(Calendar,AN1265,AL1266,"f",,Trigger)</f>
        <v>48275</v>
      </c>
      <c r="AO1266" s="29">
        <f>_xll.qlInterestRateIndexMaturity(IborIndex&amp;Tenor,AN1266,Trigger)</f>
        <v>48306</v>
      </c>
      <c r="AP1266" s="66">
        <f>_xll.qlIndexFixing($Z$5,AM1266,,Trigger)</f>
        <v>1.9711106717732751E-2</v>
      </c>
      <c r="AQ1266" s="66">
        <f>_xll.qlIndexFixing($AS$1,AN1266,,Trigger)</f>
        <v>1.9654670841439958E-2</v>
      </c>
      <c r="AR1266" s="189">
        <f t="shared" si="35"/>
        <v>0.5643587629279232</v>
      </c>
    </row>
    <row r="1267" spans="38:44" ht="11.25" customHeight="1" x14ac:dyDescent="0.25">
      <c r="AL1267" s="30" t="s">
        <v>38</v>
      </c>
      <c r="AM1267" s="29">
        <f>_xll.qlInterestRateIndexFixingDate(IborIndex&amp;Tenor,AN1267,Trigger)</f>
        <v>48278</v>
      </c>
      <c r="AN1267" s="29">
        <f>_xll.qlCalendarAdvance(Calendar,AN1266,AL1267,"f",,Trigger)</f>
        <v>48282</v>
      </c>
      <c r="AO1267" s="29">
        <f>_xll.qlInterestRateIndexMaturity(IborIndex&amp;Tenor,AN1267,Trigger)</f>
        <v>48313</v>
      </c>
      <c r="AP1267" s="66">
        <f>_xll.qlIndexFixing($Z$5,AM1267,,Trigger)</f>
        <v>1.970199773678516E-2</v>
      </c>
      <c r="AQ1267" s="66">
        <f>_xll.qlIndexFixing($AS$1,AN1267,,Trigger)</f>
        <v>1.9646419316748931E-2</v>
      </c>
      <c r="AR1267" s="189">
        <f t="shared" si="35"/>
        <v>0.55578420036228593</v>
      </c>
    </row>
    <row r="1268" spans="38:44" ht="11.25" customHeight="1" x14ac:dyDescent="0.25">
      <c r="AL1268" s="30" t="s">
        <v>38</v>
      </c>
      <c r="AM1268" s="29">
        <f>_xll.qlInterestRateIndexFixingDate(IborIndex&amp;Tenor,AN1268,Trigger)</f>
        <v>48285</v>
      </c>
      <c r="AN1268" s="29">
        <f>_xll.qlCalendarAdvance(Calendar,AN1267,AL1268,"f",,Trigger)</f>
        <v>48289</v>
      </c>
      <c r="AO1268" s="29">
        <f>_xll.qlInterestRateIndexMaturity(IborIndex&amp;Tenor,AN1268,Trigger)</f>
        <v>48320</v>
      </c>
      <c r="AP1268" s="66">
        <f>_xll.qlIndexFixing($Z$5,AM1268,,Trigger)</f>
        <v>1.9692652697918551E-2</v>
      </c>
      <c r="AQ1268" s="66">
        <f>_xll.qlIndexFixing($AS$1,AN1268,,Trigger)</f>
        <v>1.9638126720818994E-2</v>
      </c>
      <c r="AR1268" s="189">
        <f t="shared" si="35"/>
        <v>0.54525977099557221</v>
      </c>
    </row>
    <row r="1269" spans="38:44" ht="11.25" customHeight="1" x14ac:dyDescent="0.25">
      <c r="AL1269" s="30" t="s">
        <v>38</v>
      </c>
      <c r="AM1269" s="29">
        <f>_xll.qlInterestRateIndexFixingDate(IborIndex&amp;Tenor,AN1269,Trigger)</f>
        <v>48292</v>
      </c>
      <c r="AN1269" s="29">
        <f>_xll.qlCalendarAdvance(Calendar,AN1268,AL1269,"f",,Trigger)</f>
        <v>48296</v>
      </c>
      <c r="AO1269" s="29">
        <f>_xll.qlInterestRateIndexMaturity(IborIndex&amp;Tenor,AN1269,Trigger)</f>
        <v>48327</v>
      </c>
      <c r="AP1269" s="66">
        <f>_xll.qlIndexFixing($Z$5,AM1269,,Trigger)</f>
        <v>1.9683070903218941E-2</v>
      </c>
      <c r="AQ1269" s="66">
        <f>_xll.qlIndexFixing($AS$1,AN1269,,Trigger)</f>
        <v>1.9629793053742572E-2</v>
      </c>
      <c r="AR1269" s="189">
        <f t="shared" si="35"/>
        <v>0.53277849476368599</v>
      </c>
    </row>
    <row r="1270" spans="38:44" ht="11.25" customHeight="1" x14ac:dyDescent="0.25">
      <c r="AL1270" s="30" t="s">
        <v>38</v>
      </c>
      <c r="AM1270" s="29">
        <f>_xll.qlInterestRateIndexFixingDate(IborIndex&amp;Tenor,AN1270,Trigger)</f>
        <v>48297</v>
      </c>
      <c r="AN1270" s="29">
        <f>_xll.qlCalendarAdvance(Calendar,AN1269,AL1270,"f",,Trigger)</f>
        <v>48303</v>
      </c>
      <c r="AO1270" s="29">
        <f>_xll.qlInterestRateIndexMaturity(IborIndex&amp;Tenor,AN1270,Trigger)</f>
        <v>48334</v>
      </c>
      <c r="AP1270" s="66">
        <f>_xll.qlIndexFixing($Z$5,AM1270,,Trigger)</f>
        <v>1.9673251654782654E-2</v>
      </c>
      <c r="AQ1270" s="66">
        <f>_xll.qlIndexFixing($AS$1,AN1270,,Trigger)</f>
        <v>1.9621418315612094E-2</v>
      </c>
      <c r="AR1270" s="189">
        <f t="shared" si="35"/>
        <v>0.51833339170560822</v>
      </c>
    </row>
    <row r="1271" spans="38:44" ht="11.25" customHeight="1" x14ac:dyDescent="0.25">
      <c r="AL1271" s="30" t="s">
        <v>38</v>
      </c>
      <c r="AM1271" s="29">
        <f>_xll.qlInterestRateIndexFixingDate(IborIndex&amp;Tenor,AN1271,Trigger)</f>
        <v>48306</v>
      </c>
      <c r="AN1271" s="29">
        <f>_xll.qlCalendarAdvance(Calendar,AN1270,AL1271,"f",,Trigger)</f>
        <v>48310</v>
      </c>
      <c r="AO1271" s="29">
        <f>_xll.qlInterestRateIndexMaturity(IborIndex&amp;Tenor,AN1271,Trigger)</f>
        <v>48340</v>
      </c>
      <c r="AP1271" s="66">
        <f>_xll.qlIndexFixing($Z$5,AM1271,,Trigger)</f>
        <v>1.966339621098534E-2</v>
      </c>
      <c r="AQ1271" s="66">
        <f>_xll.qlIndexFixing($AS$1,AN1271,,Trigger)</f>
        <v>1.9613002506517485E-2</v>
      </c>
      <c r="AR1271" s="189">
        <f t="shared" si="35"/>
        <v>0.5039370446785485</v>
      </c>
    </row>
    <row r="1272" spans="38:44" ht="11.25" customHeight="1" x14ac:dyDescent="0.25">
      <c r="AL1272" s="30" t="s">
        <v>38</v>
      </c>
      <c r="AM1272" s="29">
        <f>_xll.qlInterestRateIndexFixingDate(IborIndex&amp;Tenor,AN1272,Trigger)</f>
        <v>48313</v>
      </c>
      <c r="AN1272" s="29">
        <f>_xll.qlCalendarAdvance(Calendar,AN1271,AL1272,"f",,Trigger)</f>
        <v>48317</v>
      </c>
      <c r="AO1272" s="29">
        <f>_xll.qlInterestRateIndexMaturity(IborIndex&amp;Tenor,AN1272,Trigger)</f>
        <v>48347</v>
      </c>
      <c r="AP1272" s="66">
        <f>_xll.qlIndexFixing($Z$5,AM1272,,Trigger)</f>
        <v>1.9653117642303819E-2</v>
      </c>
      <c r="AQ1272" s="66">
        <f>_xll.qlIndexFixing($AS$1,AN1272,,Trigger)</f>
        <v>1.9604545626556169E-2</v>
      </c>
      <c r="AR1272" s="189">
        <f t="shared" si="35"/>
        <v>0.4857201574764991</v>
      </c>
    </row>
    <row r="1273" spans="38:44" ht="11.25" customHeight="1" x14ac:dyDescent="0.25">
      <c r="AL1273" s="30" t="s">
        <v>38</v>
      </c>
      <c r="AM1273" s="29">
        <f>_xll.qlInterestRateIndexFixingDate(IborIndex&amp;Tenor,AN1273,Trigger)</f>
        <v>48320</v>
      </c>
      <c r="AN1273" s="29">
        <f>_xll.qlCalendarAdvance(Calendar,AN1272,AL1273,"f",,Trigger)</f>
        <v>48324</v>
      </c>
      <c r="AO1273" s="29">
        <f>_xll.qlInterestRateIndexMaturity(IborIndex&amp;Tenor,AN1273,Trigger)</f>
        <v>48354</v>
      </c>
      <c r="AP1273" s="66">
        <f>_xll.qlIndexFixing($Z$5,AM1273,,Trigger)</f>
        <v>1.9642599588891585E-2</v>
      </c>
      <c r="AQ1273" s="66">
        <f>_xll.qlIndexFixing($AS$1,AN1273,,Trigger)</f>
        <v>1.9596047675810579E-2</v>
      </c>
      <c r="AR1273" s="189">
        <f t="shared" si="35"/>
        <v>0.4655191308100548</v>
      </c>
    </row>
    <row r="1274" spans="38:44" ht="11.25" customHeight="1" x14ac:dyDescent="0.25">
      <c r="AL1274" s="30" t="s">
        <v>38</v>
      </c>
      <c r="AM1274" s="29">
        <f>_xll.qlInterestRateIndexFixingDate(IborIndex&amp;Tenor,AN1274,Trigger)</f>
        <v>48327</v>
      </c>
      <c r="AN1274" s="29">
        <f>_xll.qlCalendarAdvance(Calendar,AN1273,AL1274,"f",,Trigger)</f>
        <v>48331</v>
      </c>
      <c r="AO1274" s="29">
        <f>_xll.qlInterestRateIndexMaturity(IborIndex&amp;Tenor,AN1274,Trigger)</f>
        <v>48361</v>
      </c>
      <c r="AP1274" s="66">
        <f>_xll.qlIndexFixing($Z$5,AM1274,,Trigger)</f>
        <v>1.963184135292817E-2</v>
      </c>
      <c r="AQ1274" s="66">
        <f>_xll.qlIndexFixing($AS$1,AN1274,,Trigger)</f>
        <v>1.9587508654383134E-2</v>
      </c>
      <c r="AR1274" s="189">
        <f t="shared" si="35"/>
        <v>0.44332698545035409</v>
      </c>
    </row>
    <row r="1275" spans="38:44" ht="11.25" customHeight="1" x14ac:dyDescent="0.25">
      <c r="AL1275" s="30" t="s">
        <v>38</v>
      </c>
      <c r="AM1275" s="29">
        <f>_xll.qlInterestRateIndexFixingDate(IborIndex&amp;Tenor,AN1275,Trigger)</f>
        <v>48334</v>
      </c>
      <c r="AN1275" s="29">
        <f>_xll.qlCalendarAdvance(Calendar,AN1274,AL1275,"f",,Trigger)</f>
        <v>48338</v>
      </c>
      <c r="AO1275" s="29">
        <f>_xll.qlInterestRateIndexMaturity(IborIndex&amp;Tenor,AN1275,Trigger)</f>
        <v>48369</v>
      </c>
      <c r="AP1275" s="66">
        <f>_xll.qlIndexFixing($Z$5,AM1275,,Trigger)</f>
        <v>1.9620569181142338E-2</v>
      </c>
      <c r="AQ1275" s="66">
        <f>_xll.qlIndexFixing($AS$1,AN1275,,Trigger)</f>
        <v>1.9578928562361264E-2</v>
      </c>
      <c r="AR1275" s="189">
        <f t="shared" si="35"/>
        <v>0.41640618781074029</v>
      </c>
    </row>
    <row r="1276" spans="38:44" ht="11.25" customHeight="1" x14ac:dyDescent="0.25">
      <c r="AL1276" s="30" t="s">
        <v>38</v>
      </c>
      <c r="AM1276" s="29">
        <f>_xll.qlInterestRateIndexFixingDate(IborIndex&amp;Tenor,AN1276,Trigger)</f>
        <v>48341</v>
      </c>
      <c r="AN1276" s="29">
        <f>_xll.qlCalendarAdvance(Calendar,AN1275,AL1276,"f",,Trigger)</f>
        <v>48345</v>
      </c>
      <c r="AO1276" s="29">
        <f>_xll.qlInterestRateIndexMaturity(IborIndex&amp;Tenor,AN1276,Trigger)</f>
        <v>48376</v>
      </c>
      <c r="AP1276" s="66">
        <f>_xll.qlIndexFixing($Z$5,AM1276,,Trigger)</f>
        <v>1.9609310555286221E-2</v>
      </c>
      <c r="AQ1276" s="66">
        <f>_xll.qlIndexFixing($AS$1,AN1276,,Trigger)</f>
        <v>1.957030739984239E-2</v>
      </c>
      <c r="AR1276" s="189">
        <f t="shared" si="35"/>
        <v>0.39003155443830678</v>
      </c>
    </row>
    <row r="1277" spans="38:44" ht="11.25" customHeight="1" x14ac:dyDescent="0.25">
      <c r="AL1277" s="30" t="s">
        <v>38</v>
      </c>
      <c r="AM1277" s="29">
        <f>_xll.qlInterestRateIndexFixingDate(IborIndex&amp;Tenor,AN1277,Trigger)</f>
        <v>48348</v>
      </c>
      <c r="AN1277" s="29">
        <f>_xll.qlCalendarAdvance(Calendar,AN1276,AL1277,"f",,Trigger)</f>
        <v>48352</v>
      </c>
      <c r="AO1277" s="29">
        <f>_xll.qlInterestRateIndexMaturity(IborIndex&amp;Tenor,AN1277,Trigger)</f>
        <v>48383</v>
      </c>
      <c r="AP1277" s="66">
        <f>_xll.qlIndexFixing($Z$5,AM1277,,Trigger)</f>
        <v>1.9597809590855088E-2</v>
      </c>
      <c r="AQ1277" s="66">
        <f>_xll.qlIndexFixing($AS$1,AN1277,,Trigger)</f>
        <v>1.956164516691894E-2</v>
      </c>
      <c r="AR1277" s="189">
        <f t="shared" si="35"/>
        <v>0.36164423936148327</v>
      </c>
    </row>
    <row r="1278" spans="38:44" ht="11.25" customHeight="1" x14ac:dyDescent="0.25">
      <c r="AL1278" s="30" t="s">
        <v>38</v>
      </c>
      <c r="AM1278" s="29">
        <f>_xll.qlInterestRateIndexFixingDate(IborIndex&amp;Tenor,AN1278,Trigger)</f>
        <v>48355</v>
      </c>
      <c r="AN1278" s="29">
        <f>_xll.qlCalendarAdvance(Calendar,AN1277,AL1278,"f",,Trigger)</f>
        <v>48359</v>
      </c>
      <c r="AO1278" s="29">
        <f>_xll.qlInterestRateIndexMaturity(IborIndex&amp;Tenor,AN1278,Trigger)</f>
        <v>48390</v>
      </c>
      <c r="AP1278" s="66">
        <f>_xll.qlIndexFixing($Z$5,AM1278,,Trigger)</f>
        <v>1.9586065590089671E-2</v>
      </c>
      <c r="AQ1278" s="66">
        <f>_xll.qlIndexFixing($AS$1,AN1278,,Trigger)</f>
        <v>1.9552941863685835E-2</v>
      </c>
      <c r="AR1278" s="189">
        <f t="shared" si="35"/>
        <v>0.33123726403835874</v>
      </c>
    </row>
    <row r="1279" spans="38:44" ht="11.25" customHeight="1" x14ac:dyDescent="0.25">
      <c r="AL1279" s="30" t="s">
        <v>38</v>
      </c>
      <c r="AM1279" s="29">
        <f>_xll.qlInterestRateIndexFixingDate(IborIndex&amp;Tenor,AN1279,Trigger)</f>
        <v>48362</v>
      </c>
      <c r="AN1279" s="29">
        <f>_xll.qlCalendarAdvance(Calendar,AN1278,AL1279,"f",,Trigger)</f>
        <v>48366</v>
      </c>
      <c r="AO1279" s="29">
        <f>_xll.qlInterestRateIndexMaturity(IborIndex&amp;Tenor,AN1279,Trigger)</f>
        <v>48396</v>
      </c>
      <c r="AP1279" s="66">
        <f>_xll.qlIndexFixing($Z$5,AM1279,,Trigger)</f>
        <v>1.9574423012381992E-2</v>
      </c>
      <c r="AQ1279" s="66">
        <f>_xll.qlIndexFixing($AS$1,AN1279,,Trigger)</f>
        <v>1.9544197490238002E-2</v>
      </c>
      <c r="AR1279" s="189">
        <f t="shared" si="35"/>
        <v>0.30225522143989547</v>
      </c>
    </row>
    <row r="1280" spans="38:44" ht="11.25" customHeight="1" x14ac:dyDescent="0.25">
      <c r="AL1280" s="30" t="s">
        <v>38</v>
      </c>
      <c r="AM1280" s="29">
        <f>_xll.qlInterestRateIndexFixingDate(IborIndex&amp;Tenor,AN1280,Trigger)</f>
        <v>48369</v>
      </c>
      <c r="AN1280" s="29">
        <f>_xll.qlCalendarAdvance(Calendar,AN1279,AL1280,"f",,Trigger)</f>
        <v>48373</v>
      </c>
      <c r="AO1280" s="29">
        <f>_xll.qlInterestRateIndexMaturity(IborIndex&amp;Tenor,AN1280,Trigger)</f>
        <v>48403</v>
      </c>
      <c r="AP1280" s="66">
        <f>_xll.qlIndexFixing($Z$5,AM1280,,Trigger)</f>
        <v>1.956220902788619E-2</v>
      </c>
      <c r="AQ1280" s="66">
        <f>_xll.qlIndexFixing($AS$1,AN1280,,Trigger)</f>
        <v>1.9535412046670364E-2</v>
      </c>
      <c r="AR1280" s="189">
        <f t="shared" si="35"/>
        <v>0.2679698121582641</v>
      </c>
    </row>
    <row r="1281" spans="38:44" ht="11.25" customHeight="1" x14ac:dyDescent="0.25">
      <c r="AL1281" s="30" t="s">
        <v>38</v>
      </c>
      <c r="AM1281" s="29">
        <f>_xll.qlInterestRateIndexFixingDate(IborIndex&amp;Tenor,AN1281,Trigger)</f>
        <v>48376</v>
      </c>
      <c r="AN1281" s="29">
        <f>_xll.qlCalendarAdvance(Calendar,AN1280,AL1281,"f",,Trigger)</f>
        <v>48380</v>
      </c>
      <c r="AO1281" s="29">
        <f>_xll.qlInterestRateIndexMaturity(IborIndex&amp;Tenor,AN1281,Trigger)</f>
        <v>48410</v>
      </c>
      <c r="AP1281" s="66">
        <f>_xll.qlIndexFixing($Z$5,AM1281,,Trigger)</f>
        <v>1.9549749976583541E-2</v>
      </c>
      <c r="AQ1281" s="66">
        <f>_xll.qlIndexFixing($AS$1,AN1281,,Trigger)</f>
        <v>1.9526585533080343E-2</v>
      </c>
      <c r="AR1281" s="189">
        <f t="shared" si="35"/>
        <v>0.23164443503198573</v>
      </c>
    </row>
    <row r="1282" spans="38:44" ht="11.25" customHeight="1" x14ac:dyDescent="0.25">
      <c r="AL1282" s="30" t="s">
        <v>38</v>
      </c>
      <c r="AM1282" s="29">
        <f>_xll.qlInterestRateIndexFixingDate(IborIndex&amp;Tenor,AN1282,Trigger)</f>
        <v>48383</v>
      </c>
      <c r="AN1282" s="29">
        <f>_xll.qlCalendarAdvance(Calendar,AN1281,AL1282,"f",,Trigger)</f>
        <v>48387</v>
      </c>
      <c r="AO1282" s="29">
        <f>_xll.qlInterestRateIndexMaturity(IborIndex&amp;Tenor,AN1282,Trigger)</f>
        <v>48417</v>
      </c>
      <c r="AP1282" s="66">
        <f>_xll.qlIndexFixing($Z$5,AM1282,,Trigger)</f>
        <v>1.953704516080812E-2</v>
      </c>
      <c r="AQ1282" s="66">
        <f>_xll.qlIndexFixing($AS$1,AN1282,,Trigger)</f>
        <v>1.9517717949565361E-2</v>
      </c>
      <c r="AR1282" s="189">
        <f t="shared" si="35"/>
        <v>0.19327211242758935</v>
      </c>
    </row>
    <row r="1283" spans="38:44" ht="11.25" customHeight="1" x14ac:dyDescent="0.25">
      <c r="AL1283" s="30" t="s">
        <v>38</v>
      </c>
      <c r="AM1283" s="29">
        <f>_xll.qlInterestRateIndexFixingDate(IborIndex&amp;Tenor,AN1283,Trigger)</f>
        <v>48390</v>
      </c>
      <c r="AN1283" s="29">
        <f>_xll.qlCalendarAdvance(Calendar,AN1282,AL1283,"f",,Trigger)</f>
        <v>48394</v>
      </c>
      <c r="AO1283" s="29">
        <f>_xll.qlInterestRateIndexMaturity(IborIndex&amp;Tenor,AN1283,Trigger)</f>
        <v>48424</v>
      </c>
      <c r="AP1283" s="66">
        <f>_xll.qlIndexFixing($Z$5,AM1283,,Trigger)</f>
        <v>1.9524093882891336E-2</v>
      </c>
      <c r="AQ1283" s="66">
        <f>_xll.qlIndexFixing($AS$1,AN1283,,Trigger)</f>
        <v>1.9508809296220342E-2</v>
      </c>
      <c r="AR1283" s="189">
        <f t="shared" ref="AR1283:AR1346" si="36">(AP1283-AQ1283)*10000</f>
        <v>0.1528458667099386</v>
      </c>
    </row>
    <row r="1284" spans="38:44" ht="11.25" customHeight="1" x14ac:dyDescent="0.25">
      <c r="AL1284" s="30" t="s">
        <v>38</v>
      </c>
      <c r="AM1284" s="29">
        <f>_xll.qlInterestRateIndexFixingDate(IborIndex&amp;Tenor,AN1284,Trigger)</f>
        <v>48397</v>
      </c>
      <c r="AN1284" s="29">
        <f>_xll.qlCalendarAdvance(Calendar,AN1283,AL1284,"f",,Trigger)</f>
        <v>48401</v>
      </c>
      <c r="AO1284" s="29">
        <f>_xll.qlInterestRateIndexMaturity(IborIndex&amp;Tenor,AN1284,Trigger)</f>
        <v>48432</v>
      </c>
      <c r="AP1284" s="66">
        <f>_xll.qlIndexFixing($Z$5,AM1284,,Trigger)</f>
        <v>1.9510458749961677E-2</v>
      </c>
      <c r="AQ1284" s="66">
        <f>_xll.qlIndexFixing($AS$1,AN1284,,Trigger)</f>
        <v>1.9499859573145206E-2</v>
      </c>
      <c r="AR1284" s="189">
        <f t="shared" si="36"/>
        <v>0.10599176816471212</v>
      </c>
    </row>
    <row r="1285" spans="38:44" ht="11.25" customHeight="1" x14ac:dyDescent="0.25">
      <c r="AL1285" s="30" t="s">
        <v>38</v>
      </c>
      <c r="AM1285" s="29">
        <f>_xll.qlInterestRateIndexFixingDate(IborIndex&amp;Tenor,AN1285,Trigger)</f>
        <v>48404</v>
      </c>
      <c r="AN1285" s="29">
        <f>_xll.qlCalendarAdvance(Calendar,AN1284,AL1285,"f",,Trigger)</f>
        <v>48408</v>
      </c>
      <c r="AO1285" s="29">
        <f>_xll.qlInterestRateIndexMaturity(IborIndex&amp;Tenor,AN1285,Trigger)</f>
        <v>48439</v>
      </c>
      <c r="AP1285" s="66">
        <f>_xll.qlIndexFixing($Z$5,AM1285,,Trigger)</f>
        <v>1.9496993958999474E-2</v>
      </c>
      <c r="AQ1285" s="66">
        <f>_xll.qlIndexFixing($AS$1,AN1285,,Trigger)</f>
        <v>1.9490868780434878E-2</v>
      </c>
      <c r="AR1285" s="189">
        <f t="shared" si="36"/>
        <v>6.125178564596323E-2</v>
      </c>
    </row>
    <row r="1286" spans="38:44" ht="11.25" customHeight="1" x14ac:dyDescent="0.25">
      <c r="AL1286" s="30" t="s">
        <v>38</v>
      </c>
      <c r="AM1286" s="29">
        <f>_xll.qlInterestRateIndexFixingDate(IborIndex&amp;Tenor,AN1286,Trigger)</f>
        <v>48411</v>
      </c>
      <c r="AN1286" s="29">
        <f>_xll.qlCalendarAdvance(Calendar,AN1285,AL1286,"f",,Trigger)</f>
        <v>48415</v>
      </c>
      <c r="AO1286" s="29">
        <f>_xll.qlInterestRateIndexMaturity(IborIndex&amp;Tenor,AN1286,Trigger)</f>
        <v>48446</v>
      </c>
      <c r="AP1286" s="66">
        <f>_xll.qlIndexFixing($Z$5,AM1286,,Trigger)</f>
        <v>1.9483280550252845E-2</v>
      </c>
      <c r="AQ1286" s="66">
        <f>_xll.qlIndexFixing($AS$1,AN1286,,Trigger)</f>
        <v>1.9481836918186779E-2</v>
      </c>
      <c r="AR1286" s="189">
        <f t="shared" si="36"/>
        <v>1.4436320660664304E-2</v>
      </c>
    </row>
    <row r="1287" spans="38:44" ht="11.25" customHeight="1" x14ac:dyDescent="0.25">
      <c r="AL1287" s="30" t="s">
        <v>38</v>
      </c>
      <c r="AM1287" s="29">
        <f>_xll.qlInterestRateIndexFixingDate(IborIndex&amp;Tenor,AN1287,Trigger)</f>
        <v>48418</v>
      </c>
      <c r="AN1287" s="29">
        <f>_xll.qlCalendarAdvance(Calendar,AN1286,AL1287,"f",,Trigger)</f>
        <v>48422</v>
      </c>
      <c r="AO1287" s="29">
        <f>_xll.qlInterestRateIndexMaturity(IborIndex&amp;Tenor,AN1287,Trigger)</f>
        <v>48453</v>
      </c>
      <c r="AP1287" s="66">
        <f>_xll.qlIndexFixing($Z$5,AM1287,,Trigger)</f>
        <v>1.9469317826130133E-2</v>
      </c>
      <c r="AQ1287" s="66">
        <f>_xll.qlIndexFixing($AS$1,AN1287,,Trigger)</f>
        <v>1.9472763986503328E-2</v>
      </c>
      <c r="AR1287" s="189">
        <f t="shared" si="36"/>
        <v>-3.44616037319459E-2</v>
      </c>
    </row>
    <row r="1288" spans="38:44" ht="11.25" customHeight="1" x14ac:dyDescent="0.25">
      <c r="AL1288" s="30" t="s">
        <v>38</v>
      </c>
      <c r="AM1288" s="29">
        <f>_xll.qlInterestRateIndexFixingDate(IborIndex&amp;Tenor,AN1288,Trigger)</f>
        <v>48425</v>
      </c>
      <c r="AN1288" s="29">
        <f>_xll.qlCalendarAdvance(Calendar,AN1287,AL1288,"f",,Trigger)</f>
        <v>48429</v>
      </c>
      <c r="AO1288" s="29">
        <f>_xll.qlInterestRateIndexMaturity(IborIndex&amp;Tenor,AN1288,Trigger)</f>
        <v>48460</v>
      </c>
      <c r="AP1288" s="66">
        <f>_xll.qlIndexFixing($Z$5,AM1288,,Trigger)</f>
        <v>1.9455198504890209E-2</v>
      </c>
      <c r="AQ1288" s="66">
        <f>_xll.qlIndexFixing($AS$1,AN1288,,Trigger)</f>
        <v>1.9463649985481946E-2</v>
      </c>
      <c r="AR1288" s="189">
        <f t="shared" si="36"/>
        <v>-8.4514805917361435E-2</v>
      </c>
    </row>
    <row r="1289" spans="38:44" ht="11.25" customHeight="1" x14ac:dyDescent="0.25">
      <c r="AL1289" s="30" t="s">
        <v>38</v>
      </c>
      <c r="AM1289" s="29">
        <f>_xll.qlInterestRateIndexFixingDate(IborIndex&amp;Tenor,AN1289,Trigger)</f>
        <v>48432</v>
      </c>
      <c r="AN1289" s="29">
        <f>_xll.qlCalendarAdvance(Calendar,AN1288,AL1289,"f",,Trigger)</f>
        <v>48436</v>
      </c>
      <c r="AO1289" s="29">
        <f>_xll.qlInterestRateIndexMaturity(IborIndex&amp;Tenor,AN1289,Trigger)</f>
        <v>48467</v>
      </c>
      <c r="AP1289" s="66">
        <f>_xll.qlIndexFixing($Z$5,AM1289,,Trigger)</f>
        <v>1.9442535104595381E-2</v>
      </c>
      <c r="AQ1289" s="66">
        <f>_xll.qlIndexFixing($AS$1,AN1289,,Trigger)</f>
        <v>1.9454494915225051E-2</v>
      </c>
      <c r="AR1289" s="189">
        <f t="shared" si="36"/>
        <v>-0.11959810629669915</v>
      </c>
    </row>
    <row r="1290" spans="38:44" ht="11.25" customHeight="1" x14ac:dyDescent="0.25">
      <c r="AL1290" s="30" t="s">
        <v>38</v>
      </c>
      <c r="AM1290" s="29">
        <f>_xll.qlInterestRateIndexFixingDate(IborIndex&amp;Tenor,AN1290,Trigger)</f>
        <v>48439</v>
      </c>
      <c r="AN1290" s="29">
        <f>_xll.qlCalendarAdvance(Calendar,AN1289,AL1290,"f",,Trigger)</f>
        <v>48443</v>
      </c>
      <c r="AO1290" s="29">
        <f>_xll.qlInterestRateIndexMaturity(IborIndex&amp;Tenor,AN1290,Trigger)</f>
        <v>48474</v>
      </c>
      <c r="AP1290" s="66">
        <f>_xll.qlIndexFixing($Z$5,AM1290,,Trigger)</f>
        <v>1.943191672722059E-2</v>
      </c>
      <c r="AQ1290" s="66">
        <f>_xll.qlIndexFixing($AS$1,AN1290,,Trigger)</f>
        <v>1.9445298775825071E-2</v>
      </c>
      <c r="AR1290" s="189">
        <f t="shared" si="36"/>
        <v>-0.13382048604480834</v>
      </c>
    </row>
    <row r="1291" spans="38:44" ht="11.25" customHeight="1" x14ac:dyDescent="0.25">
      <c r="AL1291" s="30" t="s">
        <v>38</v>
      </c>
      <c r="AM1291" s="29">
        <f>_xll.qlInterestRateIndexFixingDate(IborIndex&amp;Tenor,AN1291,Trigger)</f>
        <v>48446</v>
      </c>
      <c r="AN1291" s="29">
        <f>_xll.qlCalendarAdvance(Calendar,AN1290,AL1291,"f",,Trigger)</f>
        <v>48450</v>
      </c>
      <c r="AO1291" s="29">
        <f>_xll.qlInterestRateIndexMaturity(IborIndex&amp;Tenor,AN1291,Trigger)</f>
        <v>48481</v>
      </c>
      <c r="AP1291" s="66">
        <f>_xll.qlIndexFixing($Z$5,AM1291,,Trigger)</f>
        <v>1.9423349174689939E-2</v>
      </c>
      <c r="AQ1291" s="66">
        <f>_xll.qlIndexFixing($AS$1,AN1291,,Trigger)</f>
        <v>1.9436061567391916E-2</v>
      </c>
      <c r="AR1291" s="189">
        <f t="shared" si="36"/>
        <v>-0.12712392701976633</v>
      </c>
    </row>
    <row r="1292" spans="38:44" ht="11.25" customHeight="1" x14ac:dyDescent="0.25">
      <c r="AL1292" s="30" t="s">
        <v>38</v>
      </c>
      <c r="AM1292" s="29">
        <f>_xll.qlInterestRateIndexFixingDate(IborIndex&amp;Tenor,AN1292,Trigger)</f>
        <v>48453</v>
      </c>
      <c r="AN1292" s="29">
        <f>_xll.qlCalendarAdvance(Calendar,AN1291,AL1292,"f",,Trigger)</f>
        <v>48457</v>
      </c>
      <c r="AO1292" s="29">
        <f>_xll.qlInterestRateIndexMaturity(IborIndex&amp;Tenor,AN1292,Trigger)</f>
        <v>48487</v>
      </c>
      <c r="AP1292" s="66">
        <f>_xll.qlIndexFixing($Z$5,AM1292,,Trigger)</f>
        <v>1.941669488832698E-2</v>
      </c>
      <c r="AQ1292" s="66">
        <f>_xll.qlIndexFixing($AS$1,AN1292,,Trigger)</f>
        <v>1.9426783290020511E-2</v>
      </c>
      <c r="AR1292" s="189">
        <f t="shared" si="36"/>
        <v>-0.10088401693530979</v>
      </c>
    </row>
    <row r="1293" spans="38:44" ht="11.25" customHeight="1" x14ac:dyDescent="0.25">
      <c r="AL1293" s="30" t="s">
        <v>38</v>
      </c>
      <c r="AM1293" s="29">
        <f>_xll.qlInterestRateIndexFixingDate(IborIndex&amp;Tenor,AN1293,Trigger)</f>
        <v>48460</v>
      </c>
      <c r="AN1293" s="29">
        <f>_xll.qlCalendarAdvance(Calendar,AN1292,AL1293,"f",,Trigger)</f>
        <v>48464</v>
      </c>
      <c r="AO1293" s="29">
        <f>_xll.qlInterestRateIndexMaturity(IborIndex&amp;Tenor,AN1293,Trigger)</f>
        <v>48494</v>
      </c>
      <c r="AP1293" s="66">
        <f>_xll.qlIndexFixing($Z$5,AM1293,,Trigger)</f>
        <v>1.9411420796726198E-2</v>
      </c>
      <c r="AQ1293" s="66">
        <f>_xll.qlIndexFixing($AS$1,AN1293,,Trigger)</f>
        <v>1.9417463943815771E-2</v>
      </c>
      <c r="AR1293" s="189">
        <f t="shared" si="36"/>
        <v>-6.0431470895738748E-2</v>
      </c>
    </row>
    <row r="1294" spans="38:44" ht="11.25" customHeight="1" x14ac:dyDescent="0.25">
      <c r="AL1294" s="30" t="s">
        <v>38</v>
      </c>
      <c r="AM1294" s="29">
        <f>_xll.qlInterestRateIndexFixingDate(IborIndex&amp;Tenor,AN1294,Trigger)</f>
        <v>48467</v>
      </c>
      <c r="AN1294" s="29">
        <f>_xll.qlCalendarAdvance(Calendar,AN1293,AL1294,"f",,Trigger)</f>
        <v>48471</v>
      </c>
      <c r="AO1294" s="29">
        <f>_xll.qlInterestRateIndexMaturity(IborIndex&amp;Tenor,AN1294,Trigger)</f>
        <v>48501</v>
      </c>
      <c r="AP1294" s="66">
        <f>_xll.qlIndexFixing($Z$5,AM1294,,Trigger)</f>
        <v>1.9405945453781825E-2</v>
      </c>
      <c r="AQ1294" s="66">
        <f>_xll.qlIndexFixing($AS$1,AN1294,,Trigger)</f>
        <v>1.9408103528877618E-2</v>
      </c>
      <c r="AR1294" s="189">
        <f t="shared" si="36"/>
        <v>-2.1580750957927997E-2</v>
      </c>
    </row>
    <row r="1295" spans="38:44" ht="11.25" customHeight="1" x14ac:dyDescent="0.25">
      <c r="AL1295" s="30" t="s">
        <v>38</v>
      </c>
      <c r="AM1295" s="29">
        <f>_xll.qlInterestRateIndexFixingDate(IborIndex&amp;Tenor,AN1295,Trigger)</f>
        <v>48474</v>
      </c>
      <c r="AN1295" s="29">
        <f>_xll.qlCalendarAdvance(Calendar,AN1294,AL1295,"f",,Trigger)</f>
        <v>48478</v>
      </c>
      <c r="AO1295" s="29">
        <f>_xll.qlInterestRateIndexMaturity(IborIndex&amp;Tenor,AN1295,Trigger)</f>
        <v>48508</v>
      </c>
      <c r="AP1295" s="66">
        <f>_xll.qlIndexFixing($Z$5,AM1295,,Trigger)</f>
        <v>1.94002440157508E-2</v>
      </c>
      <c r="AQ1295" s="66">
        <f>_xll.qlIndexFixing($AS$1,AN1295,,Trigger)</f>
        <v>1.9398702045308469E-2</v>
      </c>
      <c r="AR1295" s="189">
        <f t="shared" si="36"/>
        <v>1.5419704423313974E-2</v>
      </c>
    </row>
    <row r="1296" spans="38:44" ht="11.25" customHeight="1" x14ac:dyDescent="0.25">
      <c r="AL1296" s="30" t="s">
        <v>38</v>
      </c>
      <c r="AM1296" s="29">
        <f>_xll.qlInterestRateIndexFixingDate(IborIndex&amp;Tenor,AN1296,Trigger)</f>
        <v>48481</v>
      </c>
      <c r="AN1296" s="29">
        <f>_xll.qlCalendarAdvance(Calendar,AN1295,AL1296,"f",,Trigger)</f>
        <v>48485</v>
      </c>
      <c r="AO1296" s="29">
        <f>_xll.qlInterestRateIndexMaturity(IborIndex&amp;Tenor,AN1296,Trigger)</f>
        <v>48515</v>
      </c>
      <c r="AP1296" s="66">
        <f>_xll.qlIndexFixing($Z$5,AM1296,,Trigger)</f>
        <v>1.9394315760123071E-2</v>
      </c>
      <c r="AQ1296" s="66">
        <f>_xll.qlIndexFixing($AS$1,AN1296,,Trigger)</f>
        <v>1.9389726970899801E-2</v>
      </c>
      <c r="AR1296" s="189">
        <f t="shared" si="36"/>
        <v>4.5887892232698846E-2</v>
      </c>
    </row>
    <row r="1297" spans="38:44" ht="11.25" customHeight="1" x14ac:dyDescent="0.25">
      <c r="AL1297" s="30" t="s">
        <v>38</v>
      </c>
      <c r="AM1297" s="29">
        <f>_xll.qlInterestRateIndexFixingDate(IborIndex&amp;Tenor,AN1297,Trigger)</f>
        <v>48488</v>
      </c>
      <c r="AN1297" s="29">
        <f>_xll.qlCalendarAdvance(Calendar,AN1296,AL1297,"f",,Trigger)</f>
        <v>48492</v>
      </c>
      <c r="AO1297" s="29">
        <f>_xll.qlInterestRateIndexMaturity(IborIndex&amp;Tenor,AN1297,Trigger)</f>
        <v>48523</v>
      </c>
      <c r="AP1297" s="66">
        <f>_xll.qlIndexFixing($Z$5,AM1297,,Trigger)</f>
        <v>1.9388221483766135E-2</v>
      </c>
      <c r="AQ1297" s="66">
        <f>_xll.qlIndexFixing($AS$1,AN1297,,Trigger)</f>
        <v>1.9379775872689353E-2</v>
      </c>
      <c r="AR1297" s="189">
        <f t="shared" si="36"/>
        <v>8.4456110767822112E-2</v>
      </c>
    </row>
    <row r="1298" spans="38:44" ht="11.25" customHeight="1" x14ac:dyDescent="0.25">
      <c r="AL1298" s="30" t="s">
        <v>38</v>
      </c>
      <c r="AM1298" s="29">
        <f>_xll.qlInterestRateIndexFixingDate(IborIndex&amp;Tenor,AN1298,Trigger)</f>
        <v>48495</v>
      </c>
      <c r="AN1298" s="29">
        <f>_xll.qlCalendarAdvance(Calendar,AN1297,AL1298,"f",,Trigger)</f>
        <v>48499</v>
      </c>
      <c r="AO1298" s="29">
        <f>_xll.qlInterestRateIndexMaturity(IborIndex&amp;Tenor,AN1298,Trigger)</f>
        <v>48530</v>
      </c>
      <c r="AP1298" s="66">
        <f>_xll.qlIndexFixing($Z$5,AM1298,,Trigger)</f>
        <v>1.9381820711536473E-2</v>
      </c>
      <c r="AQ1298" s="66">
        <f>_xll.qlIndexFixing($AS$1,AN1298,,Trigger)</f>
        <v>1.9370251183844223E-2</v>
      </c>
      <c r="AR1298" s="189">
        <f t="shared" si="36"/>
        <v>0.11569527692250475</v>
      </c>
    </row>
    <row r="1299" spans="38:44" ht="11.25" customHeight="1" x14ac:dyDescent="0.25">
      <c r="AL1299" s="30" t="s">
        <v>38</v>
      </c>
      <c r="AM1299" s="29">
        <f>_xll.qlInterestRateIndexFixingDate(IborIndex&amp;Tenor,AN1299,Trigger)</f>
        <v>48502</v>
      </c>
      <c r="AN1299" s="29">
        <f>_xll.qlCalendarAdvance(Calendar,AN1298,AL1299,"f",,Trigger)</f>
        <v>48506</v>
      </c>
      <c r="AO1299" s="29">
        <f>_xll.qlInterestRateIndexMaturity(IborIndex&amp;Tenor,AN1299,Trigger)</f>
        <v>48537</v>
      </c>
      <c r="AP1299" s="66">
        <f>_xll.qlIndexFixing($Z$5,AM1299,,Trigger)</f>
        <v>1.9375190890488191E-2</v>
      </c>
      <c r="AQ1299" s="66">
        <f>_xll.qlIndexFixing($AS$1,AN1299,,Trigger)</f>
        <v>1.9360685426785262E-2</v>
      </c>
      <c r="AR1299" s="189">
        <f t="shared" si="36"/>
        <v>0.14505463702928212</v>
      </c>
    </row>
    <row r="1300" spans="38:44" ht="11.25" customHeight="1" x14ac:dyDescent="0.25">
      <c r="AL1300" s="30" t="s">
        <v>38</v>
      </c>
      <c r="AM1300" s="29">
        <f>_xll.qlInterestRateIndexFixingDate(IborIndex&amp;Tenor,AN1300,Trigger)</f>
        <v>48509</v>
      </c>
      <c r="AN1300" s="29">
        <f>_xll.qlCalendarAdvance(Calendar,AN1299,AL1300,"f",,Trigger)</f>
        <v>48513</v>
      </c>
      <c r="AO1300" s="29">
        <f>_xll.qlInterestRateIndexMaturity(IborIndex&amp;Tenor,AN1300,Trigger)</f>
        <v>48544</v>
      </c>
      <c r="AP1300" s="66">
        <f>_xll.qlIndexFixing($Z$5,AM1300,,Trigger)</f>
        <v>1.9368331298154039E-2</v>
      </c>
      <c r="AQ1300" s="66">
        <f>_xll.qlIndexFixing($AS$1,AN1300,,Trigger)</f>
        <v>1.9351078601614891E-2</v>
      </c>
      <c r="AR1300" s="189">
        <f t="shared" si="36"/>
        <v>0.17252696539148127</v>
      </c>
    </row>
    <row r="1301" spans="38:44" ht="11.25" customHeight="1" x14ac:dyDescent="0.25">
      <c r="AL1301" s="30" t="s">
        <v>38</v>
      </c>
      <c r="AM1301" s="29">
        <f>_xll.qlInterestRateIndexFixingDate(IborIndex&amp;Tenor,AN1301,Trigger)</f>
        <v>48516</v>
      </c>
      <c r="AN1301" s="29">
        <f>_xll.qlCalendarAdvance(Calendar,AN1300,AL1301,"f",,Trigger)</f>
        <v>48520</v>
      </c>
      <c r="AO1301" s="29">
        <f>_xll.qlInterestRateIndexMaturity(IborIndex&amp;Tenor,AN1301,Trigger)</f>
        <v>48550</v>
      </c>
      <c r="AP1301" s="66">
        <f>_xll.qlIndexFixing($Z$5,AM1301,,Trigger)</f>
        <v>1.936124693153829E-2</v>
      </c>
      <c r="AQ1301" s="66">
        <f>_xll.qlIndexFixing($AS$1,AN1301,,Trigger)</f>
        <v>1.9341430708433027E-2</v>
      </c>
      <c r="AR1301" s="189">
        <f t="shared" si="36"/>
        <v>0.19816223105262321</v>
      </c>
    </row>
    <row r="1302" spans="38:44" ht="11.25" customHeight="1" x14ac:dyDescent="0.25">
      <c r="AL1302" s="30" t="s">
        <v>38</v>
      </c>
      <c r="AM1302" s="29">
        <f>_xll.qlInterestRateIndexFixingDate(IborIndex&amp;Tenor,AN1302,Trigger)</f>
        <v>48523</v>
      </c>
      <c r="AN1302" s="29">
        <f>_xll.qlCalendarAdvance(Calendar,AN1301,AL1302,"f",,Trigger)</f>
        <v>48527</v>
      </c>
      <c r="AO1302" s="29">
        <f>_xll.qlInterestRateIndexMaturity(IborIndex&amp;Tenor,AN1302,Trigger)</f>
        <v>48557</v>
      </c>
      <c r="AP1302" s="66">
        <f>_xll.qlIndexFixing($Z$5,AM1302,,Trigger)</f>
        <v>1.935394259862111E-2</v>
      </c>
      <c r="AQ1302" s="66">
        <f>_xll.qlIndexFixing($AS$1,AN1302,,Trigger)</f>
        <v>1.9331741747352083E-2</v>
      </c>
      <c r="AR1302" s="189">
        <f t="shared" si="36"/>
        <v>0.22200851269027488</v>
      </c>
    </row>
    <row r="1303" spans="38:44" ht="11.25" customHeight="1" x14ac:dyDescent="0.25">
      <c r="AL1303" s="30" t="s">
        <v>38</v>
      </c>
      <c r="AM1303" s="29">
        <f>_xll.qlInterestRateIndexFixingDate(IborIndex&amp;Tenor,AN1303,Trigger)</f>
        <v>48530</v>
      </c>
      <c r="AN1303" s="29">
        <f>_xll.qlCalendarAdvance(Calendar,AN1302,AL1303,"f",,Trigger)</f>
        <v>48534</v>
      </c>
      <c r="AO1303" s="29">
        <f>_xll.qlInterestRateIndexMaturity(IborIndex&amp;Tenor,AN1303,Trigger)</f>
        <v>48564</v>
      </c>
      <c r="AP1303" s="66">
        <f>_xll.qlIndexFixing($Z$5,AM1303,,Trigger)</f>
        <v>1.9346406391003157E-2</v>
      </c>
      <c r="AQ1303" s="66">
        <f>_xll.qlIndexFixing($AS$1,AN1303,,Trigger)</f>
        <v>1.9322011718476972E-2</v>
      </c>
      <c r="AR1303" s="189">
        <f t="shared" si="36"/>
        <v>0.24394672526184547</v>
      </c>
    </row>
    <row r="1304" spans="38:44" ht="11.25" customHeight="1" x14ac:dyDescent="0.25">
      <c r="AL1304" s="30" t="s">
        <v>38</v>
      </c>
      <c r="AM1304" s="29">
        <f>_xll.qlInterestRateIndexFixingDate(IborIndex&amp;Tenor,AN1304,Trigger)</f>
        <v>48537</v>
      </c>
      <c r="AN1304" s="29">
        <f>_xll.qlCalendarAdvance(Calendar,AN1303,AL1304,"f",,Trigger)</f>
        <v>48541</v>
      </c>
      <c r="AO1304" s="29">
        <f>_xll.qlInterestRateIndexMaturity(IborIndex&amp;Tenor,AN1304,Trigger)</f>
        <v>48571</v>
      </c>
      <c r="AP1304" s="66">
        <f>_xll.qlIndexFixing($Z$5,AM1304,,Trigger)</f>
        <v>1.9338637586299612E-2</v>
      </c>
      <c r="AQ1304" s="66">
        <f>_xll.qlIndexFixing($AS$1,AN1304,,Trigger)</f>
        <v>1.9312240621910115E-2</v>
      </c>
      <c r="AR1304" s="189">
        <f t="shared" si="36"/>
        <v>0.26396964389496791</v>
      </c>
    </row>
    <row r="1305" spans="38:44" ht="11.25" customHeight="1" x14ac:dyDescent="0.25">
      <c r="AL1305" s="30" t="s">
        <v>38</v>
      </c>
      <c r="AM1305" s="29">
        <f>_xll.qlInterestRateIndexFixingDate(IborIndex&amp;Tenor,AN1305,Trigger)</f>
        <v>48544</v>
      </c>
      <c r="AN1305" s="29">
        <f>_xll.qlCalendarAdvance(Calendar,AN1304,AL1305,"f",,Trigger)</f>
        <v>48548</v>
      </c>
      <c r="AO1305" s="29">
        <f>_xll.qlInterestRateIndexMaturity(IborIndex&amp;Tenor,AN1305,Trigger)</f>
        <v>48579</v>
      </c>
      <c r="AP1305" s="66">
        <f>_xll.qlIndexFixing($Z$5,AM1305,,Trigger)</f>
        <v>1.9330561481785351E-2</v>
      </c>
      <c r="AQ1305" s="66">
        <f>_xll.qlIndexFixing($AS$1,AN1305,,Trigger)</f>
        <v>1.9302428457761422E-2</v>
      </c>
      <c r="AR1305" s="189">
        <f t="shared" si="36"/>
        <v>0.2813302402392831</v>
      </c>
    </row>
    <row r="1306" spans="38:44" ht="11.25" customHeight="1" x14ac:dyDescent="0.25">
      <c r="AL1306" s="30" t="s">
        <v>38</v>
      </c>
      <c r="AM1306" s="29">
        <f>_xll.qlInterestRateIndexFixingDate(IborIndex&amp;Tenor,AN1306,Trigger)</f>
        <v>48551</v>
      </c>
      <c r="AN1306" s="29">
        <f>_xll.qlCalendarAdvance(Calendar,AN1305,AL1306,"f",,Trigger)</f>
        <v>48555</v>
      </c>
      <c r="AO1306" s="29">
        <f>_xll.qlInterestRateIndexMaturity(IborIndex&amp;Tenor,AN1306,Trigger)</f>
        <v>48586</v>
      </c>
      <c r="AP1306" s="66">
        <f>_xll.qlIndexFixing($Z$5,AM1306,,Trigger)</f>
        <v>1.9322308090723151E-2</v>
      </c>
      <c r="AQ1306" s="66">
        <f>_xll.qlIndexFixing($AS$1,AN1306,,Trigger)</f>
        <v>1.9292575226138309E-2</v>
      </c>
      <c r="AR1306" s="189">
        <f t="shared" si="36"/>
        <v>0.29732864584842283</v>
      </c>
    </row>
    <row r="1307" spans="38:44" ht="11.25" customHeight="1" x14ac:dyDescent="0.25">
      <c r="AL1307" s="30" t="s">
        <v>38</v>
      </c>
      <c r="AM1307" s="29">
        <f>_xll.qlInterestRateIndexFixingDate(IborIndex&amp;Tenor,AN1307,Trigger)</f>
        <v>48558</v>
      </c>
      <c r="AN1307" s="29">
        <f>_xll.qlCalendarAdvance(Calendar,AN1306,AL1307,"f",,Trigger)</f>
        <v>48562</v>
      </c>
      <c r="AO1307" s="29">
        <f>_xll.qlInterestRateIndexMaturity(IborIndex&amp;Tenor,AN1307,Trigger)</f>
        <v>48593</v>
      </c>
      <c r="AP1307" s="66">
        <f>_xll.qlIndexFixing($Z$5,AM1307,,Trigger)</f>
        <v>1.9313819871519505E-2</v>
      </c>
      <c r="AQ1307" s="66">
        <f>_xll.qlIndexFixing($AS$1,AN1307,,Trigger)</f>
        <v>1.928268092714569E-2</v>
      </c>
      <c r="AR1307" s="189">
        <f t="shared" si="36"/>
        <v>0.31138944373815258</v>
      </c>
    </row>
    <row r="1308" spans="38:44" ht="11.25" customHeight="1" x14ac:dyDescent="0.25">
      <c r="AL1308" s="30" t="s">
        <v>38</v>
      </c>
      <c r="AM1308" s="29">
        <f>_xll.qlInterestRateIndexFixingDate(IborIndex&amp;Tenor,AN1308,Trigger)</f>
        <v>48565</v>
      </c>
      <c r="AN1308" s="29">
        <f>_xll.qlCalendarAdvance(Calendar,AN1307,AL1308,"f",,Trigger)</f>
        <v>48569</v>
      </c>
      <c r="AO1308" s="29">
        <f>_xll.qlInterestRateIndexMaturity(IborIndex&amp;Tenor,AN1308,Trigger)</f>
        <v>48600</v>
      </c>
      <c r="AP1308" s="66">
        <f>_xll.qlIndexFixing($Z$5,AM1308,,Trigger)</f>
        <v>1.9305096101836092E-2</v>
      </c>
      <c r="AQ1308" s="66">
        <f>_xll.qlIndexFixing($AS$1,AN1308,,Trigger)</f>
        <v>1.9272745560895976E-2</v>
      </c>
      <c r="AR1308" s="189">
        <f t="shared" si="36"/>
        <v>0.32350540940116052</v>
      </c>
    </row>
    <row r="1309" spans="38:44" ht="11.25" customHeight="1" x14ac:dyDescent="0.25">
      <c r="AL1309" s="30" t="s">
        <v>38</v>
      </c>
      <c r="AM1309" s="29">
        <f>_xll.qlInterestRateIndexFixingDate(IborIndex&amp;Tenor,AN1309,Trigger)</f>
        <v>48572</v>
      </c>
      <c r="AN1309" s="29">
        <f>_xll.qlCalendarAdvance(Calendar,AN1308,AL1309,"f",,Trigger)</f>
        <v>48576</v>
      </c>
      <c r="AO1309" s="29">
        <f>_xll.qlInterestRateIndexMaturity(IborIndex&amp;Tenor,AN1309,Trigger)</f>
        <v>48607</v>
      </c>
      <c r="AP1309" s="66">
        <f>_xll.qlIndexFixing($Z$5,AM1309,,Trigger)</f>
        <v>1.9296136059344909E-2</v>
      </c>
      <c r="AQ1309" s="66">
        <f>_xll.qlIndexFixing($AS$1,AN1309,,Trigger)</f>
        <v>1.9262769127494084E-2</v>
      </c>
      <c r="AR1309" s="189">
        <f t="shared" si="36"/>
        <v>0.33366931850825621</v>
      </c>
    </row>
    <row r="1310" spans="38:44" ht="11.25" customHeight="1" x14ac:dyDescent="0.25">
      <c r="AL1310" s="30" t="s">
        <v>38</v>
      </c>
      <c r="AM1310" s="29">
        <f>_xll.qlInterestRateIndexFixingDate(IborIndex&amp;Tenor,AN1310,Trigger)</f>
        <v>48579</v>
      </c>
      <c r="AN1310" s="29">
        <f>_xll.qlCalendarAdvance(Calendar,AN1309,AL1310,"f",,Trigger)</f>
        <v>48583</v>
      </c>
      <c r="AO1310" s="29">
        <f>_xll.qlInterestRateIndexMaturity(IborIndex&amp;Tenor,AN1310,Trigger)</f>
        <v>48614</v>
      </c>
      <c r="AP1310" s="66">
        <f>_xll.qlIndexFixing($Z$5,AM1310,,Trigger)</f>
        <v>1.9286939021730846E-2</v>
      </c>
      <c r="AQ1310" s="66">
        <f>_xll.qlIndexFixing($AS$1,AN1310,,Trigger)</f>
        <v>1.9252751627052422E-2</v>
      </c>
      <c r="AR1310" s="189">
        <f t="shared" si="36"/>
        <v>0.34187394678423383</v>
      </c>
    </row>
    <row r="1311" spans="38:44" ht="11.25" customHeight="1" x14ac:dyDescent="0.25">
      <c r="AL1311" s="30" t="s">
        <v>38</v>
      </c>
      <c r="AM1311" s="29">
        <f>_xll.qlInterestRateIndexFixingDate(IborIndex&amp;Tenor,AN1311,Trigger)</f>
        <v>48586</v>
      </c>
      <c r="AN1311" s="29">
        <f>_xll.qlCalendarAdvance(Calendar,AN1310,AL1311,"f",,Trigger)</f>
        <v>48590</v>
      </c>
      <c r="AO1311" s="29">
        <f>_xll.qlInterestRateIndexMaturity(IborIndex&amp;Tenor,AN1311,Trigger)</f>
        <v>48621</v>
      </c>
      <c r="AP1311" s="66">
        <f>_xll.qlIndexFixing($Z$5,AM1311,,Trigger)</f>
        <v>1.9277504266707154E-2</v>
      </c>
      <c r="AQ1311" s="66">
        <f>_xll.qlIndexFixing($AS$1,AN1311,,Trigger)</f>
        <v>1.9242693059675908E-2</v>
      </c>
      <c r="AR1311" s="189">
        <f t="shared" si="36"/>
        <v>0.34811207031245489</v>
      </c>
    </row>
    <row r="1312" spans="38:44" ht="11.25" customHeight="1" x14ac:dyDescent="0.25">
      <c r="AL1312" s="30" t="s">
        <v>38</v>
      </c>
      <c r="AM1312" s="29">
        <f>_xll.qlInterestRateIndexFixingDate(IborIndex&amp;Tenor,AN1312,Trigger)</f>
        <v>48593</v>
      </c>
      <c r="AN1312" s="29">
        <f>_xll.qlCalendarAdvance(Calendar,AN1311,AL1312,"f",,Trigger)</f>
        <v>48597</v>
      </c>
      <c r="AO1312" s="29">
        <f>_xll.qlInterestRateIndexMaturity(IborIndex&amp;Tenor,AN1312,Trigger)</f>
        <v>48628</v>
      </c>
      <c r="AP1312" s="66">
        <f>_xll.qlIndexFixing($Z$5,AM1312,,Trigger)</f>
        <v>1.9267831071992245E-2</v>
      </c>
      <c r="AQ1312" s="66">
        <f>_xll.qlIndexFixing($AS$1,AN1312,,Trigger)</f>
        <v>1.923259342547945E-2</v>
      </c>
      <c r="AR1312" s="189">
        <f t="shared" si="36"/>
        <v>0.35237646512795151</v>
      </c>
    </row>
    <row r="1313" spans="38:44" ht="11.25" customHeight="1" x14ac:dyDescent="0.25">
      <c r="AL1313" s="30" t="s">
        <v>38</v>
      </c>
      <c r="AM1313" s="29">
        <f>_xll.qlInterestRateIndexFixingDate(IborIndex&amp;Tenor,AN1313,Trigger)</f>
        <v>48600</v>
      </c>
      <c r="AN1313" s="29">
        <f>_xll.qlCalendarAdvance(Calendar,AN1312,AL1313,"f",,Trigger)</f>
        <v>48604</v>
      </c>
      <c r="AO1313" s="29">
        <f>_xll.qlInterestRateIndexMaturity(IborIndex&amp;Tenor,AN1313,Trigger)</f>
        <v>48635</v>
      </c>
      <c r="AP1313" s="66">
        <f>_xll.qlIndexFixing($Z$5,AM1313,,Trigger)</f>
        <v>1.9257918715327737E-2</v>
      </c>
      <c r="AQ1313" s="66">
        <f>_xll.qlIndexFixing($AS$1,AN1313,,Trigger)</f>
        <v>1.922245272457046E-2</v>
      </c>
      <c r="AR1313" s="189">
        <f t="shared" si="36"/>
        <v>0.35465990757276716</v>
      </c>
    </row>
    <row r="1314" spans="38:44" ht="11.25" customHeight="1" x14ac:dyDescent="0.25">
      <c r="AL1314" s="30" t="s">
        <v>38</v>
      </c>
      <c r="AM1314" s="29">
        <f>_xll.qlInterestRateIndexFixingDate(IborIndex&amp;Tenor,AN1314,Trigger)</f>
        <v>48607</v>
      </c>
      <c r="AN1314" s="29">
        <f>_xll.qlCalendarAdvance(Calendar,AN1313,AL1314,"f",,Trigger)</f>
        <v>48611</v>
      </c>
      <c r="AO1314" s="29">
        <f>_xll.qlInterestRateIndexMaturity(IborIndex&amp;Tenor,AN1314,Trigger)</f>
        <v>48639</v>
      </c>
      <c r="AP1314" s="66">
        <f>_xll.qlIndexFixing($Z$5,AM1314,,Trigger)</f>
        <v>1.9248455301691232E-2</v>
      </c>
      <c r="AQ1314" s="66">
        <f>_xll.qlIndexFixing($AS$1,AN1314,,Trigger)</f>
        <v>1.9213142677029702E-2</v>
      </c>
      <c r="AR1314" s="189">
        <f t="shared" si="36"/>
        <v>0.35312624661529984</v>
      </c>
    </row>
    <row r="1315" spans="38:44" ht="11.25" customHeight="1" x14ac:dyDescent="0.25">
      <c r="AL1315" s="30" t="s">
        <v>38</v>
      </c>
      <c r="AM1315" s="29">
        <f>_xll.qlInterestRateIndexFixingDate(IborIndex&amp;Tenor,AN1315,Trigger)</f>
        <v>48614</v>
      </c>
      <c r="AN1315" s="29">
        <f>_xll.qlCalendarAdvance(Calendar,AN1314,AL1315,"f",,Trigger)</f>
        <v>48618</v>
      </c>
      <c r="AO1315" s="29">
        <f>_xll.qlInterestRateIndexMaturity(IborIndex&amp;Tenor,AN1315,Trigger)</f>
        <v>48646</v>
      </c>
      <c r="AP1315" s="66">
        <f>_xll.qlIndexFixing($Z$5,AM1315,,Trigger)</f>
        <v>1.9238115839441999E-2</v>
      </c>
      <c r="AQ1315" s="66">
        <f>_xll.qlIndexFixing($AS$1,AN1315,,Trigger)</f>
        <v>1.9202933753714416E-2</v>
      </c>
      <c r="AR1315" s="189">
        <f t="shared" si="36"/>
        <v>0.3518208572758294</v>
      </c>
    </row>
    <row r="1316" spans="38:44" ht="11.25" customHeight="1" x14ac:dyDescent="0.25">
      <c r="AL1316" s="30" t="s">
        <v>38</v>
      </c>
      <c r="AM1316" s="29">
        <f>_xll.qlInterestRateIndexFixingDate(IborIndex&amp;Tenor,AN1316,Trigger)</f>
        <v>48621</v>
      </c>
      <c r="AN1316" s="29">
        <f>_xll.qlCalendarAdvance(Calendar,AN1315,AL1316,"f",,Trigger)</f>
        <v>48625</v>
      </c>
      <c r="AO1316" s="29">
        <f>_xll.qlInterestRateIndexMaturity(IborIndex&amp;Tenor,AN1316,Trigger)</f>
        <v>48653</v>
      </c>
      <c r="AP1316" s="66">
        <f>_xll.qlIndexFixing($Z$5,AM1316,,Trigger)</f>
        <v>1.9227535241047429E-2</v>
      </c>
      <c r="AQ1316" s="66">
        <f>_xll.qlIndexFixing($AS$1,AN1316,,Trigger)</f>
        <v>1.9192683771588497E-2</v>
      </c>
      <c r="AR1316" s="189">
        <f t="shared" si="36"/>
        <v>0.34851469458932471</v>
      </c>
    </row>
    <row r="1317" spans="38:44" ht="11.25" customHeight="1" x14ac:dyDescent="0.25">
      <c r="AL1317" s="30" t="s">
        <v>38</v>
      </c>
      <c r="AM1317" s="29">
        <f>_xll.qlInterestRateIndexFixingDate(IborIndex&amp;Tenor,AN1317,Trigger)</f>
        <v>48628</v>
      </c>
      <c r="AN1317" s="29">
        <f>_xll.qlCalendarAdvance(Calendar,AN1316,AL1317,"f",,Trigger)</f>
        <v>48632</v>
      </c>
      <c r="AO1317" s="29">
        <f>_xll.qlInterestRateIndexMaturity(IborIndex&amp;Tenor,AN1317,Trigger)</f>
        <v>48660</v>
      </c>
      <c r="AP1317" s="66">
        <f>_xll.qlIndexFixing($Z$5,AM1317,,Trigger)</f>
        <v>1.9216712784365177E-2</v>
      </c>
      <c r="AQ1317" s="66">
        <f>_xll.qlIndexFixing($AS$1,AN1317,,Trigger)</f>
        <v>1.9182392730737581E-2</v>
      </c>
      <c r="AR1317" s="189">
        <f t="shared" si="36"/>
        <v>0.34320053627596298</v>
      </c>
    </row>
    <row r="1318" spans="38:44" ht="11.25" customHeight="1" x14ac:dyDescent="0.25">
      <c r="AL1318" s="30" t="s">
        <v>38</v>
      </c>
      <c r="AM1318" s="29">
        <f>_xll.qlInterestRateIndexFixingDate(IborIndex&amp;Tenor,AN1318,Trigger)</f>
        <v>48635</v>
      </c>
      <c r="AN1318" s="29">
        <f>_xll.qlCalendarAdvance(Calendar,AN1317,AL1318,"f",,Trigger)</f>
        <v>48639</v>
      </c>
      <c r="AO1318" s="29">
        <f>_xll.qlInterestRateIndexMaturity(IborIndex&amp;Tenor,AN1318,Trigger)</f>
        <v>48670</v>
      </c>
      <c r="AP1318" s="66">
        <f>_xll.qlIndexFixing($Z$5,AM1318,,Trigger)</f>
        <v>1.9204744224927184E-2</v>
      </c>
      <c r="AQ1318" s="66">
        <f>_xll.qlIndexFixing($AS$1,AN1318,,Trigger)</f>
        <v>1.9171133223249426E-2</v>
      </c>
      <c r="AR1318" s="189">
        <f t="shared" si="36"/>
        <v>0.3361100167775799</v>
      </c>
    </row>
    <row r="1319" spans="38:44" ht="11.25" customHeight="1" x14ac:dyDescent="0.25">
      <c r="AL1319" s="30" t="s">
        <v>38</v>
      </c>
      <c r="AM1319" s="29">
        <f>_xll.qlInterestRateIndexFixingDate(IborIndex&amp;Tenor,AN1319,Trigger)</f>
        <v>48642</v>
      </c>
      <c r="AN1319" s="29">
        <f>_xll.qlCalendarAdvance(Calendar,AN1318,AL1319,"f",,Trigger)</f>
        <v>48646</v>
      </c>
      <c r="AO1319" s="29">
        <f>_xll.qlInterestRateIndexMaturity(IborIndex&amp;Tenor,AN1319,Trigger)</f>
        <v>48677</v>
      </c>
      <c r="AP1319" s="66">
        <f>_xll.qlIndexFixing($Z$5,AM1319,,Trigger)</f>
        <v>1.9193381730100864E-2</v>
      </c>
      <c r="AQ1319" s="66">
        <f>_xll.qlIndexFixing($AS$1,AN1319,,Trigger)</f>
        <v>1.9160746124415873E-2</v>
      </c>
      <c r="AR1319" s="189">
        <f t="shared" si="36"/>
        <v>0.32635605684991353</v>
      </c>
    </row>
    <row r="1320" spans="38:44" ht="11.25" customHeight="1" x14ac:dyDescent="0.25">
      <c r="AL1320" s="30" t="s">
        <v>38</v>
      </c>
      <c r="AM1320" s="29">
        <f>_xll.qlInterestRateIndexFixingDate(IborIndex&amp;Tenor,AN1320,Trigger)</f>
        <v>48649</v>
      </c>
      <c r="AN1320" s="29">
        <f>_xll.qlCalendarAdvance(Calendar,AN1319,AL1320,"f",,Trigger)</f>
        <v>48653</v>
      </c>
      <c r="AO1320" s="29">
        <f>_xll.qlInterestRateIndexMaturity(IborIndex&amp;Tenor,AN1320,Trigger)</f>
        <v>48688</v>
      </c>
      <c r="AP1320" s="66">
        <f>_xll.qlIndexFixing($Z$5,AM1320,,Trigger)</f>
        <v>1.9180401228710866E-2</v>
      </c>
      <c r="AQ1320" s="66">
        <f>_xll.qlIndexFixing($AS$1,AN1320,,Trigger)</f>
        <v>1.915007828319094E-2</v>
      </c>
      <c r="AR1320" s="189">
        <f t="shared" si="36"/>
        <v>0.30322945519925537</v>
      </c>
    </row>
    <row r="1321" spans="38:44" ht="11.25" customHeight="1" x14ac:dyDescent="0.25">
      <c r="AL1321" s="30" t="s">
        <v>38</v>
      </c>
      <c r="AM1321" s="29">
        <f>_xll.qlInterestRateIndexFixingDate(IborIndex&amp;Tenor,AN1321,Trigger)</f>
        <v>48656</v>
      </c>
      <c r="AN1321" s="29">
        <f>_xll.qlCalendarAdvance(Calendar,AN1320,AL1321,"f",,Trigger)</f>
        <v>48660</v>
      </c>
      <c r="AO1321" s="29">
        <f>_xll.qlInterestRateIndexMaturity(IborIndex&amp;Tenor,AN1321,Trigger)</f>
        <v>48691</v>
      </c>
      <c r="AP1321" s="66">
        <f>_xll.qlIndexFixing($Z$5,AM1321,,Trigger)</f>
        <v>1.9169923366508586E-2</v>
      </c>
      <c r="AQ1321" s="66">
        <f>_xll.qlIndexFixing($AS$1,AN1321,,Trigger)</f>
        <v>1.9139848729081699E-2</v>
      </c>
      <c r="AR1321" s="189">
        <f t="shared" si="36"/>
        <v>0.30074637426887041</v>
      </c>
    </row>
    <row r="1322" spans="38:44" ht="11.25" customHeight="1" x14ac:dyDescent="0.25">
      <c r="AL1322" s="30" t="s">
        <v>38</v>
      </c>
      <c r="AM1322" s="29">
        <f>_xll.qlInterestRateIndexFixingDate(IborIndex&amp;Tenor,AN1322,Trigger)</f>
        <v>48663</v>
      </c>
      <c r="AN1322" s="29">
        <f>_xll.qlCalendarAdvance(Calendar,AN1321,AL1322,"f",,Trigger)</f>
        <v>48667</v>
      </c>
      <c r="AO1322" s="29">
        <f>_xll.qlInterestRateIndexMaturity(IborIndex&amp;Tenor,AN1322,Trigger)</f>
        <v>48698</v>
      </c>
      <c r="AP1322" s="66">
        <f>_xll.qlIndexFixing($Z$5,AM1322,,Trigger)</f>
        <v>1.9157826053522401E-2</v>
      </c>
      <c r="AQ1322" s="66">
        <f>_xll.qlIndexFixing($AS$1,AN1322,,Trigger)</f>
        <v>1.9130076357192063E-2</v>
      </c>
      <c r="AR1322" s="189">
        <f t="shared" si="36"/>
        <v>0.27749696330337664</v>
      </c>
    </row>
    <row r="1323" spans="38:44" ht="11.25" customHeight="1" x14ac:dyDescent="0.25">
      <c r="AL1323" s="30" t="s">
        <v>38</v>
      </c>
      <c r="AM1323" s="29">
        <f>_xll.qlInterestRateIndexFixingDate(IborIndex&amp;Tenor,AN1323,Trigger)</f>
        <v>48670</v>
      </c>
      <c r="AN1323" s="29">
        <f>_xll.qlCalendarAdvance(Calendar,AN1322,AL1323,"f",,Trigger)</f>
        <v>48674</v>
      </c>
      <c r="AO1323" s="29">
        <f>_xll.qlInterestRateIndexMaturity(IborIndex&amp;Tenor,AN1323,Trigger)</f>
        <v>48704</v>
      </c>
      <c r="AP1323" s="66">
        <f>_xll.qlIndexFixing($Z$5,AM1323,,Trigger)</f>
        <v>1.9145876195493017E-2</v>
      </c>
      <c r="AQ1323" s="66">
        <f>_xll.qlIndexFixing($AS$1,AN1323,,Trigger)</f>
        <v>1.9118787070959153E-2</v>
      </c>
      <c r="AR1323" s="189">
        <f t="shared" si="36"/>
        <v>0.27089124533863362</v>
      </c>
    </row>
    <row r="1324" spans="38:44" ht="11.25" customHeight="1" x14ac:dyDescent="0.25">
      <c r="AL1324" s="30" t="s">
        <v>38</v>
      </c>
      <c r="AM1324" s="29">
        <f>_xll.qlInterestRateIndexFixingDate(IborIndex&amp;Tenor,AN1324,Trigger)</f>
        <v>48677</v>
      </c>
      <c r="AN1324" s="29">
        <f>_xll.qlCalendarAdvance(Calendar,AN1323,AL1324,"f",,Trigger)</f>
        <v>48681</v>
      </c>
      <c r="AO1324" s="29">
        <f>_xll.qlInterestRateIndexMaturity(IborIndex&amp;Tenor,AN1324,Trigger)</f>
        <v>48711</v>
      </c>
      <c r="AP1324" s="66">
        <f>_xll.qlIndexFixing($Z$5,AM1324,,Trigger)</f>
        <v>1.9133303773035237E-2</v>
      </c>
      <c r="AQ1324" s="66">
        <f>_xll.qlIndexFixing($AS$1,AN1324,,Trigger)</f>
        <v>1.9108194643636389E-2</v>
      </c>
      <c r="AR1324" s="189">
        <f t="shared" si="36"/>
        <v>0.25109129398848129</v>
      </c>
    </row>
    <row r="1325" spans="38:44" ht="11.25" customHeight="1" x14ac:dyDescent="0.25">
      <c r="AL1325" s="30" t="s">
        <v>38</v>
      </c>
      <c r="AM1325" s="29">
        <f>_xll.qlInterestRateIndexFixingDate(IborIndex&amp;Tenor,AN1325,Trigger)</f>
        <v>48682</v>
      </c>
      <c r="AN1325" s="29">
        <f>_xll.qlCalendarAdvance(Calendar,AN1324,AL1325,"f",,Trigger)</f>
        <v>48688</v>
      </c>
      <c r="AO1325" s="29">
        <f>_xll.qlInterestRateIndexMaturity(IborIndex&amp;Tenor,AN1325,Trigger)</f>
        <v>48718</v>
      </c>
      <c r="AP1325" s="66">
        <f>_xll.qlIndexFixing($Z$5,AM1325,,Trigger)</f>
        <v>1.9120483587183656E-2</v>
      </c>
      <c r="AQ1325" s="66">
        <f>_xll.qlIndexFixing($AS$1,AN1325,,Trigger)</f>
        <v>1.9097561150965003E-2</v>
      </c>
      <c r="AR1325" s="189">
        <f t="shared" si="36"/>
        <v>0.22922436218653086</v>
      </c>
    </row>
    <row r="1326" spans="38:44" ht="11.25" customHeight="1" x14ac:dyDescent="0.25">
      <c r="AL1326" s="30" t="s">
        <v>38</v>
      </c>
      <c r="AM1326" s="29">
        <f>_xll.qlInterestRateIndexFixingDate(IborIndex&amp;Tenor,AN1326,Trigger)</f>
        <v>48691</v>
      </c>
      <c r="AN1326" s="29">
        <f>_xll.qlCalendarAdvance(Calendar,AN1325,AL1326,"f",,Trigger)</f>
        <v>48695</v>
      </c>
      <c r="AO1326" s="29">
        <f>_xll.qlInterestRateIndexMaturity(IborIndex&amp;Tenor,AN1326,Trigger)</f>
        <v>48725</v>
      </c>
      <c r="AP1326" s="66">
        <f>_xll.qlIndexFixing($Z$5,AM1326,,Trigger)</f>
        <v>1.9107414915923826E-2</v>
      </c>
      <c r="AQ1326" s="66">
        <f>_xll.qlIndexFixing($AS$1,AN1326,,Trigger)</f>
        <v>1.9086886593057406E-2</v>
      </c>
      <c r="AR1326" s="189">
        <f t="shared" si="36"/>
        <v>0.20528322866419924</v>
      </c>
    </row>
    <row r="1327" spans="38:44" ht="11.25" customHeight="1" x14ac:dyDescent="0.25">
      <c r="AL1327" s="30" t="s">
        <v>38</v>
      </c>
      <c r="AM1327" s="29">
        <f>_xll.qlInterestRateIndexFixingDate(IborIndex&amp;Tenor,AN1327,Trigger)</f>
        <v>48698</v>
      </c>
      <c r="AN1327" s="29">
        <f>_xll.qlCalendarAdvance(Calendar,AN1326,AL1327,"f",,Trigger)</f>
        <v>48702</v>
      </c>
      <c r="AO1327" s="29">
        <f>_xll.qlInterestRateIndexMaturity(IborIndex&amp;Tenor,AN1327,Trigger)</f>
        <v>48733</v>
      </c>
      <c r="AP1327" s="66">
        <f>_xll.qlIndexFixing($Z$5,AM1327,,Trigger)</f>
        <v>1.909362929405535E-2</v>
      </c>
      <c r="AQ1327" s="66">
        <f>_xll.qlIndexFixing($AS$1,AN1327,,Trigger)</f>
        <v>1.9076170970033501E-2</v>
      </c>
      <c r="AR1327" s="189">
        <f t="shared" si="36"/>
        <v>0.17458324021848992</v>
      </c>
    </row>
    <row r="1328" spans="38:44" ht="11.25" customHeight="1" x14ac:dyDescent="0.25">
      <c r="AL1328" s="30" t="s">
        <v>38</v>
      </c>
      <c r="AM1328" s="29">
        <f>_xll.qlInterestRateIndexFixingDate(IborIndex&amp;Tenor,AN1328,Trigger)</f>
        <v>48705</v>
      </c>
      <c r="AN1328" s="29">
        <f>_xll.qlCalendarAdvance(Calendar,AN1327,AL1328,"f",,Trigger)</f>
        <v>48709</v>
      </c>
      <c r="AO1328" s="29">
        <f>_xll.qlInterestRateIndexMaturity(IborIndex&amp;Tenor,AN1328,Trigger)</f>
        <v>48740</v>
      </c>
      <c r="AP1328" s="66">
        <f>_xll.qlIndexFixing($Z$5,AM1328,,Trigger)</f>
        <v>1.908004284908241E-2</v>
      </c>
      <c r="AQ1328" s="66">
        <f>_xll.qlIndexFixing($AS$1,AN1328,,Trigger)</f>
        <v>1.9065414282008197E-2</v>
      </c>
      <c r="AR1328" s="189">
        <f t="shared" si="36"/>
        <v>0.14628567074213145</v>
      </c>
    </row>
    <row r="1329" spans="38:44" ht="11.25" customHeight="1" x14ac:dyDescent="0.25">
      <c r="AL1329" s="30" t="s">
        <v>38</v>
      </c>
      <c r="AM1329" s="29">
        <f>_xll.qlInterestRateIndexFixingDate(IborIndex&amp;Tenor,AN1329,Trigger)</f>
        <v>48712</v>
      </c>
      <c r="AN1329" s="29">
        <f>_xll.qlCalendarAdvance(Calendar,AN1328,AL1329,"f",,Trigger)</f>
        <v>48716</v>
      </c>
      <c r="AO1329" s="29">
        <f>_xll.qlInterestRateIndexMaturity(IborIndex&amp;Tenor,AN1329,Trigger)</f>
        <v>48747</v>
      </c>
      <c r="AP1329" s="66">
        <f>_xll.qlIndexFixing($Z$5,AM1329,,Trigger)</f>
        <v>1.9066205688452204E-2</v>
      </c>
      <c r="AQ1329" s="66">
        <f>_xll.qlIndexFixing($AS$1,AN1329,,Trigger)</f>
        <v>1.9054616529096402E-2</v>
      </c>
      <c r="AR1329" s="189">
        <f t="shared" si="36"/>
        <v>0.11589159355802209</v>
      </c>
    </row>
    <row r="1330" spans="38:44" ht="11.25" customHeight="1" x14ac:dyDescent="0.25">
      <c r="AL1330" s="30" t="s">
        <v>38</v>
      </c>
      <c r="AM1330" s="29">
        <f>_xll.qlInterestRateIndexFixingDate(IborIndex&amp;Tenor,AN1330,Trigger)</f>
        <v>48719</v>
      </c>
      <c r="AN1330" s="29">
        <f>_xll.qlCalendarAdvance(Calendar,AN1329,AL1330,"f",,Trigger)</f>
        <v>48723</v>
      </c>
      <c r="AO1330" s="29">
        <f>_xll.qlInterestRateIndexMaturity(IborIndex&amp;Tenor,AN1330,Trigger)</f>
        <v>48754</v>
      </c>
      <c r="AP1330" s="66">
        <f>_xll.qlIndexFixing($Z$5,AM1330,,Trigger)</f>
        <v>1.905211709021578E-2</v>
      </c>
      <c r="AQ1330" s="66">
        <f>_xll.qlIndexFixing($AS$1,AN1330,,Trigger)</f>
        <v>1.9043777711420518E-2</v>
      </c>
      <c r="AR1330" s="189">
        <f t="shared" si="36"/>
        <v>8.3393787952620868E-2</v>
      </c>
    </row>
    <row r="1331" spans="38:44" ht="11.25" customHeight="1" x14ac:dyDescent="0.25">
      <c r="AL1331" s="30" t="s">
        <v>38</v>
      </c>
      <c r="AM1331" s="29">
        <f>_xll.qlInterestRateIndexFixingDate(IborIndex&amp;Tenor,AN1331,Trigger)</f>
        <v>48726</v>
      </c>
      <c r="AN1331" s="29">
        <f>_xll.qlCalendarAdvance(Calendar,AN1330,AL1331,"f",,Trigger)</f>
        <v>48730</v>
      </c>
      <c r="AO1331" s="29">
        <f>_xll.qlInterestRateIndexMaturity(IborIndex&amp;Tenor,AN1331,Trigger)</f>
        <v>48760</v>
      </c>
      <c r="AP1331" s="66">
        <f>_xll.qlIndexFixing($Z$5,AM1331,,Trigger)</f>
        <v>1.9038319009348825E-2</v>
      </c>
      <c r="AQ1331" s="66">
        <f>_xll.qlIndexFixing($AS$1,AN1331,,Trigger)</f>
        <v>1.9032897829095452E-2</v>
      </c>
      <c r="AR1331" s="189">
        <f t="shared" si="36"/>
        <v>5.4211802533732367E-2</v>
      </c>
    </row>
    <row r="1332" spans="38:44" ht="11.25" customHeight="1" x14ac:dyDescent="0.25">
      <c r="AL1332" s="30" t="s">
        <v>38</v>
      </c>
      <c r="AM1332" s="29">
        <f>_xll.qlInterestRateIndexFixingDate(IborIndex&amp;Tenor,AN1332,Trigger)</f>
        <v>48733</v>
      </c>
      <c r="AN1332" s="29">
        <f>_xll.qlCalendarAdvance(Calendar,AN1331,AL1332,"f",,Trigger)</f>
        <v>48737</v>
      </c>
      <c r="AO1332" s="29">
        <f>_xll.qlInterestRateIndexMaturity(IborIndex&amp;Tenor,AN1332,Trigger)</f>
        <v>48767</v>
      </c>
      <c r="AP1332" s="66">
        <f>_xll.qlIndexFixing($Z$5,AM1332,,Trigger)</f>
        <v>1.9023744264404563E-2</v>
      </c>
      <c r="AQ1332" s="66">
        <f>_xll.qlIndexFixing($AS$1,AN1332,,Trigger)</f>
        <v>1.9021976882246106E-2</v>
      </c>
      <c r="AR1332" s="189">
        <f t="shared" si="36"/>
        <v>1.7673821584573979E-2</v>
      </c>
    </row>
    <row r="1333" spans="38:44" ht="11.25" customHeight="1" x14ac:dyDescent="0.25">
      <c r="AL1333" s="30" t="s">
        <v>38</v>
      </c>
      <c r="AM1333" s="29">
        <f>_xll.qlInterestRateIndexFixingDate(IborIndex&amp;Tenor,AN1333,Trigger)</f>
        <v>48740</v>
      </c>
      <c r="AN1333" s="29">
        <f>_xll.qlCalendarAdvance(Calendar,AN1332,AL1333,"f",,Trigger)</f>
        <v>48744</v>
      </c>
      <c r="AO1333" s="29">
        <f>_xll.qlInterestRateIndexMaturity(IborIndex&amp;Tenor,AN1333,Trigger)</f>
        <v>48774</v>
      </c>
      <c r="AP1333" s="66">
        <f>_xll.qlIndexFixing($Z$5,AM1333,,Trigger)</f>
        <v>1.900891598048382E-2</v>
      </c>
      <c r="AQ1333" s="66">
        <f>_xll.qlIndexFixing($AS$1,AN1333,,Trigger)</f>
        <v>1.9011014870984888E-2</v>
      </c>
      <c r="AR1333" s="189">
        <f t="shared" si="36"/>
        <v>-2.0988905010677072E-2</v>
      </c>
    </row>
    <row r="1334" spans="38:44" ht="11.25" customHeight="1" x14ac:dyDescent="0.25">
      <c r="AL1334" s="30" t="s">
        <v>38</v>
      </c>
      <c r="AM1334" s="29">
        <f>_xll.qlInterestRateIndexFixingDate(IborIndex&amp;Tenor,AN1334,Trigger)</f>
        <v>48747</v>
      </c>
      <c r="AN1334" s="29">
        <f>_xll.qlCalendarAdvance(Calendar,AN1333,AL1334,"f",,Trigger)</f>
        <v>48751</v>
      </c>
      <c r="AO1334" s="29">
        <f>_xll.qlInterestRateIndexMaturity(IborIndex&amp;Tenor,AN1334,Trigger)</f>
        <v>48781</v>
      </c>
      <c r="AP1334" s="66">
        <f>_xll.qlIndexFixing($Z$5,AM1334,,Trigger)</f>
        <v>1.8993833435729357E-2</v>
      </c>
      <c r="AQ1334" s="66">
        <f>_xll.qlIndexFixing($AS$1,AN1334,,Trigger)</f>
        <v>1.90000117954367E-2</v>
      </c>
      <c r="AR1334" s="189">
        <f t="shared" si="36"/>
        <v>-6.1783597073428176E-2</v>
      </c>
    </row>
    <row r="1335" spans="38:44" ht="11.25" customHeight="1" x14ac:dyDescent="0.25">
      <c r="AL1335" s="30" t="s">
        <v>38</v>
      </c>
      <c r="AM1335" s="29">
        <f>_xll.qlInterestRateIndexFixingDate(IborIndex&amp;Tenor,AN1335,Trigger)</f>
        <v>48754</v>
      </c>
      <c r="AN1335" s="29">
        <f>_xll.qlCalendarAdvance(Calendar,AN1334,AL1335,"f",,Trigger)</f>
        <v>48758</v>
      </c>
      <c r="AO1335" s="29">
        <f>_xll.qlInterestRateIndexMaturity(IborIndex&amp;Tenor,AN1335,Trigger)</f>
        <v>48788</v>
      </c>
      <c r="AP1335" s="66">
        <f>_xll.qlIndexFixing($Z$5,AM1335,,Trigger)</f>
        <v>1.8978495908291926E-2</v>
      </c>
      <c r="AQ1335" s="66">
        <f>_xll.qlIndexFixing($AS$1,AN1335,,Trigger)</f>
        <v>1.8989842233405684E-2</v>
      </c>
      <c r="AR1335" s="189">
        <f t="shared" si="36"/>
        <v>-0.11346325113757716</v>
      </c>
    </row>
    <row r="1336" spans="38:44" ht="11.25" customHeight="1" x14ac:dyDescent="0.25">
      <c r="AL1336" s="30" t="s">
        <v>38</v>
      </c>
      <c r="AM1336" s="29">
        <f>_xll.qlInterestRateIndexFixingDate(IborIndex&amp;Tenor,AN1336,Trigger)</f>
        <v>48761</v>
      </c>
      <c r="AN1336" s="29">
        <f>_xll.qlCalendarAdvance(Calendar,AN1335,AL1336,"f",,Trigger)</f>
        <v>48765</v>
      </c>
      <c r="AO1336" s="29">
        <f>_xll.qlInterestRateIndexMaturity(IborIndex&amp;Tenor,AN1336,Trigger)</f>
        <v>48796</v>
      </c>
      <c r="AP1336" s="66">
        <f>_xll.qlIndexFixing($Z$5,AM1336,,Trigger)</f>
        <v>1.8962264884563176E-2</v>
      </c>
      <c r="AQ1336" s="66">
        <f>_xll.qlIndexFixing($AS$1,AN1336,,Trigger)</f>
        <v>1.8977882451954031E-2</v>
      </c>
      <c r="AR1336" s="189">
        <f t="shared" si="36"/>
        <v>-0.15617567390855541</v>
      </c>
    </row>
    <row r="1337" spans="38:44" ht="11.25" customHeight="1" x14ac:dyDescent="0.25">
      <c r="AL1337" s="30" t="s">
        <v>38</v>
      </c>
      <c r="AM1337" s="29">
        <f>_xll.qlInterestRateIndexFixingDate(IborIndex&amp;Tenor,AN1337,Trigger)</f>
        <v>48768</v>
      </c>
      <c r="AN1337" s="29">
        <f>_xll.qlCalendarAdvance(Calendar,AN1336,AL1337,"f",,Trigger)</f>
        <v>48772</v>
      </c>
      <c r="AO1337" s="29">
        <f>_xll.qlInterestRateIndexMaturity(IborIndex&amp;Tenor,AN1337,Trigger)</f>
        <v>48803</v>
      </c>
      <c r="AP1337" s="66">
        <f>_xll.qlIndexFixing($Z$5,AM1337,,Trigger)</f>
        <v>1.894639601025825E-2</v>
      </c>
      <c r="AQ1337" s="66">
        <f>_xll.qlIndexFixing($AS$1,AN1337,,Trigger)</f>
        <v>1.8966756184259359E-2</v>
      </c>
      <c r="AR1337" s="189">
        <f t="shared" si="36"/>
        <v>-0.20360174001109177</v>
      </c>
    </row>
    <row r="1338" spans="38:44" ht="11.25" customHeight="1" x14ac:dyDescent="0.25">
      <c r="AL1338" s="30" t="s">
        <v>38</v>
      </c>
      <c r="AM1338" s="29">
        <f>_xll.qlInterestRateIndexFixingDate(IborIndex&amp;Tenor,AN1338,Trigger)</f>
        <v>48775</v>
      </c>
      <c r="AN1338" s="29">
        <f>_xll.qlCalendarAdvance(Calendar,AN1337,AL1338,"f",,Trigger)</f>
        <v>48779</v>
      </c>
      <c r="AO1338" s="29">
        <f>_xll.qlInterestRateIndexMaturity(IborIndex&amp;Tenor,AN1338,Trigger)</f>
        <v>48810</v>
      </c>
      <c r="AP1338" s="66">
        <f>_xll.qlIndexFixing($Z$5,AM1338,,Trigger)</f>
        <v>1.8930269923498118E-2</v>
      </c>
      <c r="AQ1338" s="66">
        <f>_xll.qlIndexFixing($AS$1,AN1338,,Trigger)</f>
        <v>1.8955588852762328E-2</v>
      </c>
      <c r="AR1338" s="189">
        <f t="shared" si="36"/>
        <v>-0.25318929264210588</v>
      </c>
    </row>
    <row r="1339" spans="38:44" ht="11.25" customHeight="1" x14ac:dyDescent="0.25">
      <c r="AL1339" s="30" t="s">
        <v>38</v>
      </c>
      <c r="AM1339" s="29">
        <f>_xll.qlInterestRateIndexFixingDate(IborIndex&amp;Tenor,AN1339,Trigger)</f>
        <v>48782</v>
      </c>
      <c r="AN1339" s="29">
        <f>_xll.qlCalendarAdvance(Calendar,AN1338,AL1339,"f",,Trigger)</f>
        <v>48786</v>
      </c>
      <c r="AO1339" s="29">
        <f>_xll.qlInterestRateIndexMaturity(IborIndex&amp;Tenor,AN1339,Trigger)</f>
        <v>48817</v>
      </c>
      <c r="AP1339" s="66">
        <f>_xll.qlIndexFixing($Z$5,AM1339,,Trigger)</f>
        <v>1.8913885902519488E-2</v>
      </c>
      <c r="AQ1339" s="66">
        <f>_xll.qlIndexFixing($AS$1,AN1339,,Trigger)</f>
        <v>1.8944380457582843E-2</v>
      </c>
      <c r="AR1339" s="189">
        <f t="shared" si="36"/>
        <v>-0.30494555063355355</v>
      </c>
    </row>
    <row r="1340" spans="38:44" ht="11.25" customHeight="1" x14ac:dyDescent="0.25">
      <c r="AL1340" s="30" t="s">
        <v>38</v>
      </c>
      <c r="AM1340" s="29">
        <f>_xll.qlInterestRateIndexFixingDate(IborIndex&amp;Tenor,AN1340,Trigger)</f>
        <v>48789</v>
      </c>
      <c r="AN1340" s="29">
        <f>_xll.qlCalendarAdvance(Calendar,AN1339,AL1340,"f",,Trigger)</f>
        <v>48793</v>
      </c>
      <c r="AO1340" s="29">
        <f>_xll.qlInterestRateIndexMaturity(IborIndex&amp;Tenor,AN1340,Trigger)</f>
        <v>48824</v>
      </c>
      <c r="AP1340" s="66">
        <f>_xll.qlIndexFixing($Z$5,AM1340,,Trigger)</f>
        <v>1.8897269477906455E-2</v>
      </c>
      <c r="AQ1340" s="66">
        <f>_xll.qlIndexFixing($AS$1,AN1340,,Trigger)</f>
        <v>1.8933130998843306E-2</v>
      </c>
      <c r="AR1340" s="189">
        <f t="shared" si="36"/>
        <v>-0.35861520936850827</v>
      </c>
    </row>
    <row r="1341" spans="38:44" ht="11.25" customHeight="1" x14ac:dyDescent="0.25">
      <c r="AL1341" s="30" t="s">
        <v>38</v>
      </c>
      <c r="AM1341" s="29">
        <f>_xll.qlInterestRateIndexFixingDate(IborIndex&amp;Tenor,AN1341,Trigger)</f>
        <v>48796</v>
      </c>
      <c r="AN1341" s="29">
        <f>_xll.qlCalendarAdvance(Calendar,AN1340,AL1341,"f",,Trigger)</f>
        <v>48800</v>
      </c>
      <c r="AO1341" s="29">
        <f>_xll.qlInterestRateIndexMaturity(IborIndex&amp;Tenor,AN1341,Trigger)</f>
        <v>48831</v>
      </c>
      <c r="AP1341" s="66">
        <f>_xll.qlIndexFixing($Z$5,AM1341,,Trigger)</f>
        <v>1.8882022185048489E-2</v>
      </c>
      <c r="AQ1341" s="66">
        <f>_xll.qlIndexFixing($AS$1,AN1341,,Trigger)</f>
        <v>1.8921840476663621E-2</v>
      </c>
      <c r="AR1341" s="189">
        <f t="shared" si="36"/>
        <v>-0.3981829161513184</v>
      </c>
    </row>
    <row r="1342" spans="38:44" ht="11.25" customHeight="1" x14ac:dyDescent="0.25">
      <c r="AL1342" s="30" t="s">
        <v>38</v>
      </c>
      <c r="AM1342" s="29">
        <f>_xll.qlInterestRateIndexFixingDate(IborIndex&amp;Tenor,AN1342,Trigger)</f>
        <v>48803</v>
      </c>
      <c r="AN1342" s="29">
        <f>_xll.qlCalendarAdvance(Calendar,AN1341,AL1342,"f",,Trigger)</f>
        <v>48807</v>
      </c>
      <c r="AO1342" s="29">
        <f>_xll.qlInterestRateIndexMaturity(IborIndex&amp;Tenor,AN1342,Trigger)</f>
        <v>48838</v>
      </c>
      <c r="AP1342" s="66">
        <f>_xll.qlIndexFixing($Z$5,AM1342,,Trigger)</f>
        <v>1.8869091867963053E-2</v>
      </c>
      <c r="AQ1342" s="66">
        <f>_xll.qlIndexFixing($AS$1,AN1342,,Trigger)</f>
        <v>1.8910508891173683E-2</v>
      </c>
      <c r="AR1342" s="189">
        <f t="shared" si="36"/>
        <v>-0.41417023210629789</v>
      </c>
    </row>
    <row r="1343" spans="38:44" ht="11.25" customHeight="1" x14ac:dyDescent="0.25">
      <c r="AL1343" s="30" t="s">
        <v>38</v>
      </c>
      <c r="AM1343" s="29">
        <f>_xll.qlInterestRateIndexFixingDate(IborIndex&amp;Tenor,AN1343,Trigger)</f>
        <v>48810</v>
      </c>
      <c r="AN1343" s="29">
        <f>_xll.qlCalendarAdvance(Calendar,AN1342,AL1343,"f",,Trigger)</f>
        <v>48814</v>
      </c>
      <c r="AO1343" s="29">
        <f>_xll.qlInterestRateIndexMaturity(IborIndex&amp;Tenor,AN1343,Trigger)</f>
        <v>48845</v>
      </c>
      <c r="AP1343" s="66">
        <f>_xll.qlIndexFixing($Z$5,AM1343,,Trigger)</f>
        <v>1.8858481758165853E-2</v>
      </c>
      <c r="AQ1343" s="66">
        <f>_xll.qlIndexFixing($AS$1,AN1343,,Trigger)</f>
        <v>1.8899136242490899E-2</v>
      </c>
      <c r="AR1343" s="189">
        <f t="shared" si="36"/>
        <v>-0.40654484325046425</v>
      </c>
    </row>
    <row r="1344" spans="38:44" ht="11.25" customHeight="1" x14ac:dyDescent="0.25">
      <c r="AL1344" s="30" t="s">
        <v>38</v>
      </c>
      <c r="AM1344" s="29">
        <f>_xll.qlInterestRateIndexFixingDate(IborIndex&amp;Tenor,AN1344,Trigger)</f>
        <v>48817</v>
      </c>
      <c r="AN1344" s="29">
        <f>_xll.qlCalendarAdvance(Calendar,AN1343,AL1344,"f",,Trigger)</f>
        <v>48821</v>
      </c>
      <c r="AO1344" s="29">
        <f>_xll.qlInterestRateIndexMaturity(IborIndex&amp;Tenor,AN1344,Trigger)</f>
        <v>48852</v>
      </c>
      <c r="AP1344" s="66">
        <f>_xll.qlIndexFixing($Z$5,AM1344,,Trigger)</f>
        <v>1.8850195070553622E-2</v>
      </c>
      <c r="AQ1344" s="66">
        <f>_xll.qlIndexFixing($AS$1,AN1344,,Trigger)</f>
        <v>1.8887722530742668E-2</v>
      </c>
      <c r="AR1344" s="189">
        <f t="shared" si="36"/>
        <v>-0.37527460189045597</v>
      </c>
    </row>
    <row r="1345" spans="38:44" ht="11.25" customHeight="1" x14ac:dyDescent="0.25">
      <c r="AL1345" s="30" t="s">
        <v>38</v>
      </c>
      <c r="AM1345" s="29">
        <f>_xll.qlInterestRateIndexFixingDate(IborIndex&amp;Tenor,AN1345,Trigger)</f>
        <v>48824</v>
      </c>
      <c r="AN1345" s="29">
        <f>_xll.qlCalendarAdvance(Calendar,AN1344,AL1345,"f",,Trigger)</f>
        <v>48828</v>
      </c>
      <c r="AO1345" s="29">
        <f>_xll.qlInterestRateIndexMaturity(IborIndex&amp;Tenor,AN1345,Trigger)</f>
        <v>48858</v>
      </c>
      <c r="AP1345" s="66">
        <f>_xll.qlIndexFixing($Z$5,AM1345,,Trigger)</f>
        <v>1.8843571569131967E-2</v>
      </c>
      <c r="AQ1345" s="66">
        <f>_xll.qlIndexFixing($AS$1,AN1345,,Trigger)</f>
        <v>1.8876267756053888E-2</v>
      </c>
      <c r="AR1345" s="189">
        <f t="shared" si="36"/>
        <v>-0.32696186921921111</v>
      </c>
    </row>
    <row r="1346" spans="38:44" ht="11.25" customHeight="1" x14ac:dyDescent="0.25">
      <c r="AL1346" s="30" t="s">
        <v>38</v>
      </c>
      <c r="AM1346" s="29">
        <f>_xll.qlInterestRateIndexFixingDate(IborIndex&amp;Tenor,AN1346,Trigger)</f>
        <v>48831</v>
      </c>
      <c r="AN1346" s="29">
        <f>_xll.qlCalendarAdvance(Calendar,AN1345,AL1346,"f",,Trigger)</f>
        <v>48835</v>
      </c>
      <c r="AO1346" s="29">
        <f>_xll.qlInterestRateIndexMaturity(IborIndex&amp;Tenor,AN1346,Trigger)</f>
        <v>48865</v>
      </c>
      <c r="AP1346" s="66">
        <f>_xll.qlIndexFixing($Z$5,AM1346,,Trigger)</f>
        <v>1.8836832382677748E-2</v>
      </c>
      <c r="AQ1346" s="66">
        <f>_xll.qlIndexFixing($AS$1,AN1346,,Trigger)</f>
        <v>1.8864771918551959E-2</v>
      </c>
      <c r="AR1346" s="189">
        <f t="shared" si="36"/>
        <v>-0.27939535874210719</v>
      </c>
    </row>
    <row r="1347" spans="38:44" ht="11.25" customHeight="1" x14ac:dyDescent="0.25">
      <c r="AL1347" s="30" t="s">
        <v>38</v>
      </c>
      <c r="AM1347" s="29">
        <f>_xll.qlInterestRateIndexFixingDate(IborIndex&amp;Tenor,AN1347,Trigger)</f>
        <v>48838</v>
      </c>
      <c r="AN1347" s="29">
        <f>_xll.qlCalendarAdvance(Calendar,AN1346,AL1347,"f",,Trigger)</f>
        <v>48842</v>
      </c>
      <c r="AO1347" s="29">
        <f>_xll.qlInterestRateIndexMaturity(IborIndex&amp;Tenor,AN1347,Trigger)</f>
        <v>48872</v>
      </c>
      <c r="AP1347" s="66">
        <f>_xll.qlIndexFixing($Z$5,AM1347,,Trigger)</f>
        <v>1.8829846896989189E-2</v>
      </c>
      <c r="AQ1347" s="66">
        <f>_xll.qlIndexFixing($AS$1,AN1347,,Trigger)</f>
        <v>1.8853235018359282E-2</v>
      </c>
      <c r="AR1347" s="189">
        <f t="shared" ref="AR1347:AR1410" si="37">(AP1347-AQ1347)*10000</f>
        <v>-0.23388121370093717</v>
      </c>
    </row>
    <row r="1348" spans="38:44" ht="11.25" customHeight="1" x14ac:dyDescent="0.25">
      <c r="AL1348" s="30" t="s">
        <v>38</v>
      </c>
      <c r="AM1348" s="29">
        <f>_xll.qlInterestRateIndexFixingDate(IborIndex&amp;Tenor,AN1348,Trigger)</f>
        <v>48845</v>
      </c>
      <c r="AN1348" s="29">
        <f>_xll.qlCalendarAdvance(Calendar,AN1347,AL1348,"f",,Trigger)</f>
        <v>48849</v>
      </c>
      <c r="AO1348" s="29">
        <f>_xll.qlInterestRateIndexMaturity(IborIndex&amp;Tenor,AN1348,Trigger)</f>
        <v>48879</v>
      </c>
      <c r="AP1348" s="66">
        <f>_xll.qlIndexFixing($Z$5,AM1348,,Trigger)</f>
        <v>1.882261431003851E-2</v>
      </c>
      <c r="AQ1348" s="66">
        <f>_xll.qlIndexFixing($AS$1,AN1348,,Trigger)</f>
        <v>1.884165705559826E-2</v>
      </c>
      <c r="AR1348" s="189">
        <f t="shared" si="37"/>
        <v>-0.19042745559749719</v>
      </c>
    </row>
    <row r="1349" spans="38:44" ht="11.25" customHeight="1" x14ac:dyDescent="0.25">
      <c r="AL1349" s="30" t="s">
        <v>38</v>
      </c>
      <c r="AM1349" s="29">
        <f>_xll.qlInterestRateIndexFixingDate(IborIndex&amp;Tenor,AN1349,Trigger)</f>
        <v>48852</v>
      </c>
      <c r="AN1349" s="29">
        <f>_xll.qlCalendarAdvance(Calendar,AN1348,AL1349,"f",,Trigger)</f>
        <v>48856</v>
      </c>
      <c r="AO1349" s="29">
        <f>_xll.qlInterestRateIndexMaturity(IborIndex&amp;Tenor,AN1349,Trigger)</f>
        <v>48887</v>
      </c>
      <c r="AP1349" s="66">
        <f>_xll.qlIndexFixing($Z$5,AM1349,,Trigger)</f>
        <v>1.8815068490274294E-2</v>
      </c>
      <c r="AQ1349" s="66">
        <f>_xll.qlIndexFixing($AS$1,AN1349,,Trigger)</f>
        <v>1.8830038030406282E-2</v>
      </c>
      <c r="AR1349" s="189">
        <f t="shared" si="37"/>
        <v>-0.14969540131987841</v>
      </c>
    </row>
    <row r="1350" spans="38:44" ht="11.25" customHeight="1" x14ac:dyDescent="0.25">
      <c r="AL1350" s="30" t="s">
        <v>38</v>
      </c>
      <c r="AM1350" s="29">
        <f>_xll.qlInterestRateIndexFixingDate(IborIndex&amp;Tenor,AN1350,Trigger)</f>
        <v>48859</v>
      </c>
      <c r="AN1350" s="29">
        <f>_xll.qlCalendarAdvance(Calendar,AN1349,AL1350,"f",,Trigger)</f>
        <v>48863</v>
      </c>
      <c r="AO1350" s="29">
        <f>_xll.qlInterestRateIndexMaturity(IborIndex&amp;Tenor,AN1350,Trigger)</f>
        <v>48894</v>
      </c>
      <c r="AP1350" s="66">
        <f>_xll.qlIndexFixing($Z$5,AM1350,,Trigger)</f>
        <v>1.8807321053301046E-2</v>
      </c>
      <c r="AQ1350" s="66">
        <f>_xll.qlIndexFixing($AS$1,AN1350,,Trigger)</f>
        <v>1.8818377942900755E-2</v>
      </c>
      <c r="AR1350" s="189">
        <f t="shared" si="37"/>
        <v>-0.11056889599708741</v>
      </c>
    </row>
    <row r="1351" spans="38:44" ht="11.25" customHeight="1" x14ac:dyDescent="0.25">
      <c r="AL1351" s="30" t="s">
        <v>38</v>
      </c>
      <c r="AM1351" s="29">
        <f>_xll.qlInterestRateIndexFixingDate(IborIndex&amp;Tenor,AN1351,Trigger)</f>
        <v>48866</v>
      </c>
      <c r="AN1351" s="29">
        <f>_xll.qlCalendarAdvance(Calendar,AN1350,AL1351,"f",,Trigger)</f>
        <v>48870</v>
      </c>
      <c r="AO1351" s="29">
        <f>_xll.qlInterestRateIndexMaturity(IborIndex&amp;Tenor,AN1351,Trigger)</f>
        <v>48901</v>
      </c>
      <c r="AP1351" s="66">
        <f>_xll.qlIndexFixing($Z$5,AM1351,,Trigger)</f>
        <v>1.8799324038923891E-2</v>
      </c>
      <c r="AQ1351" s="66">
        <f>_xll.qlIndexFixing($AS$1,AN1351,,Trigger)</f>
        <v>1.8806676793211574E-2</v>
      </c>
      <c r="AR1351" s="189">
        <f t="shared" si="37"/>
        <v>-7.3527542876830609E-2</v>
      </c>
    </row>
    <row r="1352" spans="38:44" ht="11.25" customHeight="1" x14ac:dyDescent="0.25">
      <c r="AL1352" s="30" t="s">
        <v>38</v>
      </c>
      <c r="AM1352" s="29">
        <f>_xll.qlInterestRateIndexFixingDate(IborIndex&amp;Tenor,AN1352,Trigger)</f>
        <v>48873</v>
      </c>
      <c r="AN1352" s="29">
        <f>_xll.qlCalendarAdvance(Calendar,AN1351,AL1352,"f",,Trigger)</f>
        <v>48877</v>
      </c>
      <c r="AO1352" s="29">
        <f>_xll.qlInterestRateIndexMaturity(IborIndex&amp;Tenor,AN1352,Trigger)</f>
        <v>48908</v>
      </c>
      <c r="AP1352" s="66">
        <f>_xll.qlIndexFixing($Z$5,AM1352,,Trigger)</f>
        <v>1.8791076645167569E-2</v>
      </c>
      <c r="AQ1352" s="66">
        <f>_xll.qlIndexFixing($AS$1,AN1352,,Trigger)</f>
        <v>1.8794934581471134E-2</v>
      </c>
      <c r="AR1352" s="189">
        <f t="shared" si="37"/>
        <v>-3.8579363035654013E-2</v>
      </c>
    </row>
    <row r="1353" spans="38:44" ht="11.25" customHeight="1" x14ac:dyDescent="0.25">
      <c r="AL1353" s="30" t="s">
        <v>38</v>
      </c>
      <c r="AM1353" s="29">
        <f>_xll.qlInterestRateIndexFixingDate(IborIndex&amp;Tenor,AN1353,Trigger)</f>
        <v>48880</v>
      </c>
      <c r="AN1353" s="29">
        <f>_xll.qlCalendarAdvance(Calendar,AN1352,AL1353,"f",,Trigger)</f>
        <v>48884</v>
      </c>
      <c r="AO1353" s="29">
        <f>_xll.qlInterestRateIndexMaturity(IborIndex&amp;Tenor,AN1353,Trigger)</f>
        <v>48914</v>
      </c>
      <c r="AP1353" s="66">
        <f>_xll.qlIndexFixing($Z$5,AM1353,,Trigger)</f>
        <v>1.8782716786345688E-2</v>
      </c>
      <c r="AQ1353" s="66">
        <f>_xll.qlIndexFixing($AS$1,AN1353,,Trigger)</f>
        <v>1.8783151307801838E-2</v>
      </c>
      <c r="AR1353" s="189">
        <f t="shared" si="37"/>
        <v>-4.3452145614963911E-3</v>
      </c>
    </row>
    <row r="1354" spans="38:44" ht="11.25" customHeight="1" x14ac:dyDescent="0.25">
      <c r="AL1354" s="30" t="s">
        <v>38</v>
      </c>
      <c r="AM1354" s="29">
        <f>_xll.qlInterestRateIndexFixingDate(IborIndex&amp;Tenor,AN1354,Trigger)</f>
        <v>48887</v>
      </c>
      <c r="AN1354" s="29">
        <f>_xll.qlCalendarAdvance(Calendar,AN1353,AL1354,"f",,Trigger)</f>
        <v>48891</v>
      </c>
      <c r="AO1354" s="29">
        <f>_xll.qlInterestRateIndexMaturity(IborIndex&amp;Tenor,AN1354,Trigger)</f>
        <v>48921</v>
      </c>
      <c r="AP1354" s="66">
        <f>_xll.qlIndexFixing($Z$5,AM1354,,Trigger)</f>
        <v>1.8773984750080963E-2</v>
      </c>
      <c r="AQ1354" s="66">
        <f>_xll.qlIndexFixing($AS$1,AN1354,,Trigger)</f>
        <v>1.877132697233358E-2</v>
      </c>
      <c r="AR1354" s="189">
        <f t="shared" si="37"/>
        <v>2.6577777473835162E-2</v>
      </c>
    </row>
    <row r="1355" spans="38:44" ht="11.25" customHeight="1" x14ac:dyDescent="0.25">
      <c r="AL1355" s="30" t="s">
        <v>38</v>
      </c>
      <c r="AM1355" s="29">
        <f>_xll.qlInterestRateIndexFixingDate(IborIndex&amp;Tenor,AN1355,Trigger)</f>
        <v>48894</v>
      </c>
      <c r="AN1355" s="29">
        <f>_xll.qlCalendarAdvance(Calendar,AN1354,AL1355,"f",,Trigger)</f>
        <v>48898</v>
      </c>
      <c r="AO1355" s="29">
        <f>_xll.qlInterestRateIndexMaturity(IborIndex&amp;Tenor,AN1355,Trigger)</f>
        <v>48928</v>
      </c>
      <c r="AP1355" s="66">
        <f>_xll.qlIndexFixing($Z$5,AM1355,,Trigger)</f>
        <v>1.8764999998809984E-2</v>
      </c>
      <c r="AQ1355" s="66">
        <f>_xll.qlIndexFixing($AS$1,AN1355,,Trigger)</f>
        <v>1.8759461575201253E-2</v>
      </c>
      <c r="AR1355" s="189">
        <f t="shared" si="37"/>
        <v>5.5384236087308025E-2</v>
      </c>
    </row>
    <row r="1356" spans="38:44" ht="11.25" customHeight="1" x14ac:dyDescent="0.25">
      <c r="AL1356" s="30" t="s">
        <v>38</v>
      </c>
      <c r="AM1356" s="29">
        <f>_xll.qlInterestRateIndexFixingDate(IborIndex&amp;Tenor,AN1356,Trigger)</f>
        <v>48901</v>
      </c>
      <c r="AN1356" s="29">
        <f>_xll.qlCalendarAdvance(Calendar,AN1355,AL1356,"f",,Trigger)</f>
        <v>48905</v>
      </c>
      <c r="AO1356" s="29">
        <f>_xll.qlInterestRateIndexMaturity(IborIndex&amp;Tenor,AN1356,Trigger)</f>
        <v>48935</v>
      </c>
      <c r="AP1356" s="66">
        <f>_xll.qlIndexFixing($Z$5,AM1356,,Trigger)</f>
        <v>1.8755761730640863E-2</v>
      </c>
      <c r="AQ1356" s="66">
        <f>_xll.qlIndexFixing($AS$1,AN1356,,Trigger)</f>
        <v>1.8747188660712476E-2</v>
      </c>
      <c r="AR1356" s="189">
        <f t="shared" si="37"/>
        <v>8.5730699283873002E-2</v>
      </c>
    </row>
    <row r="1357" spans="38:44" ht="11.25" customHeight="1" x14ac:dyDescent="0.25">
      <c r="AL1357" s="30" t="s">
        <v>38</v>
      </c>
      <c r="AM1357" s="29">
        <f>_xll.qlInterestRateIndexFixingDate(IborIndex&amp;Tenor,AN1357,Trigger)</f>
        <v>48908</v>
      </c>
      <c r="AN1357" s="29">
        <f>_xll.qlCalendarAdvance(Calendar,AN1356,AL1357,"f",,Trigger)</f>
        <v>48912</v>
      </c>
      <c r="AO1357" s="29">
        <f>_xll.qlInterestRateIndexMaturity(IborIndex&amp;Tenor,AN1357,Trigger)</f>
        <v>48942</v>
      </c>
      <c r="AP1357" s="66">
        <f>_xll.qlIndexFixing($Z$5,AM1357,,Trigger)</f>
        <v>1.8746269143703032E-2</v>
      </c>
      <c r="AQ1357" s="66">
        <f>_xll.qlIndexFixing($AS$1,AN1357,,Trigger)</f>
        <v>1.8735607596446491E-2</v>
      </c>
      <c r="AR1357" s="189">
        <f t="shared" si="37"/>
        <v>0.10661547256540782</v>
      </c>
    </row>
    <row r="1358" spans="38:44" ht="11.25" customHeight="1" x14ac:dyDescent="0.25">
      <c r="AL1358" s="30" t="s">
        <v>38</v>
      </c>
      <c r="AM1358" s="29">
        <f>_xll.qlInterestRateIndexFixingDate(IborIndex&amp;Tenor,AN1358,Trigger)</f>
        <v>48915</v>
      </c>
      <c r="AN1358" s="29">
        <f>_xll.qlCalendarAdvance(Calendar,AN1357,AL1358,"f",,Trigger)</f>
        <v>48919</v>
      </c>
      <c r="AO1358" s="29">
        <f>_xll.qlInterestRateIndexMaturity(IborIndex&amp;Tenor,AN1358,Trigger)</f>
        <v>48950</v>
      </c>
      <c r="AP1358" s="66">
        <f>_xll.qlIndexFixing($Z$5,AM1358,,Trigger)</f>
        <v>1.8736289406545596E-2</v>
      </c>
      <c r="AQ1358" s="66">
        <f>_xll.qlIndexFixing($AS$1,AN1358,,Trigger)</f>
        <v>1.8723619015088844E-2</v>
      </c>
      <c r="AR1358" s="189">
        <f t="shared" si="37"/>
        <v>0.12670391456751778</v>
      </c>
    </row>
    <row r="1359" spans="38:44" ht="11.25" customHeight="1" x14ac:dyDescent="0.25">
      <c r="AL1359" s="30" t="s">
        <v>38</v>
      </c>
      <c r="AM1359" s="29">
        <f>_xll.qlInterestRateIndexFixingDate(IborIndex&amp;Tenor,AN1359,Trigger)</f>
        <v>48922</v>
      </c>
      <c r="AN1359" s="29">
        <f>_xll.qlCalendarAdvance(Calendar,AN1358,AL1359,"f",,Trigger)</f>
        <v>48926</v>
      </c>
      <c r="AO1359" s="29">
        <f>_xll.qlInterestRateIndexMaturity(IborIndex&amp;Tenor,AN1359,Trigger)</f>
        <v>48957</v>
      </c>
      <c r="AP1359" s="66">
        <f>_xll.qlIndexFixing($Z$5,AM1359,,Trigger)</f>
        <v>1.8726266903006241E-2</v>
      </c>
      <c r="AQ1359" s="66">
        <f>_xll.qlIndexFixing($AS$1,AN1359,,Trigger)</f>
        <v>1.8711589372584214E-2</v>
      </c>
      <c r="AR1359" s="189">
        <f t="shared" si="37"/>
        <v>0.1467753042202688</v>
      </c>
    </row>
    <row r="1360" spans="38:44" ht="11.25" customHeight="1" x14ac:dyDescent="0.25">
      <c r="AL1360" s="30" t="s">
        <v>38</v>
      </c>
      <c r="AM1360" s="29">
        <f>_xll.qlInterestRateIndexFixingDate(IborIndex&amp;Tenor,AN1360,Trigger)</f>
        <v>48929</v>
      </c>
      <c r="AN1360" s="29">
        <f>_xll.qlCalendarAdvance(Calendar,AN1359,AL1360,"f",,Trigger)</f>
        <v>48933</v>
      </c>
      <c r="AO1360" s="29">
        <f>_xll.qlInterestRateIndexMaturity(IborIndex&amp;Tenor,AN1360,Trigger)</f>
        <v>48964</v>
      </c>
      <c r="AP1360" s="66">
        <f>_xll.qlIndexFixing($Z$5,AM1360,,Trigger)</f>
        <v>1.871598760485808E-2</v>
      </c>
      <c r="AQ1360" s="66">
        <f>_xll.qlIndexFixing($AS$1,AN1360,,Trigger)</f>
        <v>1.869951866906E-2</v>
      </c>
      <c r="AR1360" s="189">
        <f t="shared" si="37"/>
        <v>0.16468935798080037</v>
      </c>
    </row>
    <row r="1361" spans="38:44" ht="11.25" customHeight="1" x14ac:dyDescent="0.25">
      <c r="AL1361" s="30" t="s">
        <v>38</v>
      </c>
      <c r="AM1361" s="29">
        <f>_xll.qlInterestRateIndexFixingDate(IborIndex&amp;Tenor,AN1361,Trigger)</f>
        <v>48935</v>
      </c>
      <c r="AN1361" s="29">
        <f>_xll.qlCalendarAdvance(Calendar,AN1360,AL1361,"f",,Trigger)</f>
        <v>48940</v>
      </c>
      <c r="AO1361" s="29">
        <f>_xll.qlInterestRateIndexMaturity(IborIndex&amp;Tenor,AN1361,Trigger)</f>
        <v>48971</v>
      </c>
      <c r="AP1361" s="66">
        <f>_xll.qlIndexFixing($Z$5,AM1361,,Trigger)</f>
        <v>1.8705450710288309E-2</v>
      </c>
      <c r="AQ1361" s="66">
        <f>_xll.qlIndexFixing($AS$1,AN1361,,Trigger)</f>
        <v>1.8687406904658588E-2</v>
      </c>
      <c r="AR1361" s="189">
        <f t="shared" si="37"/>
        <v>0.18043805629721493</v>
      </c>
    </row>
    <row r="1362" spans="38:44" ht="11.25" customHeight="1" x14ac:dyDescent="0.25">
      <c r="AL1362" s="30" t="s">
        <v>38</v>
      </c>
      <c r="AM1362" s="29">
        <f>_xll.qlInterestRateIndexFixingDate(IborIndex&amp;Tenor,AN1362,Trigger)</f>
        <v>48943</v>
      </c>
      <c r="AN1362" s="29">
        <f>_xll.qlCalendarAdvance(Calendar,AN1361,AL1362,"f",,Trigger)</f>
        <v>48947</v>
      </c>
      <c r="AO1362" s="29">
        <f>_xll.qlInterestRateIndexMaturity(IborIndex&amp;Tenor,AN1362,Trigger)</f>
        <v>48978</v>
      </c>
      <c r="AP1362" s="66">
        <f>_xll.qlIndexFixing($Z$5,AM1362,,Trigger)</f>
        <v>1.8694655417499588E-2</v>
      </c>
      <c r="AQ1362" s="66">
        <f>_xll.qlIndexFixing($AS$1,AN1362,,Trigger)</f>
        <v>1.8675254079502379E-2</v>
      </c>
      <c r="AR1362" s="189">
        <f t="shared" si="37"/>
        <v>0.19401337997208834</v>
      </c>
    </row>
    <row r="1363" spans="38:44" ht="11.25" customHeight="1" x14ac:dyDescent="0.25">
      <c r="AL1363" s="30" t="s">
        <v>38</v>
      </c>
      <c r="AM1363" s="29">
        <f>_xll.qlInterestRateIndexFixingDate(IborIndex&amp;Tenor,AN1363,Trigger)</f>
        <v>48950</v>
      </c>
      <c r="AN1363" s="29">
        <f>_xll.qlCalendarAdvance(Calendar,AN1362,AL1363,"f",,Trigger)</f>
        <v>48954</v>
      </c>
      <c r="AO1363" s="29">
        <f>_xll.qlInterestRateIndexMaturity(IborIndex&amp;Tenor,AN1363,Trigger)</f>
        <v>48985</v>
      </c>
      <c r="AP1363" s="66">
        <f>_xll.qlIndexFixing($Z$5,AM1363,,Trigger)</f>
        <v>1.8683600924717783E-2</v>
      </c>
      <c r="AQ1363" s="66">
        <f>_xll.qlIndexFixing($AS$1,AN1363,,Trigger)</f>
        <v>1.8663060193731262E-2</v>
      </c>
      <c r="AR1363" s="189">
        <f t="shared" si="37"/>
        <v>0.20540730986520761</v>
      </c>
    </row>
    <row r="1364" spans="38:44" ht="11.25" customHeight="1" x14ac:dyDescent="0.25">
      <c r="AL1364" s="30" t="s">
        <v>38</v>
      </c>
      <c r="AM1364" s="29">
        <f>_xll.qlInterestRateIndexFixingDate(IborIndex&amp;Tenor,AN1364,Trigger)</f>
        <v>48957</v>
      </c>
      <c r="AN1364" s="29">
        <f>_xll.qlCalendarAdvance(Calendar,AN1363,AL1364,"f",,Trigger)</f>
        <v>48961</v>
      </c>
      <c r="AO1364" s="29">
        <f>_xll.qlInterestRateIndexMaturity(IborIndex&amp;Tenor,AN1364,Trigger)</f>
        <v>48992</v>
      </c>
      <c r="AP1364" s="66">
        <f>_xll.qlIndexFixing($Z$5,AM1364,,Trigger)</f>
        <v>1.8672286430191976E-2</v>
      </c>
      <c r="AQ1364" s="66">
        <f>_xll.qlIndexFixing($AS$1,AN1364,,Trigger)</f>
        <v>1.8650825247475133E-2</v>
      </c>
      <c r="AR1364" s="189">
        <f t="shared" si="37"/>
        <v>0.21461182716842053</v>
      </c>
    </row>
    <row r="1365" spans="38:44" ht="11.25" customHeight="1" x14ac:dyDescent="0.25">
      <c r="AL1365" s="30" t="s">
        <v>38</v>
      </c>
      <c r="AM1365" s="29">
        <f>_xll.qlInterestRateIndexFixingDate(IborIndex&amp;Tenor,AN1365,Trigger)</f>
        <v>48964</v>
      </c>
      <c r="AN1365" s="29">
        <f>_xll.qlCalendarAdvance(Calendar,AN1364,AL1365,"f",,Trigger)</f>
        <v>48968</v>
      </c>
      <c r="AO1365" s="29">
        <f>_xll.qlInterestRateIndexMaturity(IborIndex&amp;Tenor,AN1365,Trigger)</f>
        <v>48999</v>
      </c>
      <c r="AP1365" s="66">
        <f>_xll.qlIndexFixing($Z$5,AM1365,,Trigger)</f>
        <v>1.866071113218155E-2</v>
      </c>
      <c r="AQ1365" s="66">
        <f>_xll.qlIndexFixing($AS$1,AN1365,,Trigger)</f>
        <v>1.8638549240868885E-2</v>
      </c>
      <c r="AR1365" s="189">
        <f t="shared" si="37"/>
        <v>0.22161891312665744</v>
      </c>
    </row>
    <row r="1366" spans="38:44" ht="11.25" customHeight="1" x14ac:dyDescent="0.25">
      <c r="AL1366" s="30" t="s">
        <v>38</v>
      </c>
      <c r="AM1366" s="29">
        <f>_xll.qlInterestRateIndexFixingDate(IborIndex&amp;Tenor,AN1366,Trigger)</f>
        <v>48971</v>
      </c>
      <c r="AN1366" s="29">
        <f>_xll.qlCalendarAdvance(Calendar,AN1365,AL1366,"f",,Trigger)</f>
        <v>48975</v>
      </c>
      <c r="AO1366" s="29">
        <f>_xll.qlInterestRateIndexMaturity(IborIndex&amp;Tenor,AN1366,Trigger)</f>
        <v>49003</v>
      </c>
      <c r="AP1366" s="66">
        <f>_xll.qlIndexFixing($Z$5,AM1366,,Trigger)</f>
        <v>1.8650023603341559E-2</v>
      </c>
      <c r="AQ1366" s="66">
        <f>_xll.qlIndexFixing($AS$1,AN1366,,Trigger)</f>
        <v>1.8627836948359771E-2</v>
      </c>
      <c r="AR1366" s="189">
        <f t="shared" si="37"/>
        <v>0.22186654981787984</v>
      </c>
    </row>
    <row r="1367" spans="38:44" ht="11.25" customHeight="1" x14ac:dyDescent="0.25">
      <c r="AL1367" s="30" t="s">
        <v>38</v>
      </c>
      <c r="AM1367" s="29">
        <f>_xll.qlInterestRateIndexFixingDate(IborIndex&amp;Tenor,AN1367,Trigger)</f>
        <v>48978</v>
      </c>
      <c r="AN1367" s="29">
        <f>_xll.qlCalendarAdvance(Calendar,AN1366,AL1367,"f",,Trigger)</f>
        <v>48982</v>
      </c>
      <c r="AO1367" s="29">
        <f>_xll.qlInterestRateIndexMaturity(IborIndex&amp;Tenor,AN1367,Trigger)</f>
        <v>49010</v>
      </c>
      <c r="AP1367" s="66">
        <f>_xll.qlIndexFixing($Z$5,AM1367,,Trigger)</f>
        <v>1.8637982581090853E-2</v>
      </c>
      <c r="AQ1367" s="66">
        <f>_xll.qlIndexFixing($AS$1,AN1367,,Trigger)</f>
        <v>1.8615493105332042E-2</v>
      </c>
      <c r="AR1367" s="189">
        <f t="shared" si="37"/>
        <v>0.22489475758811356</v>
      </c>
    </row>
    <row r="1368" spans="38:44" ht="11.25" customHeight="1" x14ac:dyDescent="0.25">
      <c r="AL1368" s="30" t="s">
        <v>38</v>
      </c>
      <c r="AM1368" s="29">
        <f>_xll.qlInterestRateIndexFixingDate(IborIndex&amp;Tenor,AN1368,Trigger)</f>
        <v>48985</v>
      </c>
      <c r="AN1368" s="29">
        <f>_xll.qlCalendarAdvance(Calendar,AN1367,AL1368,"f",,Trigger)</f>
        <v>48989</v>
      </c>
      <c r="AO1368" s="29">
        <f>_xll.qlInterestRateIndexMaturity(IborIndex&amp;Tenor,AN1368,Trigger)</f>
        <v>49017</v>
      </c>
      <c r="AP1368" s="66">
        <f>_xll.qlIndexFixing($Z$5,AM1368,,Trigger)</f>
        <v>1.8625678561653265E-2</v>
      </c>
      <c r="AQ1368" s="66">
        <f>_xll.qlIndexFixing($AS$1,AN1368,,Trigger)</f>
        <v>1.8603108209109185E-2</v>
      </c>
      <c r="AR1368" s="189">
        <f t="shared" si="37"/>
        <v>0.22570352544080269</v>
      </c>
    </row>
    <row r="1369" spans="38:44" ht="11.25" customHeight="1" x14ac:dyDescent="0.25">
      <c r="AL1369" s="30" t="s">
        <v>38</v>
      </c>
      <c r="AM1369" s="29">
        <f>_xll.qlInterestRateIndexFixingDate(IborIndex&amp;Tenor,AN1369,Trigger)</f>
        <v>48992</v>
      </c>
      <c r="AN1369" s="29">
        <f>_xll.qlCalendarAdvance(Calendar,AN1368,AL1369,"f",,Trigger)</f>
        <v>48996</v>
      </c>
      <c r="AO1369" s="29">
        <f>_xll.qlInterestRateIndexMaturity(IborIndex&amp;Tenor,AN1369,Trigger)</f>
        <v>49024</v>
      </c>
      <c r="AP1369" s="66">
        <f>_xll.qlIndexFixing($Z$5,AM1369,,Trigger)</f>
        <v>1.861311074341573E-2</v>
      </c>
      <c r="AQ1369" s="66">
        <f>_xll.qlIndexFixing($AS$1,AN1369,,Trigger)</f>
        <v>1.8590682259808249E-2</v>
      </c>
      <c r="AR1369" s="189">
        <f t="shared" si="37"/>
        <v>0.22428483607481869</v>
      </c>
    </row>
    <row r="1370" spans="38:44" ht="11.25" customHeight="1" x14ac:dyDescent="0.25">
      <c r="AL1370" s="30" t="s">
        <v>38</v>
      </c>
      <c r="AM1370" s="29">
        <f>_xll.qlInterestRateIndexFixingDate(IborIndex&amp;Tenor,AN1370,Trigger)</f>
        <v>48999</v>
      </c>
      <c r="AN1370" s="29">
        <f>_xll.qlCalendarAdvance(Calendar,AN1369,AL1370,"f",,Trigger)</f>
        <v>49003</v>
      </c>
      <c r="AO1370" s="29">
        <f>_xll.qlInterestRateIndexMaturity(IborIndex&amp;Tenor,AN1370,Trigger)</f>
        <v>49034</v>
      </c>
      <c r="AP1370" s="66">
        <f>_xll.qlIndexFixing($Z$5,AM1370,,Trigger)</f>
        <v>1.85988945306691E-2</v>
      </c>
      <c r="AQ1370" s="66">
        <f>_xll.qlIndexFixing($AS$1,AN1370,,Trigger)</f>
        <v>1.8576553307284582E-2</v>
      </c>
      <c r="AR1370" s="189">
        <f t="shared" si="37"/>
        <v>0.22341223384517855</v>
      </c>
    </row>
    <row r="1371" spans="38:44" ht="11.25" customHeight="1" x14ac:dyDescent="0.25">
      <c r="AL1371" s="30" t="s">
        <v>38</v>
      </c>
      <c r="AM1371" s="29">
        <f>_xll.qlInterestRateIndexFixingDate(IborIndex&amp;Tenor,AN1371,Trigger)</f>
        <v>49006</v>
      </c>
      <c r="AN1371" s="29">
        <f>_xll.qlCalendarAdvance(Calendar,AN1370,AL1371,"f",,Trigger)</f>
        <v>49010</v>
      </c>
      <c r="AO1371" s="29">
        <f>_xll.qlInterestRateIndexMaturity(IborIndex&amp;Tenor,AN1371,Trigger)</f>
        <v>49045</v>
      </c>
      <c r="AP1371" s="66">
        <f>_xll.qlIndexFixing($Z$5,AM1371,,Trigger)</f>
        <v>1.8583787050572096E-2</v>
      </c>
      <c r="AQ1371" s="66">
        <f>_xll.qlIndexFixing($AS$1,AN1371,,Trigger)</f>
        <v>1.8563610987610734E-2</v>
      </c>
      <c r="AR1371" s="189">
        <f t="shared" si="37"/>
        <v>0.2017606296136204</v>
      </c>
    </row>
    <row r="1372" spans="38:44" ht="11.25" customHeight="1" x14ac:dyDescent="0.25">
      <c r="AL1372" s="30" t="s">
        <v>38</v>
      </c>
      <c r="AM1372" s="29">
        <f>_xll.qlInterestRateIndexFixingDate(IborIndex&amp;Tenor,AN1372,Trigger)</f>
        <v>49013</v>
      </c>
      <c r="AN1372" s="29">
        <f>_xll.qlCalendarAdvance(Calendar,AN1371,AL1372,"f",,Trigger)</f>
        <v>49017</v>
      </c>
      <c r="AO1372" s="29">
        <f>_xll.qlInterestRateIndexMaturity(IborIndex&amp;Tenor,AN1372,Trigger)</f>
        <v>49048</v>
      </c>
      <c r="AP1372" s="66">
        <f>_xll.qlIndexFixing($Z$5,AM1372,,Trigger)</f>
        <v>1.8572314207346088E-2</v>
      </c>
      <c r="AQ1372" s="66">
        <f>_xll.qlIndexFixing($AS$1,AN1372,,Trigger)</f>
        <v>1.8551467516130238E-2</v>
      </c>
      <c r="AR1372" s="189">
        <f t="shared" si="37"/>
        <v>0.20846691215849894</v>
      </c>
    </row>
    <row r="1373" spans="38:44" ht="11.25" customHeight="1" x14ac:dyDescent="0.25">
      <c r="AL1373" s="30" t="s">
        <v>38</v>
      </c>
      <c r="AM1373" s="29">
        <f>_xll.qlInterestRateIndexFixingDate(IborIndex&amp;Tenor,AN1373,Trigger)</f>
        <v>49020</v>
      </c>
      <c r="AN1373" s="29">
        <f>_xll.qlCalendarAdvance(Calendar,AN1372,AL1373,"f",,Trigger)</f>
        <v>49024</v>
      </c>
      <c r="AO1373" s="29">
        <f>_xll.qlInterestRateIndexMaturity(IborIndex&amp;Tenor,AN1373,Trigger)</f>
        <v>49055</v>
      </c>
      <c r="AP1373" s="66">
        <f>_xll.qlIndexFixing($Z$5,AM1373,,Trigger)</f>
        <v>1.8558623621573938E-2</v>
      </c>
      <c r="AQ1373" s="66">
        <f>_xll.qlIndexFixing($AS$1,AN1373,,Trigger)</f>
        <v>1.8538863031584141E-2</v>
      </c>
      <c r="AR1373" s="189">
        <f t="shared" si="37"/>
        <v>0.19760589989797211</v>
      </c>
    </row>
    <row r="1374" spans="38:44" ht="11.25" customHeight="1" x14ac:dyDescent="0.25">
      <c r="AL1374" s="30" t="s">
        <v>38</v>
      </c>
      <c r="AM1374" s="29">
        <f>_xll.qlInterestRateIndexFixingDate(IborIndex&amp;Tenor,AN1374,Trigger)</f>
        <v>49027</v>
      </c>
      <c r="AN1374" s="29">
        <f>_xll.qlCalendarAdvance(Calendar,AN1373,AL1374,"f",,Trigger)</f>
        <v>49031</v>
      </c>
      <c r="AO1374" s="29">
        <f>_xll.qlInterestRateIndexMaturity(IborIndex&amp;Tenor,AN1374,Trigger)</f>
        <v>49062</v>
      </c>
      <c r="AP1374" s="66">
        <f>_xll.qlIndexFixing($Z$5,AM1374,,Trigger)</f>
        <v>1.8544665017665073E-2</v>
      </c>
      <c r="AQ1374" s="66">
        <f>_xll.qlIndexFixing($AS$1,AN1374,,Trigger)</f>
        <v>1.8527507447226137E-2</v>
      </c>
      <c r="AR1374" s="189">
        <f t="shared" si="37"/>
        <v>0.17157570438935954</v>
      </c>
    </row>
    <row r="1375" spans="38:44" ht="11.25" customHeight="1" x14ac:dyDescent="0.25">
      <c r="AL1375" s="30" t="s">
        <v>38</v>
      </c>
      <c r="AM1375" s="29">
        <f>_xll.qlInterestRateIndexFixingDate(IborIndex&amp;Tenor,AN1375,Trigger)</f>
        <v>49034</v>
      </c>
      <c r="AN1375" s="29">
        <f>_xll.qlCalendarAdvance(Calendar,AN1374,AL1375,"f",,Trigger)</f>
        <v>49038</v>
      </c>
      <c r="AO1375" s="29">
        <f>_xll.qlInterestRateIndexMaturity(IborIndex&amp;Tenor,AN1375,Trigger)</f>
        <v>49068</v>
      </c>
      <c r="AP1375" s="66">
        <f>_xll.qlIndexFixing($Z$5,AM1375,,Trigger)</f>
        <v>1.8531000049592627E-2</v>
      </c>
      <c r="AQ1375" s="66">
        <f>_xll.qlIndexFixing($AS$1,AN1375,,Trigger)</f>
        <v>1.8513530885258533E-2</v>
      </c>
      <c r="AR1375" s="189">
        <f t="shared" si="37"/>
        <v>0.17469164334094067</v>
      </c>
    </row>
    <row r="1376" spans="38:44" ht="11.25" customHeight="1" x14ac:dyDescent="0.25">
      <c r="AL1376" s="30" t="s">
        <v>38</v>
      </c>
      <c r="AM1376" s="29">
        <f>_xll.qlInterestRateIndexFixingDate(IborIndex&amp;Tenor,AN1376,Trigger)</f>
        <v>49039</v>
      </c>
      <c r="AN1376" s="29">
        <f>_xll.qlCalendarAdvance(Calendar,AN1375,AL1376,"f",,Trigger)</f>
        <v>49045</v>
      </c>
      <c r="AO1376" s="29">
        <f>_xll.qlInterestRateIndexMaturity(IborIndex&amp;Tenor,AN1376,Trigger)</f>
        <v>49075</v>
      </c>
      <c r="AP1376" s="66">
        <f>_xll.qlIndexFixing($Z$5,AM1376,,Trigger)</f>
        <v>1.8516523076073987E-2</v>
      </c>
      <c r="AQ1376" s="66">
        <f>_xll.qlIndexFixing($AS$1,AN1376,,Trigger)</f>
        <v>1.8500803223748807E-2</v>
      </c>
      <c r="AR1376" s="189">
        <f t="shared" si="37"/>
        <v>0.15719852325180028</v>
      </c>
    </row>
    <row r="1377" spans="38:44" ht="11.25" customHeight="1" x14ac:dyDescent="0.25">
      <c r="AL1377" s="30" t="s">
        <v>38</v>
      </c>
      <c r="AM1377" s="29">
        <f>_xll.qlInterestRateIndexFixingDate(IborIndex&amp;Tenor,AN1377,Trigger)</f>
        <v>49048</v>
      </c>
      <c r="AN1377" s="29">
        <f>_xll.qlCalendarAdvance(Calendar,AN1376,AL1377,"f",,Trigger)</f>
        <v>49052</v>
      </c>
      <c r="AO1377" s="29">
        <f>_xll.qlInterestRateIndexMaturity(IborIndex&amp;Tenor,AN1377,Trigger)</f>
        <v>49082</v>
      </c>
      <c r="AP1377" s="66">
        <f>_xll.qlIndexFixing($Z$5,AM1377,,Trigger)</f>
        <v>1.8501775750481286E-2</v>
      </c>
      <c r="AQ1377" s="66">
        <f>_xll.qlIndexFixing($AS$1,AN1377,,Trigger)</f>
        <v>1.8488034503535145E-2</v>
      </c>
      <c r="AR1377" s="189">
        <f t="shared" si="37"/>
        <v>0.13741246946141761</v>
      </c>
    </row>
    <row r="1378" spans="38:44" ht="11.25" customHeight="1" x14ac:dyDescent="0.25">
      <c r="AL1378" s="30" t="s">
        <v>38</v>
      </c>
      <c r="AM1378" s="29">
        <f>_xll.qlInterestRateIndexFixingDate(IborIndex&amp;Tenor,AN1378,Trigger)</f>
        <v>49055</v>
      </c>
      <c r="AN1378" s="29">
        <f>_xll.qlCalendarAdvance(Calendar,AN1377,AL1378,"f",,Trigger)</f>
        <v>49059</v>
      </c>
      <c r="AO1378" s="29">
        <f>_xll.qlInterestRateIndexMaturity(IborIndex&amp;Tenor,AN1378,Trigger)</f>
        <v>49089</v>
      </c>
      <c r="AP1378" s="66">
        <f>_xll.qlIndexFixing($Z$5,AM1378,,Trigger)</f>
        <v>1.8486757271362286E-2</v>
      </c>
      <c r="AQ1378" s="66">
        <f>_xll.qlIndexFixing($AS$1,AN1378,,Trigger)</f>
        <v>1.8475224724744943E-2</v>
      </c>
      <c r="AR1378" s="189">
        <f t="shared" si="37"/>
        <v>0.11532546617343264</v>
      </c>
    </row>
    <row r="1379" spans="38:44" ht="11.25" customHeight="1" x14ac:dyDescent="0.25">
      <c r="AL1379" s="30" t="s">
        <v>38</v>
      </c>
      <c r="AM1379" s="29">
        <f>_xll.qlInterestRateIndexFixingDate(IborIndex&amp;Tenor,AN1379,Trigger)</f>
        <v>49061</v>
      </c>
      <c r="AN1379" s="29">
        <f>_xll.qlCalendarAdvance(Calendar,AN1378,AL1379,"f",,Trigger)</f>
        <v>49066</v>
      </c>
      <c r="AO1379" s="29">
        <f>_xll.qlInterestRateIndexMaturity(IborIndex&amp;Tenor,AN1379,Trigger)</f>
        <v>49097</v>
      </c>
      <c r="AP1379" s="66">
        <f>_xll.qlIndexFixing($Z$5,AM1379,,Trigger)</f>
        <v>1.8470823673699246E-2</v>
      </c>
      <c r="AQ1379" s="66">
        <f>_xll.qlIndexFixing($AS$1,AN1379,,Trigger)</f>
        <v>1.8462373887528083E-2</v>
      </c>
      <c r="AR1379" s="189">
        <f t="shared" si="37"/>
        <v>8.4497861711635425E-2</v>
      </c>
    </row>
    <row r="1380" spans="38:44" ht="11.25" customHeight="1" x14ac:dyDescent="0.25">
      <c r="AL1380" s="30" t="s">
        <v>38</v>
      </c>
      <c r="AM1380" s="29">
        <f>_xll.qlInterestRateIndexFixingDate(IborIndex&amp;Tenor,AN1380,Trigger)</f>
        <v>49069</v>
      </c>
      <c r="AN1380" s="29">
        <f>_xll.qlCalendarAdvance(Calendar,AN1379,AL1380,"f",,Trigger)</f>
        <v>49073</v>
      </c>
      <c r="AO1380" s="29">
        <f>_xll.qlInterestRateIndexMaturity(IborIndex&amp;Tenor,AN1380,Trigger)</f>
        <v>49104</v>
      </c>
      <c r="AP1380" s="66">
        <f>_xll.qlIndexFixing($Z$5,AM1380,,Trigger)</f>
        <v>1.8455240129870987E-2</v>
      </c>
      <c r="AQ1380" s="66">
        <f>_xll.qlIndexFixing($AS$1,AN1380,,Trigger)</f>
        <v>1.8449481992016958E-2</v>
      </c>
      <c r="AR1380" s="189">
        <f t="shared" si="37"/>
        <v>5.7581378540283445E-2</v>
      </c>
    </row>
    <row r="1381" spans="38:44" ht="11.25" customHeight="1" x14ac:dyDescent="0.25">
      <c r="AL1381" s="30" t="s">
        <v>38</v>
      </c>
      <c r="AM1381" s="29">
        <f>_xll.qlInterestRateIndexFixingDate(IborIndex&amp;Tenor,AN1381,Trigger)</f>
        <v>49076</v>
      </c>
      <c r="AN1381" s="29">
        <f>_xll.qlCalendarAdvance(Calendar,AN1380,AL1381,"f",,Trigger)</f>
        <v>49080</v>
      </c>
      <c r="AO1381" s="29">
        <f>_xll.qlInterestRateIndexMaturity(IborIndex&amp;Tenor,AN1381,Trigger)</f>
        <v>49111</v>
      </c>
      <c r="AP1381" s="66">
        <f>_xll.qlIndexFixing($Z$5,AM1381,,Trigger)</f>
        <v>1.843938295774851E-2</v>
      </c>
      <c r="AQ1381" s="66">
        <f>_xll.qlIndexFixing($AS$1,AN1381,,Trigger)</f>
        <v>1.8436549038356453E-2</v>
      </c>
      <c r="AR1381" s="189">
        <f t="shared" si="37"/>
        <v>2.8339193920562389E-2</v>
      </c>
    </row>
    <row r="1382" spans="38:44" ht="11.25" customHeight="1" x14ac:dyDescent="0.25">
      <c r="AL1382" s="30" t="s">
        <v>38</v>
      </c>
      <c r="AM1382" s="29">
        <f>_xll.qlInterestRateIndexFixingDate(IborIndex&amp;Tenor,AN1382,Trigger)</f>
        <v>49083</v>
      </c>
      <c r="AN1382" s="29">
        <f>_xll.qlCalendarAdvance(Calendar,AN1381,AL1382,"f",,Trigger)</f>
        <v>49087</v>
      </c>
      <c r="AO1382" s="29">
        <f>_xll.qlInterestRateIndexMaturity(IborIndex&amp;Tenor,AN1382,Trigger)</f>
        <v>49118</v>
      </c>
      <c r="AP1382" s="66">
        <f>_xll.qlIndexFixing($Z$5,AM1382,,Trigger)</f>
        <v>1.8423251355977995E-2</v>
      </c>
      <c r="AQ1382" s="66">
        <f>_xll.qlIndexFixing($AS$1,AN1382,,Trigger)</f>
        <v>1.8423575026691452E-2</v>
      </c>
      <c r="AR1382" s="189">
        <f t="shared" si="37"/>
        <v>-3.2367071345698606E-3</v>
      </c>
    </row>
    <row r="1383" spans="38:44" ht="11.25" customHeight="1" x14ac:dyDescent="0.25">
      <c r="AL1383" s="30" t="s">
        <v>38</v>
      </c>
      <c r="AM1383" s="29">
        <f>_xll.qlInterestRateIndexFixingDate(IborIndex&amp;Tenor,AN1383,Trigger)</f>
        <v>49090</v>
      </c>
      <c r="AN1383" s="29">
        <f>_xll.qlCalendarAdvance(Calendar,AN1382,AL1383,"f",,Trigger)</f>
        <v>49094</v>
      </c>
      <c r="AO1383" s="29">
        <f>_xll.qlInterestRateIndexMaturity(IborIndex&amp;Tenor,AN1383,Trigger)</f>
        <v>49125</v>
      </c>
      <c r="AP1383" s="66">
        <f>_xll.qlIndexFixing($Z$5,AM1383,,Trigger)</f>
        <v>1.8406844523231405E-2</v>
      </c>
      <c r="AQ1383" s="66">
        <f>_xll.qlIndexFixing($AS$1,AN1383,,Trigger)</f>
        <v>1.8410559957159345E-2</v>
      </c>
      <c r="AR1383" s="189">
        <f t="shared" si="37"/>
        <v>-3.7154339279400761E-2</v>
      </c>
    </row>
    <row r="1384" spans="38:44" ht="11.25" customHeight="1" x14ac:dyDescent="0.25">
      <c r="AL1384" s="30" t="s">
        <v>38</v>
      </c>
      <c r="AM1384" s="29">
        <f>_xll.qlInterestRateIndexFixingDate(IborIndex&amp;Tenor,AN1384,Trigger)</f>
        <v>49097</v>
      </c>
      <c r="AN1384" s="29">
        <f>_xll.qlCalendarAdvance(Calendar,AN1383,AL1384,"f",,Trigger)</f>
        <v>49101</v>
      </c>
      <c r="AO1384" s="29">
        <f>_xll.qlInterestRateIndexMaturity(IborIndex&amp;Tenor,AN1384,Trigger)</f>
        <v>49131</v>
      </c>
      <c r="AP1384" s="66">
        <f>_xll.qlIndexFixing($Z$5,AM1384,,Trigger)</f>
        <v>1.8390907294681291E-2</v>
      </c>
      <c r="AQ1384" s="66">
        <f>_xll.qlIndexFixing($AS$1,AN1384,,Trigger)</f>
        <v>1.8397503829902517E-2</v>
      </c>
      <c r="AR1384" s="189">
        <f t="shared" si="37"/>
        <v>-6.596535221226052E-2</v>
      </c>
    </row>
    <row r="1385" spans="38:44" ht="11.25" customHeight="1" x14ac:dyDescent="0.25">
      <c r="AL1385" s="30" t="s">
        <v>38</v>
      </c>
      <c r="AM1385" s="29">
        <f>_xll.qlInterestRateIndexFixingDate(IborIndex&amp;Tenor,AN1385,Trigger)</f>
        <v>49104</v>
      </c>
      <c r="AN1385" s="29">
        <f>_xll.qlCalendarAdvance(Calendar,AN1384,AL1385,"f",,Trigger)</f>
        <v>49108</v>
      </c>
      <c r="AO1385" s="29">
        <f>_xll.qlInterestRateIndexMaturity(IborIndex&amp;Tenor,AN1385,Trigger)</f>
        <v>49138</v>
      </c>
      <c r="AP1385" s="66">
        <f>_xll.qlIndexFixing($Z$5,AM1385,,Trigger)</f>
        <v>1.8373968302376475E-2</v>
      </c>
      <c r="AQ1385" s="66">
        <f>_xll.qlIndexFixing($AS$1,AN1385,,Trigger)</f>
        <v>1.8384406645063356E-2</v>
      </c>
      <c r="AR1385" s="189">
        <f t="shared" si="37"/>
        <v>-0.10438342686880375</v>
      </c>
    </row>
    <row r="1386" spans="38:44" ht="11.25" customHeight="1" x14ac:dyDescent="0.25">
      <c r="AL1386" s="30" t="s">
        <v>38</v>
      </c>
      <c r="AM1386" s="29">
        <f>_xll.qlInterestRateIndexFixingDate(IborIndex&amp;Tenor,AN1386,Trigger)</f>
        <v>49111</v>
      </c>
      <c r="AN1386" s="29">
        <f>_xll.qlCalendarAdvance(Calendar,AN1385,AL1386,"f",,Trigger)</f>
        <v>49115</v>
      </c>
      <c r="AO1386" s="29">
        <f>_xll.qlInterestRateIndexMaturity(IborIndex&amp;Tenor,AN1386,Trigger)</f>
        <v>49145</v>
      </c>
      <c r="AP1386" s="66">
        <f>_xll.qlIndexFixing($Z$5,AM1386,,Trigger)</f>
        <v>1.8356751745809419E-2</v>
      </c>
      <c r="AQ1386" s="66">
        <f>_xll.qlIndexFixing($AS$1,AN1386,,Trigger)</f>
        <v>1.8371268402789243E-2</v>
      </c>
      <c r="AR1386" s="189">
        <f t="shared" si="37"/>
        <v>-0.1451665697982385</v>
      </c>
    </row>
    <row r="1387" spans="38:44" ht="11.25" customHeight="1" x14ac:dyDescent="0.25">
      <c r="AL1387" s="30" t="s">
        <v>38</v>
      </c>
      <c r="AM1387" s="29">
        <f>_xll.qlInterestRateIndexFixingDate(IborIndex&amp;Tenor,AN1387,Trigger)</f>
        <v>49118</v>
      </c>
      <c r="AN1387" s="29">
        <f>_xll.qlCalendarAdvance(Calendar,AN1386,AL1387,"f",,Trigger)</f>
        <v>49122</v>
      </c>
      <c r="AO1387" s="29">
        <f>_xll.qlInterestRateIndexMaturity(IborIndex&amp;Tenor,AN1387,Trigger)</f>
        <v>49152</v>
      </c>
      <c r="AP1387" s="66">
        <f>_xll.qlIndexFixing($Z$5,AM1387,,Trigger)</f>
        <v>1.8339256823749039E-2</v>
      </c>
      <c r="AQ1387" s="66">
        <f>_xll.qlIndexFixing($AS$1,AN1387,,Trigger)</f>
        <v>1.8358089103217567E-2</v>
      </c>
      <c r="AR1387" s="189">
        <f t="shared" si="37"/>
        <v>-0.18832279468528057</v>
      </c>
    </row>
    <row r="1388" spans="38:44" ht="11.25" customHeight="1" x14ac:dyDescent="0.25">
      <c r="AL1388" s="30" t="s">
        <v>38</v>
      </c>
      <c r="AM1388" s="29">
        <f>_xll.qlInterestRateIndexFixingDate(IborIndex&amp;Tenor,AN1388,Trigger)</f>
        <v>49125</v>
      </c>
      <c r="AN1388" s="29">
        <f>_xll.qlCalendarAdvance(Calendar,AN1387,AL1388,"f",,Trigger)</f>
        <v>49129</v>
      </c>
      <c r="AO1388" s="29">
        <f>_xll.qlInterestRateIndexMaturity(IborIndex&amp;Tenor,AN1388,Trigger)</f>
        <v>49160</v>
      </c>
      <c r="AP1388" s="66">
        <f>_xll.qlIndexFixing($Z$5,AM1388,,Trigger)</f>
        <v>1.8320653849781401E-2</v>
      </c>
      <c r="AQ1388" s="66">
        <f>_xll.qlIndexFixing($AS$1,AN1388,,Trigger)</f>
        <v>1.8344868746500709E-2</v>
      </c>
      <c r="AR1388" s="189">
        <f t="shared" si="37"/>
        <v>-0.24214896719308016</v>
      </c>
    </row>
    <row r="1389" spans="38:44" ht="11.25" customHeight="1" x14ac:dyDescent="0.25">
      <c r="AL1389" s="30" t="s">
        <v>38</v>
      </c>
      <c r="AM1389" s="29">
        <f>_xll.qlInterestRateIndexFixingDate(IborIndex&amp;Tenor,AN1389,Trigger)</f>
        <v>49132</v>
      </c>
      <c r="AN1389" s="29">
        <f>_xll.qlCalendarAdvance(Calendar,AN1388,AL1389,"f",,Trigger)</f>
        <v>49136</v>
      </c>
      <c r="AO1389" s="29">
        <f>_xll.qlInterestRateIndexMaturity(IborIndex&amp;Tenor,AN1389,Trigger)</f>
        <v>49167</v>
      </c>
      <c r="AP1389" s="66">
        <f>_xll.qlIndexFixing($Z$5,AM1389,,Trigger)</f>
        <v>1.8302578804498957E-2</v>
      </c>
      <c r="AQ1389" s="66">
        <f>_xll.qlIndexFixing($AS$1,AN1389,,Trigger)</f>
        <v>1.8331607332776056E-2</v>
      </c>
      <c r="AR1389" s="189">
        <f t="shared" si="37"/>
        <v>-0.29028528277099536</v>
      </c>
    </row>
    <row r="1390" spans="38:44" ht="11.25" customHeight="1" x14ac:dyDescent="0.25">
      <c r="AL1390" s="30" t="s">
        <v>38</v>
      </c>
      <c r="AM1390" s="29">
        <f>_xll.qlInterestRateIndexFixingDate(IborIndex&amp;Tenor,AN1390,Trigger)</f>
        <v>49139</v>
      </c>
      <c r="AN1390" s="29">
        <f>_xll.qlCalendarAdvance(Calendar,AN1389,AL1390,"f",,Trigger)</f>
        <v>49143</v>
      </c>
      <c r="AO1390" s="29">
        <f>_xll.qlInterestRateIndexMaturity(IborIndex&amp;Tenor,AN1390,Trigger)</f>
        <v>49174</v>
      </c>
      <c r="AP1390" s="66">
        <f>_xll.qlIndexFixing($Z$5,AM1390,,Trigger)</f>
        <v>1.8284222919586257E-2</v>
      </c>
      <c r="AQ1390" s="66">
        <f>_xll.qlIndexFixing($AS$1,AN1390,,Trigger)</f>
        <v>1.8318304862190993E-2</v>
      </c>
      <c r="AR1390" s="189">
        <f t="shared" si="37"/>
        <v>-0.34081942604735627</v>
      </c>
    </row>
    <row r="1391" spans="38:44" ht="11.25" customHeight="1" x14ac:dyDescent="0.25">
      <c r="AL1391" s="30" t="s">
        <v>38</v>
      </c>
      <c r="AM1391" s="29">
        <f>_xll.qlInterestRateIndexFixingDate(IborIndex&amp;Tenor,AN1391,Trigger)</f>
        <v>49146</v>
      </c>
      <c r="AN1391" s="29">
        <f>_xll.qlCalendarAdvance(Calendar,AN1390,AL1391,"f",,Trigger)</f>
        <v>49150</v>
      </c>
      <c r="AO1391" s="29">
        <f>_xll.qlInterestRateIndexMaturity(IborIndex&amp;Tenor,AN1391,Trigger)</f>
        <v>49181</v>
      </c>
      <c r="AP1391" s="66">
        <f>_xll.qlIndexFixing($Z$5,AM1391,,Trigger)</f>
        <v>1.8265585393903494E-2</v>
      </c>
      <c r="AQ1391" s="66">
        <f>_xll.qlIndexFixing($AS$1,AN1391,,Trigger)</f>
        <v>1.8304961334890402E-2</v>
      </c>
      <c r="AR1391" s="189">
        <f t="shared" si="37"/>
        <v>-0.39375940986907665</v>
      </c>
    </row>
    <row r="1392" spans="38:44" ht="11.25" customHeight="1" x14ac:dyDescent="0.25">
      <c r="AL1392" s="30" t="s">
        <v>38</v>
      </c>
      <c r="AM1392" s="29">
        <f>_xll.qlInterestRateIndexFixingDate(IborIndex&amp;Tenor,AN1392,Trigger)</f>
        <v>49153</v>
      </c>
      <c r="AN1392" s="29">
        <f>_xll.qlCalendarAdvance(Calendar,AN1391,AL1392,"f",,Trigger)</f>
        <v>49157</v>
      </c>
      <c r="AO1392" s="29">
        <f>_xll.qlInterestRateIndexMaturity(IborIndex&amp;Tenor,AN1392,Trigger)</f>
        <v>49188</v>
      </c>
      <c r="AP1392" s="66">
        <f>_xll.qlIndexFixing($Z$5,AM1392,,Trigger)</f>
        <v>1.8246665426341811E-2</v>
      </c>
      <c r="AQ1392" s="66">
        <f>_xll.qlIndexFixing($AS$1,AN1392,,Trigger)</f>
        <v>1.8291576751021665E-2</v>
      </c>
      <c r="AR1392" s="189">
        <f t="shared" si="37"/>
        <v>-0.44911324679854092</v>
      </c>
    </row>
    <row r="1393" spans="38:44" ht="11.25" customHeight="1" x14ac:dyDescent="0.25">
      <c r="AL1393" s="30" t="s">
        <v>38</v>
      </c>
      <c r="AM1393" s="29">
        <f>_xll.qlInterestRateIndexFixingDate(IborIndex&amp;Tenor,AN1393,Trigger)</f>
        <v>49160</v>
      </c>
      <c r="AN1393" s="29">
        <f>_xll.qlCalendarAdvance(Calendar,AN1392,AL1393,"f",,Trigger)</f>
        <v>49164</v>
      </c>
      <c r="AO1393" s="29">
        <f>_xll.qlInterestRateIndexMaturity(IborIndex&amp;Tenor,AN1393,Trigger)</f>
        <v>49195</v>
      </c>
      <c r="AP1393" s="66">
        <f>_xll.qlIndexFixing($Z$5,AM1393,,Trigger)</f>
        <v>1.8228897398033794E-2</v>
      </c>
      <c r="AQ1393" s="66">
        <f>_xll.qlIndexFixing($AS$1,AN1393,,Trigger)</f>
        <v>1.827815111072717E-2</v>
      </c>
      <c r="AR1393" s="189">
        <f t="shared" si="37"/>
        <v>-0.4925371269337564</v>
      </c>
    </row>
    <row r="1394" spans="38:44" ht="11.25" customHeight="1" x14ac:dyDescent="0.25">
      <c r="AL1394" s="30" t="s">
        <v>38</v>
      </c>
      <c r="AM1394" s="29">
        <f>_xll.qlInterestRateIndexFixingDate(IborIndex&amp;Tenor,AN1394,Trigger)</f>
        <v>49167</v>
      </c>
      <c r="AN1394" s="29">
        <f>_xll.qlCalendarAdvance(Calendar,AN1393,AL1394,"f",,Trigger)</f>
        <v>49171</v>
      </c>
      <c r="AO1394" s="29">
        <f>_xll.qlInterestRateIndexMaturity(IborIndex&amp;Tenor,AN1394,Trigger)</f>
        <v>49202</v>
      </c>
      <c r="AP1394" s="66">
        <f>_xll.qlIndexFixing($Z$5,AM1394,,Trigger)</f>
        <v>1.8213722399653329E-2</v>
      </c>
      <c r="AQ1394" s="66">
        <f>_xll.qlIndexFixing($AS$1,AN1394,,Trigger)</f>
        <v>1.8264684414159293E-2</v>
      </c>
      <c r="AR1394" s="189">
        <f t="shared" si="37"/>
        <v>-0.50962014505964026</v>
      </c>
    </row>
    <row r="1395" spans="38:44" ht="11.25" customHeight="1" x14ac:dyDescent="0.25">
      <c r="AL1395" s="30" t="s">
        <v>38</v>
      </c>
      <c r="AM1395" s="29">
        <f>_xll.qlInterestRateIndexFixingDate(IborIndex&amp;Tenor,AN1395,Trigger)</f>
        <v>49174</v>
      </c>
      <c r="AN1395" s="29">
        <f>_xll.qlCalendarAdvance(Calendar,AN1394,AL1395,"f",,Trigger)</f>
        <v>49178</v>
      </c>
      <c r="AO1395" s="29">
        <f>_xll.qlInterestRateIndexMaturity(IborIndex&amp;Tenor,AN1395,Trigger)</f>
        <v>49209</v>
      </c>
      <c r="AP1395" s="66">
        <f>_xll.qlIndexFixing($Z$5,AM1395,,Trigger)</f>
        <v>1.8201149699917821E-2</v>
      </c>
      <c r="AQ1395" s="66">
        <f>_xll.qlIndexFixing($AS$1,AN1395,,Trigger)</f>
        <v>1.825117666146292E-2</v>
      </c>
      <c r="AR1395" s="189">
        <f t="shared" si="37"/>
        <v>-0.50026961545098647</v>
      </c>
    </row>
    <row r="1396" spans="38:44" ht="11.25" customHeight="1" x14ac:dyDescent="0.25">
      <c r="AL1396" s="30" t="s">
        <v>38</v>
      </c>
      <c r="AM1396" s="29">
        <f>_xll.qlInterestRateIndexFixingDate(IborIndex&amp;Tenor,AN1396,Trigger)</f>
        <v>49181</v>
      </c>
      <c r="AN1396" s="29">
        <f>_xll.qlCalendarAdvance(Calendar,AN1395,AL1396,"f",,Trigger)</f>
        <v>49185</v>
      </c>
      <c r="AO1396" s="29">
        <f>_xll.qlInterestRateIndexMaturity(IborIndex&amp;Tenor,AN1396,Trigger)</f>
        <v>49216</v>
      </c>
      <c r="AP1396" s="66">
        <f>_xll.qlIndexFixing($Z$5,AM1396,,Trigger)</f>
        <v>1.819118857487817E-2</v>
      </c>
      <c r="AQ1396" s="66">
        <f>_xll.qlIndexFixing($AS$1,AN1396,,Trigger)</f>
        <v>1.823915551306431E-2</v>
      </c>
      <c r="AR1396" s="189">
        <f t="shared" si="37"/>
        <v>-0.47966938186139868</v>
      </c>
    </row>
    <row r="1397" spans="38:44" ht="11.25" customHeight="1" x14ac:dyDescent="0.25">
      <c r="AL1397" s="30" t="s">
        <v>38</v>
      </c>
      <c r="AM1397" s="29">
        <f>_xll.qlInterestRateIndexFixingDate(IborIndex&amp;Tenor,AN1397,Trigger)</f>
        <v>49188</v>
      </c>
      <c r="AN1397" s="29">
        <f>_xll.qlCalendarAdvance(Calendar,AN1396,AL1397,"f",,Trigger)</f>
        <v>49192</v>
      </c>
      <c r="AO1397" s="29">
        <f>_xll.qlInterestRateIndexMaturity(IborIndex&amp;Tenor,AN1397,Trigger)</f>
        <v>49222</v>
      </c>
      <c r="AP1397" s="66">
        <f>_xll.qlIndexFixing($Z$5,AM1397,,Trigger)</f>
        <v>1.8183480498781712E-2</v>
      </c>
      <c r="AQ1397" s="66">
        <f>_xll.qlIndexFixing($AS$1,AN1397,,Trigger)</f>
        <v>1.8224037988271713E-2</v>
      </c>
      <c r="AR1397" s="189">
        <f t="shared" si="37"/>
        <v>-0.40557489490000709</v>
      </c>
    </row>
    <row r="1398" spans="38:44" ht="11.25" customHeight="1" x14ac:dyDescent="0.25">
      <c r="AL1398" s="30" t="s">
        <v>38</v>
      </c>
      <c r="AM1398" s="29">
        <f>_xll.qlInterestRateIndexFixingDate(IborIndex&amp;Tenor,AN1398,Trigger)</f>
        <v>49195</v>
      </c>
      <c r="AN1398" s="29">
        <f>_xll.qlCalendarAdvance(Calendar,AN1397,AL1398,"f",,Trigger)</f>
        <v>49199</v>
      </c>
      <c r="AO1398" s="29">
        <f>_xll.qlInterestRateIndexMaturity(IborIndex&amp;Tenor,AN1398,Trigger)</f>
        <v>49229</v>
      </c>
      <c r="AP1398" s="66">
        <f>_xll.qlIndexFixing($Z$5,AM1398,,Trigger)</f>
        <v>1.8175710186119076E-2</v>
      </c>
      <c r="AQ1398" s="66">
        <f>_xll.qlIndexFixing($AS$1,AN1398,,Trigger)</f>
        <v>1.8210407068076639E-2</v>
      </c>
      <c r="AR1398" s="189">
        <f t="shared" si="37"/>
        <v>-0.34696881957563264</v>
      </c>
    </row>
    <row r="1399" spans="38:44" ht="11.25" customHeight="1" x14ac:dyDescent="0.25">
      <c r="AL1399" s="30" t="s">
        <v>38</v>
      </c>
      <c r="AM1399" s="29">
        <f>_xll.qlInterestRateIndexFixingDate(IborIndex&amp;Tenor,AN1399,Trigger)</f>
        <v>49202</v>
      </c>
      <c r="AN1399" s="29">
        <f>_xll.qlCalendarAdvance(Calendar,AN1398,AL1399,"f",,Trigger)</f>
        <v>49206</v>
      </c>
      <c r="AO1399" s="29">
        <f>_xll.qlInterestRateIndexMaturity(IborIndex&amp;Tenor,AN1399,Trigger)</f>
        <v>49236</v>
      </c>
      <c r="AP1399" s="66">
        <f>_xll.qlIndexFixing($Z$5,AM1399,,Trigger)</f>
        <v>1.8167696562042757E-2</v>
      </c>
      <c r="AQ1399" s="66">
        <f>_xll.qlIndexFixing($AS$1,AN1399,,Trigger)</f>
        <v>1.8196735092345095E-2</v>
      </c>
      <c r="AR1399" s="189">
        <f t="shared" si="37"/>
        <v>-0.29038530302338827</v>
      </c>
    </row>
    <row r="1400" spans="38:44" ht="11.25" customHeight="1" x14ac:dyDescent="0.25">
      <c r="AL1400" s="30" t="s">
        <v>38</v>
      </c>
      <c r="AM1400" s="29">
        <f>_xll.qlInterestRateIndexFixingDate(IborIndex&amp;Tenor,AN1400,Trigger)</f>
        <v>49209</v>
      </c>
      <c r="AN1400" s="29">
        <f>_xll.qlCalendarAdvance(Calendar,AN1399,AL1400,"f",,Trigger)</f>
        <v>49213</v>
      </c>
      <c r="AO1400" s="29">
        <f>_xll.qlInterestRateIndexMaturity(IborIndex&amp;Tenor,AN1400,Trigger)</f>
        <v>49243</v>
      </c>
      <c r="AP1400" s="66">
        <f>_xll.qlIndexFixing($Z$5,AM1400,,Trigger)</f>
        <v>1.8159438849592924E-2</v>
      </c>
      <c r="AQ1400" s="66">
        <f>_xll.qlIndexFixing($AS$1,AN1400,,Trigger)</f>
        <v>1.8183022061229459E-2</v>
      </c>
      <c r="AR1400" s="189">
        <f t="shared" si="37"/>
        <v>-0.23583211636535317</v>
      </c>
    </row>
    <row r="1401" spans="38:44" ht="11.25" customHeight="1" x14ac:dyDescent="0.25">
      <c r="AL1401" s="30" t="s">
        <v>38</v>
      </c>
      <c r="AM1401" s="29">
        <f>_xll.qlInterestRateIndexFixingDate(IborIndex&amp;Tenor,AN1401,Trigger)</f>
        <v>49216</v>
      </c>
      <c r="AN1401" s="29">
        <f>_xll.qlCalendarAdvance(Calendar,AN1400,AL1401,"f",,Trigger)</f>
        <v>49220</v>
      </c>
      <c r="AO1401" s="29">
        <f>_xll.qlInterestRateIndexMaturity(IborIndex&amp;Tenor,AN1401,Trigger)</f>
        <v>49251</v>
      </c>
      <c r="AP1401" s="66">
        <f>_xll.qlIndexFixing($Z$5,AM1401,,Trigger)</f>
        <v>1.8150764133507084E-2</v>
      </c>
      <c r="AQ1401" s="66">
        <f>_xll.qlIndexFixing($AS$1,AN1401,,Trigger)</f>
        <v>1.8169267974874614E-2</v>
      </c>
      <c r="AR1401" s="189">
        <f t="shared" si="37"/>
        <v>-0.18503841367530777</v>
      </c>
    </row>
    <row r="1402" spans="38:44" ht="11.25" customHeight="1" x14ac:dyDescent="0.25">
      <c r="AL1402" s="30" t="s">
        <v>38</v>
      </c>
      <c r="AM1402" s="29">
        <f>_xll.qlInterestRateIndexFixingDate(IborIndex&amp;Tenor,AN1402,Trigger)</f>
        <v>49223</v>
      </c>
      <c r="AN1402" s="29">
        <f>_xll.qlCalendarAdvance(Calendar,AN1401,AL1402,"f",,Trigger)</f>
        <v>49227</v>
      </c>
      <c r="AO1402" s="29">
        <f>_xll.qlInterestRateIndexMaturity(IborIndex&amp;Tenor,AN1402,Trigger)</f>
        <v>49258</v>
      </c>
      <c r="AP1402" s="66">
        <f>_xll.qlIndexFixing($Z$5,AM1402,,Trigger)</f>
        <v>1.814199785604315E-2</v>
      </c>
      <c r="AQ1402" s="66">
        <f>_xll.qlIndexFixing($AS$1,AN1402,,Trigger)</f>
        <v>1.8155472833440434E-2</v>
      </c>
      <c r="AR1402" s="189">
        <f t="shared" si="37"/>
        <v>-0.13474977397284066</v>
      </c>
    </row>
    <row r="1403" spans="38:44" ht="11.25" customHeight="1" x14ac:dyDescent="0.25">
      <c r="AL1403" s="30" t="s">
        <v>38</v>
      </c>
      <c r="AM1403" s="29">
        <f>_xll.qlInterestRateIndexFixingDate(IborIndex&amp;Tenor,AN1403,Trigger)</f>
        <v>49230</v>
      </c>
      <c r="AN1403" s="29">
        <f>_xll.qlCalendarAdvance(Calendar,AN1402,AL1403,"f",,Trigger)</f>
        <v>49234</v>
      </c>
      <c r="AO1403" s="29">
        <f>_xll.qlInterestRateIndexMaturity(IborIndex&amp;Tenor,AN1403,Trigger)</f>
        <v>49265</v>
      </c>
      <c r="AP1403" s="66">
        <f>_xll.qlIndexFixing($Z$5,AM1403,,Trigger)</f>
        <v>1.8132985091732796E-2</v>
      </c>
      <c r="AQ1403" s="66">
        <f>_xll.qlIndexFixing($AS$1,AN1403,,Trigger)</f>
        <v>1.8141636637064307E-2</v>
      </c>
      <c r="AR1403" s="189">
        <f t="shared" si="37"/>
        <v>-8.6515453315109958E-2</v>
      </c>
    </row>
    <row r="1404" spans="38:44" ht="11.25" customHeight="1" x14ac:dyDescent="0.25">
      <c r="AL1404" s="30" t="s">
        <v>38</v>
      </c>
      <c r="AM1404" s="29">
        <f>_xll.qlInterestRateIndexFixingDate(IborIndex&amp;Tenor,AN1404,Trigger)</f>
        <v>49237</v>
      </c>
      <c r="AN1404" s="29">
        <f>_xll.qlCalendarAdvance(Calendar,AN1403,AL1404,"f",,Trigger)</f>
        <v>49241</v>
      </c>
      <c r="AO1404" s="29">
        <f>_xll.qlInterestRateIndexMaturity(IborIndex&amp;Tenor,AN1404,Trigger)</f>
        <v>49272</v>
      </c>
      <c r="AP1404" s="66">
        <f>_xll.qlIndexFixing($Z$5,AM1404,,Trigger)</f>
        <v>1.8123725063664588E-2</v>
      </c>
      <c r="AQ1404" s="66">
        <f>_xll.qlIndexFixing($AS$1,AN1404,,Trigger)</f>
        <v>1.8127759385906106E-2</v>
      </c>
      <c r="AR1404" s="189">
        <f t="shared" si="37"/>
        <v>-4.0343222415181734E-2</v>
      </c>
    </row>
    <row r="1405" spans="38:44" ht="11.25" customHeight="1" x14ac:dyDescent="0.25">
      <c r="AL1405" s="30" t="s">
        <v>38</v>
      </c>
      <c r="AM1405" s="29">
        <f>_xll.qlInterestRateIndexFixingDate(IborIndex&amp;Tenor,AN1405,Trigger)</f>
        <v>49244</v>
      </c>
      <c r="AN1405" s="29">
        <f>_xll.qlCalendarAdvance(Calendar,AN1404,AL1405,"f",,Trigger)</f>
        <v>49248</v>
      </c>
      <c r="AO1405" s="29">
        <f>_xll.qlInterestRateIndexMaturity(IborIndex&amp;Tenor,AN1405,Trigger)</f>
        <v>49278</v>
      </c>
      <c r="AP1405" s="66">
        <f>_xll.qlIndexFixing($Z$5,AM1405,,Trigger)</f>
        <v>1.8114461769220824E-2</v>
      </c>
      <c r="AQ1405" s="66">
        <f>_xll.qlIndexFixing($AS$1,AN1405,,Trigger)</f>
        <v>1.8113841080118209E-2</v>
      </c>
      <c r="AR1405" s="189">
        <f t="shared" si="37"/>
        <v>6.2068910261503518E-3</v>
      </c>
    </row>
    <row r="1406" spans="38:44" ht="11.25" customHeight="1" x14ac:dyDescent="0.25">
      <c r="AL1406" s="30" t="s">
        <v>38</v>
      </c>
      <c r="AM1406" s="29">
        <f>_xll.qlInterestRateIndexFixingDate(IborIndex&amp;Tenor,AN1406,Trigger)</f>
        <v>49251</v>
      </c>
      <c r="AN1406" s="29">
        <f>_xll.qlCalendarAdvance(Calendar,AN1405,AL1406,"f",,Trigger)</f>
        <v>49255</v>
      </c>
      <c r="AO1406" s="29">
        <f>_xll.qlInterestRateIndexMaturity(IborIndex&amp;Tenor,AN1406,Trigger)</f>
        <v>49285</v>
      </c>
      <c r="AP1406" s="66">
        <f>_xll.qlIndexFixing($Z$5,AM1406,,Trigger)</f>
        <v>1.8104723211266105E-2</v>
      </c>
      <c r="AQ1406" s="66">
        <f>_xll.qlIndexFixing($AS$1,AN1406,,Trigger)</f>
        <v>1.8099881719852995E-2</v>
      </c>
      <c r="AR1406" s="189">
        <f t="shared" si="37"/>
        <v>4.8414914131100772E-2</v>
      </c>
    </row>
    <row r="1407" spans="38:44" ht="11.25" customHeight="1" x14ac:dyDescent="0.25">
      <c r="AL1407" s="30" t="s">
        <v>38</v>
      </c>
      <c r="AM1407" s="29">
        <f>_xll.qlInterestRateIndexFixingDate(IborIndex&amp;Tenor,AN1407,Trigger)</f>
        <v>49258</v>
      </c>
      <c r="AN1407" s="29">
        <f>_xll.qlCalendarAdvance(Calendar,AN1406,AL1407,"f",,Trigger)</f>
        <v>49262</v>
      </c>
      <c r="AO1407" s="29">
        <f>_xll.qlInterestRateIndexMaturity(IborIndex&amp;Tenor,AN1407,Trigger)</f>
        <v>49292</v>
      </c>
      <c r="AP1407" s="66">
        <f>_xll.qlIndexFixing($Z$5,AM1407,,Trigger)</f>
        <v>1.8094735126677364E-2</v>
      </c>
      <c r="AQ1407" s="66">
        <f>_xll.qlIndexFixing($AS$1,AN1407,,Trigger)</f>
        <v>1.8085881305255347E-2</v>
      </c>
      <c r="AR1407" s="189">
        <f t="shared" si="37"/>
        <v>8.8538214220168499E-2</v>
      </c>
    </row>
    <row r="1408" spans="38:44" ht="11.25" customHeight="1" x14ac:dyDescent="0.25">
      <c r="AL1408" s="30" t="s">
        <v>38</v>
      </c>
      <c r="AM1408" s="29">
        <f>_xll.qlInterestRateIndexFixingDate(IborIndex&amp;Tenor,AN1408,Trigger)</f>
        <v>49265</v>
      </c>
      <c r="AN1408" s="29">
        <f>_xll.qlCalendarAdvance(Calendar,AN1407,AL1408,"f",,Trigger)</f>
        <v>49269</v>
      </c>
      <c r="AO1408" s="29">
        <f>_xll.qlInterestRateIndexMaturity(IborIndex&amp;Tenor,AN1408,Trigger)</f>
        <v>49299</v>
      </c>
      <c r="AP1408" s="66">
        <f>_xll.qlIndexFixing($Z$5,AM1408,,Trigger)</f>
        <v>1.808449673864132E-2</v>
      </c>
      <c r="AQ1408" s="66">
        <f>_xll.qlIndexFixing($AS$1,AN1408,,Trigger)</f>
        <v>1.8070732492186086E-2</v>
      </c>
      <c r="AR1408" s="189">
        <f t="shared" si="37"/>
        <v>0.13764246455234136</v>
      </c>
    </row>
    <row r="1409" spans="38:44" ht="11.25" customHeight="1" x14ac:dyDescent="0.25">
      <c r="AL1409" s="30" t="s">
        <v>38</v>
      </c>
      <c r="AM1409" s="29">
        <f>_xll.qlInterestRateIndexFixingDate(IborIndex&amp;Tenor,AN1409,Trigger)</f>
        <v>49272</v>
      </c>
      <c r="AN1409" s="29">
        <f>_xll.qlCalendarAdvance(Calendar,AN1408,AL1409,"f",,Trigger)</f>
        <v>49276</v>
      </c>
      <c r="AO1409" s="29">
        <f>_xll.qlInterestRateIndexMaturity(IborIndex&amp;Tenor,AN1409,Trigger)</f>
        <v>49306</v>
      </c>
      <c r="AP1409" s="66">
        <f>_xll.qlIndexFixing($Z$5,AM1409,,Trigger)</f>
        <v>1.8074007270347359E-2</v>
      </c>
      <c r="AQ1409" s="66">
        <f>_xll.qlIndexFixing($AS$1,AN1409,,Trigger)</f>
        <v>1.8059426506170536E-2</v>
      </c>
      <c r="AR1409" s="189">
        <f t="shared" si="37"/>
        <v>0.14580764176822664</v>
      </c>
    </row>
    <row r="1410" spans="38:44" ht="11.25" customHeight="1" x14ac:dyDescent="0.25">
      <c r="AL1410" s="30" t="s">
        <v>38</v>
      </c>
      <c r="AM1410" s="29">
        <f>_xll.qlInterestRateIndexFixingDate(IborIndex&amp;Tenor,AN1410,Trigger)</f>
        <v>49279</v>
      </c>
      <c r="AN1410" s="29">
        <f>_xll.qlCalendarAdvance(Calendar,AN1409,AL1410,"f",,Trigger)</f>
        <v>49283</v>
      </c>
      <c r="AO1410" s="29">
        <f>_xll.qlInterestRateIndexMaturity(IborIndex&amp;Tenor,AN1410,Trigger)</f>
        <v>49314</v>
      </c>
      <c r="AP1410" s="66">
        <f>_xll.qlIndexFixing($Z$5,AM1410,,Trigger)</f>
        <v>1.8062928851489038E-2</v>
      </c>
      <c r="AQ1410" s="66">
        <f>_xll.qlIndexFixing($AS$1,AN1410,,Trigger)</f>
        <v>1.804363373704404E-2</v>
      </c>
      <c r="AR1410" s="189">
        <f t="shared" si="37"/>
        <v>0.19295114444997652</v>
      </c>
    </row>
    <row r="1411" spans="38:44" ht="11.25" customHeight="1" x14ac:dyDescent="0.25">
      <c r="AL1411" s="30" t="s">
        <v>38</v>
      </c>
      <c r="AM1411" s="29">
        <f>_xll.qlInterestRateIndexFixingDate(IborIndex&amp;Tenor,AN1411,Trigger)</f>
        <v>49286</v>
      </c>
      <c r="AN1411" s="29">
        <f>_xll.qlCalendarAdvance(Calendar,AN1410,AL1411,"f",,Trigger)</f>
        <v>49290</v>
      </c>
      <c r="AO1411" s="29">
        <f>_xll.qlInterestRateIndexMaturity(IborIndex&amp;Tenor,AN1411,Trigger)</f>
        <v>49321</v>
      </c>
      <c r="AP1411" s="66">
        <f>_xll.qlIndexFixing($Z$5,AM1411,,Trigger)</f>
        <v>1.8051916225088564E-2</v>
      </c>
      <c r="AQ1411" s="66">
        <f>_xll.qlIndexFixing($AS$1,AN1411,,Trigger)</f>
        <v>1.8029469106675411E-2</v>
      </c>
      <c r="AR1411" s="189">
        <f t="shared" ref="AR1411:AR1474" si="38">(AP1411-AQ1411)*10000</f>
        <v>0.22447118413152639</v>
      </c>
    </row>
    <row r="1412" spans="38:44" ht="11.25" customHeight="1" x14ac:dyDescent="0.25">
      <c r="AL1412" s="30" t="s">
        <v>38</v>
      </c>
      <c r="AM1412" s="29">
        <f>_xll.qlInterestRateIndexFixingDate(IborIndex&amp;Tenor,AN1412,Trigger)</f>
        <v>49293</v>
      </c>
      <c r="AN1412" s="29">
        <f>_xll.qlCalendarAdvance(Calendar,AN1411,AL1412,"f",,Trigger)</f>
        <v>49297</v>
      </c>
      <c r="AO1412" s="29">
        <f>_xll.qlInterestRateIndexMaturity(IborIndex&amp;Tenor,AN1412,Trigger)</f>
        <v>49328</v>
      </c>
      <c r="AP1412" s="66">
        <f>_xll.qlIndexFixing($Z$5,AM1412,,Trigger)</f>
        <v>1.8040650120293683E-2</v>
      </c>
      <c r="AQ1412" s="66">
        <f>_xll.qlIndexFixing($AS$1,AN1412,,Trigger)</f>
        <v>1.8015263422748728E-2</v>
      </c>
      <c r="AR1412" s="189">
        <f t="shared" si="38"/>
        <v>0.25386697544954595</v>
      </c>
    </row>
    <row r="1413" spans="38:44" ht="11.25" customHeight="1" x14ac:dyDescent="0.25">
      <c r="AL1413" s="30" t="s">
        <v>38</v>
      </c>
      <c r="AM1413" s="29">
        <f>_xll.qlInterestRateIndexFixingDate(IborIndex&amp;Tenor,AN1413,Trigger)</f>
        <v>49299</v>
      </c>
      <c r="AN1413" s="29">
        <f>_xll.qlCalendarAdvance(Calendar,AN1412,AL1413,"f",,Trigger)</f>
        <v>49305</v>
      </c>
      <c r="AO1413" s="29">
        <f>_xll.qlInterestRateIndexMaturity(IborIndex&amp;Tenor,AN1413,Trigger)</f>
        <v>49338</v>
      </c>
      <c r="AP1413" s="66">
        <f>_xll.qlIndexFixing($Z$5,AM1413,,Trigger)</f>
        <v>1.8026665777982519E-2</v>
      </c>
      <c r="AQ1413" s="66">
        <f>_xll.qlIndexFixing($AS$1,AN1413,,Trigger)</f>
        <v>1.7998405867502919E-2</v>
      </c>
      <c r="AR1413" s="189">
        <f t="shared" si="38"/>
        <v>0.28259910479600664</v>
      </c>
    </row>
    <row r="1414" spans="38:44" ht="11.25" customHeight="1" x14ac:dyDescent="0.25">
      <c r="AL1414" s="30" t="s">
        <v>38</v>
      </c>
      <c r="AM1414" s="29">
        <f>_xll.qlInterestRateIndexFixingDate(IborIndex&amp;Tenor,AN1414,Trigger)</f>
        <v>49307</v>
      </c>
      <c r="AN1414" s="29">
        <f>_xll.qlCalendarAdvance(Calendar,AN1413,AL1414,"f",,Trigger)</f>
        <v>49312</v>
      </c>
      <c r="AO1414" s="29">
        <f>_xll.qlInterestRateIndexMaturity(IborIndex&amp;Tenor,AN1414,Trigger)</f>
        <v>49345</v>
      </c>
      <c r="AP1414" s="66">
        <f>_xll.qlIndexFixing($Z$5,AM1414,,Trigger)</f>
        <v>1.8014816107392306E-2</v>
      </c>
      <c r="AQ1414" s="66">
        <f>_xll.qlIndexFixing($AS$1,AN1414,,Trigger)</f>
        <v>1.7985259928696418E-2</v>
      </c>
      <c r="AR1414" s="189">
        <f t="shared" si="38"/>
        <v>0.29556178695887975</v>
      </c>
    </row>
    <row r="1415" spans="38:44" ht="11.25" customHeight="1" x14ac:dyDescent="0.25">
      <c r="AL1415" s="30" t="s">
        <v>38</v>
      </c>
      <c r="AM1415" s="29">
        <f>_xll.qlInterestRateIndexFixingDate(IborIndex&amp;Tenor,AN1415,Trigger)</f>
        <v>49317</v>
      </c>
      <c r="AN1415" s="29">
        <f>_xll.qlCalendarAdvance(Calendar,AN1414,AL1415,"f",,Trigger)</f>
        <v>49319</v>
      </c>
      <c r="AO1415" s="29">
        <f>_xll.qlInterestRateIndexMaturity(IborIndex&amp;Tenor,AN1415,Trigger)</f>
        <v>49352</v>
      </c>
      <c r="AP1415" s="66">
        <f>_xll.qlIndexFixing($Z$5,AM1415,,Trigger)</f>
        <v>1.8002710381516029E-2</v>
      </c>
      <c r="AQ1415" s="66">
        <f>_xll.qlIndexFixing($AS$1,AN1415,,Trigger)</f>
        <v>1.7970928867816482E-2</v>
      </c>
      <c r="AR1415" s="189">
        <f t="shared" si="38"/>
        <v>0.31781513699546265</v>
      </c>
    </row>
    <row r="1416" spans="38:44" ht="11.25" customHeight="1" x14ac:dyDescent="0.25">
      <c r="AL1416" s="30" t="s">
        <v>38</v>
      </c>
      <c r="AM1416" s="29">
        <f>_xll.qlInterestRateIndexFixingDate(IborIndex&amp;Tenor,AN1416,Trigger)</f>
        <v>49324</v>
      </c>
      <c r="AN1416" s="29">
        <f>_xll.qlCalendarAdvance(Calendar,AN1415,AL1416,"f",,Trigger)</f>
        <v>49326</v>
      </c>
      <c r="AO1416" s="29">
        <f>_xll.qlInterestRateIndexMaturity(IborIndex&amp;Tenor,AN1416,Trigger)</f>
        <v>49359</v>
      </c>
      <c r="AP1416" s="66">
        <f>_xll.qlIndexFixing($Z$5,AM1416,,Trigger)</f>
        <v>1.7990347823646502E-2</v>
      </c>
      <c r="AQ1416" s="66">
        <f>_xll.qlIndexFixing($AS$1,AN1416,,Trigger)</f>
        <v>1.7956556755495588E-2</v>
      </c>
      <c r="AR1416" s="189">
        <f t="shared" si="38"/>
        <v>0.33791068150913761</v>
      </c>
    </row>
    <row r="1417" spans="38:44" ht="11.25" customHeight="1" x14ac:dyDescent="0.25">
      <c r="AL1417" s="30" t="s">
        <v>38</v>
      </c>
      <c r="AM1417" s="29">
        <f>_xll.qlInterestRateIndexFixingDate(IborIndex&amp;Tenor,AN1417,Trigger)</f>
        <v>49331</v>
      </c>
      <c r="AN1417" s="29">
        <f>_xll.qlCalendarAdvance(Calendar,AN1416,AL1417,"f",,Trigger)</f>
        <v>49333</v>
      </c>
      <c r="AO1417" s="29">
        <f>_xll.qlInterestRateIndexMaturity(IborIndex&amp;Tenor,AN1417,Trigger)</f>
        <v>49366</v>
      </c>
      <c r="AP1417" s="66">
        <f>_xll.qlIndexFixing($Z$5,AM1417,,Trigger)</f>
        <v>1.7977727657110459E-2</v>
      </c>
      <c r="AQ1417" s="66">
        <f>_xll.qlIndexFixing($AS$1,AN1417,,Trigger)</f>
        <v>1.7942143591878141E-2</v>
      </c>
      <c r="AR1417" s="189">
        <f t="shared" si="38"/>
        <v>0.35584065232317774</v>
      </c>
    </row>
    <row r="1418" spans="38:44" ht="11.25" customHeight="1" x14ac:dyDescent="0.25">
      <c r="AL1418" s="30" t="s">
        <v>38</v>
      </c>
      <c r="AM1418" s="29">
        <f>_xll.qlInterestRateIndexFixingDate(IborIndex&amp;Tenor,AN1418,Trigger)</f>
        <v>49338</v>
      </c>
      <c r="AN1418" s="29">
        <f>_xll.qlCalendarAdvance(Calendar,AN1417,AL1418,"f",,Trigger)</f>
        <v>49340</v>
      </c>
      <c r="AO1418" s="29">
        <f>_xll.qlInterestRateIndexMaturity(IborIndex&amp;Tenor,AN1418,Trigger)</f>
        <v>49368</v>
      </c>
      <c r="AP1418" s="66">
        <f>_xll.qlIndexFixing($Z$5,AM1418,,Trigger)</f>
        <v>1.7967304468826977E-2</v>
      </c>
      <c r="AQ1418" s="66">
        <f>_xll.qlIndexFixing($AS$1,AN1418,,Trigger)</f>
        <v>1.7929457462181171E-2</v>
      </c>
      <c r="AR1418" s="189">
        <f t="shared" si="38"/>
        <v>0.37847006645806008</v>
      </c>
    </row>
    <row r="1419" spans="38:44" ht="11.25" customHeight="1" x14ac:dyDescent="0.25">
      <c r="AL1419" s="30" t="s">
        <v>38</v>
      </c>
      <c r="AM1419" s="29">
        <f>_xll.qlInterestRateIndexFixingDate(IborIndex&amp;Tenor,AN1419,Trigger)</f>
        <v>49345</v>
      </c>
      <c r="AN1419" s="29">
        <f>_xll.qlCalendarAdvance(Calendar,AN1418,AL1419,"f",,Trigger)</f>
        <v>49347</v>
      </c>
      <c r="AO1419" s="29">
        <f>_xll.qlInterestRateIndexMaturity(IborIndex&amp;Tenor,AN1419,Trigger)</f>
        <v>49375</v>
      </c>
      <c r="AP1419" s="66">
        <f>_xll.qlIndexFixing($Z$5,AM1419,,Trigger)</f>
        <v>1.795426285500382E-2</v>
      </c>
      <c r="AQ1419" s="66">
        <f>_xll.qlIndexFixing($AS$1,AN1419,,Trigger)</f>
        <v>1.7914973154967546E-2</v>
      </c>
      <c r="AR1419" s="189">
        <f t="shared" si="38"/>
        <v>0.39289700036273384</v>
      </c>
    </row>
    <row r="1420" spans="38:44" ht="11.25" customHeight="1" x14ac:dyDescent="0.25">
      <c r="AL1420" s="30" t="s">
        <v>38</v>
      </c>
      <c r="AM1420" s="29">
        <f>_xll.qlInterestRateIndexFixingDate(IborIndex&amp;Tenor,AN1420,Trigger)</f>
        <v>49352</v>
      </c>
      <c r="AN1420" s="29">
        <f>_xll.qlCalendarAdvance(Calendar,AN1419,AL1420,"f",,Trigger)</f>
        <v>49354</v>
      </c>
      <c r="AO1420" s="29">
        <f>_xll.qlInterestRateIndexMaturity(IborIndex&amp;Tenor,AN1420,Trigger)</f>
        <v>49382</v>
      </c>
      <c r="AP1420" s="66">
        <f>_xll.qlIndexFixing($Z$5,AM1420,,Trigger)</f>
        <v>1.7940961642241175E-2</v>
      </c>
      <c r="AQ1420" s="66">
        <f>_xll.qlIndexFixing($AS$1,AN1420,,Trigger)</f>
        <v>1.7900447801264856E-2</v>
      </c>
      <c r="AR1420" s="189">
        <f t="shared" si="38"/>
        <v>0.40513840976318799</v>
      </c>
    </row>
    <row r="1421" spans="38:44" ht="11.25" customHeight="1" x14ac:dyDescent="0.25">
      <c r="AL1421" s="30" t="s">
        <v>38</v>
      </c>
      <c r="AM1421" s="29">
        <f>_xll.qlInterestRateIndexFixingDate(IborIndex&amp;Tenor,AN1421,Trigger)</f>
        <v>49359</v>
      </c>
      <c r="AN1421" s="29">
        <f>_xll.qlCalendarAdvance(Calendar,AN1420,AL1421,"f",,Trigger)</f>
        <v>49361</v>
      </c>
      <c r="AO1421" s="29">
        <f>_xll.qlInterestRateIndexMaturity(IborIndex&amp;Tenor,AN1421,Trigger)</f>
        <v>49389</v>
      </c>
      <c r="AP1421" s="66">
        <f>_xll.qlIndexFixing($Z$5,AM1421,,Trigger)</f>
        <v>1.7927400053991641E-2</v>
      </c>
      <c r="AQ1421" s="66">
        <f>_xll.qlIndexFixing($AS$1,AN1421,,Trigger)</f>
        <v>1.7883479366391231E-2</v>
      </c>
      <c r="AR1421" s="189">
        <f t="shared" si="38"/>
        <v>0.43920687600410013</v>
      </c>
    </row>
    <row r="1422" spans="38:44" ht="11.25" customHeight="1" x14ac:dyDescent="0.25">
      <c r="AL1422" s="30" t="s">
        <v>38</v>
      </c>
      <c r="AM1422" s="29">
        <f>_xll.qlInterestRateIndexFixingDate(IborIndex&amp;Tenor,AN1422,Trigger)</f>
        <v>49366</v>
      </c>
      <c r="AN1422" s="29">
        <f>_xll.qlCalendarAdvance(Calendar,AN1421,AL1422,"f",,Trigger)</f>
        <v>49368</v>
      </c>
      <c r="AO1422" s="29">
        <f>_xll.qlInterestRateIndexMaturity(IborIndex&amp;Tenor,AN1422,Trigger)</f>
        <v>49398</v>
      </c>
      <c r="AP1422" s="66">
        <f>_xll.qlIndexFixing($Z$5,AM1422,,Trigger)</f>
        <v>1.7912446217043687E-2</v>
      </c>
      <c r="AQ1422" s="66">
        <f>_xll.qlIndexFixing($AS$1,AN1422,,Trigger)</f>
        <v>1.7869462009757583E-2</v>
      </c>
      <c r="AR1422" s="189">
        <f t="shared" si="38"/>
        <v>0.42984207286104331</v>
      </c>
    </row>
    <row r="1423" spans="38:44" ht="11.25" customHeight="1" x14ac:dyDescent="0.25">
      <c r="AL1423" s="30" t="s">
        <v>38</v>
      </c>
      <c r="AM1423" s="29">
        <f>_xll.qlInterestRateIndexFixingDate(IborIndex&amp;Tenor,AN1423,Trigger)</f>
        <v>49373</v>
      </c>
      <c r="AN1423" s="29">
        <f>_xll.qlCalendarAdvance(Calendar,AN1422,AL1423,"f",,Trigger)</f>
        <v>49375</v>
      </c>
      <c r="AO1423" s="29">
        <f>_xll.qlInterestRateIndexMaturity(IborIndex&amp;Tenor,AN1423,Trigger)</f>
        <v>49408</v>
      </c>
      <c r="AP1423" s="66">
        <f>_xll.qlIndexFixing($Z$5,AM1423,,Trigger)</f>
        <v>1.789655338434509E-2</v>
      </c>
      <c r="AQ1423" s="66">
        <f>_xll.qlIndexFixing($AS$1,AN1423,,Trigger)</f>
        <v>1.7854802541604656E-2</v>
      </c>
      <c r="AR1423" s="189">
        <f t="shared" si="38"/>
        <v>0.41750842740433114</v>
      </c>
    </row>
    <row r="1424" spans="38:44" ht="11.25" customHeight="1" x14ac:dyDescent="0.25">
      <c r="AL1424" s="30" t="s">
        <v>38</v>
      </c>
      <c r="AM1424" s="29">
        <f>_xll.qlInterestRateIndexFixingDate(IborIndex&amp;Tenor,AN1424,Trigger)</f>
        <v>49380</v>
      </c>
      <c r="AN1424" s="29">
        <f>_xll.qlCalendarAdvance(Calendar,AN1423,AL1424,"f",,Trigger)</f>
        <v>49382</v>
      </c>
      <c r="AO1424" s="29">
        <f>_xll.qlInterestRateIndexMaturity(IborIndex&amp;Tenor,AN1424,Trigger)</f>
        <v>49415</v>
      </c>
      <c r="AP1424" s="66">
        <f>_xll.qlIndexFixing($Z$5,AM1424,,Trigger)</f>
        <v>1.7882108211856623E-2</v>
      </c>
      <c r="AQ1424" s="66">
        <f>_xll.qlIndexFixing($AS$1,AN1424,,Trigger)</f>
        <v>1.7840102023233023E-2</v>
      </c>
      <c r="AR1424" s="189">
        <f t="shared" si="38"/>
        <v>0.4200618862360006</v>
      </c>
    </row>
    <row r="1425" spans="38:44" ht="11.25" customHeight="1" x14ac:dyDescent="0.25">
      <c r="AL1425" s="30" t="s">
        <v>38</v>
      </c>
      <c r="AM1425" s="29">
        <f>_xll.qlInterestRateIndexFixingDate(IborIndex&amp;Tenor,AN1425,Trigger)</f>
        <v>49387</v>
      </c>
      <c r="AN1425" s="29">
        <f>_xll.qlCalendarAdvance(Calendar,AN1424,AL1425,"f",,Trigger)</f>
        <v>49389</v>
      </c>
      <c r="AO1425" s="29">
        <f>_xll.qlInterestRateIndexMaturity(IborIndex&amp;Tenor,AN1425,Trigger)</f>
        <v>49422</v>
      </c>
      <c r="AP1425" s="66">
        <f>_xll.qlIndexFixing($Z$5,AM1425,,Trigger)</f>
        <v>1.7867399218039735E-2</v>
      </c>
      <c r="AQ1425" s="66">
        <f>_xll.qlIndexFixing($AS$1,AN1425,,Trigger)</f>
        <v>1.7816918270836462E-2</v>
      </c>
      <c r="AR1425" s="189">
        <f t="shared" si="38"/>
        <v>0.5048094720327273</v>
      </c>
    </row>
    <row r="1426" spans="38:44" ht="11.25" customHeight="1" x14ac:dyDescent="0.25">
      <c r="AL1426" s="30" t="s">
        <v>38</v>
      </c>
      <c r="AM1426" s="29">
        <f>_xll.qlInterestRateIndexFixingDate(IborIndex&amp;Tenor,AN1426,Trigger)</f>
        <v>49390</v>
      </c>
      <c r="AN1426" s="29">
        <f>_xll.qlCalendarAdvance(Calendar,AN1425,AL1426,"f",,Trigger)</f>
        <v>49396</v>
      </c>
      <c r="AO1426" s="29">
        <f>_xll.qlInterestRateIndexMaturity(IborIndex&amp;Tenor,AN1426,Trigger)</f>
        <v>49429</v>
      </c>
      <c r="AP1426" s="66">
        <f>_xll.qlIndexFixing($Z$5,AM1426,,Trigger)</f>
        <v>1.7852425626412521E-2</v>
      </c>
      <c r="AQ1426" s="66">
        <f>_xll.qlIndexFixing($AS$1,AN1426,,Trigger)</f>
        <v>1.7810577836467962E-2</v>
      </c>
      <c r="AR1426" s="189">
        <f t="shared" si="38"/>
        <v>0.41847789944558789</v>
      </c>
    </row>
    <row r="1427" spans="38:44" ht="11.25" customHeight="1" x14ac:dyDescent="0.25">
      <c r="AL1427" s="30" t="s">
        <v>38</v>
      </c>
      <c r="AM1427" s="29">
        <f>_xll.qlInterestRateIndexFixingDate(IborIndex&amp;Tenor,AN1427,Trigger)</f>
        <v>49401</v>
      </c>
      <c r="AN1427" s="29">
        <f>_xll.qlCalendarAdvance(Calendar,AN1426,AL1427,"f",,Trigger)</f>
        <v>49403</v>
      </c>
      <c r="AO1427" s="29">
        <f>_xll.qlInterestRateIndexMaturity(IborIndex&amp;Tenor,AN1427,Trigger)</f>
        <v>49433</v>
      </c>
      <c r="AP1427" s="66">
        <f>_xll.qlIndexFixing($Z$5,AM1427,,Trigger)</f>
        <v>1.7839191887643935E-2</v>
      </c>
      <c r="AQ1427" s="66">
        <f>_xll.qlIndexFixing($AS$1,AN1427,,Trigger)</f>
        <v>1.7795754168389119E-2</v>
      </c>
      <c r="AR1427" s="189">
        <f t="shared" si="38"/>
        <v>0.43437719254815765</v>
      </c>
    </row>
    <row r="1428" spans="38:44" ht="11.25" customHeight="1" x14ac:dyDescent="0.25">
      <c r="AL1428" s="30" t="s">
        <v>38</v>
      </c>
      <c r="AM1428" s="29">
        <f>_xll.qlInterestRateIndexFixingDate(IborIndex&amp;Tenor,AN1428,Trigger)</f>
        <v>49408</v>
      </c>
      <c r="AN1428" s="29">
        <f>_xll.qlCalendarAdvance(Calendar,AN1427,AL1428,"f",,Trigger)</f>
        <v>49410</v>
      </c>
      <c r="AO1428" s="29">
        <f>_xll.qlInterestRateIndexMaturity(IborIndex&amp;Tenor,AN1428,Trigger)</f>
        <v>49440</v>
      </c>
      <c r="AP1428" s="66">
        <f>_xll.qlIndexFixing($Z$5,AM1428,,Trigger)</f>
        <v>1.782374628722394E-2</v>
      </c>
      <c r="AQ1428" s="66">
        <f>_xll.qlIndexFixing($AS$1,AN1428,,Trigger)</f>
        <v>1.7780889450715587E-2</v>
      </c>
      <c r="AR1428" s="189">
        <f t="shared" si="38"/>
        <v>0.42856836508353008</v>
      </c>
    </row>
    <row r="1429" spans="38:44" ht="11.25" customHeight="1" x14ac:dyDescent="0.25">
      <c r="AL1429" s="30" t="s">
        <v>38</v>
      </c>
      <c r="AM1429" s="29">
        <f>_xll.qlInterestRateIndexFixingDate(IborIndex&amp;Tenor,AN1429,Trigger)</f>
        <v>49415</v>
      </c>
      <c r="AN1429" s="29">
        <f>_xll.qlCalendarAdvance(Calendar,AN1428,AL1429,"f",,Trigger)</f>
        <v>49417</v>
      </c>
      <c r="AO1429" s="29">
        <f>_xll.qlInterestRateIndexMaturity(IborIndex&amp;Tenor,AN1429,Trigger)</f>
        <v>49447</v>
      </c>
      <c r="AP1429" s="66">
        <f>_xll.qlIndexFixing($Z$5,AM1429,,Trigger)</f>
        <v>1.7808033963635062E-2</v>
      </c>
      <c r="AQ1429" s="66">
        <f>_xll.qlIndexFixing($AS$1,AN1429,,Trigger)</f>
        <v>1.7765983683612395E-2</v>
      </c>
      <c r="AR1429" s="189">
        <f t="shared" si="38"/>
        <v>0.42050280022666586</v>
      </c>
    </row>
    <row r="1430" spans="38:44" ht="11.25" customHeight="1" x14ac:dyDescent="0.25">
      <c r="AL1430" s="30" t="s">
        <v>38</v>
      </c>
      <c r="AM1430" s="29">
        <f>_xll.qlInterestRateIndexFixingDate(IborIndex&amp;Tenor,AN1430,Trigger)</f>
        <v>49422</v>
      </c>
      <c r="AN1430" s="29">
        <f>_xll.qlCalendarAdvance(Calendar,AN1429,AL1430,"f",,Trigger)</f>
        <v>49424</v>
      </c>
      <c r="AO1430" s="29">
        <f>_xll.qlInterestRateIndexMaturity(IborIndex&amp;Tenor,AN1430,Trigger)</f>
        <v>49454</v>
      </c>
      <c r="AP1430" s="66">
        <f>_xll.qlIndexFixing($Z$5,AM1430,,Trigger)</f>
        <v>1.7792054140498337E-2</v>
      </c>
      <c r="AQ1430" s="66">
        <f>_xll.qlIndexFixing($AS$1,AN1430,,Trigger)</f>
        <v>1.7751036867231677E-2</v>
      </c>
      <c r="AR1430" s="189">
        <f t="shared" si="38"/>
        <v>0.41017273266660131</v>
      </c>
    </row>
    <row r="1431" spans="38:44" ht="11.25" customHeight="1" x14ac:dyDescent="0.25">
      <c r="AL1431" s="30" t="s">
        <v>38</v>
      </c>
      <c r="AM1431" s="29">
        <f>_xll.qlInterestRateIndexFixingDate(IborIndex&amp;Tenor,AN1431,Trigger)</f>
        <v>49426</v>
      </c>
      <c r="AN1431" s="29">
        <f>_xll.qlCalendarAdvance(Calendar,AN1430,AL1431,"f",,Trigger)</f>
        <v>49431</v>
      </c>
      <c r="AO1431" s="29">
        <f>_xll.qlInterestRateIndexMaturity(IborIndex&amp;Tenor,AN1431,Trigger)</f>
        <v>49464</v>
      </c>
      <c r="AP1431" s="66">
        <f>_xll.qlIndexFixing($Z$5,AM1431,,Trigger)</f>
        <v>1.7773561525991483E-2</v>
      </c>
      <c r="AQ1431" s="66">
        <f>_xll.qlIndexFixing($AS$1,AN1431,,Trigger)</f>
        <v>1.773604900173846E-2</v>
      </c>
      <c r="AR1431" s="189">
        <f t="shared" si="38"/>
        <v>0.375125242530229</v>
      </c>
    </row>
    <row r="1432" spans="38:44" ht="11.25" customHeight="1" x14ac:dyDescent="0.25">
      <c r="AL1432" s="30" t="s">
        <v>38</v>
      </c>
      <c r="AM1432" s="29">
        <f>_xll.qlInterestRateIndexFixingDate(IborIndex&amp;Tenor,AN1432,Trigger)</f>
        <v>49436</v>
      </c>
      <c r="AN1432" s="29">
        <f>_xll.qlCalendarAdvance(Calendar,AN1431,AL1432,"f",,Trigger)</f>
        <v>49438</v>
      </c>
      <c r="AO1432" s="29">
        <f>_xll.qlInterestRateIndexMaturity(IborIndex&amp;Tenor,AN1432,Trigger)</f>
        <v>49471</v>
      </c>
      <c r="AP1432" s="66">
        <f>_xll.qlIndexFixing($Z$5,AM1432,,Trigger)</f>
        <v>1.7756984042760493E-2</v>
      </c>
      <c r="AQ1432" s="66">
        <f>_xll.qlIndexFixing($AS$1,AN1432,,Trigger)</f>
        <v>1.7721020087287466E-2</v>
      </c>
      <c r="AR1432" s="189">
        <f t="shared" si="38"/>
        <v>0.35963955473027054</v>
      </c>
    </row>
    <row r="1433" spans="38:44" ht="11.25" customHeight="1" x14ac:dyDescent="0.25">
      <c r="AL1433" s="30" t="s">
        <v>38</v>
      </c>
      <c r="AM1433" s="29">
        <f>_xll.qlInterestRateIndexFixingDate(IborIndex&amp;Tenor,AN1433,Trigger)</f>
        <v>49443</v>
      </c>
      <c r="AN1433" s="29">
        <f>_xll.qlCalendarAdvance(Calendar,AN1432,AL1433,"f",,Trigger)</f>
        <v>49445</v>
      </c>
      <c r="AO1433" s="29">
        <f>_xll.qlInterestRateIndexMaturity(IborIndex&amp;Tenor,AN1433,Trigger)</f>
        <v>49478</v>
      </c>
      <c r="AP1433" s="66">
        <f>_xll.qlIndexFixing($Z$5,AM1433,,Trigger)</f>
        <v>1.7740136527028903E-2</v>
      </c>
      <c r="AQ1433" s="66">
        <f>_xll.qlIndexFixing($AS$1,AN1433,,Trigger)</f>
        <v>1.7705950124035981E-2</v>
      </c>
      <c r="AR1433" s="189">
        <f t="shared" si="38"/>
        <v>0.34186402992922305</v>
      </c>
    </row>
    <row r="1434" spans="38:44" ht="11.25" customHeight="1" x14ac:dyDescent="0.25">
      <c r="AL1434" s="30" t="s">
        <v>38</v>
      </c>
      <c r="AM1434" s="29">
        <f>_xll.qlInterestRateIndexFixingDate(IborIndex&amp;Tenor,AN1434,Trigger)</f>
        <v>49450</v>
      </c>
      <c r="AN1434" s="29">
        <f>_xll.qlCalendarAdvance(Calendar,AN1433,AL1434,"f",,Trigger)</f>
        <v>49452</v>
      </c>
      <c r="AO1434" s="29">
        <f>_xll.qlInterestRateIndexMaturity(IborIndex&amp;Tenor,AN1434,Trigger)</f>
        <v>49485</v>
      </c>
      <c r="AP1434" s="66">
        <f>_xll.qlIndexFixing($Z$5,AM1434,,Trigger)</f>
        <v>1.7723018202508586E-2</v>
      </c>
      <c r="AQ1434" s="66">
        <f>_xll.qlIndexFixing($AS$1,AN1434,,Trigger)</f>
        <v>1.7690839112143881E-2</v>
      </c>
      <c r="AR1434" s="189">
        <f t="shared" si="38"/>
        <v>0.32179090364705537</v>
      </c>
    </row>
    <row r="1435" spans="38:44" ht="11.25" customHeight="1" x14ac:dyDescent="0.25">
      <c r="AL1435" s="30" t="s">
        <v>38</v>
      </c>
      <c r="AM1435" s="29">
        <f>_xll.qlInterestRateIndexFixingDate(IborIndex&amp;Tenor,AN1435,Trigger)</f>
        <v>49457</v>
      </c>
      <c r="AN1435" s="29">
        <f>_xll.qlCalendarAdvance(Calendar,AN1434,AL1435,"f",,Trigger)</f>
        <v>49459</v>
      </c>
      <c r="AO1435" s="29">
        <f>_xll.qlInterestRateIndexMaturity(IborIndex&amp;Tenor,AN1435,Trigger)</f>
        <v>49489</v>
      </c>
      <c r="AP1435" s="66">
        <f>_xll.qlIndexFixing($Z$5,AM1435,,Trigger)</f>
        <v>1.7708115359894805E-2</v>
      </c>
      <c r="AQ1435" s="66">
        <f>_xll.qlIndexFixing($AS$1,AN1435,,Trigger)</f>
        <v>1.7675687051773616E-2</v>
      </c>
      <c r="AR1435" s="189">
        <f t="shared" si="38"/>
        <v>0.32428308121189298</v>
      </c>
    </row>
    <row r="1436" spans="38:44" ht="11.25" customHeight="1" x14ac:dyDescent="0.25">
      <c r="AL1436" s="30" t="s">
        <v>38</v>
      </c>
      <c r="AM1436" s="29">
        <f>_xll.qlInterestRateIndexFixingDate(IborIndex&amp;Tenor,AN1436,Trigger)</f>
        <v>49464</v>
      </c>
      <c r="AN1436" s="29">
        <f>_xll.qlCalendarAdvance(Calendar,AN1435,AL1436,"f",,Trigger)</f>
        <v>49466</v>
      </c>
      <c r="AO1436" s="29">
        <f>_xll.qlInterestRateIndexMaturity(IborIndex&amp;Tenor,AN1436,Trigger)</f>
        <v>49496</v>
      </c>
      <c r="AP1436" s="66">
        <f>_xll.qlIndexFixing($Z$5,AM1436,,Trigger)</f>
        <v>1.7690514236749166E-2</v>
      </c>
      <c r="AQ1436" s="66">
        <f>_xll.qlIndexFixing($AS$1,AN1436,,Trigger)</f>
        <v>1.7660493943085061E-2</v>
      </c>
      <c r="AR1436" s="189">
        <f t="shared" si="38"/>
        <v>0.3002029366410558</v>
      </c>
    </row>
    <row r="1437" spans="38:44" ht="11.25" customHeight="1" x14ac:dyDescent="0.25">
      <c r="AL1437" s="30" t="s">
        <v>38</v>
      </c>
      <c r="AM1437" s="29">
        <f>_xll.qlInterestRateIndexFixingDate(IborIndex&amp;Tenor,AN1437,Trigger)</f>
        <v>49471</v>
      </c>
      <c r="AN1437" s="29">
        <f>_xll.qlCalendarAdvance(Calendar,AN1436,AL1437,"f",,Trigger)</f>
        <v>49473</v>
      </c>
      <c r="AO1437" s="29">
        <f>_xll.qlInterestRateIndexMaturity(IborIndex&amp;Tenor,AN1437,Trigger)</f>
        <v>49503</v>
      </c>
      <c r="AP1437" s="66">
        <f>_xll.qlIndexFixing($Z$5,AM1437,,Trigger)</f>
        <v>1.7672640180034449E-2</v>
      </c>
      <c r="AQ1437" s="66">
        <f>_xll.qlIndexFixing($AS$1,AN1437,,Trigger)</f>
        <v>1.7645259786243237E-2</v>
      </c>
      <c r="AR1437" s="189">
        <f t="shared" si="38"/>
        <v>0.27380393791211904</v>
      </c>
    </row>
    <row r="1438" spans="38:44" ht="11.25" customHeight="1" x14ac:dyDescent="0.25">
      <c r="AL1438" s="30" t="s">
        <v>38</v>
      </c>
      <c r="AM1438" s="29">
        <f>_xll.qlInterestRateIndexFixingDate(IborIndex&amp;Tenor,AN1438,Trigger)</f>
        <v>49478</v>
      </c>
      <c r="AN1438" s="29">
        <f>_xll.qlCalendarAdvance(Calendar,AN1437,AL1438,"f",,Trigger)</f>
        <v>49480</v>
      </c>
      <c r="AO1438" s="29">
        <f>_xll.qlInterestRateIndexMaturity(IborIndex&amp;Tenor,AN1438,Trigger)</f>
        <v>49510</v>
      </c>
      <c r="AP1438" s="66">
        <f>_xll.qlIndexFixing($Z$5,AM1438,,Trigger)</f>
        <v>1.7654492413536893E-2</v>
      </c>
      <c r="AQ1438" s="66">
        <f>_xll.qlIndexFixing($AS$1,AN1438,,Trigger)</f>
        <v>1.762998458140029E-2</v>
      </c>
      <c r="AR1438" s="189">
        <f t="shared" si="38"/>
        <v>0.24507832136602681</v>
      </c>
    </row>
    <row r="1439" spans="38:44" ht="11.25" customHeight="1" x14ac:dyDescent="0.25">
      <c r="AL1439" s="30" t="s">
        <v>38</v>
      </c>
      <c r="AM1439" s="29">
        <f>_xll.qlInterestRateIndexFixingDate(IborIndex&amp;Tenor,AN1439,Trigger)</f>
        <v>49485</v>
      </c>
      <c r="AN1439" s="29">
        <f>_xll.qlCalendarAdvance(Calendar,AN1438,AL1439,"f",,Trigger)</f>
        <v>49487</v>
      </c>
      <c r="AO1439" s="29">
        <f>_xll.qlInterestRateIndexMaturity(IborIndex&amp;Tenor,AN1439,Trigger)</f>
        <v>49517</v>
      </c>
      <c r="AP1439" s="66">
        <f>_xll.qlIndexFixing($Z$5,AM1439,,Trigger)</f>
        <v>1.7636070161088035E-2</v>
      </c>
      <c r="AQ1439" s="66">
        <f>_xll.qlIndexFixing($AS$1,AN1439,,Trigger)</f>
        <v>1.761400121517015E-2</v>
      </c>
      <c r="AR1439" s="189">
        <f t="shared" si="38"/>
        <v>0.22068945917885774</v>
      </c>
    </row>
    <row r="1440" spans="38:44" ht="11.25" customHeight="1" x14ac:dyDescent="0.25">
      <c r="AL1440" s="30" t="s">
        <v>38</v>
      </c>
      <c r="AM1440" s="29">
        <f>_xll.qlInterestRateIndexFixingDate(IborIndex&amp;Tenor,AN1440,Trigger)</f>
        <v>49492</v>
      </c>
      <c r="AN1440" s="29">
        <f>_xll.qlCalendarAdvance(Calendar,AN1439,AL1440,"f",,Trigger)</f>
        <v>49494</v>
      </c>
      <c r="AO1440" s="29">
        <f>_xll.qlInterestRateIndexMaturity(IborIndex&amp;Tenor,AN1440,Trigger)</f>
        <v>49527</v>
      </c>
      <c r="AP1440" s="66">
        <f>_xll.qlIndexFixing($Z$5,AM1440,,Trigger)</f>
        <v>1.7614577801985186E-2</v>
      </c>
      <c r="AQ1440" s="66">
        <f>_xll.qlIndexFixing($AS$1,AN1440,,Trigger)</f>
        <v>1.7599311028376287E-2</v>
      </c>
      <c r="AR1440" s="189">
        <f t="shared" si="38"/>
        <v>0.15266773608899054</v>
      </c>
    </row>
    <row r="1441" spans="38:44" ht="11.25" customHeight="1" x14ac:dyDescent="0.25">
      <c r="AL1441" s="30" t="s">
        <v>38</v>
      </c>
      <c r="AM1441" s="29">
        <f>_xll.qlInterestRateIndexFixingDate(IborIndex&amp;Tenor,AN1441,Trigger)</f>
        <v>49499</v>
      </c>
      <c r="AN1441" s="29">
        <f>_xll.qlCalendarAdvance(Calendar,AN1440,AL1441,"f",,Trigger)</f>
        <v>49501</v>
      </c>
      <c r="AO1441" s="29">
        <f>_xll.qlInterestRateIndexMaturity(IborIndex&amp;Tenor,AN1441,Trigger)</f>
        <v>49534</v>
      </c>
      <c r="AP1441" s="66">
        <f>_xll.qlIndexFixing($Z$5,AM1441,,Trigger)</f>
        <v>1.7595542082049095E-2</v>
      </c>
      <c r="AQ1441" s="66">
        <f>_xll.qlIndexFixing($AS$1,AN1441,,Trigger)</f>
        <v>1.7583912680517552E-2</v>
      </c>
      <c r="AR1441" s="189">
        <f t="shared" si="38"/>
        <v>0.11629401531543238</v>
      </c>
    </row>
    <row r="1442" spans="38:44" ht="11.25" customHeight="1" x14ac:dyDescent="0.25">
      <c r="AL1442" s="30" t="s">
        <v>38</v>
      </c>
      <c r="AM1442" s="29">
        <f>_xll.qlInterestRateIndexFixingDate(IborIndex&amp;Tenor,AN1442,Trigger)</f>
        <v>49506</v>
      </c>
      <c r="AN1442" s="29">
        <f>_xll.qlCalendarAdvance(Calendar,AN1441,AL1442,"f",,Trigger)</f>
        <v>49508</v>
      </c>
      <c r="AO1442" s="29">
        <f>_xll.qlInterestRateIndexMaturity(IborIndex&amp;Tenor,AN1442,Trigger)</f>
        <v>49541</v>
      </c>
      <c r="AP1442" s="66">
        <f>_xll.qlIndexFixing($Z$5,AM1442,,Trigger)</f>
        <v>1.7576229343949444E-2</v>
      </c>
      <c r="AQ1442" s="66">
        <f>_xll.qlIndexFixing($AS$1,AN1442,,Trigger)</f>
        <v>1.7568473285312653E-2</v>
      </c>
      <c r="AR1442" s="189">
        <f t="shared" si="38"/>
        <v>7.7560586367909912E-2</v>
      </c>
    </row>
    <row r="1443" spans="38:44" ht="11.25" customHeight="1" x14ac:dyDescent="0.25">
      <c r="AL1443" s="30" t="s">
        <v>38</v>
      </c>
      <c r="AM1443" s="29">
        <f>_xll.qlInterestRateIndexFixingDate(IborIndex&amp;Tenor,AN1443,Trigger)</f>
        <v>49513</v>
      </c>
      <c r="AN1443" s="29">
        <f>_xll.qlCalendarAdvance(Calendar,AN1442,AL1443,"f",,Trigger)</f>
        <v>49515</v>
      </c>
      <c r="AO1443" s="29">
        <f>_xll.qlInterestRateIndexMaturity(IborIndex&amp;Tenor,AN1443,Trigger)</f>
        <v>49548</v>
      </c>
      <c r="AP1443" s="66">
        <f>_xll.qlIndexFixing($Z$5,AM1443,,Trigger)</f>
        <v>1.7556638811628229E-2</v>
      </c>
      <c r="AQ1443" s="66">
        <f>_xll.qlIndexFixing($AS$1,AN1443,,Trigger)</f>
        <v>1.7552992842924036E-2</v>
      </c>
      <c r="AR1443" s="189">
        <f t="shared" si="38"/>
        <v>3.6459687041932864E-2</v>
      </c>
    </row>
    <row r="1444" spans="38:44" ht="11.25" customHeight="1" x14ac:dyDescent="0.25">
      <c r="AL1444" s="30" t="s">
        <v>38</v>
      </c>
      <c r="AM1444" s="29">
        <f>_xll.qlInterestRateIndexFixingDate(IborIndex&amp;Tenor,AN1444,Trigger)</f>
        <v>49520</v>
      </c>
      <c r="AN1444" s="29">
        <f>_xll.qlCalendarAdvance(Calendar,AN1443,AL1444,"f",,Trigger)</f>
        <v>49522</v>
      </c>
      <c r="AO1444" s="29">
        <f>_xll.qlInterestRateIndexMaturity(IborIndex&amp;Tenor,AN1444,Trigger)</f>
        <v>49555</v>
      </c>
      <c r="AP1444" s="66">
        <f>_xll.qlIndexFixing($Z$5,AM1444,,Trigger)</f>
        <v>1.753676970905893E-2</v>
      </c>
      <c r="AQ1444" s="66">
        <f>_xll.qlIndexFixing($AS$1,AN1444,,Trigger)</f>
        <v>1.7537471353519313E-2</v>
      </c>
      <c r="AR1444" s="189">
        <f t="shared" si="38"/>
        <v>-7.0164446038314954E-3</v>
      </c>
    </row>
    <row r="1445" spans="38:44" ht="11.25" customHeight="1" x14ac:dyDescent="0.25">
      <c r="AL1445" s="30" t="s">
        <v>38</v>
      </c>
      <c r="AM1445" s="29">
        <f>_xll.qlInterestRateIndexFixingDate(IborIndex&amp;Tenor,AN1445,Trigger)</f>
        <v>49527</v>
      </c>
      <c r="AN1445" s="29">
        <f>_xll.qlCalendarAdvance(Calendar,AN1444,AL1445,"f",,Trigger)</f>
        <v>49529</v>
      </c>
      <c r="AO1445" s="29">
        <f>_xll.qlInterestRateIndexMaturity(IborIndex&amp;Tenor,AN1445,Trigger)</f>
        <v>49562</v>
      </c>
      <c r="AP1445" s="66">
        <f>_xll.qlIndexFixing($Z$5,AM1445,,Trigger)</f>
        <v>1.7517907390379828E-2</v>
      </c>
      <c r="AQ1445" s="66">
        <f>_xll.qlIndexFixing($AS$1,AN1445,,Trigger)</f>
        <v>1.7521912384719517E-2</v>
      </c>
      <c r="AR1445" s="189">
        <f t="shared" si="38"/>
        <v>-4.0049943396888721E-2</v>
      </c>
    </row>
    <row r="1446" spans="38:44" ht="11.25" customHeight="1" x14ac:dyDescent="0.25">
      <c r="AL1446" s="30" t="s">
        <v>38</v>
      </c>
      <c r="AM1446" s="29">
        <f>_xll.qlInterestRateIndexFixingDate(IborIndex&amp;Tenor,AN1446,Trigger)</f>
        <v>49534</v>
      </c>
      <c r="AN1446" s="29">
        <f>_xll.qlCalendarAdvance(Calendar,AN1445,AL1446,"f",,Trigger)</f>
        <v>49536</v>
      </c>
      <c r="AO1446" s="29">
        <f>_xll.qlInterestRateIndexMaturity(IborIndex&amp;Tenor,AN1446,Trigger)</f>
        <v>49569</v>
      </c>
      <c r="AP1446" s="66">
        <f>_xll.qlIndexFixing($Z$5,AM1446,,Trigger)</f>
        <v>1.7501351316064694E-2</v>
      </c>
      <c r="AQ1446" s="66">
        <f>_xll.qlIndexFixing($AS$1,AN1446,,Trigger)</f>
        <v>1.7506333773949088E-2</v>
      </c>
      <c r="AR1446" s="189">
        <f t="shared" si="38"/>
        <v>-4.9824578843941925E-2</v>
      </c>
    </row>
    <row r="1447" spans="38:44" ht="11.25" customHeight="1" x14ac:dyDescent="0.25">
      <c r="AL1447" s="30" t="s">
        <v>38</v>
      </c>
      <c r="AM1447" s="29">
        <f>_xll.qlInterestRateIndexFixingDate(IborIndex&amp;Tenor,AN1447,Trigger)</f>
        <v>49541</v>
      </c>
      <c r="AN1447" s="29">
        <f>_xll.qlCalendarAdvance(Calendar,AN1446,AL1447,"f",,Trigger)</f>
        <v>49543</v>
      </c>
      <c r="AO1447" s="29">
        <f>_xll.qlInterestRateIndexMaturity(IborIndex&amp;Tenor,AN1447,Trigger)</f>
        <v>49576</v>
      </c>
      <c r="AP1447" s="66">
        <f>_xll.qlIndexFixing($Z$5,AM1447,,Trigger)</f>
        <v>1.7487121910146897E-2</v>
      </c>
      <c r="AQ1447" s="66">
        <f>_xll.qlIndexFixing($AS$1,AN1447,,Trigger)</f>
        <v>1.7490756925993074E-2</v>
      </c>
      <c r="AR1447" s="189">
        <f t="shared" si="38"/>
        <v>-3.6350158461768978E-2</v>
      </c>
    </row>
    <row r="1448" spans="38:44" ht="11.25" customHeight="1" x14ac:dyDescent="0.25">
      <c r="AL1448" s="30" t="s">
        <v>38</v>
      </c>
      <c r="AM1448" s="29">
        <f>_xll.qlInterestRateIndexFixingDate(IborIndex&amp;Tenor,AN1448,Trigger)</f>
        <v>49548</v>
      </c>
      <c r="AN1448" s="29">
        <f>_xll.qlCalendarAdvance(Calendar,AN1447,AL1448,"f",,Trigger)</f>
        <v>49550</v>
      </c>
      <c r="AO1448" s="29">
        <f>_xll.qlInterestRateIndexMaturity(IborIndex&amp;Tenor,AN1448,Trigger)</f>
        <v>49580</v>
      </c>
      <c r="AP1448" s="66">
        <f>_xll.qlIndexFixing($Z$5,AM1448,,Trigger)</f>
        <v>1.7475959870233204E-2</v>
      </c>
      <c r="AQ1448" s="66">
        <f>_xll.qlIndexFixing($AS$1,AN1448,,Trigger)</f>
        <v>1.7477253492834053E-2</v>
      </c>
      <c r="AR1448" s="189">
        <f t="shared" si="38"/>
        <v>-1.2936226008487817E-2</v>
      </c>
    </row>
    <row r="1449" spans="38:44" ht="11.25" customHeight="1" x14ac:dyDescent="0.25">
      <c r="AL1449" s="30" t="s">
        <v>38</v>
      </c>
      <c r="AM1449" s="29">
        <f>_xll.qlInterestRateIndexFixingDate(IborIndex&amp;Tenor,AN1449,Trigger)</f>
        <v>49555</v>
      </c>
      <c r="AN1449" s="29">
        <f>_xll.qlCalendarAdvance(Calendar,AN1448,AL1449,"f",,Trigger)</f>
        <v>49557</v>
      </c>
      <c r="AO1449" s="29">
        <f>_xll.qlInterestRateIndexMaturity(IborIndex&amp;Tenor,AN1449,Trigger)</f>
        <v>49587</v>
      </c>
      <c r="AP1449" s="66">
        <f>_xll.qlIndexFixing($Z$5,AM1449,,Trigger)</f>
        <v>1.7466315823749134E-2</v>
      </c>
      <c r="AQ1449" s="66">
        <f>_xll.qlIndexFixing($AS$1,AN1449,,Trigger)</f>
        <v>1.7459693471418024E-2</v>
      </c>
      <c r="AR1449" s="189">
        <f t="shared" si="38"/>
        <v>6.6223523311099985E-2</v>
      </c>
    </row>
    <row r="1450" spans="38:44" ht="11.25" customHeight="1" x14ac:dyDescent="0.25">
      <c r="AL1450" s="30" t="s">
        <v>38</v>
      </c>
      <c r="AM1450" s="29">
        <f>_xll.qlInterestRateIndexFixingDate(IborIndex&amp;Tenor,AN1450,Trigger)</f>
        <v>49562</v>
      </c>
      <c r="AN1450" s="29">
        <f>_xll.qlCalendarAdvance(Calendar,AN1449,AL1450,"f",,Trigger)</f>
        <v>49564</v>
      </c>
      <c r="AO1450" s="29">
        <f>_xll.qlInterestRateIndexMaturity(IborIndex&amp;Tenor,AN1450,Trigger)</f>
        <v>49594</v>
      </c>
      <c r="AP1450" s="66">
        <f>_xll.qlIndexFixing($Z$5,AM1450,,Trigger)</f>
        <v>1.7457207250045848E-2</v>
      </c>
      <c r="AQ1450" s="66">
        <f>_xll.qlIndexFixing($AS$1,AN1450,,Trigger)</f>
        <v>1.7444237161761349E-2</v>
      </c>
      <c r="AR1450" s="189">
        <f t="shared" si="38"/>
        <v>0.12970088284498804</v>
      </c>
    </row>
    <row r="1451" spans="38:44" ht="11.25" customHeight="1" x14ac:dyDescent="0.25">
      <c r="AL1451" s="30" t="s">
        <v>38</v>
      </c>
      <c r="AM1451" s="29">
        <f>_xll.qlInterestRateIndexFixingDate(IborIndex&amp;Tenor,AN1451,Trigger)</f>
        <v>49569</v>
      </c>
      <c r="AN1451" s="29">
        <f>_xll.qlCalendarAdvance(Calendar,AN1450,AL1451,"f",,Trigger)</f>
        <v>49571</v>
      </c>
      <c r="AO1451" s="29">
        <f>_xll.qlInterestRateIndexMaturity(IborIndex&amp;Tenor,AN1451,Trigger)</f>
        <v>49601</v>
      </c>
      <c r="AP1451" s="66">
        <f>_xll.qlIndexFixing($Z$5,AM1451,,Trigger)</f>
        <v>1.7447915309420914E-2</v>
      </c>
      <c r="AQ1451" s="66">
        <f>_xll.qlIndexFixing($AS$1,AN1451,,Trigger)</f>
        <v>1.7428834597156953E-2</v>
      </c>
      <c r="AR1451" s="189">
        <f t="shared" si="38"/>
        <v>0.19080712263960797</v>
      </c>
    </row>
    <row r="1452" spans="38:44" ht="11.25" customHeight="1" x14ac:dyDescent="0.25">
      <c r="AL1452" s="30" t="s">
        <v>38</v>
      </c>
      <c r="AM1452" s="29">
        <f>_xll.qlInterestRateIndexFixingDate(IborIndex&amp;Tenor,AN1452,Trigger)</f>
        <v>49576</v>
      </c>
      <c r="AN1452" s="29">
        <f>_xll.qlCalendarAdvance(Calendar,AN1451,AL1452,"f",,Trigger)</f>
        <v>49578</v>
      </c>
      <c r="AO1452" s="29">
        <f>_xll.qlInterestRateIndexMaturity(IborIndex&amp;Tenor,AN1452,Trigger)</f>
        <v>49608</v>
      </c>
      <c r="AP1452" s="66">
        <f>_xll.qlIndexFixing($Z$5,AM1452,,Trigger)</f>
        <v>1.7438439473446365E-2</v>
      </c>
      <c r="AQ1452" s="66">
        <f>_xll.qlIndexFixing($AS$1,AN1452,,Trigger)</f>
        <v>1.7412145023314451E-2</v>
      </c>
      <c r="AR1452" s="189">
        <f t="shared" si="38"/>
        <v>0.26294450131914004</v>
      </c>
    </row>
    <row r="1453" spans="38:44" ht="11.25" customHeight="1" x14ac:dyDescent="0.25">
      <c r="AL1453" s="30" t="s">
        <v>38</v>
      </c>
      <c r="AM1453" s="29">
        <f>_xll.qlInterestRateIndexFixingDate(IborIndex&amp;Tenor,AN1453,Trigger)</f>
        <v>49583</v>
      </c>
      <c r="AN1453" s="29">
        <f>_xll.qlCalendarAdvance(Calendar,AN1452,AL1453,"f",,Trigger)</f>
        <v>49585</v>
      </c>
      <c r="AO1453" s="29">
        <f>_xll.qlInterestRateIndexMaturity(IborIndex&amp;Tenor,AN1453,Trigger)</f>
        <v>49618</v>
      </c>
      <c r="AP1453" s="66">
        <f>_xll.qlIndexFixing($Z$5,AM1453,,Trigger)</f>
        <v>1.7427920186538645E-2</v>
      </c>
      <c r="AQ1453" s="66">
        <f>_xll.qlIndexFixing($AS$1,AN1453,,Trigger)</f>
        <v>1.7398190702228283E-2</v>
      </c>
      <c r="AR1453" s="189">
        <f t="shared" si="38"/>
        <v>0.2972948431036182</v>
      </c>
    </row>
    <row r="1454" spans="38:44" ht="11.25" customHeight="1" x14ac:dyDescent="0.25">
      <c r="AL1454" s="30" t="s">
        <v>38</v>
      </c>
      <c r="AM1454" s="29">
        <f>_xll.qlInterestRateIndexFixingDate(IborIndex&amp;Tenor,AN1454,Trigger)</f>
        <v>49590</v>
      </c>
      <c r="AN1454" s="29">
        <f>_xll.qlCalendarAdvance(Calendar,AN1453,AL1454,"f",,Trigger)</f>
        <v>49592</v>
      </c>
      <c r="AO1454" s="29">
        <f>_xll.qlInterestRateIndexMaturity(IborIndex&amp;Tenor,AN1454,Trigger)</f>
        <v>49625</v>
      </c>
      <c r="AP1454" s="66">
        <f>_xll.qlIndexFixing($Z$5,AM1454,,Trigger)</f>
        <v>1.7418033754107141E-2</v>
      </c>
      <c r="AQ1454" s="66">
        <f>_xll.qlIndexFixing($AS$1,AN1454,,Trigger)</f>
        <v>1.7382949371481122E-2</v>
      </c>
      <c r="AR1454" s="189">
        <f t="shared" si="38"/>
        <v>0.35084382626018873</v>
      </c>
    </row>
    <row r="1455" spans="38:44" ht="11.25" customHeight="1" x14ac:dyDescent="0.25">
      <c r="AL1455" s="30" t="s">
        <v>38</v>
      </c>
      <c r="AM1455" s="29">
        <f>_xll.qlInterestRateIndexFixingDate(IborIndex&amp;Tenor,AN1455,Trigger)</f>
        <v>49597</v>
      </c>
      <c r="AN1455" s="29">
        <f>_xll.qlCalendarAdvance(Calendar,AN1454,AL1455,"f",,Trigger)</f>
        <v>49599</v>
      </c>
      <c r="AO1455" s="29">
        <f>_xll.qlInterestRateIndexMaturity(IborIndex&amp;Tenor,AN1455,Trigger)</f>
        <v>49632</v>
      </c>
      <c r="AP1455" s="66">
        <f>_xll.qlIndexFixing($Z$5,AM1455,,Trigger)</f>
        <v>1.7407961701775582E-2</v>
      </c>
      <c r="AQ1455" s="66">
        <f>_xll.qlIndexFixing($AS$1,AN1455,,Trigger)</f>
        <v>1.7367761784935307E-2</v>
      </c>
      <c r="AR1455" s="189">
        <f t="shared" si="38"/>
        <v>0.40199916840275018</v>
      </c>
    </row>
    <row r="1456" spans="38:44" ht="11.25" customHeight="1" x14ac:dyDescent="0.25">
      <c r="AL1456" s="30" t="s">
        <v>38</v>
      </c>
      <c r="AM1456" s="29">
        <f>_xll.qlInterestRateIndexFixingDate(IborIndex&amp;Tenor,AN1456,Trigger)</f>
        <v>49604</v>
      </c>
      <c r="AN1456" s="29">
        <f>_xll.qlCalendarAdvance(Calendar,AN1455,AL1456,"f",,Trigger)</f>
        <v>49606</v>
      </c>
      <c r="AO1456" s="29">
        <f>_xll.qlInterestRateIndexMaturity(IborIndex&amp;Tenor,AN1456,Trigger)</f>
        <v>49639</v>
      </c>
      <c r="AP1456" s="66">
        <f>_xll.qlIndexFixing($Z$5,AM1456,,Trigger)</f>
        <v>1.7397703501130287E-2</v>
      </c>
      <c r="AQ1456" s="66">
        <f>_xll.qlIndexFixing($AS$1,AN1456,,Trigger)</f>
        <v>1.735262794237424E-2</v>
      </c>
      <c r="AR1456" s="189">
        <f t="shared" si="38"/>
        <v>0.45075558756046963</v>
      </c>
    </row>
    <row r="1457" spans="38:44" ht="11.25" customHeight="1" x14ac:dyDescent="0.25">
      <c r="AL1457" s="30" t="s">
        <v>38</v>
      </c>
      <c r="AM1457" s="29">
        <f>_xll.qlInterestRateIndexFixingDate(IborIndex&amp;Tenor,AN1457,Trigger)</f>
        <v>49611</v>
      </c>
      <c r="AN1457" s="29">
        <f>_xll.qlCalendarAdvance(Calendar,AN1456,AL1457,"f",,Trigger)</f>
        <v>49613</v>
      </c>
      <c r="AO1457" s="29">
        <f>_xll.qlInterestRateIndexMaturity(IborIndex&amp;Tenor,AN1457,Trigger)</f>
        <v>49643</v>
      </c>
      <c r="AP1457" s="66">
        <f>_xll.qlIndexFixing($Z$5,AM1457,,Trigger)</f>
        <v>1.7388283368950042E-2</v>
      </c>
      <c r="AQ1457" s="66">
        <f>_xll.qlIndexFixing($AS$1,AN1457,,Trigger)</f>
        <v>1.7337547843589055E-2</v>
      </c>
      <c r="AR1457" s="189">
        <f t="shared" si="38"/>
        <v>0.50735525360987022</v>
      </c>
    </row>
    <row r="1458" spans="38:44" ht="11.25" customHeight="1" x14ac:dyDescent="0.25">
      <c r="AL1458" s="30" t="s">
        <v>38</v>
      </c>
      <c r="AM1458" s="29">
        <f>_xll.qlInterestRateIndexFixingDate(IborIndex&amp;Tenor,AN1458,Trigger)</f>
        <v>49618</v>
      </c>
      <c r="AN1458" s="29">
        <f>_xll.qlCalendarAdvance(Calendar,AN1457,AL1458,"f",,Trigger)</f>
        <v>49620</v>
      </c>
      <c r="AO1458" s="29">
        <f>_xll.qlInterestRateIndexMaturity(IborIndex&amp;Tenor,AN1458,Trigger)</f>
        <v>49650</v>
      </c>
      <c r="AP1458" s="66">
        <f>_xll.qlIndexFixing($Z$5,AM1458,,Trigger)</f>
        <v>1.7377693064402067E-2</v>
      </c>
      <c r="AQ1458" s="66">
        <f>_xll.qlIndexFixing($AS$1,AN1458,,Trigger)</f>
        <v>1.732252148837346E-2</v>
      </c>
      <c r="AR1458" s="189">
        <f t="shared" si="38"/>
        <v>0.5517157602860645</v>
      </c>
    </row>
    <row r="1459" spans="38:44" ht="11.25" customHeight="1" x14ac:dyDescent="0.25">
      <c r="AL1459" s="30" t="s">
        <v>38</v>
      </c>
      <c r="AM1459" s="29">
        <f>_xll.qlInterestRateIndexFixingDate(IborIndex&amp;Tenor,AN1459,Trigger)</f>
        <v>49625</v>
      </c>
      <c r="AN1459" s="29">
        <f>_xll.qlCalendarAdvance(Calendar,AN1458,AL1459,"f",,Trigger)</f>
        <v>49627</v>
      </c>
      <c r="AO1459" s="29">
        <f>_xll.qlInterestRateIndexMaturity(IborIndex&amp;Tenor,AN1459,Trigger)</f>
        <v>49657</v>
      </c>
      <c r="AP1459" s="66">
        <f>_xll.qlIndexFixing($Z$5,AM1459,,Trigger)</f>
        <v>1.7366915165780483E-2</v>
      </c>
      <c r="AQ1459" s="66">
        <f>_xll.qlIndexFixing($AS$1,AN1459,,Trigger)</f>
        <v>1.7307548876516018E-2</v>
      </c>
      <c r="AR1459" s="189">
        <f t="shared" si="38"/>
        <v>0.59366289264464744</v>
      </c>
    </row>
    <row r="1460" spans="38:44" ht="11.25" customHeight="1" x14ac:dyDescent="0.25">
      <c r="AL1460" s="30" t="s">
        <v>38</v>
      </c>
      <c r="AM1460" s="29">
        <f>_xll.qlInterestRateIndexFixingDate(IborIndex&amp;Tenor,AN1460,Trigger)</f>
        <v>49632</v>
      </c>
      <c r="AN1460" s="29">
        <f>_xll.qlCalendarAdvance(Calendar,AN1459,AL1460,"f",,Trigger)</f>
        <v>49634</v>
      </c>
      <c r="AO1460" s="29">
        <f>_xll.qlInterestRateIndexMaturity(IborIndex&amp;Tenor,AN1460,Trigger)</f>
        <v>49664</v>
      </c>
      <c r="AP1460" s="66">
        <f>_xll.qlIndexFixing($Z$5,AM1460,,Trigger)</f>
        <v>1.7355949144734595E-2</v>
      </c>
      <c r="AQ1460" s="66">
        <f>_xll.qlIndexFixing($AS$1,AN1460,,Trigger)</f>
        <v>1.7292630007807865E-2</v>
      </c>
      <c r="AR1460" s="189">
        <f t="shared" si="38"/>
        <v>0.63319136926729547</v>
      </c>
    </row>
    <row r="1461" spans="38:44" ht="11.25" customHeight="1" x14ac:dyDescent="0.25">
      <c r="AL1461" s="30" t="s">
        <v>38</v>
      </c>
      <c r="AM1461" s="29">
        <f>_xll.qlInterestRateIndexFixingDate(IborIndex&amp;Tenor,AN1461,Trigger)</f>
        <v>49639</v>
      </c>
      <c r="AN1461" s="29">
        <f>_xll.qlCalendarAdvance(Calendar,AN1460,AL1461,"f",,Trigger)</f>
        <v>49641</v>
      </c>
      <c r="AO1461" s="29">
        <f>_xll.qlInterestRateIndexMaturity(IborIndex&amp;Tenor,AN1461,Trigger)</f>
        <v>49671</v>
      </c>
      <c r="AP1461" s="66">
        <f>_xll.qlIndexFixing($Z$5,AM1461,,Trigger)</f>
        <v>1.7344794472932357E-2</v>
      </c>
      <c r="AQ1461" s="66">
        <f>_xll.qlIndexFixing($AS$1,AN1461,,Trigger)</f>
        <v>1.7277764882050444E-2</v>
      </c>
      <c r="AR1461" s="189">
        <f t="shared" si="38"/>
        <v>0.67029590881912537</v>
      </c>
    </row>
    <row r="1462" spans="38:44" ht="11.25" customHeight="1" x14ac:dyDescent="0.25">
      <c r="AL1462" s="30" t="s">
        <v>38</v>
      </c>
      <c r="AM1462" s="29">
        <f>_xll.qlInterestRateIndexFixingDate(IborIndex&amp;Tenor,AN1462,Trigger)</f>
        <v>49646</v>
      </c>
      <c r="AN1462" s="29">
        <f>_xll.qlCalendarAdvance(Calendar,AN1461,AL1462,"f",,Trigger)</f>
        <v>49648</v>
      </c>
      <c r="AO1462" s="29">
        <f>_xll.qlInterestRateIndexMaturity(IborIndex&amp;Tenor,AN1462,Trigger)</f>
        <v>49681</v>
      </c>
      <c r="AP1462" s="66">
        <f>_xll.qlIndexFixing($Z$5,AM1462,,Trigger)</f>
        <v>1.733221559274447E-2</v>
      </c>
      <c r="AQ1462" s="66">
        <f>_xll.qlIndexFixing($AS$1,AN1462,,Trigger)</f>
        <v>1.7262953499032313E-2</v>
      </c>
      <c r="AR1462" s="189">
        <f t="shared" si="38"/>
        <v>0.69262093712156581</v>
      </c>
    </row>
    <row r="1463" spans="38:44" ht="11.25" customHeight="1" x14ac:dyDescent="0.25">
      <c r="AL1463" s="30" t="s">
        <v>38</v>
      </c>
      <c r="AM1463" s="29">
        <f>_xll.qlInterestRateIndexFixingDate(IborIndex&amp;Tenor,AN1463,Trigger)</f>
        <v>49653</v>
      </c>
      <c r="AN1463" s="29">
        <f>_xll.qlCalendarAdvance(Calendar,AN1462,AL1463,"f",,Trigger)</f>
        <v>49655</v>
      </c>
      <c r="AO1463" s="29">
        <f>_xll.qlInterestRateIndexMaturity(IborIndex&amp;Tenor,AN1463,Trigger)</f>
        <v>49688</v>
      </c>
      <c r="AP1463" s="66">
        <f>_xll.qlIndexFixing($Z$5,AM1463,,Trigger)</f>
        <v>1.7320639559194557E-2</v>
      </c>
      <c r="AQ1463" s="66">
        <f>_xll.qlIndexFixing($AS$1,AN1463,,Trigger)</f>
        <v>1.7248195858544611E-2</v>
      </c>
      <c r="AR1463" s="189">
        <f t="shared" si="38"/>
        <v>0.72443700649946208</v>
      </c>
    </row>
    <row r="1464" spans="38:44" ht="11.25" customHeight="1" x14ac:dyDescent="0.25">
      <c r="AL1464" s="30" t="s">
        <v>38</v>
      </c>
      <c r="AM1464" s="29">
        <f>_xll.qlInterestRateIndexFixingDate(IborIndex&amp;Tenor,AN1464,Trigger)</f>
        <v>49660</v>
      </c>
      <c r="AN1464" s="29">
        <f>_xll.qlCalendarAdvance(Calendar,AN1463,AL1464,"f",,Trigger)</f>
        <v>49662</v>
      </c>
      <c r="AO1464" s="29">
        <f>_xll.qlInterestRateIndexMaturity(IborIndex&amp;Tenor,AN1464,Trigger)</f>
        <v>49695</v>
      </c>
      <c r="AP1464" s="66">
        <f>_xll.qlIndexFixing($Z$5,AM1464,,Trigger)</f>
        <v>1.7308873150409066E-2</v>
      </c>
      <c r="AQ1464" s="66">
        <f>_xll.qlIndexFixing($AS$1,AN1464,,Trigger)</f>
        <v>1.7233491960388782E-2</v>
      </c>
      <c r="AR1464" s="189">
        <f t="shared" si="38"/>
        <v>0.75381190020283595</v>
      </c>
    </row>
    <row r="1465" spans="38:44" ht="11.25" customHeight="1" x14ac:dyDescent="0.25">
      <c r="AL1465" s="30" t="s">
        <v>38</v>
      </c>
      <c r="AM1465" s="29">
        <f>_xll.qlInterestRateIndexFixingDate(IborIndex&amp;Tenor,AN1465,Trigger)</f>
        <v>49664</v>
      </c>
      <c r="AN1465" s="29">
        <f>_xll.qlCalendarAdvance(Calendar,AN1464,AL1465,"f",,Trigger)</f>
        <v>49670</v>
      </c>
      <c r="AO1465" s="29">
        <f>_xll.qlInterestRateIndexMaturity(IborIndex&amp;Tenor,AN1465,Trigger)</f>
        <v>49702</v>
      </c>
      <c r="AP1465" s="66">
        <f>_xll.qlIndexFixing($Z$5,AM1465,,Trigger)</f>
        <v>1.7295649743650776E-2</v>
      </c>
      <c r="AQ1465" s="66">
        <f>_xll.qlIndexFixing($AS$1,AN1465,,Trigger)</f>
        <v>1.7212579617677078E-2</v>
      </c>
      <c r="AR1465" s="189">
        <f t="shared" si="38"/>
        <v>0.83070125973697806</v>
      </c>
    </row>
    <row r="1466" spans="38:44" ht="11.25" customHeight="1" x14ac:dyDescent="0.25">
      <c r="AL1466" s="30" t="s">
        <v>38</v>
      </c>
      <c r="AM1466" s="29">
        <f>_xll.qlInterestRateIndexFixingDate(IborIndex&amp;Tenor,AN1466,Trigger)</f>
        <v>49674</v>
      </c>
      <c r="AN1466" s="29">
        <f>_xll.qlCalendarAdvance(Calendar,AN1465,AL1466,"f",,Trigger)</f>
        <v>49677</v>
      </c>
      <c r="AO1466" s="29">
        <f>_xll.qlInterestRateIndexMaturity(IborIndex&amp;Tenor,AN1466,Trigger)</f>
        <v>49709</v>
      </c>
      <c r="AP1466" s="66">
        <f>_xll.qlIndexFixing($Z$5,AM1466,,Trigger)</f>
        <v>1.7283487918448859E-2</v>
      </c>
      <c r="AQ1466" s="66">
        <f>_xll.qlIndexFixing($AS$1,AN1466,,Trigger)</f>
        <v>1.7198006235759067E-2</v>
      </c>
      <c r="AR1466" s="189">
        <f t="shared" si="38"/>
        <v>0.85481682689791949</v>
      </c>
    </row>
    <row r="1467" spans="38:44" ht="11.25" customHeight="1" x14ac:dyDescent="0.25">
      <c r="AL1467" s="30" t="s">
        <v>38</v>
      </c>
      <c r="AM1467" s="29">
        <f>_xll.qlInterestRateIndexFixingDate(IborIndex&amp;Tenor,AN1467,Trigger)</f>
        <v>49682</v>
      </c>
      <c r="AN1467" s="29">
        <f>_xll.qlCalendarAdvance(Calendar,AN1466,AL1467,"f",,Trigger)</f>
        <v>49684</v>
      </c>
      <c r="AO1467" s="29">
        <f>_xll.qlInterestRateIndexMaturity(IborIndex&amp;Tenor,AN1467,Trigger)</f>
        <v>49716</v>
      </c>
      <c r="AP1467" s="66">
        <f>_xll.qlIndexFixing($Z$5,AM1467,,Trigger)</f>
        <v>1.7271134104187291E-2</v>
      </c>
      <c r="AQ1467" s="66">
        <f>_xll.qlIndexFixing($AS$1,AN1467,,Trigger)</f>
        <v>1.7183486595474133E-2</v>
      </c>
      <c r="AR1467" s="189">
        <f t="shared" si="38"/>
        <v>0.87647508713158129</v>
      </c>
    </row>
    <row r="1468" spans="38:44" ht="11.25" customHeight="1" x14ac:dyDescent="0.25">
      <c r="AL1468" s="30" t="s">
        <v>38</v>
      </c>
      <c r="AM1468" s="29">
        <f>_xll.qlInterestRateIndexFixingDate(IborIndex&amp;Tenor,AN1468,Trigger)</f>
        <v>49689</v>
      </c>
      <c r="AN1468" s="29">
        <f>_xll.qlCalendarAdvance(Calendar,AN1467,AL1468,"f",,Trigger)</f>
        <v>49691</v>
      </c>
      <c r="AO1468" s="29">
        <f>_xll.qlInterestRateIndexMaturity(IborIndex&amp;Tenor,AN1468,Trigger)</f>
        <v>49723</v>
      </c>
      <c r="AP1468" s="66">
        <f>_xll.qlIndexFixing($Z$5,AM1468,,Trigger)</f>
        <v>1.725858777259115E-2</v>
      </c>
      <c r="AQ1468" s="66">
        <f>_xll.qlIndexFixing($AS$1,AN1468,,Trigger)</f>
        <v>1.7169020696626309E-2</v>
      </c>
      <c r="AR1468" s="189">
        <f t="shared" si="38"/>
        <v>0.89567075964840792</v>
      </c>
    </row>
    <row r="1469" spans="38:44" ht="11.25" customHeight="1" x14ac:dyDescent="0.25">
      <c r="AL1469" s="30" t="s">
        <v>38</v>
      </c>
      <c r="AM1469" s="29">
        <f>_xll.qlInterestRateIndexFixingDate(IborIndex&amp;Tenor,AN1469,Trigger)</f>
        <v>49696</v>
      </c>
      <c r="AN1469" s="29">
        <f>_xll.qlCalendarAdvance(Calendar,AN1468,AL1469,"f",,Trigger)</f>
        <v>49698</v>
      </c>
      <c r="AO1469" s="29">
        <f>_xll.qlInterestRateIndexMaturity(IborIndex&amp;Tenor,AN1469,Trigger)</f>
        <v>49730</v>
      </c>
      <c r="AP1469" s="66">
        <f>_xll.qlIndexFixing($Z$5,AM1469,,Trigger)</f>
        <v>1.7245848395407992E-2</v>
      </c>
      <c r="AQ1469" s="66">
        <f>_xll.qlIndexFixing($AS$1,AN1469,,Trigger)</f>
        <v>1.7154608539006726E-2</v>
      </c>
      <c r="AR1469" s="189">
        <f t="shared" si="38"/>
        <v>0.91239856401265773</v>
      </c>
    </row>
    <row r="1470" spans="38:44" ht="11.25" customHeight="1" x14ac:dyDescent="0.25">
      <c r="AL1470" s="30" t="s">
        <v>38</v>
      </c>
      <c r="AM1470" s="29">
        <f>_xll.qlInterestRateIndexFixingDate(IborIndex&amp;Tenor,AN1470,Trigger)</f>
        <v>49703</v>
      </c>
      <c r="AN1470" s="29">
        <f>_xll.qlCalendarAdvance(Calendar,AN1469,AL1470,"f",,Trigger)</f>
        <v>49705</v>
      </c>
      <c r="AO1470" s="29">
        <f>_xll.qlInterestRateIndexMaturity(IborIndex&amp;Tenor,AN1470,Trigger)</f>
        <v>49734</v>
      </c>
      <c r="AP1470" s="66">
        <f>_xll.qlIndexFixing($Z$5,AM1470,,Trigger)</f>
        <v>1.7234496199717095E-2</v>
      </c>
      <c r="AQ1470" s="66">
        <f>_xll.qlIndexFixing($AS$1,AN1470,,Trigger)</f>
        <v>1.7141476707043093E-2</v>
      </c>
      <c r="AR1470" s="189">
        <f t="shared" si="38"/>
        <v>0.93019492674002024</v>
      </c>
    </row>
    <row r="1471" spans="38:44" ht="11.25" customHeight="1" x14ac:dyDescent="0.25">
      <c r="AL1471" s="30" t="s">
        <v>38</v>
      </c>
      <c r="AM1471" s="29">
        <f>_xll.qlInterestRateIndexFixingDate(IborIndex&amp;Tenor,AN1471,Trigger)</f>
        <v>49710</v>
      </c>
      <c r="AN1471" s="29">
        <f>_xll.qlCalendarAdvance(Calendar,AN1470,AL1471,"f",,Trigger)</f>
        <v>49712</v>
      </c>
      <c r="AO1471" s="29">
        <f>_xll.qlInterestRateIndexMaturity(IborIndex&amp;Tenor,AN1471,Trigger)</f>
        <v>49741</v>
      </c>
      <c r="AP1471" s="66">
        <f>_xll.qlIndexFixing($Z$5,AM1471,,Trigger)</f>
        <v>1.7221412743859073E-2</v>
      </c>
      <c r="AQ1471" s="66">
        <f>_xll.qlIndexFixing($AS$1,AN1471,,Trigger)</f>
        <v>1.712716571544581E-2</v>
      </c>
      <c r="AR1471" s="189">
        <f t="shared" si="38"/>
        <v>0.94247028413263489</v>
      </c>
    </row>
    <row r="1472" spans="38:44" ht="11.25" customHeight="1" x14ac:dyDescent="0.25">
      <c r="AL1472" s="30" t="s">
        <v>38</v>
      </c>
      <c r="AM1472" s="29">
        <f>_xll.qlInterestRateIndexFixingDate(IborIndex&amp;Tenor,AN1472,Trigger)</f>
        <v>49717</v>
      </c>
      <c r="AN1472" s="29">
        <f>_xll.qlCalendarAdvance(Calendar,AN1471,AL1472,"f",,Trigger)</f>
        <v>49719</v>
      </c>
      <c r="AO1472" s="29">
        <f>_xll.qlInterestRateIndexMaturity(IborIndex&amp;Tenor,AN1472,Trigger)</f>
        <v>49748</v>
      </c>
      <c r="AP1472" s="66">
        <f>_xll.qlIndexFixing($Z$5,AM1472,,Trigger)</f>
        <v>1.7208134797359532E-2</v>
      </c>
      <c r="AQ1472" s="66">
        <f>_xll.qlIndexFixing($AS$1,AN1472,,Trigger)</f>
        <v>1.7112908458269575E-2</v>
      </c>
      <c r="AR1472" s="189">
        <f t="shared" si="38"/>
        <v>0.95226339089957834</v>
      </c>
    </row>
    <row r="1473" spans="38:44" ht="11.25" customHeight="1" x14ac:dyDescent="0.25">
      <c r="AL1473" s="30" t="s">
        <v>38</v>
      </c>
      <c r="AM1473" s="29">
        <f>_xll.qlInterestRateIndexFixingDate(IborIndex&amp;Tenor,AN1473,Trigger)</f>
        <v>49724</v>
      </c>
      <c r="AN1473" s="29">
        <f>_xll.qlCalendarAdvance(Calendar,AN1472,AL1473,"f",,Trigger)</f>
        <v>49726</v>
      </c>
      <c r="AO1473" s="29">
        <f>_xll.qlInterestRateIndexMaturity(IborIndex&amp;Tenor,AN1473,Trigger)</f>
        <v>49755</v>
      </c>
      <c r="AP1473" s="66">
        <f>_xll.qlIndexFixing($Z$5,AM1473,,Trigger)</f>
        <v>1.7194661832025802E-2</v>
      </c>
      <c r="AQ1473" s="66">
        <f>_xll.qlIndexFixing($AS$1,AN1473,,Trigger)</f>
        <v>1.7098704935329712E-2</v>
      </c>
      <c r="AR1473" s="189">
        <f t="shared" si="38"/>
        <v>0.9595689669609011</v>
      </c>
    </row>
    <row r="1474" spans="38:44" ht="11.25" customHeight="1" x14ac:dyDescent="0.25">
      <c r="AL1474" s="30" t="s">
        <v>38</v>
      </c>
      <c r="AM1474" s="29">
        <f>_xll.qlInterestRateIndexFixingDate(IborIndex&amp;Tenor,AN1474,Trigger)</f>
        <v>49731</v>
      </c>
      <c r="AN1474" s="29">
        <f>_xll.qlCalendarAdvance(Calendar,AN1473,AL1474,"f",,Trigger)</f>
        <v>49733</v>
      </c>
      <c r="AO1474" s="29">
        <f>_xll.qlInterestRateIndexMaturity(IborIndex&amp;Tenor,AN1474,Trigger)</f>
        <v>49762</v>
      </c>
      <c r="AP1474" s="66">
        <f>_xll.qlIndexFixing($Z$5,AM1474,,Trigger)</f>
        <v>1.7180993319667985E-2</v>
      </c>
      <c r="AQ1474" s="66">
        <f>_xll.qlIndexFixing($AS$1,AN1474,,Trigger)</f>
        <v>1.708335386242699E-2</v>
      </c>
      <c r="AR1474" s="189">
        <f t="shared" si="38"/>
        <v>0.9763945724099512</v>
      </c>
    </row>
    <row r="1475" spans="38:44" ht="11.25" customHeight="1" x14ac:dyDescent="0.25">
      <c r="AL1475" s="30" t="s">
        <v>38</v>
      </c>
      <c r="AM1475" s="29">
        <f>_xll.qlInterestRateIndexFixingDate(IborIndex&amp;Tenor,AN1475,Trigger)</f>
        <v>49738</v>
      </c>
      <c r="AN1475" s="29">
        <f>_xll.qlCalendarAdvance(Calendar,AN1474,AL1475,"f",,Trigger)</f>
        <v>49740</v>
      </c>
      <c r="AO1475" s="29">
        <f>_xll.qlInterestRateIndexMaturity(IborIndex&amp;Tenor,AN1475,Trigger)</f>
        <v>49772</v>
      </c>
      <c r="AP1475" s="66">
        <f>_xll.qlIndexFixing($Z$5,AM1475,,Trigger)</f>
        <v>1.7165328594316298E-2</v>
      </c>
      <c r="AQ1475" s="66">
        <f>_xll.qlIndexFixing($AS$1,AN1475,,Trigger)</f>
        <v>1.7069264148033076E-2</v>
      </c>
      <c r="AR1475" s="189">
        <f t="shared" ref="AR1475:AR1538" si="39">(AP1475-AQ1475)*10000</f>
        <v>0.9606444628322206</v>
      </c>
    </row>
    <row r="1476" spans="38:44" ht="11.25" customHeight="1" x14ac:dyDescent="0.25">
      <c r="AL1476" s="30" t="s">
        <v>38</v>
      </c>
      <c r="AM1476" s="29">
        <f>_xll.qlInterestRateIndexFixingDate(IborIndex&amp;Tenor,AN1476,Trigger)</f>
        <v>49745</v>
      </c>
      <c r="AN1476" s="29">
        <f>_xll.qlCalendarAdvance(Calendar,AN1475,AL1476,"f",,Trigger)</f>
        <v>49747</v>
      </c>
      <c r="AO1476" s="29">
        <f>_xll.qlInterestRateIndexMaturity(IborIndex&amp;Tenor,AN1476,Trigger)</f>
        <v>49780</v>
      </c>
      <c r="AP1476" s="66">
        <f>_xll.qlIndexFixing($Z$5,AM1476,,Trigger)</f>
        <v>1.7150605436064031E-2</v>
      </c>
      <c r="AQ1476" s="66">
        <f>_xll.qlIndexFixing($AS$1,AN1476,,Trigger)</f>
        <v>1.7055228173487858E-2</v>
      </c>
      <c r="AR1476" s="189">
        <f t="shared" si="39"/>
        <v>0.95377262576173272</v>
      </c>
    </row>
    <row r="1477" spans="38:44" ht="11.25" customHeight="1" x14ac:dyDescent="0.25">
      <c r="AL1477" s="30" t="s">
        <v>38</v>
      </c>
      <c r="AM1477" s="29">
        <f>_xll.qlInterestRateIndexFixingDate(IborIndex&amp;Tenor,AN1477,Trigger)</f>
        <v>49752</v>
      </c>
      <c r="AN1477" s="29">
        <f>_xll.qlCalendarAdvance(Calendar,AN1476,AL1477,"f",,Trigger)</f>
        <v>49754</v>
      </c>
      <c r="AO1477" s="29">
        <f>_xll.qlInterestRateIndexMaturity(IborIndex&amp;Tenor,AN1477,Trigger)</f>
        <v>49786</v>
      </c>
      <c r="AP1477" s="66">
        <f>_xll.qlIndexFixing($Z$5,AM1477,,Trigger)</f>
        <v>1.7136920350409035E-2</v>
      </c>
      <c r="AQ1477" s="66">
        <f>_xll.qlIndexFixing($AS$1,AN1477,,Trigger)</f>
        <v>1.7041245938597949E-2</v>
      </c>
      <c r="AR1477" s="189">
        <f t="shared" si="39"/>
        <v>0.95674411811085691</v>
      </c>
    </row>
    <row r="1478" spans="38:44" ht="11.25" customHeight="1" x14ac:dyDescent="0.25">
      <c r="AL1478" s="30" t="s">
        <v>38</v>
      </c>
      <c r="AM1478" s="29">
        <f>_xll.qlInterestRateIndexFixingDate(IborIndex&amp;Tenor,AN1478,Trigger)</f>
        <v>49759</v>
      </c>
      <c r="AN1478" s="29">
        <f>_xll.qlCalendarAdvance(Calendar,AN1477,AL1478,"f",,Trigger)</f>
        <v>49761</v>
      </c>
      <c r="AO1478" s="29">
        <f>_xll.qlInterestRateIndexMaturity(IborIndex&amp;Tenor,AN1478,Trigger)</f>
        <v>49793</v>
      </c>
      <c r="AP1478" s="66">
        <f>_xll.qlIndexFixing($Z$5,AM1478,,Trigger)</f>
        <v>1.7122419793558774E-2</v>
      </c>
      <c r="AQ1478" s="66">
        <f>_xll.qlIndexFixing($AS$1,AN1478,,Trigger)</f>
        <v>1.7027905243179653E-2</v>
      </c>
      <c r="AR1478" s="189">
        <f t="shared" si="39"/>
        <v>0.94514550379121154</v>
      </c>
    </row>
    <row r="1479" spans="38:44" ht="11.25" customHeight="1" x14ac:dyDescent="0.25">
      <c r="AL1479" s="30" t="s">
        <v>38</v>
      </c>
      <c r="AM1479" s="29">
        <f>_xll.qlInterestRateIndexFixingDate(IborIndex&amp;Tenor,AN1479,Trigger)</f>
        <v>49766</v>
      </c>
      <c r="AN1479" s="29">
        <f>_xll.qlCalendarAdvance(Calendar,AN1478,AL1479,"f",,Trigger)</f>
        <v>49768</v>
      </c>
      <c r="AO1479" s="29">
        <f>_xll.qlInterestRateIndexMaturity(IborIndex&amp;Tenor,AN1479,Trigger)</f>
        <v>49800</v>
      </c>
      <c r="AP1479" s="66">
        <f>_xll.qlIndexFixing($Z$5,AM1479,,Trigger)</f>
        <v>1.7107720909266544E-2</v>
      </c>
      <c r="AQ1479" s="66">
        <f>_xll.qlIndexFixing($AS$1,AN1479,,Trigger)</f>
        <v>1.7014027304213641E-2</v>
      </c>
      <c r="AR1479" s="189">
        <f t="shared" si="39"/>
        <v>0.93693605052902473</v>
      </c>
    </row>
    <row r="1480" spans="38:44" ht="11.25" customHeight="1" x14ac:dyDescent="0.25">
      <c r="AL1480" s="30" t="s">
        <v>38</v>
      </c>
      <c r="AM1480" s="29">
        <f>_xll.qlInterestRateIndexFixingDate(IborIndex&amp;Tenor,AN1480,Trigger)</f>
        <v>49773</v>
      </c>
      <c r="AN1480" s="29">
        <f>_xll.qlCalendarAdvance(Calendar,AN1479,AL1480,"f",,Trigger)</f>
        <v>49775</v>
      </c>
      <c r="AO1480" s="29">
        <f>_xll.qlInterestRateIndexMaturity(IborIndex&amp;Tenor,AN1480,Trigger)</f>
        <v>49807</v>
      </c>
      <c r="AP1480" s="66">
        <f>_xll.qlIndexFixing($Z$5,AM1480,,Trigger)</f>
        <v>1.7092823169419791E-2</v>
      </c>
      <c r="AQ1480" s="66">
        <f>_xll.qlIndexFixing($AS$1,AN1480,,Trigger)</f>
        <v>1.6996263198853612E-2</v>
      </c>
      <c r="AR1480" s="189">
        <f t="shared" si="39"/>
        <v>0.96559970566179043</v>
      </c>
    </row>
    <row r="1481" spans="38:44" ht="11.25" customHeight="1" x14ac:dyDescent="0.25">
      <c r="AL1481" s="30" t="s">
        <v>38</v>
      </c>
      <c r="AM1481" s="29">
        <f>_xll.qlInterestRateIndexFixingDate(IborIndex&amp;Tenor,AN1481,Trigger)</f>
        <v>49780</v>
      </c>
      <c r="AN1481" s="29">
        <f>_xll.qlCalendarAdvance(Calendar,AN1480,AL1481,"f",,Trigger)</f>
        <v>49782</v>
      </c>
      <c r="AO1481" s="29">
        <f>_xll.qlInterestRateIndexMaturity(IborIndex&amp;Tenor,AN1481,Trigger)</f>
        <v>49814</v>
      </c>
      <c r="AP1481" s="66">
        <f>_xll.qlIndexFixing($Z$5,AM1481,,Trigger)</f>
        <v>1.7077726045918451E-2</v>
      </c>
      <c r="AQ1481" s="66">
        <f>_xll.qlIndexFixing($AS$1,AN1481,,Trigger)</f>
        <v>1.6986432634160664E-2</v>
      </c>
      <c r="AR1481" s="189">
        <f t="shared" si="39"/>
        <v>0.91293411757786824</v>
      </c>
    </row>
    <row r="1482" spans="38:44" ht="11.25" customHeight="1" x14ac:dyDescent="0.25">
      <c r="AL1482" s="30" t="s">
        <v>38</v>
      </c>
      <c r="AM1482" s="29">
        <f>_xll.qlInterestRateIndexFixingDate(IborIndex&amp;Tenor,AN1482,Trigger)</f>
        <v>49787</v>
      </c>
      <c r="AN1482" s="29">
        <f>_xll.qlCalendarAdvance(Calendar,AN1481,AL1482,"f",,Trigger)</f>
        <v>49789</v>
      </c>
      <c r="AO1482" s="29">
        <f>_xll.qlInterestRateIndexMaturity(IborIndex&amp;Tenor,AN1482,Trigger)</f>
        <v>49821</v>
      </c>
      <c r="AP1482" s="66">
        <f>_xll.qlIndexFixing($Z$5,AM1482,,Trigger)</f>
        <v>1.7062429010677449E-2</v>
      </c>
      <c r="AQ1482" s="66">
        <f>_xll.qlIndexFixing($AS$1,AN1482,,Trigger)</f>
        <v>1.6972715902697999E-2</v>
      </c>
      <c r="AR1482" s="189">
        <f t="shared" si="39"/>
        <v>0.8971310797944998</v>
      </c>
    </row>
    <row r="1483" spans="38:44" ht="11.25" customHeight="1" x14ac:dyDescent="0.25">
      <c r="AL1483" s="30" t="s">
        <v>38</v>
      </c>
      <c r="AM1483" s="29">
        <f>_xll.qlInterestRateIndexFixingDate(IborIndex&amp;Tenor,AN1483,Trigger)</f>
        <v>49794</v>
      </c>
      <c r="AN1483" s="29">
        <f>_xll.qlCalendarAdvance(Calendar,AN1482,AL1483,"f",,Trigger)</f>
        <v>49797</v>
      </c>
      <c r="AO1483" s="29">
        <f>_xll.qlInterestRateIndexMaturity(IborIndex&amp;Tenor,AN1483,Trigger)</f>
        <v>49828</v>
      </c>
      <c r="AP1483" s="66">
        <f>_xll.qlIndexFixing($Z$5,AM1483,,Trigger)</f>
        <v>1.7045424312724645E-2</v>
      </c>
      <c r="AQ1483" s="66">
        <f>_xll.qlIndexFixing($AS$1,AN1483,,Trigger)</f>
        <v>1.6956534037875441E-2</v>
      </c>
      <c r="AR1483" s="189">
        <f t="shared" si="39"/>
        <v>0.88890274849203621</v>
      </c>
    </row>
    <row r="1484" spans="38:44" ht="11.25" customHeight="1" x14ac:dyDescent="0.25">
      <c r="AL1484" s="30" t="s">
        <v>38</v>
      </c>
      <c r="AM1484" s="29">
        <f>_xll.qlInterestRateIndexFixingDate(IborIndex&amp;Tenor,AN1484,Trigger)</f>
        <v>49802</v>
      </c>
      <c r="AN1484" s="29">
        <f>_xll.qlCalendarAdvance(Calendar,AN1483,AL1484,"f",,Trigger)</f>
        <v>49804</v>
      </c>
      <c r="AO1484" s="29">
        <f>_xll.qlInterestRateIndexMaturity(IborIndex&amp;Tenor,AN1484,Trigger)</f>
        <v>49835</v>
      </c>
      <c r="AP1484" s="66">
        <f>_xll.qlIndexFixing($Z$5,AM1484,,Trigger)</f>
        <v>1.7029712266121513E-2</v>
      </c>
      <c r="AQ1484" s="66">
        <f>_xll.qlIndexFixing($AS$1,AN1484,,Trigger)</f>
        <v>1.6942935652072243E-2</v>
      </c>
      <c r="AR1484" s="189">
        <f t="shared" si="39"/>
        <v>0.86776614049269973</v>
      </c>
    </row>
    <row r="1485" spans="38:44" ht="11.25" customHeight="1" x14ac:dyDescent="0.25">
      <c r="AL1485" s="30" t="s">
        <v>38</v>
      </c>
      <c r="AM1485" s="29">
        <f>_xll.qlInterestRateIndexFixingDate(IborIndex&amp;Tenor,AN1485,Trigger)</f>
        <v>49809</v>
      </c>
      <c r="AN1485" s="29">
        <f>_xll.qlCalendarAdvance(Calendar,AN1484,AL1485,"f",,Trigger)</f>
        <v>49811</v>
      </c>
      <c r="AO1485" s="29">
        <f>_xll.qlInterestRateIndexMaturity(IborIndex&amp;Tenor,AN1485,Trigger)</f>
        <v>49842</v>
      </c>
      <c r="AP1485" s="66">
        <f>_xll.qlIndexFixing($Z$5,AM1485,,Trigger)</f>
        <v>1.7013798694708638E-2</v>
      </c>
      <c r="AQ1485" s="66">
        <f>_xll.qlIndexFixing($AS$1,AN1485,,Trigger)</f>
        <v>1.6929391004369465E-2</v>
      </c>
      <c r="AR1485" s="189">
        <f t="shared" si="39"/>
        <v>0.84407690339172858</v>
      </c>
    </row>
    <row r="1486" spans="38:44" ht="11.25" customHeight="1" x14ac:dyDescent="0.25">
      <c r="AL1486" s="30" t="s">
        <v>38</v>
      </c>
      <c r="AM1486" s="29">
        <f>_xll.qlInterestRateIndexFixingDate(IborIndex&amp;Tenor,AN1486,Trigger)</f>
        <v>49816</v>
      </c>
      <c r="AN1486" s="29">
        <f>_xll.qlCalendarAdvance(Calendar,AN1485,AL1486,"f",,Trigger)</f>
        <v>49818</v>
      </c>
      <c r="AO1486" s="29">
        <f>_xll.qlInterestRateIndexMaturity(IborIndex&amp;Tenor,AN1486,Trigger)</f>
        <v>49849</v>
      </c>
      <c r="AP1486" s="66">
        <f>_xll.qlIndexFixing($Z$5,AM1486,,Trigger)</f>
        <v>1.6997683070454208E-2</v>
      </c>
      <c r="AQ1486" s="66">
        <f>_xll.qlIndexFixing($AS$1,AN1486,,Trigger)</f>
        <v>1.6915900094576292E-2</v>
      </c>
      <c r="AR1486" s="189">
        <f t="shared" si="39"/>
        <v>0.81782975877915665</v>
      </c>
    </row>
    <row r="1487" spans="38:44" ht="11.25" customHeight="1" x14ac:dyDescent="0.25">
      <c r="AL1487" s="30" t="s">
        <v>38</v>
      </c>
      <c r="AM1487" s="29">
        <f>_xll.qlInterestRateIndexFixingDate(IborIndex&amp;Tenor,AN1487,Trigger)</f>
        <v>49823</v>
      </c>
      <c r="AN1487" s="29">
        <f>_xll.qlCalendarAdvance(Calendar,AN1486,AL1487,"f",,Trigger)</f>
        <v>49825</v>
      </c>
      <c r="AO1487" s="29">
        <f>_xll.qlInterestRateIndexMaturity(IborIndex&amp;Tenor,AN1487,Trigger)</f>
        <v>49856</v>
      </c>
      <c r="AP1487" s="66">
        <f>_xll.qlIndexFixing($Z$5,AM1487,,Trigger)</f>
        <v>1.6981364865339302E-2</v>
      </c>
      <c r="AQ1487" s="66">
        <f>_xll.qlIndexFixing($AS$1,AN1487,,Trigger)</f>
        <v>1.6903021509369509E-2</v>
      </c>
      <c r="AR1487" s="189">
        <f t="shared" si="39"/>
        <v>0.78343355969793382</v>
      </c>
    </row>
    <row r="1488" spans="38:44" ht="11.25" customHeight="1" x14ac:dyDescent="0.25">
      <c r="AL1488" s="30" t="s">
        <v>38</v>
      </c>
      <c r="AM1488" s="29">
        <f>_xll.qlInterestRateIndexFixingDate(IborIndex&amp;Tenor,AN1488,Trigger)</f>
        <v>49830</v>
      </c>
      <c r="AN1488" s="29">
        <f>_xll.qlCalendarAdvance(Calendar,AN1487,AL1488,"f",,Trigger)</f>
        <v>49832</v>
      </c>
      <c r="AO1488" s="29">
        <f>_xll.qlInterestRateIndexMaturity(IborIndex&amp;Tenor,AN1488,Trigger)</f>
        <v>49863</v>
      </c>
      <c r="AP1488" s="66">
        <f>_xll.qlIndexFixing($Z$5,AM1488,,Trigger)</f>
        <v>1.6964843551352742E-2</v>
      </c>
      <c r="AQ1488" s="66">
        <f>_xll.qlIndexFixing($AS$1,AN1488,,Trigger)</f>
        <v>1.6889634864315717E-2</v>
      </c>
      <c r="AR1488" s="189">
        <f t="shared" si="39"/>
        <v>0.75208687037024713</v>
      </c>
    </row>
    <row r="1489" spans="38:44" ht="11.25" customHeight="1" x14ac:dyDescent="0.25">
      <c r="AL1489" s="30" t="s">
        <v>38</v>
      </c>
      <c r="AM1489" s="29">
        <f>_xll.qlInterestRateIndexFixingDate(IborIndex&amp;Tenor,AN1489,Trigger)</f>
        <v>49837</v>
      </c>
      <c r="AN1489" s="29">
        <f>_xll.qlCalendarAdvance(Calendar,AN1488,AL1489,"f",,Trigger)</f>
        <v>49839</v>
      </c>
      <c r="AO1489" s="29">
        <f>_xll.qlInterestRateIndexMaturity(IborIndex&amp;Tenor,AN1489,Trigger)</f>
        <v>49870</v>
      </c>
      <c r="AP1489" s="66">
        <f>_xll.qlIndexFixing($Z$5,AM1489,,Trigger)</f>
        <v>1.6948118600503968E-2</v>
      </c>
      <c r="AQ1489" s="66">
        <f>_xll.qlIndexFixing($AS$1,AN1489,,Trigger)</f>
        <v>1.6876301953614892E-2</v>
      </c>
      <c r="AR1489" s="189">
        <f t="shared" si="39"/>
        <v>0.71816646889075875</v>
      </c>
    </row>
    <row r="1490" spans="38:44" ht="11.25" customHeight="1" x14ac:dyDescent="0.25">
      <c r="AL1490" s="30" t="s">
        <v>38</v>
      </c>
      <c r="AM1490" s="29">
        <f>_xll.qlInterestRateIndexFixingDate(IborIndex&amp;Tenor,AN1490,Trigger)</f>
        <v>49844</v>
      </c>
      <c r="AN1490" s="29">
        <f>_xll.qlCalendarAdvance(Calendar,AN1489,AL1490,"f",,Trigger)</f>
        <v>49846</v>
      </c>
      <c r="AO1490" s="29">
        <f>_xll.qlInterestRateIndexMaturity(IborIndex&amp;Tenor,AN1490,Trigger)</f>
        <v>49877</v>
      </c>
      <c r="AP1490" s="66">
        <f>_xll.qlIndexFixing($Z$5,AM1490,,Trigger)</f>
        <v>1.6931189484815323E-2</v>
      </c>
      <c r="AQ1490" s="66">
        <f>_xll.qlIndexFixing($AS$1,AN1490,,Trigger)</f>
        <v>1.6863022777085845E-2</v>
      </c>
      <c r="AR1490" s="189">
        <f t="shared" si="39"/>
        <v>0.68166707729477172</v>
      </c>
    </row>
    <row r="1491" spans="38:44" ht="11.25" customHeight="1" x14ac:dyDescent="0.25">
      <c r="AL1491" s="30" t="s">
        <v>38</v>
      </c>
      <c r="AM1491" s="29">
        <f>_xll.qlInterestRateIndexFixingDate(IborIndex&amp;Tenor,AN1491,Trigger)</f>
        <v>49851</v>
      </c>
      <c r="AN1491" s="29">
        <f>_xll.qlCalendarAdvance(Calendar,AN1490,AL1491,"f",,Trigger)</f>
        <v>49853</v>
      </c>
      <c r="AO1491" s="29">
        <f>_xll.qlInterestRateIndexMaturity(IborIndex&amp;Tenor,AN1491,Trigger)</f>
        <v>49884</v>
      </c>
      <c r="AP1491" s="66">
        <f>_xll.qlIndexFixing($Z$5,AM1491,,Trigger)</f>
        <v>1.6914055676316878E-2</v>
      </c>
      <c r="AQ1491" s="66">
        <f>_xll.qlIndexFixing($AS$1,AN1491,,Trigger)</f>
        <v>1.6849251607761649E-2</v>
      </c>
      <c r="AR1491" s="189">
        <f t="shared" si="39"/>
        <v>0.64804068555229111</v>
      </c>
    </row>
    <row r="1492" spans="38:44" ht="11.25" customHeight="1" x14ac:dyDescent="0.25">
      <c r="AL1492" s="30" t="s">
        <v>38</v>
      </c>
      <c r="AM1492" s="29">
        <f>_xll.qlInterestRateIndexFixingDate(IborIndex&amp;Tenor,AN1492,Trigger)</f>
        <v>49858</v>
      </c>
      <c r="AN1492" s="29">
        <f>_xll.qlCalendarAdvance(Calendar,AN1491,AL1492,"f",,Trigger)</f>
        <v>49860</v>
      </c>
      <c r="AO1492" s="29">
        <f>_xll.qlInterestRateIndexMaturity(IborIndex&amp;Tenor,AN1492,Trigger)</f>
        <v>49891</v>
      </c>
      <c r="AP1492" s="66">
        <f>_xll.qlIndexFixing($Z$5,AM1492,,Trigger)</f>
        <v>1.6896716647059339E-2</v>
      </c>
      <c r="AQ1492" s="66">
        <f>_xll.qlIndexFixing($AS$1,AN1492,,Trigger)</f>
        <v>1.6836083121535034E-2</v>
      </c>
      <c r="AR1492" s="189">
        <f t="shared" si="39"/>
        <v>0.60633525524305543</v>
      </c>
    </row>
    <row r="1493" spans="38:44" ht="11.25" customHeight="1" x14ac:dyDescent="0.25">
      <c r="AL1493" s="30" t="s">
        <v>38</v>
      </c>
      <c r="AM1493" s="29">
        <f>_xll.qlInterestRateIndexFixingDate(IborIndex&amp;Tenor,AN1493,Trigger)</f>
        <v>49865</v>
      </c>
      <c r="AN1493" s="29">
        <f>_xll.qlCalendarAdvance(Calendar,AN1492,AL1493,"f",,Trigger)</f>
        <v>49867</v>
      </c>
      <c r="AO1493" s="29">
        <f>_xll.qlInterestRateIndexMaturity(IborIndex&amp;Tenor,AN1493,Trigger)</f>
        <v>49898</v>
      </c>
      <c r="AP1493" s="66">
        <f>_xll.qlIndexFixing($Z$5,AM1493,,Trigger)</f>
        <v>1.6879171869106296E-2</v>
      </c>
      <c r="AQ1493" s="66">
        <f>_xll.qlIndexFixing($AS$1,AN1493,,Trigger)</f>
        <v>1.6822968371926154E-2</v>
      </c>
      <c r="AR1493" s="189">
        <f t="shared" si="39"/>
        <v>0.56203497180142004</v>
      </c>
    </row>
    <row r="1494" spans="38:44" ht="11.25" customHeight="1" x14ac:dyDescent="0.25">
      <c r="AL1494" s="30" t="s">
        <v>38</v>
      </c>
      <c r="AM1494" s="29">
        <f>_xll.qlInterestRateIndexFixingDate(IborIndex&amp;Tenor,AN1494,Trigger)</f>
        <v>49872</v>
      </c>
      <c r="AN1494" s="29">
        <f>_xll.qlCalendarAdvance(Calendar,AN1493,AL1494,"f",,Trigger)</f>
        <v>49874</v>
      </c>
      <c r="AO1494" s="29">
        <f>_xll.qlInterestRateIndexMaturity(IborIndex&amp;Tenor,AN1494,Trigger)</f>
        <v>49905</v>
      </c>
      <c r="AP1494" s="66">
        <f>_xll.qlIndexFixing($Z$5,AM1494,,Trigger)</f>
        <v>1.6861420814531666E-2</v>
      </c>
      <c r="AQ1494" s="66">
        <f>_xll.qlIndexFixing($AS$1,AN1494,,Trigger)</f>
        <v>1.6809907358754508E-2</v>
      </c>
      <c r="AR1494" s="189">
        <f t="shared" si="39"/>
        <v>0.51513455777158623</v>
      </c>
    </row>
    <row r="1495" spans="38:44" ht="11.25" customHeight="1" x14ac:dyDescent="0.25">
      <c r="AL1495" s="30" t="s">
        <v>38</v>
      </c>
      <c r="AM1495" s="29">
        <f>_xll.qlInterestRateIndexFixingDate(IborIndex&amp;Tenor,AN1495,Trigger)</f>
        <v>49879</v>
      </c>
      <c r="AN1495" s="29">
        <f>_xll.qlCalendarAdvance(Calendar,AN1494,AL1495,"f",,Trigger)</f>
        <v>49881</v>
      </c>
      <c r="AO1495" s="29">
        <f>_xll.qlInterestRateIndexMaturity(IborIndex&amp;Tenor,AN1495,Trigger)</f>
        <v>49912</v>
      </c>
      <c r="AP1495" s="66">
        <f>_xll.qlIndexFixing($Z$5,AM1495,,Trigger)</f>
        <v>1.6843462955429982E-2</v>
      </c>
      <c r="AQ1495" s="66">
        <f>_xll.qlIndexFixing($AS$1,AN1495,,Trigger)</f>
        <v>1.6796900081834439E-2</v>
      </c>
      <c r="AR1495" s="189">
        <f t="shared" si="39"/>
        <v>0.46562873595543119</v>
      </c>
    </row>
    <row r="1496" spans="38:44" ht="11.25" customHeight="1" x14ac:dyDescent="0.25">
      <c r="AL1496" s="30" t="s">
        <v>38</v>
      </c>
      <c r="AM1496" s="29">
        <f>_xll.qlInterestRateIndexFixingDate(IborIndex&amp;Tenor,AN1496,Trigger)</f>
        <v>49886</v>
      </c>
      <c r="AN1496" s="29">
        <f>_xll.qlCalendarAdvance(Calendar,AN1495,AL1496,"f",,Trigger)</f>
        <v>49888</v>
      </c>
      <c r="AO1496" s="29">
        <f>_xll.qlInterestRateIndexMaturity(IborIndex&amp;Tenor,AN1496,Trigger)</f>
        <v>49919</v>
      </c>
      <c r="AP1496" s="66">
        <f>_xll.qlIndexFixing($Z$5,AM1496,,Trigger)</f>
        <v>1.6825297763900945E-2</v>
      </c>
      <c r="AQ1496" s="66">
        <f>_xll.qlIndexFixing($AS$1,AN1496,,Trigger)</f>
        <v>1.6783946540993182E-2</v>
      </c>
      <c r="AR1496" s="189">
        <f t="shared" si="39"/>
        <v>0.41351222907763663</v>
      </c>
    </row>
    <row r="1497" spans="38:44" ht="11.25" customHeight="1" x14ac:dyDescent="0.25">
      <c r="AL1497" s="30" t="s">
        <v>38</v>
      </c>
      <c r="AM1497" s="29">
        <f>_xll.qlInterestRateIndexFixingDate(IborIndex&amp;Tenor,AN1497,Trigger)</f>
        <v>49893</v>
      </c>
      <c r="AN1497" s="29">
        <f>_xll.qlCalendarAdvance(Calendar,AN1496,AL1497,"f",,Trigger)</f>
        <v>49895</v>
      </c>
      <c r="AO1497" s="29">
        <f>_xll.qlInterestRateIndexMaturity(IborIndex&amp;Tenor,AN1497,Trigger)</f>
        <v>49926</v>
      </c>
      <c r="AP1497" s="66">
        <f>_xll.qlIndexFixing($Z$5,AM1497,,Trigger)</f>
        <v>1.6808098272601366E-2</v>
      </c>
      <c r="AQ1497" s="66">
        <f>_xll.qlIndexFixing($AS$1,AN1497,,Trigger)</f>
        <v>1.6771046736045084E-2</v>
      </c>
      <c r="AR1497" s="189">
        <f t="shared" si="39"/>
        <v>0.37051536556281794</v>
      </c>
    </row>
    <row r="1498" spans="38:44" ht="11.25" customHeight="1" x14ac:dyDescent="0.25">
      <c r="AL1498" s="30" t="s">
        <v>38</v>
      </c>
      <c r="AM1498" s="29">
        <f>_xll.qlInterestRateIndexFixingDate(IborIndex&amp;Tenor,AN1498,Trigger)</f>
        <v>49900</v>
      </c>
      <c r="AN1498" s="29">
        <f>_xll.qlCalendarAdvance(Calendar,AN1497,AL1498,"f",,Trigger)</f>
        <v>49902</v>
      </c>
      <c r="AO1498" s="29">
        <f>_xll.qlInterestRateIndexMaturity(IborIndex&amp;Tenor,AN1498,Trigger)</f>
        <v>49933</v>
      </c>
      <c r="AP1498" s="66">
        <f>_xll.qlIndexFixing($Z$5,AM1498,,Trigger)</f>
        <v>1.6793049681283784E-2</v>
      </c>
      <c r="AQ1498" s="66">
        <f>_xll.qlIndexFixing($AS$1,AN1498,,Trigger)</f>
        <v>1.6758200666814792E-2</v>
      </c>
      <c r="AR1498" s="189">
        <f t="shared" si="39"/>
        <v>0.34849014468991968</v>
      </c>
    </row>
    <row r="1499" spans="38:44" ht="11.25" customHeight="1" x14ac:dyDescent="0.25">
      <c r="AL1499" s="30" t="s">
        <v>38</v>
      </c>
      <c r="AM1499" s="29">
        <f>_xll.qlInterestRateIndexFixingDate(IborIndex&amp;Tenor,AN1499,Trigger)</f>
        <v>49907</v>
      </c>
      <c r="AN1499" s="29">
        <f>_xll.qlCalendarAdvance(Calendar,AN1498,AL1499,"f",,Trigger)</f>
        <v>49909</v>
      </c>
      <c r="AO1499" s="29">
        <f>_xll.qlInterestRateIndexMaturity(IborIndex&amp;Tenor,AN1499,Trigger)</f>
        <v>49940</v>
      </c>
      <c r="AP1499" s="66">
        <f>_xll.qlIndexFixing($Z$5,AM1499,,Trigger)</f>
        <v>1.678016974591779E-2</v>
      </c>
      <c r="AQ1499" s="66">
        <f>_xll.qlIndexFixing($AS$1,AN1499,,Trigger)</f>
        <v>1.6745408333119233E-2</v>
      </c>
      <c r="AR1499" s="189">
        <f t="shared" si="39"/>
        <v>0.34761412798556962</v>
      </c>
    </row>
    <row r="1500" spans="38:44" ht="11.25" customHeight="1" x14ac:dyDescent="0.25">
      <c r="AL1500" s="30" t="s">
        <v>38</v>
      </c>
      <c r="AM1500" s="29">
        <f>_xll.qlInterestRateIndexFixingDate(IborIndex&amp;Tenor,AN1500,Trigger)</f>
        <v>49914</v>
      </c>
      <c r="AN1500" s="29">
        <f>_xll.qlCalendarAdvance(Calendar,AN1499,AL1500,"f",,Trigger)</f>
        <v>49916</v>
      </c>
      <c r="AO1500" s="29">
        <f>_xll.qlInterestRateIndexMaturity(IborIndex&amp;Tenor,AN1500,Trigger)</f>
        <v>49948</v>
      </c>
      <c r="AP1500" s="66">
        <f>_xll.qlIndexFixing($Z$5,AM1500,,Trigger)</f>
        <v>1.676923892111104E-2</v>
      </c>
      <c r="AQ1500" s="66">
        <f>_xll.qlIndexFixing($AS$1,AN1500,,Trigger)</f>
        <v>1.6733186352452911E-2</v>
      </c>
      <c r="AR1500" s="189">
        <f t="shared" si="39"/>
        <v>0.36052568658129225</v>
      </c>
    </row>
    <row r="1501" spans="38:44" ht="11.25" customHeight="1" x14ac:dyDescent="0.25">
      <c r="AL1501" s="30" t="s">
        <v>38</v>
      </c>
      <c r="AM1501" s="29">
        <f>_xll.qlInterestRateIndexFixingDate(IborIndex&amp;Tenor,AN1501,Trigger)</f>
        <v>49921</v>
      </c>
      <c r="AN1501" s="29">
        <f>_xll.qlCalendarAdvance(Calendar,AN1500,AL1501,"f",,Trigger)</f>
        <v>49923</v>
      </c>
      <c r="AO1501" s="29">
        <f>_xll.qlInterestRateIndexMaturity(IborIndex&amp;Tenor,AN1501,Trigger)</f>
        <v>49954</v>
      </c>
      <c r="AP1501" s="66">
        <f>_xll.qlIndexFixing($Z$5,AM1501,,Trigger)</f>
        <v>1.6760604311862954E-2</v>
      </c>
      <c r="AQ1501" s="66">
        <f>_xll.qlIndexFixing($AS$1,AN1501,,Trigger)</f>
        <v>1.6720498240225368E-2</v>
      </c>
      <c r="AR1501" s="189">
        <f t="shared" si="39"/>
        <v>0.4010607163758631</v>
      </c>
    </row>
    <row r="1502" spans="38:44" ht="11.25" customHeight="1" x14ac:dyDescent="0.25">
      <c r="AL1502" s="30" t="s">
        <v>38</v>
      </c>
      <c r="AM1502" s="29">
        <f>_xll.qlInterestRateIndexFixingDate(IborIndex&amp;Tenor,AN1502,Trigger)</f>
        <v>49928</v>
      </c>
      <c r="AN1502" s="29">
        <f>_xll.qlCalendarAdvance(Calendar,AN1501,AL1502,"f",,Trigger)</f>
        <v>49930</v>
      </c>
      <c r="AO1502" s="29">
        <f>_xll.qlInterestRateIndexMaturity(IborIndex&amp;Tenor,AN1502,Trigger)</f>
        <v>49961</v>
      </c>
      <c r="AP1502" s="66">
        <f>_xll.qlIndexFixing($Z$5,AM1502,,Trigger)</f>
        <v>1.6751817843314087E-2</v>
      </c>
      <c r="AQ1502" s="66">
        <f>_xll.qlIndexFixing($AS$1,AN1502,,Trigger)</f>
        <v>1.6707863860077943E-2</v>
      </c>
      <c r="AR1502" s="189">
        <f t="shared" si="39"/>
        <v>0.43953983236144634</v>
      </c>
    </row>
    <row r="1503" spans="38:44" ht="11.25" customHeight="1" x14ac:dyDescent="0.25">
      <c r="AL1503" s="30" t="s">
        <v>38</v>
      </c>
      <c r="AM1503" s="29">
        <f>_xll.qlInterestRateIndexFixingDate(IborIndex&amp;Tenor,AN1503,Trigger)</f>
        <v>49935</v>
      </c>
      <c r="AN1503" s="29">
        <f>_xll.qlCalendarAdvance(Calendar,AN1502,AL1503,"f",,Trigger)</f>
        <v>49937</v>
      </c>
      <c r="AO1503" s="29">
        <f>_xll.qlInterestRateIndexMaturity(IborIndex&amp;Tenor,AN1503,Trigger)</f>
        <v>49968</v>
      </c>
      <c r="AP1503" s="66">
        <f>_xll.qlIndexFixing($Z$5,AM1503,,Trigger)</f>
        <v>1.6742901769780411E-2</v>
      </c>
      <c r="AQ1503" s="66">
        <f>_xll.qlIndexFixing($AS$1,AN1503,,Trigger)</f>
        <v>1.6695283211845435E-2</v>
      </c>
      <c r="AR1503" s="189">
        <f t="shared" si="39"/>
        <v>0.4761855793497527</v>
      </c>
    </row>
    <row r="1504" spans="38:44" ht="11.25" customHeight="1" x14ac:dyDescent="0.25">
      <c r="AL1504" s="30" t="s">
        <v>38</v>
      </c>
      <c r="AM1504" s="29">
        <f>_xll.qlInterestRateIndexFixingDate(IborIndex&amp;Tenor,AN1504,Trigger)</f>
        <v>49942</v>
      </c>
      <c r="AN1504" s="29">
        <f>_xll.qlCalendarAdvance(Calendar,AN1503,AL1504,"f",,Trigger)</f>
        <v>49944</v>
      </c>
      <c r="AO1504" s="29">
        <f>_xll.qlInterestRateIndexMaturity(IborIndex&amp;Tenor,AN1504,Trigger)</f>
        <v>49975</v>
      </c>
      <c r="AP1504" s="66">
        <f>_xll.qlIndexFixing($Z$5,AM1504,,Trigger)</f>
        <v>1.6733855753766732E-2</v>
      </c>
      <c r="AQ1504" s="66">
        <f>_xll.qlIndexFixing($AS$1,AN1504,,Trigger)</f>
        <v>1.6682252691553753E-2</v>
      </c>
      <c r="AR1504" s="189">
        <f t="shared" si="39"/>
        <v>0.5160306221297859</v>
      </c>
    </row>
    <row r="1505" spans="38:44" ht="11.25" customHeight="1" x14ac:dyDescent="0.25">
      <c r="AL1505" s="30" t="s">
        <v>38</v>
      </c>
      <c r="AM1505" s="29">
        <f>_xll.qlInterestRateIndexFixingDate(IborIndex&amp;Tenor,AN1505,Trigger)</f>
        <v>49949</v>
      </c>
      <c r="AN1505" s="29">
        <f>_xll.qlCalendarAdvance(Calendar,AN1504,AL1505,"f",,Trigger)</f>
        <v>49951</v>
      </c>
      <c r="AO1505" s="29">
        <f>_xll.qlInterestRateIndexMaturity(IborIndex&amp;Tenor,AN1505,Trigger)</f>
        <v>49982</v>
      </c>
      <c r="AP1505" s="66">
        <f>_xll.qlIndexFixing($Z$5,AM1505,,Trigger)</f>
        <v>1.6724679457790752E-2</v>
      </c>
      <c r="AQ1505" s="66">
        <f>_xll.qlIndexFixing($AS$1,AN1505,,Trigger)</f>
        <v>1.6669782767394684E-2</v>
      </c>
      <c r="AR1505" s="189">
        <f t="shared" si="39"/>
        <v>0.54896690396068903</v>
      </c>
    </row>
    <row r="1506" spans="38:44" ht="11.25" customHeight="1" x14ac:dyDescent="0.25">
      <c r="AL1506" s="30" t="s">
        <v>38</v>
      </c>
      <c r="AM1506" s="29">
        <f>_xll.qlInterestRateIndexFixingDate(IborIndex&amp;Tenor,AN1506,Trigger)</f>
        <v>49956</v>
      </c>
      <c r="AN1506" s="29">
        <f>_xll.qlCalendarAdvance(Calendar,AN1505,AL1506,"f",,Trigger)</f>
        <v>49958</v>
      </c>
      <c r="AO1506" s="29">
        <f>_xll.qlInterestRateIndexMaturity(IborIndex&amp;Tenor,AN1506,Trigger)</f>
        <v>49989</v>
      </c>
      <c r="AP1506" s="66">
        <f>_xll.qlIndexFixing($Z$5,AM1506,,Trigger)</f>
        <v>1.6715372544377907E-2</v>
      </c>
      <c r="AQ1506" s="66">
        <f>_xll.qlIndexFixing($AS$1,AN1506,,Trigger)</f>
        <v>1.6657366577548096E-2</v>
      </c>
      <c r="AR1506" s="189">
        <f t="shared" si="39"/>
        <v>0.58005966829810518</v>
      </c>
    </row>
    <row r="1507" spans="38:44" ht="11.25" customHeight="1" x14ac:dyDescent="0.25">
      <c r="AL1507" s="30" t="s">
        <v>38</v>
      </c>
      <c r="AM1507" s="29">
        <f>_xll.qlInterestRateIndexFixingDate(IborIndex&amp;Tenor,AN1507,Trigger)</f>
        <v>49963</v>
      </c>
      <c r="AN1507" s="29">
        <f>_xll.qlCalendarAdvance(Calendar,AN1506,AL1507,"f",,Trigger)</f>
        <v>49965</v>
      </c>
      <c r="AO1507" s="29">
        <f>_xll.qlInterestRateIndexMaturity(IborIndex&amp;Tenor,AN1507,Trigger)</f>
        <v>49996</v>
      </c>
      <c r="AP1507" s="66">
        <f>_xll.qlIndexFixing($Z$5,AM1507,,Trigger)</f>
        <v>1.6705934676045892E-2</v>
      </c>
      <c r="AQ1507" s="66">
        <f>_xll.qlIndexFixing($AS$1,AN1507,,Trigger)</f>
        <v>1.6645004121841226E-2</v>
      </c>
      <c r="AR1507" s="189">
        <f t="shared" si="39"/>
        <v>0.6093055420466551</v>
      </c>
    </row>
    <row r="1508" spans="38:44" ht="11.25" customHeight="1" x14ac:dyDescent="0.25">
      <c r="AL1508" s="30" t="s">
        <v>38</v>
      </c>
      <c r="AM1508" s="29">
        <f>_xll.qlInterestRateIndexFixingDate(IborIndex&amp;Tenor,AN1508,Trigger)</f>
        <v>49970</v>
      </c>
      <c r="AN1508" s="29">
        <f>_xll.qlCalendarAdvance(Calendar,AN1507,AL1508,"f",,Trigger)</f>
        <v>49972</v>
      </c>
      <c r="AO1508" s="29">
        <f>_xll.qlInterestRateIndexMaturity(IborIndex&amp;Tenor,AN1508,Trigger)</f>
        <v>50003</v>
      </c>
      <c r="AP1508" s="66">
        <f>_xll.qlIndexFixing($Z$5,AM1508,,Trigger)</f>
        <v>1.6696365515335619E-2</v>
      </c>
      <c r="AQ1508" s="66">
        <f>_xll.qlIndexFixing($AS$1,AN1508,,Trigger)</f>
        <v>1.6632695400106468E-2</v>
      </c>
      <c r="AR1508" s="189">
        <f t="shared" si="39"/>
        <v>0.63670115229150914</v>
      </c>
    </row>
    <row r="1509" spans="38:44" ht="11.25" customHeight="1" x14ac:dyDescent="0.25">
      <c r="AL1509" s="30" t="s">
        <v>38</v>
      </c>
      <c r="AM1509" s="29">
        <f>_xll.qlInterestRateIndexFixingDate(IborIndex&amp;Tenor,AN1509,Trigger)</f>
        <v>49977</v>
      </c>
      <c r="AN1509" s="29">
        <f>_xll.qlCalendarAdvance(Calendar,AN1508,AL1509,"f",,Trigger)</f>
        <v>49979</v>
      </c>
      <c r="AO1509" s="29">
        <f>_xll.qlInterestRateIndexMaturity(IborIndex&amp;Tenor,AN1509,Trigger)</f>
        <v>50007</v>
      </c>
      <c r="AP1509" s="66">
        <f>_xll.qlIndexFixing($Z$5,AM1509,,Trigger)</f>
        <v>1.6687614545653089E-2</v>
      </c>
      <c r="AQ1509" s="66">
        <f>_xll.qlIndexFixing($AS$1,AN1509,,Trigger)</f>
        <v>1.6620927683223208E-2</v>
      </c>
      <c r="AR1509" s="189">
        <f t="shared" si="39"/>
        <v>0.66686862429880811</v>
      </c>
    </row>
    <row r="1510" spans="38:44" ht="11.25" customHeight="1" x14ac:dyDescent="0.25">
      <c r="AL1510" s="30" t="s">
        <v>38</v>
      </c>
      <c r="AM1510" s="29">
        <f>_xll.qlInterestRateIndexFixingDate(IborIndex&amp;Tenor,AN1510,Trigger)</f>
        <v>49984</v>
      </c>
      <c r="AN1510" s="29">
        <f>_xll.qlCalendarAdvance(Calendar,AN1509,AL1510,"f",,Trigger)</f>
        <v>49986</v>
      </c>
      <c r="AO1510" s="29">
        <f>_xll.qlInterestRateIndexMaturity(IborIndex&amp;Tenor,AN1510,Trigger)</f>
        <v>50017</v>
      </c>
      <c r="AP1510" s="66">
        <f>_xll.qlIndexFixing($Z$5,AM1510,,Trigger)</f>
        <v>1.6676831966925876E-2</v>
      </c>
      <c r="AQ1510" s="66">
        <f>_xll.qlIndexFixing($AS$1,AN1510,,Trigger)</f>
        <v>1.6608723153700211E-2</v>
      </c>
      <c r="AR1510" s="189">
        <f t="shared" si="39"/>
        <v>0.68108813225664644</v>
      </c>
    </row>
    <row r="1511" spans="38:44" ht="11.25" customHeight="1" x14ac:dyDescent="0.25">
      <c r="AL1511" s="30" t="s">
        <v>38</v>
      </c>
      <c r="AM1511" s="29">
        <f>_xll.qlInterestRateIndexFixingDate(IborIndex&amp;Tenor,AN1511,Trigger)</f>
        <v>49991</v>
      </c>
      <c r="AN1511" s="29">
        <f>_xll.qlCalendarAdvance(Calendar,AN1510,AL1511,"f",,Trigger)</f>
        <v>49993</v>
      </c>
      <c r="AO1511" s="29">
        <f>_xll.qlInterestRateIndexMaturity(IborIndex&amp;Tenor,AN1511,Trigger)</f>
        <v>50024</v>
      </c>
      <c r="AP1511" s="66">
        <f>_xll.qlIndexFixing($Z$5,AM1511,,Trigger)</f>
        <v>1.6666866904318529E-2</v>
      </c>
      <c r="AQ1511" s="66">
        <f>_xll.qlIndexFixing($AS$1,AN1511,,Trigger)</f>
        <v>1.65965723547572E-2</v>
      </c>
      <c r="AR1511" s="189">
        <f t="shared" si="39"/>
        <v>0.70294549561328989</v>
      </c>
    </row>
    <row r="1512" spans="38:44" ht="11.25" customHeight="1" x14ac:dyDescent="0.25">
      <c r="AL1512" s="30" t="s">
        <v>38</v>
      </c>
      <c r="AM1512" s="29">
        <f>_xll.qlInterestRateIndexFixingDate(IborIndex&amp;Tenor,AN1512,Trigger)</f>
        <v>49998</v>
      </c>
      <c r="AN1512" s="29">
        <f>_xll.qlCalendarAdvance(Calendar,AN1511,AL1512,"f",,Trigger)</f>
        <v>50000</v>
      </c>
      <c r="AO1512" s="29">
        <f>_xll.qlInterestRateIndexMaturity(IborIndex&amp;Tenor,AN1512,Trigger)</f>
        <v>50031</v>
      </c>
      <c r="AP1512" s="66">
        <f>_xll.qlIndexFixing($Z$5,AM1512,,Trigger)</f>
        <v>1.6656769199514605E-2</v>
      </c>
      <c r="AQ1512" s="66">
        <f>_xll.qlIndexFixing($AS$1,AN1512,,Trigger)</f>
        <v>1.6582567328132205E-2</v>
      </c>
      <c r="AR1512" s="189">
        <f t="shared" si="39"/>
        <v>0.74201871382399698</v>
      </c>
    </row>
    <row r="1513" spans="38:44" ht="11.25" customHeight="1" x14ac:dyDescent="0.25">
      <c r="AL1513" s="30" t="s">
        <v>38</v>
      </c>
      <c r="AM1513" s="29">
        <f>_xll.qlInterestRateIndexFixingDate(IborIndex&amp;Tenor,AN1513,Trigger)</f>
        <v>50005</v>
      </c>
      <c r="AN1513" s="29">
        <f>_xll.qlCalendarAdvance(Calendar,AN1512,AL1513,"f",,Trigger)</f>
        <v>50007</v>
      </c>
      <c r="AO1513" s="29">
        <f>_xll.qlInterestRateIndexMaturity(IborIndex&amp;Tenor,AN1513,Trigger)</f>
        <v>50040</v>
      </c>
      <c r="AP1513" s="66">
        <f>_xll.qlIndexFixing($Z$5,AM1513,,Trigger)</f>
        <v>1.6645820857733282E-2</v>
      </c>
      <c r="AQ1513" s="66">
        <f>_xll.qlIndexFixing($AS$1,AN1513,,Trigger)</f>
        <v>1.6571957795026866E-2</v>
      </c>
      <c r="AR1513" s="189">
        <f t="shared" si="39"/>
        <v>0.73863062706416849</v>
      </c>
    </row>
    <row r="1514" spans="38:44" ht="11.25" customHeight="1" x14ac:dyDescent="0.25">
      <c r="AL1514" s="30" t="s">
        <v>38</v>
      </c>
      <c r="AM1514" s="29">
        <f>_xll.qlInterestRateIndexFixingDate(IborIndex&amp;Tenor,AN1514,Trigger)</f>
        <v>50012</v>
      </c>
      <c r="AN1514" s="29">
        <f>_xll.qlCalendarAdvance(Calendar,AN1513,AL1514,"f",,Trigger)</f>
        <v>50014</v>
      </c>
      <c r="AO1514" s="29">
        <f>_xll.qlInterestRateIndexMaturity(IborIndex&amp;Tenor,AN1514,Trigger)</f>
        <v>50045</v>
      </c>
      <c r="AP1514" s="66">
        <f>_xll.qlIndexFixing($Z$5,AM1514,,Trigger)</f>
        <v>1.6636174513570887E-2</v>
      </c>
      <c r="AQ1514" s="66">
        <f>_xll.qlIndexFixing($AS$1,AN1514,,Trigger)</f>
        <v>1.6559971473553436E-2</v>
      </c>
      <c r="AR1514" s="189">
        <f t="shared" si="39"/>
        <v>0.7620304001745154</v>
      </c>
    </row>
    <row r="1515" spans="38:44" ht="11.25" customHeight="1" x14ac:dyDescent="0.25">
      <c r="AL1515" s="30" t="s">
        <v>38</v>
      </c>
      <c r="AM1515" s="29">
        <f>_xll.qlInterestRateIndexFixingDate(IborIndex&amp;Tenor,AN1515,Trigger)</f>
        <v>50019</v>
      </c>
      <c r="AN1515" s="29">
        <f>_xll.qlCalendarAdvance(Calendar,AN1514,AL1515,"f",,Trigger)</f>
        <v>50021</v>
      </c>
      <c r="AO1515" s="29">
        <f>_xll.qlInterestRateIndexMaturity(IborIndex&amp;Tenor,AN1515,Trigger)</f>
        <v>50052</v>
      </c>
      <c r="AP1515" s="66">
        <f>_xll.qlIndexFixing($Z$5,AM1515,,Trigger)</f>
        <v>1.6625676857567061E-2</v>
      </c>
      <c r="AQ1515" s="66">
        <f>_xll.qlIndexFixing($AS$1,AN1515,,Trigger)</f>
        <v>1.6548038884871122E-2</v>
      </c>
      <c r="AR1515" s="189">
        <f t="shared" si="39"/>
        <v>0.77637972695939617</v>
      </c>
    </row>
    <row r="1516" spans="38:44" ht="11.25" customHeight="1" x14ac:dyDescent="0.25">
      <c r="AL1516" s="30" t="s">
        <v>38</v>
      </c>
      <c r="AM1516" s="29">
        <f>_xll.qlInterestRateIndexFixingDate(IborIndex&amp;Tenor,AN1516,Trigger)</f>
        <v>50026</v>
      </c>
      <c r="AN1516" s="29">
        <f>_xll.qlCalendarAdvance(Calendar,AN1515,AL1516,"f",,Trigger)</f>
        <v>50028</v>
      </c>
      <c r="AO1516" s="29">
        <f>_xll.qlInterestRateIndexMaturity(IborIndex&amp;Tenor,AN1516,Trigger)</f>
        <v>50059</v>
      </c>
      <c r="AP1516" s="66">
        <f>_xll.qlIndexFixing($Z$5,AM1516,,Trigger)</f>
        <v>1.661504520964116E-2</v>
      </c>
      <c r="AQ1516" s="66">
        <f>_xll.qlIndexFixing($AS$1,AN1516,,Trigger)</f>
        <v>1.6536160028812322E-2</v>
      </c>
      <c r="AR1516" s="189">
        <f t="shared" si="39"/>
        <v>0.78885180828838775</v>
      </c>
    </row>
    <row r="1517" spans="38:44" ht="11.25" customHeight="1" x14ac:dyDescent="0.25">
      <c r="AL1517" s="30" t="s">
        <v>38</v>
      </c>
      <c r="AM1517" s="29">
        <f>_xll.qlInterestRateIndexFixingDate(IborIndex&amp;Tenor,AN1517,Trigger)</f>
        <v>50032</v>
      </c>
      <c r="AN1517" s="29">
        <f>_xll.qlCalendarAdvance(Calendar,AN1516,AL1517,"f",,Trigger)</f>
        <v>50038</v>
      </c>
      <c r="AO1517" s="29">
        <f>_xll.qlInterestRateIndexMaturity(IborIndex&amp;Tenor,AN1517,Trigger)</f>
        <v>50069</v>
      </c>
      <c r="AP1517" s="66">
        <f>_xll.qlIndexFixing($Z$5,AM1517,,Trigger)</f>
        <v>1.6599624037281428E-2</v>
      </c>
      <c r="AQ1517" s="66">
        <f>_xll.qlIndexFixing($AS$1,AN1517,,Trigger)</f>
        <v>1.6523110506251548E-2</v>
      </c>
      <c r="AR1517" s="189">
        <f t="shared" si="39"/>
        <v>0.76513531029880066</v>
      </c>
    </row>
    <row r="1518" spans="38:44" ht="11.25" customHeight="1" x14ac:dyDescent="0.25">
      <c r="AL1518" s="30" t="s">
        <v>38</v>
      </c>
      <c r="AM1518" s="29">
        <f>_xll.qlInterestRateIndexFixingDate(IborIndex&amp;Tenor,AN1518,Trigger)</f>
        <v>50040</v>
      </c>
      <c r="AN1518" s="29">
        <f>_xll.qlCalendarAdvance(Calendar,AN1517,AL1518,"f",,Trigger)</f>
        <v>50045</v>
      </c>
      <c r="AO1518" s="29">
        <f>_xll.qlInterestRateIndexMaturity(IborIndex&amp;Tenor,AN1518,Trigger)</f>
        <v>50076</v>
      </c>
      <c r="AP1518" s="66">
        <f>_xll.qlIndexFixing($Z$5,AM1518,,Trigger)</f>
        <v>1.6588665575664581E-2</v>
      </c>
      <c r="AQ1518" s="66">
        <f>_xll.qlIndexFixing($AS$1,AN1518,,Trigger)</f>
        <v>1.6509972735178575E-2</v>
      </c>
      <c r="AR1518" s="189">
        <f t="shared" si="39"/>
        <v>0.78692840486005444</v>
      </c>
    </row>
    <row r="1519" spans="38:44" ht="11.25" customHeight="1" x14ac:dyDescent="0.25">
      <c r="AL1519" s="30" t="s">
        <v>38</v>
      </c>
      <c r="AM1519" s="29">
        <f>_xll.qlInterestRateIndexFixingDate(IborIndex&amp;Tenor,AN1519,Trigger)</f>
        <v>50048</v>
      </c>
      <c r="AN1519" s="29">
        <f>_xll.qlCalendarAdvance(Calendar,AN1518,AL1519,"f",,Trigger)</f>
        <v>50052</v>
      </c>
      <c r="AO1519" s="29">
        <f>_xll.qlInterestRateIndexMaturity(IborIndex&amp;Tenor,AN1519,Trigger)</f>
        <v>50083</v>
      </c>
      <c r="AP1519" s="66">
        <f>_xll.qlIndexFixing($Z$5,AM1519,,Trigger)</f>
        <v>1.6577571965298764E-2</v>
      </c>
      <c r="AQ1519" s="66">
        <f>_xll.qlIndexFixing($AS$1,AN1519,,Trigger)</f>
        <v>1.6498269355800232E-2</v>
      </c>
      <c r="AR1519" s="189">
        <f t="shared" si="39"/>
        <v>0.79302609498531351</v>
      </c>
    </row>
    <row r="1520" spans="38:44" ht="11.25" customHeight="1" x14ac:dyDescent="0.25">
      <c r="AL1520" s="30" t="s">
        <v>38</v>
      </c>
      <c r="AM1520" s="29">
        <f>_xll.qlInterestRateIndexFixingDate(IborIndex&amp;Tenor,AN1520,Trigger)</f>
        <v>50055</v>
      </c>
      <c r="AN1520" s="29">
        <f>_xll.qlCalendarAdvance(Calendar,AN1519,AL1520,"f",,Trigger)</f>
        <v>50059</v>
      </c>
      <c r="AO1520" s="29">
        <f>_xll.qlInterestRateIndexMaturity(IborIndex&amp;Tenor,AN1520,Trigger)</f>
        <v>50090</v>
      </c>
      <c r="AP1520" s="66">
        <f>_xll.qlIndexFixing($Z$5,AM1520,,Trigger)</f>
        <v>1.6566342868781621E-2</v>
      </c>
      <c r="AQ1520" s="66">
        <f>_xll.qlIndexFixing($AS$1,AN1520,,Trigger)</f>
        <v>1.6486619714022929E-2</v>
      </c>
      <c r="AR1520" s="189">
        <f t="shared" si="39"/>
        <v>0.79723154758692272</v>
      </c>
    </row>
    <row r="1521" spans="38:44" ht="11.25" customHeight="1" x14ac:dyDescent="0.25">
      <c r="AL1521" s="30" t="s">
        <v>38</v>
      </c>
      <c r="AM1521" s="29">
        <f>_xll.qlInterestRateIndexFixingDate(IborIndex&amp;Tenor,AN1521,Trigger)</f>
        <v>50062</v>
      </c>
      <c r="AN1521" s="29">
        <f>_xll.qlCalendarAdvance(Calendar,AN1520,AL1521,"f",,Trigger)</f>
        <v>50066</v>
      </c>
      <c r="AO1521" s="29">
        <f>_xll.qlInterestRateIndexMaturity(IborIndex&amp;Tenor,AN1521,Trigger)</f>
        <v>50097</v>
      </c>
      <c r="AP1521" s="66">
        <f>_xll.qlIndexFixing($Z$5,AM1521,,Trigger)</f>
        <v>1.655497794872883E-2</v>
      </c>
      <c r="AQ1521" s="66">
        <f>_xll.qlIndexFixing($AS$1,AN1521,,Trigger)</f>
        <v>1.6476364826266021E-2</v>
      </c>
      <c r="AR1521" s="189">
        <f t="shared" si="39"/>
        <v>0.78613122462808938</v>
      </c>
    </row>
    <row r="1522" spans="38:44" ht="11.25" customHeight="1" x14ac:dyDescent="0.25">
      <c r="AL1522" s="30" t="s">
        <v>38</v>
      </c>
      <c r="AM1522" s="29">
        <f>_xll.qlInterestRateIndexFixingDate(IborIndex&amp;Tenor,AN1522,Trigger)</f>
        <v>50069</v>
      </c>
      <c r="AN1522" s="29">
        <f>_xll.qlCalendarAdvance(Calendar,AN1521,AL1522,"f",,Trigger)</f>
        <v>50073</v>
      </c>
      <c r="AO1522" s="29">
        <f>_xll.qlInterestRateIndexMaturity(IborIndex&amp;Tenor,AN1522,Trigger)</f>
        <v>50101</v>
      </c>
      <c r="AP1522" s="66">
        <f>_xll.qlIndexFixing($Z$5,AM1522,,Trigger)</f>
        <v>1.6544833288358554E-2</v>
      </c>
      <c r="AQ1522" s="66">
        <f>_xll.qlIndexFixing($AS$1,AN1522,,Trigger)</f>
        <v>1.64657016292418E-2</v>
      </c>
      <c r="AR1522" s="189">
        <f t="shared" si="39"/>
        <v>0.79131659116753883</v>
      </c>
    </row>
    <row r="1523" spans="38:44" ht="11.25" customHeight="1" x14ac:dyDescent="0.25">
      <c r="AL1523" s="30" t="s">
        <v>38</v>
      </c>
      <c r="AM1523" s="29">
        <f>_xll.qlInterestRateIndexFixingDate(IborIndex&amp;Tenor,AN1523,Trigger)</f>
        <v>50076</v>
      </c>
      <c r="AN1523" s="29">
        <f>_xll.qlCalendarAdvance(Calendar,AN1522,AL1523,"f",,Trigger)</f>
        <v>50080</v>
      </c>
      <c r="AO1523" s="29">
        <f>_xll.qlInterestRateIndexMaturity(IborIndex&amp;Tenor,AN1523,Trigger)</f>
        <v>50108</v>
      </c>
      <c r="AP1523" s="66">
        <f>_xll.qlIndexFixing($Z$5,AM1523,,Trigger)</f>
        <v>1.6533226636710197E-2</v>
      </c>
      <c r="AQ1523" s="66">
        <f>_xll.qlIndexFixing($AS$1,AN1523,,Trigger)</f>
        <v>1.6454196636240655E-2</v>
      </c>
      <c r="AR1523" s="189">
        <f t="shared" si="39"/>
        <v>0.79030000469541839</v>
      </c>
    </row>
    <row r="1524" spans="38:44" ht="11.25" customHeight="1" x14ac:dyDescent="0.25">
      <c r="AL1524" s="30" t="s">
        <v>38</v>
      </c>
      <c r="AM1524" s="29">
        <f>_xll.qlInterestRateIndexFixingDate(IborIndex&amp;Tenor,AN1524,Trigger)</f>
        <v>50083</v>
      </c>
      <c r="AN1524" s="29">
        <f>_xll.qlCalendarAdvance(Calendar,AN1523,AL1524,"f",,Trigger)</f>
        <v>50087</v>
      </c>
      <c r="AO1524" s="29">
        <f>_xll.qlInterestRateIndexMaturity(IborIndex&amp;Tenor,AN1524,Trigger)</f>
        <v>50115</v>
      </c>
      <c r="AP1524" s="66">
        <f>_xll.qlIndexFixing($Z$5,AM1524,,Trigger)</f>
        <v>1.6521483239384196E-2</v>
      </c>
      <c r="AQ1524" s="66">
        <f>_xll.qlIndexFixing($AS$1,AN1524,,Trigger)</f>
        <v>1.6442745366125649E-2</v>
      </c>
      <c r="AR1524" s="189">
        <f t="shared" si="39"/>
        <v>0.78737873258547664</v>
      </c>
    </row>
    <row r="1525" spans="38:44" ht="11.25" customHeight="1" x14ac:dyDescent="0.25">
      <c r="AL1525" s="30" t="s">
        <v>38</v>
      </c>
      <c r="AM1525" s="29">
        <f>_xll.qlInterestRateIndexFixingDate(IborIndex&amp;Tenor,AN1525,Trigger)</f>
        <v>50090</v>
      </c>
      <c r="AN1525" s="29">
        <f>_xll.qlCalendarAdvance(Calendar,AN1524,AL1525,"f",,Trigger)</f>
        <v>50094</v>
      </c>
      <c r="AO1525" s="29">
        <f>_xll.qlInterestRateIndexMaturity(IborIndex&amp;Tenor,AN1525,Trigger)</f>
        <v>50122</v>
      </c>
      <c r="AP1525" s="66">
        <f>_xll.qlIndexFixing($Z$5,AM1525,,Trigger)</f>
        <v>1.6509602759010429E-2</v>
      </c>
      <c r="AQ1525" s="66">
        <f>_xll.qlIndexFixing($AS$1,AN1525,,Trigger)</f>
        <v>1.6431347818748332E-2</v>
      </c>
      <c r="AR1525" s="189">
        <f t="shared" si="39"/>
        <v>0.78254940262097172</v>
      </c>
    </row>
    <row r="1526" spans="38:44" ht="11.25" customHeight="1" x14ac:dyDescent="0.25">
      <c r="AL1526" s="30" t="s">
        <v>38</v>
      </c>
      <c r="AM1526" s="29">
        <f>_xll.qlInterestRateIndexFixingDate(IborIndex&amp;Tenor,AN1526,Trigger)</f>
        <v>50097</v>
      </c>
      <c r="AN1526" s="29">
        <f>_xll.qlCalendarAdvance(Calendar,AN1525,AL1526,"f",,Trigger)</f>
        <v>50101</v>
      </c>
      <c r="AO1526" s="29">
        <f>_xll.qlInterestRateIndexMaturity(IborIndex&amp;Tenor,AN1526,Trigger)</f>
        <v>50132</v>
      </c>
      <c r="AP1526" s="66">
        <f>_xll.qlIndexFixing($Z$5,AM1526,,Trigger)</f>
        <v>1.6496104187175196E-2</v>
      </c>
      <c r="AQ1526" s="66">
        <f>_xll.qlIndexFixing($AS$1,AN1526,,Trigger)</f>
        <v>1.6417420523992043E-2</v>
      </c>
      <c r="AR1526" s="189">
        <f t="shared" si="39"/>
        <v>0.78683663183153763</v>
      </c>
    </row>
    <row r="1527" spans="38:44" ht="11.25" customHeight="1" x14ac:dyDescent="0.25">
      <c r="AL1527" s="30" t="s">
        <v>38</v>
      </c>
      <c r="AM1527" s="29">
        <f>_xll.qlInterestRateIndexFixingDate(IborIndex&amp;Tenor,AN1527,Trigger)</f>
        <v>50104</v>
      </c>
      <c r="AN1527" s="29">
        <f>_xll.qlCalendarAdvance(Calendar,AN1526,AL1527,"f",,Trigger)</f>
        <v>50108</v>
      </c>
      <c r="AO1527" s="29">
        <f>_xll.qlInterestRateIndexMaturity(IborIndex&amp;Tenor,AN1527,Trigger)</f>
        <v>50139</v>
      </c>
      <c r="AP1527" s="66">
        <f>_xll.qlIndexFixing($Z$5,AM1527,,Trigger)</f>
        <v>1.6483917241051971E-2</v>
      </c>
      <c r="AQ1527" s="66">
        <f>_xll.qlIndexFixing($AS$1,AN1527,,Trigger)</f>
        <v>1.6406576860138567E-2</v>
      </c>
      <c r="AR1527" s="189">
        <f t="shared" si="39"/>
        <v>0.7734038091340365</v>
      </c>
    </row>
    <row r="1528" spans="38:44" ht="11.25" customHeight="1" x14ac:dyDescent="0.25">
      <c r="AL1528" s="30" t="s">
        <v>38</v>
      </c>
      <c r="AM1528" s="29">
        <f>_xll.qlInterestRateIndexFixingDate(IborIndex&amp;Tenor,AN1528,Trigger)</f>
        <v>50111</v>
      </c>
      <c r="AN1528" s="29">
        <f>_xll.qlCalendarAdvance(Calendar,AN1527,AL1528,"f",,Trigger)</f>
        <v>50115</v>
      </c>
      <c r="AO1528" s="29">
        <f>_xll.qlInterestRateIndexMaturity(IborIndex&amp;Tenor,AN1528,Trigger)</f>
        <v>50146</v>
      </c>
      <c r="AP1528" s="66">
        <f>_xll.qlIndexFixing($Z$5,AM1528,,Trigger)</f>
        <v>1.6471592109831828E-2</v>
      </c>
      <c r="AQ1528" s="66">
        <f>_xll.qlIndexFixing($AS$1,AN1528,,Trigger)</f>
        <v>1.6395357113067763E-2</v>
      </c>
      <c r="AR1528" s="189">
        <f t="shared" si="39"/>
        <v>0.76234996764065066</v>
      </c>
    </row>
    <row r="1529" spans="38:44" ht="11.25" customHeight="1" x14ac:dyDescent="0.25">
      <c r="AL1529" s="30" t="s">
        <v>38</v>
      </c>
      <c r="AM1529" s="29">
        <f>_xll.qlInterestRateIndexFixingDate(IborIndex&amp;Tenor,AN1529,Trigger)</f>
        <v>50118</v>
      </c>
      <c r="AN1529" s="29">
        <f>_xll.qlCalendarAdvance(Calendar,AN1528,AL1529,"f",,Trigger)</f>
        <v>50122</v>
      </c>
      <c r="AO1529" s="29">
        <f>_xll.qlInterestRateIndexMaturity(IborIndex&amp;Tenor,AN1529,Trigger)</f>
        <v>50153</v>
      </c>
      <c r="AP1529" s="66">
        <f>_xll.qlIndexFixing($Z$5,AM1529,,Trigger)</f>
        <v>1.6459128456176874E-2</v>
      </c>
      <c r="AQ1529" s="66">
        <f>_xll.qlIndexFixing($AS$1,AN1529,,Trigger)</f>
        <v>1.6384191102079209E-2</v>
      </c>
      <c r="AR1529" s="189">
        <f t="shared" si="39"/>
        <v>0.74937354097664999</v>
      </c>
    </row>
    <row r="1530" spans="38:44" ht="11.25" customHeight="1" x14ac:dyDescent="0.25">
      <c r="AL1530" s="30" t="s">
        <v>38</v>
      </c>
      <c r="AM1530" s="29">
        <f>_xll.qlInterestRateIndexFixingDate(IborIndex&amp;Tenor,AN1530,Trigger)</f>
        <v>50125</v>
      </c>
      <c r="AN1530" s="29">
        <f>_xll.qlCalendarAdvance(Calendar,AN1529,AL1530,"f",,Trigger)</f>
        <v>50129</v>
      </c>
      <c r="AO1530" s="29">
        <f>_xll.qlInterestRateIndexMaturity(IborIndex&amp;Tenor,AN1530,Trigger)</f>
        <v>50160</v>
      </c>
      <c r="AP1530" s="66">
        <f>_xll.qlIndexFixing($Z$5,AM1530,,Trigger)</f>
        <v>1.6446525942751783E-2</v>
      </c>
      <c r="AQ1530" s="66">
        <f>_xll.qlIndexFixing($AS$1,AN1530,,Trigger)</f>
        <v>1.637307882701303E-2</v>
      </c>
      <c r="AR1530" s="189">
        <f t="shared" si="39"/>
        <v>0.73447115738752711</v>
      </c>
    </row>
    <row r="1531" spans="38:44" ht="11.25" customHeight="1" x14ac:dyDescent="0.25">
      <c r="AL1531" s="30" t="s">
        <v>38</v>
      </c>
      <c r="AM1531" s="29">
        <f>_xll.qlInterestRateIndexFixingDate(IborIndex&amp;Tenor,AN1531,Trigger)</f>
        <v>50131</v>
      </c>
      <c r="AN1531" s="29">
        <f>_xll.qlCalendarAdvance(Calendar,AN1530,AL1531,"f",,Trigger)</f>
        <v>50137</v>
      </c>
      <c r="AO1531" s="29">
        <f>_xll.qlInterestRateIndexMaturity(IborIndex&amp;Tenor,AN1531,Trigger)</f>
        <v>50167</v>
      </c>
      <c r="AP1531" s="66">
        <f>_xll.qlIndexFixing($Z$5,AM1531,,Trigger)</f>
        <v>1.6432501142197076E-2</v>
      </c>
      <c r="AQ1531" s="66">
        <f>_xll.qlIndexFixing($AS$1,AN1531,,Trigger)</f>
        <v>1.6360857878710833E-2</v>
      </c>
      <c r="AR1531" s="189">
        <f t="shared" si="39"/>
        <v>0.71643263486242947</v>
      </c>
    </row>
    <row r="1532" spans="38:44" ht="11.25" customHeight="1" x14ac:dyDescent="0.25">
      <c r="AL1532" s="30" t="s">
        <v>38</v>
      </c>
      <c r="AM1532" s="29">
        <f>_xll.qlInterestRateIndexFixingDate(IborIndex&amp;Tenor,AN1532,Trigger)</f>
        <v>50140</v>
      </c>
      <c r="AN1532" s="29">
        <f>_xll.qlCalendarAdvance(Calendar,AN1531,AL1532,"f",,Trigger)</f>
        <v>50144</v>
      </c>
      <c r="AO1532" s="29">
        <f>_xll.qlInterestRateIndexMaturity(IborIndex&amp;Tenor,AN1532,Trigger)</f>
        <v>50174</v>
      </c>
      <c r="AP1532" s="66">
        <f>_xll.qlIndexFixing($Z$5,AM1532,,Trigger)</f>
        <v>1.6419610522902417E-2</v>
      </c>
      <c r="AQ1532" s="66">
        <f>_xll.qlIndexFixing($AS$1,AN1532,,Trigger)</f>
        <v>1.634985741266276E-2</v>
      </c>
      <c r="AR1532" s="189">
        <f t="shared" si="39"/>
        <v>0.69753110239656468</v>
      </c>
    </row>
    <row r="1533" spans="38:44" ht="11.25" customHeight="1" x14ac:dyDescent="0.25">
      <c r="AL1533" s="30" t="s">
        <v>38</v>
      </c>
      <c r="AM1533" s="29">
        <f>_xll.qlInterestRateIndexFixingDate(IborIndex&amp;Tenor,AN1533,Trigger)</f>
        <v>50147</v>
      </c>
      <c r="AN1533" s="29">
        <f>_xll.qlCalendarAdvance(Calendar,AN1532,AL1533,"f",,Trigger)</f>
        <v>50151</v>
      </c>
      <c r="AO1533" s="29">
        <f>_xll.qlInterestRateIndexMaturity(IborIndex&amp;Tenor,AN1533,Trigger)</f>
        <v>50181</v>
      </c>
      <c r="AP1533" s="66">
        <f>_xll.qlIndexFixing($Z$5,AM1533,,Trigger)</f>
        <v>1.6406580013692107E-2</v>
      </c>
      <c r="AQ1533" s="66">
        <f>_xll.qlIndexFixing($AS$1,AN1533,,Trigger)</f>
        <v>1.6338910679263019E-2</v>
      </c>
      <c r="AR1533" s="189">
        <f t="shared" si="39"/>
        <v>0.67669334429087957</v>
      </c>
    </row>
    <row r="1534" spans="38:44" ht="11.25" customHeight="1" x14ac:dyDescent="0.25">
      <c r="AL1534" s="30" t="s">
        <v>38</v>
      </c>
      <c r="AM1534" s="29">
        <f>_xll.qlInterestRateIndexFixingDate(IborIndex&amp;Tenor,AN1534,Trigger)</f>
        <v>50154</v>
      </c>
      <c r="AN1534" s="29">
        <f>_xll.qlCalendarAdvance(Calendar,AN1533,AL1534,"f",,Trigger)</f>
        <v>50158</v>
      </c>
      <c r="AO1534" s="29">
        <f>_xll.qlInterestRateIndexMaturity(IborIndex&amp;Tenor,AN1534,Trigger)</f>
        <v>50188</v>
      </c>
      <c r="AP1534" s="66">
        <f>_xll.qlIndexFixing($Z$5,AM1534,,Trigger)</f>
        <v>1.6393409277259963E-2</v>
      </c>
      <c r="AQ1534" s="66">
        <f>_xll.qlIndexFixing($AS$1,AN1534,,Trigger)</f>
        <v>1.6329228430719153E-2</v>
      </c>
      <c r="AR1534" s="189">
        <f t="shared" si="39"/>
        <v>0.64180846540810155</v>
      </c>
    </row>
    <row r="1535" spans="38:44" ht="11.25" customHeight="1" x14ac:dyDescent="0.25">
      <c r="AL1535" s="30" t="s">
        <v>38</v>
      </c>
      <c r="AM1535" s="29">
        <f>_xll.qlInterestRateIndexFixingDate(IborIndex&amp;Tenor,AN1535,Trigger)</f>
        <v>50160</v>
      </c>
      <c r="AN1535" s="29">
        <f>_xll.qlCalendarAdvance(Calendar,AN1534,AL1535,"f",,Trigger)</f>
        <v>50165</v>
      </c>
      <c r="AO1535" s="29">
        <f>_xll.qlInterestRateIndexMaturity(IborIndex&amp;Tenor,AN1535,Trigger)</f>
        <v>50196</v>
      </c>
      <c r="AP1535" s="66">
        <f>_xll.qlIndexFixing($Z$5,AM1535,,Trigger)</f>
        <v>1.6379506912583722E-2</v>
      </c>
      <c r="AQ1535" s="66">
        <f>_xll.qlIndexFixing($AS$1,AN1535,,Trigger)</f>
        <v>1.6317178409774036E-2</v>
      </c>
      <c r="AR1535" s="189">
        <f t="shared" si="39"/>
        <v>0.62328502809686626</v>
      </c>
    </row>
    <row r="1536" spans="38:44" ht="11.25" customHeight="1" x14ac:dyDescent="0.25">
      <c r="AL1536" s="30" t="s">
        <v>38</v>
      </c>
      <c r="AM1536" s="29">
        <f>_xll.qlInterestRateIndexFixingDate(IborIndex&amp;Tenor,AN1536,Trigger)</f>
        <v>50168</v>
      </c>
      <c r="AN1536" s="29">
        <f>_xll.qlCalendarAdvance(Calendar,AN1535,AL1536,"f",,Trigger)</f>
        <v>50172</v>
      </c>
      <c r="AO1536" s="29">
        <f>_xll.qlInterestRateIndexMaturity(IborIndex&amp;Tenor,AN1536,Trigger)</f>
        <v>50203</v>
      </c>
      <c r="AP1536" s="66">
        <f>_xll.qlIndexFixing($Z$5,AM1536,,Trigger)</f>
        <v>1.6366044003125503E-2</v>
      </c>
      <c r="AQ1536" s="66">
        <f>_xll.qlIndexFixing($AS$1,AN1536,,Trigger)</f>
        <v>1.6306392873375042E-2</v>
      </c>
      <c r="AR1536" s="189">
        <f t="shared" si="39"/>
        <v>0.59651129750461218</v>
      </c>
    </row>
    <row r="1537" spans="38:44" ht="11.25" customHeight="1" x14ac:dyDescent="0.25">
      <c r="AL1537" s="30" t="s">
        <v>38</v>
      </c>
      <c r="AM1537" s="29">
        <f>_xll.qlInterestRateIndexFixingDate(IborIndex&amp;Tenor,AN1537,Trigger)</f>
        <v>50175</v>
      </c>
      <c r="AN1537" s="29">
        <f>_xll.qlCalendarAdvance(Calendar,AN1536,AL1537,"f",,Trigger)</f>
        <v>50179</v>
      </c>
      <c r="AO1537" s="29">
        <f>_xll.qlInterestRateIndexMaturity(IborIndex&amp;Tenor,AN1537,Trigger)</f>
        <v>50210</v>
      </c>
      <c r="AP1537" s="66">
        <f>_xll.qlIndexFixing($Z$5,AM1537,,Trigger)</f>
        <v>1.6352439824562484E-2</v>
      </c>
      <c r="AQ1537" s="66">
        <f>_xll.qlIndexFixing($AS$1,AN1537,,Trigger)</f>
        <v>1.6295661069004874E-2</v>
      </c>
      <c r="AR1537" s="189">
        <f t="shared" si="39"/>
        <v>0.56778755557609917</v>
      </c>
    </row>
    <row r="1538" spans="38:44" ht="11.25" customHeight="1" x14ac:dyDescent="0.25">
      <c r="AL1538" s="30" t="s">
        <v>38</v>
      </c>
      <c r="AM1538" s="29">
        <f>_xll.qlInterestRateIndexFixingDate(IborIndex&amp;Tenor,AN1538,Trigger)</f>
        <v>50182</v>
      </c>
      <c r="AN1538" s="29">
        <f>_xll.qlCalendarAdvance(Calendar,AN1537,AL1538,"f",,Trigger)</f>
        <v>50186</v>
      </c>
      <c r="AO1538" s="29">
        <f>_xll.qlInterestRateIndexMaturity(IborIndex&amp;Tenor,AN1538,Trigger)</f>
        <v>50217</v>
      </c>
      <c r="AP1538" s="66">
        <f>_xll.qlIndexFixing($Z$5,AM1538,,Trigger)</f>
        <v>1.6338694039610916E-2</v>
      </c>
      <c r="AQ1538" s="66">
        <f>_xll.qlIndexFixing($AS$1,AN1538,,Trigger)</f>
        <v>1.6284982996501163E-2</v>
      </c>
      <c r="AR1538" s="189">
        <f t="shared" si="39"/>
        <v>0.53711043109753298</v>
      </c>
    </row>
    <row r="1539" spans="38:44" ht="11.25" customHeight="1" x14ac:dyDescent="0.25">
      <c r="AL1539" s="30" t="s">
        <v>38</v>
      </c>
      <c r="AM1539" s="29">
        <f>_xll.qlInterestRateIndexFixingDate(IborIndex&amp;Tenor,AN1539,Trigger)</f>
        <v>50189</v>
      </c>
      <c r="AN1539" s="29">
        <f>_xll.qlCalendarAdvance(Calendar,AN1538,AL1539,"f",,Trigger)</f>
        <v>50193</v>
      </c>
      <c r="AO1539" s="29">
        <f>_xll.qlInterestRateIndexMaturity(IborIndex&amp;Tenor,AN1539,Trigger)</f>
        <v>50223</v>
      </c>
      <c r="AP1539" s="66">
        <f>_xll.qlIndexFixing($Z$5,AM1539,,Trigger)</f>
        <v>1.632544038144168E-2</v>
      </c>
      <c r="AQ1539" s="66">
        <f>_xll.qlIndexFixing($AS$1,AN1539,,Trigger)</f>
        <v>1.6274358655716525E-2</v>
      </c>
      <c r="AR1539" s="189">
        <f t="shared" ref="AR1539:AR1602" si="40">(AP1539-AQ1539)*10000</f>
        <v>0.51081725725155014</v>
      </c>
    </row>
    <row r="1540" spans="38:44" ht="11.25" customHeight="1" x14ac:dyDescent="0.25">
      <c r="AL1540" s="30" t="s">
        <v>38</v>
      </c>
      <c r="AM1540" s="29">
        <f>_xll.qlInterestRateIndexFixingDate(IborIndex&amp;Tenor,AN1540,Trigger)</f>
        <v>50196</v>
      </c>
      <c r="AN1540" s="29">
        <f>_xll.qlCalendarAdvance(Calendar,AN1539,AL1540,"f",,Trigger)</f>
        <v>50200</v>
      </c>
      <c r="AO1540" s="29">
        <f>_xll.qlInterestRateIndexMaturity(IborIndex&amp;Tenor,AN1540,Trigger)</f>
        <v>50230</v>
      </c>
      <c r="AP1540" s="66">
        <f>_xll.qlIndexFixing($Z$5,AM1540,,Trigger)</f>
        <v>1.631142119857909E-2</v>
      </c>
      <c r="AQ1540" s="66">
        <f>_xll.qlIndexFixing($AS$1,AN1540,,Trigger)</f>
        <v>1.6263788046501082E-2</v>
      </c>
      <c r="AR1540" s="189">
        <f t="shared" si="40"/>
        <v>0.47633152078008223</v>
      </c>
    </row>
    <row r="1541" spans="38:44" ht="11.25" customHeight="1" x14ac:dyDescent="0.25">
      <c r="AL1541" s="30" t="s">
        <v>38</v>
      </c>
      <c r="AM1541" s="29">
        <f>_xll.qlInterestRateIndexFixingDate(IborIndex&amp;Tenor,AN1541,Trigger)</f>
        <v>50203</v>
      </c>
      <c r="AN1541" s="29">
        <f>_xll.qlCalendarAdvance(Calendar,AN1540,AL1541,"f",,Trigger)</f>
        <v>50207</v>
      </c>
      <c r="AO1541" s="29">
        <f>_xll.qlInterestRateIndexMaturity(IborIndex&amp;Tenor,AN1541,Trigger)</f>
        <v>50237</v>
      </c>
      <c r="AP1541" s="66">
        <f>_xll.qlIndexFixing($Z$5,AM1541,,Trigger)</f>
        <v>1.6297259427521915E-2</v>
      </c>
      <c r="AQ1541" s="66">
        <f>_xll.qlIndexFixing($AS$1,AN1541,,Trigger)</f>
        <v>1.6253271168699956E-2</v>
      </c>
      <c r="AR1541" s="189">
        <f t="shared" si="40"/>
        <v>0.4398825882195867</v>
      </c>
    </row>
    <row r="1542" spans="38:44" ht="11.25" customHeight="1" x14ac:dyDescent="0.25">
      <c r="AL1542" s="30" t="s">
        <v>38</v>
      </c>
      <c r="AM1542" s="29">
        <f>_xll.qlInterestRateIndexFixingDate(IborIndex&amp;Tenor,AN1542,Trigger)</f>
        <v>50210</v>
      </c>
      <c r="AN1542" s="29">
        <f>_xll.qlCalendarAdvance(Calendar,AN1541,AL1542,"f",,Trigger)</f>
        <v>50214</v>
      </c>
      <c r="AO1542" s="29">
        <f>_xll.qlInterestRateIndexMaturity(IborIndex&amp;Tenor,AN1542,Trigger)</f>
        <v>50244</v>
      </c>
      <c r="AP1542" s="66">
        <f>_xll.qlIndexFixing($Z$5,AM1542,,Trigger)</f>
        <v>1.6282954731014598E-2</v>
      </c>
      <c r="AQ1542" s="66">
        <f>_xll.qlIndexFixing($AS$1,AN1542,,Trigger)</f>
        <v>1.6242808022163269E-2</v>
      </c>
      <c r="AR1542" s="189">
        <f t="shared" si="40"/>
        <v>0.40146708851329649</v>
      </c>
    </row>
    <row r="1543" spans="38:44" ht="11.25" customHeight="1" x14ac:dyDescent="0.25">
      <c r="AL1543" s="30" t="s">
        <v>38</v>
      </c>
      <c r="AM1543" s="29">
        <f>_xll.qlInterestRateIndexFixingDate(IborIndex&amp;Tenor,AN1543,Trigger)</f>
        <v>50217</v>
      </c>
      <c r="AN1543" s="29">
        <f>_xll.qlCalendarAdvance(Calendar,AN1542,AL1543,"f",,Trigger)</f>
        <v>50221</v>
      </c>
      <c r="AO1543" s="29">
        <f>_xll.qlInterestRateIndexMaturity(IborIndex&amp;Tenor,AN1543,Trigger)</f>
        <v>50252</v>
      </c>
      <c r="AP1543" s="66">
        <f>_xll.qlIndexFixing($Z$5,AM1543,,Trigger)</f>
        <v>1.6267829214696966E-2</v>
      </c>
      <c r="AQ1543" s="66">
        <f>_xll.qlIndexFixing($AS$1,AN1543,,Trigger)</f>
        <v>1.6232398606738641E-2</v>
      </c>
      <c r="AR1543" s="189">
        <f t="shared" si="40"/>
        <v>0.35430607958325533</v>
      </c>
    </row>
    <row r="1544" spans="38:44" ht="11.25" customHeight="1" x14ac:dyDescent="0.25">
      <c r="AL1544" s="30" t="s">
        <v>38</v>
      </c>
      <c r="AM1544" s="29">
        <f>_xll.qlInterestRateIndexFixingDate(IborIndex&amp;Tenor,AN1544,Trigger)</f>
        <v>50224</v>
      </c>
      <c r="AN1544" s="29">
        <f>_xll.qlCalendarAdvance(Calendar,AN1543,AL1544,"f",,Trigger)</f>
        <v>50228</v>
      </c>
      <c r="AO1544" s="29">
        <f>_xll.qlInterestRateIndexMaturity(IborIndex&amp;Tenor,AN1544,Trigger)</f>
        <v>50259</v>
      </c>
      <c r="AP1544" s="66">
        <f>_xll.qlIndexFixing($Z$5,AM1544,,Trigger)</f>
        <v>1.6253226708909187E-2</v>
      </c>
      <c r="AQ1544" s="66">
        <f>_xll.qlIndexFixing($AS$1,AN1544,,Trigger)</f>
        <v>1.6222042922283686E-2</v>
      </c>
      <c r="AR1544" s="189">
        <f t="shared" si="40"/>
        <v>0.31183786625501447</v>
      </c>
    </row>
    <row r="1545" spans="38:44" ht="11.25" customHeight="1" x14ac:dyDescent="0.25">
      <c r="AL1545" s="30" t="s">
        <v>38</v>
      </c>
      <c r="AM1545" s="29">
        <f>_xll.qlInterestRateIndexFixingDate(IborIndex&amp;Tenor,AN1545,Trigger)</f>
        <v>50231</v>
      </c>
      <c r="AN1545" s="29">
        <f>_xll.qlCalendarAdvance(Calendar,AN1544,AL1545,"f",,Trigger)</f>
        <v>50235</v>
      </c>
      <c r="AO1545" s="29">
        <f>_xll.qlInterestRateIndexMaturity(IborIndex&amp;Tenor,AN1545,Trigger)</f>
        <v>50266</v>
      </c>
      <c r="AP1545" s="66">
        <f>_xll.qlIndexFixing($Z$5,AM1545,,Trigger)</f>
        <v>1.6238480235965792E-2</v>
      </c>
      <c r="AQ1545" s="66">
        <f>_xll.qlIndexFixing($AS$1,AN1545,,Trigger)</f>
        <v>1.6211740968646027E-2</v>
      </c>
      <c r="AR1545" s="189">
        <f t="shared" si="40"/>
        <v>0.26739267319764864</v>
      </c>
    </row>
    <row r="1546" spans="38:44" ht="11.25" customHeight="1" x14ac:dyDescent="0.25">
      <c r="AL1546" s="30" t="s">
        <v>38</v>
      </c>
      <c r="AM1546" s="29">
        <f>_xll.qlInterestRateIndexFixingDate(IborIndex&amp;Tenor,AN1546,Trigger)</f>
        <v>50238</v>
      </c>
      <c r="AN1546" s="29">
        <f>_xll.qlCalendarAdvance(Calendar,AN1545,AL1546,"f",,Trigger)</f>
        <v>50242</v>
      </c>
      <c r="AO1546" s="29">
        <f>_xll.qlInterestRateIndexMaturity(IborIndex&amp;Tenor,AN1546,Trigger)</f>
        <v>50273</v>
      </c>
      <c r="AP1546" s="66">
        <f>_xll.qlIndexFixing($Z$5,AM1546,,Trigger)</f>
        <v>1.6223589458639762E-2</v>
      </c>
      <c r="AQ1546" s="66">
        <f>_xll.qlIndexFixing($AS$1,AN1546,,Trigger)</f>
        <v>1.6201492745680779E-2</v>
      </c>
      <c r="AR1546" s="189">
        <f t="shared" si="40"/>
        <v>0.22096712958982745</v>
      </c>
    </row>
    <row r="1547" spans="38:44" ht="11.25" customHeight="1" x14ac:dyDescent="0.25">
      <c r="AL1547" s="30" t="s">
        <v>38</v>
      </c>
      <c r="AM1547" s="29">
        <f>_xll.qlInterestRateIndexFixingDate(IborIndex&amp;Tenor,AN1547,Trigger)</f>
        <v>50245</v>
      </c>
      <c r="AN1547" s="29">
        <f>_xll.qlCalendarAdvance(Calendar,AN1546,AL1547,"f",,Trigger)</f>
        <v>50249</v>
      </c>
      <c r="AO1547" s="29">
        <f>_xll.qlInterestRateIndexMaturity(IborIndex&amp;Tenor,AN1547,Trigger)</f>
        <v>50280</v>
      </c>
      <c r="AP1547" s="66">
        <f>_xll.qlIndexFixing($Z$5,AM1547,,Trigger)</f>
        <v>1.6208554039706651E-2</v>
      </c>
      <c r="AQ1547" s="66">
        <f>_xll.qlIndexFixing($AS$1,AN1547,,Trigger)</f>
        <v>1.6191298253235564E-2</v>
      </c>
      <c r="AR1547" s="189">
        <f t="shared" si="40"/>
        <v>0.17255786471086915</v>
      </c>
    </row>
    <row r="1548" spans="38:44" ht="11.25" customHeight="1" x14ac:dyDescent="0.25">
      <c r="AL1548" s="30" t="s">
        <v>38</v>
      </c>
      <c r="AM1548" s="29">
        <f>_xll.qlInterestRateIndexFixingDate(IborIndex&amp;Tenor,AN1548,Trigger)</f>
        <v>50252</v>
      </c>
      <c r="AN1548" s="29">
        <f>_xll.qlCalendarAdvance(Calendar,AN1547,AL1548,"f",,Trigger)</f>
        <v>50256</v>
      </c>
      <c r="AO1548" s="29">
        <f>_xll.qlInterestRateIndexMaturity(IborIndex&amp;Tenor,AN1548,Trigger)</f>
        <v>50287</v>
      </c>
      <c r="AP1548" s="66">
        <f>_xll.qlIndexFixing($Z$5,AM1548,,Trigger)</f>
        <v>1.6193531877967592E-2</v>
      </c>
      <c r="AQ1548" s="66">
        <f>_xll.qlIndexFixing($AS$1,AN1548,,Trigger)</f>
        <v>1.6181157491172993E-2</v>
      </c>
      <c r="AR1548" s="189">
        <f t="shared" si="40"/>
        <v>0.12374386794598846</v>
      </c>
    </row>
    <row r="1549" spans="38:44" ht="11.25" customHeight="1" x14ac:dyDescent="0.25">
      <c r="AL1549" s="30" t="s">
        <v>38</v>
      </c>
      <c r="AM1549" s="29">
        <f>_xll.qlInterestRateIndexFixingDate(IborIndex&amp;Tenor,AN1549,Trigger)</f>
        <v>50259</v>
      </c>
      <c r="AN1549" s="29">
        <f>_xll.qlCalendarAdvance(Calendar,AN1548,AL1549,"f",,Trigger)</f>
        <v>50263</v>
      </c>
      <c r="AO1549" s="29">
        <f>_xll.qlInterestRateIndexMaturity(IborIndex&amp;Tenor,AN1549,Trigger)</f>
        <v>50294</v>
      </c>
      <c r="AP1549" s="66">
        <f>_xll.qlIndexFixing($Z$5,AM1549,,Trigger)</f>
        <v>1.6179813291130749E-2</v>
      </c>
      <c r="AQ1549" s="66">
        <f>_xll.qlIndexFixing($AS$1,AN1549,,Trigger)</f>
        <v>1.6171070459338188E-2</v>
      </c>
      <c r="AR1549" s="189">
        <f t="shared" si="40"/>
        <v>8.7428317925609955E-2</v>
      </c>
    </row>
    <row r="1550" spans="38:44" ht="11.25" customHeight="1" x14ac:dyDescent="0.25">
      <c r="AL1550" s="30" t="s">
        <v>38</v>
      </c>
      <c r="AM1550" s="29">
        <f>_xll.qlInterestRateIndexFixingDate(IborIndex&amp;Tenor,AN1550,Trigger)</f>
        <v>50266</v>
      </c>
      <c r="AN1550" s="29">
        <f>_xll.qlCalendarAdvance(Calendar,AN1549,AL1550,"f",,Trigger)</f>
        <v>50270</v>
      </c>
      <c r="AO1550" s="29">
        <f>_xll.qlInterestRateIndexMaturity(IborIndex&amp;Tenor,AN1550,Trigger)</f>
        <v>50301</v>
      </c>
      <c r="AP1550" s="66">
        <f>_xll.qlIndexFixing($Z$5,AM1550,,Trigger)</f>
        <v>1.616769925378847E-2</v>
      </c>
      <c r="AQ1550" s="66">
        <f>_xll.qlIndexFixing($AS$1,AN1550,,Trigger)</f>
        <v>1.6161037157596259E-2</v>
      </c>
      <c r="AR1550" s="189">
        <f t="shared" si="40"/>
        <v>6.6620961922114752E-2</v>
      </c>
    </row>
    <row r="1551" spans="38:44" ht="11.25" customHeight="1" x14ac:dyDescent="0.25">
      <c r="AL1551" s="30" t="s">
        <v>38</v>
      </c>
      <c r="AM1551" s="29">
        <f>_xll.qlInterestRateIndexFixingDate(IborIndex&amp;Tenor,AN1551,Trigger)</f>
        <v>50273</v>
      </c>
      <c r="AN1551" s="29">
        <f>_xll.qlCalendarAdvance(Calendar,AN1550,AL1551,"f",,Trigger)</f>
        <v>50277</v>
      </c>
      <c r="AO1551" s="29">
        <f>_xll.qlInterestRateIndexMaturity(IborIndex&amp;Tenor,AN1551,Trigger)</f>
        <v>50308</v>
      </c>
      <c r="AP1551" s="66">
        <f>_xll.qlIndexFixing($Z$5,AM1551,,Trigger)</f>
        <v>1.6157210638547619E-2</v>
      </c>
      <c r="AQ1551" s="66">
        <f>_xll.qlIndexFixing($AS$1,AN1551,,Trigger)</f>
        <v>1.6151057585799822E-2</v>
      </c>
      <c r="AR1551" s="189">
        <f t="shared" si="40"/>
        <v>6.1530527477975105E-2</v>
      </c>
    </row>
    <row r="1552" spans="38:44" ht="11.25" customHeight="1" x14ac:dyDescent="0.25">
      <c r="AL1552" s="30" t="s">
        <v>38</v>
      </c>
      <c r="AM1552" s="29">
        <f>_xll.qlInterestRateIndexFixingDate(IborIndex&amp;Tenor,AN1552,Trigger)</f>
        <v>50280</v>
      </c>
      <c r="AN1552" s="29">
        <f>_xll.qlCalendarAdvance(Calendar,AN1551,AL1552,"f",,Trigger)</f>
        <v>50284</v>
      </c>
      <c r="AO1552" s="29">
        <f>_xll.qlInterestRateIndexMaturity(IborIndex&amp;Tenor,AN1552,Trigger)</f>
        <v>50314</v>
      </c>
      <c r="AP1552" s="66">
        <f>_xll.qlIndexFixing($Z$5,AM1552,,Trigger)</f>
        <v>1.6148581232899417E-2</v>
      </c>
      <c r="AQ1552" s="66">
        <f>_xll.qlIndexFixing($AS$1,AN1552,,Trigger)</f>
        <v>1.6141131743803994E-2</v>
      </c>
      <c r="AR1552" s="189">
        <f t="shared" si="40"/>
        <v>7.4494890954235338E-2</v>
      </c>
    </row>
    <row r="1553" spans="38:44" ht="11.25" customHeight="1" x14ac:dyDescent="0.25">
      <c r="AL1553" s="30" t="s">
        <v>38</v>
      </c>
      <c r="AM1553" s="29">
        <f>_xll.qlInterestRateIndexFixingDate(IborIndex&amp;Tenor,AN1553,Trigger)</f>
        <v>50287</v>
      </c>
      <c r="AN1553" s="29">
        <f>_xll.qlCalendarAdvance(Calendar,AN1552,AL1553,"f",,Trigger)</f>
        <v>50291</v>
      </c>
      <c r="AO1553" s="29">
        <f>_xll.qlInterestRateIndexMaturity(IborIndex&amp;Tenor,AN1553,Trigger)</f>
        <v>50321</v>
      </c>
      <c r="AP1553" s="66">
        <f>_xll.qlIndexFixing($Z$5,AM1553,,Trigger)</f>
        <v>1.6140546926548538E-2</v>
      </c>
      <c r="AQ1553" s="66">
        <f>_xll.qlIndexFixing($AS$1,AN1553,,Trigger)</f>
        <v>1.6131259631471384E-2</v>
      </c>
      <c r="AR1553" s="189">
        <f t="shared" si="40"/>
        <v>9.2872950771538676E-2</v>
      </c>
    </row>
    <row r="1554" spans="38:44" ht="11.25" customHeight="1" x14ac:dyDescent="0.25">
      <c r="AL1554" s="30" t="s">
        <v>38</v>
      </c>
      <c r="AM1554" s="29">
        <f>_xll.qlInterestRateIndexFixingDate(IborIndex&amp;Tenor,AN1554,Trigger)</f>
        <v>50294</v>
      </c>
      <c r="AN1554" s="29">
        <f>_xll.qlCalendarAdvance(Calendar,AN1553,AL1554,"f",,Trigger)</f>
        <v>50298</v>
      </c>
      <c r="AO1554" s="29">
        <f>_xll.qlInterestRateIndexMaturity(IborIndex&amp;Tenor,AN1554,Trigger)</f>
        <v>50328</v>
      </c>
      <c r="AP1554" s="66">
        <f>_xll.qlIndexFixing($Z$5,AM1554,,Trigger)</f>
        <v>1.6132459892852502E-2</v>
      </c>
      <c r="AQ1554" s="66">
        <f>_xll.qlIndexFixing($AS$1,AN1554,,Trigger)</f>
        <v>1.6121441248654611E-2</v>
      </c>
      <c r="AR1554" s="189">
        <f t="shared" si="40"/>
        <v>0.11018644197891003</v>
      </c>
    </row>
    <row r="1555" spans="38:44" ht="11.25" customHeight="1" x14ac:dyDescent="0.25">
      <c r="AL1555" s="30" t="s">
        <v>38</v>
      </c>
      <c r="AM1555" s="29">
        <f>_xll.qlInterestRateIndexFixingDate(IborIndex&amp;Tenor,AN1555,Trigger)</f>
        <v>50301</v>
      </c>
      <c r="AN1555" s="29">
        <f>_xll.qlCalendarAdvance(Calendar,AN1554,AL1555,"f",,Trigger)</f>
        <v>50305</v>
      </c>
      <c r="AO1555" s="29">
        <f>_xll.qlInterestRateIndexMaturity(IborIndex&amp;Tenor,AN1555,Trigger)</f>
        <v>50335</v>
      </c>
      <c r="AP1555" s="66">
        <f>_xll.qlIndexFixing($Z$5,AM1555,,Trigger)</f>
        <v>1.6124320050439067E-2</v>
      </c>
      <c r="AQ1555" s="66">
        <f>_xll.qlIndexFixing($AS$1,AN1555,,Trigger)</f>
        <v>1.6111676595218782E-2</v>
      </c>
      <c r="AR1555" s="189">
        <f t="shared" si="40"/>
        <v>0.12643455220284761</v>
      </c>
    </row>
    <row r="1556" spans="38:44" ht="11.25" customHeight="1" x14ac:dyDescent="0.25">
      <c r="AL1556" s="30" t="s">
        <v>38</v>
      </c>
      <c r="AM1556" s="29">
        <f>_xll.qlInterestRateIndexFixingDate(IborIndex&amp;Tenor,AN1556,Trigger)</f>
        <v>50308</v>
      </c>
      <c r="AN1556" s="29">
        <f>_xll.qlCalendarAdvance(Calendar,AN1555,AL1556,"f",,Trigger)</f>
        <v>50312</v>
      </c>
      <c r="AO1556" s="29">
        <f>_xll.qlInterestRateIndexMaturity(IborIndex&amp;Tenor,AN1556,Trigger)</f>
        <v>50342</v>
      </c>
      <c r="AP1556" s="66">
        <f>_xll.qlIndexFixing($Z$5,AM1556,,Trigger)</f>
        <v>1.6116127317935991E-2</v>
      </c>
      <c r="AQ1556" s="66">
        <f>_xll.qlIndexFixing($AS$1,AN1556,,Trigger)</f>
        <v>1.6101965671019014E-2</v>
      </c>
      <c r="AR1556" s="189">
        <f t="shared" si="40"/>
        <v>0.14161646916976967</v>
      </c>
    </row>
    <row r="1557" spans="38:44" ht="11.25" customHeight="1" x14ac:dyDescent="0.25">
      <c r="AL1557" s="30" t="s">
        <v>38</v>
      </c>
      <c r="AM1557" s="29">
        <f>_xll.qlInterestRateIndexFixingDate(IborIndex&amp;Tenor,AN1557,Trigger)</f>
        <v>50315</v>
      </c>
      <c r="AN1557" s="29">
        <f>_xll.qlCalendarAdvance(Calendar,AN1556,AL1557,"f",,Trigger)</f>
        <v>50319</v>
      </c>
      <c r="AO1557" s="29">
        <f>_xll.qlInterestRateIndexMaturity(IborIndex&amp;Tenor,AN1557,Trigger)</f>
        <v>50350</v>
      </c>
      <c r="AP1557" s="66">
        <f>_xll.qlIndexFixing($Z$5,AM1557,,Trigger)</f>
        <v>1.6107648037654548E-2</v>
      </c>
      <c r="AQ1557" s="66">
        <f>_xll.qlIndexFixing($AS$1,AN1557,,Trigger)</f>
        <v>1.6092308475922912E-2</v>
      </c>
      <c r="AR1557" s="189">
        <f t="shared" si="40"/>
        <v>0.15339561731636531</v>
      </c>
    </row>
    <row r="1558" spans="38:44" ht="11.25" customHeight="1" x14ac:dyDescent="0.25">
      <c r="AL1558" s="30" t="s">
        <v>38</v>
      </c>
      <c r="AM1558" s="29">
        <f>_xll.qlInterestRateIndexFixingDate(IborIndex&amp;Tenor,AN1558,Trigger)</f>
        <v>50322</v>
      </c>
      <c r="AN1558" s="29">
        <f>_xll.qlCalendarAdvance(Calendar,AN1557,AL1558,"f",,Trigger)</f>
        <v>50326</v>
      </c>
      <c r="AO1558" s="29">
        <f>_xll.qlInterestRateIndexMaturity(IborIndex&amp;Tenor,AN1558,Trigger)</f>
        <v>50357</v>
      </c>
      <c r="AP1558" s="66">
        <f>_xll.qlIndexFixing($Z$5,AM1558,,Trigger)</f>
        <v>1.609934511289134E-2</v>
      </c>
      <c r="AQ1558" s="66">
        <f>_xll.qlIndexFixing($AS$1,AN1558,,Trigger)</f>
        <v>1.608270500978809E-2</v>
      </c>
      <c r="AR1558" s="189">
        <f t="shared" si="40"/>
        <v>0.16640103103249954</v>
      </c>
    </row>
    <row r="1559" spans="38:44" ht="11.25" customHeight="1" x14ac:dyDescent="0.25">
      <c r="AL1559" s="30" t="s">
        <v>38</v>
      </c>
      <c r="AM1559" s="29">
        <f>_xll.qlInterestRateIndexFixingDate(IborIndex&amp;Tenor,AN1559,Trigger)</f>
        <v>50329</v>
      </c>
      <c r="AN1559" s="29">
        <f>_xll.qlCalendarAdvance(Calendar,AN1558,AL1559,"f",,Trigger)</f>
        <v>50333</v>
      </c>
      <c r="AO1559" s="29">
        <f>_xll.qlInterestRateIndexMaturity(IborIndex&amp;Tenor,AN1559,Trigger)</f>
        <v>50364</v>
      </c>
      <c r="AP1559" s="66">
        <f>_xll.qlIndexFixing($Z$5,AM1559,,Trigger)</f>
        <v>1.6090989045930391E-2</v>
      </c>
      <c r="AQ1559" s="66">
        <f>_xll.qlIndexFixing($AS$1,AN1559,,Trigger)</f>
        <v>1.607315527247466E-2</v>
      </c>
      <c r="AR1559" s="189">
        <f t="shared" si="40"/>
        <v>0.17833773455731838</v>
      </c>
    </row>
    <row r="1560" spans="38:44" ht="11.25" customHeight="1" x14ac:dyDescent="0.25">
      <c r="AL1560" s="30" t="s">
        <v>38</v>
      </c>
      <c r="AM1560" s="29">
        <f>_xll.qlInterestRateIndexFixingDate(IborIndex&amp;Tenor,AN1560,Trigger)</f>
        <v>50336</v>
      </c>
      <c r="AN1560" s="29">
        <f>_xll.qlCalendarAdvance(Calendar,AN1559,AL1560,"f",,Trigger)</f>
        <v>50340</v>
      </c>
      <c r="AO1560" s="29">
        <f>_xll.qlInterestRateIndexMaturity(IborIndex&amp;Tenor,AN1560,Trigger)</f>
        <v>50371</v>
      </c>
      <c r="AP1560" s="66">
        <f>_xll.qlIndexFixing($Z$5,AM1560,,Trigger)</f>
        <v>1.608257975540453E-2</v>
      </c>
      <c r="AQ1560" s="66">
        <f>_xll.qlIndexFixing($AS$1,AN1560,,Trigger)</f>
        <v>1.6063659263852725E-2</v>
      </c>
      <c r="AR1560" s="189">
        <f t="shared" si="40"/>
        <v>0.18920491551804863</v>
      </c>
    </row>
    <row r="1561" spans="38:44" ht="11.25" customHeight="1" x14ac:dyDescent="0.25">
      <c r="AL1561" s="30" t="s">
        <v>38</v>
      </c>
      <c r="AM1561" s="29">
        <f>_xll.qlInterestRateIndexFixingDate(IborIndex&amp;Tenor,AN1561,Trigger)</f>
        <v>50343</v>
      </c>
      <c r="AN1561" s="29">
        <f>_xll.qlCalendarAdvance(Calendar,AN1560,AL1561,"f",,Trigger)</f>
        <v>50347</v>
      </c>
      <c r="AO1561" s="29">
        <f>_xll.qlInterestRateIndexMaturity(IborIndex&amp;Tenor,AN1561,Trigger)</f>
        <v>50377</v>
      </c>
      <c r="AP1561" s="66">
        <f>_xll.qlIndexFixing($Z$5,AM1561,,Trigger)</f>
        <v>1.6074367456095473E-2</v>
      </c>
      <c r="AQ1561" s="66">
        <f>_xll.qlIndexFixing($AS$1,AN1561,,Trigger)</f>
        <v>1.6054216983782399E-2</v>
      </c>
      <c r="AR1561" s="189">
        <f t="shared" si="40"/>
        <v>0.20150472313074097</v>
      </c>
    </row>
    <row r="1562" spans="38:44" ht="11.25" customHeight="1" x14ac:dyDescent="0.25">
      <c r="AL1562" s="30" t="s">
        <v>38</v>
      </c>
      <c r="AM1562" s="29">
        <f>_xll.qlInterestRateIndexFixingDate(IborIndex&amp;Tenor,AN1562,Trigger)</f>
        <v>50350</v>
      </c>
      <c r="AN1562" s="29">
        <f>_xll.qlCalendarAdvance(Calendar,AN1561,AL1562,"f",,Trigger)</f>
        <v>50354</v>
      </c>
      <c r="AO1562" s="29">
        <f>_xll.qlInterestRateIndexMaturity(IborIndex&amp;Tenor,AN1562,Trigger)</f>
        <v>50384</v>
      </c>
      <c r="AP1562" s="66">
        <f>_xll.qlIndexFixing($Z$5,AM1562,,Trigger)</f>
        <v>1.6065855674277429E-2</v>
      </c>
      <c r="AQ1562" s="66">
        <f>_xll.qlIndexFixing($AS$1,AN1562,,Trigger)</f>
        <v>1.6044828432128788E-2</v>
      </c>
      <c r="AR1562" s="189">
        <f t="shared" si="40"/>
        <v>0.21027242148641268</v>
      </c>
    </row>
    <row r="1563" spans="38:44" ht="11.25" customHeight="1" x14ac:dyDescent="0.25">
      <c r="AL1563" s="30" t="s">
        <v>38</v>
      </c>
      <c r="AM1563" s="29">
        <f>_xll.qlInterestRateIndexFixingDate(IborIndex&amp;Tenor,AN1563,Trigger)</f>
        <v>50357</v>
      </c>
      <c r="AN1563" s="29">
        <f>_xll.qlCalendarAdvance(Calendar,AN1562,AL1563,"f",,Trigger)</f>
        <v>50361</v>
      </c>
      <c r="AO1563" s="29">
        <f>_xll.qlInterestRateIndexMaturity(IborIndex&amp;Tenor,AN1563,Trigger)</f>
        <v>50391</v>
      </c>
      <c r="AP1563" s="66">
        <f>_xll.qlIndexFixing($Z$5,AM1563,,Trigger)</f>
        <v>1.6057290432785365E-2</v>
      </c>
      <c r="AQ1563" s="66">
        <f>_xll.qlIndexFixing($AS$1,AN1563,,Trigger)</f>
        <v>1.6035493608761997E-2</v>
      </c>
      <c r="AR1563" s="189">
        <f t="shared" si="40"/>
        <v>0.21796824023367911</v>
      </c>
    </row>
    <row r="1564" spans="38:44" ht="11.25" customHeight="1" x14ac:dyDescent="0.25">
      <c r="AL1564" s="30" t="s">
        <v>38</v>
      </c>
      <c r="AM1564" s="29">
        <f>_xll.qlInterestRateIndexFixingDate(IborIndex&amp;Tenor,AN1564,Trigger)</f>
        <v>50364</v>
      </c>
      <c r="AN1564" s="29">
        <f>_xll.qlCalendarAdvance(Calendar,AN1563,AL1564,"f",,Trigger)</f>
        <v>50368</v>
      </c>
      <c r="AO1564" s="29">
        <f>_xll.qlInterestRateIndexMaturity(IborIndex&amp;Tenor,AN1564,Trigger)</f>
        <v>50398</v>
      </c>
      <c r="AP1564" s="66">
        <f>_xll.qlIndexFixing($Z$5,AM1564,,Trigger)</f>
        <v>1.6048671650252366E-2</v>
      </c>
      <c r="AQ1564" s="66">
        <f>_xll.qlIndexFixing($AS$1,AN1564,,Trigger)</f>
        <v>1.6026212513539639E-2</v>
      </c>
      <c r="AR1564" s="189">
        <f t="shared" si="40"/>
        <v>0.22459136712726924</v>
      </c>
    </row>
    <row r="1565" spans="38:44" ht="11.25" customHeight="1" x14ac:dyDescent="0.25">
      <c r="AL1565" s="30" t="s">
        <v>38</v>
      </c>
      <c r="AM1565" s="29">
        <f>_xll.qlInterestRateIndexFixingDate(IborIndex&amp;Tenor,AN1565,Trigger)</f>
        <v>50371</v>
      </c>
      <c r="AN1565" s="29">
        <f>_xll.qlCalendarAdvance(Calendar,AN1564,AL1565,"f",,Trigger)</f>
        <v>50375</v>
      </c>
      <c r="AO1565" s="29">
        <f>_xll.qlInterestRateIndexMaturity(IborIndex&amp;Tenor,AN1565,Trigger)</f>
        <v>50409</v>
      </c>
      <c r="AP1565" s="66">
        <f>_xll.qlIndexFixing($Z$5,AM1565,,Trigger)</f>
        <v>1.6038928203224657E-2</v>
      </c>
      <c r="AQ1565" s="66">
        <f>_xll.qlIndexFixing($AS$1,AN1565,,Trigger)</f>
        <v>1.6016985146334317E-2</v>
      </c>
      <c r="AR1565" s="189">
        <f t="shared" si="40"/>
        <v>0.21943056890339624</v>
      </c>
    </row>
    <row r="1566" spans="38:44" ht="11.25" customHeight="1" x14ac:dyDescent="0.25">
      <c r="AL1566" s="30" t="s">
        <v>38</v>
      </c>
      <c r="AM1566" s="29">
        <f>_xll.qlInterestRateIndexFixingDate(IborIndex&amp;Tenor,AN1566,Trigger)</f>
        <v>50378</v>
      </c>
      <c r="AN1566" s="29">
        <f>_xll.qlCalendarAdvance(Calendar,AN1565,AL1566,"f",,Trigger)</f>
        <v>50382</v>
      </c>
      <c r="AO1566" s="29">
        <f>_xll.qlInterestRateIndexMaturity(IborIndex&amp;Tenor,AN1566,Trigger)</f>
        <v>50413</v>
      </c>
      <c r="AP1566" s="66">
        <f>_xll.qlIndexFixing($Z$5,AM1566,,Trigger)</f>
        <v>1.6031001760811792E-2</v>
      </c>
      <c r="AQ1566" s="66">
        <f>_xll.qlIndexFixing($AS$1,AN1566,,Trigger)</f>
        <v>1.6007811507013636E-2</v>
      </c>
      <c r="AR1566" s="189">
        <f t="shared" si="40"/>
        <v>0.23190253798155425</v>
      </c>
    </row>
    <row r="1567" spans="38:44" ht="11.25" customHeight="1" x14ac:dyDescent="0.25">
      <c r="AL1567" s="30" t="s">
        <v>38</v>
      </c>
      <c r="AM1567" s="29">
        <f>_xll.qlInterestRateIndexFixingDate(IborIndex&amp;Tenor,AN1567,Trigger)</f>
        <v>50385</v>
      </c>
      <c r="AN1567" s="29">
        <f>_xll.qlCalendarAdvance(Calendar,AN1566,AL1567,"f",,Trigger)</f>
        <v>50389</v>
      </c>
      <c r="AO1567" s="29">
        <f>_xll.qlInterestRateIndexMaturity(IborIndex&amp;Tenor,AN1567,Trigger)</f>
        <v>50420</v>
      </c>
      <c r="AP1567" s="66">
        <f>_xll.qlIndexFixing($Z$5,AM1567,,Trigger)</f>
        <v>1.60222176270714E-2</v>
      </c>
      <c r="AQ1567" s="66">
        <f>_xll.qlIndexFixing($AS$1,AN1567,,Trigger)</f>
        <v>1.5998691595445202E-2</v>
      </c>
      <c r="AR1567" s="189">
        <f t="shared" si="40"/>
        <v>0.23526031626197597</v>
      </c>
    </row>
    <row r="1568" spans="38:44" ht="11.25" customHeight="1" x14ac:dyDescent="0.25">
      <c r="AL1568" s="30" t="s">
        <v>38</v>
      </c>
      <c r="AM1568" s="29">
        <f>_xll.qlInterestRateIndexFixingDate(IborIndex&amp;Tenor,AN1568,Trigger)</f>
        <v>50392</v>
      </c>
      <c r="AN1568" s="29">
        <f>_xll.qlCalendarAdvance(Calendar,AN1567,AL1568,"f",,Trigger)</f>
        <v>50396</v>
      </c>
      <c r="AO1568" s="29">
        <f>_xll.qlInterestRateIndexMaturity(IborIndex&amp;Tenor,AN1568,Trigger)</f>
        <v>50427</v>
      </c>
      <c r="AP1568" s="66">
        <f>_xll.qlIndexFixing($Z$5,AM1568,,Trigger)</f>
        <v>1.6013379618846777E-2</v>
      </c>
      <c r="AQ1568" s="66">
        <f>_xll.qlIndexFixing($AS$1,AN1568,,Trigger)</f>
        <v>1.5989625411504116E-2</v>
      </c>
      <c r="AR1568" s="189">
        <f t="shared" si="40"/>
        <v>0.23754207342661232</v>
      </c>
    </row>
    <row r="1569" spans="38:44" ht="11.25" customHeight="1" x14ac:dyDescent="0.25">
      <c r="AL1569" s="30" t="s">
        <v>38</v>
      </c>
      <c r="AM1569" s="29">
        <f>_xll.qlInterestRateIndexFixingDate(IborIndex&amp;Tenor,AN1569,Trigger)</f>
        <v>50398</v>
      </c>
      <c r="AN1569" s="29">
        <f>_xll.qlCalendarAdvance(Calendar,AN1568,AL1569,"f",,Trigger)</f>
        <v>50403</v>
      </c>
      <c r="AO1569" s="29">
        <f>_xll.qlInterestRateIndexMaturity(IborIndex&amp;Tenor,AN1569,Trigger)</f>
        <v>50434</v>
      </c>
      <c r="AP1569" s="66">
        <f>_xll.qlIndexFixing($Z$5,AM1569,,Trigger)</f>
        <v>1.6004487654775915E-2</v>
      </c>
      <c r="AQ1569" s="66">
        <f>_xll.qlIndexFixing($AS$1,AN1569,,Trigger)</f>
        <v>1.5981467525314177E-2</v>
      </c>
      <c r="AR1569" s="189">
        <f t="shared" si="40"/>
        <v>0.23020129461738537</v>
      </c>
    </row>
    <row r="1570" spans="38:44" ht="11.25" customHeight="1" x14ac:dyDescent="0.25">
      <c r="AL1570" s="30" t="s">
        <v>38</v>
      </c>
      <c r="AM1570" s="29">
        <f>_xll.qlInterestRateIndexFixingDate(IborIndex&amp;Tenor,AN1570,Trigger)</f>
        <v>50405</v>
      </c>
      <c r="AN1570" s="29">
        <f>_xll.qlCalendarAdvance(Calendar,AN1569,AL1570,"f",,Trigger)</f>
        <v>50410</v>
      </c>
      <c r="AO1570" s="29">
        <f>_xll.qlInterestRateIndexMaturity(IborIndex&amp;Tenor,AN1570,Trigger)</f>
        <v>50441</v>
      </c>
      <c r="AP1570" s="66">
        <f>_xll.qlIndexFixing($Z$5,AM1570,,Trigger)</f>
        <v>1.5995541653504534E-2</v>
      </c>
      <c r="AQ1570" s="66">
        <f>_xll.qlIndexFixing($AS$1,AN1570,,Trigger)</f>
        <v>1.5971654225964416E-2</v>
      </c>
      <c r="AR1570" s="189">
        <f t="shared" si="40"/>
        <v>0.23887427540118106</v>
      </c>
    </row>
    <row r="1571" spans="38:44" ht="11.25" customHeight="1" x14ac:dyDescent="0.25">
      <c r="AL1571" s="30" t="s">
        <v>38</v>
      </c>
      <c r="AM1571" s="29">
        <f>_xll.qlInterestRateIndexFixingDate(IborIndex&amp;Tenor,AN1571,Trigger)</f>
        <v>50413</v>
      </c>
      <c r="AN1571" s="29">
        <f>_xll.qlCalendarAdvance(Calendar,AN1570,AL1571,"f",,Trigger)</f>
        <v>50417</v>
      </c>
      <c r="AO1571" s="29">
        <f>_xll.qlInterestRateIndexMaturity(IborIndex&amp;Tenor,AN1571,Trigger)</f>
        <v>50448</v>
      </c>
      <c r="AP1571" s="66">
        <f>_xll.qlIndexFixing($Z$5,AM1571,,Trigger)</f>
        <v>1.5986541533670615E-2</v>
      </c>
      <c r="AQ1571" s="66">
        <f>_xll.qlIndexFixing($AS$1,AN1571,,Trigger)</f>
        <v>1.5962749224116002E-2</v>
      </c>
      <c r="AR1571" s="189">
        <f t="shared" si="40"/>
        <v>0.23792309554612756</v>
      </c>
    </row>
    <row r="1572" spans="38:44" ht="11.25" customHeight="1" x14ac:dyDescent="0.25">
      <c r="AL1572" s="30" t="s">
        <v>38</v>
      </c>
      <c r="AM1572" s="29">
        <f>_xll.qlInterestRateIndexFixingDate(IborIndex&amp;Tenor,AN1572,Trigger)</f>
        <v>50420</v>
      </c>
      <c r="AN1572" s="29">
        <f>_xll.qlCalendarAdvance(Calendar,AN1571,AL1572,"f",,Trigger)</f>
        <v>50424</v>
      </c>
      <c r="AO1572" s="29">
        <f>_xll.qlInterestRateIndexMaturity(IborIndex&amp;Tenor,AN1572,Trigger)</f>
        <v>50455</v>
      </c>
      <c r="AP1572" s="66">
        <f>_xll.qlIndexFixing($Z$5,AM1572,,Trigger)</f>
        <v>1.5977487213917306E-2</v>
      </c>
      <c r="AQ1572" s="66">
        <f>_xll.qlIndexFixing($AS$1,AN1572,,Trigger)</f>
        <v>1.5953897949372853E-2</v>
      </c>
      <c r="AR1572" s="189">
        <f t="shared" si="40"/>
        <v>0.23589264544453259</v>
      </c>
    </row>
    <row r="1573" spans="38:44" ht="11.25" customHeight="1" x14ac:dyDescent="0.25">
      <c r="AL1573" s="30" t="s">
        <v>38</v>
      </c>
      <c r="AM1573" s="29">
        <f>_xll.qlInterestRateIndexFixingDate(IborIndex&amp;Tenor,AN1573,Trigger)</f>
        <v>50427</v>
      </c>
      <c r="AN1573" s="29">
        <f>_xll.qlCalendarAdvance(Calendar,AN1572,AL1573,"f",,Trigger)</f>
        <v>50431</v>
      </c>
      <c r="AO1573" s="29">
        <f>_xll.qlInterestRateIndexMaturity(IborIndex&amp;Tenor,AN1573,Trigger)</f>
        <v>50462</v>
      </c>
      <c r="AP1573" s="66">
        <f>_xll.qlIndexFixing($Z$5,AM1573,,Trigger)</f>
        <v>1.5968378612887749E-2</v>
      </c>
      <c r="AQ1573" s="66">
        <f>_xll.qlIndexFixing($AS$1,AN1573,,Trigger)</f>
        <v>1.5945913647114025E-2</v>
      </c>
      <c r="AR1573" s="189">
        <f t="shared" si="40"/>
        <v>0.22464965773724699</v>
      </c>
    </row>
    <row r="1574" spans="38:44" ht="11.25" customHeight="1" x14ac:dyDescent="0.25">
      <c r="AL1574" s="30" t="s">
        <v>38</v>
      </c>
      <c r="AM1574" s="29">
        <f>_xll.qlInterestRateIndexFixingDate(IborIndex&amp;Tenor,AN1574,Trigger)</f>
        <v>50434</v>
      </c>
      <c r="AN1574" s="29">
        <f>_xll.qlCalendarAdvance(Calendar,AN1573,AL1574,"f",,Trigger)</f>
        <v>50438</v>
      </c>
      <c r="AO1574" s="29">
        <f>_xll.qlInterestRateIndexMaturity(IborIndex&amp;Tenor,AN1574,Trigger)</f>
        <v>50466</v>
      </c>
      <c r="AP1574" s="66">
        <f>_xll.qlIndexFixing($Z$5,AM1574,,Trigger)</f>
        <v>1.5960130949278346E-2</v>
      </c>
      <c r="AQ1574" s="66">
        <f>_xll.qlIndexFixing($AS$1,AN1574,,Trigger)</f>
        <v>1.5937427749124211E-2</v>
      </c>
      <c r="AR1574" s="189">
        <f t="shared" si="40"/>
        <v>0.22703200154135239</v>
      </c>
    </row>
    <row r="1575" spans="38:44" ht="11.25" customHeight="1" x14ac:dyDescent="0.25">
      <c r="AL1575" s="30" t="s">
        <v>38</v>
      </c>
      <c r="AM1575" s="29">
        <f>_xll.qlInterestRateIndexFixingDate(IborIndex&amp;Tenor,AN1575,Trigger)</f>
        <v>50441</v>
      </c>
      <c r="AN1575" s="29">
        <f>_xll.qlCalendarAdvance(Calendar,AN1574,AL1575,"f",,Trigger)</f>
        <v>50445</v>
      </c>
      <c r="AO1575" s="29">
        <f>_xll.qlInterestRateIndexMaturity(IborIndex&amp;Tenor,AN1575,Trigger)</f>
        <v>50473</v>
      </c>
      <c r="AP1575" s="66">
        <f>_xll.qlIndexFixing($Z$5,AM1575,,Trigger)</f>
        <v>1.5950926450486617E-2</v>
      </c>
      <c r="AQ1575" s="66">
        <f>_xll.qlIndexFixing($AS$1,AN1575,,Trigger)</f>
        <v>1.5928723844547132E-2</v>
      </c>
      <c r="AR1575" s="189">
        <f t="shared" si="40"/>
        <v>0.22202605939485032</v>
      </c>
    </row>
    <row r="1576" spans="38:44" ht="11.25" customHeight="1" x14ac:dyDescent="0.25">
      <c r="AL1576" s="30" t="s">
        <v>38</v>
      </c>
      <c r="AM1576" s="29">
        <f>_xll.qlInterestRateIndexFixingDate(IborIndex&amp;Tenor,AN1576,Trigger)</f>
        <v>50448</v>
      </c>
      <c r="AN1576" s="29">
        <f>_xll.qlCalendarAdvance(Calendar,AN1575,AL1576,"f",,Trigger)</f>
        <v>50452</v>
      </c>
      <c r="AO1576" s="29">
        <f>_xll.qlInterestRateIndexMaturity(IborIndex&amp;Tenor,AN1576,Trigger)</f>
        <v>50480</v>
      </c>
      <c r="AP1576" s="66">
        <f>_xll.qlIndexFixing($Z$5,AM1576,,Trigger)</f>
        <v>1.5941667450325752E-2</v>
      </c>
      <c r="AQ1576" s="66">
        <f>_xll.qlIndexFixing($AS$1,AN1576,,Trigger)</f>
        <v>1.5920073656275742E-2</v>
      </c>
      <c r="AR1576" s="189">
        <f t="shared" si="40"/>
        <v>0.21593794050010079</v>
      </c>
    </row>
    <row r="1577" spans="38:44" ht="11.25" customHeight="1" x14ac:dyDescent="0.25">
      <c r="AL1577" s="30" t="s">
        <v>38</v>
      </c>
      <c r="AM1577" s="29">
        <f>_xll.qlInterestRateIndexFixingDate(IborIndex&amp;Tenor,AN1577,Trigger)</f>
        <v>50455</v>
      </c>
      <c r="AN1577" s="29">
        <f>_xll.qlCalendarAdvance(Calendar,AN1576,AL1577,"f",,Trigger)</f>
        <v>50459</v>
      </c>
      <c r="AO1577" s="29">
        <f>_xll.qlInterestRateIndexMaturity(IborIndex&amp;Tenor,AN1577,Trigger)</f>
        <v>50487</v>
      </c>
      <c r="AP1577" s="66">
        <f>_xll.qlIndexFixing($Z$5,AM1577,,Trigger)</f>
        <v>1.5932353867435127E-2</v>
      </c>
      <c r="AQ1577" s="66">
        <f>_xll.qlIndexFixing($AS$1,AN1577,,Trigger)</f>
        <v>1.5911477184204412E-2</v>
      </c>
      <c r="AR1577" s="189">
        <f t="shared" si="40"/>
        <v>0.20876683230714593</v>
      </c>
    </row>
    <row r="1578" spans="38:44" ht="11.25" customHeight="1" x14ac:dyDescent="0.25">
      <c r="AL1578" s="30" t="s">
        <v>38</v>
      </c>
      <c r="AM1578" s="29">
        <f>_xll.qlInterestRateIndexFixingDate(IborIndex&amp;Tenor,AN1578,Trigger)</f>
        <v>50462</v>
      </c>
      <c r="AN1578" s="29">
        <f>_xll.qlCalendarAdvance(Calendar,AN1577,AL1578,"f",,Trigger)</f>
        <v>50466</v>
      </c>
      <c r="AO1578" s="29">
        <f>_xll.qlInterestRateIndexMaturity(IborIndex&amp;Tenor,AN1578,Trigger)</f>
        <v>50497</v>
      </c>
      <c r="AP1578" s="66">
        <f>_xll.qlIndexFixing($Z$5,AM1578,,Trigger)</f>
        <v>1.5922018541232607E-2</v>
      </c>
      <c r="AQ1578" s="66">
        <f>_xll.qlIndexFixing($AS$1,AN1578,,Trigger)</f>
        <v>1.5901918563162587E-2</v>
      </c>
      <c r="AR1578" s="189">
        <f t="shared" si="40"/>
        <v>0.20099978070019925</v>
      </c>
    </row>
    <row r="1579" spans="38:44" ht="11.25" customHeight="1" x14ac:dyDescent="0.25">
      <c r="AL1579" s="30" t="s">
        <v>38</v>
      </c>
      <c r="AM1579" s="29">
        <f>_xll.qlInterestRateIndexFixingDate(IborIndex&amp;Tenor,AN1579,Trigger)</f>
        <v>50469</v>
      </c>
      <c r="AN1579" s="29">
        <f>_xll.qlCalendarAdvance(Calendar,AN1578,AL1579,"f",,Trigger)</f>
        <v>50473</v>
      </c>
      <c r="AO1579" s="29">
        <f>_xll.qlInterestRateIndexMaturity(IborIndex&amp;Tenor,AN1579,Trigger)</f>
        <v>50504</v>
      </c>
      <c r="AP1579" s="66">
        <f>_xll.qlIndexFixing($Z$5,AM1579,,Trigger)</f>
        <v>1.5912582544134083E-2</v>
      </c>
      <c r="AQ1579" s="66">
        <f>_xll.qlIndexFixing($AS$1,AN1579,,Trigger)</f>
        <v>1.5893443374676575E-2</v>
      </c>
      <c r="AR1579" s="189">
        <f t="shared" si="40"/>
        <v>0.19139169457508404</v>
      </c>
    </row>
    <row r="1580" spans="38:44" ht="11.25" customHeight="1" x14ac:dyDescent="0.25">
      <c r="AL1580" s="30" t="s">
        <v>38</v>
      </c>
      <c r="AM1580" s="29">
        <f>_xll.qlInterestRateIndexFixingDate(IborIndex&amp;Tenor,AN1580,Trigger)</f>
        <v>50476</v>
      </c>
      <c r="AN1580" s="29">
        <f>_xll.qlCalendarAdvance(Calendar,AN1579,AL1580,"f",,Trigger)</f>
        <v>50480</v>
      </c>
      <c r="AO1580" s="29">
        <f>_xll.qlInterestRateIndexMaturity(IborIndex&amp;Tenor,AN1580,Trigger)</f>
        <v>50511</v>
      </c>
      <c r="AP1580" s="66">
        <f>_xll.qlIndexFixing($Z$5,AM1580,,Trigger)</f>
        <v>1.5903091696294839E-2</v>
      </c>
      <c r="AQ1580" s="66">
        <f>_xll.qlIndexFixing($AS$1,AN1580,,Trigger)</f>
        <v>1.5885021912309116E-2</v>
      </c>
      <c r="AR1580" s="189">
        <f t="shared" si="40"/>
        <v>0.18069783985722593</v>
      </c>
    </row>
    <row r="1581" spans="38:44" ht="11.25" customHeight="1" x14ac:dyDescent="0.25">
      <c r="AL1581" s="30" t="s">
        <v>38</v>
      </c>
      <c r="AM1581" s="29">
        <f>_xll.qlInterestRateIndexFixingDate(IborIndex&amp;Tenor,AN1581,Trigger)</f>
        <v>50483</v>
      </c>
      <c r="AN1581" s="29">
        <f>_xll.qlCalendarAdvance(Calendar,AN1580,AL1581,"f",,Trigger)</f>
        <v>50487</v>
      </c>
      <c r="AO1581" s="29">
        <f>_xll.qlInterestRateIndexMaturity(IborIndex&amp;Tenor,AN1581,Trigger)</f>
        <v>50522</v>
      </c>
      <c r="AP1581" s="66">
        <f>_xll.qlIndexFixing($Z$5,AM1581,,Trigger)</f>
        <v>1.5892198410258018E-2</v>
      </c>
      <c r="AQ1581" s="66">
        <f>_xll.qlIndexFixing($AS$1,AN1581,,Trigger)</f>
        <v>1.5876411414618052E-2</v>
      </c>
      <c r="AR1581" s="189">
        <f t="shared" si="40"/>
        <v>0.15786995639966578</v>
      </c>
    </row>
    <row r="1582" spans="38:44" ht="11.25" customHeight="1" x14ac:dyDescent="0.25">
      <c r="AL1582" s="30" t="s">
        <v>38</v>
      </c>
      <c r="AM1582" s="29">
        <f>_xll.qlInterestRateIndexFixingDate(IborIndex&amp;Tenor,AN1582,Trigger)</f>
        <v>50490</v>
      </c>
      <c r="AN1582" s="29">
        <f>_xll.qlCalendarAdvance(Calendar,AN1581,AL1582,"f",,Trigger)</f>
        <v>50494</v>
      </c>
      <c r="AO1582" s="29">
        <f>_xll.qlInterestRateIndexMaturity(IborIndex&amp;Tenor,AN1582,Trigger)</f>
        <v>50525</v>
      </c>
      <c r="AP1582" s="66">
        <f>_xll.qlIndexFixing($Z$5,AM1582,,Trigger)</f>
        <v>1.5883945123002847E-2</v>
      </c>
      <c r="AQ1582" s="66">
        <f>_xll.qlIndexFixing($AS$1,AN1582,,Trigger)</f>
        <v>1.5868340165445249E-2</v>
      </c>
      <c r="AR1582" s="189">
        <f t="shared" si="40"/>
        <v>0.15604957557598109</v>
      </c>
    </row>
    <row r="1583" spans="38:44" ht="11.25" customHeight="1" x14ac:dyDescent="0.25">
      <c r="AL1583" s="30" t="s">
        <v>38</v>
      </c>
      <c r="AM1583" s="29">
        <f>_xll.qlInterestRateIndexFixingDate(IborIndex&amp;Tenor,AN1583,Trigger)</f>
        <v>50497</v>
      </c>
      <c r="AN1583" s="29">
        <f>_xll.qlCalendarAdvance(Calendar,AN1582,AL1583,"f",,Trigger)</f>
        <v>50501</v>
      </c>
      <c r="AO1583" s="29">
        <f>_xll.qlInterestRateIndexMaturity(IborIndex&amp;Tenor,AN1583,Trigger)</f>
        <v>50531</v>
      </c>
      <c r="AP1583" s="66">
        <f>_xll.qlIndexFixing($Z$5,AM1583,,Trigger)</f>
        <v>1.5874633775703195E-2</v>
      </c>
      <c r="AQ1583" s="66">
        <f>_xll.qlIndexFixing($AS$1,AN1583,,Trigger)</f>
        <v>1.5860079880709033E-2</v>
      </c>
      <c r="AR1583" s="189">
        <f t="shared" si="40"/>
        <v>0.14553894994162597</v>
      </c>
    </row>
    <row r="1584" spans="38:44" ht="11.25" customHeight="1" x14ac:dyDescent="0.25">
      <c r="AL1584" s="30" t="s">
        <v>38</v>
      </c>
      <c r="AM1584" s="29">
        <f>_xll.qlInterestRateIndexFixingDate(IborIndex&amp;Tenor,AN1584,Trigger)</f>
        <v>50504</v>
      </c>
      <c r="AN1584" s="29">
        <f>_xll.qlCalendarAdvance(Calendar,AN1583,AL1584,"f",,Trigger)</f>
        <v>50508</v>
      </c>
      <c r="AO1584" s="29">
        <f>_xll.qlInterestRateIndexMaturity(IborIndex&amp;Tenor,AN1584,Trigger)</f>
        <v>50538</v>
      </c>
      <c r="AP1584" s="66">
        <f>_xll.qlIndexFixing($Z$5,AM1584,,Trigger)</f>
        <v>1.5864927087132941E-2</v>
      </c>
      <c r="AQ1584" s="66">
        <f>_xll.qlIndexFixing($AS$1,AN1584,,Trigger)</f>
        <v>1.5851873321614252E-2</v>
      </c>
      <c r="AR1584" s="189">
        <f t="shared" si="40"/>
        <v>0.13053765518689087</v>
      </c>
    </row>
    <row r="1585" spans="38:44" ht="11.25" customHeight="1" x14ac:dyDescent="0.25">
      <c r="AL1585" s="30" t="s">
        <v>38</v>
      </c>
      <c r="AM1585" s="29">
        <f>_xll.qlInterestRateIndexFixingDate(IborIndex&amp;Tenor,AN1585,Trigger)</f>
        <v>50511</v>
      </c>
      <c r="AN1585" s="29">
        <f>_xll.qlCalendarAdvance(Calendar,AN1584,AL1585,"f",,Trigger)</f>
        <v>50515</v>
      </c>
      <c r="AO1585" s="29">
        <f>_xll.qlInterestRateIndexMaturity(IborIndex&amp;Tenor,AN1585,Trigger)</f>
        <v>50545</v>
      </c>
      <c r="AP1585" s="66">
        <f>_xll.qlIndexFixing($Z$5,AM1585,,Trigger)</f>
        <v>1.585516514907237E-2</v>
      </c>
      <c r="AQ1585" s="66">
        <f>_xll.qlIndexFixing($AS$1,AN1585,,Trigger)</f>
        <v>1.5843720488041002E-2</v>
      </c>
      <c r="AR1585" s="189">
        <f t="shared" si="40"/>
        <v>0.11444661031367875</v>
      </c>
    </row>
    <row r="1586" spans="38:44" ht="11.25" customHeight="1" x14ac:dyDescent="0.25">
      <c r="AL1586" s="30" t="s">
        <v>38</v>
      </c>
      <c r="AM1586" s="29">
        <f>_xll.qlInterestRateIndexFixingDate(IborIndex&amp;Tenor,AN1586,Trigger)</f>
        <v>50516</v>
      </c>
      <c r="AN1586" s="29">
        <f>_xll.qlCalendarAdvance(Calendar,AN1585,AL1586,"f",,Trigger)</f>
        <v>50522</v>
      </c>
      <c r="AO1586" s="29">
        <f>_xll.qlInterestRateIndexMaturity(IborIndex&amp;Tenor,AN1586,Trigger)</f>
        <v>50552</v>
      </c>
      <c r="AP1586" s="66">
        <f>_xll.qlIndexFixing($Z$5,AM1586,,Trigger)</f>
        <v>1.5845347880181215E-2</v>
      </c>
      <c r="AQ1586" s="66">
        <f>_xll.qlIndexFixing($AS$1,AN1586,,Trigger)</f>
        <v>1.5835621379874376E-2</v>
      </c>
      <c r="AR1586" s="189">
        <f t="shared" si="40"/>
        <v>9.726500306839192E-2</v>
      </c>
    </row>
    <row r="1587" spans="38:44" ht="11.25" customHeight="1" x14ac:dyDescent="0.25">
      <c r="AL1587" s="30" t="s">
        <v>38</v>
      </c>
      <c r="AM1587" s="29">
        <f>_xll.qlInterestRateIndexFixingDate(IborIndex&amp;Tenor,AN1587,Trigger)</f>
        <v>50525</v>
      </c>
      <c r="AN1587" s="29">
        <f>_xll.qlCalendarAdvance(Calendar,AN1586,AL1587,"f",,Trigger)</f>
        <v>50529</v>
      </c>
      <c r="AO1587" s="29">
        <f>_xll.qlInterestRateIndexMaturity(IborIndex&amp;Tenor,AN1587,Trigger)</f>
        <v>50560</v>
      </c>
      <c r="AP1587" s="66">
        <f>_xll.qlIndexFixing($Z$5,AM1587,,Trigger)</f>
        <v>1.5835113107603813E-2</v>
      </c>
      <c r="AQ1587" s="66">
        <f>_xll.qlIndexFixing($AS$1,AN1587,,Trigger)</f>
        <v>1.5827575996996968E-2</v>
      </c>
      <c r="AR1587" s="189">
        <f t="shared" si="40"/>
        <v>7.5371106068450322E-2</v>
      </c>
    </row>
    <row r="1588" spans="38:44" ht="11.25" customHeight="1" x14ac:dyDescent="0.25">
      <c r="AL1588" s="30" t="s">
        <v>38</v>
      </c>
      <c r="AM1588" s="29">
        <f>_xll.qlInterestRateIndexFixingDate(IborIndex&amp;Tenor,AN1588,Trigger)</f>
        <v>50532</v>
      </c>
      <c r="AN1588" s="29">
        <f>_xll.qlCalendarAdvance(Calendar,AN1587,AL1588,"f",,Trigger)</f>
        <v>50536</v>
      </c>
      <c r="AO1588" s="29">
        <f>_xll.qlInterestRateIndexMaturity(IborIndex&amp;Tenor,AN1588,Trigger)</f>
        <v>50567</v>
      </c>
      <c r="AP1588" s="66">
        <f>_xll.qlIndexFixing($Z$5,AM1588,,Trigger)</f>
        <v>1.5825180525407087E-2</v>
      </c>
      <c r="AQ1588" s="66">
        <f>_xll.qlIndexFixing($AS$1,AN1588,,Trigger)</f>
        <v>1.581958433929137E-2</v>
      </c>
      <c r="AR1588" s="189">
        <f t="shared" si="40"/>
        <v>5.5961861157166615E-2</v>
      </c>
    </row>
    <row r="1589" spans="38:44" ht="11.25" customHeight="1" x14ac:dyDescent="0.25">
      <c r="AL1589" s="30" t="s">
        <v>38</v>
      </c>
      <c r="AM1589" s="29">
        <f>_xll.qlInterestRateIndexFixingDate(IborIndex&amp;Tenor,AN1589,Trigger)</f>
        <v>50539</v>
      </c>
      <c r="AN1589" s="29">
        <f>_xll.qlCalendarAdvance(Calendar,AN1588,AL1589,"f",,Trigger)</f>
        <v>50543</v>
      </c>
      <c r="AO1589" s="29">
        <f>_xll.qlInterestRateIndexMaturity(IborIndex&amp;Tenor,AN1589,Trigger)</f>
        <v>50574</v>
      </c>
      <c r="AP1589" s="66">
        <f>_xll.qlIndexFixing($Z$5,AM1589,,Trigger)</f>
        <v>1.5815192360373966E-2</v>
      </c>
      <c r="AQ1589" s="66">
        <f>_xll.qlIndexFixing($AS$1,AN1589,,Trigger)</f>
        <v>1.5811646406650171E-2</v>
      </c>
      <c r="AR1589" s="189">
        <f t="shared" si="40"/>
        <v>3.5459537237950145E-2</v>
      </c>
    </row>
    <row r="1590" spans="38:44" ht="11.25" customHeight="1" x14ac:dyDescent="0.25">
      <c r="AL1590" s="30" t="s">
        <v>38</v>
      </c>
      <c r="AM1590" s="29">
        <f>_xll.qlInterestRateIndexFixingDate(IborIndex&amp;Tenor,AN1590,Trigger)</f>
        <v>50546</v>
      </c>
      <c r="AN1590" s="29">
        <f>_xll.qlCalendarAdvance(Calendar,AN1589,AL1590,"f",,Trigger)</f>
        <v>50550</v>
      </c>
      <c r="AO1590" s="29">
        <f>_xll.qlInterestRateIndexMaturity(IborIndex&amp;Tenor,AN1590,Trigger)</f>
        <v>50581</v>
      </c>
      <c r="AP1590" s="66">
        <f>_xll.qlIndexFixing($Z$5,AM1590,,Trigger)</f>
        <v>1.5805148531170793E-2</v>
      </c>
      <c r="AQ1590" s="66">
        <f>_xll.qlIndexFixing($AS$1,AN1590,,Trigger)</f>
        <v>1.5803762198953464E-2</v>
      </c>
      <c r="AR1590" s="189">
        <f t="shared" si="40"/>
        <v>1.3863322173290893E-2</v>
      </c>
    </row>
    <row r="1591" spans="38:44" ht="11.25" customHeight="1" x14ac:dyDescent="0.25">
      <c r="AL1591" s="30" t="s">
        <v>38</v>
      </c>
      <c r="AM1591" s="29">
        <f>_xll.qlInterestRateIndexFixingDate(IborIndex&amp;Tenor,AN1591,Trigger)</f>
        <v>50553</v>
      </c>
      <c r="AN1591" s="29">
        <f>_xll.qlCalendarAdvance(Calendar,AN1590,AL1591,"f",,Trigger)</f>
        <v>50557</v>
      </c>
      <c r="AO1591" s="29">
        <f>_xll.qlInterestRateIndexMaturity(IborIndex&amp;Tenor,AN1591,Trigger)</f>
        <v>50587</v>
      </c>
      <c r="AP1591" s="66">
        <f>_xll.qlIndexFixing($Z$5,AM1591,,Trigger)</f>
        <v>1.5795428726280036E-2</v>
      </c>
      <c r="AQ1591" s="66">
        <f>_xll.qlIndexFixing($AS$1,AN1591,,Trigger)</f>
        <v>1.5795931716096334E-2</v>
      </c>
      <c r="AR1591" s="189">
        <f t="shared" si="40"/>
        <v>-5.0298981629781636E-3</v>
      </c>
    </row>
    <row r="1592" spans="38:44" ht="11.25" customHeight="1" x14ac:dyDescent="0.25">
      <c r="AL1592" s="30" t="s">
        <v>38</v>
      </c>
      <c r="AM1592" s="29">
        <f>_xll.qlInterestRateIndexFixingDate(IborIndex&amp;Tenor,AN1592,Trigger)</f>
        <v>50560</v>
      </c>
      <c r="AN1592" s="29">
        <f>_xll.qlCalendarAdvance(Calendar,AN1591,AL1592,"f",,Trigger)</f>
        <v>50564</v>
      </c>
      <c r="AO1592" s="29">
        <f>_xll.qlInterestRateIndexMaturity(IborIndex&amp;Tenor,AN1592,Trigger)</f>
        <v>50594</v>
      </c>
      <c r="AP1592" s="66">
        <f>_xll.qlIndexFixing($Z$5,AM1592,,Trigger)</f>
        <v>1.5785277764233108E-2</v>
      </c>
      <c r="AQ1592" s="66">
        <f>_xll.qlIndexFixing($AS$1,AN1592,,Trigger)</f>
        <v>1.5788154957953882E-2</v>
      </c>
      <c r="AR1592" s="189">
        <f t="shared" si="40"/>
        <v>-2.8771937207738851E-2</v>
      </c>
    </row>
    <row r="1593" spans="38:44" ht="11.25" customHeight="1" x14ac:dyDescent="0.25">
      <c r="AL1593" s="30" t="s">
        <v>38</v>
      </c>
      <c r="AM1593" s="29">
        <f>_xll.qlInterestRateIndexFixingDate(IborIndex&amp;Tenor,AN1593,Trigger)</f>
        <v>50567</v>
      </c>
      <c r="AN1593" s="29">
        <f>_xll.qlCalendarAdvance(Calendar,AN1592,AL1593,"f",,Trigger)</f>
        <v>50571</v>
      </c>
      <c r="AO1593" s="29">
        <f>_xll.qlInterestRateIndexMaturity(IborIndex&amp;Tenor,AN1593,Trigger)</f>
        <v>50601</v>
      </c>
      <c r="AP1593" s="66">
        <f>_xll.qlIndexFixing($Z$5,AM1593,,Trigger)</f>
        <v>1.5775070901976385E-2</v>
      </c>
      <c r="AQ1593" s="66">
        <f>_xll.qlIndexFixing($AS$1,AN1593,,Trigger)</f>
        <v>1.5780431924426186E-2</v>
      </c>
      <c r="AR1593" s="189">
        <f t="shared" si="40"/>
        <v>-5.3610224498013004E-2</v>
      </c>
    </row>
    <row r="1594" spans="38:44" ht="11.25" customHeight="1" x14ac:dyDescent="0.25">
      <c r="AL1594" s="30" t="s">
        <v>38</v>
      </c>
      <c r="AM1594" s="29">
        <f>_xll.qlInterestRateIndexFixingDate(IborIndex&amp;Tenor,AN1594,Trigger)</f>
        <v>50574</v>
      </c>
      <c r="AN1594" s="29">
        <f>_xll.qlCalendarAdvance(Calendar,AN1593,AL1594,"f",,Trigger)</f>
        <v>50578</v>
      </c>
      <c r="AO1594" s="29">
        <f>_xll.qlInterestRateIndexMaturity(IborIndex&amp;Tenor,AN1594,Trigger)</f>
        <v>50608</v>
      </c>
      <c r="AP1594" s="66">
        <f>_xll.qlIndexFixing($Z$5,AM1594,,Trigger)</f>
        <v>1.5764808058174928E-2</v>
      </c>
      <c r="AQ1594" s="66">
        <f>_xll.qlIndexFixing($AS$1,AN1594,,Trigger)</f>
        <v>1.5772762615400837E-2</v>
      </c>
      <c r="AR1594" s="189">
        <f t="shared" si="40"/>
        <v>-7.9545572259087649E-2</v>
      </c>
    </row>
    <row r="1595" spans="38:44" ht="11.25" customHeight="1" x14ac:dyDescent="0.25">
      <c r="AL1595" s="30" t="s">
        <v>38</v>
      </c>
      <c r="AM1595" s="29">
        <f>_xll.qlInterestRateIndexFixingDate(IborIndex&amp;Tenor,AN1595,Trigger)</f>
        <v>50581</v>
      </c>
      <c r="AN1595" s="29">
        <f>_xll.qlCalendarAdvance(Calendar,AN1594,AL1595,"f",,Trigger)</f>
        <v>50585</v>
      </c>
      <c r="AO1595" s="29">
        <f>_xll.qlInterestRateIndexMaturity(IborIndex&amp;Tenor,AN1595,Trigger)</f>
        <v>50615</v>
      </c>
      <c r="AP1595" s="66">
        <f>_xll.qlIndexFixing($Z$5,AM1595,,Trigger)</f>
        <v>1.5754489151499129E-2</v>
      </c>
      <c r="AQ1595" s="66">
        <f>_xll.qlIndexFixing($AS$1,AN1595,,Trigger)</f>
        <v>1.5765147030762927E-2</v>
      </c>
      <c r="AR1595" s="189">
        <f t="shared" si="40"/>
        <v>-0.10657879263797909</v>
      </c>
    </row>
    <row r="1596" spans="38:44" ht="11.25" customHeight="1" x14ac:dyDescent="0.25">
      <c r="AL1596" s="30" t="s">
        <v>38</v>
      </c>
      <c r="AM1596" s="29">
        <f>_xll.qlInterestRateIndexFixingDate(IborIndex&amp;Tenor,AN1596,Trigger)</f>
        <v>50588</v>
      </c>
      <c r="AN1596" s="29">
        <f>_xll.qlCalendarAdvance(Calendar,AN1595,AL1596,"f",,Trigger)</f>
        <v>50592</v>
      </c>
      <c r="AO1596" s="29">
        <f>_xll.qlInterestRateIndexMaturity(IborIndex&amp;Tenor,AN1596,Trigger)</f>
        <v>50623</v>
      </c>
      <c r="AP1596" s="66">
        <f>_xll.qlIndexFixing($Z$5,AM1596,,Trigger)</f>
        <v>1.5743712053518474E-2</v>
      </c>
      <c r="AQ1596" s="66">
        <f>_xll.qlIndexFixing($AS$1,AN1596,,Trigger)</f>
        <v>1.575758517040754E-2</v>
      </c>
      <c r="AR1596" s="189">
        <f t="shared" si="40"/>
        <v>-0.13873116889065451</v>
      </c>
    </row>
    <row r="1597" spans="38:44" ht="11.25" customHeight="1" x14ac:dyDescent="0.25">
      <c r="AL1597" s="30" t="s">
        <v>38</v>
      </c>
      <c r="AM1597" s="29">
        <f>_xll.qlInterestRateIndexFixingDate(IborIndex&amp;Tenor,AN1597,Trigger)</f>
        <v>50595</v>
      </c>
      <c r="AN1597" s="29">
        <f>_xll.qlCalendarAdvance(Calendar,AN1596,AL1597,"f",,Trigger)</f>
        <v>50599</v>
      </c>
      <c r="AO1597" s="29">
        <f>_xll.qlInterestRateIndexMaturity(IborIndex&amp;Tenor,AN1597,Trigger)</f>
        <v>50630</v>
      </c>
      <c r="AP1597" s="66">
        <f>_xll.qlIndexFixing($Z$5,AM1597,,Trigger)</f>
        <v>1.5733276297723479E-2</v>
      </c>
      <c r="AQ1597" s="66">
        <f>_xll.qlIndexFixing($AS$1,AN1597,,Trigger)</f>
        <v>1.5750077034227261E-2</v>
      </c>
      <c r="AR1597" s="189">
        <f t="shared" si="40"/>
        <v>-0.16800736503782415</v>
      </c>
    </row>
    <row r="1598" spans="38:44" ht="11.25" customHeight="1" x14ac:dyDescent="0.25">
      <c r="AL1598" s="30" t="s">
        <v>38</v>
      </c>
      <c r="AM1598" s="29">
        <f>_xll.qlInterestRateIndexFixingDate(IborIndex&amp;Tenor,AN1598,Trigger)</f>
        <v>50602</v>
      </c>
      <c r="AN1598" s="29">
        <f>_xll.qlCalendarAdvance(Calendar,AN1597,AL1598,"f",,Trigger)</f>
        <v>50606</v>
      </c>
      <c r="AO1598" s="29">
        <f>_xll.qlInterestRateIndexMaturity(IborIndex&amp;Tenor,AN1598,Trigger)</f>
        <v>50637</v>
      </c>
      <c r="AP1598" s="66">
        <f>_xll.qlIndexFixing($Z$5,AM1598,,Trigger)</f>
        <v>1.5722784227084081E-2</v>
      </c>
      <c r="AQ1598" s="66">
        <f>_xll.qlIndexFixing($AS$1,AN1598,,Trigger)</f>
        <v>1.5742622622109681E-2</v>
      </c>
      <c r="AR1598" s="189">
        <f t="shared" si="40"/>
        <v>-0.19838395025600225</v>
      </c>
    </row>
    <row r="1599" spans="38:44" ht="11.25" customHeight="1" x14ac:dyDescent="0.25">
      <c r="AL1599" s="30" t="s">
        <v>38</v>
      </c>
      <c r="AM1599" s="29">
        <f>_xll.qlInterestRateIndexFixingDate(IborIndex&amp;Tenor,AN1599,Trigger)</f>
        <v>50609</v>
      </c>
      <c r="AN1599" s="29">
        <f>_xll.qlCalendarAdvance(Calendar,AN1598,AL1599,"f",,Trigger)</f>
        <v>50613</v>
      </c>
      <c r="AO1599" s="29">
        <f>_xll.qlInterestRateIndexMaturity(IborIndex&amp;Tenor,AN1599,Trigger)</f>
        <v>50644</v>
      </c>
      <c r="AP1599" s="66">
        <f>_xll.qlIndexFixing($Z$5,AM1599,,Trigger)</f>
        <v>1.5712235760284684E-2</v>
      </c>
      <c r="AQ1599" s="66">
        <f>_xll.qlIndexFixing($AS$1,AN1599,,Trigger)</f>
        <v>1.5735221933957377E-2</v>
      </c>
      <c r="AR1599" s="189">
        <f t="shared" si="40"/>
        <v>-0.22986173672693427</v>
      </c>
    </row>
    <row r="1600" spans="38:44" ht="11.25" customHeight="1" x14ac:dyDescent="0.25">
      <c r="AL1600" s="30" t="s">
        <v>38</v>
      </c>
      <c r="AM1600" s="29">
        <f>_xll.qlInterestRateIndexFixingDate(IborIndex&amp;Tenor,AN1600,Trigger)</f>
        <v>50616</v>
      </c>
      <c r="AN1600" s="29">
        <f>_xll.qlCalendarAdvance(Calendar,AN1599,AL1600,"f",,Trigger)</f>
        <v>50620</v>
      </c>
      <c r="AO1600" s="29">
        <f>_xll.qlInterestRateIndexMaturity(IborIndex&amp;Tenor,AN1600,Trigger)</f>
        <v>50651</v>
      </c>
      <c r="AP1600" s="66">
        <f>_xll.qlIndexFixing($Z$5,AM1600,,Trigger)</f>
        <v>1.5701659487516145E-2</v>
      </c>
      <c r="AQ1600" s="66">
        <f>_xll.qlIndexFixing($AS$1,AN1600,,Trigger)</f>
        <v>1.5727874969655442E-2</v>
      </c>
      <c r="AR1600" s="189">
        <f t="shared" si="40"/>
        <v>-0.26215482139296808</v>
      </c>
    </row>
    <row r="1601" spans="38:44" ht="11.25" customHeight="1" x14ac:dyDescent="0.25">
      <c r="AL1601" s="30" t="s">
        <v>38</v>
      </c>
      <c r="AM1601" s="29">
        <f>_xll.qlInterestRateIndexFixingDate(IborIndex&amp;Tenor,AN1601,Trigger)</f>
        <v>50623</v>
      </c>
      <c r="AN1601" s="29">
        <f>_xll.qlCalendarAdvance(Calendar,AN1600,AL1601,"f",,Trigger)</f>
        <v>50627</v>
      </c>
      <c r="AO1601" s="29">
        <f>_xll.qlInterestRateIndexMaturity(IborIndex&amp;Tenor,AN1601,Trigger)</f>
        <v>50658</v>
      </c>
      <c r="AP1601" s="66">
        <f>_xll.qlIndexFixing($Z$5,AM1601,,Trigger)</f>
        <v>1.5691557247478095E-2</v>
      </c>
      <c r="AQ1601" s="66">
        <f>_xll.qlIndexFixing($AS$1,AN1601,,Trigger)</f>
        <v>1.5720581729101457E-2</v>
      </c>
      <c r="AR1601" s="189">
        <f t="shared" si="40"/>
        <v>-0.29024481623361742</v>
      </c>
    </row>
    <row r="1602" spans="38:44" ht="11.25" customHeight="1" x14ac:dyDescent="0.25">
      <c r="AL1602" s="30" t="s">
        <v>38</v>
      </c>
      <c r="AM1602" s="29">
        <f>_xll.qlInterestRateIndexFixingDate(IborIndex&amp;Tenor,AN1602,Trigger)</f>
        <v>50630</v>
      </c>
      <c r="AN1602" s="29">
        <f>_xll.qlCalendarAdvance(Calendar,AN1601,AL1602,"f",,Trigger)</f>
        <v>50634</v>
      </c>
      <c r="AO1602" s="29">
        <f>_xll.qlInterestRateIndexMaturity(IborIndex&amp;Tenor,AN1602,Trigger)</f>
        <v>50665</v>
      </c>
      <c r="AP1602" s="66">
        <f>_xll.qlIndexFixing($Z$5,AM1602,,Trigger)</f>
        <v>1.5682132554797622E-2</v>
      </c>
      <c r="AQ1602" s="66">
        <f>_xll.qlIndexFixing($AS$1,AN1602,,Trigger)</f>
        <v>1.5713342212193004E-2</v>
      </c>
      <c r="AR1602" s="189">
        <f t="shared" si="40"/>
        <v>-0.31209657395381979</v>
      </c>
    </row>
    <row r="1603" spans="38:44" ht="11.25" customHeight="1" x14ac:dyDescent="0.25">
      <c r="AL1603" s="30" t="s">
        <v>38</v>
      </c>
      <c r="AM1603" s="29">
        <f>_xll.qlInterestRateIndexFixingDate(IborIndex&amp;Tenor,AN1603,Trigger)</f>
        <v>50637</v>
      </c>
      <c r="AN1603" s="29">
        <f>_xll.qlCalendarAdvance(Calendar,AN1602,AL1603,"f",,Trigger)</f>
        <v>50641</v>
      </c>
      <c r="AO1603" s="29">
        <f>_xll.qlInterestRateIndexMaturity(IborIndex&amp;Tenor,AN1603,Trigger)</f>
        <v>50672</v>
      </c>
      <c r="AP1603" s="66">
        <f>_xll.qlIndexFixing($Z$5,AM1603,,Trigger)</f>
        <v>1.5673412070522284E-2</v>
      </c>
      <c r="AQ1603" s="66">
        <f>_xll.qlIndexFixing($AS$1,AN1603,,Trigger)</f>
        <v>1.5706156418825168E-2</v>
      </c>
      <c r="AR1603" s="189">
        <f t="shared" ref="AR1603:AR1666" si="41">(AP1603-AQ1603)*10000</f>
        <v>-0.3274434830288428</v>
      </c>
    </row>
    <row r="1604" spans="38:44" ht="11.25" customHeight="1" x14ac:dyDescent="0.25">
      <c r="AL1604" s="30" t="s">
        <v>38</v>
      </c>
      <c r="AM1604" s="29">
        <f>_xll.qlInterestRateIndexFixingDate(IborIndex&amp;Tenor,AN1604,Trigger)</f>
        <v>50644</v>
      </c>
      <c r="AN1604" s="29">
        <f>_xll.qlCalendarAdvance(Calendar,AN1603,AL1604,"f",,Trigger)</f>
        <v>50648</v>
      </c>
      <c r="AO1604" s="29">
        <f>_xll.qlInterestRateIndexMaturity(IborIndex&amp;Tenor,AN1604,Trigger)</f>
        <v>50678</v>
      </c>
      <c r="AP1604" s="66">
        <f>_xll.qlIndexFixing($Z$5,AM1604,,Trigger)</f>
        <v>1.5665615845246172E-2</v>
      </c>
      <c r="AQ1604" s="66">
        <f>_xll.qlIndexFixing($AS$1,AN1604,,Trigger)</f>
        <v>1.5699024348893031E-2</v>
      </c>
      <c r="AR1604" s="189">
        <f t="shared" si="41"/>
        <v>-0.33408503646858989</v>
      </c>
    </row>
    <row r="1605" spans="38:44" ht="11.25" customHeight="1" x14ac:dyDescent="0.25">
      <c r="AL1605" s="30" t="s">
        <v>38</v>
      </c>
      <c r="AM1605" s="29">
        <f>_xll.qlInterestRateIndexFixingDate(IborIndex&amp;Tenor,AN1605,Trigger)</f>
        <v>50651</v>
      </c>
      <c r="AN1605" s="29">
        <f>_xll.qlCalendarAdvance(Calendar,AN1604,AL1605,"f",,Trigger)</f>
        <v>50655</v>
      </c>
      <c r="AO1605" s="29">
        <f>_xll.qlInterestRateIndexMaturity(IborIndex&amp;Tenor,AN1605,Trigger)</f>
        <v>50685</v>
      </c>
      <c r="AP1605" s="66">
        <f>_xll.qlIndexFixing($Z$5,AM1605,,Trigger)</f>
        <v>1.5658119847082652E-2</v>
      </c>
      <c r="AQ1605" s="66">
        <f>_xll.qlIndexFixing($AS$1,AN1605,,Trigger)</f>
        <v>1.5691946002299173E-2</v>
      </c>
      <c r="AR1605" s="189">
        <f t="shared" si="41"/>
        <v>-0.33826155216520881</v>
      </c>
    </row>
    <row r="1606" spans="38:44" ht="11.25" customHeight="1" x14ac:dyDescent="0.25">
      <c r="AL1606" s="30" t="s">
        <v>38</v>
      </c>
      <c r="AM1606" s="29">
        <f>_xll.qlInterestRateIndexFixingDate(IborIndex&amp;Tenor,AN1606,Trigger)</f>
        <v>50658</v>
      </c>
      <c r="AN1606" s="29">
        <f>_xll.qlCalendarAdvance(Calendar,AN1605,AL1606,"f",,Trigger)</f>
        <v>50662</v>
      </c>
      <c r="AO1606" s="29">
        <f>_xll.qlInterestRateIndexMaturity(IborIndex&amp;Tenor,AN1606,Trigger)</f>
        <v>50692</v>
      </c>
      <c r="AP1606" s="66">
        <f>_xll.qlIndexFixing($Z$5,AM1606,,Trigger)</f>
        <v>1.5650693131027182E-2</v>
      </c>
      <c r="AQ1606" s="66">
        <f>_xll.qlIndexFixing($AS$1,AN1606,,Trigger)</f>
        <v>1.5684921378941175E-2</v>
      </c>
      <c r="AR1606" s="189">
        <f t="shared" si="41"/>
        <v>-0.34228247913992149</v>
      </c>
    </row>
    <row r="1607" spans="38:44" ht="11.25" customHeight="1" x14ac:dyDescent="0.25">
      <c r="AL1607" s="30" t="s">
        <v>38</v>
      </c>
      <c r="AM1607" s="29">
        <f>_xll.qlInterestRateIndexFixingDate(IborIndex&amp;Tenor,AN1607,Trigger)</f>
        <v>50665</v>
      </c>
      <c r="AN1607" s="29">
        <f>_xll.qlCalendarAdvance(Calendar,AN1606,AL1607,"f",,Trigger)</f>
        <v>50669</v>
      </c>
      <c r="AO1607" s="29">
        <f>_xll.qlInterestRateIndexMaturity(IborIndex&amp;Tenor,AN1607,Trigger)</f>
        <v>50699</v>
      </c>
      <c r="AP1607" s="66">
        <f>_xll.qlIndexFixing($Z$5,AM1607,,Trigger)</f>
        <v>1.5643328615800201E-2</v>
      </c>
      <c r="AQ1607" s="66">
        <f>_xll.qlIndexFixing($AS$1,AN1607,,Trigger)</f>
        <v>1.567795047871412E-2</v>
      </c>
      <c r="AR1607" s="189">
        <f t="shared" si="41"/>
        <v>-0.34621862913919443</v>
      </c>
    </row>
    <row r="1608" spans="38:44" ht="11.25" customHeight="1" x14ac:dyDescent="0.25">
      <c r="AL1608" s="30" t="s">
        <v>38</v>
      </c>
      <c r="AM1608" s="29">
        <f>_xll.qlInterestRateIndexFixingDate(IborIndex&amp;Tenor,AN1608,Trigger)</f>
        <v>50672</v>
      </c>
      <c r="AN1608" s="29">
        <f>_xll.qlCalendarAdvance(Calendar,AN1607,AL1608,"f",,Trigger)</f>
        <v>50676</v>
      </c>
      <c r="AO1608" s="29">
        <f>_xll.qlInterestRateIndexMaturity(IborIndex&amp;Tenor,AN1608,Trigger)</f>
        <v>50706</v>
      </c>
      <c r="AP1608" s="66">
        <f>_xll.qlIndexFixing($Z$5,AM1608,,Trigger)</f>
        <v>1.5636026586538954E-2</v>
      </c>
      <c r="AQ1608" s="66">
        <f>_xll.qlIndexFixing($AS$1,AN1608,,Trigger)</f>
        <v>1.5671479744071532E-2</v>
      </c>
      <c r="AR1608" s="189">
        <f t="shared" si="41"/>
        <v>-0.35453157532578522</v>
      </c>
    </row>
    <row r="1609" spans="38:44" ht="11.25" customHeight="1" x14ac:dyDescent="0.25">
      <c r="AL1609" s="30" t="s">
        <v>38</v>
      </c>
      <c r="AM1609" s="29">
        <f>_xll.qlInterestRateIndexFixingDate(IborIndex&amp;Tenor,AN1609,Trigger)</f>
        <v>50679</v>
      </c>
      <c r="AN1609" s="29">
        <f>_xll.qlCalendarAdvance(Calendar,AN1608,AL1609,"f",,Trigger)</f>
        <v>50683</v>
      </c>
      <c r="AO1609" s="29">
        <f>_xll.qlInterestRateIndexMaturity(IborIndex&amp;Tenor,AN1609,Trigger)</f>
        <v>50714</v>
      </c>
      <c r="AP1609" s="66">
        <f>_xll.qlIndexFixing($Z$5,AM1609,,Trigger)</f>
        <v>1.5628615003735899E-2</v>
      </c>
      <c r="AQ1609" s="66">
        <f>_xll.qlIndexFixing($AS$1,AN1609,,Trigger)</f>
        <v>1.5664169847265652E-2</v>
      </c>
      <c r="AR1609" s="189">
        <f t="shared" si="41"/>
        <v>-0.35554843529753133</v>
      </c>
    </row>
    <row r="1610" spans="38:44" ht="11.25" customHeight="1" x14ac:dyDescent="0.25">
      <c r="AL1610" s="30" t="s">
        <v>38</v>
      </c>
      <c r="AM1610" s="29">
        <f>_xll.qlInterestRateIndexFixingDate(IborIndex&amp;Tenor,AN1610,Trigger)</f>
        <v>50686</v>
      </c>
      <c r="AN1610" s="29">
        <f>_xll.qlCalendarAdvance(Calendar,AN1609,AL1610,"f",,Trigger)</f>
        <v>50690</v>
      </c>
      <c r="AO1610" s="29">
        <f>_xll.qlInterestRateIndexMaturity(IborIndex&amp;Tenor,AN1610,Trigger)</f>
        <v>50721</v>
      </c>
      <c r="AP1610" s="66">
        <f>_xll.qlIndexFixing($Z$5,AM1610,,Trigger)</f>
        <v>1.5621443020452508E-2</v>
      </c>
      <c r="AQ1610" s="66">
        <f>_xll.qlIndexFixing($AS$1,AN1610,,Trigger)</f>
        <v>1.5657360115846897E-2</v>
      </c>
      <c r="AR1610" s="189">
        <f t="shared" si="41"/>
        <v>-0.35917095394388465</v>
      </c>
    </row>
    <row r="1611" spans="38:44" ht="11.25" customHeight="1" x14ac:dyDescent="0.25">
      <c r="AL1611" s="30" t="s">
        <v>38</v>
      </c>
      <c r="AM1611" s="29">
        <f>_xll.qlInterestRateIndexFixingDate(IborIndex&amp;Tenor,AN1611,Trigger)</f>
        <v>50693</v>
      </c>
      <c r="AN1611" s="29">
        <f>_xll.qlCalendarAdvance(Calendar,AN1610,AL1611,"f",,Trigger)</f>
        <v>50697</v>
      </c>
      <c r="AO1611" s="29">
        <f>_xll.qlInterestRateIndexMaturity(IborIndex&amp;Tenor,AN1611,Trigger)</f>
        <v>50728</v>
      </c>
      <c r="AP1611" s="66">
        <f>_xll.qlIndexFixing($Z$5,AM1611,,Trigger)</f>
        <v>1.5614334401791056E-2</v>
      </c>
      <c r="AQ1611" s="66">
        <f>_xll.qlIndexFixing($AS$1,AN1611,,Trigger)</f>
        <v>1.5650604107169397E-2</v>
      </c>
      <c r="AR1611" s="189">
        <f t="shared" si="41"/>
        <v>-0.36269705378341038</v>
      </c>
    </row>
    <row r="1612" spans="38:44" ht="11.25" customHeight="1" x14ac:dyDescent="0.25">
      <c r="AL1612" s="30" t="s">
        <v>38</v>
      </c>
      <c r="AM1612" s="29">
        <f>_xll.qlInterestRateIndexFixingDate(IborIndex&amp;Tenor,AN1612,Trigger)</f>
        <v>50700</v>
      </c>
      <c r="AN1612" s="29">
        <f>_xll.qlCalendarAdvance(Calendar,AN1611,AL1612,"f",,Trigger)</f>
        <v>50704</v>
      </c>
      <c r="AO1612" s="29">
        <f>_xll.qlInterestRateIndexMaturity(IborIndex&amp;Tenor,AN1612,Trigger)</f>
        <v>50735</v>
      </c>
      <c r="AP1612" s="66">
        <f>_xll.qlIndexFixing($Z$5,AM1612,,Trigger)</f>
        <v>1.5607289432888615E-2</v>
      </c>
      <c r="AQ1612" s="66">
        <f>_xll.qlIndexFixing($AS$1,AN1612,,Trigger)</f>
        <v>1.5643901821130735E-2</v>
      </c>
      <c r="AR1612" s="189">
        <f t="shared" si="41"/>
        <v>-0.36612388242119109</v>
      </c>
    </row>
    <row r="1613" spans="38:44" ht="11.25" customHeight="1" x14ac:dyDescent="0.25">
      <c r="AL1613" s="30" t="s">
        <v>38</v>
      </c>
      <c r="AM1613" s="29">
        <f>_xll.qlInterestRateIndexFixingDate(IborIndex&amp;Tenor,AN1613,Trigger)</f>
        <v>50707</v>
      </c>
      <c r="AN1613" s="29">
        <f>_xll.qlCalendarAdvance(Calendar,AN1612,AL1613,"f",,Trigger)</f>
        <v>50711</v>
      </c>
      <c r="AO1613" s="29">
        <f>_xll.qlInterestRateIndexMaturity(IborIndex&amp;Tenor,AN1613,Trigger)</f>
        <v>50741</v>
      </c>
      <c r="AP1613" s="66">
        <f>_xll.qlIndexFixing($Z$5,AM1613,,Trigger)</f>
        <v>1.5600463709354528E-2</v>
      </c>
      <c r="AQ1613" s="66">
        <f>_xll.qlIndexFixing($AS$1,AN1613,,Trigger)</f>
        <v>1.5637253257645978E-2</v>
      </c>
      <c r="AR1613" s="189">
        <f t="shared" si="41"/>
        <v>-0.36789548291449314</v>
      </c>
    </row>
    <row r="1614" spans="38:44" ht="11.25" customHeight="1" x14ac:dyDescent="0.25">
      <c r="AL1614" s="30" t="s">
        <v>38</v>
      </c>
      <c r="AM1614" s="29">
        <f>_xll.qlInterestRateIndexFixingDate(IborIndex&amp;Tenor,AN1614,Trigger)</f>
        <v>50714</v>
      </c>
      <c r="AN1614" s="29">
        <f>_xll.qlCalendarAdvance(Calendar,AN1613,AL1614,"f",,Trigger)</f>
        <v>50718</v>
      </c>
      <c r="AO1614" s="29">
        <f>_xll.qlInterestRateIndexMaturity(IborIndex&amp;Tenor,AN1614,Trigger)</f>
        <v>50748</v>
      </c>
      <c r="AP1614" s="66">
        <f>_xll.qlIndexFixing($Z$5,AM1614,,Trigger)</f>
        <v>1.5593542583679287E-2</v>
      </c>
      <c r="AQ1614" s="66">
        <f>_xll.qlIndexFixing($AS$1,AN1614,,Trigger)</f>
        <v>1.5630658416607712E-2</v>
      </c>
      <c r="AR1614" s="189">
        <f t="shared" si="41"/>
        <v>-0.37115832928424908</v>
      </c>
    </row>
    <row r="1615" spans="38:44" ht="11.25" customHeight="1" x14ac:dyDescent="0.25">
      <c r="AL1615" s="30" t="s">
        <v>38</v>
      </c>
      <c r="AM1615" s="29">
        <f>_xll.qlInterestRateIndexFixingDate(IborIndex&amp;Tenor,AN1615,Trigger)</f>
        <v>50721</v>
      </c>
      <c r="AN1615" s="29">
        <f>_xll.qlCalendarAdvance(Calendar,AN1614,AL1615,"f",,Trigger)</f>
        <v>50725</v>
      </c>
      <c r="AO1615" s="29">
        <f>_xll.qlInterestRateIndexMaturity(IborIndex&amp;Tenor,AN1615,Trigger)</f>
        <v>50755</v>
      </c>
      <c r="AP1615" s="66">
        <f>_xll.qlIndexFixing($Z$5,AM1615,,Trigger)</f>
        <v>1.5586685939906531E-2</v>
      </c>
      <c r="AQ1615" s="66">
        <f>_xll.qlIndexFixing($AS$1,AN1615,,Trigger)</f>
        <v>1.5624117297928508E-2</v>
      </c>
      <c r="AR1615" s="189">
        <f t="shared" si="41"/>
        <v>-0.37431358021977612</v>
      </c>
    </row>
    <row r="1616" spans="38:44" ht="11.25" customHeight="1" x14ac:dyDescent="0.25">
      <c r="AL1616" s="30" t="s">
        <v>38</v>
      </c>
      <c r="AM1616" s="29">
        <f>_xll.qlInterestRateIndexFixingDate(IborIndex&amp;Tenor,AN1616,Trigger)</f>
        <v>50728</v>
      </c>
      <c r="AN1616" s="29">
        <f>_xll.qlCalendarAdvance(Calendar,AN1615,AL1616,"f",,Trigger)</f>
        <v>50732</v>
      </c>
      <c r="AO1616" s="29">
        <f>_xll.qlInterestRateIndexMaturity(IborIndex&amp;Tenor,AN1616,Trigger)</f>
        <v>50762</v>
      </c>
      <c r="AP1616" s="66">
        <f>_xll.qlIndexFixing($Z$5,AM1616,,Trigger)</f>
        <v>1.5579894063173505E-2</v>
      </c>
      <c r="AQ1616" s="66">
        <f>_xll.qlIndexFixing($AS$1,AN1616,,Trigger)</f>
        <v>1.5617629901515939E-2</v>
      </c>
      <c r="AR1616" s="189">
        <f t="shared" si="41"/>
        <v>-0.37735838342434214</v>
      </c>
    </row>
    <row r="1617" spans="38:44" ht="11.25" customHeight="1" x14ac:dyDescent="0.25">
      <c r="AL1617" s="30" t="s">
        <v>38</v>
      </c>
      <c r="AM1617" s="29">
        <f>_xll.qlInterestRateIndexFixingDate(IborIndex&amp;Tenor,AN1617,Trigger)</f>
        <v>50735</v>
      </c>
      <c r="AN1617" s="29">
        <f>_xll.qlCalendarAdvance(Calendar,AN1616,AL1617,"f",,Trigger)</f>
        <v>50739</v>
      </c>
      <c r="AO1617" s="29">
        <f>_xll.qlInterestRateIndexMaturity(IborIndex&amp;Tenor,AN1617,Trigger)</f>
        <v>50770</v>
      </c>
      <c r="AP1617" s="66">
        <f>_xll.qlIndexFixing($Z$5,AM1617,,Trigger)</f>
        <v>1.5573029314840284E-2</v>
      </c>
      <c r="AQ1617" s="66">
        <f>_xll.qlIndexFixing($AS$1,AN1617,,Trigger)</f>
        <v>1.5611196227275081E-2</v>
      </c>
      <c r="AR1617" s="189">
        <f t="shared" si="41"/>
        <v>-0.38166912434797057</v>
      </c>
    </row>
    <row r="1618" spans="38:44" ht="11.25" customHeight="1" x14ac:dyDescent="0.25">
      <c r="AL1618" s="30" t="s">
        <v>38</v>
      </c>
      <c r="AM1618" s="29">
        <f>_xll.qlInterestRateIndexFixingDate(IborIndex&amp;Tenor,AN1618,Trigger)</f>
        <v>50742</v>
      </c>
      <c r="AN1618" s="29">
        <f>_xll.qlCalendarAdvance(Calendar,AN1617,AL1618,"f",,Trigger)</f>
        <v>50746</v>
      </c>
      <c r="AO1618" s="29">
        <f>_xll.qlInterestRateIndexMaturity(IborIndex&amp;Tenor,AN1618,Trigger)</f>
        <v>50777</v>
      </c>
      <c r="AP1618" s="66">
        <f>_xll.qlIndexFixing($Z$5,AM1618,,Trigger)</f>
        <v>1.5566372232530367E-2</v>
      </c>
      <c r="AQ1618" s="66">
        <f>_xll.qlIndexFixing($AS$1,AN1618,,Trigger)</f>
        <v>1.5604816275111011E-2</v>
      </c>
      <c r="AR1618" s="189">
        <f t="shared" si="41"/>
        <v>-0.384440425806442</v>
      </c>
    </row>
    <row r="1619" spans="38:44" ht="11.25" customHeight="1" x14ac:dyDescent="0.25">
      <c r="AL1619" s="30" t="s">
        <v>38</v>
      </c>
      <c r="AM1619" s="29">
        <f>_xll.qlInterestRateIndexFixingDate(IborIndex&amp;Tenor,AN1619,Trigger)</f>
        <v>50749</v>
      </c>
      <c r="AN1619" s="29">
        <f>_xll.qlCalendarAdvance(Calendar,AN1618,AL1619,"f",,Trigger)</f>
        <v>50753</v>
      </c>
      <c r="AO1619" s="29">
        <f>_xll.qlInterestRateIndexMaturity(IborIndex&amp;Tenor,AN1619,Trigger)</f>
        <v>50784</v>
      </c>
      <c r="AP1619" s="66">
        <f>_xll.qlIndexFixing($Z$5,AM1619,,Trigger)</f>
        <v>1.5559780795990559E-2</v>
      </c>
      <c r="AQ1619" s="66">
        <f>_xll.qlIndexFixing($AS$1,AN1619,,Trigger)</f>
        <v>1.5598490044936297E-2</v>
      </c>
      <c r="AR1619" s="189">
        <f t="shared" si="41"/>
        <v>-0.38709248945738639</v>
      </c>
    </row>
    <row r="1620" spans="38:44" ht="11.25" customHeight="1" x14ac:dyDescent="0.25">
      <c r="AL1620" s="30" t="s">
        <v>38</v>
      </c>
      <c r="AM1620" s="29">
        <f>_xll.qlInterestRateIndexFixingDate(IborIndex&amp;Tenor,AN1620,Trigger)</f>
        <v>50756</v>
      </c>
      <c r="AN1620" s="29">
        <f>_xll.qlCalendarAdvance(Calendar,AN1619,AL1620,"f",,Trigger)</f>
        <v>50760</v>
      </c>
      <c r="AO1620" s="29">
        <f>_xll.qlInterestRateIndexMaturity(IborIndex&amp;Tenor,AN1620,Trigger)</f>
        <v>50791</v>
      </c>
      <c r="AP1620" s="66">
        <f>_xll.qlIndexFixing($Z$5,AM1620,,Trigger)</f>
        <v>1.555325529036825E-2</v>
      </c>
      <c r="AQ1620" s="66">
        <f>_xll.qlIndexFixing($AS$1,AN1620,,Trigger)</f>
        <v>1.5592217536661013E-2</v>
      </c>
      <c r="AR1620" s="189">
        <f t="shared" si="41"/>
        <v>-0.38962246292762248</v>
      </c>
    </row>
    <row r="1621" spans="38:44" ht="11.25" customHeight="1" x14ac:dyDescent="0.25">
      <c r="AL1621" s="30" t="s">
        <v>38</v>
      </c>
      <c r="AM1621" s="29">
        <f>_xll.qlInterestRateIndexFixingDate(IborIndex&amp;Tenor,AN1621,Trigger)</f>
        <v>50763</v>
      </c>
      <c r="AN1621" s="29">
        <f>_xll.qlCalendarAdvance(Calendar,AN1620,AL1621,"f",,Trigger)</f>
        <v>50767</v>
      </c>
      <c r="AO1621" s="29">
        <f>_xll.qlInterestRateIndexMaturity(IborIndex&amp;Tenor,AN1621,Trigger)</f>
        <v>50798</v>
      </c>
      <c r="AP1621" s="66">
        <f>_xll.qlIndexFixing($Z$5,AM1621,,Trigger)</f>
        <v>1.5546796000805673E-2</v>
      </c>
      <c r="AQ1621" s="66">
        <f>_xll.qlIndexFixing($AS$1,AN1621,,Trigger)</f>
        <v>1.5585998750190233E-2</v>
      </c>
      <c r="AR1621" s="189">
        <f t="shared" si="41"/>
        <v>-0.39202749384559948</v>
      </c>
    </row>
    <row r="1622" spans="38:44" ht="11.25" customHeight="1" x14ac:dyDescent="0.25">
      <c r="AL1622" s="30" t="s">
        <v>38</v>
      </c>
      <c r="AM1622" s="29">
        <f>_xll.qlInterestRateIndexFixingDate(IborIndex&amp;Tenor,AN1622,Trigger)</f>
        <v>50770</v>
      </c>
      <c r="AN1622" s="29">
        <f>_xll.qlCalendarAdvance(Calendar,AN1621,AL1622,"f",,Trigger)</f>
        <v>50774</v>
      </c>
      <c r="AO1622" s="29">
        <f>_xll.qlInterestRateIndexMaturity(IborIndex&amp;Tenor,AN1622,Trigger)</f>
        <v>50805</v>
      </c>
      <c r="AP1622" s="66">
        <f>_xll.qlIndexFixing($Z$5,AM1622,,Trigger)</f>
        <v>1.5540403212457955E-2</v>
      </c>
      <c r="AQ1622" s="66">
        <f>_xll.qlIndexFixing($AS$1,AN1622,,Trigger)</f>
        <v>1.5579833685439026E-2</v>
      </c>
      <c r="AR1622" s="189">
        <f t="shared" si="41"/>
        <v>-0.39430472981070996</v>
      </c>
    </row>
    <row r="1623" spans="38:44" ht="11.25" customHeight="1" x14ac:dyDescent="0.25">
      <c r="AL1623" s="30" t="s">
        <v>38</v>
      </c>
      <c r="AM1623" s="29">
        <f>_xll.qlInterestRateIndexFixingDate(IborIndex&amp;Tenor,AN1623,Trigger)</f>
        <v>50777</v>
      </c>
      <c r="AN1623" s="29">
        <f>_xll.qlCalendarAdvance(Calendar,AN1622,AL1623,"f",,Trigger)</f>
        <v>50781</v>
      </c>
      <c r="AO1623" s="29">
        <f>_xll.qlInterestRateIndexMaturity(IborIndex&amp;Tenor,AN1623,Trigger)</f>
        <v>50812</v>
      </c>
      <c r="AP1623" s="66">
        <f>_xll.qlIndexFixing($Z$5,AM1623,,Trigger)</f>
        <v>1.5534077210464747E-2</v>
      </c>
      <c r="AQ1623" s="66">
        <f>_xll.qlIndexFixing($AS$1,AN1623,,Trigger)</f>
        <v>1.5573722342319962E-2</v>
      </c>
      <c r="AR1623" s="189">
        <f t="shared" si="41"/>
        <v>-0.39645131855215593</v>
      </c>
    </row>
    <row r="1624" spans="38:44" ht="11.25" customHeight="1" x14ac:dyDescent="0.25">
      <c r="AL1624" s="30" t="s">
        <v>38</v>
      </c>
      <c r="AM1624" s="29">
        <f>_xll.qlInterestRateIndexFixingDate(IborIndex&amp;Tenor,AN1624,Trigger)</f>
        <v>50784</v>
      </c>
      <c r="AN1624" s="29">
        <f>_xll.qlCalendarAdvance(Calendar,AN1623,AL1624,"f",,Trigger)</f>
        <v>50788</v>
      </c>
      <c r="AO1624" s="29">
        <f>_xll.qlInterestRateIndexMaturity(IborIndex&amp;Tenor,AN1624,Trigger)</f>
        <v>50819</v>
      </c>
      <c r="AP1624" s="66">
        <f>_xll.qlIndexFixing($Z$5,AM1624,,Trigger)</f>
        <v>1.5527818279981176E-2</v>
      </c>
      <c r="AQ1624" s="66">
        <f>_xll.qlIndexFixing($AS$1,AN1624,,Trigger)</f>
        <v>1.5567664720743113E-2</v>
      </c>
      <c r="AR1624" s="189">
        <f t="shared" si="41"/>
        <v>-0.39846440761936996</v>
      </c>
    </row>
    <row r="1625" spans="38:44" ht="11.25" customHeight="1" x14ac:dyDescent="0.25">
      <c r="AL1625" s="30" t="s">
        <v>38</v>
      </c>
      <c r="AM1625" s="29">
        <f>_xll.qlInterestRateIndexFixingDate(IborIndex&amp;Tenor,AN1625,Trigger)</f>
        <v>50791</v>
      </c>
      <c r="AN1625" s="29">
        <f>_xll.qlCalendarAdvance(Calendar,AN1624,AL1625,"f",,Trigger)</f>
        <v>50795</v>
      </c>
      <c r="AO1625" s="29">
        <f>_xll.qlInterestRateIndexMaturity(IborIndex&amp;Tenor,AN1625,Trigger)</f>
        <v>50826</v>
      </c>
      <c r="AP1625" s="66">
        <f>_xll.qlIndexFixing($Z$5,AM1625,,Trigger)</f>
        <v>1.5521626706144317E-2</v>
      </c>
      <c r="AQ1625" s="66">
        <f>_xll.qlIndexFixing($AS$1,AN1625,,Trigger)</f>
        <v>1.5561660820623546E-2</v>
      </c>
      <c r="AR1625" s="189">
        <f t="shared" si="41"/>
        <v>-0.40034114479229471</v>
      </c>
    </row>
    <row r="1626" spans="38:44" ht="11.25" customHeight="1" x14ac:dyDescent="0.25">
      <c r="AL1626" s="30" t="s">
        <v>38</v>
      </c>
      <c r="AM1626" s="29">
        <f>_xll.qlInterestRateIndexFixingDate(IborIndex&amp;Tenor,AN1626,Trigger)</f>
        <v>50798</v>
      </c>
      <c r="AN1626" s="29">
        <f>_xll.qlCalendarAdvance(Calendar,AN1625,AL1626,"f",,Trigger)</f>
        <v>50802</v>
      </c>
      <c r="AO1626" s="29">
        <f>_xll.qlInterestRateIndexMaturity(IborIndex&amp;Tenor,AN1626,Trigger)</f>
        <v>50830</v>
      </c>
      <c r="AP1626" s="66">
        <f>_xll.qlIndexFixing($Z$5,AM1626,,Trigger)</f>
        <v>1.5515796399607127E-2</v>
      </c>
      <c r="AQ1626" s="66">
        <f>_xll.qlIndexFixing($AS$1,AN1626,,Trigger)</f>
        <v>1.5556050319981259E-2</v>
      </c>
      <c r="AR1626" s="189">
        <f t="shared" si="41"/>
        <v>-0.40253920374131585</v>
      </c>
    </row>
    <row r="1627" spans="38:44" ht="11.25" customHeight="1" x14ac:dyDescent="0.25">
      <c r="AL1627" s="30" t="s">
        <v>38</v>
      </c>
      <c r="AM1627" s="29">
        <f>_xll.qlInterestRateIndexFixingDate(IborIndex&amp;Tenor,AN1627,Trigger)</f>
        <v>50805</v>
      </c>
      <c r="AN1627" s="29">
        <f>_xll.qlCalendarAdvance(Calendar,AN1626,AL1627,"f",,Trigger)</f>
        <v>50809</v>
      </c>
      <c r="AO1627" s="29">
        <f>_xll.qlInterestRateIndexMaturity(IborIndex&amp;Tenor,AN1627,Trigger)</f>
        <v>50837</v>
      </c>
      <c r="AP1627" s="66">
        <f>_xll.qlIndexFixing($Z$5,AM1627,,Trigger)</f>
        <v>1.5509726556065053E-2</v>
      </c>
      <c r="AQ1627" s="66">
        <f>_xll.qlIndexFixing($AS$1,AN1627,,Trigger)</f>
        <v>1.5550139534520176E-2</v>
      </c>
      <c r="AR1627" s="189">
        <f t="shared" si="41"/>
        <v>-0.40412978455122567</v>
      </c>
    </row>
    <row r="1628" spans="38:44" ht="11.25" customHeight="1" x14ac:dyDescent="0.25">
      <c r="AL1628" s="30" t="s">
        <v>38</v>
      </c>
      <c r="AM1628" s="29">
        <f>_xll.qlInterestRateIndexFixingDate(IborIndex&amp;Tenor,AN1628,Trigger)</f>
        <v>50812</v>
      </c>
      <c r="AN1628" s="29">
        <f>_xll.qlCalendarAdvance(Calendar,AN1627,AL1628,"f",,Trigger)</f>
        <v>50816</v>
      </c>
      <c r="AO1628" s="29">
        <f>_xll.qlInterestRateIndexMaturity(IborIndex&amp;Tenor,AN1628,Trigger)</f>
        <v>50844</v>
      </c>
      <c r="AP1628" s="66">
        <f>_xll.qlIndexFixing($Z$5,AM1628,,Trigger)</f>
        <v>1.5503724854415106E-2</v>
      </c>
      <c r="AQ1628" s="66">
        <f>_xll.qlIndexFixing($AS$1,AN1628,,Trigger)</f>
        <v>1.5544282460625716E-2</v>
      </c>
      <c r="AR1628" s="189">
        <f t="shared" si="41"/>
        <v>-0.40557606210609581</v>
      </c>
    </row>
    <row r="1629" spans="38:44" ht="11.25" customHeight="1" x14ac:dyDescent="0.25">
      <c r="AL1629" s="30" t="s">
        <v>38</v>
      </c>
      <c r="AM1629" s="29">
        <f>_xll.qlInterestRateIndexFixingDate(IborIndex&amp;Tenor,AN1629,Trigger)</f>
        <v>50819</v>
      </c>
      <c r="AN1629" s="29">
        <f>_xll.qlCalendarAdvance(Calendar,AN1628,AL1629,"f",,Trigger)</f>
        <v>50823</v>
      </c>
      <c r="AO1629" s="29">
        <f>_xll.qlInterestRateIndexMaturity(IborIndex&amp;Tenor,AN1629,Trigger)</f>
        <v>50851</v>
      </c>
      <c r="AP1629" s="66">
        <f>_xll.qlIndexFixing($Z$5,AM1629,,Trigger)</f>
        <v>1.5497791579777789E-2</v>
      </c>
      <c r="AQ1629" s="66">
        <f>_xll.qlIndexFixing($AS$1,AN1629,,Trigger)</f>
        <v>1.5538479098223652E-2</v>
      </c>
      <c r="AR1629" s="189">
        <f t="shared" si="41"/>
        <v>-0.40687518445863685</v>
      </c>
    </row>
    <row r="1630" spans="38:44" ht="11.25" customHeight="1" x14ac:dyDescent="0.25">
      <c r="AL1630" s="30" t="s">
        <v>38</v>
      </c>
      <c r="AM1630" s="29">
        <f>_xll.qlInterestRateIndexFixingDate(IborIndex&amp;Tenor,AN1630,Trigger)</f>
        <v>50826</v>
      </c>
      <c r="AN1630" s="29">
        <f>_xll.qlCalendarAdvance(Calendar,AN1629,AL1630,"f",,Trigger)</f>
        <v>50830</v>
      </c>
      <c r="AO1630" s="29">
        <f>_xll.qlInterestRateIndexMaturity(IborIndex&amp;Tenor,AN1630,Trigger)</f>
        <v>50861</v>
      </c>
      <c r="AP1630" s="66">
        <f>_xll.qlIndexFixing($Z$5,AM1630,,Trigger)</f>
        <v>1.5491689167015306E-2</v>
      </c>
      <c r="AQ1630" s="66">
        <f>_xll.qlIndexFixing($AS$1,AN1630,,Trigger)</f>
        <v>1.5532447138897343E-2</v>
      </c>
      <c r="AR1630" s="189">
        <f t="shared" si="41"/>
        <v>-0.40757971882037292</v>
      </c>
    </row>
    <row r="1631" spans="38:44" ht="11.25" customHeight="1" x14ac:dyDescent="0.25">
      <c r="AL1631" s="30" t="s">
        <v>38</v>
      </c>
      <c r="AM1631" s="29">
        <f>_xll.qlInterestRateIndexFixingDate(IborIndex&amp;Tenor,AN1631,Trigger)</f>
        <v>50833</v>
      </c>
      <c r="AN1631" s="29">
        <f>_xll.qlCalendarAdvance(Calendar,AN1630,AL1631,"f",,Trigger)</f>
        <v>50837</v>
      </c>
      <c r="AO1631" s="29">
        <f>_xll.qlInterestRateIndexMaturity(IborIndex&amp;Tenor,AN1631,Trigger)</f>
        <v>50872</v>
      </c>
      <c r="AP1631" s="66">
        <f>_xll.qlIndexFixing($Z$5,AM1631,,Trigger)</f>
        <v>1.5485615693689272E-2</v>
      </c>
      <c r="AQ1631" s="66">
        <f>_xll.qlIndexFixing($AS$1,AN1631,,Trigger)</f>
        <v>1.5526699431401333E-2</v>
      </c>
      <c r="AR1631" s="189">
        <f t="shared" si="41"/>
        <v>-0.41083737712060631</v>
      </c>
    </row>
    <row r="1632" spans="38:44" ht="11.25" customHeight="1" x14ac:dyDescent="0.25">
      <c r="AL1632" s="30" t="s">
        <v>38</v>
      </c>
      <c r="AM1632" s="29">
        <f>_xll.qlInterestRateIndexFixingDate(IborIndex&amp;Tenor,AN1632,Trigger)</f>
        <v>50840</v>
      </c>
      <c r="AN1632" s="29">
        <f>_xll.qlCalendarAdvance(Calendar,AN1631,AL1632,"f",,Trigger)</f>
        <v>50844</v>
      </c>
      <c r="AO1632" s="29">
        <f>_xll.qlInterestRateIndexMaturity(IborIndex&amp;Tenor,AN1632,Trigger)</f>
        <v>50875</v>
      </c>
      <c r="AP1632" s="66">
        <f>_xll.qlIndexFixing($Z$5,AM1632,,Trigger)</f>
        <v>1.5480195628192688E-2</v>
      </c>
      <c r="AQ1632" s="66">
        <f>_xll.qlIndexFixing($AS$1,AN1632,,Trigger)</f>
        <v>1.5521137713458699E-2</v>
      </c>
      <c r="AR1632" s="189">
        <f t="shared" si="41"/>
        <v>-0.40942085266011674</v>
      </c>
    </row>
    <row r="1633" spans="38:44" ht="11.25" customHeight="1" x14ac:dyDescent="0.25">
      <c r="AL1633" s="30" t="s">
        <v>38</v>
      </c>
      <c r="AM1633" s="29">
        <f>_xll.qlInterestRateIndexFixingDate(IborIndex&amp;Tenor,AN1633,Trigger)</f>
        <v>50847</v>
      </c>
      <c r="AN1633" s="29">
        <f>_xll.qlCalendarAdvance(Calendar,AN1632,AL1633,"f",,Trigger)</f>
        <v>50851</v>
      </c>
      <c r="AO1633" s="29">
        <f>_xll.qlInterestRateIndexMaturity(IborIndex&amp;Tenor,AN1633,Trigger)</f>
        <v>50882</v>
      </c>
      <c r="AP1633" s="66">
        <f>_xll.qlIndexFixing($Z$5,AM1633,,Trigger)</f>
        <v>1.5474553173000576E-2</v>
      </c>
      <c r="AQ1633" s="66">
        <f>_xll.qlIndexFixing($AS$1,AN1633,,Trigger)</f>
        <v>1.551556358196482E-2</v>
      </c>
      <c r="AR1633" s="189">
        <f t="shared" si="41"/>
        <v>-0.41010408964243728</v>
      </c>
    </row>
    <row r="1634" spans="38:44" ht="11.25" customHeight="1" x14ac:dyDescent="0.25">
      <c r="AL1634" s="30" t="s">
        <v>38</v>
      </c>
      <c r="AM1634" s="29">
        <f>_xll.qlInterestRateIndexFixingDate(IborIndex&amp;Tenor,AN1634,Trigger)</f>
        <v>50854</v>
      </c>
      <c r="AN1634" s="29">
        <f>_xll.qlCalendarAdvance(Calendar,AN1633,AL1634,"f",,Trigger)</f>
        <v>50858</v>
      </c>
      <c r="AO1634" s="29">
        <f>_xll.qlInterestRateIndexMaturity(IborIndex&amp;Tenor,AN1634,Trigger)</f>
        <v>50889</v>
      </c>
      <c r="AP1634" s="66">
        <f>_xll.qlIndexFixing($Z$5,AM1634,,Trigger)</f>
        <v>1.5468980640822942E-2</v>
      </c>
      <c r="AQ1634" s="66">
        <f>_xll.qlIndexFixing($AS$1,AN1634,,Trigger)</f>
        <v>1.5510211247776547E-2</v>
      </c>
      <c r="AR1634" s="189">
        <f t="shared" si="41"/>
        <v>-0.4123060695360517</v>
      </c>
    </row>
    <row r="1635" spans="38:44" ht="11.25" customHeight="1" x14ac:dyDescent="0.25">
      <c r="AL1635" s="30" t="s">
        <v>38</v>
      </c>
      <c r="AM1635" s="29">
        <f>_xll.qlInterestRateIndexFixingDate(IborIndex&amp;Tenor,AN1635,Trigger)</f>
        <v>50861</v>
      </c>
      <c r="AN1635" s="29">
        <f>_xll.qlCalendarAdvance(Calendar,AN1634,AL1635,"f",,Trigger)</f>
        <v>50865</v>
      </c>
      <c r="AO1635" s="29">
        <f>_xll.qlInterestRateIndexMaturity(IborIndex&amp;Tenor,AN1635,Trigger)</f>
        <v>50895</v>
      </c>
      <c r="AP1635" s="66">
        <f>_xll.qlIndexFixing($Z$5,AM1635,,Trigger)</f>
        <v>1.5463533375701388E-2</v>
      </c>
      <c r="AQ1635" s="66">
        <f>_xll.qlIndexFixing($AS$1,AN1635,,Trigger)</f>
        <v>1.5504576481033261E-2</v>
      </c>
      <c r="AR1635" s="189">
        <f t="shared" si="41"/>
        <v>-0.4104310533187272</v>
      </c>
    </row>
    <row r="1636" spans="38:44" ht="11.25" customHeight="1" x14ac:dyDescent="0.25">
      <c r="AL1636" s="30" t="s">
        <v>38</v>
      </c>
      <c r="AM1636" s="29">
        <f>_xll.qlInterestRateIndexFixingDate(IborIndex&amp;Tenor,AN1636,Trigger)</f>
        <v>50866</v>
      </c>
      <c r="AN1636" s="29">
        <f>_xll.qlCalendarAdvance(Calendar,AN1635,AL1636,"f",,Trigger)</f>
        <v>50872</v>
      </c>
      <c r="AO1636" s="29">
        <f>_xll.qlInterestRateIndexMaturity(IborIndex&amp;Tenor,AN1636,Trigger)</f>
        <v>50902</v>
      </c>
      <c r="AP1636" s="66">
        <f>_xll.qlIndexFixing($Z$5,AM1636,,Trigger)</f>
        <v>1.545809671887266E-2</v>
      </c>
      <c r="AQ1636" s="66">
        <f>_xll.qlIndexFixing($AS$1,AN1636,,Trigger)</f>
        <v>1.5499163511438208E-2</v>
      </c>
      <c r="AR1636" s="189">
        <f t="shared" si="41"/>
        <v>-0.41066792565547239</v>
      </c>
    </row>
    <row r="1637" spans="38:44" ht="11.25" customHeight="1" x14ac:dyDescent="0.25">
      <c r="AL1637" s="30" t="s">
        <v>38</v>
      </c>
      <c r="AM1637" s="29">
        <f>_xll.qlInterestRateIndexFixingDate(IborIndex&amp;Tenor,AN1637,Trigger)</f>
        <v>50875</v>
      </c>
      <c r="AN1637" s="29">
        <f>_xll.qlCalendarAdvance(Calendar,AN1636,AL1637,"f",,Trigger)</f>
        <v>50879</v>
      </c>
      <c r="AO1637" s="29">
        <f>_xll.qlInterestRateIndexMaturity(IborIndex&amp;Tenor,AN1637,Trigger)</f>
        <v>50909</v>
      </c>
      <c r="AP1637" s="66">
        <f>_xll.qlIndexFixing($Z$5,AM1637,,Trigger)</f>
        <v>1.5452730817043125E-2</v>
      </c>
      <c r="AQ1637" s="66">
        <f>_xll.qlIndexFixing($AS$1,AN1637,,Trigger)</f>
        <v>1.5493804262323718E-2</v>
      </c>
      <c r="AR1637" s="189">
        <f t="shared" si="41"/>
        <v>-0.41073445280592757</v>
      </c>
    </row>
    <row r="1638" spans="38:44" ht="11.25" customHeight="1" x14ac:dyDescent="0.25">
      <c r="AL1638" s="30" t="s">
        <v>38</v>
      </c>
      <c r="AM1638" s="29">
        <f>_xll.qlInterestRateIndexFixingDate(IborIndex&amp;Tenor,AN1638,Trigger)</f>
        <v>50882</v>
      </c>
      <c r="AN1638" s="29">
        <f>_xll.qlCalendarAdvance(Calendar,AN1637,AL1638,"f",,Trigger)</f>
        <v>50886</v>
      </c>
      <c r="AO1638" s="29">
        <f>_xll.qlInterestRateIndexMaturity(IborIndex&amp;Tenor,AN1638,Trigger)</f>
        <v>50916</v>
      </c>
      <c r="AP1638" s="66">
        <f>_xll.qlIndexFixing($Z$5,AM1638,,Trigger)</f>
        <v>1.544743595535536E-2</v>
      </c>
      <c r="AQ1638" s="66">
        <f>_xll.qlIndexFixing($AS$1,AN1638,,Trigger)</f>
        <v>1.5488498733602363E-2</v>
      </c>
      <c r="AR1638" s="189">
        <f t="shared" si="41"/>
        <v>-0.41062778247002996</v>
      </c>
    </row>
    <row r="1639" spans="38:44" ht="11.25" customHeight="1" x14ac:dyDescent="0.25">
      <c r="AL1639" s="30" t="s">
        <v>38</v>
      </c>
      <c r="AM1639" s="29">
        <f>_xll.qlInterestRateIndexFixingDate(IborIndex&amp;Tenor,AN1639,Trigger)</f>
        <v>50889</v>
      </c>
      <c r="AN1639" s="29">
        <f>_xll.qlCalendarAdvance(Calendar,AN1638,AL1639,"f",,Trigger)</f>
        <v>50893</v>
      </c>
      <c r="AO1639" s="29">
        <f>_xll.qlInterestRateIndexMaturity(IborIndex&amp;Tenor,AN1639,Trigger)</f>
        <v>50924</v>
      </c>
      <c r="AP1639" s="66">
        <f>_xll.qlIndexFixing($Z$5,AM1639,,Trigger)</f>
        <v>1.5442176805622536E-2</v>
      </c>
      <c r="AQ1639" s="66">
        <f>_xll.qlIndexFixing($AS$1,AN1639,,Trigger)</f>
        <v>1.5483246925209193E-2</v>
      </c>
      <c r="AR1639" s="189">
        <f t="shared" si="41"/>
        <v>-0.41070119586657239</v>
      </c>
    </row>
    <row r="1640" spans="38:44" ht="11.25" customHeight="1" x14ac:dyDescent="0.25">
      <c r="AL1640" s="30" t="s">
        <v>38</v>
      </c>
      <c r="AM1640" s="29">
        <f>_xll.qlInterestRateIndexFixingDate(IborIndex&amp;Tenor,AN1640,Trigger)</f>
        <v>50896</v>
      </c>
      <c r="AN1640" s="29">
        <f>_xll.qlCalendarAdvance(Calendar,AN1639,AL1640,"f",,Trigger)</f>
        <v>50900</v>
      </c>
      <c r="AO1640" s="29">
        <f>_xll.qlInterestRateIndexMaturity(IborIndex&amp;Tenor,AN1640,Trigger)</f>
        <v>50931</v>
      </c>
      <c r="AP1640" s="66">
        <f>_xll.qlIndexFixing($Z$5,AM1640,,Trigger)</f>
        <v>1.5437029799817748E-2</v>
      </c>
      <c r="AQ1640" s="66">
        <f>_xll.qlIndexFixing($AS$1,AN1640,,Trigger)</f>
        <v>1.5478048837066771E-2</v>
      </c>
      <c r="AR1640" s="189">
        <f t="shared" si="41"/>
        <v>-0.41019037249023088</v>
      </c>
    </row>
    <row r="1641" spans="38:44" ht="11.25" customHeight="1" x14ac:dyDescent="0.25">
      <c r="AL1641" s="30" t="s">
        <v>38</v>
      </c>
      <c r="AM1641" s="29">
        <f>_xll.qlInterestRateIndexFixingDate(IborIndex&amp;Tenor,AN1641,Trigger)</f>
        <v>50903</v>
      </c>
      <c r="AN1641" s="29">
        <f>_xll.qlCalendarAdvance(Calendar,AN1640,AL1641,"f",,Trigger)</f>
        <v>50907</v>
      </c>
      <c r="AO1641" s="29">
        <f>_xll.qlInterestRateIndexMaturity(IborIndex&amp;Tenor,AN1641,Trigger)</f>
        <v>50938</v>
      </c>
      <c r="AP1641" s="66">
        <f>_xll.qlIndexFixing($Z$5,AM1641,,Trigger)</f>
        <v>1.5431954713126205E-2</v>
      </c>
      <c r="AQ1641" s="66">
        <f>_xll.qlIndexFixing($AS$1,AN1641,,Trigger)</f>
        <v>1.5472904469095161E-2</v>
      </c>
      <c r="AR1641" s="189">
        <f t="shared" si="41"/>
        <v>-0.40949755968956031</v>
      </c>
    </row>
    <row r="1642" spans="38:44" ht="11.25" customHeight="1" x14ac:dyDescent="0.25">
      <c r="AL1642" s="30" t="s">
        <v>38</v>
      </c>
      <c r="AM1642" s="29">
        <f>_xll.qlInterestRateIndexFixingDate(IborIndex&amp;Tenor,AN1642,Trigger)</f>
        <v>50910</v>
      </c>
      <c r="AN1642" s="29">
        <f>_xll.qlCalendarAdvance(Calendar,AN1641,AL1642,"f",,Trigger)</f>
        <v>50914</v>
      </c>
      <c r="AO1642" s="29">
        <f>_xll.qlInterestRateIndexMaturity(IborIndex&amp;Tenor,AN1642,Trigger)</f>
        <v>50945</v>
      </c>
      <c r="AP1642" s="66">
        <f>_xll.qlIndexFixing($Z$5,AM1642,,Trigger)</f>
        <v>1.5426951830713348E-2</v>
      </c>
      <c r="AQ1642" s="66">
        <f>_xll.qlIndexFixing($AS$1,AN1642,,Trigger)</f>
        <v>1.5467813821226917E-2</v>
      </c>
      <c r="AR1642" s="189">
        <f t="shared" si="41"/>
        <v>-0.40861990513568414</v>
      </c>
    </row>
    <row r="1643" spans="38:44" ht="11.25" customHeight="1" x14ac:dyDescent="0.25">
      <c r="AL1643" s="30" t="s">
        <v>38</v>
      </c>
      <c r="AM1643" s="29">
        <f>_xll.qlInterestRateIndexFixingDate(IborIndex&amp;Tenor,AN1643,Trigger)</f>
        <v>50917</v>
      </c>
      <c r="AN1643" s="29">
        <f>_xll.qlCalendarAdvance(Calendar,AN1642,AL1643,"f",,Trigger)</f>
        <v>50921</v>
      </c>
      <c r="AO1643" s="29">
        <f>_xll.qlInterestRateIndexMaturity(IborIndex&amp;Tenor,AN1643,Trigger)</f>
        <v>50951</v>
      </c>
      <c r="AP1643" s="66">
        <f>_xll.qlIndexFixing($Z$5,AM1643,,Trigger)</f>
        <v>1.5422037229326335E-2</v>
      </c>
      <c r="AQ1643" s="66">
        <f>_xll.qlIndexFixing($AS$1,AN1643,,Trigger)</f>
        <v>1.54627768933846E-2</v>
      </c>
      <c r="AR1643" s="189">
        <f t="shared" si="41"/>
        <v>-0.4073966405826468</v>
      </c>
    </row>
    <row r="1644" spans="38:44" ht="11.25" customHeight="1" x14ac:dyDescent="0.25">
      <c r="AL1644" s="30" t="s">
        <v>38</v>
      </c>
      <c r="AM1644" s="29">
        <f>_xll.qlInterestRateIndexFixingDate(IborIndex&amp;Tenor,AN1644,Trigger)</f>
        <v>50924</v>
      </c>
      <c r="AN1644" s="29">
        <f>_xll.qlCalendarAdvance(Calendar,AN1643,AL1644,"f",,Trigger)</f>
        <v>50928</v>
      </c>
      <c r="AO1644" s="29">
        <f>_xll.qlInterestRateIndexMaturity(IborIndex&amp;Tenor,AN1644,Trigger)</f>
        <v>50958</v>
      </c>
      <c r="AP1644" s="66">
        <f>_xll.qlIndexFixing($Z$5,AM1644,,Trigger)</f>
        <v>1.5417174596659144E-2</v>
      </c>
      <c r="AQ1644" s="66">
        <f>_xll.qlIndexFixing($AS$1,AN1644,,Trigger)</f>
        <v>1.5457793685500765E-2</v>
      </c>
      <c r="AR1644" s="189">
        <f t="shared" si="41"/>
        <v>-0.40619088841620243</v>
      </c>
    </row>
    <row r="1645" spans="38:44" ht="11.25" customHeight="1" x14ac:dyDescent="0.25">
      <c r="AL1645" s="30" t="s">
        <v>38</v>
      </c>
      <c r="AM1645" s="29">
        <f>_xll.qlInterestRateIndexFixingDate(IborIndex&amp;Tenor,AN1645,Trigger)</f>
        <v>50931</v>
      </c>
      <c r="AN1645" s="29">
        <f>_xll.qlCalendarAdvance(Calendar,AN1644,AL1645,"f",,Trigger)</f>
        <v>50935</v>
      </c>
      <c r="AO1645" s="29">
        <f>_xll.qlInterestRateIndexMaturity(IborIndex&amp;Tenor,AN1645,Trigger)</f>
        <v>50965</v>
      </c>
      <c r="AP1645" s="66">
        <f>_xll.qlIndexFixing($Z$5,AM1645,,Trigger)</f>
        <v>1.5412385000190376E-2</v>
      </c>
      <c r="AQ1645" s="66">
        <f>_xll.qlIndexFixing($AS$1,AN1645,,Trigger)</f>
        <v>1.5452864197500471E-2</v>
      </c>
      <c r="AR1645" s="189">
        <f t="shared" si="41"/>
        <v>-0.40479197310094861</v>
      </c>
    </row>
    <row r="1646" spans="38:44" ht="11.25" customHeight="1" x14ac:dyDescent="0.25">
      <c r="AL1646" s="30" t="s">
        <v>38</v>
      </c>
      <c r="AM1646" s="29">
        <f>_xll.qlInterestRateIndexFixingDate(IborIndex&amp;Tenor,AN1646,Trigger)</f>
        <v>50938</v>
      </c>
      <c r="AN1646" s="29">
        <f>_xll.qlCalendarAdvance(Calendar,AN1645,AL1646,"f",,Trigger)</f>
        <v>50942</v>
      </c>
      <c r="AO1646" s="29">
        <f>_xll.qlInterestRateIndexMaturity(IborIndex&amp;Tenor,AN1646,Trigger)</f>
        <v>50972</v>
      </c>
      <c r="AP1646" s="66">
        <f>_xll.qlIndexFixing($Z$5,AM1646,,Trigger)</f>
        <v>1.5407668725078594E-2</v>
      </c>
      <c r="AQ1646" s="66">
        <f>_xll.qlIndexFixing($AS$1,AN1646,,Trigger)</f>
        <v>1.5447988429318771E-2</v>
      </c>
      <c r="AR1646" s="189">
        <f t="shared" si="41"/>
        <v>-0.40319704240177057</v>
      </c>
    </row>
    <row r="1647" spans="38:44" ht="11.25" customHeight="1" x14ac:dyDescent="0.25">
      <c r="AL1647" s="30" t="s">
        <v>38</v>
      </c>
      <c r="AM1647" s="29">
        <f>_xll.qlInterestRateIndexFixingDate(IborIndex&amp;Tenor,AN1647,Trigger)</f>
        <v>50945</v>
      </c>
      <c r="AN1647" s="29">
        <f>_xll.qlCalendarAdvance(Calendar,AN1646,AL1647,"f",,Trigger)</f>
        <v>50949</v>
      </c>
      <c r="AO1647" s="29">
        <f>_xll.qlInterestRateIndexMaturity(IborIndex&amp;Tenor,AN1647,Trigger)</f>
        <v>50979</v>
      </c>
      <c r="AP1647" s="66">
        <f>_xll.qlIndexFixing($Z$5,AM1647,,Trigger)</f>
        <v>1.5403026056479696E-2</v>
      </c>
      <c r="AQ1647" s="66">
        <f>_xll.qlIndexFixing($AS$1,AN1647,,Trigger)</f>
        <v>1.5443193447157184E-2</v>
      </c>
      <c r="AR1647" s="189">
        <f t="shared" si="41"/>
        <v>-0.40167390677487563</v>
      </c>
    </row>
    <row r="1648" spans="38:44" ht="11.25" customHeight="1" x14ac:dyDescent="0.25">
      <c r="AL1648" s="30" t="s">
        <v>38</v>
      </c>
      <c r="AM1648" s="29">
        <f>_xll.qlInterestRateIndexFixingDate(IborIndex&amp;Tenor,AN1648,Trigger)</f>
        <v>50952</v>
      </c>
      <c r="AN1648" s="29">
        <f>_xll.qlCalendarAdvance(Calendar,AN1647,AL1648,"f",,Trigger)</f>
        <v>50956</v>
      </c>
      <c r="AO1648" s="29">
        <f>_xll.qlInterestRateIndexMaturity(IborIndex&amp;Tenor,AN1648,Trigger)</f>
        <v>50987</v>
      </c>
      <c r="AP1648" s="66">
        <f>_xll.qlIndexFixing($Z$5,AM1648,,Trigger)</f>
        <v>1.5398466795085039E-2</v>
      </c>
      <c r="AQ1648" s="66">
        <f>_xll.qlIndexFixing($AS$1,AN1648,,Trigger)</f>
        <v>1.5438398052111391E-2</v>
      </c>
      <c r="AR1648" s="189">
        <f t="shared" si="41"/>
        <v>-0.39931257026351585</v>
      </c>
    </row>
    <row r="1649" spans="38:44" ht="11.25" customHeight="1" x14ac:dyDescent="0.25">
      <c r="AL1649" s="30" t="s">
        <v>38</v>
      </c>
      <c r="AM1649" s="29">
        <f>_xll.qlInterestRateIndexFixingDate(IborIndex&amp;Tenor,AN1649,Trigger)</f>
        <v>50959</v>
      </c>
      <c r="AN1649" s="29">
        <f>_xll.qlCalendarAdvance(Calendar,AN1648,AL1649,"f",,Trigger)</f>
        <v>50963</v>
      </c>
      <c r="AO1649" s="29">
        <f>_xll.qlInterestRateIndexMaturity(IborIndex&amp;Tenor,AN1649,Trigger)</f>
        <v>50994</v>
      </c>
      <c r="AP1649" s="66">
        <f>_xll.qlIndexFixing($Z$5,AM1649,,Trigger)</f>
        <v>1.5393977327157301E-2</v>
      </c>
      <c r="AQ1649" s="66">
        <f>_xll.qlIndexFixing($AS$1,AN1649,,Trigger)</f>
        <v>1.5433683442958313E-2</v>
      </c>
      <c r="AR1649" s="189">
        <f t="shared" si="41"/>
        <v>-0.39706115801011604</v>
      </c>
    </row>
    <row r="1650" spans="38:44" ht="11.25" customHeight="1" x14ac:dyDescent="0.25">
      <c r="AL1650" s="30" t="s">
        <v>38</v>
      </c>
      <c r="AM1650" s="29">
        <f>_xll.qlInterestRateIndexFixingDate(IborIndex&amp;Tenor,AN1650,Trigger)</f>
        <v>50966</v>
      </c>
      <c r="AN1650" s="29">
        <f>_xll.qlCalendarAdvance(Calendar,AN1649,AL1650,"f",,Trigger)</f>
        <v>50970</v>
      </c>
      <c r="AO1650" s="29">
        <f>_xll.qlInterestRateIndexMaturity(IborIndex&amp;Tenor,AN1650,Trigger)</f>
        <v>51001</v>
      </c>
      <c r="AP1650" s="66">
        <f>_xll.qlIndexFixing($Z$5,AM1650,,Trigger)</f>
        <v>1.5389562344816294E-2</v>
      </c>
      <c r="AQ1650" s="66">
        <f>_xll.qlIndexFixing($AS$1,AN1650,,Trigger)</f>
        <v>1.5429022553339056E-2</v>
      </c>
      <c r="AR1650" s="189">
        <f t="shared" si="41"/>
        <v>-0.39460208522761397</v>
      </c>
    </row>
    <row r="1651" spans="38:44" ht="11.25" customHeight="1" x14ac:dyDescent="0.25">
      <c r="AL1651" s="30" t="s">
        <v>38</v>
      </c>
      <c r="AM1651" s="29">
        <f>_xll.qlInterestRateIndexFixingDate(IborIndex&amp;Tenor,AN1651,Trigger)</f>
        <v>50973</v>
      </c>
      <c r="AN1651" s="29">
        <f>_xll.qlCalendarAdvance(Calendar,AN1650,AL1651,"f",,Trigger)</f>
        <v>50977</v>
      </c>
      <c r="AO1651" s="29">
        <f>_xll.qlInterestRateIndexMaturity(IborIndex&amp;Tenor,AN1651,Trigger)</f>
        <v>51008</v>
      </c>
      <c r="AP1651" s="66">
        <f>_xll.qlIndexFixing($Z$5,AM1651,,Trigger)</f>
        <v>1.5385222133235192E-2</v>
      </c>
      <c r="AQ1651" s="66">
        <f>_xll.qlIndexFixing($AS$1,AN1651,,Trigger)</f>
        <v>1.5424415383196166E-2</v>
      </c>
      <c r="AR1651" s="189">
        <f t="shared" si="41"/>
        <v>-0.39193249960973664</v>
      </c>
    </row>
    <row r="1652" spans="38:44" ht="11.25" customHeight="1" x14ac:dyDescent="0.25">
      <c r="AL1652" s="30" t="s">
        <v>38</v>
      </c>
      <c r="AM1652" s="29">
        <f>_xll.qlInterestRateIndexFixingDate(IborIndex&amp;Tenor,AN1652,Trigger)</f>
        <v>50980</v>
      </c>
      <c r="AN1652" s="29">
        <f>_xll.qlCalendarAdvance(Calendar,AN1651,AL1652,"f",,Trigger)</f>
        <v>50984</v>
      </c>
      <c r="AO1652" s="29">
        <f>_xll.qlInterestRateIndexMaturity(IborIndex&amp;Tenor,AN1652,Trigger)</f>
        <v>51015</v>
      </c>
      <c r="AP1652" s="66">
        <f>_xll.qlIndexFixing($Z$5,AM1652,,Trigger)</f>
        <v>1.5380951413189198E-2</v>
      </c>
      <c r="AQ1652" s="66">
        <f>_xll.qlIndexFixing($AS$1,AN1652,,Trigger)</f>
        <v>1.54198619324597E-2</v>
      </c>
      <c r="AR1652" s="189">
        <f t="shared" si="41"/>
        <v>-0.38910519270501237</v>
      </c>
    </row>
    <row r="1653" spans="38:44" ht="11.25" customHeight="1" x14ac:dyDescent="0.25">
      <c r="AL1653" s="30" t="s">
        <v>38</v>
      </c>
      <c r="AM1653" s="29">
        <f>_xll.qlInterestRateIndexFixingDate(IborIndex&amp;Tenor,AN1653,Trigger)</f>
        <v>50987</v>
      </c>
      <c r="AN1653" s="29">
        <f>_xll.qlCalendarAdvance(Calendar,AN1652,AL1653,"f",,Trigger)</f>
        <v>50991</v>
      </c>
      <c r="AO1653" s="29">
        <f>_xll.qlInterestRateIndexMaturity(IborIndex&amp;Tenor,AN1653,Trigger)</f>
        <v>51022</v>
      </c>
      <c r="AP1653" s="66">
        <f>_xll.qlIndexFixing($Z$5,AM1653,,Trigger)</f>
        <v>1.5376414565406582E-2</v>
      </c>
      <c r="AQ1653" s="66">
        <f>_xll.qlIndexFixing($AS$1,AN1653,,Trigger)</f>
        <v>1.5415362201064708E-2</v>
      </c>
      <c r="AR1653" s="189">
        <f t="shared" si="41"/>
        <v>-0.38947635658126079</v>
      </c>
    </row>
    <row r="1654" spans="38:44" ht="11.25" customHeight="1" x14ac:dyDescent="0.25">
      <c r="AL1654" s="30" t="s">
        <v>38</v>
      </c>
      <c r="AM1654" s="29">
        <f>_xll.qlInterestRateIndexFixingDate(IborIndex&amp;Tenor,AN1654,Trigger)</f>
        <v>50994</v>
      </c>
      <c r="AN1654" s="29">
        <f>_xll.qlCalendarAdvance(Calendar,AN1653,AL1654,"f",,Trigger)</f>
        <v>50998</v>
      </c>
      <c r="AO1654" s="29">
        <f>_xll.qlInterestRateIndexMaturity(IborIndex&amp;Tenor,AN1654,Trigger)</f>
        <v>51029</v>
      </c>
      <c r="AP1654" s="66">
        <f>_xll.qlIndexFixing($Z$5,AM1654,,Trigger)</f>
        <v>1.53714257814168E-2</v>
      </c>
      <c r="AQ1654" s="66">
        <f>_xll.qlIndexFixing($AS$1,AN1654,,Trigger)</f>
        <v>1.541091618895124E-2</v>
      </c>
      <c r="AR1654" s="189">
        <f t="shared" si="41"/>
        <v>-0.39490407534439886</v>
      </c>
    </row>
    <row r="1655" spans="38:44" ht="11.25" customHeight="1" x14ac:dyDescent="0.25">
      <c r="AL1655" s="30" t="s">
        <v>38</v>
      </c>
      <c r="AM1655" s="29">
        <f>_xll.qlInterestRateIndexFixingDate(IborIndex&amp;Tenor,AN1655,Trigger)</f>
        <v>51001</v>
      </c>
      <c r="AN1655" s="29">
        <f>_xll.qlCalendarAdvance(Calendar,AN1654,AL1655,"f",,Trigger)</f>
        <v>51005</v>
      </c>
      <c r="AO1655" s="29">
        <f>_xll.qlInterestRateIndexMaturity(IborIndex&amp;Tenor,AN1655,Trigger)</f>
        <v>51036</v>
      </c>
      <c r="AP1655" s="66">
        <f>_xll.qlIndexFixing($Z$5,AM1655,,Trigger)</f>
        <v>1.5366001604953975E-2</v>
      </c>
      <c r="AQ1655" s="66">
        <f>_xll.qlIndexFixing($AS$1,AN1655,,Trigger)</f>
        <v>1.5406523896049351E-2</v>
      </c>
      <c r="AR1655" s="189">
        <f t="shared" si="41"/>
        <v>-0.40522291095376406</v>
      </c>
    </row>
    <row r="1656" spans="38:44" ht="11.25" customHeight="1" x14ac:dyDescent="0.25">
      <c r="AL1656" s="30" t="s">
        <v>38</v>
      </c>
      <c r="AM1656" s="29">
        <f>_xll.qlInterestRateIndexFixingDate(IborIndex&amp;Tenor,AN1656,Trigger)</f>
        <v>51008</v>
      </c>
      <c r="AN1656" s="29">
        <f>_xll.qlCalendarAdvance(Calendar,AN1655,AL1656,"f",,Trigger)</f>
        <v>51012</v>
      </c>
      <c r="AO1656" s="29">
        <f>_xll.qlInterestRateIndexMaturity(IborIndex&amp;Tenor,AN1656,Trigger)</f>
        <v>51043</v>
      </c>
      <c r="AP1656" s="66">
        <f>_xll.qlIndexFixing($Z$5,AM1656,,Trigger)</f>
        <v>1.5360158635583699E-2</v>
      </c>
      <c r="AQ1656" s="66">
        <f>_xll.qlIndexFixing($AS$1,AN1656,,Trigger)</f>
        <v>1.5402185322299089E-2</v>
      </c>
      <c r="AR1656" s="189">
        <f t="shared" si="41"/>
        <v>-0.42026686715389977</v>
      </c>
    </row>
    <row r="1657" spans="38:44" ht="11.25" customHeight="1" x14ac:dyDescent="0.25">
      <c r="AL1657" s="30" t="s">
        <v>38</v>
      </c>
      <c r="AM1657" s="29">
        <f>_xll.qlInterestRateIndexFixingDate(IborIndex&amp;Tenor,AN1657,Trigger)</f>
        <v>51015</v>
      </c>
      <c r="AN1657" s="29">
        <f>_xll.qlCalendarAdvance(Calendar,AN1656,AL1657,"f",,Trigger)</f>
        <v>51019</v>
      </c>
      <c r="AO1657" s="29">
        <f>_xll.qlInterestRateIndexMaturity(IborIndex&amp;Tenor,AN1657,Trigger)</f>
        <v>51049</v>
      </c>
      <c r="AP1657" s="66">
        <f>_xll.qlIndexFixing($Z$5,AM1657,,Trigger)</f>
        <v>1.5354149682901941E-2</v>
      </c>
      <c r="AQ1657" s="66">
        <f>_xll.qlIndexFixing($AS$1,AN1657,,Trigger)</f>
        <v>1.5397900467638004E-2</v>
      </c>
      <c r="AR1657" s="189">
        <f t="shared" si="41"/>
        <v>-0.43750784736062975</v>
      </c>
    </row>
    <row r="1658" spans="38:44" ht="11.25" customHeight="1" x14ac:dyDescent="0.25">
      <c r="AL1658" s="30" t="s">
        <v>38</v>
      </c>
      <c r="AM1658" s="29">
        <f>_xll.qlInterestRateIndexFixingDate(IborIndex&amp;Tenor,AN1658,Trigger)</f>
        <v>51022</v>
      </c>
      <c r="AN1658" s="29">
        <f>_xll.qlCalendarAdvance(Calendar,AN1657,AL1658,"f",,Trigger)</f>
        <v>51026</v>
      </c>
      <c r="AO1658" s="29">
        <f>_xll.qlInterestRateIndexMaturity(IborIndex&amp;Tenor,AN1658,Trigger)</f>
        <v>51056</v>
      </c>
      <c r="AP1658" s="66">
        <f>_xll.qlIndexFixing($Z$5,AM1658,,Trigger)</f>
        <v>1.5348159194354061E-2</v>
      </c>
      <c r="AQ1658" s="66">
        <f>_xll.qlIndexFixing($AS$1,AN1658,,Trigger)</f>
        <v>1.5393669332008642E-2</v>
      </c>
      <c r="AR1658" s="189">
        <f t="shared" si="41"/>
        <v>-0.45510137654580785</v>
      </c>
    </row>
    <row r="1659" spans="38:44" ht="11.25" customHeight="1" x14ac:dyDescent="0.25">
      <c r="AL1659" s="30" t="s">
        <v>38</v>
      </c>
      <c r="AM1659" s="29">
        <f>_xll.qlInterestRateIndexFixingDate(IborIndex&amp;Tenor,AN1659,Trigger)</f>
        <v>51029</v>
      </c>
      <c r="AN1659" s="29">
        <f>_xll.qlCalendarAdvance(Calendar,AN1658,AL1659,"f",,Trigger)</f>
        <v>51033</v>
      </c>
      <c r="AO1659" s="29">
        <f>_xll.qlInterestRateIndexMaturity(IborIndex&amp;Tenor,AN1659,Trigger)</f>
        <v>51063</v>
      </c>
      <c r="AP1659" s="66">
        <f>_xll.qlIndexFixing($Z$5,AM1659,,Trigger)</f>
        <v>1.534231827932242E-2</v>
      </c>
      <c r="AQ1659" s="66">
        <f>_xll.qlIndexFixing($AS$1,AN1659,,Trigger)</f>
        <v>1.5389491915343556E-2</v>
      </c>
      <c r="AR1659" s="189">
        <f t="shared" si="41"/>
        <v>-0.47173636021136112</v>
      </c>
    </row>
    <row r="1660" spans="38:44" ht="11.25" customHeight="1" x14ac:dyDescent="0.25">
      <c r="AL1660" s="30" t="s">
        <v>38</v>
      </c>
      <c r="AM1660" s="29">
        <f>_xll.qlInterestRateIndexFixingDate(IborIndex&amp;Tenor,AN1660,Trigger)</f>
        <v>51036</v>
      </c>
      <c r="AN1660" s="29">
        <f>_xll.qlCalendarAdvance(Calendar,AN1659,AL1660,"f",,Trigger)</f>
        <v>51040</v>
      </c>
      <c r="AO1660" s="29">
        <f>_xll.qlInterestRateIndexMaturity(IborIndex&amp;Tenor,AN1660,Trigger)</f>
        <v>51070</v>
      </c>
      <c r="AP1660" s="66">
        <f>_xll.qlIndexFixing($Z$5,AM1660,,Trigger)</f>
        <v>1.5336627470005304E-2</v>
      </c>
      <c r="AQ1660" s="66">
        <f>_xll.qlIndexFixing($AS$1,AN1660,,Trigger)</f>
        <v>1.5385368217585293E-2</v>
      </c>
      <c r="AR1660" s="189">
        <f t="shared" si="41"/>
        <v>-0.48740747579989474</v>
      </c>
    </row>
    <row r="1661" spans="38:44" ht="11.25" customHeight="1" x14ac:dyDescent="0.25">
      <c r="AL1661" s="30" t="s">
        <v>38</v>
      </c>
      <c r="AM1661" s="29">
        <f>_xll.qlInterestRateIndexFixingDate(IborIndex&amp;Tenor,AN1661,Trigger)</f>
        <v>51043</v>
      </c>
      <c r="AN1661" s="29">
        <f>_xll.qlCalendarAdvance(Calendar,AN1660,AL1661,"f",,Trigger)</f>
        <v>51047</v>
      </c>
      <c r="AO1661" s="29">
        <f>_xll.qlInterestRateIndexMaturity(IborIndex&amp;Tenor,AN1661,Trigger)</f>
        <v>51078</v>
      </c>
      <c r="AP1661" s="66">
        <f>_xll.qlIndexFixing($Z$5,AM1661,,Trigger)</f>
        <v>1.5331031490469807E-2</v>
      </c>
      <c r="AQ1661" s="66">
        <f>_xll.qlIndexFixing($AS$1,AN1661,,Trigger)</f>
        <v>1.5381298238678898E-2</v>
      </c>
      <c r="AR1661" s="189">
        <f t="shared" si="41"/>
        <v>-0.50266748209090373</v>
      </c>
    </row>
    <row r="1662" spans="38:44" ht="11.25" customHeight="1" x14ac:dyDescent="0.25">
      <c r="AL1662" s="30" t="s">
        <v>38</v>
      </c>
      <c r="AM1662" s="29">
        <f>_xll.qlInterestRateIndexFixingDate(IborIndex&amp;Tenor,AN1662,Trigger)</f>
        <v>51050</v>
      </c>
      <c r="AN1662" s="29">
        <f>_xll.qlCalendarAdvance(Calendar,AN1661,AL1662,"f",,Trigger)</f>
        <v>51054</v>
      </c>
      <c r="AO1662" s="29">
        <f>_xll.qlInterestRateIndexMaturity(IborIndex&amp;Tenor,AN1662,Trigger)</f>
        <v>51085</v>
      </c>
      <c r="AP1662" s="66">
        <f>_xll.qlIndexFixing($Z$5,AM1662,,Trigger)</f>
        <v>1.5325653106174458E-2</v>
      </c>
      <c r="AQ1662" s="66">
        <f>_xll.qlIndexFixing($AS$1,AN1662,,Trigger)</f>
        <v>1.5377281978561919E-2</v>
      </c>
      <c r="AR1662" s="189">
        <f t="shared" si="41"/>
        <v>-0.51628872387460623</v>
      </c>
    </row>
    <row r="1663" spans="38:44" ht="11.25" customHeight="1" x14ac:dyDescent="0.25">
      <c r="AL1663" s="30" t="s">
        <v>38</v>
      </c>
      <c r="AM1663" s="29">
        <f>_xll.qlInterestRateIndexFixingDate(IborIndex&amp;Tenor,AN1663,Trigger)</f>
        <v>51057</v>
      </c>
      <c r="AN1663" s="29">
        <f>_xll.qlCalendarAdvance(Calendar,AN1662,AL1663,"f",,Trigger)</f>
        <v>51061</v>
      </c>
      <c r="AO1663" s="29">
        <f>_xll.qlInterestRateIndexMaturity(IborIndex&amp;Tenor,AN1663,Trigger)</f>
        <v>51092</v>
      </c>
      <c r="AP1663" s="66">
        <f>_xll.qlIndexFixing($Z$5,AM1663,,Trigger)</f>
        <v>1.5320426468752242E-2</v>
      </c>
      <c r="AQ1663" s="66">
        <f>_xll.qlIndexFixing($AS$1,AN1663,,Trigger)</f>
        <v>1.53733194371794E-2</v>
      </c>
      <c r="AR1663" s="189">
        <f t="shared" si="41"/>
        <v>-0.52892968427158471</v>
      </c>
    </row>
    <row r="1664" spans="38:44" ht="11.25" customHeight="1" x14ac:dyDescent="0.25">
      <c r="AL1664" s="30" t="s">
        <v>38</v>
      </c>
      <c r="AM1664" s="29">
        <f>_xll.qlInterestRateIndexFixingDate(IborIndex&amp;Tenor,AN1664,Trigger)</f>
        <v>51064</v>
      </c>
      <c r="AN1664" s="29">
        <f>_xll.qlCalendarAdvance(Calendar,AN1663,AL1664,"f",,Trigger)</f>
        <v>51068</v>
      </c>
      <c r="AO1664" s="29">
        <f>_xll.qlInterestRateIndexMaturity(IborIndex&amp;Tenor,AN1664,Trigger)</f>
        <v>51099</v>
      </c>
      <c r="AP1664" s="66">
        <f>_xll.qlIndexFixing($Z$5,AM1664,,Trigger)</f>
        <v>1.5315352110440637E-2</v>
      </c>
      <c r="AQ1664" s="66">
        <f>_xll.qlIndexFixing($AS$1,AN1664,,Trigger)</f>
        <v>1.5369410614473888E-2</v>
      </c>
      <c r="AR1664" s="189">
        <f t="shared" si="41"/>
        <v>-0.54058504033251831</v>
      </c>
    </row>
    <row r="1665" spans="38:44" ht="11.25" customHeight="1" x14ac:dyDescent="0.25">
      <c r="AL1665" s="30" t="s">
        <v>38</v>
      </c>
      <c r="AM1665" s="29">
        <f>_xll.qlInterestRateIndexFixingDate(IborIndex&amp;Tenor,AN1665,Trigger)</f>
        <v>51071</v>
      </c>
      <c r="AN1665" s="29">
        <f>_xll.qlCalendarAdvance(Calendar,AN1664,AL1665,"f",,Trigger)</f>
        <v>51075</v>
      </c>
      <c r="AO1665" s="29">
        <f>_xll.qlInterestRateIndexMaturity(IborIndex&amp;Tenor,AN1665,Trigger)</f>
        <v>51105</v>
      </c>
      <c r="AP1665" s="66">
        <f>_xll.qlIndexFixing($Z$5,AM1665,,Trigger)</f>
        <v>1.5310443636253446E-2</v>
      </c>
      <c r="AQ1665" s="66">
        <f>_xll.qlIndexFixing($AS$1,AN1665,,Trigger)</f>
        <v>1.5365555510385431E-2</v>
      </c>
      <c r="AR1665" s="189">
        <f t="shared" si="41"/>
        <v>-0.55111874131985594</v>
      </c>
    </row>
    <row r="1666" spans="38:44" ht="11.25" customHeight="1" x14ac:dyDescent="0.25">
      <c r="AL1666" s="30" t="s">
        <v>38</v>
      </c>
      <c r="AM1666" s="29">
        <f>_xll.qlInterestRateIndexFixingDate(IborIndex&amp;Tenor,AN1666,Trigger)</f>
        <v>51078</v>
      </c>
      <c r="AN1666" s="29">
        <f>_xll.qlCalendarAdvance(Calendar,AN1665,AL1666,"f",,Trigger)</f>
        <v>51082</v>
      </c>
      <c r="AO1666" s="29">
        <f>_xll.qlInterestRateIndexMaturity(IborIndex&amp;Tenor,AN1666,Trigger)</f>
        <v>51112</v>
      </c>
      <c r="AP1666" s="66">
        <f>_xll.qlIndexFixing($Z$5,AM1666,,Trigger)</f>
        <v>1.5305664637579319E-2</v>
      </c>
      <c r="AQ1666" s="66">
        <f>_xll.qlIndexFixing($AS$1,AN1666,,Trigger)</f>
        <v>1.5361754124866567E-2</v>
      </c>
      <c r="AR1666" s="189">
        <f t="shared" si="41"/>
        <v>-0.56089487287247497</v>
      </c>
    </row>
    <row r="1667" spans="38:44" ht="11.25" customHeight="1" x14ac:dyDescent="0.25">
      <c r="AL1667" s="30" t="s">
        <v>38</v>
      </c>
      <c r="AM1667" s="29">
        <f>_xll.qlInterestRateIndexFixingDate(IborIndex&amp;Tenor,AN1667,Trigger)</f>
        <v>51085</v>
      </c>
      <c r="AN1667" s="29">
        <f>_xll.qlCalendarAdvance(Calendar,AN1666,AL1667,"f",,Trigger)</f>
        <v>51089</v>
      </c>
      <c r="AO1667" s="29">
        <f>_xll.qlInterestRateIndexMaturity(IborIndex&amp;Tenor,AN1667,Trigger)</f>
        <v>51119</v>
      </c>
      <c r="AP1667" s="66">
        <f>_xll.qlIndexFixing($Z$5,AM1667,,Trigger)</f>
        <v>1.5301039470119626E-2</v>
      </c>
      <c r="AQ1667" s="66">
        <f>_xll.qlIndexFixing($AS$1,AN1667,,Trigger)</f>
        <v>1.5358006457854845E-2</v>
      </c>
      <c r="AR1667" s="189">
        <f t="shared" ref="AR1667:AR1730" si="42">(AP1667-AQ1667)*10000</f>
        <v>-0.56966987735218577</v>
      </c>
    </row>
    <row r="1668" spans="38:44" ht="11.25" customHeight="1" x14ac:dyDescent="0.25">
      <c r="AL1668" s="30" t="s">
        <v>38</v>
      </c>
      <c r="AM1668" s="29">
        <f>_xll.qlInterestRateIndexFixingDate(IborIndex&amp;Tenor,AN1668,Trigger)</f>
        <v>51092</v>
      </c>
      <c r="AN1668" s="29">
        <f>_xll.qlCalendarAdvance(Calendar,AN1667,AL1668,"f",,Trigger)</f>
        <v>51096</v>
      </c>
      <c r="AO1668" s="29">
        <f>_xll.qlInterestRateIndexMaturity(IborIndex&amp;Tenor,AN1668,Trigger)</f>
        <v>51126</v>
      </c>
      <c r="AP1668" s="66">
        <f>_xll.qlIndexFixing($Z$5,AM1668,,Trigger)</f>
        <v>1.5296568666107291E-2</v>
      </c>
      <c r="AQ1668" s="66">
        <f>_xll.qlIndexFixing($AS$1,AN1668,,Trigger)</f>
        <v>1.5354380962583651E-2</v>
      </c>
      <c r="AR1668" s="189">
        <f t="shared" si="42"/>
        <v>-0.57812296476359926</v>
      </c>
    </row>
    <row r="1669" spans="38:44" ht="11.25" customHeight="1" x14ac:dyDescent="0.25">
      <c r="AL1669" s="30" t="s">
        <v>38</v>
      </c>
      <c r="AM1669" s="29">
        <f>_xll.qlInterestRateIndexFixingDate(IborIndex&amp;Tenor,AN1669,Trigger)</f>
        <v>51099</v>
      </c>
      <c r="AN1669" s="29">
        <f>_xll.qlCalendarAdvance(Calendar,AN1668,AL1669,"f",,Trigger)</f>
        <v>51103</v>
      </c>
      <c r="AO1669" s="29">
        <f>_xll.qlInterestRateIndexMaturity(IborIndex&amp;Tenor,AN1669,Trigger)</f>
        <v>51133</v>
      </c>
      <c r="AP1669" s="66">
        <f>_xll.qlIndexFixing($Z$5,AM1669,,Trigger)</f>
        <v>1.529225275778856E-2</v>
      </c>
      <c r="AQ1669" s="66">
        <f>_xll.qlIndexFixing($AS$1,AN1669,,Trigger)</f>
        <v>1.5350672279155486E-2</v>
      </c>
      <c r="AR1669" s="189">
        <f t="shared" si="42"/>
        <v>-0.58419521366925853</v>
      </c>
    </row>
    <row r="1670" spans="38:44" ht="11.25" customHeight="1" x14ac:dyDescent="0.25">
      <c r="AL1670" s="30" t="s">
        <v>38</v>
      </c>
      <c r="AM1670" s="29">
        <f>_xll.qlInterestRateIndexFixingDate(IborIndex&amp;Tenor,AN1670,Trigger)</f>
        <v>51106</v>
      </c>
      <c r="AN1670" s="29">
        <f>_xll.qlCalendarAdvance(Calendar,AN1669,AL1670,"f",,Trigger)</f>
        <v>51110</v>
      </c>
      <c r="AO1670" s="29">
        <f>_xll.qlInterestRateIndexMaturity(IborIndex&amp;Tenor,AN1670,Trigger)</f>
        <v>51141</v>
      </c>
      <c r="AP1670" s="66">
        <f>_xll.qlIndexFixing($Z$5,AM1670,,Trigger)</f>
        <v>1.5288133627391272E-2</v>
      </c>
      <c r="AQ1670" s="66">
        <f>_xll.qlIndexFixing($AS$1,AN1670,,Trigger)</f>
        <v>1.5347085767360436E-2</v>
      </c>
      <c r="AR1670" s="189">
        <f t="shared" si="42"/>
        <v>-0.58952139969163997</v>
      </c>
    </row>
    <row r="1671" spans="38:44" ht="11.25" customHeight="1" x14ac:dyDescent="0.25">
      <c r="AL1671" s="30" t="s">
        <v>38</v>
      </c>
      <c r="AM1671" s="29">
        <f>_xll.qlInterestRateIndexFixingDate(IborIndex&amp;Tenor,AN1671,Trigger)</f>
        <v>51113</v>
      </c>
      <c r="AN1671" s="29">
        <f>_xll.qlCalendarAdvance(Calendar,AN1670,AL1671,"f",,Trigger)</f>
        <v>51117</v>
      </c>
      <c r="AO1671" s="29">
        <f>_xll.qlInterestRateIndexMaturity(IborIndex&amp;Tenor,AN1671,Trigger)</f>
        <v>51148</v>
      </c>
      <c r="AP1671" s="66">
        <f>_xll.qlIndexFixing($Z$5,AM1671,,Trigger)</f>
        <v>1.5284140125730299E-2</v>
      </c>
      <c r="AQ1671" s="66">
        <f>_xll.qlIndexFixing($AS$1,AN1671,,Trigger)</f>
        <v>1.5343552973865193E-2</v>
      </c>
      <c r="AR1671" s="189">
        <f t="shared" si="42"/>
        <v>-0.59412848134893914</v>
      </c>
    </row>
    <row r="1672" spans="38:44" ht="11.25" customHeight="1" x14ac:dyDescent="0.25">
      <c r="AL1672" s="30" t="s">
        <v>38</v>
      </c>
      <c r="AM1672" s="29">
        <f>_xll.qlInterestRateIndexFixingDate(IborIndex&amp;Tenor,AN1672,Trigger)</f>
        <v>51120</v>
      </c>
      <c r="AN1672" s="29">
        <f>_xll.qlCalendarAdvance(Calendar,AN1671,AL1672,"f",,Trigger)</f>
        <v>51124</v>
      </c>
      <c r="AO1672" s="29">
        <f>_xll.qlInterestRateIndexMaturity(IborIndex&amp;Tenor,AN1672,Trigger)</f>
        <v>51155</v>
      </c>
      <c r="AP1672" s="66">
        <f>_xll.qlIndexFixing($Z$5,AM1672,,Trigger)</f>
        <v>1.5280303161211284E-2</v>
      </c>
      <c r="AQ1672" s="66">
        <f>_xll.qlIndexFixing($AS$1,AN1672,,Trigger)</f>
        <v>1.5340073898622297E-2</v>
      </c>
      <c r="AR1672" s="189">
        <f t="shared" si="42"/>
        <v>-0.5977073741101312</v>
      </c>
    </row>
    <row r="1673" spans="38:44" ht="11.25" customHeight="1" x14ac:dyDescent="0.25">
      <c r="AL1673" s="30" t="s">
        <v>38</v>
      </c>
      <c r="AM1673" s="29">
        <f>_xll.qlInterestRateIndexFixingDate(IborIndex&amp;Tenor,AN1673,Trigger)</f>
        <v>51126</v>
      </c>
      <c r="AN1673" s="29">
        <f>_xll.qlCalendarAdvance(Calendar,AN1672,AL1673,"f",,Trigger)</f>
        <v>51131</v>
      </c>
      <c r="AO1673" s="29">
        <f>_xll.qlInterestRateIndexMaturity(IborIndex&amp;Tenor,AN1673,Trigger)</f>
        <v>51162</v>
      </c>
      <c r="AP1673" s="66">
        <f>_xll.qlIndexFixing($Z$5,AM1673,,Trigger)</f>
        <v>1.5276623266112966E-2</v>
      </c>
      <c r="AQ1673" s="66">
        <f>_xll.qlIndexFixing($AS$1,AN1673,,Trigger)</f>
        <v>1.5336648541581788E-2</v>
      </c>
      <c r="AR1673" s="189">
        <f t="shared" si="42"/>
        <v>-0.60025275468821371</v>
      </c>
    </row>
    <row r="1674" spans="38:44" ht="11.25" customHeight="1" x14ac:dyDescent="0.25">
      <c r="AL1674" s="30" t="s">
        <v>38</v>
      </c>
      <c r="AM1674" s="29">
        <f>_xll.qlInterestRateIndexFixingDate(IborIndex&amp;Tenor,AN1674,Trigger)</f>
        <v>51134</v>
      </c>
      <c r="AN1674" s="29">
        <f>_xll.qlCalendarAdvance(Calendar,AN1673,AL1674,"f",,Trigger)</f>
        <v>51138</v>
      </c>
      <c r="AO1674" s="29">
        <f>_xll.qlInterestRateIndexMaturity(IborIndex&amp;Tenor,AN1674,Trigger)</f>
        <v>51169</v>
      </c>
      <c r="AP1674" s="66">
        <f>_xll.qlIndexFixing($Z$5,AM1674,,Trigger)</f>
        <v>1.5273100972724395E-2</v>
      </c>
      <c r="AQ1674" s="66">
        <f>_xll.qlIndexFixing($AS$1,AN1674,,Trigger)</f>
        <v>1.5333276902691206E-2</v>
      </c>
      <c r="AR1674" s="189">
        <f t="shared" si="42"/>
        <v>-0.60175929966811004</v>
      </c>
    </row>
    <row r="1675" spans="38:44" ht="11.25" customHeight="1" x14ac:dyDescent="0.25">
      <c r="AL1675" s="30" t="s">
        <v>38</v>
      </c>
      <c r="AM1675" s="29">
        <f>_xll.qlInterestRateIndexFixingDate(IborIndex&amp;Tenor,AN1675,Trigger)</f>
        <v>51141</v>
      </c>
      <c r="AN1675" s="29">
        <f>_xll.qlCalendarAdvance(Calendar,AN1674,AL1675,"f",,Trigger)</f>
        <v>51145</v>
      </c>
      <c r="AO1675" s="29">
        <f>_xll.qlInterestRateIndexMaturity(IborIndex&amp;Tenor,AN1675,Trigger)</f>
        <v>51176</v>
      </c>
      <c r="AP1675" s="66">
        <f>_xll.qlIndexFixing($Z$5,AM1675,,Trigger)</f>
        <v>1.5269736813332045E-2</v>
      </c>
      <c r="AQ1675" s="66">
        <f>_xll.qlIndexFixing($AS$1,AN1675,,Trigger)</f>
        <v>1.5329958981905589E-2</v>
      </c>
      <c r="AR1675" s="189">
        <f t="shared" si="42"/>
        <v>-0.6022216857354441</v>
      </c>
    </row>
    <row r="1676" spans="38:44" ht="11.25" customHeight="1" x14ac:dyDescent="0.25">
      <c r="AL1676" s="30" t="s">
        <v>38</v>
      </c>
      <c r="AM1676" s="29">
        <f>_xll.qlInterestRateIndexFixingDate(IborIndex&amp;Tenor,AN1676,Trigger)</f>
        <v>51148</v>
      </c>
      <c r="AN1676" s="29">
        <f>_xll.qlCalendarAdvance(Calendar,AN1675,AL1676,"f",,Trigger)</f>
        <v>51152</v>
      </c>
      <c r="AO1676" s="29">
        <f>_xll.qlInterestRateIndexMaturity(IborIndex&amp;Tenor,AN1676,Trigger)</f>
        <v>51183</v>
      </c>
      <c r="AP1676" s="66">
        <f>_xll.qlIndexFixing($Z$5,AM1676,,Trigger)</f>
        <v>1.5266531320230124E-2</v>
      </c>
      <c r="AQ1676" s="66">
        <f>_xll.qlIndexFixing($AS$1,AN1676,,Trigger)</f>
        <v>1.5326694779174976E-2</v>
      </c>
      <c r="AR1676" s="189">
        <f t="shared" si="42"/>
        <v>-0.60163458944852843</v>
      </c>
    </row>
    <row r="1677" spans="38:44" ht="11.25" customHeight="1" x14ac:dyDescent="0.25">
      <c r="AL1677" s="30" t="s">
        <v>38</v>
      </c>
      <c r="AM1677" s="29">
        <f>_xll.qlInterestRateIndexFixingDate(IborIndex&amp;Tenor,AN1677,Trigger)</f>
        <v>51155</v>
      </c>
      <c r="AN1677" s="29">
        <f>_xll.qlCalendarAdvance(Calendar,AN1676,AL1677,"f",,Trigger)</f>
        <v>51159</v>
      </c>
      <c r="AO1677" s="29">
        <f>_xll.qlInterestRateIndexMaturity(IborIndex&amp;Tenor,AN1677,Trigger)</f>
        <v>51190</v>
      </c>
      <c r="AP1677" s="66">
        <f>_xll.qlIndexFixing($Z$5,AM1677,,Trigger)</f>
        <v>1.5263485025725731E-2</v>
      </c>
      <c r="AQ1677" s="66">
        <f>_xll.qlIndexFixing($AS$1,AN1677,,Trigger)</f>
        <v>1.5323484294454404E-2</v>
      </c>
      <c r="AR1677" s="189">
        <f t="shared" si="42"/>
        <v>-0.59999268728672805</v>
      </c>
    </row>
    <row r="1678" spans="38:44" ht="11.25" customHeight="1" x14ac:dyDescent="0.25">
      <c r="AL1678" s="30" t="s">
        <v>38</v>
      </c>
      <c r="AM1678" s="29">
        <f>_xll.qlInterestRateIndexFixingDate(IborIndex&amp;Tenor,AN1678,Trigger)</f>
        <v>51162</v>
      </c>
      <c r="AN1678" s="29">
        <f>_xll.qlCalendarAdvance(Calendar,AN1677,AL1678,"f",,Trigger)</f>
        <v>51166</v>
      </c>
      <c r="AO1678" s="29">
        <f>_xll.qlInterestRateIndexMaturity(IborIndex&amp;Tenor,AN1678,Trigger)</f>
        <v>51195</v>
      </c>
      <c r="AP1678" s="66">
        <f>_xll.qlIndexFixing($Z$5,AM1678,,Trigger)</f>
        <v>1.5260338046719358E-2</v>
      </c>
      <c r="AQ1678" s="66">
        <f>_xll.qlIndexFixing($AS$1,AN1678,,Trigger)</f>
        <v>1.5320013528582973E-2</v>
      </c>
      <c r="AR1678" s="189">
        <f t="shared" si="42"/>
        <v>-0.59675481863615332</v>
      </c>
    </row>
    <row r="1679" spans="38:44" ht="11.25" customHeight="1" x14ac:dyDescent="0.25">
      <c r="AL1679" s="30" t="s">
        <v>38</v>
      </c>
      <c r="AM1679" s="29">
        <f>_xll.qlInterestRateIndexFixingDate(IborIndex&amp;Tenor,AN1679,Trigger)</f>
        <v>51169</v>
      </c>
      <c r="AN1679" s="29">
        <f>_xll.qlCalendarAdvance(Calendar,AN1678,AL1679,"f",,Trigger)</f>
        <v>51173</v>
      </c>
      <c r="AO1679" s="29">
        <f>_xll.qlInterestRateIndexMaturity(IborIndex&amp;Tenor,AN1679,Trigger)</f>
        <v>51202</v>
      </c>
      <c r="AP1679" s="66">
        <f>_xll.qlIndexFixing($Z$5,AM1679,,Trigger)</f>
        <v>1.5257588997582063E-2</v>
      </c>
      <c r="AQ1679" s="66">
        <f>_xll.qlIndexFixing($AS$1,AN1679,,Trigger)</f>
        <v>1.5316899366082687E-2</v>
      </c>
      <c r="AR1679" s="189">
        <f t="shared" si="42"/>
        <v>-0.59310368500624033</v>
      </c>
    </row>
    <row r="1680" spans="38:44" ht="11.25" customHeight="1" x14ac:dyDescent="0.25">
      <c r="AL1680" s="30" t="s">
        <v>38</v>
      </c>
      <c r="AM1680" s="29">
        <f>_xll.qlInterestRateIndexFixingDate(IborIndex&amp;Tenor,AN1680,Trigger)</f>
        <v>51176</v>
      </c>
      <c r="AN1680" s="29">
        <f>_xll.qlCalendarAdvance(Calendar,AN1679,AL1680,"f",,Trigger)</f>
        <v>51180</v>
      </c>
      <c r="AO1680" s="29">
        <f>_xll.qlInterestRateIndexMaturity(IborIndex&amp;Tenor,AN1680,Trigger)</f>
        <v>51209</v>
      </c>
      <c r="AP1680" s="66">
        <f>_xll.qlIndexFixing($Z$5,AM1680,,Trigger)</f>
        <v>1.5255000654285126E-2</v>
      </c>
      <c r="AQ1680" s="66">
        <f>_xll.qlIndexFixing($AS$1,AN1680,,Trigger)</f>
        <v>1.5313838914532571E-2</v>
      </c>
      <c r="AR1680" s="189">
        <f t="shared" si="42"/>
        <v>-0.58838260247445417</v>
      </c>
    </row>
    <row r="1681" spans="38:44" ht="11.25" customHeight="1" x14ac:dyDescent="0.25">
      <c r="AL1681" s="30" t="s">
        <v>38</v>
      </c>
      <c r="AM1681" s="29">
        <f>_xll.qlInterestRateIndexFixingDate(IborIndex&amp;Tenor,AN1681,Trigger)</f>
        <v>51183</v>
      </c>
      <c r="AN1681" s="29">
        <f>_xll.qlCalendarAdvance(Calendar,AN1680,AL1681,"f",,Trigger)</f>
        <v>51187</v>
      </c>
      <c r="AO1681" s="29">
        <f>_xll.qlInterestRateIndexMaturity(IborIndex&amp;Tenor,AN1681,Trigger)</f>
        <v>51216</v>
      </c>
      <c r="AP1681" s="66">
        <f>_xll.qlIndexFixing($Z$5,AM1681,,Trigger)</f>
        <v>1.5252573549111734E-2</v>
      </c>
      <c r="AQ1681" s="66">
        <f>_xll.qlIndexFixing($AS$1,AN1681,,Trigger)</f>
        <v>1.5310832173899547E-2</v>
      </c>
      <c r="AR1681" s="189">
        <f t="shared" si="42"/>
        <v>-0.58258624787813762</v>
      </c>
    </row>
    <row r="1682" spans="38:44" ht="11.25" customHeight="1" x14ac:dyDescent="0.25">
      <c r="AL1682" s="30" t="s">
        <v>38</v>
      </c>
      <c r="AM1682" s="29">
        <f>_xll.qlInterestRateIndexFixingDate(IborIndex&amp;Tenor,AN1682,Trigger)</f>
        <v>51190</v>
      </c>
      <c r="AN1682" s="29">
        <f>_xll.qlCalendarAdvance(Calendar,AN1681,AL1682,"f",,Trigger)</f>
        <v>51194</v>
      </c>
      <c r="AO1682" s="29">
        <f>_xll.qlInterestRateIndexMaturity(IborIndex&amp;Tenor,AN1682,Trigger)</f>
        <v>51223</v>
      </c>
      <c r="AP1682" s="66">
        <f>_xll.qlIndexFixing($Z$5,AM1682,,Trigger)</f>
        <v>1.5250308214356091E-2</v>
      </c>
      <c r="AQ1682" s="66">
        <f>_xll.qlIndexFixing($AS$1,AN1682,,Trigger)</f>
        <v>1.5308357852167635E-2</v>
      </c>
      <c r="AR1682" s="189">
        <f t="shared" si="42"/>
        <v>-0.58049637811544152</v>
      </c>
    </row>
    <row r="1683" spans="38:44" ht="11.25" customHeight="1" x14ac:dyDescent="0.25">
      <c r="AL1683" s="30" t="s">
        <v>38</v>
      </c>
      <c r="AM1683" s="29">
        <f>_xll.qlInterestRateIndexFixingDate(IborIndex&amp;Tenor,AN1683,Trigger)</f>
        <v>51197</v>
      </c>
      <c r="AN1683" s="29">
        <f>_xll.qlCalendarAdvance(Calendar,AN1682,AL1683,"f",,Trigger)</f>
        <v>51201</v>
      </c>
      <c r="AO1683" s="29">
        <f>_xll.qlInterestRateIndexMaturity(IborIndex&amp;Tenor,AN1683,Trigger)</f>
        <v>51232</v>
      </c>
      <c r="AP1683" s="66">
        <f>_xll.qlIndexFixing($Z$5,AM1683,,Trigger)</f>
        <v>1.524858023888615E-2</v>
      </c>
      <c r="AQ1683" s="66">
        <f>_xll.qlIndexFixing($AS$1,AN1683,,Trigger)</f>
        <v>1.5305349461816331E-2</v>
      </c>
      <c r="AR1683" s="189">
        <f t="shared" si="42"/>
        <v>-0.56769222930181173</v>
      </c>
    </row>
    <row r="1684" spans="38:44" ht="11.25" customHeight="1" x14ac:dyDescent="0.25">
      <c r="AL1684" s="30" t="s">
        <v>38</v>
      </c>
      <c r="AM1684" s="29">
        <f>_xll.qlInterestRateIndexFixingDate(IborIndex&amp;Tenor,AN1684,Trigger)</f>
        <v>51204</v>
      </c>
      <c r="AN1684" s="29">
        <f>_xll.qlCalendarAdvance(Calendar,AN1683,AL1684,"f",,Trigger)</f>
        <v>51208</v>
      </c>
      <c r="AO1684" s="29">
        <f>_xll.qlInterestRateIndexMaturity(IborIndex&amp;Tenor,AN1684,Trigger)</f>
        <v>51239</v>
      </c>
      <c r="AP1684" s="66">
        <f>_xll.qlIndexFixing($Z$5,AM1684,,Trigger)</f>
        <v>1.5246663239519162E-2</v>
      </c>
      <c r="AQ1684" s="66">
        <f>_xll.qlIndexFixing($AS$1,AN1684,,Trigger)</f>
        <v>1.5302515001919537E-2</v>
      </c>
      <c r="AR1684" s="189">
        <f t="shared" si="42"/>
        <v>-0.55851762400374594</v>
      </c>
    </row>
    <row r="1685" spans="38:44" ht="11.25" customHeight="1" x14ac:dyDescent="0.25">
      <c r="AL1685" s="30" t="s">
        <v>38</v>
      </c>
      <c r="AM1685" s="29">
        <f>_xll.qlInterestRateIndexFixingDate(IborIndex&amp;Tenor,AN1685,Trigger)</f>
        <v>51211</v>
      </c>
      <c r="AN1685" s="29">
        <f>_xll.qlCalendarAdvance(Calendar,AN1684,AL1685,"f",,Trigger)</f>
        <v>51215</v>
      </c>
      <c r="AO1685" s="29">
        <f>_xll.qlInterestRateIndexMaturity(IborIndex&amp;Tenor,AN1685,Trigger)</f>
        <v>51246</v>
      </c>
      <c r="AP1685" s="66">
        <f>_xll.qlIndexFixing($Z$5,AM1685,,Trigger)</f>
        <v>1.5244909697387017E-2</v>
      </c>
      <c r="AQ1685" s="66">
        <f>_xll.qlIndexFixing($AS$1,AN1685,,Trigger)</f>
        <v>1.529973425968556E-2</v>
      </c>
      <c r="AR1685" s="189">
        <f t="shared" si="42"/>
        <v>-0.54824562298542989</v>
      </c>
    </row>
    <row r="1686" spans="38:44" ht="11.25" customHeight="1" x14ac:dyDescent="0.25">
      <c r="AL1686" s="30" t="s">
        <v>38</v>
      </c>
      <c r="AM1686" s="29">
        <f>_xll.qlInterestRateIndexFixingDate(IborIndex&amp;Tenor,AN1686,Trigger)</f>
        <v>51218</v>
      </c>
      <c r="AN1686" s="29">
        <f>_xll.qlCalendarAdvance(Calendar,AN1685,AL1686,"f",,Trigger)</f>
        <v>51222</v>
      </c>
      <c r="AO1686" s="29">
        <f>_xll.qlInterestRateIndexMaturity(IborIndex&amp;Tenor,AN1686,Trigger)</f>
        <v>51253</v>
      </c>
      <c r="AP1686" s="66">
        <f>_xll.qlIndexFixing($Z$5,AM1686,,Trigger)</f>
        <v>1.5243320144845812E-2</v>
      </c>
      <c r="AQ1686" s="66">
        <f>_xll.qlIndexFixing($AS$1,AN1686,,Trigger)</f>
        <v>1.5297007235076931E-2</v>
      </c>
      <c r="AR1686" s="189">
        <f t="shared" si="42"/>
        <v>-0.53687090231119627</v>
      </c>
    </row>
    <row r="1687" spans="38:44" ht="11.25" customHeight="1" x14ac:dyDescent="0.25">
      <c r="AL1687" s="30" t="s">
        <v>38</v>
      </c>
      <c r="AM1687" s="29">
        <f>_xll.qlInterestRateIndexFixingDate(IborIndex&amp;Tenor,AN1687,Trigger)</f>
        <v>51223</v>
      </c>
      <c r="AN1687" s="29">
        <f>_xll.qlCalendarAdvance(Calendar,AN1686,AL1687,"f",,Trigger)</f>
        <v>51229</v>
      </c>
      <c r="AO1687" s="29">
        <f>_xll.qlInterestRateIndexMaturity(IborIndex&amp;Tenor,AN1687,Trigger)</f>
        <v>51259</v>
      </c>
      <c r="AP1687" s="66">
        <f>_xll.qlIndexFixing($Z$5,AM1687,,Trigger)</f>
        <v>1.5241660356890563E-2</v>
      </c>
      <c r="AQ1687" s="66">
        <f>_xll.qlIndexFixing($AS$1,AN1687,,Trigger)</f>
        <v>1.5294333928056181E-2</v>
      </c>
      <c r="AR1687" s="189">
        <f t="shared" si="42"/>
        <v>-0.52673571165617883</v>
      </c>
    </row>
    <row r="1688" spans="38:44" ht="11.25" customHeight="1" x14ac:dyDescent="0.25">
      <c r="AL1688" s="30" t="s">
        <v>38</v>
      </c>
      <c r="AM1688" s="29">
        <f>_xll.qlInterestRateIndexFixingDate(IborIndex&amp;Tenor,AN1688,Trigger)</f>
        <v>51232</v>
      </c>
      <c r="AN1688" s="29">
        <f>_xll.qlCalendarAdvance(Calendar,AN1687,AL1688,"f",,Trigger)</f>
        <v>51236</v>
      </c>
      <c r="AO1688" s="29">
        <f>_xll.qlInterestRateIndexMaturity(IborIndex&amp;Tenor,AN1688,Trigger)</f>
        <v>51266</v>
      </c>
      <c r="AP1688" s="66">
        <f>_xll.qlIndexFixing($Z$5,AM1688,,Trigger)</f>
        <v>1.5240388599575105E-2</v>
      </c>
      <c r="AQ1688" s="66">
        <f>_xll.qlIndexFixing($AS$1,AN1688,,Trigger)</f>
        <v>1.5291714338575846E-2</v>
      </c>
      <c r="AR1688" s="189">
        <f t="shared" si="42"/>
        <v>-0.51325739000740445</v>
      </c>
    </row>
    <row r="1689" spans="38:44" ht="11.25" customHeight="1" x14ac:dyDescent="0.25">
      <c r="AL1689" s="30" t="s">
        <v>38</v>
      </c>
      <c r="AM1689" s="29">
        <f>_xll.qlInterestRateIndexFixingDate(IborIndex&amp;Tenor,AN1689,Trigger)</f>
        <v>51239</v>
      </c>
      <c r="AN1689" s="29">
        <f>_xll.qlCalendarAdvance(Calendar,AN1688,AL1689,"f",,Trigger)</f>
        <v>51243</v>
      </c>
      <c r="AO1689" s="29">
        <f>_xll.qlInterestRateIndexMaturity(IborIndex&amp;Tenor,AN1689,Trigger)</f>
        <v>51273</v>
      </c>
      <c r="AP1689" s="66">
        <f>_xll.qlIndexFixing($Z$5,AM1689,,Trigger)</f>
        <v>1.523928238393335E-2</v>
      </c>
      <c r="AQ1689" s="66">
        <f>_xll.qlIndexFixing($AS$1,AN1689,,Trigger)</f>
        <v>1.5289148466608449E-2</v>
      </c>
      <c r="AR1689" s="189">
        <f t="shared" si="42"/>
        <v>-0.49866082675098511</v>
      </c>
    </row>
    <row r="1690" spans="38:44" ht="11.25" customHeight="1" x14ac:dyDescent="0.25">
      <c r="AL1690" s="30" t="s">
        <v>38</v>
      </c>
      <c r="AM1690" s="29">
        <f>_xll.qlInterestRateIndexFixingDate(IborIndex&amp;Tenor,AN1690,Trigger)</f>
        <v>51246</v>
      </c>
      <c r="AN1690" s="29">
        <f>_xll.qlCalendarAdvance(Calendar,AN1689,AL1690,"f",,Trigger)</f>
        <v>51250</v>
      </c>
      <c r="AO1690" s="29">
        <f>_xll.qlInterestRateIndexMaturity(IborIndex&amp;Tenor,AN1690,Trigger)</f>
        <v>51280</v>
      </c>
      <c r="AP1690" s="66">
        <f>_xll.qlIndexFixing($Z$5,AM1690,,Trigger)</f>
        <v>1.5238342242326119E-2</v>
      </c>
      <c r="AQ1690" s="66">
        <f>_xll.qlIndexFixing($AS$1,AN1690,,Trigger)</f>
        <v>1.5286636312111523E-2</v>
      </c>
      <c r="AR1690" s="189">
        <f t="shared" si="42"/>
        <v>-0.48294069785403959</v>
      </c>
    </row>
    <row r="1691" spans="38:44" ht="11.25" customHeight="1" x14ac:dyDescent="0.25">
      <c r="AL1691" s="30" t="s">
        <v>38</v>
      </c>
      <c r="AM1691" s="29">
        <f>_xll.qlInterestRateIndexFixingDate(IborIndex&amp;Tenor,AN1691,Trigger)</f>
        <v>51253</v>
      </c>
      <c r="AN1691" s="29">
        <f>_xll.qlCalendarAdvance(Calendar,AN1690,AL1691,"f",,Trigger)</f>
        <v>51258</v>
      </c>
      <c r="AO1691" s="29">
        <f>_xll.qlInterestRateIndexMaturity(IborIndex&amp;Tenor,AN1691,Trigger)</f>
        <v>51291</v>
      </c>
      <c r="AP1691" s="66">
        <f>_xll.qlIndexFixing($Z$5,AM1691,,Trigger)</f>
        <v>1.5238326851055559E-2</v>
      </c>
      <c r="AQ1691" s="66">
        <f>_xll.qlIndexFixing($AS$1,AN1691,,Trigger)</f>
        <v>1.5283677156227565E-2</v>
      </c>
      <c r="AR1691" s="189">
        <f t="shared" si="42"/>
        <v>-0.45350305172005279</v>
      </c>
    </row>
    <row r="1692" spans="38:44" ht="11.25" customHeight="1" x14ac:dyDescent="0.25">
      <c r="AL1692" s="30" t="s">
        <v>38</v>
      </c>
      <c r="AM1692" s="29">
        <f>_xll.qlInterestRateIndexFixingDate(IborIndex&amp;Tenor,AN1692,Trigger)</f>
        <v>51263</v>
      </c>
      <c r="AN1692" s="29">
        <f>_xll.qlCalendarAdvance(Calendar,AN1691,AL1692,"f",,Trigger)</f>
        <v>51265</v>
      </c>
      <c r="AO1692" s="29">
        <f>_xll.qlInterestRateIndexMaturity(IborIndex&amp;Tenor,AN1692,Trigger)</f>
        <v>51298</v>
      </c>
      <c r="AP1692" s="66">
        <f>_xll.qlIndexFixing($Z$5,AM1692,,Trigger)</f>
        <v>1.5237780292296096E-2</v>
      </c>
      <c r="AQ1692" s="66">
        <f>_xll.qlIndexFixing($AS$1,AN1692,,Trigger)</f>
        <v>1.5281276375378605E-2</v>
      </c>
      <c r="AR1692" s="189">
        <f t="shared" si="42"/>
        <v>-0.43496083082508397</v>
      </c>
    </row>
    <row r="1693" spans="38:44" ht="11.25" customHeight="1" x14ac:dyDescent="0.25">
      <c r="AL1693" s="30" t="s">
        <v>38</v>
      </c>
      <c r="AM1693" s="29">
        <f>_xll.qlInterestRateIndexFixingDate(IborIndex&amp;Tenor,AN1693,Trigger)</f>
        <v>51270</v>
      </c>
      <c r="AN1693" s="29">
        <f>_xll.qlCalendarAdvance(Calendar,AN1692,AL1693,"f",,Trigger)</f>
        <v>51272</v>
      </c>
      <c r="AO1693" s="29">
        <f>_xll.qlInterestRateIndexMaturity(IborIndex&amp;Tenor,AN1693,Trigger)</f>
        <v>51305</v>
      </c>
      <c r="AP1693" s="66">
        <f>_xll.qlIndexFixing($Z$5,AM1693,,Trigger)</f>
        <v>1.523740161615111E-2</v>
      </c>
      <c r="AQ1693" s="66">
        <f>_xll.qlIndexFixing($AS$1,AN1693,,Trigger)</f>
        <v>1.5278929309600744E-2</v>
      </c>
      <c r="AR1693" s="189">
        <f t="shared" si="42"/>
        <v>-0.41527693449634057</v>
      </c>
    </row>
    <row r="1694" spans="38:44" ht="11.25" customHeight="1" x14ac:dyDescent="0.25">
      <c r="AL1694" s="30" t="s">
        <v>38</v>
      </c>
      <c r="AM1694" s="29">
        <f>_xll.qlInterestRateIndexFixingDate(IborIndex&amp;Tenor,AN1694,Trigger)</f>
        <v>51277</v>
      </c>
      <c r="AN1694" s="29">
        <f>_xll.qlCalendarAdvance(Calendar,AN1693,AL1694,"f",,Trigger)</f>
        <v>51279</v>
      </c>
      <c r="AO1694" s="29">
        <f>_xll.qlInterestRateIndexMaturity(IborIndex&amp;Tenor,AN1694,Trigger)</f>
        <v>51312</v>
      </c>
      <c r="AP1694" s="66">
        <f>_xll.qlIndexFixing($Z$5,AM1694,,Trigger)</f>
        <v>1.5237191355077104E-2</v>
      </c>
      <c r="AQ1694" s="66">
        <f>_xll.qlIndexFixing($AS$1,AN1694,,Trigger)</f>
        <v>1.5276635958857886E-2</v>
      </c>
      <c r="AR1694" s="189">
        <f t="shared" si="42"/>
        <v>-0.39444603780781906</v>
      </c>
    </row>
    <row r="1695" spans="38:44" ht="11.25" customHeight="1" x14ac:dyDescent="0.25">
      <c r="AL1695" s="30" t="s">
        <v>38</v>
      </c>
      <c r="AM1695" s="29">
        <f>_xll.qlInterestRateIndexFixingDate(IborIndex&amp;Tenor,AN1695,Trigger)</f>
        <v>51284</v>
      </c>
      <c r="AN1695" s="29">
        <f>_xll.qlCalendarAdvance(Calendar,AN1694,AL1695,"f",,Trigger)</f>
        <v>51286</v>
      </c>
      <c r="AO1695" s="29">
        <f>_xll.qlInterestRateIndexMaturity(IborIndex&amp;Tenor,AN1695,Trigger)</f>
        <v>51316</v>
      </c>
      <c r="AP1695" s="66">
        <f>_xll.qlIndexFixing($Z$5,AM1695,,Trigger)</f>
        <v>1.5236150542637716E-2</v>
      </c>
      <c r="AQ1695" s="66">
        <f>_xll.qlIndexFixing($AS$1,AN1695,,Trigger)</f>
        <v>1.5274396323124243E-2</v>
      </c>
      <c r="AR1695" s="189">
        <f t="shared" si="42"/>
        <v>-0.38245780486527092</v>
      </c>
    </row>
    <row r="1696" spans="38:44" ht="11.25" customHeight="1" x14ac:dyDescent="0.25">
      <c r="AL1696" s="30" t="s">
        <v>38</v>
      </c>
      <c r="AM1696" s="29">
        <f>_xll.qlInterestRateIndexFixingDate(IborIndex&amp;Tenor,AN1696,Trigger)</f>
        <v>51291</v>
      </c>
      <c r="AN1696" s="29">
        <f>_xll.qlCalendarAdvance(Calendar,AN1695,AL1696,"f",,Trigger)</f>
        <v>51293</v>
      </c>
      <c r="AO1696" s="29">
        <f>_xll.qlInterestRateIndexMaturity(IborIndex&amp;Tenor,AN1696,Trigger)</f>
        <v>51323</v>
      </c>
      <c r="AP1696" s="66">
        <f>_xll.qlIndexFixing($Z$5,AM1696,,Trigger)</f>
        <v>1.5236242249930143E-2</v>
      </c>
      <c r="AQ1696" s="66">
        <f>_xll.qlIndexFixing($AS$1,AN1696,,Trigger)</f>
        <v>1.5272210402361135E-2</v>
      </c>
      <c r="AR1696" s="189">
        <f t="shared" si="42"/>
        <v>-0.35968152430992245</v>
      </c>
    </row>
    <row r="1697" spans="38:44" ht="11.25" customHeight="1" x14ac:dyDescent="0.25">
      <c r="AL1697" s="30" t="s">
        <v>38</v>
      </c>
      <c r="AM1697" s="29">
        <f>_xll.qlInterestRateIndexFixingDate(IborIndex&amp;Tenor,AN1697,Trigger)</f>
        <v>51298</v>
      </c>
      <c r="AN1697" s="29">
        <f>_xll.qlCalendarAdvance(Calendar,AN1696,AL1697,"f",,Trigger)</f>
        <v>51300</v>
      </c>
      <c r="AO1697" s="29">
        <f>_xll.qlInterestRateIndexMaturity(IborIndex&amp;Tenor,AN1697,Trigger)</f>
        <v>51330</v>
      </c>
      <c r="AP1697" s="66">
        <f>_xll.qlIndexFixing($Z$5,AM1697,,Trigger)</f>
        <v>1.5236503834055171E-2</v>
      </c>
      <c r="AQ1697" s="66">
        <f>_xll.qlIndexFixing($AS$1,AN1697,,Trigger)</f>
        <v>1.5270078196545356E-2</v>
      </c>
      <c r="AR1697" s="189">
        <f t="shared" si="42"/>
        <v>-0.33574362490185194</v>
      </c>
    </row>
    <row r="1698" spans="38:44" ht="11.25" customHeight="1" x14ac:dyDescent="0.25">
      <c r="AL1698" s="30" t="s">
        <v>38</v>
      </c>
      <c r="AM1698" s="29">
        <f>_xll.qlInterestRateIndexFixingDate(IborIndex&amp;Tenor,AN1698,Trigger)</f>
        <v>51305</v>
      </c>
      <c r="AN1698" s="29">
        <f>_xll.qlCalendarAdvance(Calendar,AN1697,AL1698,"f",,Trigger)</f>
        <v>51307</v>
      </c>
      <c r="AO1698" s="29">
        <f>_xll.qlInterestRateIndexMaturity(IborIndex&amp;Tenor,AN1698,Trigger)</f>
        <v>51337</v>
      </c>
      <c r="AP1698" s="66">
        <f>_xll.qlIndexFixing($Z$5,AM1698,,Trigger)</f>
        <v>1.523693582743757E-2</v>
      </c>
      <c r="AQ1698" s="66">
        <f>_xll.qlIndexFixing($AS$1,AN1698,,Trigger)</f>
        <v>1.5267999705643385E-2</v>
      </c>
      <c r="AR1698" s="189">
        <f t="shared" si="42"/>
        <v>-0.31063878205814938</v>
      </c>
    </row>
    <row r="1699" spans="38:44" ht="11.25" customHeight="1" x14ac:dyDescent="0.25">
      <c r="AL1699" s="30" t="s">
        <v>38</v>
      </c>
      <c r="AM1699" s="29">
        <f>_xll.qlInterestRateIndexFixingDate(IborIndex&amp;Tenor,AN1699,Trigger)</f>
        <v>51312</v>
      </c>
      <c r="AN1699" s="29">
        <f>_xll.qlCalendarAdvance(Calendar,AN1698,AL1699,"f",,Trigger)</f>
        <v>51314</v>
      </c>
      <c r="AO1699" s="29">
        <f>_xll.qlInterestRateIndexMaturity(IborIndex&amp;Tenor,AN1699,Trigger)</f>
        <v>51344</v>
      </c>
      <c r="AP1699" s="66">
        <f>_xll.qlIndexFixing($Z$5,AM1699,,Trigger)</f>
        <v>1.5237538762504776E-2</v>
      </c>
      <c r="AQ1699" s="66">
        <f>_xll.qlIndexFixing($AS$1,AN1699,,Trigger)</f>
        <v>1.5266158773204475E-2</v>
      </c>
      <c r="AR1699" s="189">
        <f t="shared" si="42"/>
        <v>-0.28620010699698106</v>
      </c>
    </row>
    <row r="1700" spans="38:44" ht="11.25" customHeight="1" x14ac:dyDescent="0.25">
      <c r="AL1700" s="30" t="s">
        <v>38</v>
      </c>
      <c r="AM1700" s="29">
        <f>_xll.qlInterestRateIndexFixingDate(IborIndex&amp;Tenor,AN1700,Trigger)</f>
        <v>51319</v>
      </c>
      <c r="AN1700" s="29">
        <f>_xll.qlCalendarAdvance(Calendar,AN1699,AL1700,"f",,Trigger)</f>
        <v>51321</v>
      </c>
      <c r="AO1700" s="29">
        <f>_xll.qlInterestRateIndexMaturity(IborIndex&amp;Tenor,AN1700,Trigger)</f>
        <v>51354</v>
      </c>
      <c r="AP1700" s="66">
        <f>_xll.qlIndexFixing($Z$5,AM1700,,Trigger)</f>
        <v>1.5239496323845683E-2</v>
      </c>
      <c r="AQ1700" s="66">
        <f>_xll.qlIndexFixing($AS$1,AN1700,,Trigger)</f>
        <v>1.5264003868472561E-2</v>
      </c>
      <c r="AR1700" s="189">
        <f t="shared" si="42"/>
        <v>-0.24507544626878319</v>
      </c>
    </row>
    <row r="1701" spans="38:44" ht="11.25" customHeight="1" x14ac:dyDescent="0.25">
      <c r="AL1701" s="30" t="s">
        <v>38</v>
      </c>
      <c r="AM1701" s="29">
        <f>_xll.qlInterestRateIndexFixingDate(IborIndex&amp;Tenor,AN1701,Trigger)</f>
        <v>51326</v>
      </c>
      <c r="AN1701" s="29">
        <f>_xll.qlCalendarAdvance(Calendar,AN1700,AL1701,"f",,Trigger)</f>
        <v>51328</v>
      </c>
      <c r="AO1701" s="29">
        <f>_xll.qlInterestRateIndexMaturity(IborIndex&amp;Tenor,AN1701,Trigger)</f>
        <v>51361</v>
      </c>
      <c r="AP1701" s="66">
        <f>_xll.qlIndexFixing($Z$5,AM1701,,Trigger)</f>
        <v>1.5240479877796694E-2</v>
      </c>
      <c r="AQ1701" s="66">
        <f>_xll.qlIndexFixing($AS$1,AN1701,,Trigger)</f>
        <v>1.5262086522146983E-2</v>
      </c>
      <c r="AR1701" s="189">
        <f t="shared" si="42"/>
        <v>-0.21606644350288806</v>
      </c>
    </row>
    <row r="1702" spans="38:44" ht="11.25" customHeight="1" x14ac:dyDescent="0.25">
      <c r="AL1702" s="30" t="s">
        <v>38</v>
      </c>
      <c r="AM1702" s="29">
        <f>_xll.qlInterestRateIndexFixingDate(IborIndex&amp;Tenor,AN1702,Trigger)</f>
        <v>51333</v>
      </c>
      <c r="AN1702" s="29">
        <f>_xll.qlCalendarAdvance(Calendar,AN1701,AL1702,"f",,Trigger)</f>
        <v>51335</v>
      </c>
      <c r="AO1702" s="29">
        <f>_xll.qlInterestRateIndexMaturity(IborIndex&amp;Tenor,AN1702,Trigger)</f>
        <v>51368</v>
      </c>
      <c r="AP1702" s="66">
        <f>_xll.qlIndexFixing($Z$5,AM1702,,Trigger)</f>
        <v>1.5241636106780764E-2</v>
      </c>
      <c r="AQ1702" s="66">
        <f>_xll.qlIndexFixing($AS$1,AN1702,,Trigger)</f>
        <v>1.5260222890626909E-2</v>
      </c>
      <c r="AR1702" s="189">
        <f t="shared" si="42"/>
        <v>-0.18586783846145233</v>
      </c>
    </row>
    <row r="1703" spans="38:44" ht="11.25" customHeight="1" x14ac:dyDescent="0.25">
      <c r="AL1703" s="30" t="s">
        <v>38</v>
      </c>
      <c r="AM1703" s="29">
        <f>_xll.qlInterestRateIndexFixingDate(IborIndex&amp;Tenor,AN1703,Trigger)</f>
        <v>51340</v>
      </c>
      <c r="AN1703" s="29">
        <f>_xll.qlCalendarAdvance(Calendar,AN1702,AL1703,"f",,Trigger)</f>
        <v>51342</v>
      </c>
      <c r="AO1703" s="29">
        <f>_xll.qlInterestRateIndexMaturity(IborIndex&amp;Tenor,AN1703,Trigger)</f>
        <v>51375</v>
      </c>
      <c r="AP1703" s="66">
        <f>_xll.qlIndexFixing($Z$5,AM1703,,Trigger)</f>
        <v>1.5242965543334335E-2</v>
      </c>
      <c r="AQ1703" s="66">
        <f>_xll.qlIndexFixing($AS$1,AN1703,,Trigger)</f>
        <v>1.5258412973881402E-2</v>
      </c>
      <c r="AR1703" s="189">
        <f t="shared" si="42"/>
        <v>-0.15447430547066779</v>
      </c>
    </row>
    <row r="1704" spans="38:44" ht="11.25" customHeight="1" x14ac:dyDescent="0.25">
      <c r="AL1704" s="30" t="s">
        <v>38</v>
      </c>
      <c r="AM1704" s="29">
        <f>_xll.qlInterestRateIndexFixingDate(IborIndex&amp;Tenor,AN1704,Trigger)</f>
        <v>51347</v>
      </c>
      <c r="AN1704" s="29">
        <f>_xll.qlCalendarAdvance(Calendar,AN1703,AL1704,"f",,Trigger)</f>
        <v>51349</v>
      </c>
      <c r="AO1704" s="29">
        <f>_xll.qlInterestRateIndexMaturity(IborIndex&amp;Tenor,AN1704,Trigger)</f>
        <v>51382</v>
      </c>
      <c r="AP1704" s="66">
        <f>_xll.qlIndexFixing($Z$5,AM1704,,Trigger)</f>
        <v>1.5244468719996266E-2</v>
      </c>
      <c r="AQ1704" s="66">
        <f>_xll.qlIndexFixing($AS$1,AN1704,,Trigger)</f>
        <v>1.5256656771892406E-2</v>
      </c>
      <c r="AR1704" s="189">
        <f t="shared" si="42"/>
        <v>-0.12188051896139945</v>
      </c>
    </row>
    <row r="1705" spans="38:44" ht="11.25" customHeight="1" x14ac:dyDescent="0.25">
      <c r="AL1705" s="30" t="s">
        <v>38</v>
      </c>
      <c r="AM1705" s="29">
        <f>_xll.qlInterestRateIndexFixingDate(IborIndex&amp;Tenor,AN1705,Trigger)</f>
        <v>51354</v>
      </c>
      <c r="AN1705" s="29">
        <f>_xll.qlCalendarAdvance(Calendar,AN1704,AL1705,"f",,Trigger)</f>
        <v>51356</v>
      </c>
      <c r="AO1705" s="29">
        <f>_xll.qlInterestRateIndexMaturity(IborIndex&amp;Tenor,AN1705,Trigger)</f>
        <v>51389</v>
      </c>
      <c r="AP1705" s="66">
        <f>_xll.qlIndexFixing($Z$5,AM1705,,Trigger)</f>
        <v>1.5245712708908147E-2</v>
      </c>
      <c r="AQ1705" s="66">
        <f>_xll.qlIndexFixing($AS$1,AN1705,,Trigger)</f>
        <v>1.5254953267450383E-2</v>
      </c>
      <c r="AR1705" s="189">
        <f t="shared" si="42"/>
        <v>-9.240558542235669E-2</v>
      </c>
    </row>
    <row r="1706" spans="38:44" ht="11.25" customHeight="1" x14ac:dyDescent="0.25">
      <c r="AL1706" s="30" t="s">
        <v>38</v>
      </c>
      <c r="AM1706" s="29">
        <f>_xll.qlInterestRateIndexFixingDate(IborIndex&amp;Tenor,AN1706,Trigger)</f>
        <v>51361</v>
      </c>
      <c r="AN1706" s="29">
        <f>_xll.qlCalendarAdvance(Calendar,AN1705,AL1706,"f",,Trigger)</f>
        <v>51363</v>
      </c>
      <c r="AO1706" s="29">
        <f>_xll.qlInterestRateIndexMaturity(IborIndex&amp;Tenor,AN1706,Trigger)</f>
        <v>51396</v>
      </c>
      <c r="AP1706" s="66">
        <f>_xll.qlIndexFixing($Z$5,AM1706,,Trigger)</f>
        <v>1.5246249100656136E-2</v>
      </c>
      <c r="AQ1706" s="66">
        <f>_xll.qlIndexFixing($AS$1,AN1706,,Trigger)</f>
        <v>1.5253297374618497E-2</v>
      </c>
      <c r="AR1706" s="189">
        <f t="shared" si="42"/>
        <v>-7.04827396236056E-2</v>
      </c>
    </row>
    <row r="1707" spans="38:44" ht="11.25" customHeight="1" x14ac:dyDescent="0.25">
      <c r="AL1707" s="30" t="s">
        <v>38</v>
      </c>
      <c r="AM1707" s="29">
        <f>_xll.qlInterestRateIndexFixingDate(IborIndex&amp;Tenor,AN1707,Trigger)</f>
        <v>51368</v>
      </c>
      <c r="AN1707" s="29">
        <f>_xll.qlCalendarAdvance(Calendar,AN1706,AL1707,"f",,Trigger)</f>
        <v>51370</v>
      </c>
      <c r="AO1707" s="29">
        <f>_xll.qlInterestRateIndexMaturity(IborIndex&amp;Tenor,AN1707,Trigger)</f>
        <v>51403</v>
      </c>
      <c r="AP1707" s="66">
        <f>_xll.qlIndexFixing($Z$5,AM1707,,Trigger)</f>
        <v>1.5246055156806064E-2</v>
      </c>
      <c r="AQ1707" s="66">
        <f>_xll.qlIndexFixing($AS$1,AN1707,,Trigger)</f>
        <v>1.5251682990286473E-2</v>
      </c>
      <c r="AR1707" s="189">
        <f t="shared" si="42"/>
        <v>-5.6278334804090585E-2</v>
      </c>
    </row>
    <row r="1708" spans="38:44" ht="11.25" customHeight="1" x14ac:dyDescent="0.25">
      <c r="AL1708" s="30" t="s">
        <v>38</v>
      </c>
      <c r="AM1708" s="29">
        <f>_xll.qlInterestRateIndexFixingDate(IborIndex&amp;Tenor,AN1708,Trigger)</f>
        <v>51375</v>
      </c>
      <c r="AN1708" s="29">
        <f>_xll.qlCalendarAdvance(Calendar,AN1707,AL1708,"f",,Trigger)</f>
        <v>51377</v>
      </c>
      <c r="AO1708" s="29">
        <f>_xll.qlInterestRateIndexMaturity(IborIndex&amp;Tenor,AN1708,Trigger)</f>
        <v>51407</v>
      </c>
      <c r="AP1708" s="66">
        <f>_xll.qlIndexFixing($Z$5,AM1708,,Trigger)</f>
        <v>1.5244524691225614E-2</v>
      </c>
      <c r="AQ1708" s="66">
        <f>_xll.qlIndexFixing($AS$1,AN1708,,Trigger)</f>
        <v>1.5249466890243646E-2</v>
      </c>
      <c r="AR1708" s="189">
        <f t="shared" si="42"/>
        <v>-4.9421990180320563E-2</v>
      </c>
    </row>
    <row r="1709" spans="38:44" ht="11.25" customHeight="1" x14ac:dyDescent="0.25">
      <c r="AL1709" s="30" t="s">
        <v>38</v>
      </c>
      <c r="AM1709" s="29">
        <f>_xll.qlInterestRateIndexFixingDate(IborIndex&amp;Tenor,AN1709,Trigger)</f>
        <v>51382</v>
      </c>
      <c r="AN1709" s="29">
        <f>_xll.qlCalendarAdvance(Calendar,AN1708,AL1709,"f",,Trigger)</f>
        <v>51384</v>
      </c>
      <c r="AO1709" s="29">
        <f>_xll.qlInterestRateIndexMaturity(IborIndex&amp;Tenor,AN1709,Trigger)</f>
        <v>51414</v>
      </c>
      <c r="AP1709" s="66">
        <f>_xll.qlIndexFixing($Z$5,AM1709,,Trigger)</f>
        <v>1.5242844413138279E-2</v>
      </c>
      <c r="AQ1709" s="66">
        <f>_xll.qlIndexFixing($AS$1,AN1709,,Trigger)</f>
        <v>1.5248554524474905E-2</v>
      </c>
      <c r="AR1709" s="189">
        <f t="shared" si="42"/>
        <v>-5.7101113366264666E-2</v>
      </c>
    </row>
    <row r="1710" spans="38:44" ht="11.25" customHeight="1" x14ac:dyDescent="0.25">
      <c r="AL1710" s="30" t="s">
        <v>38</v>
      </c>
      <c r="AM1710" s="29">
        <f>_xll.qlInterestRateIndexFixingDate(IborIndex&amp;Tenor,AN1710,Trigger)</f>
        <v>51389</v>
      </c>
      <c r="AN1710" s="29">
        <f>_xll.qlCalendarAdvance(Calendar,AN1709,AL1710,"f",,Trigger)</f>
        <v>51391</v>
      </c>
      <c r="AO1710" s="29">
        <f>_xll.qlInterestRateIndexMaturity(IborIndex&amp;Tenor,AN1710,Trigger)</f>
        <v>51421</v>
      </c>
      <c r="AP1710" s="66">
        <f>_xll.qlIndexFixing($Z$5,AM1710,,Trigger)</f>
        <v>1.5240991436299645E-2</v>
      </c>
      <c r="AQ1710" s="66">
        <f>_xll.qlIndexFixing($AS$1,AN1710,,Trigger)</f>
        <v>1.5247031804339116E-2</v>
      </c>
      <c r="AR1710" s="189">
        <f t="shared" si="42"/>
        <v>-6.0403680394709863E-2</v>
      </c>
    </row>
    <row r="1711" spans="38:44" ht="11.25" customHeight="1" x14ac:dyDescent="0.25">
      <c r="AL1711" s="30" t="s">
        <v>38</v>
      </c>
      <c r="AM1711" s="29">
        <f>_xll.qlInterestRateIndexFixingDate(IborIndex&amp;Tenor,AN1711,Trigger)</f>
        <v>51396</v>
      </c>
      <c r="AN1711" s="29">
        <f>_xll.qlCalendarAdvance(Calendar,AN1710,AL1711,"f",,Trigger)</f>
        <v>51398</v>
      </c>
      <c r="AO1711" s="29">
        <f>_xll.qlInterestRateIndexMaturity(IborIndex&amp;Tenor,AN1711,Trigger)</f>
        <v>51428</v>
      </c>
      <c r="AP1711" s="66">
        <f>_xll.qlIndexFixing($Z$5,AM1711,,Trigger)</f>
        <v>1.5239205508379428E-2</v>
      </c>
      <c r="AQ1711" s="66">
        <f>_xll.qlIndexFixing($AS$1,AN1711,,Trigger)</f>
        <v>1.5245535770853635E-2</v>
      </c>
      <c r="AR1711" s="189">
        <f t="shared" si="42"/>
        <v>-6.3302624742078706E-2</v>
      </c>
    </row>
    <row r="1712" spans="38:44" ht="11.25" customHeight="1" x14ac:dyDescent="0.25">
      <c r="AL1712" s="30" t="s">
        <v>38</v>
      </c>
      <c r="AM1712" s="29">
        <f>_xll.qlInterestRateIndexFixingDate(IborIndex&amp;Tenor,AN1712,Trigger)</f>
        <v>51403</v>
      </c>
      <c r="AN1712" s="29">
        <f>_xll.qlCalendarAdvance(Calendar,AN1711,AL1712,"f",,Trigger)</f>
        <v>51405</v>
      </c>
      <c r="AO1712" s="29">
        <f>_xll.qlInterestRateIndexMaturity(IborIndex&amp;Tenor,AN1712,Trigger)</f>
        <v>51435</v>
      </c>
      <c r="AP1712" s="66">
        <f>_xll.qlIndexFixing($Z$5,AM1712,,Trigger)</f>
        <v>1.5237486855452786E-2</v>
      </c>
      <c r="AQ1712" s="66">
        <f>_xll.qlIndexFixing($AS$1,AN1712,,Trigger)</f>
        <v>1.5244506823405179E-2</v>
      </c>
      <c r="AR1712" s="189">
        <f t="shared" si="42"/>
        <v>-7.0199679523923197E-2</v>
      </c>
    </row>
    <row r="1713" spans="38:44" ht="11.25" customHeight="1" x14ac:dyDescent="0.25">
      <c r="AL1713" s="30" t="s">
        <v>38</v>
      </c>
      <c r="AM1713" s="29">
        <f>_xll.qlInterestRateIndexFixingDate(IborIndex&amp;Tenor,AN1713,Trigger)</f>
        <v>51410</v>
      </c>
      <c r="AN1713" s="29">
        <f>_xll.qlCalendarAdvance(Calendar,AN1712,AL1713,"f",,Trigger)</f>
        <v>51412</v>
      </c>
      <c r="AO1713" s="29">
        <f>_xll.qlInterestRateIndexMaturity(IborIndex&amp;Tenor,AN1713,Trigger)</f>
        <v>51445</v>
      </c>
      <c r="AP1713" s="66">
        <f>_xll.qlIndexFixing($Z$5,AM1713,,Trigger)</f>
        <v>1.5236468382178585E-2</v>
      </c>
      <c r="AQ1713" s="66">
        <f>_xll.qlIndexFixing($AS$1,AN1713,,Trigger)</f>
        <v>1.5242623763792346E-2</v>
      </c>
      <c r="AR1713" s="189">
        <f t="shared" si="42"/>
        <v>-6.1553816137604328E-2</v>
      </c>
    </row>
    <row r="1714" spans="38:44" ht="11.25" customHeight="1" x14ac:dyDescent="0.25">
      <c r="AL1714" s="30" t="s">
        <v>38</v>
      </c>
      <c r="AM1714" s="29">
        <f>_xll.qlInterestRateIndexFixingDate(IborIndex&amp;Tenor,AN1714,Trigger)</f>
        <v>51417</v>
      </c>
      <c r="AN1714" s="29">
        <f>_xll.qlCalendarAdvance(Calendar,AN1713,AL1714,"f",,Trigger)</f>
        <v>51419</v>
      </c>
      <c r="AO1714" s="29">
        <f>_xll.qlInterestRateIndexMaturity(IborIndex&amp;Tenor,AN1714,Trigger)</f>
        <v>51452</v>
      </c>
      <c r="AP1714" s="66">
        <f>_xll.qlIndexFixing($Z$5,AM1714,,Trigger)</f>
        <v>1.5234899337129546E-2</v>
      </c>
      <c r="AQ1714" s="66">
        <f>_xll.qlIndexFixing($AS$1,AN1714,,Trigger)</f>
        <v>1.5241207790195905E-2</v>
      </c>
      <c r="AR1714" s="189">
        <f t="shared" si="42"/>
        <v>-6.3084530663587435E-2</v>
      </c>
    </row>
    <row r="1715" spans="38:44" ht="11.25" customHeight="1" x14ac:dyDescent="0.25">
      <c r="AL1715" s="30" t="s">
        <v>38</v>
      </c>
      <c r="AM1715" s="29">
        <f>_xll.qlInterestRateIndexFixingDate(IborIndex&amp;Tenor,AN1715,Trigger)</f>
        <v>51424</v>
      </c>
      <c r="AN1715" s="29">
        <f>_xll.qlCalendarAdvance(Calendar,AN1714,AL1715,"f",,Trigger)</f>
        <v>51426</v>
      </c>
      <c r="AO1715" s="29">
        <f>_xll.qlInterestRateIndexMaturity(IborIndex&amp;Tenor,AN1715,Trigger)</f>
        <v>51459</v>
      </c>
      <c r="AP1715" s="66">
        <f>_xll.qlIndexFixing($Z$5,AM1715,,Trigger)</f>
        <v>1.5233398302397885E-2</v>
      </c>
      <c r="AQ1715" s="66">
        <f>_xll.qlIndexFixing($AS$1,AN1715,,Trigger)</f>
        <v>1.5239818503208519E-2</v>
      </c>
      <c r="AR1715" s="189">
        <f t="shared" si="42"/>
        <v>-6.4202008106337832E-2</v>
      </c>
    </row>
    <row r="1716" spans="38:44" ht="11.25" customHeight="1" x14ac:dyDescent="0.25">
      <c r="AL1716" s="30" t="s">
        <v>38</v>
      </c>
      <c r="AM1716" s="29">
        <f>_xll.qlInterestRateIndexFixingDate(IborIndex&amp;Tenor,AN1716,Trigger)</f>
        <v>51431</v>
      </c>
      <c r="AN1716" s="29">
        <f>_xll.qlCalendarAdvance(Calendar,AN1715,AL1716,"f",,Trigger)</f>
        <v>51433</v>
      </c>
      <c r="AO1716" s="29">
        <f>_xll.qlInterestRateIndexMaturity(IborIndex&amp;Tenor,AN1716,Trigger)</f>
        <v>51466</v>
      </c>
      <c r="AP1716" s="66">
        <f>_xll.qlIndexFixing($Z$5,AM1716,,Trigger)</f>
        <v>1.5231965504100907E-2</v>
      </c>
      <c r="AQ1716" s="66">
        <f>_xll.qlIndexFixing($AS$1,AN1716,,Trigger)</f>
        <v>1.5238455902825025E-2</v>
      </c>
      <c r="AR1716" s="189">
        <f t="shared" si="42"/>
        <v>-6.4903987241175798E-2</v>
      </c>
    </row>
    <row r="1717" spans="38:44" ht="11.25" customHeight="1" x14ac:dyDescent="0.25">
      <c r="AL1717" s="30" t="s">
        <v>38</v>
      </c>
      <c r="AM1717" s="29">
        <f>_xll.qlInterestRateIndexFixingDate(IborIndex&amp;Tenor,AN1717,Trigger)</f>
        <v>51438</v>
      </c>
      <c r="AN1717" s="29">
        <f>_xll.qlCalendarAdvance(Calendar,AN1716,AL1717,"f",,Trigger)</f>
        <v>51440</v>
      </c>
      <c r="AO1717" s="29">
        <f>_xll.qlInterestRateIndexMaturity(IborIndex&amp;Tenor,AN1717,Trigger)</f>
        <v>51470</v>
      </c>
      <c r="AP1717" s="66">
        <f>_xll.qlIndexFixing($Z$5,AM1717,,Trigger)</f>
        <v>1.5229910628494991E-2</v>
      </c>
      <c r="AQ1717" s="66">
        <f>_xll.qlIndexFixing($AS$1,AN1717,,Trigger)</f>
        <v>1.5237119989029954E-2</v>
      </c>
      <c r="AR1717" s="189">
        <f t="shared" si="42"/>
        <v>-7.2093605349623363E-2</v>
      </c>
    </row>
    <row r="1718" spans="38:44" ht="11.25" customHeight="1" x14ac:dyDescent="0.25">
      <c r="AL1718" s="30" t="s">
        <v>38</v>
      </c>
      <c r="AM1718" s="29">
        <f>_xll.qlInterestRateIndexFixingDate(IborIndex&amp;Tenor,AN1718,Trigger)</f>
        <v>51445</v>
      </c>
      <c r="AN1718" s="29">
        <f>_xll.qlCalendarAdvance(Calendar,AN1717,AL1718,"f",,Trigger)</f>
        <v>51447</v>
      </c>
      <c r="AO1718" s="29">
        <f>_xll.qlInterestRateIndexMaturity(IborIndex&amp;Tenor,AN1718,Trigger)</f>
        <v>51477</v>
      </c>
      <c r="AP1718" s="66">
        <f>_xll.qlIndexFixing($Z$5,AM1718,,Trigger)</f>
        <v>1.5228600373198731E-2</v>
      </c>
      <c r="AQ1718" s="66">
        <f>_xll.qlIndexFixing($AS$1,AN1718,,Trigger)</f>
        <v>1.5235810761818151E-2</v>
      </c>
      <c r="AR1718" s="189">
        <f t="shared" si="42"/>
        <v>-7.2103886194201799E-2</v>
      </c>
    </row>
    <row r="1719" spans="38:44" ht="11.25" customHeight="1" x14ac:dyDescent="0.25">
      <c r="AL1719" s="30" t="s">
        <v>38</v>
      </c>
      <c r="AM1719" s="29">
        <f>_xll.qlInterestRateIndexFixingDate(IborIndex&amp;Tenor,AN1719,Trigger)</f>
        <v>51452</v>
      </c>
      <c r="AN1719" s="29">
        <f>_xll.qlCalendarAdvance(Calendar,AN1718,AL1719,"f",,Trigger)</f>
        <v>51454</v>
      </c>
      <c r="AO1719" s="29">
        <f>_xll.qlInterestRateIndexMaturity(IborIndex&amp;Tenor,AN1719,Trigger)</f>
        <v>51484</v>
      </c>
      <c r="AP1719" s="66">
        <f>_xll.qlIndexFixing($Z$5,AM1719,,Trigger)</f>
        <v>1.5227358975462124E-2</v>
      </c>
      <c r="AQ1719" s="66">
        <f>_xll.qlIndexFixing($AS$1,AN1719,,Trigger)</f>
        <v>1.5234528221179298E-2</v>
      </c>
      <c r="AR1719" s="189">
        <f t="shared" si="42"/>
        <v>-7.1692457171736168E-2</v>
      </c>
    </row>
    <row r="1720" spans="38:44" ht="11.25" customHeight="1" x14ac:dyDescent="0.25">
      <c r="AL1720" s="30" t="s">
        <v>38</v>
      </c>
      <c r="AM1720" s="29">
        <f>_xll.qlInterestRateIndexFixingDate(IborIndex&amp;Tenor,AN1720,Trigger)</f>
        <v>51459</v>
      </c>
      <c r="AN1720" s="29">
        <f>_xll.qlCalendarAdvance(Calendar,AN1719,AL1720,"f",,Trigger)</f>
        <v>51461</v>
      </c>
      <c r="AO1720" s="29">
        <f>_xll.qlInterestRateIndexMaturity(IborIndex&amp;Tenor,AN1720,Trigger)</f>
        <v>51491</v>
      </c>
      <c r="AP1720" s="66">
        <f>_xll.qlIndexFixing($Z$5,AM1720,,Trigger)</f>
        <v>1.5226186661365659E-2</v>
      </c>
      <c r="AQ1720" s="66">
        <f>_xll.qlIndexFixing($AS$1,AN1720,,Trigger)</f>
        <v>1.5233272367103081E-2</v>
      </c>
      <c r="AR1720" s="189">
        <f t="shared" si="42"/>
        <v>-7.0857057374220517E-2</v>
      </c>
    </row>
    <row r="1721" spans="38:44" ht="11.25" customHeight="1" x14ac:dyDescent="0.25">
      <c r="AL1721" s="30" t="s">
        <v>38</v>
      </c>
      <c r="AM1721" s="29">
        <f>_xll.qlInterestRateIndexFixingDate(IborIndex&amp;Tenor,AN1721,Trigger)</f>
        <v>51466</v>
      </c>
      <c r="AN1721" s="29">
        <f>_xll.qlCalendarAdvance(Calendar,AN1720,AL1721,"f",,Trigger)</f>
        <v>51468</v>
      </c>
      <c r="AO1721" s="29">
        <f>_xll.qlInterestRateIndexMaturity(IborIndex&amp;Tenor,AN1721,Trigger)</f>
        <v>51498</v>
      </c>
      <c r="AP1721" s="66">
        <f>_xll.qlIndexFixing($Z$5,AM1721,,Trigger)</f>
        <v>1.5225083657003147E-2</v>
      </c>
      <c r="AQ1721" s="66">
        <f>_xll.qlIndexFixing($AS$1,AN1721,,Trigger)</f>
        <v>1.5232043199581767E-2</v>
      </c>
      <c r="AR1721" s="189">
        <f t="shared" si="42"/>
        <v>-6.9595425786200121E-2</v>
      </c>
    </row>
    <row r="1722" spans="38:44" ht="11.25" customHeight="1" x14ac:dyDescent="0.25">
      <c r="AL1722" s="30" t="s">
        <v>38</v>
      </c>
      <c r="AM1722" s="29">
        <f>_xll.qlInterestRateIndexFixingDate(IborIndex&amp;Tenor,AN1722,Trigger)</f>
        <v>51473</v>
      </c>
      <c r="AN1722" s="29">
        <f>_xll.qlCalendarAdvance(Calendar,AN1721,AL1722,"f",,Trigger)</f>
        <v>51475</v>
      </c>
      <c r="AO1722" s="29">
        <f>_xll.qlInterestRateIndexMaturity(IborIndex&amp;Tenor,AN1722,Trigger)</f>
        <v>51508</v>
      </c>
      <c r="AP1722" s="66">
        <f>_xll.qlIndexFixing($Z$5,AM1722,,Trigger)</f>
        <v>1.5224814341473998E-2</v>
      </c>
      <c r="AQ1722" s="66">
        <f>_xll.qlIndexFixing($AS$1,AN1722,,Trigger)</f>
        <v>1.5230840718610196E-2</v>
      </c>
      <c r="AR1722" s="189">
        <f t="shared" si="42"/>
        <v>-6.0263771361982604E-2</v>
      </c>
    </row>
    <row r="1723" spans="38:44" ht="11.25" customHeight="1" x14ac:dyDescent="0.25">
      <c r="AL1723" s="30" t="s">
        <v>38</v>
      </c>
      <c r="AM1723" s="29">
        <f>_xll.qlInterestRateIndexFixingDate(IborIndex&amp;Tenor,AN1723,Trigger)</f>
        <v>51480</v>
      </c>
      <c r="AN1723" s="29">
        <f>_xll.qlCalendarAdvance(Calendar,AN1722,AL1723,"f",,Trigger)</f>
        <v>51482</v>
      </c>
      <c r="AO1723" s="29">
        <f>_xll.qlInterestRateIndexMaturity(IborIndex&amp;Tenor,AN1723,Trigger)</f>
        <v>51515</v>
      </c>
      <c r="AP1723" s="66">
        <f>_xll.qlIndexFixing($Z$5,AM1723,,Trigger)</f>
        <v>1.5223865529276702E-2</v>
      </c>
      <c r="AQ1723" s="66">
        <f>_xll.qlIndexFixing($AS$1,AN1723,,Trigger)</f>
        <v>1.5229664924175478E-2</v>
      </c>
      <c r="AR1723" s="189">
        <f t="shared" si="42"/>
        <v>-5.7993948987759142E-2</v>
      </c>
    </row>
    <row r="1724" spans="38:44" ht="11.25" customHeight="1" x14ac:dyDescent="0.25">
      <c r="AL1724" s="30" t="s">
        <v>38</v>
      </c>
      <c r="AM1724" s="29">
        <f>_xll.qlInterestRateIndexFixingDate(IborIndex&amp;Tenor,AN1724,Trigger)</f>
        <v>51487</v>
      </c>
      <c r="AN1724" s="29">
        <f>_xll.qlCalendarAdvance(Calendar,AN1723,AL1724,"f",,Trigger)</f>
        <v>51489</v>
      </c>
      <c r="AO1724" s="29">
        <f>_xll.qlInterestRateIndexMaturity(IborIndex&amp;Tenor,AN1724,Trigger)</f>
        <v>51522</v>
      </c>
      <c r="AP1724" s="66">
        <f>_xll.qlIndexFixing($Z$5,AM1724,,Trigger)</f>
        <v>1.5222986762408944E-2</v>
      </c>
      <c r="AQ1724" s="66">
        <f>_xll.qlIndexFixing($AS$1,AN1724,,Trigger)</f>
        <v>1.5228515816272452E-2</v>
      </c>
      <c r="AR1724" s="189">
        <f t="shared" si="42"/>
        <v>-5.5290538635080488E-2</v>
      </c>
    </row>
    <row r="1725" spans="38:44" ht="11.25" customHeight="1" x14ac:dyDescent="0.25">
      <c r="AL1725" s="30" t="s">
        <v>38</v>
      </c>
      <c r="AM1725" s="29">
        <f>_xll.qlInterestRateIndexFixingDate(IborIndex&amp;Tenor,AN1725,Trigger)</f>
        <v>51491</v>
      </c>
      <c r="AN1725" s="29">
        <f>_xll.qlCalendarAdvance(Calendar,AN1724,AL1725,"f",,Trigger)</f>
        <v>51497</v>
      </c>
      <c r="AO1725" s="29">
        <f>_xll.qlInterestRateIndexMaturity(IborIndex&amp;Tenor,AN1725,Trigger)</f>
        <v>51529</v>
      </c>
      <c r="AP1725" s="66">
        <f>_xll.qlIndexFixing($Z$5,AM1725,,Trigger)</f>
        <v>1.5221797645425805E-2</v>
      </c>
      <c r="AQ1725" s="66">
        <f>_xll.qlIndexFixing($AS$1,AN1725,,Trigger)</f>
        <v>1.5226920526501202E-2</v>
      </c>
      <c r="AR1725" s="189">
        <f t="shared" si="42"/>
        <v>-5.1228810753964349E-2</v>
      </c>
    </row>
    <row r="1726" spans="38:44" ht="11.25" customHeight="1" x14ac:dyDescent="0.25">
      <c r="AL1726" s="30" t="s">
        <v>38</v>
      </c>
      <c r="AM1726" s="29">
        <f>_xll.qlInterestRateIndexFixingDate(IborIndex&amp;Tenor,AN1726,Trigger)</f>
        <v>51501</v>
      </c>
      <c r="AN1726" s="29">
        <f>_xll.qlCalendarAdvance(Calendar,AN1725,AL1726,"f",,Trigger)</f>
        <v>51504</v>
      </c>
      <c r="AO1726" s="29">
        <f>_xll.qlInterestRateIndexMaturity(IborIndex&amp;Tenor,AN1726,Trigger)</f>
        <v>51536</v>
      </c>
      <c r="AP1726" s="66">
        <f>_xll.qlIndexFixing($Z$5,AM1726,,Trigger)</f>
        <v>1.5221064710228271E-2</v>
      </c>
      <c r="AQ1726" s="66">
        <f>_xll.qlIndexFixing($AS$1,AN1726,,Trigger)</f>
        <v>1.5225836228709003E-2</v>
      </c>
      <c r="AR1726" s="189">
        <f t="shared" si="42"/>
        <v>-4.7715184807312072E-2</v>
      </c>
    </row>
    <row r="1727" spans="38:44" ht="11.25" customHeight="1" x14ac:dyDescent="0.25">
      <c r="AL1727" s="30" t="s">
        <v>38</v>
      </c>
      <c r="AM1727" s="29">
        <f>_xll.qlInterestRateIndexFixingDate(IborIndex&amp;Tenor,AN1727,Trigger)</f>
        <v>51509</v>
      </c>
      <c r="AN1727" s="29">
        <f>_xll.qlCalendarAdvance(Calendar,AN1726,AL1727,"f",,Trigger)</f>
        <v>51511</v>
      </c>
      <c r="AO1727" s="29">
        <f>_xll.qlInterestRateIndexMaturity(IborIndex&amp;Tenor,AN1727,Trigger)</f>
        <v>51543</v>
      </c>
      <c r="AP1727" s="66">
        <f>_xll.qlIndexFixing($Z$5,AM1727,,Trigger)</f>
        <v>1.5220402511879616E-2</v>
      </c>
      <c r="AQ1727" s="66">
        <f>_xll.qlIndexFixing($AS$1,AN1727,,Trigger)</f>
        <v>1.5224778617422713E-2</v>
      </c>
      <c r="AR1727" s="189">
        <f t="shared" si="42"/>
        <v>-4.3761055430972112E-2</v>
      </c>
    </row>
    <row r="1728" spans="38:44" ht="11.25" customHeight="1" x14ac:dyDescent="0.25">
      <c r="AL1728" s="30" t="s">
        <v>38</v>
      </c>
      <c r="AM1728" s="29">
        <f>_xll.qlInterestRateIndexFixingDate(IborIndex&amp;Tenor,AN1728,Trigger)</f>
        <v>51516</v>
      </c>
      <c r="AN1728" s="29">
        <f>_xll.qlCalendarAdvance(Calendar,AN1727,AL1728,"f",,Trigger)</f>
        <v>51518</v>
      </c>
      <c r="AO1728" s="29">
        <f>_xll.qlInterestRateIndexMaturity(IborIndex&amp;Tenor,AN1728,Trigger)</f>
        <v>51550</v>
      </c>
      <c r="AP1728" s="66">
        <f>_xll.qlIndexFixing($Z$5,AM1728,,Trigger)</f>
        <v>1.521981127648897E-2</v>
      </c>
      <c r="AQ1728" s="66">
        <f>_xll.qlIndexFixing($AS$1,AN1728,,Trigger)</f>
        <v>1.5223747692637174E-2</v>
      </c>
      <c r="AR1728" s="189">
        <f t="shared" si="42"/>
        <v>-3.9364161482039611E-2</v>
      </c>
    </row>
    <row r="1729" spans="38:44" ht="11.25" customHeight="1" x14ac:dyDescent="0.25">
      <c r="AL1729" s="30" t="s">
        <v>38</v>
      </c>
      <c r="AM1729" s="29">
        <f>_xll.qlInterestRateIndexFixingDate(IborIndex&amp;Tenor,AN1729,Trigger)</f>
        <v>51523</v>
      </c>
      <c r="AN1729" s="29">
        <f>_xll.qlCalendarAdvance(Calendar,AN1728,AL1729,"f",,Trigger)</f>
        <v>51525</v>
      </c>
      <c r="AO1729" s="29">
        <f>_xll.qlInterestRateIndexMaturity(IborIndex&amp;Tenor,AN1729,Trigger)</f>
        <v>51557</v>
      </c>
      <c r="AP1729" s="66">
        <f>_xll.qlIndexFixing($Z$5,AM1729,,Trigger)</f>
        <v>1.521929123017296E-2</v>
      </c>
      <c r="AQ1729" s="66">
        <f>_xll.qlIndexFixing($AS$1,AN1729,,Trigger)</f>
        <v>1.5222743454334336E-2</v>
      </c>
      <c r="AR1729" s="189">
        <f t="shared" si="42"/>
        <v>-3.4522241613762356E-2</v>
      </c>
    </row>
    <row r="1730" spans="38:44" ht="11.25" customHeight="1" x14ac:dyDescent="0.25">
      <c r="AL1730" s="30" t="s">
        <v>38</v>
      </c>
      <c r="AM1730" s="29">
        <f>_xll.qlInterestRateIndexFixingDate(IborIndex&amp;Tenor,AN1730,Trigger)</f>
        <v>51530</v>
      </c>
      <c r="AN1730" s="29">
        <f>_xll.qlCalendarAdvance(Calendar,AN1729,AL1730,"f",,Trigger)</f>
        <v>51532</v>
      </c>
      <c r="AO1730" s="29">
        <f>_xll.qlInterestRateIndexMaturity(IborIndex&amp;Tenor,AN1730,Trigger)</f>
        <v>51560</v>
      </c>
      <c r="AP1730" s="66">
        <f>_xll.qlIndexFixing($Z$5,AM1730,,Trigger)</f>
        <v>1.5217662765926652E-2</v>
      </c>
      <c r="AQ1730" s="66">
        <f>_xll.qlIndexFixing($AS$1,AN1730,,Trigger)</f>
        <v>1.5221004125672684E-2</v>
      </c>
      <c r="AR1730" s="189">
        <f t="shared" si="42"/>
        <v>-3.3413597460320299E-2</v>
      </c>
    </row>
    <row r="1731" spans="38:44" ht="11.25" customHeight="1" x14ac:dyDescent="0.25">
      <c r="AL1731" s="30" t="s">
        <v>38</v>
      </c>
      <c r="AM1731" s="29">
        <f>_xll.qlInterestRateIndexFixingDate(IborIndex&amp;Tenor,AN1731,Trigger)</f>
        <v>51537</v>
      </c>
      <c r="AN1731" s="29">
        <f>_xll.qlCalendarAdvance(Calendar,AN1730,AL1731,"f",,Trigger)</f>
        <v>51539</v>
      </c>
      <c r="AO1731" s="29">
        <f>_xll.qlInterestRateIndexMaturity(IborIndex&amp;Tenor,AN1731,Trigger)</f>
        <v>51567</v>
      </c>
      <c r="AP1731" s="66">
        <f>_xll.qlIndexFixing($Z$5,AM1731,,Trigger)</f>
        <v>1.5217265305105254E-2</v>
      </c>
      <c r="AQ1731" s="66">
        <f>_xll.qlIndexFixing($AS$1,AN1731,,Trigger)</f>
        <v>1.5220047663055005E-2</v>
      </c>
      <c r="AR1731" s="189">
        <f t="shared" ref="AR1731:AR1794" si="43">(AP1731-AQ1731)*10000</f>
        <v>-2.7823579497512213E-2</v>
      </c>
    </row>
    <row r="1732" spans="38:44" ht="11.25" customHeight="1" x14ac:dyDescent="0.25">
      <c r="AL1732" s="30" t="s">
        <v>38</v>
      </c>
      <c r="AM1732" s="29">
        <f>_xll.qlInterestRateIndexFixingDate(IborIndex&amp;Tenor,AN1732,Trigger)</f>
        <v>51544</v>
      </c>
      <c r="AN1732" s="29">
        <f>_xll.qlCalendarAdvance(Calendar,AN1731,AL1732,"f",,Trigger)</f>
        <v>51546</v>
      </c>
      <c r="AO1732" s="29">
        <f>_xll.qlInterestRateIndexMaturity(IborIndex&amp;Tenor,AN1732,Trigger)</f>
        <v>51574</v>
      </c>
      <c r="AP1732" s="66">
        <f>_xll.qlIndexFixing($Z$5,AM1732,,Trigger)</f>
        <v>1.5216939634971536E-2</v>
      </c>
      <c r="AQ1732" s="66">
        <f>_xll.qlIndexFixing($AS$1,AN1732,,Trigger)</f>
        <v>1.5219117883518787E-2</v>
      </c>
      <c r="AR1732" s="189">
        <f t="shared" si="43"/>
        <v>-2.1782485472507385E-2</v>
      </c>
    </row>
    <row r="1733" spans="38:44" ht="11.25" customHeight="1" x14ac:dyDescent="0.25">
      <c r="AL1733" s="30" t="s">
        <v>38</v>
      </c>
      <c r="AM1733" s="29">
        <f>_xll.qlInterestRateIndexFixingDate(IborIndex&amp;Tenor,AN1733,Trigger)</f>
        <v>51551</v>
      </c>
      <c r="AN1733" s="29">
        <f>_xll.qlCalendarAdvance(Calendar,AN1732,AL1733,"f",,Trigger)</f>
        <v>51553</v>
      </c>
      <c r="AO1733" s="29">
        <f>_xll.qlInterestRateIndexMaturity(IborIndex&amp;Tenor,AN1733,Trigger)</f>
        <v>51581</v>
      </c>
      <c r="AP1733" s="66">
        <f>_xll.qlIndexFixing($Z$5,AM1733,,Trigger)</f>
        <v>1.5216685981598945E-2</v>
      </c>
      <c r="AQ1733" s="66">
        <f>_xll.qlIndexFixing($AS$1,AN1733,,Trigger)</f>
        <v>1.5218214787058315E-2</v>
      </c>
      <c r="AR1733" s="189">
        <f t="shared" si="43"/>
        <v>-1.5288054593699807E-2</v>
      </c>
    </row>
    <row r="1734" spans="38:44" ht="11.25" customHeight="1" x14ac:dyDescent="0.25">
      <c r="AL1734" s="30" t="s">
        <v>38</v>
      </c>
      <c r="AM1734" s="29">
        <f>_xll.qlInterestRateIndexFixingDate(IborIndex&amp;Tenor,AN1734,Trigger)</f>
        <v>51558</v>
      </c>
      <c r="AN1734" s="29">
        <f>_xll.qlCalendarAdvance(Calendar,AN1733,AL1734,"f",,Trigger)</f>
        <v>51560</v>
      </c>
      <c r="AO1734" s="29">
        <f>_xll.qlInterestRateIndexMaturity(IborIndex&amp;Tenor,AN1734,Trigger)</f>
        <v>51589</v>
      </c>
      <c r="AP1734" s="66">
        <f>_xll.qlIndexFixing($Z$5,AM1734,,Trigger)</f>
        <v>1.5216819360434407E-2</v>
      </c>
      <c r="AQ1734" s="66">
        <f>_xll.qlIndexFixing($AS$1,AN1734,,Trigger)</f>
        <v>1.5218122559954942E-2</v>
      </c>
      <c r="AR1734" s="189">
        <f t="shared" si="43"/>
        <v>-1.303199520534884E-2</v>
      </c>
    </row>
    <row r="1735" spans="38:44" ht="11.25" customHeight="1" x14ac:dyDescent="0.25">
      <c r="AL1735" s="30" t="s">
        <v>38</v>
      </c>
      <c r="AM1735" s="29">
        <f>_xll.qlInterestRateIndexFixingDate(IborIndex&amp;Tenor,AN1735,Trigger)</f>
        <v>51565</v>
      </c>
      <c r="AN1735" s="29">
        <f>_xll.qlCalendarAdvance(Calendar,AN1734,AL1735,"f",,Trigger)</f>
        <v>51567</v>
      </c>
      <c r="AO1735" s="29">
        <f>_xll.qlInterestRateIndexMaturity(IborIndex&amp;Tenor,AN1735,Trigger)</f>
        <v>51599</v>
      </c>
      <c r="AP1735" s="66">
        <f>_xll.qlIndexFixing($Z$5,AM1735,,Trigger)</f>
        <v>1.521767858533779E-2</v>
      </c>
      <c r="AQ1735" s="66">
        <f>_xll.qlIndexFixing($AS$1,AN1735,,Trigger)</f>
        <v>1.521727844045806E-2</v>
      </c>
      <c r="AR1735" s="189">
        <f t="shared" si="43"/>
        <v>4.001448797308349E-3</v>
      </c>
    </row>
    <row r="1736" spans="38:44" ht="11.25" customHeight="1" x14ac:dyDescent="0.25">
      <c r="AL1736" s="30" t="s">
        <v>38</v>
      </c>
      <c r="AM1736" s="29">
        <f>_xll.qlInterestRateIndexFixingDate(IborIndex&amp;Tenor,AN1736,Trigger)</f>
        <v>51572</v>
      </c>
      <c r="AN1736" s="29">
        <f>_xll.qlCalendarAdvance(Calendar,AN1735,AL1736,"f",,Trigger)</f>
        <v>51574</v>
      </c>
      <c r="AO1736" s="29">
        <f>_xll.qlInterestRateIndexMaturity(IborIndex&amp;Tenor,AN1736,Trigger)</f>
        <v>51606</v>
      </c>
      <c r="AP1736" s="66">
        <f>_xll.qlIndexFixing($Z$5,AM1736,,Trigger)</f>
        <v>1.5217663193829722E-2</v>
      </c>
      <c r="AQ1736" s="66">
        <f>_xll.qlIndexFixing($AS$1,AN1736,,Trigger)</f>
        <v>1.52164610074052E-2</v>
      </c>
      <c r="AR1736" s="189">
        <f t="shared" si="43"/>
        <v>1.2021864245221475E-2</v>
      </c>
    </row>
    <row r="1737" spans="38:44" ht="11.25" customHeight="1" x14ac:dyDescent="0.25">
      <c r="AL1737" s="30" t="s">
        <v>38</v>
      </c>
      <c r="AM1737" s="29">
        <f>_xll.qlInterestRateIndexFixingDate(IborIndex&amp;Tenor,AN1737,Trigger)</f>
        <v>51579</v>
      </c>
      <c r="AN1737" s="29">
        <f>_xll.qlCalendarAdvance(Calendar,AN1736,AL1737,"f",,Trigger)</f>
        <v>51581</v>
      </c>
      <c r="AO1737" s="29">
        <f>_xll.qlInterestRateIndexMaturity(IborIndex&amp;Tenor,AN1737,Trigger)</f>
        <v>51614</v>
      </c>
      <c r="AP1737" s="66">
        <f>_xll.qlIndexFixing($Z$5,AM1737,,Trigger)</f>
        <v>1.5218053260118613E-2</v>
      </c>
      <c r="AQ1737" s="66">
        <f>_xll.qlIndexFixing($AS$1,AN1737,,Trigger)</f>
        <v>1.5215670260791207E-2</v>
      </c>
      <c r="AR1737" s="189">
        <f t="shared" si="43"/>
        <v>2.3829993274059741E-2</v>
      </c>
    </row>
    <row r="1738" spans="38:44" ht="11.25" customHeight="1" x14ac:dyDescent="0.25">
      <c r="AL1738" s="30" t="s">
        <v>38</v>
      </c>
      <c r="AM1738" s="29">
        <f>_xll.qlInterestRateIndexFixingDate(IborIndex&amp;Tenor,AN1738,Trigger)</f>
        <v>51586</v>
      </c>
      <c r="AN1738" s="29">
        <f>_xll.qlCalendarAdvance(Calendar,AN1737,AL1738,"f",,Trigger)</f>
        <v>51588</v>
      </c>
      <c r="AO1738" s="29">
        <f>_xll.qlInterestRateIndexMaturity(IborIndex&amp;Tenor,AN1738,Trigger)</f>
        <v>51620</v>
      </c>
      <c r="AP1738" s="66">
        <f>_xll.qlIndexFixing($Z$5,AM1738,,Trigger)</f>
        <v>1.521785163103806E-2</v>
      </c>
      <c r="AQ1738" s="66">
        <f>_xll.qlIndexFixing($AS$1,AN1738,,Trigger)</f>
        <v>1.5214906200613498E-2</v>
      </c>
      <c r="AR1738" s="189">
        <f t="shared" si="43"/>
        <v>2.9454304245613017E-2</v>
      </c>
    </row>
    <row r="1739" spans="38:44" ht="11.25" customHeight="1" x14ac:dyDescent="0.25">
      <c r="AL1739" s="30" t="s">
        <v>38</v>
      </c>
      <c r="AM1739" s="29">
        <f>_xll.qlInterestRateIndexFixingDate(IborIndex&amp;Tenor,AN1739,Trigger)</f>
        <v>51593</v>
      </c>
      <c r="AN1739" s="29">
        <f>_xll.qlCalendarAdvance(Calendar,AN1738,AL1739,"f",,Trigger)</f>
        <v>51595</v>
      </c>
      <c r="AO1739" s="29">
        <f>_xll.qlInterestRateIndexMaturity(IborIndex&amp;Tenor,AN1739,Trigger)</f>
        <v>51627</v>
      </c>
      <c r="AP1739" s="66">
        <f>_xll.qlIndexFixing($Z$5,AM1739,,Trigger)</f>
        <v>1.5218055912005202E-2</v>
      </c>
      <c r="AQ1739" s="66">
        <f>_xll.qlIndexFixing($AS$1,AN1739,,Trigger)</f>
        <v>1.5213897882459193E-2</v>
      </c>
      <c r="AR1739" s="189">
        <f t="shared" si="43"/>
        <v>4.1580295460086347E-2</v>
      </c>
    </row>
    <row r="1740" spans="38:44" ht="11.25" customHeight="1" x14ac:dyDescent="0.25">
      <c r="AL1740" s="30" t="s">
        <v>38</v>
      </c>
      <c r="AM1740" s="29">
        <f>_xll.qlInterestRateIndexFixingDate(IborIndex&amp;Tenor,AN1740,Trigger)</f>
        <v>51600</v>
      </c>
      <c r="AN1740" s="29">
        <f>_xll.qlCalendarAdvance(Calendar,AN1739,AL1740,"f",,Trigger)</f>
        <v>51602</v>
      </c>
      <c r="AO1740" s="29">
        <f>_xll.qlInterestRateIndexMaturity(IborIndex&amp;Tenor,AN1740,Trigger)</f>
        <v>51634</v>
      </c>
      <c r="AP1740" s="66">
        <f>_xll.qlIndexFixing($Z$5,AM1740,,Trigger)</f>
        <v>1.5218333869387313E-2</v>
      </c>
      <c r="AQ1740" s="66">
        <f>_xll.qlIndexFixing($AS$1,AN1740,,Trigger)</f>
        <v>1.5213185319050915E-2</v>
      </c>
      <c r="AR1740" s="189">
        <f t="shared" si="43"/>
        <v>5.148550336397939E-2</v>
      </c>
    </row>
    <row r="1741" spans="38:44" ht="11.25" customHeight="1" x14ac:dyDescent="0.25">
      <c r="AL1741" s="30" t="s">
        <v>38</v>
      </c>
      <c r="AM1741" s="29">
        <f>_xll.qlInterestRateIndexFixingDate(IborIndex&amp;Tenor,AN1741,Trigger)</f>
        <v>51607</v>
      </c>
      <c r="AN1741" s="29">
        <f>_xll.qlCalendarAdvance(Calendar,AN1740,AL1741,"f",,Trigger)</f>
        <v>51609</v>
      </c>
      <c r="AO1741" s="29">
        <f>_xll.qlInterestRateIndexMaturity(IborIndex&amp;Tenor,AN1741,Trigger)</f>
        <v>51641</v>
      </c>
      <c r="AP1741" s="66">
        <f>_xll.qlIndexFixing($Z$5,AM1741,,Trigger)</f>
        <v>1.5218685729316006E-2</v>
      </c>
      <c r="AQ1741" s="66">
        <f>_xll.qlIndexFixing($AS$1,AN1741,,Trigger)</f>
        <v>1.5212308377142492E-2</v>
      </c>
      <c r="AR1741" s="189">
        <f t="shared" si="43"/>
        <v>6.3773521735144278E-2</v>
      </c>
    </row>
    <row r="1742" spans="38:44" ht="11.25" customHeight="1" x14ac:dyDescent="0.25">
      <c r="AL1742" s="30" t="s">
        <v>38</v>
      </c>
      <c r="AM1742" s="29">
        <f>_xll.qlInterestRateIndexFixingDate(IborIndex&amp;Tenor,AN1742,Trigger)</f>
        <v>51614</v>
      </c>
      <c r="AN1742" s="29">
        <f>_xll.qlCalendarAdvance(Calendar,AN1741,AL1742,"f",,Trigger)</f>
        <v>51616</v>
      </c>
      <c r="AO1742" s="29">
        <f>_xll.qlInterestRateIndexMaturity(IborIndex&amp;Tenor,AN1742,Trigger)</f>
        <v>51648</v>
      </c>
      <c r="AP1742" s="66">
        <f>_xll.qlIndexFixing($Z$5,AM1742,,Trigger)</f>
        <v>1.5219111717920397E-2</v>
      </c>
      <c r="AQ1742" s="66">
        <f>_xll.qlIndexFixing($AS$1,AN1742,,Trigger)</f>
        <v>1.5211840248113617E-2</v>
      </c>
      <c r="AR1742" s="189">
        <f t="shared" si="43"/>
        <v>7.271469806779951E-2</v>
      </c>
    </row>
    <row r="1743" spans="38:44" ht="11.25" customHeight="1" x14ac:dyDescent="0.25">
      <c r="AL1743" s="30" t="s">
        <v>38</v>
      </c>
      <c r="AM1743" s="29">
        <f>_xll.qlInterestRateIndexFixingDate(IborIndex&amp;Tenor,AN1743,Trigger)</f>
        <v>51620</v>
      </c>
      <c r="AN1743" s="29">
        <f>_xll.qlCalendarAdvance(Calendar,AN1742,AL1743,"f",,Trigger)</f>
        <v>51623</v>
      </c>
      <c r="AO1743" s="29">
        <f>_xll.qlInterestRateIndexMaturity(IborIndex&amp;Tenor,AN1743,Trigger)</f>
        <v>51655</v>
      </c>
      <c r="AP1743" s="66">
        <f>_xll.qlIndexFixing($Z$5,AM1743,,Trigger)</f>
        <v>1.5219612061337096E-2</v>
      </c>
      <c r="AQ1743" s="66">
        <f>_xll.qlIndexFixing($AS$1,AN1743,,Trigger)</f>
        <v>1.5211486196057816E-2</v>
      </c>
      <c r="AR1743" s="189">
        <f t="shared" si="43"/>
        <v>8.1258652792799702E-2</v>
      </c>
    </row>
    <row r="1744" spans="38:44" ht="11.25" customHeight="1" x14ac:dyDescent="0.25">
      <c r="AL1744" s="30" t="s">
        <v>38</v>
      </c>
      <c r="AM1744" s="29">
        <f>_xll.qlInterestRateIndexFixingDate(IborIndex&amp;Tenor,AN1744,Trigger)</f>
        <v>51628</v>
      </c>
      <c r="AN1744" s="29">
        <f>_xll.qlCalendarAdvance(Calendar,AN1743,AL1744,"f",,Trigger)</f>
        <v>51630</v>
      </c>
      <c r="AO1744" s="29">
        <f>_xll.qlInterestRateIndexMaturity(IborIndex&amp;Tenor,AN1744,Trigger)</f>
        <v>51662</v>
      </c>
      <c r="AP1744" s="66">
        <f>_xll.qlIndexFixing($Z$5,AM1744,,Trigger)</f>
        <v>1.5220186985700213E-2</v>
      </c>
      <c r="AQ1744" s="66">
        <f>_xll.qlIndexFixing($AS$1,AN1744,,Trigger)</f>
        <v>1.5210882254379212E-2</v>
      </c>
      <c r="AR1744" s="189">
        <f t="shared" si="43"/>
        <v>9.3047313210001953E-2</v>
      </c>
    </row>
    <row r="1745" spans="38:44" ht="11.25" customHeight="1" x14ac:dyDescent="0.25">
      <c r="AL1745" s="30" t="s">
        <v>38</v>
      </c>
      <c r="AM1745" s="29">
        <f>_xll.qlInterestRateIndexFixingDate(IborIndex&amp;Tenor,AN1745,Trigger)</f>
        <v>51635</v>
      </c>
      <c r="AN1745" s="29">
        <f>_xll.qlCalendarAdvance(Calendar,AN1744,AL1745,"f",,Trigger)</f>
        <v>51637</v>
      </c>
      <c r="AO1745" s="29">
        <f>_xll.qlInterestRateIndexMaturity(IborIndex&amp;Tenor,AN1745,Trigger)</f>
        <v>51669</v>
      </c>
      <c r="AP1745" s="66">
        <f>_xll.qlIndexFixing($Z$5,AM1745,,Trigger)</f>
        <v>1.5220836717146358E-2</v>
      </c>
      <c r="AQ1745" s="66">
        <f>_xll.qlIndexFixing($AS$1,AN1745,,Trigger)</f>
        <v>1.5210304999105953E-2</v>
      </c>
      <c r="AR1745" s="189">
        <f t="shared" si="43"/>
        <v>0.105317180404043</v>
      </c>
    </row>
    <row r="1746" spans="38:44" ht="11.25" customHeight="1" x14ac:dyDescent="0.25">
      <c r="AL1746" s="30" t="s">
        <v>38</v>
      </c>
      <c r="AM1746" s="29">
        <f>_xll.qlInterestRateIndexFixingDate(IborIndex&amp;Tenor,AN1746,Trigger)</f>
        <v>51642</v>
      </c>
      <c r="AN1746" s="29">
        <f>_xll.qlCalendarAdvance(Calendar,AN1745,AL1746,"f",,Trigger)</f>
        <v>51644</v>
      </c>
      <c r="AO1746" s="29">
        <f>_xll.qlInterestRateIndexMaturity(IborIndex&amp;Tenor,AN1746,Trigger)</f>
        <v>51676</v>
      </c>
      <c r="AP1746" s="66">
        <f>_xll.qlIndexFixing($Z$5,AM1746,,Trigger)</f>
        <v>1.522156148181214E-2</v>
      </c>
      <c r="AQ1746" s="66">
        <f>_xll.qlIndexFixing($AS$1,AN1746,,Trigger)</f>
        <v>1.5209754430225144E-2</v>
      </c>
      <c r="AR1746" s="189">
        <f t="shared" si="43"/>
        <v>0.11807051586995923</v>
      </c>
    </row>
    <row r="1747" spans="38:44" ht="11.25" customHeight="1" x14ac:dyDescent="0.25">
      <c r="AL1747" s="30" t="s">
        <v>38</v>
      </c>
      <c r="AM1747" s="29">
        <f>_xll.qlInterestRateIndexFixingDate(IborIndex&amp;Tenor,AN1747,Trigger)</f>
        <v>51649</v>
      </c>
      <c r="AN1747" s="29">
        <f>_xll.qlCalendarAdvance(Calendar,AN1746,AL1747,"f",,Trigger)</f>
        <v>51651</v>
      </c>
      <c r="AO1747" s="29">
        <f>_xll.qlInterestRateIndexMaturity(IborIndex&amp;Tenor,AN1747,Trigger)</f>
        <v>51680</v>
      </c>
      <c r="AP1747" s="66">
        <f>_xll.qlIndexFixing($Z$5,AM1747,,Trigger)</f>
        <v>1.5221206985034604E-2</v>
      </c>
      <c r="AQ1747" s="66">
        <f>_xll.qlIndexFixing($AS$1,AN1747,,Trigger)</f>
        <v>1.520894456312849E-2</v>
      </c>
      <c r="AR1747" s="189">
        <f t="shared" si="43"/>
        <v>0.12262421906113208</v>
      </c>
    </row>
    <row r="1748" spans="38:44" ht="11.25" customHeight="1" x14ac:dyDescent="0.25">
      <c r="AL1748" s="30" t="s">
        <v>38</v>
      </c>
      <c r="AM1748" s="29">
        <f>_xll.qlInterestRateIndexFixingDate(IborIndex&amp;Tenor,AN1748,Trigger)</f>
        <v>51656</v>
      </c>
      <c r="AN1748" s="29">
        <f>_xll.qlCalendarAdvance(Calendar,AN1747,AL1748,"f",,Trigger)</f>
        <v>51658</v>
      </c>
      <c r="AO1748" s="29">
        <f>_xll.qlInterestRateIndexMaturity(IborIndex&amp;Tenor,AN1748,Trigger)</f>
        <v>51690</v>
      </c>
      <c r="AP1748" s="66">
        <f>_xll.qlIndexFixing($Z$5,AM1748,,Trigger)</f>
        <v>1.5223237015364044E-2</v>
      </c>
      <c r="AQ1748" s="66">
        <f>_xll.qlIndexFixing($AS$1,AN1748,,Trigger)</f>
        <v>1.5208445481936117E-2</v>
      </c>
      <c r="AR1748" s="189">
        <f t="shared" si="43"/>
        <v>0.14791533427926939</v>
      </c>
    </row>
    <row r="1749" spans="38:44" ht="11.25" customHeight="1" x14ac:dyDescent="0.25">
      <c r="AL1749" s="30" t="s">
        <v>38</v>
      </c>
      <c r="AM1749" s="29">
        <f>_xll.qlInterestRateIndexFixingDate(IborIndex&amp;Tenor,AN1749,Trigger)</f>
        <v>51663</v>
      </c>
      <c r="AN1749" s="29">
        <f>_xll.qlCalendarAdvance(Calendar,AN1748,AL1749,"f",,Trigger)</f>
        <v>51665</v>
      </c>
      <c r="AO1749" s="29">
        <f>_xll.qlInterestRateIndexMaturity(IborIndex&amp;Tenor,AN1749,Trigger)</f>
        <v>51697</v>
      </c>
      <c r="AP1749" s="66">
        <f>_xll.qlIndexFixing($Z$5,AM1749,,Trigger)</f>
        <v>1.5224188236535874E-2</v>
      </c>
      <c r="AQ1749" s="66">
        <f>_xll.qlIndexFixing($AS$1,AN1749,,Trigger)</f>
        <v>1.5207973086003079E-2</v>
      </c>
      <c r="AR1749" s="189">
        <f t="shared" si="43"/>
        <v>0.16215150532794542</v>
      </c>
    </row>
    <row r="1750" spans="38:44" ht="11.25" customHeight="1" x14ac:dyDescent="0.25">
      <c r="AL1750" s="30" t="s">
        <v>38</v>
      </c>
      <c r="AM1750" s="29">
        <f>_xll.qlInterestRateIndexFixingDate(IborIndex&amp;Tenor,AN1750,Trigger)</f>
        <v>51670</v>
      </c>
      <c r="AN1750" s="29">
        <f>_xll.qlCalendarAdvance(Calendar,AN1749,AL1750,"f",,Trigger)</f>
        <v>51672</v>
      </c>
      <c r="AO1750" s="29">
        <f>_xll.qlInterestRateIndexMaturity(IborIndex&amp;Tenor,AN1750,Trigger)</f>
        <v>51704</v>
      </c>
      <c r="AP1750" s="66">
        <f>_xll.qlIndexFixing($Z$5,AM1750,,Trigger)</f>
        <v>1.5225215395493763E-2</v>
      </c>
      <c r="AQ1750" s="66">
        <f>_xll.qlIndexFixing($AS$1,AN1750,,Trigger)</f>
        <v>1.5207527375326713E-2</v>
      </c>
      <c r="AR1750" s="189">
        <f t="shared" si="43"/>
        <v>0.176880201670504</v>
      </c>
    </row>
    <row r="1751" spans="38:44" ht="11.25" customHeight="1" x14ac:dyDescent="0.25">
      <c r="AL1751" s="30" t="s">
        <v>38</v>
      </c>
      <c r="AM1751" s="29">
        <f>_xll.qlInterestRateIndexFixingDate(IborIndex&amp;Tenor,AN1751,Trigger)</f>
        <v>51677</v>
      </c>
      <c r="AN1751" s="29">
        <f>_xll.qlCalendarAdvance(Calendar,AN1750,AL1751,"f",,Trigger)</f>
        <v>51679</v>
      </c>
      <c r="AO1751" s="29">
        <f>_xll.qlInterestRateIndexMaturity(IborIndex&amp;Tenor,AN1751,Trigger)</f>
        <v>51711</v>
      </c>
      <c r="AP1751" s="66">
        <f>_xll.qlIndexFixing($Z$5,AM1751,,Trigger)</f>
        <v>1.5226318718384313E-2</v>
      </c>
      <c r="AQ1751" s="66">
        <f>_xll.qlIndexFixing($AS$1,AN1751,,Trigger)</f>
        <v>1.5207401881671761E-2</v>
      </c>
      <c r="AR1751" s="189">
        <f t="shared" si="43"/>
        <v>0.1891683671255244</v>
      </c>
    </row>
    <row r="1752" spans="38:44" ht="11.25" customHeight="1" x14ac:dyDescent="0.25">
      <c r="AL1752" s="30" t="s">
        <v>38</v>
      </c>
      <c r="AM1752" s="29">
        <f>_xll.qlInterestRateIndexFixingDate(IborIndex&amp;Tenor,AN1752,Trigger)</f>
        <v>51684</v>
      </c>
      <c r="AN1752" s="29">
        <f>_xll.qlCalendarAdvance(Calendar,AN1751,AL1752,"f",,Trigger)</f>
        <v>51686</v>
      </c>
      <c r="AO1752" s="29">
        <f>_xll.qlInterestRateIndexMaturity(IborIndex&amp;Tenor,AN1752,Trigger)</f>
        <v>51718</v>
      </c>
      <c r="AP1752" s="66">
        <f>_xll.qlIndexFixing($Z$5,AM1752,,Trigger)</f>
        <v>1.5227498431361619E-2</v>
      </c>
      <c r="AQ1752" s="66">
        <f>_xll.qlIndexFixing($AS$1,AN1752,,Trigger)</f>
        <v>1.52070114311044E-2</v>
      </c>
      <c r="AR1752" s="189">
        <f t="shared" si="43"/>
        <v>0.20487000257219182</v>
      </c>
    </row>
    <row r="1753" spans="38:44" ht="11.25" customHeight="1" x14ac:dyDescent="0.25">
      <c r="AL1753" s="30" t="s">
        <v>38</v>
      </c>
      <c r="AM1753" s="29">
        <f>_xll.qlInterestRateIndexFixingDate(IborIndex&amp;Tenor,AN1753,Trigger)</f>
        <v>51691</v>
      </c>
      <c r="AN1753" s="29">
        <f>_xll.qlCalendarAdvance(Calendar,AN1752,AL1753,"f",,Trigger)</f>
        <v>51693</v>
      </c>
      <c r="AO1753" s="29">
        <f>_xll.qlInterestRateIndexMaturity(IborIndex&amp;Tenor,AN1753,Trigger)</f>
        <v>51725</v>
      </c>
      <c r="AP1753" s="66">
        <f>_xll.qlIndexFixing($Z$5,AM1753,,Trigger)</f>
        <v>1.5228754760569785E-2</v>
      </c>
      <c r="AQ1753" s="66">
        <f>_xll.qlIndexFixing($AS$1,AN1753,,Trigger)</f>
        <v>1.5206647666911438E-2</v>
      </c>
      <c r="AR1753" s="189">
        <f t="shared" si="43"/>
        <v>0.2210709365834708</v>
      </c>
    </row>
    <row r="1754" spans="38:44" ht="11.25" customHeight="1" x14ac:dyDescent="0.25">
      <c r="AL1754" s="30" t="s">
        <v>38</v>
      </c>
      <c r="AM1754" s="29">
        <f>_xll.qlInterestRateIndexFixingDate(IborIndex&amp;Tenor,AN1754,Trigger)</f>
        <v>51698</v>
      </c>
      <c r="AN1754" s="29">
        <f>_xll.qlCalendarAdvance(Calendar,AN1753,AL1754,"f",,Trigger)</f>
        <v>51700</v>
      </c>
      <c r="AO1754" s="29">
        <f>_xll.qlInterestRateIndexMaturity(IborIndex&amp;Tenor,AN1754,Trigger)</f>
        <v>51732</v>
      </c>
      <c r="AP1754" s="66">
        <f>_xll.qlIndexFixing($Z$5,AM1754,,Trigger)</f>
        <v>1.523008793215791E-2</v>
      </c>
      <c r="AQ1754" s="66">
        <f>_xll.qlIndexFixing($AS$1,AN1754,,Trigger)</f>
        <v>1.5206310589090298E-2</v>
      </c>
      <c r="AR1754" s="189">
        <f t="shared" si="43"/>
        <v>0.23777343067611645</v>
      </c>
    </row>
    <row r="1755" spans="38:44" ht="11.25" customHeight="1" x14ac:dyDescent="0.25">
      <c r="AL1755" s="30" t="s">
        <v>38</v>
      </c>
      <c r="AM1755" s="29">
        <f>_xll.qlInterestRateIndexFixingDate(IborIndex&amp;Tenor,AN1755,Trigger)</f>
        <v>51705</v>
      </c>
      <c r="AN1755" s="29">
        <f>_xll.qlCalendarAdvance(Calendar,AN1754,AL1755,"f",,Trigger)</f>
        <v>51707</v>
      </c>
      <c r="AO1755" s="29">
        <f>_xll.qlInterestRateIndexMaturity(IborIndex&amp;Tenor,AN1755,Trigger)</f>
        <v>51739</v>
      </c>
      <c r="AP1755" s="66">
        <f>_xll.qlIndexFixing($Z$5,AM1755,,Trigger)</f>
        <v>1.5231498172282587E-2</v>
      </c>
      <c r="AQ1755" s="66">
        <f>_xll.qlIndexFixing($AS$1,AN1755,,Trigger)</f>
        <v>1.5206000197640982E-2</v>
      </c>
      <c r="AR1755" s="189">
        <f t="shared" si="43"/>
        <v>0.25497974641604593</v>
      </c>
    </row>
    <row r="1756" spans="38:44" ht="11.25" customHeight="1" x14ac:dyDescent="0.25">
      <c r="AL1756" s="30" t="s">
        <v>38</v>
      </c>
      <c r="AM1756" s="29">
        <f>_xll.qlInterestRateIndexFixingDate(IborIndex&amp;Tenor,AN1756,Trigger)</f>
        <v>51712</v>
      </c>
      <c r="AN1756" s="29">
        <f>_xll.qlCalendarAdvance(Calendar,AN1755,AL1756,"f",,Trigger)</f>
        <v>51714</v>
      </c>
      <c r="AO1756" s="29">
        <f>_xll.qlInterestRateIndexMaturity(IborIndex&amp;Tenor,AN1756,Trigger)</f>
        <v>51746</v>
      </c>
      <c r="AP1756" s="66">
        <f>_xll.qlIndexFixing($Z$5,AM1756,,Trigger)</f>
        <v>1.5232985707095414E-2</v>
      </c>
      <c r="AQ1756" s="66">
        <f>_xll.qlIndexFixing($AS$1,AN1756,,Trigger)</f>
        <v>1.5205716492558329E-2</v>
      </c>
      <c r="AR1756" s="189">
        <f t="shared" si="43"/>
        <v>0.27269214537085917</v>
      </c>
    </row>
    <row r="1757" spans="38:44" ht="11.25" customHeight="1" x14ac:dyDescent="0.25">
      <c r="AL1757" s="30" t="s">
        <v>38</v>
      </c>
      <c r="AM1757" s="29">
        <f>_xll.qlInterestRateIndexFixingDate(IborIndex&amp;Tenor,AN1757,Trigger)</f>
        <v>51719</v>
      </c>
      <c r="AN1757" s="29">
        <f>_xll.qlCalendarAdvance(Calendar,AN1756,AL1757,"f",,Trigger)</f>
        <v>51721</v>
      </c>
      <c r="AO1757" s="29">
        <f>_xll.qlInterestRateIndexMaturity(IborIndex&amp;Tenor,AN1757,Trigger)</f>
        <v>51753</v>
      </c>
      <c r="AP1757" s="66">
        <f>_xll.qlIndexFixing($Z$5,AM1757,,Trigger)</f>
        <v>1.52343284099693E-2</v>
      </c>
      <c r="AQ1757" s="66">
        <f>_xll.qlIndexFixing($AS$1,AN1757,,Trigger)</f>
        <v>1.5205459473842341E-2</v>
      </c>
      <c r="AR1757" s="189">
        <f t="shared" si="43"/>
        <v>0.28868936126958539</v>
      </c>
    </row>
    <row r="1758" spans="38:44" ht="11.25" customHeight="1" x14ac:dyDescent="0.25">
      <c r="AL1758" s="30" t="s">
        <v>38</v>
      </c>
      <c r="AM1758" s="29">
        <f>_xll.qlInterestRateIndexFixingDate(IborIndex&amp;Tenor,AN1758,Trigger)</f>
        <v>51726</v>
      </c>
      <c r="AN1758" s="29">
        <f>_xll.qlCalendarAdvance(Calendar,AN1757,AL1758,"f",,Trigger)</f>
        <v>51728</v>
      </c>
      <c r="AO1758" s="29">
        <f>_xll.qlInterestRateIndexMaturity(IborIndex&amp;Tenor,AN1758,Trigger)</f>
        <v>51760</v>
      </c>
      <c r="AP1758" s="66">
        <f>_xll.qlIndexFixing($Z$5,AM1758,,Trigger)</f>
        <v>1.523529840759652E-2</v>
      </c>
      <c r="AQ1758" s="66">
        <f>_xll.qlIndexFixing($AS$1,AN1758,,Trigger)</f>
        <v>1.5205229141485284E-2</v>
      </c>
      <c r="AR1758" s="189">
        <f t="shared" si="43"/>
        <v>0.30069266111236104</v>
      </c>
    </row>
    <row r="1759" spans="38:44" ht="11.25" customHeight="1" x14ac:dyDescent="0.25">
      <c r="AL1759" s="30" t="s">
        <v>38</v>
      </c>
      <c r="AM1759" s="29">
        <f>_xll.qlInterestRateIndexFixingDate(IborIndex&amp;Tenor,AN1759,Trigger)</f>
        <v>51733</v>
      </c>
      <c r="AN1759" s="29">
        <f>_xll.qlCalendarAdvance(Calendar,AN1758,AL1759,"f",,Trigger)</f>
        <v>51735</v>
      </c>
      <c r="AO1759" s="29">
        <f>_xll.qlInterestRateIndexMaturity(IborIndex&amp;Tenor,AN1759,Trigger)</f>
        <v>51767</v>
      </c>
      <c r="AP1759" s="66">
        <f>_xll.qlIndexFixing($Z$5,AM1759,,Trigger)</f>
        <v>1.5235887289262451E-2</v>
      </c>
      <c r="AQ1759" s="66">
        <f>_xll.qlIndexFixing($AS$1,AN1759,,Trigger)</f>
        <v>1.5205025495497468E-2</v>
      </c>
      <c r="AR1759" s="189">
        <f t="shared" si="43"/>
        <v>0.30861793764982648</v>
      </c>
    </row>
    <row r="1760" spans="38:44" ht="11.25" customHeight="1" x14ac:dyDescent="0.25">
      <c r="AL1760" s="30" t="s">
        <v>38</v>
      </c>
      <c r="AM1760" s="29">
        <f>_xll.qlInterestRateIndexFixingDate(IborIndex&amp;Tenor,AN1760,Trigger)</f>
        <v>51740</v>
      </c>
      <c r="AN1760" s="29">
        <f>_xll.qlCalendarAdvance(Calendar,AN1759,AL1760,"f",,Trigger)</f>
        <v>51742</v>
      </c>
      <c r="AO1760" s="29">
        <f>_xll.qlInterestRateIndexMaturity(IborIndex&amp;Tenor,AN1760,Trigger)</f>
        <v>51774</v>
      </c>
      <c r="AP1760" s="66">
        <f>_xll.qlIndexFixing($Z$5,AM1760,,Trigger)</f>
        <v>1.5236086621810419E-2</v>
      </c>
      <c r="AQ1760" s="66">
        <f>_xll.qlIndexFixing($AS$1,AN1760,,Trigger)</f>
        <v>1.5204537957077768E-2</v>
      </c>
      <c r="AR1760" s="189">
        <f t="shared" si="43"/>
        <v>0.31548664732650167</v>
      </c>
    </row>
    <row r="1761" spans="38:44" ht="11.25" customHeight="1" x14ac:dyDescent="0.25">
      <c r="AL1761" s="30" t="s">
        <v>38</v>
      </c>
      <c r="AM1761" s="29">
        <f>_xll.qlInterestRateIndexFixingDate(IborIndex&amp;Tenor,AN1761,Trigger)</f>
        <v>51747</v>
      </c>
      <c r="AN1761" s="29">
        <f>_xll.qlCalendarAdvance(Calendar,AN1760,AL1761,"f",,Trigger)</f>
        <v>51749</v>
      </c>
      <c r="AO1761" s="29">
        <f>_xll.qlInterestRateIndexMaturity(IborIndex&amp;Tenor,AN1761,Trigger)</f>
        <v>51781</v>
      </c>
      <c r="AP1761" s="66">
        <f>_xll.qlIndexFixing($Z$5,AM1761,,Trigger)</f>
        <v>1.5235928639325824E-2</v>
      </c>
      <c r="AQ1761" s="66">
        <f>_xll.qlIndexFixing($AS$1,AN1761,,Trigger)</f>
        <v>1.5204385784062247E-2</v>
      </c>
      <c r="AR1761" s="189">
        <f t="shared" si="43"/>
        <v>0.31542855263577696</v>
      </c>
    </row>
    <row r="1762" spans="38:44" ht="11.25" customHeight="1" x14ac:dyDescent="0.25">
      <c r="AL1762" s="30" t="s">
        <v>38</v>
      </c>
      <c r="AM1762" s="29">
        <f>_xll.qlInterestRateIndexFixingDate(IborIndex&amp;Tenor,AN1762,Trigger)</f>
        <v>51754</v>
      </c>
      <c r="AN1762" s="29">
        <f>_xll.qlCalendarAdvance(Calendar,AN1761,AL1762,"f",,Trigger)</f>
        <v>51756</v>
      </c>
      <c r="AO1762" s="29">
        <f>_xll.qlInterestRateIndexMaturity(IborIndex&amp;Tenor,AN1762,Trigger)</f>
        <v>51788</v>
      </c>
      <c r="AP1762" s="66">
        <f>_xll.qlIndexFixing($Z$5,AM1762,,Trigger)</f>
        <v>1.5235737832028362E-2</v>
      </c>
      <c r="AQ1762" s="66">
        <f>_xll.qlIndexFixing($AS$1,AN1762,,Trigger)</f>
        <v>1.5204260296282079E-2</v>
      </c>
      <c r="AR1762" s="189">
        <f t="shared" si="43"/>
        <v>0.31477535746282648</v>
      </c>
    </row>
    <row r="1763" spans="38:44" ht="11.25" customHeight="1" x14ac:dyDescent="0.25">
      <c r="AL1763" s="30" t="s">
        <v>38</v>
      </c>
      <c r="AM1763" s="29">
        <f>_xll.qlInterestRateIndexFixingDate(IborIndex&amp;Tenor,AN1763,Trigger)</f>
        <v>51761</v>
      </c>
      <c r="AN1763" s="29">
        <f>_xll.qlCalendarAdvance(Calendar,AN1762,AL1763,"f",,Trigger)</f>
        <v>51763</v>
      </c>
      <c r="AO1763" s="29">
        <f>_xll.qlInterestRateIndexMaturity(IborIndex&amp;Tenor,AN1763,Trigger)</f>
        <v>51795</v>
      </c>
      <c r="AP1763" s="66">
        <f>_xll.qlIndexFixing($Z$5,AM1763,,Trigger)</f>
        <v>1.5235586192337558E-2</v>
      </c>
      <c r="AQ1763" s="66">
        <f>_xll.qlIndexFixing($AS$1,AN1763,,Trigger)</f>
        <v>1.5204161493729274E-2</v>
      </c>
      <c r="AR1763" s="189">
        <f t="shared" si="43"/>
        <v>0.31424698608284451</v>
      </c>
    </row>
    <row r="1764" spans="38:44" ht="11.25" customHeight="1" x14ac:dyDescent="0.25">
      <c r="AL1764" s="30" t="s">
        <v>38</v>
      </c>
      <c r="AM1764" s="29">
        <f>_xll.qlInterestRateIndexFixingDate(IborIndex&amp;Tenor,AN1764,Trigger)</f>
        <v>51768</v>
      </c>
      <c r="AN1764" s="29">
        <f>_xll.qlCalendarAdvance(Calendar,AN1763,AL1764,"f",,Trigger)</f>
        <v>51770</v>
      </c>
      <c r="AO1764" s="29">
        <f>_xll.qlInterestRateIndexMaturity(IborIndex&amp;Tenor,AN1764,Trigger)</f>
        <v>51802</v>
      </c>
      <c r="AP1764" s="66">
        <f>_xll.qlIndexFixing($Z$5,AM1764,,Trigger)</f>
        <v>1.5235473843592251E-2</v>
      </c>
      <c r="AQ1764" s="66">
        <f>_xll.qlIndexFixing($AS$1,AN1764,,Trigger)</f>
        <v>1.5204407560937173E-2</v>
      </c>
      <c r="AR1764" s="189">
        <f t="shared" si="43"/>
        <v>0.31066282655077893</v>
      </c>
    </row>
    <row r="1765" spans="38:44" ht="11.25" customHeight="1" x14ac:dyDescent="0.25">
      <c r="AL1765" s="30" t="s">
        <v>38</v>
      </c>
      <c r="AM1765" s="29">
        <f>_xll.qlInterestRateIndexFixingDate(IborIndex&amp;Tenor,AN1765,Trigger)</f>
        <v>51775</v>
      </c>
      <c r="AN1765" s="29">
        <f>_xll.qlCalendarAdvance(Calendar,AN1764,AL1765,"f",,Trigger)</f>
        <v>51777</v>
      </c>
      <c r="AO1765" s="29">
        <f>_xll.qlInterestRateIndexMaturity(IborIndex&amp;Tenor,AN1765,Trigger)</f>
        <v>51809</v>
      </c>
      <c r="AP1765" s="66">
        <f>_xll.qlIndexFixing($Z$5,AM1765,,Trigger)</f>
        <v>1.5235400909158758E-2</v>
      </c>
      <c r="AQ1765" s="66">
        <f>_xll.qlIndexFixing($AS$1,AN1765,,Trigger)</f>
        <v>1.5204364033100356E-2</v>
      </c>
      <c r="AR1765" s="189">
        <f t="shared" si="43"/>
        <v>0.31036876058402818</v>
      </c>
    </row>
    <row r="1766" spans="38:44" ht="11.25" customHeight="1" x14ac:dyDescent="0.25">
      <c r="AL1766" s="30" t="s">
        <v>38</v>
      </c>
      <c r="AM1766" s="29">
        <f>_xll.qlInterestRateIndexFixingDate(IborIndex&amp;Tenor,AN1766,Trigger)</f>
        <v>51782</v>
      </c>
      <c r="AN1766" s="29">
        <f>_xll.qlCalendarAdvance(Calendar,AN1765,AL1766,"f",,Trigger)</f>
        <v>51784</v>
      </c>
      <c r="AO1766" s="29">
        <f>_xll.qlInterestRateIndexMaturity(IborIndex&amp;Tenor,AN1766,Trigger)</f>
        <v>51816</v>
      </c>
      <c r="AP1766" s="66">
        <f>_xll.qlIndexFixing($Z$5,AM1766,,Trigger)</f>
        <v>1.5235367512373421E-2</v>
      </c>
      <c r="AQ1766" s="66">
        <f>_xll.qlIndexFixing($AS$1,AN1766,,Trigger)</f>
        <v>1.5204347191614729E-2</v>
      </c>
      <c r="AR1766" s="189">
        <f t="shared" si="43"/>
        <v>0.31020320758691833</v>
      </c>
    </row>
    <row r="1767" spans="38:44" ht="11.25" customHeight="1" x14ac:dyDescent="0.25">
      <c r="AL1767" s="30" t="s">
        <v>38</v>
      </c>
      <c r="AM1767" s="29">
        <f>_xll.qlInterestRateIndexFixingDate(IborIndex&amp;Tenor,AN1767,Trigger)</f>
        <v>51789</v>
      </c>
      <c r="AN1767" s="29">
        <f>_xll.qlCalendarAdvance(Calendar,AN1766,AL1767,"f",,Trigger)</f>
        <v>51791</v>
      </c>
      <c r="AO1767" s="29">
        <f>_xll.qlInterestRateIndexMaturity(IborIndex&amp;Tenor,AN1767,Trigger)</f>
        <v>51823</v>
      </c>
      <c r="AP1767" s="66">
        <f>_xll.qlIndexFixing($Z$5,AM1767,,Trigger)</f>
        <v>1.5235373776600059E-2</v>
      </c>
      <c r="AQ1767" s="66">
        <f>_xll.qlIndexFixing($AS$1,AN1767,,Trigger)</f>
        <v>1.5204357036490611E-2</v>
      </c>
      <c r="AR1767" s="189">
        <f t="shared" si="43"/>
        <v>0.31016740109447716</v>
      </c>
    </row>
    <row r="1768" spans="38:44" ht="11.25" customHeight="1" x14ac:dyDescent="0.25">
      <c r="AL1768" s="30" t="s">
        <v>38</v>
      </c>
      <c r="AM1768" s="29">
        <f>_xll.qlInterestRateIndexFixingDate(IborIndex&amp;Tenor,AN1768,Trigger)</f>
        <v>51796</v>
      </c>
      <c r="AN1768" s="29">
        <f>_xll.qlCalendarAdvance(Calendar,AN1767,AL1768,"f",,Trigger)</f>
        <v>51798</v>
      </c>
      <c r="AO1768" s="29">
        <f>_xll.qlInterestRateIndexMaturity(IborIndex&amp;Tenor,AN1768,Trigger)</f>
        <v>51830</v>
      </c>
      <c r="AP1768" s="66">
        <f>_xll.qlIndexFixing($Z$5,AM1768,,Trigger)</f>
        <v>1.5235419825185004E-2</v>
      </c>
      <c r="AQ1768" s="66">
        <f>_xll.qlIndexFixing($AS$1,AN1768,,Trigger)</f>
        <v>1.5204393567720265E-2</v>
      </c>
      <c r="AR1768" s="189">
        <f t="shared" si="43"/>
        <v>0.31026257464738738</v>
      </c>
    </row>
    <row r="1769" spans="38:44" ht="11.25" customHeight="1" x14ac:dyDescent="0.25">
      <c r="AL1769" s="30" t="s">
        <v>38</v>
      </c>
      <c r="AM1769" s="29">
        <f>_xll.qlInterestRateIndexFixingDate(IborIndex&amp;Tenor,AN1769,Trigger)</f>
        <v>51803</v>
      </c>
      <c r="AN1769" s="29">
        <f>_xll.qlCalendarAdvance(Calendar,AN1768,AL1769,"f",,Trigger)</f>
        <v>51805</v>
      </c>
      <c r="AO1769" s="29">
        <f>_xll.qlInterestRateIndexMaturity(IborIndex&amp;Tenor,AN1769,Trigger)</f>
        <v>51834</v>
      </c>
      <c r="AP1769" s="66">
        <f>_xll.qlIndexFixing($Z$5,AM1769,,Trigger)</f>
        <v>1.5234511082731215E-2</v>
      </c>
      <c r="AQ1769" s="66">
        <f>_xll.qlIndexFixing($AS$1,AN1769,,Trigger)</f>
        <v>1.5204129068261629E-2</v>
      </c>
      <c r="AR1769" s="189">
        <f t="shared" si="43"/>
        <v>0.30382014469585927</v>
      </c>
    </row>
    <row r="1770" spans="38:44" ht="11.25" customHeight="1" x14ac:dyDescent="0.25">
      <c r="AL1770" s="30" t="s">
        <v>38</v>
      </c>
      <c r="AM1770" s="29">
        <f>_xll.qlInterestRateIndexFixingDate(IborIndex&amp;Tenor,AN1770,Trigger)</f>
        <v>51810</v>
      </c>
      <c r="AN1770" s="29">
        <f>_xll.qlCalendarAdvance(Calendar,AN1769,AL1770,"f",,Trigger)</f>
        <v>51812</v>
      </c>
      <c r="AO1770" s="29">
        <f>_xll.qlInterestRateIndexMaturity(IborIndex&amp;Tenor,AN1770,Trigger)</f>
        <v>51844</v>
      </c>
      <c r="AP1770" s="66">
        <f>_xll.qlIndexFixing($Z$5,AM1770,,Trigger)</f>
        <v>1.5235631768835134E-2</v>
      </c>
      <c r="AQ1770" s="66">
        <f>_xll.qlIndexFixing($AS$1,AN1770,,Trigger)</f>
        <v>1.5204217062324332E-2</v>
      </c>
      <c r="AR1770" s="189">
        <f t="shared" si="43"/>
        <v>0.31414706510801693</v>
      </c>
    </row>
    <row r="1771" spans="38:44" ht="11.25" customHeight="1" x14ac:dyDescent="0.25">
      <c r="AL1771" s="30" t="s">
        <v>38</v>
      </c>
      <c r="AM1771" s="29">
        <f>_xll.qlInterestRateIndexFixingDate(IborIndex&amp;Tenor,AN1771,Trigger)</f>
        <v>51817</v>
      </c>
      <c r="AN1771" s="29">
        <f>_xll.qlCalendarAdvance(Calendar,AN1770,AL1771,"f",,Trigger)</f>
        <v>51819</v>
      </c>
      <c r="AO1771" s="29">
        <f>_xll.qlInterestRateIndexMaturity(IborIndex&amp;Tenor,AN1771,Trigger)</f>
        <v>51851</v>
      </c>
      <c r="AP1771" s="66">
        <f>_xll.qlIndexFixing($Z$5,AM1771,,Trigger)</f>
        <v>1.5235797910607973E-2</v>
      </c>
      <c r="AQ1771" s="66">
        <f>_xll.qlIndexFixing($AS$1,AN1771,,Trigger)</f>
        <v>1.5204331741617061E-2</v>
      </c>
      <c r="AR1771" s="189">
        <f t="shared" si="43"/>
        <v>0.31466168990912369</v>
      </c>
    </row>
    <row r="1772" spans="38:44" ht="11.25" customHeight="1" x14ac:dyDescent="0.25">
      <c r="AL1772" s="30" t="s">
        <v>38</v>
      </c>
      <c r="AM1772" s="29">
        <f>_xll.qlInterestRateIndexFixingDate(IborIndex&amp;Tenor,AN1772,Trigger)</f>
        <v>51824</v>
      </c>
      <c r="AN1772" s="29">
        <f>_xll.qlCalendarAdvance(Calendar,AN1771,AL1772,"f",,Trigger)</f>
        <v>51826</v>
      </c>
      <c r="AO1772" s="29">
        <f>_xll.qlInterestRateIndexMaturity(IborIndex&amp;Tenor,AN1772,Trigger)</f>
        <v>51858</v>
      </c>
      <c r="AP1772" s="66">
        <f>_xll.qlIndexFixing($Z$5,AM1772,,Trigger)</f>
        <v>1.5236004330151931E-2</v>
      </c>
      <c r="AQ1772" s="66">
        <f>_xll.qlIndexFixing($AS$1,AN1772,,Trigger)</f>
        <v>1.5205140197921962E-2</v>
      </c>
      <c r="AR1772" s="189">
        <f t="shared" si="43"/>
        <v>0.30864132229968533</v>
      </c>
    </row>
    <row r="1773" spans="38:44" ht="11.25" customHeight="1" x14ac:dyDescent="0.25">
      <c r="AL1773" s="30" t="s">
        <v>38</v>
      </c>
      <c r="AM1773" s="29">
        <f>_xll.qlInterestRateIndexFixingDate(IborIndex&amp;Tenor,AN1773,Trigger)</f>
        <v>51831</v>
      </c>
      <c r="AN1773" s="29">
        <f>_xll.qlCalendarAdvance(Calendar,AN1772,AL1773,"f",,Trigger)</f>
        <v>51833</v>
      </c>
      <c r="AO1773" s="29">
        <f>_xll.qlInterestRateIndexMaturity(IborIndex&amp;Tenor,AN1773,Trigger)</f>
        <v>51865</v>
      </c>
      <c r="AP1773" s="66">
        <f>_xll.qlIndexFixing($Z$5,AM1773,,Trigger)</f>
        <v>1.5236251150818336E-2</v>
      </c>
      <c r="AQ1773" s="66">
        <f>_xll.qlIndexFixing($AS$1,AN1773,,Trigger)</f>
        <v>1.5204976519234423E-2</v>
      </c>
      <c r="AR1773" s="189">
        <f t="shared" si="43"/>
        <v>0.31274631583913182</v>
      </c>
    </row>
    <row r="1774" spans="38:44" ht="11.25" customHeight="1" x14ac:dyDescent="0.25">
      <c r="AL1774" s="30" t="s">
        <v>38</v>
      </c>
      <c r="AM1774" s="29">
        <f>_xll.qlInterestRateIndexFixingDate(IborIndex&amp;Tenor,AN1774,Trigger)</f>
        <v>51838</v>
      </c>
      <c r="AN1774" s="29">
        <f>_xll.qlCalendarAdvance(Calendar,AN1773,AL1774,"f",,Trigger)</f>
        <v>51840</v>
      </c>
      <c r="AO1774" s="29">
        <f>_xll.qlInterestRateIndexMaturity(IborIndex&amp;Tenor,AN1774,Trigger)</f>
        <v>51872</v>
      </c>
      <c r="AP1774" s="66">
        <f>_xll.qlIndexFixing($Z$5,AM1774,,Trigger)</f>
        <v>1.5236538495963514E-2</v>
      </c>
      <c r="AQ1774" s="66">
        <f>_xll.qlIndexFixing($AS$1,AN1774,,Trigger)</f>
        <v>1.5205173168612494E-2</v>
      </c>
      <c r="AR1774" s="189">
        <f t="shared" si="43"/>
        <v>0.31365327351019767</v>
      </c>
    </row>
    <row r="1775" spans="38:44" ht="11.25" customHeight="1" x14ac:dyDescent="0.25">
      <c r="AL1775" s="30" t="s">
        <v>38</v>
      </c>
      <c r="AM1775" s="29">
        <f>_xll.qlInterestRateIndexFixingDate(IborIndex&amp;Tenor,AN1775,Trigger)</f>
        <v>51845</v>
      </c>
      <c r="AN1775" s="29">
        <f>_xll.qlCalendarAdvance(Calendar,AN1774,AL1775,"f",,Trigger)</f>
        <v>51847</v>
      </c>
      <c r="AO1775" s="29">
        <f>_xll.qlInterestRateIndexMaturity(IborIndex&amp;Tenor,AN1775,Trigger)</f>
        <v>51879</v>
      </c>
      <c r="AP1775" s="66">
        <f>_xll.qlIndexFixing($Z$5,AM1775,,Trigger)</f>
        <v>1.5236866488946288E-2</v>
      </c>
      <c r="AQ1775" s="66">
        <f>_xll.qlIndexFixing($AS$1,AN1775,,Trigger)</f>
        <v>1.5205396504357233E-2</v>
      </c>
      <c r="AR1775" s="189">
        <f t="shared" si="43"/>
        <v>0.31469984589055366</v>
      </c>
    </row>
    <row r="1776" spans="38:44" ht="11.25" customHeight="1" x14ac:dyDescent="0.25">
      <c r="AL1776" s="30" t="s">
        <v>38</v>
      </c>
      <c r="AM1776" s="29">
        <f>_xll.qlInterestRateIndexFixingDate(IborIndex&amp;Tenor,AN1776,Trigger)</f>
        <v>51852</v>
      </c>
      <c r="AN1776" s="29">
        <f>_xll.qlCalendarAdvance(Calendar,AN1775,AL1776,"f",,Trigger)</f>
        <v>51854</v>
      </c>
      <c r="AO1776" s="29">
        <f>_xll.qlInterestRateIndexMaturity(IborIndex&amp;Tenor,AN1776,Trigger)</f>
        <v>51886</v>
      </c>
      <c r="AP1776" s="66">
        <f>_xll.qlIndexFixing($Z$5,AM1776,,Trigger)</f>
        <v>1.5237235253112991E-2</v>
      </c>
      <c r="AQ1776" s="66">
        <f>_xll.qlIndexFixing($AS$1,AN1776,,Trigger)</f>
        <v>1.5205646526460897E-2</v>
      </c>
      <c r="AR1776" s="189">
        <f t="shared" si="43"/>
        <v>0.31588726652093457</v>
      </c>
    </row>
    <row r="1777" spans="38:44" ht="11.25" customHeight="1" x14ac:dyDescent="0.25">
      <c r="AL1777" s="30" t="s">
        <v>38</v>
      </c>
      <c r="AM1777" s="29">
        <f>_xll.qlInterestRateIndexFixingDate(IborIndex&amp;Tenor,AN1777,Trigger)</f>
        <v>51858</v>
      </c>
      <c r="AN1777" s="29">
        <f>_xll.qlCalendarAdvance(Calendar,AN1776,AL1777,"f",,Trigger)</f>
        <v>51862</v>
      </c>
      <c r="AO1777" s="29">
        <f>_xll.qlInterestRateIndexMaturity(IborIndex&amp;Tenor,AN1777,Trigger)</f>
        <v>51893</v>
      </c>
      <c r="AP1777" s="66">
        <f>_xll.qlIndexFixing($Z$5,AM1777,,Trigger)</f>
        <v>1.5237351211926268E-2</v>
      </c>
      <c r="AQ1777" s="66">
        <f>_xll.qlIndexFixing($AS$1,AN1777,,Trigger)</f>
        <v>1.5205964943193878E-2</v>
      </c>
      <c r="AR1777" s="189">
        <f t="shared" si="43"/>
        <v>0.31386268732390077</v>
      </c>
    </row>
    <row r="1778" spans="38:44" ht="11.25" customHeight="1" x14ac:dyDescent="0.25">
      <c r="AL1778" s="30" t="s">
        <v>38</v>
      </c>
      <c r="AM1778" s="29">
        <f>_xll.qlInterestRateIndexFixingDate(IborIndex&amp;Tenor,AN1778,Trigger)</f>
        <v>51866</v>
      </c>
      <c r="AN1778" s="29">
        <f>_xll.qlCalendarAdvance(Calendar,AN1777,AL1778,"f",,Trigger)</f>
        <v>51869</v>
      </c>
      <c r="AO1778" s="29">
        <f>_xll.qlInterestRateIndexMaturity(IborIndex&amp;Tenor,AN1778,Trigger)</f>
        <v>51900</v>
      </c>
      <c r="AP1778" s="66">
        <f>_xll.qlIndexFixing($Z$5,AM1778,,Trigger)</f>
        <v>1.5237804797320028E-2</v>
      </c>
      <c r="AQ1778" s="66">
        <f>_xll.qlIndexFixing($AS$1,AN1778,,Trigger)</f>
        <v>1.5206272150372284E-2</v>
      </c>
      <c r="AR1778" s="189">
        <f t="shared" si="43"/>
        <v>0.31532646947744425</v>
      </c>
    </row>
    <row r="1779" spans="38:44" ht="11.25" customHeight="1" x14ac:dyDescent="0.25">
      <c r="AL1779" s="30" t="s">
        <v>38</v>
      </c>
      <c r="AM1779" s="29">
        <f>_xll.qlInterestRateIndexFixingDate(IborIndex&amp;Tenor,AN1779,Trigger)</f>
        <v>51874</v>
      </c>
      <c r="AN1779" s="29">
        <f>_xll.qlCalendarAdvance(Calendar,AN1778,AL1779,"f",,Trigger)</f>
        <v>51876</v>
      </c>
      <c r="AO1779" s="29">
        <f>_xll.qlInterestRateIndexMaturity(IborIndex&amp;Tenor,AN1779,Trigger)</f>
        <v>51907</v>
      </c>
      <c r="AP1779" s="66">
        <f>_xll.qlIndexFixing($Z$5,AM1779,,Trigger)</f>
        <v>1.5238299531037247E-2</v>
      </c>
      <c r="AQ1779" s="66">
        <f>_xll.qlIndexFixing($AS$1,AN1779,,Trigger)</f>
        <v>1.5206606043917355E-2</v>
      </c>
      <c r="AR1779" s="189">
        <f t="shared" si="43"/>
        <v>0.31693487119892338</v>
      </c>
    </row>
    <row r="1780" spans="38:44" ht="11.25" customHeight="1" x14ac:dyDescent="0.25">
      <c r="AL1780" s="30" t="s">
        <v>38</v>
      </c>
      <c r="AM1780" s="29">
        <f>_xll.qlInterestRateIndexFixingDate(IborIndex&amp;Tenor,AN1780,Trigger)</f>
        <v>51881</v>
      </c>
      <c r="AN1780" s="29">
        <f>_xll.qlCalendarAdvance(Calendar,AN1779,AL1780,"f",,Trigger)</f>
        <v>51883</v>
      </c>
      <c r="AO1780" s="29">
        <f>_xll.qlInterestRateIndexMaturity(IborIndex&amp;Tenor,AN1780,Trigger)</f>
        <v>51914</v>
      </c>
      <c r="AP1780" s="66">
        <f>_xll.qlIndexFixing($Z$5,AM1780,,Trigger)</f>
        <v>1.5238835536434734E-2</v>
      </c>
      <c r="AQ1780" s="66">
        <f>_xll.qlIndexFixing($AS$1,AN1780,,Trigger)</f>
        <v>1.5206966623836825E-2</v>
      </c>
      <c r="AR1780" s="189">
        <f t="shared" si="43"/>
        <v>0.31868912597909571</v>
      </c>
    </row>
    <row r="1781" spans="38:44" ht="11.25" customHeight="1" x14ac:dyDescent="0.25">
      <c r="AL1781" s="30" t="s">
        <v>38</v>
      </c>
      <c r="AM1781" s="29">
        <f>_xll.qlInterestRateIndexFixingDate(IborIndex&amp;Tenor,AN1781,Trigger)</f>
        <v>51888</v>
      </c>
      <c r="AN1781" s="29">
        <f>_xll.qlCalendarAdvance(Calendar,AN1780,AL1781,"f",,Trigger)</f>
        <v>51890</v>
      </c>
      <c r="AO1781" s="29">
        <f>_xll.qlInterestRateIndexMaturity(IborIndex&amp;Tenor,AN1781,Trigger)</f>
        <v>51921</v>
      </c>
      <c r="AP1781" s="66">
        <f>_xll.qlIndexFixing($Z$5,AM1781,,Trigger)</f>
        <v>1.5239412936864139E-2</v>
      </c>
      <c r="AQ1781" s="66">
        <f>_xll.qlIndexFixing($AS$1,AN1781,,Trigger)</f>
        <v>1.5207353890125541E-2</v>
      </c>
      <c r="AR1781" s="189">
        <f t="shared" si="43"/>
        <v>0.32059046738598318</v>
      </c>
    </row>
    <row r="1782" spans="38:44" ht="11.25" customHeight="1" x14ac:dyDescent="0.25">
      <c r="AL1782" s="30" t="s">
        <v>38</v>
      </c>
      <c r="AM1782" s="29">
        <f>_xll.qlInterestRateIndexFixingDate(IborIndex&amp;Tenor,AN1782,Trigger)</f>
        <v>51895</v>
      </c>
      <c r="AN1782" s="29">
        <f>_xll.qlCalendarAdvance(Calendar,AN1781,AL1782,"f",,Trigger)</f>
        <v>51897</v>
      </c>
      <c r="AO1782" s="29">
        <f>_xll.qlInterestRateIndexMaturity(IborIndex&amp;Tenor,AN1782,Trigger)</f>
        <v>51925</v>
      </c>
      <c r="AP1782" s="66">
        <f>_xll.qlIndexFixing($Z$5,AM1782,,Trigger)</f>
        <v>1.5238922203351419E-2</v>
      </c>
      <c r="AQ1782" s="66">
        <f>_xll.qlIndexFixing($AS$1,AN1782,,Trigger)</f>
        <v>1.5206709697751349E-2</v>
      </c>
      <c r="AR1782" s="189">
        <f t="shared" si="43"/>
        <v>0.32212505600070707</v>
      </c>
    </row>
    <row r="1783" spans="38:44" ht="11.25" customHeight="1" x14ac:dyDescent="0.25">
      <c r="AL1783" s="30" t="s">
        <v>38</v>
      </c>
      <c r="AM1783" s="29">
        <f>_xll.qlInterestRateIndexFixingDate(IborIndex&amp;Tenor,AN1783,Trigger)</f>
        <v>51902</v>
      </c>
      <c r="AN1783" s="29">
        <f>_xll.qlCalendarAdvance(Calendar,AN1782,AL1783,"f",,Trigger)</f>
        <v>51904</v>
      </c>
      <c r="AO1783" s="29">
        <f>_xll.qlInterestRateIndexMaturity(IborIndex&amp;Tenor,AN1783,Trigger)</f>
        <v>51932</v>
      </c>
      <c r="AP1783" s="66">
        <f>_xll.qlIndexFixing($Z$5,AM1783,,Trigger)</f>
        <v>1.5239573729027685E-2</v>
      </c>
      <c r="AQ1783" s="66">
        <f>_xll.qlIndexFixing($AS$1,AN1783,,Trigger)</f>
        <v>1.5207144563212134E-2</v>
      </c>
      <c r="AR1783" s="189">
        <f t="shared" si="43"/>
        <v>0.32429165815551009</v>
      </c>
    </row>
    <row r="1784" spans="38:44" ht="11.25" customHeight="1" x14ac:dyDescent="0.25">
      <c r="AL1784" s="30" t="s">
        <v>38</v>
      </c>
      <c r="AM1784" s="29">
        <f>_xll.qlInterestRateIndexFixingDate(IborIndex&amp;Tenor,AN1784,Trigger)</f>
        <v>51909</v>
      </c>
      <c r="AN1784" s="29">
        <f>_xll.qlCalendarAdvance(Calendar,AN1783,AL1784,"f",,Trigger)</f>
        <v>51911</v>
      </c>
      <c r="AO1784" s="29">
        <f>_xll.qlInterestRateIndexMaturity(IborIndex&amp;Tenor,AN1784,Trigger)</f>
        <v>51939</v>
      </c>
      <c r="AP1784" s="66">
        <f>_xll.qlIndexFixing($Z$5,AM1784,,Trigger)</f>
        <v>1.5240266988063578E-2</v>
      </c>
      <c r="AQ1784" s="66">
        <f>_xll.qlIndexFixing($AS$1,AN1784,,Trigger)</f>
        <v>1.5207606111671585E-2</v>
      </c>
      <c r="AR1784" s="189">
        <f t="shared" si="43"/>
        <v>0.32660876391992288</v>
      </c>
    </row>
    <row r="1785" spans="38:44" ht="11.25" customHeight="1" x14ac:dyDescent="0.25">
      <c r="AL1785" s="30" t="s">
        <v>38</v>
      </c>
      <c r="AM1785" s="29">
        <f>_xll.qlInterestRateIndexFixingDate(IborIndex&amp;Tenor,AN1785,Trigger)</f>
        <v>51916</v>
      </c>
      <c r="AN1785" s="29">
        <f>_xll.qlCalendarAdvance(Calendar,AN1784,AL1785,"f",,Trigger)</f>
        <v>51918</v>
      </c>
      <c r="AO1785" s="29">
        <f>_xll.qlInterestRateIndexMaturity(IborIndex&amp;Tenor,AN1785,Trigger)</f>
        <v>51946</v>
      </c>
      <c r="AP1785" s="66">
        <f>_xll.qlIndexFixing($Z$5,AM1785,,Trigger)</f>
        <v>1.5241002103797576E-2</v>
      </c>
      <c r="AQ1785" s="66">
        <f>_xll.qlIndexFixing($AS$1,AN1785,,Trigger)</f>
        <v>1.520809434313827E-2</v>
      </c>
      <c r="AR1785" s="189">
        <f t="shared" si="43"/>
        <v>0.32907760659306795</v>
      </c>
    </row>
    <row r="1786" spans="38:44" ht="11.25" customHeight="1" x14ac:dyDescent="0.25">
      <c r="AL1786" s="30" t="s">
        <v>38</v>
      </c>
      <c r="AM1786" s="29">
        <f>_xll.qlInterestRateIndexFixingDate(IborIndex&amp;Tenor,AN1786,Trigger)</f>
        <v>51923</v>
      </c>
      <c r="AN1786" s="29">
        <f>_xll.qlCalendarAdvance(Calendar,AN1785,AL1786,"f",,Trigger)</f>
        <v>51925</v>
      </c>
      <c r="AO1786" s="29">
        <f>_xll.qlInterestRateIndexMaturity(IborIndex&amp;Tenor,AN1786,Trigger)</f>
        <v>51956</v>
      </c>
      <c r="AP1786" s="66">
        <f>_xll.qlIndexFixing($Z$5,AM1786,,Trigger)</f>
        <v>1.5242925181857046E-2</v>
      </c>
      <c r="AQ1786" s="66">
        <f>_xll.qlIndexFixing($AS$1,AN1786,,Trigger)</f>
        <v>1.5211134911903608E-2</v>
      </c>
      <c r="AR1786" s="189">
        <f t="shared" si="43"/>
        <v>0.31790269953438366</v>
      </c>
    </row>
    <row r="1787" spans="38:44" ht="11.25" customHeight="1" x14ac:dyDescent="0.25">
      <c r="AL1787" s="30" t="s">
        <v>38</v>
      </c>
      <c r="AM1787" s="29">
        <f>_xll.qlInterestRateIndexFixingDate(IborIndex&amp;Tenor,AN1787,Trigger)</f>
        <v>51930</v>
      </c>
      <c r="AN1787" s="29">
        <f>_xll.qlCalendarAdvance(Calendar,AN1786,AL1787,"f",,Trigger)</f>
        <v>51932</v>
      </c>
      <c r="AO1787" s="29">
        <f>_xll.qlInterestRateIndexMaturity(IborIndex&amp;Tenor,AN1787,Trigger)</f>
        <v>51964</v>
      </c>
      <c r="AP1787" s="66">
        <f>_xll.qlIndexFixing($Z$5,AM1787,,Trigger)</f>
        <v>1.5244139196457507E-2</v>
      </c>
      <c r="AQ1787" s="66">
        <f>_xll.qlIndexFixing($AS$1,AN1787,,Trigger)</f>
        <v>1.5210237901908478E-2</v>
      </c>
      <c r="AR1787" s="189">
        <f t="shared" si="43"/>
        <v>0.33901294549028638</v>
      </c>
    </row>
    <row r="1788" spans="38:44" ht="11.25" customHeight="1" x14ac:dyDescent="0.25">
      <c r="AL1788" s="30" t="s">
        <v>38</v>
      </c>
      <c r="AM1788" s="29">
        <f>_xll.qlInterestRateIndexFixingDate(IborIndex&amp;Tenor,AN1788,Trigger)</f>
        <v>51937</v>
      </c>
      <c r="AN1788" s="29">
        <f>_xll.qlCalendarAdvance(Calendar,AN1787,AL1788,"f",,Trigger)</f>
        <v>51939</v>
      </c>
      <c r="AO1788" s="29">
        <f>_xll.qlInterestRateIndexMaturity(IborIndex&amp;Tenor,AN1788,Trigger)</f>
        <v>51970</v>
      </c>
      <c r="AP1788" s="66">
        <f>_xll.qlIndexFixing($Z$5,AM1788,,Trigger)</f>
        <v>1.5244624162464859E-2</v>
      </c>
      <c r="AQ1788" s="66">
        <f>_xll.qlIndexFixing($AS$1,AN1788,,Trigger)</f>
        <v>1.5210811972908246E-2</v>
      </c>
      <c r="AR1788" s="189">
        <f t="shared" si="43"/>
        <v>0.33812189556612848</v>
      </c>
    </row>
    <row r="1789" spans="38:44" ht="11.25" customHeight="1" x14ac:dyDescent="0.25">
      <c r="AL1789" s="30" t="s">
        <v>38</v>
      </c>
      <c r="AM1789" s="29">
        <f>_xll.qlInterestRateIndexFixingDate(IborIndex&amp;Tenor,AN1789,Trigger)</f>
        <v>51944</v>
      </c>
      <c r="AN1789" s="29">
        <f>_xll.qlCalendarAdvance(Calendar,AN1788,AL1789,"f",,Trigger)</f>
        <v>51946</v>
      </c>
      <c r="AO1789" s="29">
        <f>_xll.qlInterestRateIndexMaturity(IborIndex&amp;Tenor,AN1789,Trigger)</f>
        <v>51977</v>
      </c>
      <c r="AP1789" s="66">
        <f>_xll.qlIndexFixing($Z$5,AM1789,,Trigger)</f>
        <v>1.5245537163891579E-2</v>
      </c>
      <c r="AQ1789" s="66">
        <f>_xll.qlIndexFixing($AS$1,AN1789,,Trigger)</f>
        <v>1.5211412730305624E-2</v>
      </c>
      <c r="AR1789" s="189">
        <f t="shared" si="43"/>
        <v>0.34124433585955294</v>
      </c>
    </row>
    <row r="1790" spans="38:44" ht="11.25" customHeight="1" x14ac:dyDescent="0.25">
      <c r="AL1790" s="30" t="s">
        <v>38</v>
      </c>
      <c r="AM1790" s="29">
        <f>_xll.qlInterestRateIndexFixingDate(IborIndex&amp;Tenor,AN1790,Trigger)</f>
        <v>51951</v>
      </c>
      <c r="AN1790" s="29">
        <f>_xll.qlCalendarAdvance(Calendar,AN1789,AL1790,"f",,Trigger)</f>
        <v>51953</v>
      </c>
      <c r="AO1790" s="29">
        <f>_xll.qlInterestRateIndexMaturity(IborIndex&amp;Tenor,AN1790,Trigger)</f>
        <v>51984</v>
      </c>
      <c r="AP1790" s="66">
        <f>_xll.qlIndexFixing($Z$5,AM1790,,Trigger)</f>
        <v>1.5246492670543444E-2</v>
      </c>
      <c r="AQ1790" s="66">
        <f>_xll.qlIndexFixing($AS$1,AN1790,,Trigger)</f>
        <v>1.5212040174110923E-2</v>
      </c>
      <c r="AR1790" s="189">
        <f t="shared" si="43"/>
        <v>0.34452496432520879</v>
      </c>
    </row>
    <row r="1791" spans="38:44" ht="11.25" customHeight="1" x14ac:dyDescent="0.25">
      <c r="AL1791" s="30" t="s">
        <v>38</v>
      </c>
      <c r="AM1791" s="29">
        <f>_xll.qlInterestRateIndexFixingDate(IborIndex&amp;Tenor,AN1791,Trigger)</f>
        <v>51958</v>
      </c>
      <c r="AN1791" s="29">
        <f>_xll.qlCalendarAdvance(Calendar,AN1790,AL1791,"f",,Trigger)</f>
        <v>51964</v>
      </c>
      <c r="AO1791" s="29">
        <f>_xll.qlInterestRateIndexMaturity(IborIndex&amp;Tenor,AN1791,Trigger)</f>
        <v>51994</v>
      </c>
      <c r="AP1791" s="66">
        <f>_xll.qlIndexFixing($Z$5,AM1791,,Trigger)</f>
        <v>1.5247680903775596E-2</v>
      </c>
      <c r="AQ1791" s="66">
        <f>_xll.qlIndexFixing($AS$1,AN1791,,Trigger)</f>
        <v>1.5213257118809886E-2</v>
      </c>
      <c r="AR1791" s="189">
        <f t="shared" si="43"/>
        <v>0.34423784965709192</v>
      </c>
    </row>
    <row r="1792" spans="38:44" ht="11.25" customHeight="1" x14ac:dyDescent="0.25">
      <c r="AL1792" s="30" t="s">
        <v>38</v>
      </c>
      <c r="AM1792" s="29">
        <f>_xll.qlInterestRateIndexFixingDate(IborIndex&amp;Tenor,AN1792,Trigger)</f>
        <v>51967</v>
      </c>
      <c r="AN1792" s="29">
        <f>_xll.qlCalendarAdvance(Calendar,AN1791,AL1792,"f",,Trigger)</f>
        <v>51971</v>
      </c>
      <c r="AO1792" s="29">
        <f>_xll.qlInterestRateIndexMaturity(IborIndex&amp;Tenor,AN1792,Trigger)</f>
        <v>52001</v>
      </c>
      <c r="AP1792" s="66">
        <f>_xll.qlIndexFixing($Z$5,AM1792,,Trigger)</f>
        <v>1.524874316181446E-2</v>
      </c>
      <c r="AQ1792" s="66">
        <f>_xll.qlIndexFixing($AS$1,AN1792,,Trigger)</f>
        <v>1.5213947495453239E-2</v>
      </c>
      <c r="AR1792" s="189">
        <f t="shared" si="43"/>
        <v>0.34795666361220334</v>
      </c>
    </row>
    <row r="1793" spans="38:44" ht="11.25" customHeight="1" x14ac:dyDescent="0.25">
      <c r="AL1793" s="30" t="s">
        <v>38</v>
      </c>
      <c r="AM1793" s="29">
        <f>_xll.qlInterestRateIndexFixingDate(IborIndex&amp;Tenor,AN1793,Trigger)</f>
        <v>51974</v>
      </c>
      <c r="AN1793" s="29">
        <f>_xll.qlCalendarAdvance(Calendar,AN1792,AL1793,"f",,Trigger)</f>
        <v>51978</v>
      </c>
      <c r="AO1793" s="29">
        <f>_xll.qlInterestRateIndexMaturity(IborIndex&amp;Tenor,AN1793,Trigger)</f>
        <v>52008</v>
      </c>
      <c r="AP1793" s="66">
        <f>_xll.qlIndexFixing($Z$5,AM1793,,Trigger)</f>
        <v>1.5249848355010087E-2</v>
      </c>
      <c r="AQ1793" s="66">
        <f>_xll.qlIndexFixing($AS$1,AN1793,,Trigger)</f>
        <v>1.5214664559648761E-2</v>
      </c>
      <c r="AR1793" s="189">
        <f t="shared" si="43"/>
        <v>0.35183795361326542</v>
      </c>
    </row>
    <row r="1794" spans="38:44" ht="11.25" customHeight="1" x14ac:dyDescent="0.25">
      <c r="AL1794" s="30" t="s">
        <v>38</v>
      </c>
      <c r="AM1794" s="29">
        <f>_xll.qlInterestRateIndexFixingDate(IborIndex&amp;Tenor,AN1794,Trigger)</f>
        <v>51981</v>
      </c>
      <c r="AN1794" s="29">
        <f>_xll.qlCalendarAdvance(Calendar,AN1793,AL1794,"f",,Trigger)</f>
        <v>51985</v>
      </c>
      <c r="AO1794" s="29">
        <f>_xll.qlInterestRateIndexMaturity(IborIndex&amp;Tenor,AN1794,Trigger)</f>
        <v>52015</v>
      </c>
      <c r="AP1794" s="66">
        <f>_xll.qlIndexFixing($Z$5,AM1794,,Trigger)</f>
        <v>1.5250996606714473E-2</v>
      </c>
      <c r="AQ1794" s="66">
        <f>_xll.qlIndexFixing($AS$1,AN1794,,Trigger)</f>
        <v>1.5215139635407575E-2</v>
      </c>
      <c r="AR1794" s="189">
        <f t="shared" si="43"/>
        <v>0.35856971306898533</v>
      </c>
    </row>
    <row r="1795" spans="38:44" ht="11.25" customHeight="1" x14ac:dyDescent="0.25">
      <c r="AL1795" s="30" t="s">
        <v>38</v>
      </c>
      <c r="AM1795" s="29">
        <f>_xll.qlInterestRateIndexFixingDate(IborIndex&amp;Tenor,AN1795,Trigger)</f>
        <v>51988</v>
      </c>
      <c r="AN1795" s="29">
        <f>_xll.qlCalendarAdvance(Calendar,AN1794,AL1795,"f",,Trigger)</f>
        <v>51992</v>
      </c>
      <c r="AO1795" s="29">
        <f>_xll.qlInterestRateIndexMaturity(IborIndex&amp;Tenor,AN1795,Trigger)</f>
        <v>52023</v>
      </c>
      <c r="AP1795" s="66">
        <f>_xll.qlIndexFixing($Z$5,AM1795,,Trigger)</f>
        <v>1.5252600012726393E-2</v>
      </c>
      <c r="AQ1795" s="66">
        <f>_xll.qlIndexFixing($AS$1,AN1795,,Trigger)</f>
        <v>1.5216178750703802E-2</v>
      </c>
      <c r="AR1795" s="189">
        <f t="shared" ref="AR1795:AR1858" si="44">(AP1795-AQ1795)*10000</f>
        <v>0.3642126202259115</v>
      </c>
    </row>
    <row r="1796" spans="38:44" ht="11.25" customHeight="1" x14ac:dyDescent="0.25">
      <c r="AL1796" s="30" t="s">
        <v>38</v>
      </c>
      <c r="AM1796" s="29">
        <f>_xll.qlInterestRateIndexFixingDate(IborIndex&amp;Tenor,AN1796,Trigger)</f>
        <v>51995</v>
      </c>
      <c r="AN1796" s="29">
        <f>_xll.qlCalendarAdvance(Calendar,AN1795,AL1796,"f",,Trigger)</f>
        <v>51999</v>
      </c>
      <c r="AO1796" s="29">
        <f>_xll.qlInterestRateIndexMaturity(IborIndex&amp;Tenor,AN1796,Trigger)</f>
        <v>52030</v>
      </c>
      <c r="AP1796" s="66">
        <f>_xll.qlIndexFixing($Z$5,AM1796,,Trigger)</f>
        <v>1.5253837908275041E-2</v>
      </c>
      <c r="AQ1796" s="66">
        <f>_xll.qlIndexFixing($AS$1,AN1796,,Trigger)</f>
        <v>1.5216975877573313E-2</v>
      </c>
      <c r="AR1796" s="189">
        <f t="shared" si="44"/>
        <v>0.36862030701727971</v>
      </c>
    </row>
    <row r="1797" spans="38:44" ht="11.25" customHeight="1" x14ac:dyDescent="0.25">
      <c r="AL1797" s="30" t="s">
        <v>38</v>
      </c>
      <c r="AM1797" s="29">
        <f>_xll.qlInterestRateIndexFixingDate(IborIndex&amp;Tenor,AN1797,Trigger)</f>
        <v>52002</v>
      </c>
      <c r="AN1797" s="29">
        <f>_xll.qlCalendarAdvance(Calendar,AN1796,AL1797,"f",,Trigger)</f>
        <v>52006</v>
      </c>
      <c r="AO1797" s="29">
        <f>_xll.qlInterestRateIndexMaturity(IborIndex&amp;Tenor,AN1797,Trigger)</f>
        <v>52037</v>
      </c>
      <c r="AP1797" s="66">
        <f>_xll.qlIndexFixing($Z$5,AM1797,,Trigger)</f>
        <v>1.5255119243050098E-2</v>
      </c>
      <c r="AQ1797" s="66">
        <f>_xll.qlIndexFixing($AS$1,AN1797,,Trigger)</f>
        <v>1.5217799692017475E-2</v>
      </c>
      <c r="AR1797" s="189">
        <f t="shared" si="44"/>
        <v>0.37319551032623244</v>
      </c>
    </row>
    <row r="1798" spans="38:44" ht="11.25" customHeight="1" x14ac:dyDescent="0.25">
      <c r="AL1798" s="30" t="s">
        <v>38</v>
      </c>
      <c r="AM1798" s="29">
        <f>_xll.qlInterestRateIndexFixingDate(IborIndex&amp;Tenor,AN1798,Trigger)</f>
        <v>52009</v>
      </c>
      <c r="AN1798" s="29">
        <f>_xll.qlCalendarAdvance(Calendar,AN1797,AL1798,"f",,Trigger)</f>
        <v>52013</v>
      </c>
      <c r="AO1798" s="29">
        <f>_xll.qlInterestRateIndexMaturity(IborIndex&amp;Tenor,AN1798,Trigger)</f>
        <v>52044</v>
      </c>
      <c r="AP1798" s="66">
        <f>_xll.qlIndexFixing($Z$5,AM1798,,Trigger)</f>
        <v>1.5256444140416109E-2</v>
      </c>
      <c r="AQ1798" s="66">
        <f>_xll.qlIndexFixing($AS$1,AN1798,,Trigger)</f>
        <v>1.5218650194033789E-2</v>
      </c>
      <c r="AR1798" s="189">
        <f t="shared" si="44"/>
        <v>0.37793946382319243</v>
      </c>
    </row>
    <row r="1799" spans="38:44" ht="11.25" customHeight="1" x14ac:dyDescent="0.25">
      <c r="AL1799" s="30" t="s">
        <v>38</v>
      </c>
      <c r="AM1799" s="29">
        <f>_xll.qlInterestRateIndexFixingDate(IborIndex&amp;Tenor,AN1799,Trigger)</f>
        <v>52016</v>
      </c>
      <c r="AN1799" s="29">
        <f>_xll.qlCalendarAdvance(Calendar,AN1798,AL1799,"f",,Trigger)</f>
        <v>52020</v>
      </c>
      <c r="AO1799" s="29">
        <f>_xll.qlInterestRateIndexMaturity(IborIndex&amp;Tenor,AN1799,Trigger)</f>
        <v>52050</v>
      </c>
      <c r="AP1799" s="66">
        <f>_xll.qlIndexFixing($Z$5,AM1799,,Trigger)</f>
        <v>1.5257388060286203E-2</v>
      </c>
      <c r="AQ1799" s="66">
        <f>_xll.qlIndexFixing($AS$1,AN1799,,Trigger)</f>
        <v>1.5219527383634746E-2</v>
      </c>
      <c r="AR1799" s="189">
        <f t="shared" si="44"/>
        <v>0.37860676651457759</v>
      </c>
    </row>
    <row r="1800" spans="38:44" ht="11.25" customHeight="1" x14ac:dyDescent="0.25">
      <c r="AL1800" s="30" t="s">
        <v>38</v>
      </c>
      <c r="AM1800" s="29">
        <f>_xll.qlInterestRateIndexFixingDate(IborIndex&amp;Tenor,AN1800,Trigger)</f>
        <v>52023</v>
      </c>
      <c r="AN1800" s="29">
        <f>_xll.qlCalendarAdvance(Calendar,AN1799,AL1800,"f",,Trigger)</f>
        <v>52027</v>
      </c>
      <c r="AO1800" s="29">
        <f>_xll.qlInterestRateIndexMaturity(IborIndex&amp;Tenor,AN1800,Trigger)</f>
        <v>52057</v>
      </c>
      <c r="AP1800" s="66">
        <f>_xll.qlIndexFixing($Z$5,AM1800,,Trigger)</f>
        <v>1.5258797253501655E-2</v>
      </c>
      <c r="AQ1800" s="66">
        <f>_xll.qlIndexFixing($AS$1,AN1800,,Trigger)</f>
        <v>1.5220431260820344E-2</v>
      </c>
      <c r="AR1800" s="189">
        <f t="shared" si="44"/>
        <v>0.3836599268131069</v>
      </c>
    </row>
    <row r="1801" spans="38:44" ht="11.25" customHeight="1" x14ac:dyDescent="0.25">
      <c r="AL1801" s="30" t="s">
        <v>38</v>
      </c>
      <c r="AM1801" s="29">
        <f>_xll.qlInterestRateIndexFixingDate(IborIndex&amp;Tenor,AN1801,Trigger)</f>
        <v>52030</v>
      </c>
      <c r="AN1801" s="29">
        <f>_xll.qlCalendarAdvance(Calendar,AN1800,AL1801,"f",,Trigger)</f>
        <v>52034</v>
      </c>
      <c r="AO1801" s="29">
        <f>_xll.qlInterestRateIndexMaturity(IborIndex&amp;Tenor,AN1801,Trigger)</f>
        <v>52064</v>
      </c>
      <c r="AP1801" s="66">
        <f>_xll.qlIndexFixing($Z$5,AM1801,,Trigger)</f>
        <v>1.5260250368711148E-2</v>
      </c>
      <c r="AQ1801" s="66">
        <f>_xll.qlIndexFixing($AS$1,AN1801,,Trigger)</f>
        <v>1.5221361825605573E-2</v>
      </c>
      <c r="AR1801" s="189">
        <f t="shared" si="44"/>
        <v>0.38888543105575213</v>
      </c>
    </row>
    <row r="1802" spans="38:44" ht="11.25" customHeight="1" x14ac:dyDescent="0.25">
      <c r="AL1802" s="30" t="s">
        <v>38</v>
      </c>
      <c r="AM1802" s="29">
        <f>_xll.qlInterestRateIndexFixingDate(IborIndex&amp;Tenor,AN1802,Trigger)</f>
        <v>52037</v>
      </c>
      <c r="AN1802" s="29">
        <f>_xll.qlCalendarAdvance(Calendar,AN1801,AL1802,"f",,Trigger)</f>
        <v>52041</v>
      </c>
      <c r="AO1802" s="29">
        <f>_xll.qlInterestRateIndexMaturity(IborIndex&amp;Tenor,AN1802,Trigger)</f>
        <v>52071</v>
      </c>
      <c r="AP1802" s="66">
        <f>_xll.qlIndexFixing($Z$5,AM1802,,Trigger)</f>
        <v>1.5261747529277336E-2</v>
      </c>
      <c r="AQ1802" s="66">
        <f>_xll.qlIndexFixing($AS$1,AN1802,,Trigger)</f>
        <v>1.5222319077987934E-2</v>
      </c>
      <c r="AR1802" s="189">
        <f t="shared" si="44"/>
        <v>0.39428451289402755</v>
      </c>
    </row>
    <row r="1803" spans="38:44" ht="11.25" customHeight="1" x14ac:dyDescent="0.25">
      <c r="AL1803" s="30" t="s">
        <v>38</v>
      </c>
      <c r="AM1803" s="29">
        <f>_xll.qlInterestRateIndexFixingDate(IborIndex&amp;Tenor,AN1803,Trigger)</f>
        <v>52044</v>
      </c>
      <c r="AN1803" s="29">
        <f>_xll.qlCalendarAdvance(Calendar,AN1802,AL1803,"f",,Trigger)</f>
        <v>52048</v>
      </c>
      <c r="AO1803" s="29">
        <f>_xll.qlInterestRateIndexMaturity(IborIndex&amp;Tenor,AN1803,Trigger)</f>
        <v>52079</v>
      </c>
      <c r="AP1803" s="66">
        <f>_xll.qlIndexFixing($Z$5,AM1803,,Trigger)</f>
        <v>1.5263726383758646E-2</v>
      </c>
      <c r="AQ1803" s="66">
        <f>_xll.qlIndexFixing($AS$1,AN1803,,Trigger)</f>
        <v>1.5223303017979917E-2</v>
      </c>
      <c r="AR1803" s="189">
        <f t="shared" si="44"/>
        <v>0.40423365778729725</v>
      </c>
    </row>
    <row r="1804" spans="38:44" ht="11.25" customHeight="1" x14ac:dyDescent="0.25">
      <c r="AL1804" s="30" t="s">
        <v>38</v>
      </c>
      <c r="AM1804" s="29">
        <f>_xll.qlInterestRateIndexFixingDate(IborIndex&amp;Tenor,AN1804,Trigger)</f>
        <v>52051</v>
      </c>
      <c r="AN1804" s="29">
        <f>_xll.qlCalendarAdvance(Calendar,AN1803,AL1804,"f",,Trigger)</f>
        <v>52055</v>
      </c>
      <c r="AO1804" s="29">
        <f>_xll.qlInterestRateIndexMaturity(IborIndex&amp;Tenor,AN1804,Trigger)</f>
        <v>52086</v>
      </c>
      <c r="AP1804" s="66">
        <f>_xll.qlIndexFixing($Z$5,AM1804,,Trigger)</f>
        <v>1.5265315247274241E-2</v>
      </c>
      <c r="AQ1804" s="66">
        <f>_xll.qlIndexFixing($AS$1,AN1804,,Trigger)</f>
        <v>1.5224313645589016E-2</v>
      </c>
      <c r="AR1804" s="189">
        <f t="shared" si="44"/>
        <v>0.41001601685224792</v>
      </c>
    </row>
    <row r="1805" spans="38:44" ht="11.25" customHeight="1" x14ac:dyDescent="0.25">
      <c r="AL1805" s="30" t="s">
        <v>38</v>
      </c>
      <c r="AM1805" s="29">
        <f>_xll.qlInterestRateIndexFixingDate(IborIndex&amp;Tenor,AN1805,Trigger)</f>
        <v>52058</v>
      </c>
      <c r="AN1805" s="29">
        <f>_xll.qlCalendarAdvance(Calendar,AN1804,AL1805,"f",,Trigger)</f>
        <v>52062</v>
      </c>
      <c r="AO1805" s="29">
        <f>_xll.qlInterestRateIndexMaturity(IborIndex&amp;Tenor,AN1805,Trigger)</f>
        <v>52093</v>
      </c>
      <c r="AP1805" s="66">
        <f>_xll.qlIndexFixing($Z$5,AM1805,,Trigger)</f>
        <v>1.5266948536922285E-2</v>
      </c>
      <c r="AQ1805" s="66">
        <f>_xll.qlIndexFixing($AS$1,AN1805,,Trigger)</f>
        <v>1.5225350960820228E-2</v>
      </c>
      <c r="AR1805" s="189">
        <f t="shared" si="44"/>
        <v>0.41597576102057543</v>
      </c>
    </row>
    <row r="1806" spans="38:44" ht="11.25" customHeight="1" x14ac:dyDescent="0.25">
      <c r="AL1806" s="30" t="s">
        <v>38</v>
      </c>
      <c r="AM1806" s="29">
        <f>_xll.qlInterestRateIndexFixingDate(IborIndex&amp;Tenor,AN1806,Trigger)</f>
        <v>52065</v>
      </c>
      <c r="AN1806" s="29">
        <f>_xll.qlCalendarAdvance(Calendar,AN1805,AL1806,"f",,Trigger)</f>
        <v>52069</v>
      </c>
      <c r="AO1806" s="29">
        <f>_xll.qlInterestRateIndexMaturity(IborIndex&amp;Tenor,AN1806,Trigger)</f>
        <v>52100</v>
      </c>
      <c r="AP1806" s="66">
        <f>_xll.qlIndexFixing($Z$5,AM1806,,Trigger)</f>
        <v>1.5268626376069903E-2</v>
      </c>
      <c r="AQ1806" s="66">
        <f>_xll.qlIndexFixing($AS$1,AN1806,,Trigger)</f>
        <v>1.5226414963678547E-2</v>
      </c>
      <c r="AR1806" s="189">
        <f t="shared" si="44"/>
        <v>0.42211412391355774</v>
      </c>
    </row>
    <row r="1807" spans="38:44" ht="11.25" customHeight="1" x14ac:dyDescent="0.25">
      <c r="AL1807" s="30" t="s">
        <v>38</v>
      </c>
      <c r="AM1807" s="29">
        <f>_xll.qlInterestRateIndexFixingDate(IborIndex&amp;Tenor,AN1807,Trigger)</f>
        <v>52072</v>
      </c>
      <c r="AN1807" s="29">
        <f>_xll.qlCalendarAdvance(Calendar,AN1806,AL1807,"f",,Trigger)</f>
        <v>52076</v>
      </c>
      <c r="AO1807" s="29">
        <f>_xll.qlInterestRateIndexMaturity(IborIndex&amp;Tenor,AN1807,Trigger)</f>
        <v>52107</v>
      </c>
      <c r="AP1807" s="66">
        <f>_xll.qlIndexFixing($Z$5,AM1807,,Trigger)</f>
        <v>1.527034888807906E-2</v>
      </c>
      <c r="AQ1807" s="66">
        <f>_xll.qlIndexFixing($AS$1,AN1807,,Trigger)</f>
        <v>1.5226299888231702E-2</v>
      </c>
      <c r="AR1807" s="189">
        <f t="shared" si="44"/>
        <v>0.4404899984735734</v>
      </c>
    </row>
    <row r="1808" spans="38:44" ht="11.25" customHeight="1" x14ac:dyDescent="0.25">
      <c r="AL1808" s="30" t="s">
        <v>38</v>
      </c>
      <c r="AM1808" s="29">
        <f>_xll.qlInterestRateIndexFixingDate(IborIndex&amp;Tenor,AN1808,Trigger)</f>
        <v>52079</v>
      </c>
      <c r="AN1808" s="29">
        <f>_xll.qlCalendarAdvance(Calendar,AN1807,AL1808,"f",,Trigger)</f>
        <v>52083</v>
      </c>
      <c r="AO1808" s="29">
        <f>_xll.qlInterestRateIndexMaturity(IborIndex&amp;Tenor,AN1808,Trigger)</f>
        <v>52114</v>
      </c>
      <c r="AP1808" s="66">
        <f>_xll.qlIndexFixing($Z$5,AM1808,,Trigger)</f>
        <v>1.5272060641630867E-2</v>
      </c>
      <c r="AQ1808" s="66">
        <f>_xll.qlIndexFixing($AS$1,AN1808,,Trigger)</f>
        <v>1.522862303231648E-2</v>
      </c>
      <c r="AR1808" s="189">
        <f t="shared" si="44"/>
        <v>0.43437609314387476</v>
      </c>
    </row>
    <row r="1809" spans="38:44" ht="11.25" customHeight="1" x14ac:dyDescent="0.25">
      <c r="AL1809" s="30" t="s">
        <v>38</v>
      </c>
      <c r="AM1809" s="29">
        <f>_xll.qlInterestRateIndexFixingDate(IborIndex&amp;Tenor,AN1809,Trigger)</f>
        <v>52086</v>
      </c>
      <c r="AN1809" s="29">
        <f>_xll.qlCalendarAdvance(Calendar,AN1808,AL1809,"f",,Trigger)</f>
        <v>52090</v>
      </c>
      <c r="AO1809" s="29">
        <f>_xll.qlInterestRateIndexMaturity(IborIndex&amp;Tenor,AN1809,Trigger)</f>
        <v>52121</v>
      </c>
      <c r="AP1809" s="66">
        <f>_xll.qlIndexFixing($Z$5,AM1809,,Trigger)</f>
        <v>1.5273507983668054E-2</v>
      </c>
      <c r="AQ1809" s="66">
        <f>_xll.qlIndexFixing($AS$1,AN1809,,Trigger)</f>
        <v>1.522976709811108E-2</v>
      </c>
      <c r="AR1809" s="189">
        <f t="shared" si="44"/>
        <v>0.43740885556973685</v>
      </c>
    </row>
    <row r="1810" spans="38:44" ht="11.25" customHeight="1" x14ac:dyDescent="0.25">
      <c r="AL1810" s="30" t="s">
        <v>38</v>
      </c>
      <c r="AM1810" s="29">
        <f>_xll.qlInterestRateIndexFixingDate(IborIndex&amp;Tenor,AN1810,Trigger)</f>
        <v>52093</v>
      </c>
      <c r="AN1810" s="29">
        <f>_xll.qlCalendarAdvance(Calendar,AN1809,AL1810,"f",,Trigger)</f>
        <v>52097</v>
      </c>
      <c r="AO1810" s="29">
        <f>_xll.qlInterestRateIndexMaturity(IborIndex&amp;Tenor,AN1810,Trigger)</f>
        <v>52128</v>
      </c>
      <c r="AP1810" s="66">
        <f>_xll.qlIndexFixing($Z$5,AM1810,,Trigger)</f>
        <v>1.5274659062193453E-2</v>
      </c>
      <c r="AQ1810" s="66">
        <f>_xll.qlIndexFixing($AS$1,AN1810,,Trigger)</f>
        <v>1.5230937851567761E-2</v>
      </c>
      <c r="AR1810" s="189">
        <f t="shared" si="44"/>
        <v>0.43721210625692275</v>
      </c>
    </row>
    <row r="1811" spans="38:44" ht="11.25" customHeight="1" x14ac:dyDescent="0.25">
      <c r="AL1811" s="30" t="s">
        <v>38</v>
      </c>
      <c r="AM1811" s="29">
        <f>_xll.qlInterestRateIndexFixingDate(IborIndex&amp;Tenor,AN1811,Trigger)</f>
        <v>52100</v>
      </c>
      <c r="AN1811" s="29">
        <f>_xll.qlCalendarAdvance(Calendar,AN1810,AL1811,"f",,Trigger)</f>
        <v>52104</v>
      </c>
      <c r="AO1811" s="29">
        <f>_xll.qlInterestRateIndexMaturity(IborIndex&amp;Tenor,AN1811,Trigger)</f>
        <v>52135</v>
      </c>
      <c r="AP1811" s="66">
        <f>_xll.qlIndexFixing($Z$5,AM1811,,Trigger)</f>
        <v>1.5275513251764142E-2</v>
      </c>
      <c r="AQ1811" s="66">
        <f>_xll.qlIndexFixing($AS$1,AN1811,,Trigger)</f>
        <v>1.5232135292691518E-2</v>
      </c>
      <c r="AR1811" s="189">
        <f t="shared" si="44"/>
        <v>0.43377959072624095</v>
      </c>
    </row>
    <row r="1812" spans="38:44" ht="11.25" customHeight="1" x14ac:dyDescent="0.25">
      <c r="AL1812" s="30" t="s">
        <v>38</v>
      </c>
      <c r="AM1812" s="29">
        <f>_xll.qlInterestRateIndexFixingDate(IborIndex&amp;Tenor,AN1812,Trigger)</f>
        <v>52107</v>
      </c>
      <c r="AN1812" s="29">
        <f>_xll.qlCalendarAdvance(Calendar,AN1811,AL1812,"f",,Trigger)</f>
        <v>52111</v>
      </c>
      <c r="AO1812" s="29">
        <f>_xll.qlInterestRateIndexMaturity(IborIndex&amp;Tenor,AN1812,Trigger)</f>
        <v>52141</v>
      </c>
      <c r="AP1812" s="66">
        <f>_xll.qlIndexFixing($Z$5,AM1812,,Trigger)</f>
        <v>1.5275714767986948E-2</v>
      </c>
      <c r="AQ1812" s="66">
        <f>_xll.qlIndexFixing($AS$1,AN1812,,Trigger)</f>
        <v>1.5233359421494841E-2</v>
      </c>
      <c r="AR1812" s="189">
        <f t="shared" si="44"/>
        <v>0.42355346492106705</v>
      </c>
    </row>
    <row r="1813" spans="38:44" ht="11.25" customHeight="1" x14ac:dyDescent="0.25">
      <c r="AL1813" s="30" t="s">
        <v>38</v>
      </c>
      <c r="AM1813" s="29">
        <f>_xll.qlInterestRateIndexFixingDate(IborIndex&amp;Tenor,AN1813,Trigger)</f>
        <v>52114</v>
      </c>
      <c r="AN1813" s="29">
        <f>_xll.qlCalendarAdvance(Calendar,AN1812,AL1813,"f",,Trigger)</f>
        <v>52118</v>
      </c>
      <c r="AO1813" s="29">
        <f>_xll.qlInterestRateIndexMaturity(IborIndex&amp;Tenor,AN1813,Trigger)</f>
        <v>52148</v>
      </c>
      <c r="AP1813" s="66">
        <f>_xll.qlIndexFixing($Z$5,AM1813,,Trigger)</f>
        <v>1.52761891064781E-2</v>
      </c>
      <c r="AQ1813" s="66">
        <f>_xll.qlIndexFixing($AS$1,AN1813,,Trigger)</f>
        <v>1.5234610237985224E-2</v>
      </c>
      <c r="AR1813" s="189">
        <f t="shared" si="44"/>
        <v>0.41578868492875287</v>
      </c>
    </row>
    <row r="1814" spans="38:44" ht="11.25" customHeight="1" x14ac:dyDescent="0.25">
      <c r="AL1814" s="30" t="s">
        <v>38</v>
      </c>
      <c r="AM1814" s="29">
        <f>_xll.qlInterestRateIndexFixingDate(IborIndex&amp;Tenor,AN1814,Trigger)</f>
        <v>52121</v>
      </c>
      <c r="AN1814" s="29">
        <f>_xll.qlCalendarAdvance(Calendar,AN1813,AL1814,"f",,Trigger)</f>
        <v>52125</v>
      </c>
      <c r="AO1814" s="29">
        <f>_xll.qlInterestRateIndexMaturity(IborIndex&amp;Tenor,AN1814,Trigger)</f>
        <v>52155</v>
      </c>
      <c r="AP1814" s="66">
        <f>_xll.qlIndexFixing($Z$5,AM1814,,Trigger)</f>
        <v>1.5276705654383882E-2</v>
      </c>
      <c r="AQ1814" s="66">
        <f>_xll.qlIndexFixing($AS$1,AN1814,,Trigger)</f>
        <v>1.5235887742170162E-2</v>
      </c>
      <c r="AR1814" s="189">
        <f t="shared" si="44"/>
        <v>0.40817912213719776</v>
      </c>
    </row>
    <row r="1815" spans="38:44" ht="11.25" customHeight="1" x14ac:dyDescent="0.25">
      <c r="AL1815" s="30" t="s">
        <v>38</v>
      </c>
      <c r="AM1815" s="29">
        <f>_xll.qlInterestRateIndexFixingDate(IborIndex&amp;Tenor,AN1815,Trigger)</f>
        <v>52128</v>
      </c>
      <c r="AN1815" s="29">
        <f>_xll.qlCalendarAdvance(Calendar,AN1814,AL1815,"f",,Trigger)</f>
        <v>52132</v>
      </c>
      <c r="AO1815" s="29">
        <f>_xll.qlInterestRateIndexMaturity(IborIndex&amp;Tenor,AN1815,Trigger)</f>
        <v>52162</v>
      </c>
      <c r="AP1815" s="66">
        <f>_xll.qlIndexFixing($Z$5,AM1815,,Trigger)</f>
        <v>1.5277264534749868E-2</v>
      </c>
      <c r="AQ1815" s="66">
        <f>_xll.qlIndexFixing($AS$1,AN1815,,Trigger)</f>
        <v>1.5237191934059646E-2</v>
      </c>
      <c r="AR1815" s="189">
        <f t="shared" si="44"/>
        <v>0.40072600690221893</v>
      </c>
    </row>
    <row r="1816" spans="38:44" ht="11.25" customHeight="1" x14ac:dyDescent="0.25">
      <c r="AL1816" s="30" t="s">
        <v>38</v>
      </c>
      <c r="AM1816" s="29">
        <f>_xll.qlInterestRateIndexFixingDate(IborIndex&amp;Tenor,AN1816,Trigger)</f>
        <v>52135</v>
      </c>
      <c r="AN1816" s="29">
        <f>_xll.qlCalendarAdvance(Calendar,AN1815,AL1816,"f",,Trigger)</f>
        <v>52139</v>
      </c>
      <c r="AO1816" s="29">
        <f>_xll.qlInterestRateIndexMaturity(IborIndex&amp;Tenor,AN1816,Trigger)</f>
        <v>52170</v>
      </c>
      <c r="AP1816" s="66">
        <f>_xll.qlIndexFixing($Z$5,AM1816,,Trigger)</f>
        <v>1.5278236714089481E-2</v>
      </c>
      <c r="AQ1816" s="66">
        <f>_xll.qlIndexFixing($AS$1,AN1816,,Trigger)</f>
        <v>1.5238522813666167E-2</v>
      </c>
      <c r="AR1816" s="189">
        <f t="shared" si="44"/>
        <v>0.39713900423314286</v>
      </c>
    </row>
    <row r="1817" spans="38:44" ht="11.25" customHeight="1" x14ac:dyDescent="0.25">
      <c r="AL1817" s="30" t="s">
        <v>38</v>
      </c>
      <c r="AM1817" s="29">
        <f>_xll.qlInterestRateIndexFixingDate(IborIndex&amp;Tenor,AN1817,Trigger)</f>
        <v>52142</v>
      </c>
      <c r="AN1817" s="29">
        <f>_xll.qlCalendarAdvance(Calendar,AN1816,AL1817,"f",,Trigger)</f>
        <v>52146</v>
      </c>
      <c r="AO1817" s="29">
        <f>_xll.qlInterestRateIndexMaturity(IborIndex&amp;Tenor,AN1817,Trigger)</f>
        <v>52177</v>
      </c>
      <c r="AP1817" s="66">
        <f>_xll.qlIndexFixing($Z$5,AM1817,,Trigger)</f>
        <v>1.5278883708354096E-2</v>
      </c>
      <c r="AQ1817" s="66">
        <f>_xll.qlIndexFixing($AS$1,AN1817,,Trigger)</f>
        <v>1.5239880380989723E-2</v>
      </c>
      <c r="AR1817" s="189">
        <f t="shared" si="44"/>
        <v>0.3900332736437272</v>
      </c>
    </row>
    <row r="1818" spans="38:44" ht="11.25" customHeight="1" x14ac:dyDescent="0.25">
      <c r="AL1818" s="30" t="s">
        <v>38</v>
      </c>
      <c r="AM1818" s="29">
        <f>_xll.qlInterestRateIndexFixingDate(IborIndex&amp;Tenor,AN1818,Trigger)</f>
        <v>52149</v>
      </c>
      <c r="AN1818" s="29">
        <f>_xll.qlCalendarAdvance(Calendar,AN1817,AL1818,"f",,Trigger)</f>
        <v>52153</v>
      </c>
      <c r="AO1818" s="29">
        <f>_xll.qlInterestRateIndexMaturity(IborIndex&amp;Tenor,AN1818,Trigger)</f>
        <v>52184</v>
      </c>
      <c r="AP1818" s="66">
        <f>_xll.qlIndexFixing($Z$5,AM1818,,Trigger)</f>
        <v>1.5279573414808624E-2</v>
      </c>
      <c r="AQ1818" s="66">
        <f>_xll.qlIndexFixing($AS$1,AN1818,,Trigger)</f>
        <v>1.52412646360503E-2</v>
      </c>
      <c r="AR1818" s="189">
        <f t="shared" si="44"/>
        <v>0.38308778758324236</v>
      </c>
    </row>
    <row r="1819" spans="38:44" ht="11.25" customHeight="1" x14ac:dyDescent="0.25">
      <c r="AL1819" s="30" t="s">
        <v>38</v>
      </c>
      <c r="AM1819" s="29">
        <f>_xll.qlInterestRateIndexFixingDate(IborIndex&amp;Tenor,AN1819,Trigger)</f>
        <v>52156</v>
      </c>
      <c r="AN1819" s="29">
        <f>_xll.qlCalendarAdvance(Calendar,AN1818,AL1819,"f",,Trigger)</f>
        <v>52160</v>
      </c>
      <c r="AO1819" s="29">
        <f>_xll.qlInterestRateIndexMaturity(IborIndex&amp;Tenor,AN1819,Trigger)</f>
        <v>52191</v>
      </c>
      <c r="AP1819" s="66">
        <f>_xll.qlIndexFixing($Z$5,AM1819,,Trigger)</f>
        <v>1.5280305956495288E-2</v>
      </c>
      <c r="AQ1819" s="66">
        <f>_xll.qlIndexFixing($AS$1,AN1819,,Trigger)</f>
        <v>1.5242675578852893E-2</v>
      </c>
      <c r="AR1819" s="189">
        <f t="shared" si="44"/>
        <v>0.37630377642395085</v>
      </c>
    </row>
    <row r="1820" spans="38:44" ht="11.25" customHeight="1" x14ac:dyDescent="0.25">
      <c r="AL1820" s="30" t="s">
        <v>38</v>
      </c>
      <c r="AM1820" s="29">
        <f>_xll.qlInterestRateIndexFixingDate(IborIndex&amp;Tenor,AN1820,Trigger)</f>
        <v>52163</v>
      </c>
      <c r="AN1820" s="29">
        <f>_xll.qlCalendarAdvance(Calendar,AN1819,AL1820,"f",,Trigger)</f>
        <v>52167</v>
      </c>
      <c r="AO1820" s="29">
        <f>_xll.qlInterestRateIndexMaturity(IborIndex&amp;Tenor,AN1820,Trigger)</f>
        <v>52198</v>
      </c>
      <c r="AP1820" s="66">
        <f>_xll.qlIndexFixing($Z$5,AM1820,,Trigger)</f>
        <v>1.5281081456474362E-2</v>
      </c>
      <c r="AQ1820" s="66">
        <f>_xll.qlIndexFixing($AS$1,AN1820,,Trigger)</f>
        <v>1.5242831001603683E-2</v>
      </c>
      <c r="AR1820" s="189">
        <f t="shared" si="44"/>
        <v>0.38250454870679407</v>
      </c>
    </row>
    <row r="1821" spans="38:44" ht="11.25" customHeight="1" x14ac:dyDescent="0.25">
      <c r="AL1821" s="30" t="s">
        <v>38</v>
      </c>
      <c r="AM1821" s="29">
        <f>_xll.qlInterestRateIndexFixingDate(IborIndex&amp;Tenor,AN1821,Trigger)</f>
        <v>52170</v>
      </c>
      <c r="AN1821" s="29">
        <f>_xll.qlCalendarAdvance(Calendar,AN1820,AL1821,"f",,Trigger)</f>
        <v>52174</v>
      </c>
      <c r="AO1821" s="29">
        <f>_xll.qlInterestRateIndexMaturity(IborIndex&amp;Tenor,AN1821,Trigger)</f>
        <v>52204</v>
      </c>
      <c r="AP1821" s="66">
        <f>_xll.qlIndexFixing($Z$5,AM1821,,Trigger)</f>
        <v>1.528151368896502E-2</v>
      </c>
      <c r="AQ1821" s="66">
        <f>_xll.qlIndexFixing($AS$1,AN1821,,Trigger)</f>
        <v>1.5245577527726595E-2</v>
      </c>
      <c r="AR1821" s="189">
        <f t="shared" si="44"/>
        <v>0.3593616123842569</v>
      </c>
    </row>
    <row r="1822" spans="38:44" ht="11.25" customHeight="1" x14ac:dyDescent="0.25">
      <c r="AL1822" s="30" t="s">
        <v>38</v>
      </c>
      <c r="AM1822" s="29">
        <f>_xll.qlInterestRateIndexFixingDate(IborIndex&amp;Tenor,AN1822,Trigger)</f>
        <v>52177</v>
      </c>
      <c r="AN1822" s="29">
        <f>_xll.qlCalendarAdvance(Calendar,AN1821,AL1822,"f",,Trigger)</f>
        <v>52181</v>
      </c>
      <c r="AO1822" s="29">
        <f>_xll.qlInterestRateIndexMaturity(IborIndex&amp;Tenor,AN1822,Trigger)</f>
        <v>52211</v>
      </c>
      <c r="AP1822" s="66">
        <f>_xll.qlIndexFixing($Z$5,AM1822,,Trigger)</f>
        <v>1.5282372341751227E-2</v>
      </c>
      <c r="AQ1822" s="66">
        <f>_xll.qlIndexFixing($AS$1,AN1822,,Trigger)</f>
        <v>1.5247068533820185E-2</v>
      </c>
      <c r="AR1822" s="189">
        <f t="shared" si="44"/>
        <v>0.35303807931041931</v>
      </c>
    </row>
    <row r="1823" spans="38:44" ht="11.25" customHeight="1" x14ac:dyDescent="0.25">
      <c r="AL1823" s="30" t="s">
        <v>38</v>
      </c>
      <c r="AM1823" s="29">
        <f>_xll.qlInterestRateIndexFixingDate(IborIndex&amp;Tenor,AN1823,Trigger)</f>
        <v>52184</v>
      </c>
      <c r="AN1823" s="29">
        <f>_xll.qlCalendarAdvance(Calendar,AN1822,AL1823,"f",,Trigger)</f>
        <v>52188</v>
      </c>
      <c r="AO1823" s="29">
        <f>_xll.qlInterestRateIndexMaturity(IborIndex&amp;Tenor,AN1823,Trigger)</f>
        <v>52218</v>
      </c>
      <c r="AP1823" s="66">
        <f>_xll.qlIndexFixing($Z$5,AM1823,,Trigger)</f>
        <v>1.528327431134624E-2</v>
      </c>
      <c r="AQ1823" s="66">
        <f>_xll.qlIndexFixing($AS$1,AN1823,,Trigger)</f>
        <v>1.524858622769576E-2</v>
      </c>
      <c r="AR1823" s="189">
        <f t="shared" si="44"/>
        <v>0.34688083650480372</v>
      </c>
    </row>
    <row r="1824" spans="38:44" ht="11.25" customHeight="1" x14ac:dyDescent="0.25">
      <c r="AL1824" s="30" t="s">
        <v>38</v>
      </c>
      <c r="AM1824" s="29">
        <f>_xll.qlInterestRateIndexFixingDate(IborIndex&amp;Tenor,AN1824,Trigger)</f>
        <v>52191</v>
      </c>
      <c r="AN1824" s="29">
        <f>_xll.qlCalendarAdvance(Calendar,AN1823,AL1824,"f",,Trigger)</f>
        <v>52195</v>
      </c>
      <c r="AO1824" s="29">
        <f>_xll.qlInterestRateIndexMaturity(IborIndex&amp;Tenor,AN1824,Trigger)</f>
        <v>52229</v>
      </c>
      <c r="AP1824" s="66">
        <f>_xll.qlIndexFixing($Z$5,AM1824,,Trigger)</f>
        <v>1.5285804714764805E-2</v>
      </c>
      <c r="AQ1824" s="66">
        <f>_xll.qlIndexFixing($AS$1,AN1824,,Trigger)</f>
        <v>1.5250130609365808E-2</v>
      </c>
      <c r="AR1824" s="189">
        <f t="shared" si="44"/>
        <v>0.35674105398996248</v>
      </c>
    </row>
    <row r="1825" spans="38:44" ht="11.25" customHeight="1" x14ac:dyDescent="0.25">
      <c r="AL1825" s="30" t="s">
        <v>38</v>
      </c>
      <c r="AM1825" s="29">
        <f>_xll.qlInterestRateIndexFixingDate(IborIndex&amp;Tenor,AN1825,Trigger)</f>
        <v>52198</v>
      </c>
      <c r="AN1825" s="29">
        <f>_xll.qlCalendarAdvance(Calendar,AN1824,AL1825,"f",,Trigger)</f>
        <v>52202</v>
      </c>
      <c r="AO1825" s="29">
        <f>_xll.qlInterestRateIndexMaturity(IborIndex&amp;Tenor,AN1825,Trigger)</f>
        <v>52233</v>
      </c>
      <c r="AP1825" s="66">
        <f>_xll.qlIndexFixing($Z$5,AM1825,,Trigger)</f>
        <v>1.528560763743987E-2</v>
      </c>
      <c r="AQ1825" s="66">
        <f>_xll.qlIndexFixing($AS$1,AN1825,,Trigger)</f>
        <v>1.5251701678842822E-2</v>
      </c>
      <c r="AR1825" s="189">
        <f t="shared" si="44"/>
        <v>0.33905958597047969</v>
      </c>
    </row>
    <row r="1826" spans="38:44" ht="11.25" customHeight="1" x14ac:dyDescent="0.25">
      <c r="AL1826" s="30" t="s">
        <v>38</v>
      </c>
      <c r="AM1826" s="29">
        <f>_xll.qlInterestRateIndexFixingDate(IborIndex&amp;Tenor,AN1826,Trigger)</f>
        <v>52205</v>
      </c>
      <c r="AN1826" s="29">
        <f>_xll.qlCalendarAdvance(Calendar,AN1825,AL1826,"f",,Trigger)</f>
        <v>52209</v>
      </c>
      <c r="AO1826" s="29">
        <f>_xll.qlInterestRateIndexMaturity(IborIndex&amp;Tenor,AN1826,Trigger)</f>
        <v>52240</v>
      </c>
      <c r="AP1826" s="66">
        <f>_xll.qlIndexFixing($Z$5,AM1826,,Trigger)</f>
        <v>1.5286643471212174E-2</v>
      </c>
      <c r="AQ1826" s="66">
        <f>_xll.qlIndexFixing($AS$1,AN1826,,Trigger)</f>
        <v>1.5253299436136791E-2</v>
      </c>
      <c r="AR1826" s="189">
        <f t="shared" si="44"/>
        <v>0.33344035075382961</v>
      </c>
    </row>
    <row r="1827" spans="38:44" ht="11.25" customHeight="1" x14ac:dyDescent="0.25">
      <c r="AL1827" s="30" t="s">
        <v>38</v>
      </c>
      <c r="AM1827" s="29">
        <f>_xll.qlInterestRateIndexFixingDate(IborIndex&amp;Tenor,AN1827,Trigger)</f>
        <v>52212</v>
      </c>
      <c r="AN1827" s="29">
        <f>_xll.qlCalendarAdvance(Calendar,AN1826,AL1827,"f",,Trigger)</f>
        <v>52216</v>
      </c>
      <c r="AO1827" s="29">
        <f>_xll.qlInterestRateIndexMaturity(IborIndex&amp;Tenor,AN1827,Trigger)</f>
        <v>52247</v>
      </c>
      <c r="AP1827" s="66">
        <f>_xll.qlIndexFixing($Z$5,AM1827,,Trigger)</f>
        <v>1.5287723124634323E-2</v>
      </c>
      <c r="AQ1827" s="66">
        <f>_xll.qlIndexFixing($AS$1,AN1827,,Trigger)</f>
        <v>1.5254923881257709E-2</v>
      </c>
      <c r="AR1827" s="189">
        <f t="shared" si="44"/>
        <v>0.32799243376614023</v>
      </c>
    </row>
    <row r="1828" spans="38:44" ht="11.25" customHeight="1" x14ac:dyDescent="0.25">
      <c r="AL1828" s="30" t="s">
        <v>38</v>
      </c>
      <c r="AM1828" s="29">
        <f>_xll.qlInterestRateIndexFixingDate(IborIndex&amp;Tenor,AN1828,Trigger)</f>
        <v>52219</v>
      </c>
      <c r="AN1828" s="29">
        <f>_xll.qlCalendarAdvance(Calendar,AN1827,AL1828,"f",,Trigger)</f>
        <v>52223</v>
      </c>
      <c r="AO1828" s="29">
        <f>_xll.qlInterestRateIndexMaturity(IborIndex&amp;Tenor,AN1828,Trigger)</f>
        <v>52254</v>
      </c>
      <c r="AP1828" s="66">
        <f>_xll.qlIndexFixing($Z$5,AM1828,,Trigger)</f>
        <v>1.5288846720758852E-2</v>
      </c>
      <c r="AQ1828" s="66">
        <f>_xll.qlIndexFixing($AS$1,AN1828,,Trigger)</f>
        <v>1.5257085992169791E-2</v>
      </c>
      <c r="AR1828" s="189">
        <f t="shared" si="44"/>
        <v>0.31760728589061082</v>
      </c>
    </row>
    <row r="1829" spans="38:44" ht="11.25" customHeight="1" x14ac:dyDescent="0.25">
      <c r="AL1829" s="30" t="s">
        <v>38</v>
      </c>
      <c r="AM1829" s="29">
        <f>_xll.qlInterestRateIndexFixingDate(IborIndex&amp;Tenor,AN1829,Trigger)</f>
        <v>52224</v>
      </c>
      <c r="AN1829" s="29">
        <f>_xll.qlCalendarAdvance(Calendar,AN1828,AL1829,"f",,Trigger)</f>
        <v>52230</v>
      </c>
      <c r="AO1829" s="29">
        <f>_xll.qlInterestRateIndexMaturity(IborIndex&amp;Tenor,AN1829,Trigger)</f>
        <v>52261</v>
      </c>
      <c r="AP1829" s="66">
        <f>_xll.qlIndexFixing($Z$5,AM1829,,Trigger)</f>
        <v>1.5290014382638295E-2</v>
      </c>
      <c r="AQ1829" s="66">
        <f>_xll.qlIndexFixing($AS$1,AN1829,,Trigger)</f>
        <v>1.5258049063330675E-2</v>
      </c>
      <c r="AR1829" s="189">
        <f t="shared" si="44"/>
        <v>0.31965319307620393</v>
      </c>
    </row>
    <row r="1830" spans="38:44" ht="11.25" customHeight="1" x14ac:dyDescent="0.25">
      <c r="AL1830" s="30" t="s">
        <v>38</v>
      </c>
      <c r="AM1830" s="29">
        <f>_xll.qlInterestRateIndexFixingDate(IborIndex&amp;Tenor,AN1830,Trigger)</f>
        <v>52233</v>
      </c>
      <c r="AN1830" s="29">
        <f>_xll.qlCalendarAdvance(Calendar,AN1829,AL1830,"f",,Trigger)</f>
        <v>52237</v>
      </c>
      <c r="AO1830" s="29">
        <f>_xll.qlInterestRateIndexMaturity(IborIndex&amp;Tenor,AN1830,Trigger)</f>
        <v>52268</v>
      </c>
      <c r="AP1830" s="66">
        <f>_xll.qlIndexFixing($Z$5,AM1830,,Trigger)</f>
        <v>1.5291226233332929E-2</v>
      </c>
      <c r="AQ1830" s="66">
        <f>_xll.qlIndexFixing($AS$1,AN1830,,Trigger)</f>
        <v>1.5259957343709551E-2</v>
      </c>
      <c r="AR1830" s="189">
        <f t="shared" si="44"/>
        <v>0.3126888962337766</v>
      </c>
    </row>
    <row r="1831" spans="38:44" ht="11.25" customHeight="1" x14ac:dyDescent="0.25">
      <c r="AL1831" s="30" t="s">
        <v>38</v>
      </c>
      <c r="AM1831" s="29">
        <f>_xll.qlInterestRateIndexFixingDate(IborIndex&amp;Tenor,AN1831,Trigger)</f>
        <v>52240</v>
      </c>
      <c r="AN1831" s="29">
        <f>_xll.qlCalendarAdvance(Calendar,AN1830,AL1831,"f",,Trigger)</f>
        <v>52244</v>
      </c>
      <c r="AO1831" s="29">
        <f>_xll.qlInterestRateIndexMaturity(IborIndex&amp;Tenor,AN1831,Trigger)</f>
        <v>52275</v>
      </c>
      <c r="AP1831" s="66">
        <f>_xll.qlIndexFixing($Z$5,AM1831,,Trigger)</f>
        <v>1.5292482395897863E-2</v>
      </c>
      <c r="AQ1831" s="66">
        <f>_xll.qlIndexFixing($AS$1,AN1831,,Trigger)</f>
        <v>1.5261688540263163E-2</v>
      </c>
      <c r="AR1831" s="189">
        <f t="shared" si="44"/>
        <v>0.30793855634699691</v>
      </c>
    </row>
    <row r="1832" spans="38:44" ht="11.25" customHeight="1" x14ac:dyDescent="0.25">
      <c r="AL1832" s="30" t="s">
        <v>38</v>
      </c>
      <c r="AM1832" s="29">
        <f>_xll.qlInterestRateIndexFixingDate(IborIndex&amp;Tenor,AN1832,Trigger)</f>
        <v>52247</v>
      </c>
      <c r="AN1832" s="29">
        <f>_xll.qlCalendarAdvance(Calendar,AN1831,AL1832,"f",,Trigger)</f>
        <v>52251</v>
      </c>
      <c r="AO1832" s="29">
        <f>_xll.qlInterestRateIndexMaturity(IborIndex&amp;Tenor,AN1832,Trigger)</f>
        <v>52282</v>
      </c>
      <c r="AP1832" s="66">
        <f>_xll.qlIndexFixing($Z$5,AM1832,,Trigger)</f>
        <v>1.5293782993383057E-2</v>
      </c>
      <c r="AQ1832" s="66">
        <f>_xll.qlIndexFixing($AS$1,AN1832,,Trigger)</f>
        <v>1.5263446424703675E-2</v>
      </c>
      <c r="AR1832" s="189">
        <f t="shared" si="44"/>
        <v>0.30336568679381959</v>
      </c>
    </row>
    <row r="1833" spans="38:44" ht="11.25" customHeight="1" x14ac:dyDescent="0.25">
      <c r="AL1833" s="30" t="s">
        <v>38</v>
      </c>
      <c r="AM1833" s="29">
        <f>_xll.qlInterestRateIndexFixingDate(IborIndex&amp;Tenor,AN1833,Trigger)</f>
        <v>52254</v>
      </c>
      <c r="AN1833" s="29">
        <f>_xll.qlCalendarAdvance(Calendar,AN1832,AL1833,"f",,Trigger)</f>
        <v>52258</v>
      </c>
      <c r="AO1833" s="29">
        <f>_xll.qlInterestRateIndexMaturity(IborIndex&amp;Tenor,AN1833,Trigger)</f>
        <v>52289</v>
      </c>
      <c r="AP1833" s="66">
        <f>_xll.qlIndexFixing($Z$5,AM1833,,Trigger)</f>
        <v>1.529512814885136E-2</v>
      </c>
      <c r="AQ1833" s="66">
        <f>_xll.qlIndexFixing($AS$1,AN1833,,Trigger)</f>
        <v>1.5263871771505247E-2</v>
      </c>
      <c r="AR1833" s="189">
        <f t="shared" si="44"/>
        <v>0.31256377346113029</v>
      </c>
    </row>
    <row r="1834" spans="38:44" ht="11.25" customHeight="1" x14ac:dyDescent="0.25">
      <c r="AL1834" s="30" t="s">
        <v>38</v>
      </c>
      <c r="AM1834" s="29">
        <f>_xll.qlInterestRateIndexFixingDate(IborIndex&amp;Tenor,AN1834,Trigger)</f>
        <v>52261</v>
      </c>
      <c r="AN1834" s="29">
        <f>_xll.qlCalendarAdvance(Calendar,AN1833,AL1834,"f",,Trigger)</f>
        <v>52265</v>
      </c>
      <c r="AO1834" s="29">
        <f>_xll.qlInterestRateIndexMaturity(IborIndex&amp;Tenor,AN1834,Trigger)</f>
        <v>52293</v>
      </c>
      <c r="AP1834" s="66">
        <f>_xll.qlIndexFixing($Z$5,AM1834,,Trigger)</f>
        <v>1.5295235233530364E-2</v>
      </c>
      <c r="AQ1834" s="66">
        <f>_xll.qlIndexFixing($AS$1,AN1834,,Trigger)</f>
        <v>1.5265222429045837E-2</v>
      </c>
      <c r="AR1834" s="189">
        <f t="shared" si="44"/>
        <v>0.30012804484527006</v>
      </c>
    </row>
    <row r="1835" spans="38:44" ht="11.25" customHeight="1" x14ac:dyDescent="0.25">
      <c r="AL1835" s="30" t="s">
        <v>38</v>
      </c>
      <c r="AM1835" s="29">
        <f>_xll.qlInterestRateIndexFixingDate(IborIndex&amp;Tenor,AN1835,Trigger)</f>
        <v>52268</v>
      </c>
      <c r="AN1835" s="29">
        <f>_xll.qlCalendarAdvance(Calendar,AN1834,AL1835,"f",,Trigger)</f>
        <v>52272</v>
      </c>
      <c r="AO1835" s="29">
        <f>_xll.qlInterestRateIndexMaturity(IborIndex&amp;Tenor,AN1835,Trigger)</f>
        <v>52300</v>
      </c>
      <c r="AP1835" s="66">
        <f>_xll.qlIndexFixing($Z$5,AM1835,,Trigger)</f>
        <v>1.5296660062850607E-2</v>
      </c>
      <c r="AQ1835" s="66">
        <f>_xll.qlIndexFixing($AS$1,AN1835,,Trigger)</f>
        <v>1.5267052441844278E-2</v>
      </c>
      <c r="AR1835" s="189">
        <f t="shared" si="44"/>
        <v>0.29607621006328899</v>
      </c>
    </row>
    <row r="1836" spans="38:44" ht="11.25" customHeight="1" x14ac:dyDescent="0.25">
      <c r="AL1836" s="30" t="s">
        <v>38</v>
      </c>
      <c r="AM1836" s="29">
        <f>_xll.qlInterestRateIndexFixingDate(IborIndex&amp;Tenor,AN1836,Trigger)</f>
        <v>52275</v>
      </c>
      <c r="AN1836" s="29">
        <f>_xll.qlCalendarAdvance(Calendar,AN1835,AL1836,"f",,Trigger)</f>
        <v>52279</v>
      </c>
      <c r="AO1836" s="29">
        <f>_xll.qlInterestRateIndexMaturity(IborIndex&amp;Tenor,AN1836,Trigger)</f>
        <v>52307</v>
      </c>
      <c r="AP1836" s="66">
        <f>_xll.qlIndexFixing($Z$5,AM1836,,Trigger)</f>
        <v>1.5298129787221384E-2</v>
      </c>
      <c r="AQ1836" s="66">
        <f>_xll.qlIndexFixing($AS$1,AN1836,,Trigger)</f>
        <v>1.5268909138018229E-2</v>
      </c>
      <c r="AR1836" s="189">
        <f t="shared" si="44"/>
        <v>0.29220649203154714</v>
      </c>
    </row>
    <row r="1837" spans="38:44" ht="11.25" customHeight="1" x14ac:dyDescent="0.25">
      <c r="AL1837" s="30" t="s">
        <v>38</v>
      </c>
      <c r="AM1837" s="29">
        <f>_xll.qlInterestRateIndexFixingDate(IborIndex&amp;Tenor,AN1837,Trigger)</f>
        <v>52282</v>
      </c>
      <c r="AN1837" s="29">
        <f>_xll.qlCalendarAdvance(Calendar,AN1836,AL1837,"f",,Trigger)</f>
        <v>52286</v>
      </c>
      <c r="AO1837" s="29">
        <f>_xll.qlInterestRateIndexMaturity(IborIndex&amp;Tenor,AN1837,Trigger)</f>
        <v>52314</v>
      </c>
      <c r="AP1837" s="66">
        <f>_xll.qlIndexFixing($Z$5,AM1837,,Trigger)</f>
        <v>1.5299644529681418E-2</v>
      </c>
      <c r="AQ1837" s="66">
        <f>_xll.qlIndexFixing($AS$1,AN1837,,Trigger)</f>
        <v>1.5270792517579108E-2</v>
      </c>
      <c r="AR1837" s="189">
        <f t="shared" si="44"/>
        <v>0.28852012102309821</v>
      </c>
    </row>
    <row r="1838" spans="38:44" ht="11.25" customHeight="1" x14ac:dyDescent="0.25">
      <c r="AL1838" s="30" t="s">
        <v>38</v>
      </c>
      <c r="AM1838" s="29">
        <f>_xll.qlInterestRateIndexFixingDate(IborIndex&amp;Tenor,AN1838,Trigger)</f>
        <v>52289</v>
      </c>
      <c r="AN1838" s="29">
        <f>_xll.qlCalendarAdvance(Calendar,AN1837,AL1838,"f",,Trigger)</f>
        <v>52293</v>
      </c>
      <c r="AO1838" s="29">
        <f>_xll.qlInterestRateIndexMaturity(IborIndex&amp;Tenor,AN1838,Trigger)</f>
        <v>52324</v>
      </c>
      <c r="AP1838" s="66">
        <f>_xll.qlIndexFixing($Z$5,AM1838,,Trigger)</f>
        <v>1.53025266029201E-2</v>
      </c>
      <c r="AQ1838" s="66">
        <f>_xll.qlIndexFixing($AS$1,AN1838,,Trigger)</f>
        <v>1.5274554177706068E-2</v>
      </c>
      <c r="AR1838" s="189">
        <f t="shared" si="44"/>
        <v>0.2797242521403176</v>
      </c>
    </row>
    <row r="1839" spans="38:44" ht="11.25" customHeight="1" x14ac:dyDescent="0.25">
      <c r="AL1839" s="30" t="s">
        <v>38</v>
      </c>
      <c r="AM1839" s="29">
        <f>_xll.qlInterestRateIndexFixingDate(IborIndex&amp;Tenor,AN1839,Trigger)</f>
        <v>52296</v>
      </c>
      <c r="AN1839" s="29">
        <f>_xll.qlCalendarAdvance(Calendar,AN1838,AL1839,"f",,Trigger)</f>
        <v>52300</v>
      </c>
      <c r="AO1839" s="29">
        <f>_xll.qlInterestRateIndexMaturity(IborIndex&amp;Tenor,AN1839,Trigger)</f>
        <v>52331</v>
      </c>
      <c r="AP1839" s="66">
        <f>_xll.qlIndexFixing($Z$5,AM1839,,Trigger)</f>
        <v>1.5304141690496037E-2</v>
      </c>
      <c r="AQ1839" s="66">
        <f>_xll.qlIndexFixing($AS$1,AN1839,,Trigger)</f>
        <v>1.5276498877724587E-2</v>
      </c>
      <c r="AR1839" s="189">
        <f t="shared" si="44"/>
        <v>0.27642812771450431</v>
      </c>
    </row>
    <row r="1840" spans="38:44" ht="11.25" customHeight="1" x14ac:dyDescent="0.25">
      <c r="AL1840" s="30" t="s">
        <v>38</v>
      </c>
      <c r="AM1840" s="29">
        <f>_xll.qlInterestRateIndexFixingDate(IborIndex&amp;Tenor,AN1840,Trigger)</f>
        <v>52303</v>
      </c>
      <c r="AN1840" s="29">
        <f>_xll.qlCalendarAdvance(Calendar,AN1839,AL1840,"f",,Trigger)</f>
        <v>52307</v>
      </c>
      <c r="AO1840" s="29">
        <f>_xll.qlInterestRateIndexMaturity(IborIndex&amp;Tenor,AN1840,Trigger)</f>
        <v>52338</v>
      </c>
      <c r="AP1840" s="66">
        <f>_xll.qlIndexFixing($Z$5,AM1840,,Trigger)</f>
        <v>1.5305802197461514E-2</v>
      </c>
      <c r="AQ1840" s="66">
        <f>_xll.qlIndexFixing($AS$1,AN1840,,Trigger)</f>
        <v>1.5278470265734923E-2</v>
      </c>
      <c r="AR1840" s="189">
        <f t="shared" si="44"/>
        <v>0.2733193172659194</v>
      </c>
    </row>
    <row r="1841" spans="38:44" ht="11.25" customHeight="1" x14ac:dyDescent="0.25">
      <c r="AL1841" s="30" t="s">
        <v>38</v>
      </c>
      <c r="AM1841" s="29">
        <f>_xll.qlInterestRateIndexFixingDate(IborIndex&amp;Tenor,AN1841,Trigger)</f>
        <v>52310</v>
      </c>
      <c r="AN1841" s="29">
        <f>_xll.qlCalendarAdvance(Calendar,AN1840,AL1841,"f",,Trigger)</f>
        <v>52314</v>
      </c>
      <c r="AO1841" s="29">
        <f>_xll.qlInterestRateIndexMaturity(IborIndex&amp;Tenor,AN1841,Trigger)</f>
        <v>52345</v>
      </c>
      <c r="AP1841" s="66">
        <f>_xll.qlIndexFixing($Z$5,AM1841,,Trigger)</f>
        <v>1.530750824688196E-2</v>
      </c>
      <c r="AQ1841" s="66">
        <f>_xll.qlIndexFixing($AS$1,AN1841,,Trigger)</f>
        <v>1.5280468341749565E-2</v>
      </c>
      <c r="AR1841" s="189">
        <f t="shared" si="44"/>
        <v>0.27039905132395653</v>
      </c>
    </row>
    <row r="1842" spans="38:44" ht="11.25" customHeight="1" x14ac:dyDescent="0.25">
      <c r="AL1842" s="30" t="s">
        <v>38</v>
      </c>
      <c r="AM1842" s="29">
        <f>_xll.qlInterestRateIndexFixingDate(IborIndex&amp;Tenor,AN1842,Trigger)</f>
        <v>52315</v>
      </c>
      <c r="AN1842" s="29">
        <f>_xll.qlCalendarAdvance(Calendar,AN1841,AL1842,"f",,Trigger)</f>
        <v>52321</v>
      </c>
      <c r="AO1842" s="29">
        <f>_xll.qlInterestRateIndexMaturity(IborIndex&amp;Tenor,AN1842,Trigger)</f>
        <v>52351</v>
      </c>
      <c r="AP1842" s="66">
        <f>_xll.qlIndexFixing($Z$5,AM1842,,Trigger)</f>
        <v>1.5308805582041174E-2</v>
      </c>
      <c r="AQ1842" s="66">
        <f>_xll.qlIndexFixing($AS$1,AN1842,,Trigger)</f>
        <v>1.5282493105790995E-2</v>
      </c>
      <c r="AR1842" s="189">
        <f t="shared" si="44"/>
        <v>0.2631247625017874</v>
      </c>
    </row>
    <row r="1843" spans="38:44" ht="11.25" customHeight="1" x14ac:dyDescent="0.25">
      <c r="AL1843" s="30" t="s">
        <v>38</v>
      </c>
      <c r="AM1843" s="29">
        <f>_xll.qlInterestRateIndexFixingDate(IborIndex&amp;Tenor,AN1843,Trigger)</f>
        <v>52324</v>
      </c>
      <c r="AN1843" s="29">
        <f>_xll.qlCalendarAdvance(Calendar,AN1842,AL1843,"f",,Trigger)</f>
        <v>52328</v>
      </c>
      <c r="AO1843" s="29">
        <f>_xll.qlInterestRateIndexMaturity(IborIndex&amp;Tenor,AN1843,Trigger)</f>
        <v>52358</v>
      </c>
      <c r="AP1843" s="66">
        <f>_xll.qlIndexFixing($Z$5,AM1843,,Trigger)</f>
        <v>1.5310599728227459E-2</v>
      </c>
      <c r="AQ1843" s="66">
        <f>_xll.qlIndexFixing($AS$1,AN1843,,Trigger)</f>
        <v>1.5284544557861712E-2</v>
      </c>
      <c r="AR1843" s="189">
        <f t="shared" si="44"/>
        <v>0.26055170365746338</v>
      </c>
    </row>
    <row r="1844" spans="38:44" ht="11.25" customHeight="1" x14ac:dyDescent="0.25">
      <c r="AL1844" s="30" t="s">
        <v>38</v>
      </c>
      <c r="AM1844" s="29">
        <f>_xll.qlInterestRateIndexFixingDate(IborIndex&amp;Tenor,AN1844,Trigger)</f>
        <v>52331</v>
      </c>
      <c r="AN1844" s="29">
        <f>_xll.qlCalendarAdvance(Calendar,AN1843,AL1844,"f",,Trigger)</f>
        <v>52335</v>
      </c>
      <c r="AO1844" s="29">
        <f>_xll.qlInterestRateIndexMaturity(IborIndex&amp;Tenor,AN1844,Trigger)</f>
        <v>52365</v>
      </c>
      <c r="AP1844" s="66">
        <f>_xll.qlIndexFixing($Z$5,AM1844,,Trigger)</f>
        <v>1.531243977531016E-2</v>
      </c>
      <c r="AQ1844" s="66">
        <f>_xll.qlIndexFixing($AS$1,AN1844,,Trigger)</f>
        <v>1.5286622697989194E-2</v>
      </c>
      <c r="AR1844" s="189">
        <f t="shared" si="44"/>
        <v>0.25817077320966497</v>
      </c>
    </row>
    <row r="1845" spans="38:44" ht="11.25" customHeight="1" x14ac:dyDescent="0.25">
      <c r="AL1845" s="30" t="s">
        <v>38</v>
      </c>
      <c r="AM1845" s="29">
        <f>_xll.qlInterestRateIndexFixingDate(IborIndex&amp;Tenor,AN1845,Trigger)</f>
        <v>52338</v>
      </c>
      <c r="AN1845" s="29">
        <f>_xll.qlCalendarAdvance(Calendar,AN1844,AL1845,"f",,Trigger)</f>
        <v>52342</v>
      </c>
      <c r="AO1845" s="29">
        <f>_xll.qlInterestRateIndexMaturity(IborIndex&amp;Tenor,AN1845,Trigger)</f>
        <v>52372</v>
      </c>
      <c r="AP1845" s="66">
        <f>_xll.qlIndexFixing($Z$5,AM1845,,Trigger)</f>
        <v>1.5314325846340182E-2</v>
      </c>
      <c r="AQ1845" s="66">
        <f>_xll.qlIndexFixing($AS$1,AN1845,,Trigger)</f>
        <v>1.5288727526178436E-2</v>
      </c>
      <c r="AR1845" s="189">
        <f t="shared" si="44"/>
        <v>0.25598320161746013</v>
      </c>
    </row>
    <row r="1846" spans="38:44" ht="11.25" customHeight="1" x14ac:dyDescent="0.25">
      <c r="AL1846" s="30" t="s">
        <v>38</v>
      </c>
      <c r="AM1846" s="29">
        <f>_xll.qlInterestRateIndexFixingDate(IborIndex&amp;Tenor,AN1846,Trigger)</f>
        <v>52345</v>
      </c>
      <c r="AN1846" s="29">
        <f>_xll.qlCalendarAdvance(Calendar,AN1845,AL1846,"f",,Trigger)</f>
        <v>52349</v>
      </c>
      <c r="AO1846" s="29">
        <f>_xll.qlInterestRateIndexMaturity(IborIndex&amp;Tenor,AN1846,Trigger)</f>
        <v>52379</v>
      </c>
      <c r="AP1846" s="66">
        <f>_xll.qlIndexFixing($Z$5,AM1846,,Trigger)</f>
        <v>1.531625806437642E-2</v>
      </c>
      <c r="AQ1846" s="66">
        <f>_xll.qlIndexFixing($AS$1,AN1846,,Trigger)</f>
        <v>1.5289422220839457E-2</v>
      </c>
      <c r="AR1846" s="189">
        <f t="shared" si="44"/>
        <v>0.26835843536963599</v>
      </c>
    </row>
    <row r="1847" spans="38:44" ht="11.25" customHeight="1" x14ac:dyDescent="0.25">
      <c r="AL1847" s="30" t="s">
        <v>38</v>
      </c>
      <c r="AM1847" s="29">
        <f>_xll.qlInterestRateIndexFixingDate(IborIndex&amp;Tenor,AN1847,Trigger)</f>
        <v>52351</v>
      </c>
      <c r="AN1847" s="29">
        <f>_xll.qlCalendarAdvance(Calendar,AN1846,AL1847,"f",,Trigger)</f>
        <v>52356</v>
      </c>
      <c r="AO1847" s="29">
        <f>_xll.qlInterestRateIndexMaturity(IborIndex&amp;Tenor,AN1847,Trigger)</f>
        <v>52387</v>
      </c>
      <c r="AP1847" s="66">
        <f>_xll.qlIndexFixing($Z$5,AM1847,,Trigger)</f>
        <v>1.5318707826470849E-2</v>
      </c>
      <c r="AQ1847" s="66">
        <f>_xll.qlIndexFixing($AS$1,AN1847,,Trigger)</f>
        <v>1.5293017246814644E-2</v>
      </c>
      <c r="AR1847" s="189">
        <f t="shared" si="44"/>
        <v>0.2569057965620507</v>
      </c>
    </row>
    <row r="1848" spans="38:44" ht="11.25" customHeight="1" x14ac:dyDescent="0.25">
      <c r="AL1848" s="30" t="s">
        <v>38</v>
      </c>
      <c r="AM1848" s="29">
        <f>_xll.qlInterestRateIndexFixingDate(IborIndex&amp;Tenor,AN1848,Trigger)</f>
        <v>52359</v>
      </c>
      <c r="AN1848" s="29">
        <f>_xll.qlCalendarAdvance(Calendar,AN1847,AL1848,"f",,Trigger)</f>
        <v>52363</v>
      </c>
      <c r="AO1848" s="29">
        <f>_xll.qlInterestRateIndexMaturity(IborIndex&amp;Tenor,AN1848,Trigger)</f>
        <v>52394</v>
      </c>
      <c r="AP1848" s="66">
        <f>_xll.qlIndexFixing($Z$5,AM1848,,Trigger)</f>
        <v>1.5320736118846195E-2</v>
      </c>
      <c r="AQ1848" s="66">
        <f>_xll.qlIndexFixing($AS$1,AN1848,,Trigger)</f>
        <v>1.5295202139289088E-2</v>
      </c>
      <c r="AR1848" s="189">
        <f t="shared" si="44"/>
        <v>0.25533979557106762</v>
      </c>
    </row>
    <row r="1849" spans="38:44" ht="11.25" customHeight="1" x14ac:dyDescent="0.25">
      <c r="AL1849" s="30" t="s">
        <v>38</v>
      </c>
      <c r="AM1849" s="29">
        <f>_xll.qlInterestRateIndexFixingDate(IborIndex&amp;Tenor,AN1849,Trigger)</f>
        <v>52366</v>
      </c>
      <c r="AN1849" s="29">
        <f>_xll.qlCalendarAdvance(Calendar,AN1848,AL1849,"f",,Trigger)</f>
        <v>52370</v>
      </c>
      <c r="AO1849" s="29">
        <f>_xll.qlInterestRateIndexMaturity(IborIndex&amp;Tenor,AN1849,Trigger)</f>
        <v>52401</v>
      </c>
      <c r="AP1849" s="66">
        <f>_xll.qlIndexFixing($Z$5,AM1849,,Trigger)</f>
        <v>1.5322810938184469E-2</v>
      </c>
      <c r="AQ1849" s="66">
        <f>_xll.qlIndexFixing($AS$1,AN1849,,Trigger)</f>
        <v>1.5297413719892738E-2</v>
      </c>
      <c r="AR1849" s="189">
        <f t="shared" si="44"/>
        <v>0.25397218291730095</v>
      </c>
    </row>
    <row r="1850" spans="38:44" ht="11.25" customHeight="1" x14ac:dyDescent="0.25">
      <c r="AL1850" s="30" t="s">
        <v>38</v>
      </c>
      <c r="AM1850" s="29">
        <f>_xll.qlInterestRateIndexFixingDate(IborIndex&amp;Tenor,AN1850,Trigger)</f>
        <v>52373</v>
      </c>
      <c r="AN1850" s="29">
        <f>_xll.qlCalendarAdvance(Calendar,AN1849,AL1850,"f",,Trigger)</f>
        <v>52377</v>
      </c>
      <c r="AO1850" s="29">
        <f>_xll.qlInterestRateIndexMaturity(IborIndex&amp;Tenor,AN1850,Trigger)</f>
        <v>52408</v>
      </c>
      <c r="AP1850" s="66">
        <f>_xll.qlIndexFixing($Z$5,AM1850,,Trigger)</f>
        <v>1.5324932407561413E-2</v>
      </c>
      <c r="AQ1850" s="66">
        <f>_xll.qlIndexFixing($AS$1,AN1850,,Trigger)</f>
        <v>1.5299651988635588E-2</v>
      </c>
      <c r="AR1850" s="189">
        <f t="shared" si="44"/>
        <v>0.25280418925825376</v>
      </c>
    </row>
    <row r="1851" spans="38:44" ht="11.25" customHeight="1" x14ac:dyDescent="0.25">
      <c r="AL1851" s="30" t="s">
        <v>38</v>
      </c>
      <c r="AM1851" s="29">
        <f>_xll.qlInterestRateIndexFixingDate(IborIndex&amp;Tenor,AN1851,Trigger)</f>
        <v>52380</v>
      </c>
      <c r="AN1851" s="29">
        <f>_xll.qlCalendarAdvance(Calendar,AN1850,AL1851,"f",,Trigger)</f>
        <v>52384</v>
      </c>
      <c r="AO1851" s="29">
        <f>_xll.qlInterestRateIndexMaturity(IborIndex&amp;Tenor,AN1851,Trigger)</f>
        <v>52414</v>
      </c>
      <c r="AP1851" s="66">
        <f>_xll.qlIndexFixing($Z$5,AM1851,,Trigger)</f>
        <v>1.5326615666778842E-2</v>
      </c>
      <c r="AQ1851" s="66">
        <f>_xll.qlIndexFixing($AS$1,AN1851,,Trigger)</f>
        <v>1.5301916945537619E-2</v>
      </c>
      <c r="AR1851" s="189">
        <f t="shared" si="44"/>
        <v>0.24698721241223076</v>
      </c>
    </row>
    <row r="1852" spans="38:44" ht="11.25" customHeight="1" x14ac:dyDescent="0.25">
      <c r="AL1852" s="30" t="s">
        <v>38</v>
      </c>
      <c r="AM1852" s="29">
        <f>_xll.qlInterestRateIndexFixingDate(IborIndex&amp;Tenor,AN1852,Trigger)</f>
        <v>52387</v>
      </c>
      <c r="AN1852" s="29">
        <f>_xll.qlCalendarAdvance(Calendar,AN1851,AL1852,"f",,Trigger)</f>
        <v>52391</v>
      </c>
      <c r="AO1852" s="29">
        <f>_xll.qlInterestRateIndexMaturity(IborIndex&amp;Tenor,AN1852,Trigger)</f>
        <v>52421</v>
      </c>
      <c r="AP1852" s="66">
        <f>_xll.qlIndexFixing($Z$5,AM1852,,Trigger)</f>
        <v>1.5328827351123842E-2</v>
      </c>
      <c r="AQ1852" s="66">
        <f>_xll.qlIndexFixing($AS$1,AN1852,,Trigger)</f>
        <v>1.5304208590613821E-2</v>
      </c>
      <c r="AR1852" s="189">
        <f t="shared" si="44"/>
        <v>0.24618760510020099</v>
      </c>
    </row>
    <row r="1853" spans="38:44" ht="11.25" customHeight="1" x14ac:dyDescent="0.25">
      <c r="AL1853" s="30" t="s">
        <v>38</v>
      </c>
      <c r="AM1853" s="29">
        <f>_xll.qlInterestRateIndexFixingDate(IborIndex&amp;Tenor,AN1853,Trigger)</f>
        <v>52394</v>
      </c>
      <c r="AN1853" s="29">
        <f>_xll.qlCalendarAdvance(Calendar,AN1852,AL1853,"f",,Trigger)</f>
        <v>52398</v>
      </c>
      <c r="AO1853" s="29">
        <f>_xll.qlInterestRateIndexMaturity(IborIndex&amp;Tenor,AN1853,Trigger)</f>
        <v>52428</v>
      </c>
      <c r="AP1853" s="66">
        <f>_xll.qlIndexFixing($Z$5,AM1853,,Trigger)</f>
        <v>1.5331086043908648E-2</v>
      </c>
      <c r="AQ1853" s="66">
        <f>_xll.qlIndexFixing($AS$1,AN1853,,Trigger)</f>
        <v>1.5306526923879182E-2</v>
      </c>
      <c r="AR1853" s="189">
        <f t="shared" si="44"/>
        <v>0.2455912002946592</v>
      </c>
    </row>
    <row r="1854" spans="38:44" ht="11.25" customHeight="1" x14ac:dyDescent="0.25">
      <c r="AL1854" s="30" t="s">
        <v>38</v>
      </c>
      <c r="AM1854" s="29">
        <f>_xll.qlInterestRateIndexFixingDate(IborIndex&amp;Tenor,AN1854,Trigger)</f>
        <v>52401</v>
      </c>
      <c r="AN1854" s="29">
        <f>_xll.qlCalendarAdvance(Calendar,AN1853,AL1854,"f",,Trigger)</f>
        <v>52405</v>
      </c>
      <c r="AO1854" s="29">
        <f>_xll.qlInterestRateIndexMaturity(IborIndex&amp;Tenor,AN1854,Trigger)</f>
        <v>52435</v>
      </c>
      <c r="AP1854" s="66">
        <f>_xll.qlIndexFixing($Z$5,AM1854,,Trigger)</f>
        <v>1.533339186818683E-2</v>
      </c>
      <c r="AQ1854" s="66">
        <f>_xll.qlIndexFixing($AS$1,AN1854,,Trigger)</f>
        <v>1.5308871945351188E-2</v>
      </c>
      <c r="AR1854" s="189">
        <f t="shared" si="44"/>
        <v>0.24519922835641861</v>
      </c>
    </row>
    <row r="1855" spans="38:44" ht="11.25" customHeight="1" x14ac:dyDescent="0.25">
      <c r="AL1855" s="30" t="s">
        <v>38</v>
      </c>
      <c r="AM1855" s="29">
        <f>_xll.qlInterestRateIndexFixingDate(IborIndex&amp;Tenor,AN1855,Trigger)</f>
        <v>52408</v>
      </c>
      <c r="AN1855" s="29">
        <f>_xll.qlCalendarAdvance(Calendar,AN1854,AL1855,"f",,Trigger)</f>
        <v>52412</v>
      </c>
      <c r="AO1855" s="29">
        <f>_xll.qlInterestRateIndexMaturity(IborIndex&amp;Tenor,AN1855,Trigger)</f>
        <v>52443</v>
      </c>
      <c r="AP1855" s="66">
        <f>_xll.qlIndexFixing($Z$5,AM1855,,Trigger)</f>
        <v>1.5336243812341988E-2</v>
      </c>
      <c r="AQ1855" s="66">
        <f>_xll.qlIndexFixing($AS$1,AN1855,,Trigger)</f>
        <v>1.5311243655047324E-2</v>
      </c>
      <c r="AR1855" s="189">
        <f t="shared" si="44"/>
        <v>0.25000157294664122</v>
      </c>
    </row>
    <row r="1856" spans="38:44" ht="11.25" customHeight="1" x14ac:dyDescent="0.25">
      <c r="AL1856" s="30" t="s">
        <v>38</v>
      </c>
      <c r="AM1856" s="29">
        <f>_xll.qlInterestRateIndexFixingDate(IborIndex&amp;Tenor,AN1856,Trigger)</f>
        <v>52415</v>
      </c>
      <c r="AN1856" s="29">
        <f>_xll.qlCalendarAdvance(Calendar,AN1855,AL1856,"f",,Trigger)</f>
        <v>52419</v>
      </c>
      <c r="AO1856" s="29">
        <f>_xll.qlInterestRateIndexMaturity(IborIndex&amp;Tenor,AN1856,Trigger)</f>
        <v>52450</v>
      </c>
      <c r="AP1856" s="66">
        <f>_xll.qlIndexFixing($Z$5,AM1856,,Trigger)</f>
        <v>1.533864776636364E-2</v>
      </c>
      <c r="AQ1856" s="66">
        <f>_xll.qlIndexFixing($AS$1,AN1856,,Trigger)</f>
        <v>1.5313642052982579E-2</v>
      </c>
      <c r="AR1856" s="189">
        <f t="shared" si="44"/>
        <v>0.2500571338106064</v>
      </c>
    </row>
    <row r="1857" spans="38:44" ht="11.25" customHeight="1" x14ac:dyDescent="0.25">
      <c r="AL1857" s="30" t="s">
        <v>38</v>
      </c>
      <c r="AM1857" s="29">
        <f>_xll.qlInterestRateIndexFixingDate(IborIndex&amp;Tenor,AN1857,Trigger)</f>
        <v>52422</v>
      </c>
      <c r="AN1857" s="29">
        <f>_xll.qlCalendarAdvance(Calendar,AN1856,AL1857,"f",,Trigger)</f>
        <v>52426</v>
      </c>
      <c r="AO1857" s="29">
        <f>_xll.qlInterestRateIndexMaturity(IborIndex&amp;Tenor,AN1857,Trigger)</f>
        <v>52457</v>
      </c>
      <c r="AP1857" s="66">
        <f>_xll.qlIndexFixing($Z$5,AM1857,,Trigger)</f>
        <v>1.534109923191033E-2</v>
      </c>
      <c r="AQ1857" s="66">
        <f>_xll.qlIndexFixing($AS$1,AN1857,,Trigger)</f>
        <v>1.5316067139174439E-2</v>
      </c>
      <c r="AR1857" s="189">
        <f t="shared" si="44"/>
        <v>0.25032092735891365</v>
      </c>
    </row>
    <row r="1858" spans="38:44" ht="11.25" customHeight="1" x14ac:dyDescent="0.25">
      <c r="AL1858" s="30" t="s">
        <v>38</v>
      </c>
      <c r="AM1858" s="29">
        <f>_xll.qlInterestRateIndexFixingDate(IborIndex&amp;Tenor,AN1858,Trigger)</f>
        <v>52429</v>
      </c>
      <c r="AN1858" s="29">
        <f>_xll.qlCalendarAdvance(Calendar,AN1857,AL1858,"f",,Trigger)</f>
        <v>52433</v>
      </c>
      <c r="AO1858" s="29">
        <f>_xll.qlInterestRateIndexMaturity(IborIndex&amp;Tenor,AN1858,Trigger)</f>
        <v>52464</v>
      </c>
      <c r="AP1858" s="66">
        <f>_xll.qlIndexFixing($Z$5,AM1858,,Trigger)</f>
        <v>1.5343598332050063E-2</v>
      </c>
      <c r="AQ1858" s="66">
        <f>_xll.qlIndexFixing($AS$1,AN1858,,Trigger)</f>
        <v>1.5318518913642887E-2</v>
      </c>
      <c r="AR1858" s="189">
        <f t="shared" si="44"/>
        <v>0.25079418407175991</v>
      </c>
    </row>
    <row r="1859" spans="38:44" ht="11.25" customHeight="1" x14ac:dyDescent="0.25">
      <c r="AL1859" s="30" t="s">
        <v>38</v>
      </c>
      <c r="AM1859" s="29">
        <f>_xll.qlInterestRateIndexFixingDate(IborIndex&amp;Tenor,AN1859,Trigger)</f>
        <v>52436</v>
      </c>
      <c r="AN1859" s="29">
        <f>_xll.qlCalendarAdvance(Calendar,AN1858,AL1859,"f",,Trigger)</f>
        <v>52440</v>
      </c>
      <c r="AO1859" s="29">
        <f>_xll.qlInterestRateIndexMaturity(IborIndex&amp;Tenor,AN1859,Trigger)</f>
        <v>52471</v>
      </c>
      <c r="AP1859" s="66">
        <f>_xll.qlIndexFixing($Z$5,AM1859,,Trigger)</f>
        <v>1.5346145189858584E-2</v>
      </c>
      <c r="AQ1859" s="66">
        <f>_xll.qlIndexFixing($AS$1,AN1859,,Trigger)</f>
        <v>1.5320997376402912E-2</v>
      </c>
      <c r="AR1859" s="189">
        <f t="shared" ref="AR1859:AR1922" si="45">(AP1859-AQ1859)*10000</f>
        <v>0.25147813455672285</v>
      </c>
    </row>
    <row r="1860" spans="38:44" ht="11.25" customHeight="1" x14ac:dyDescent="0.25">
      <c r="AL1860" s="30" t="s">
        <v>38</v>
      </c>
      <c r="AM1860" s="29">
        <f>_xll.qlInterestRateIndexFixingDate(IborIndex&amp;Tenor,AN1860,Trigger)</f>
        <v>52443</v>
      </c>
      <c r="AN1860" s="29">
        <f>_xll.qlCalendarAdvance(Calendar,AN1859,AL1860,"f",,Trigger)</f>
        <v>52447</v>
      </c>
      <c r="AO1860" s="29">
        <f>_xll.qlInterestRateIndexMaturity(IborIndex&amp;Tenor,AN1860,Trigger)</f>
        <v>52478</v>
      </c>
      <c r="AP1860" s="66">
        <f>_xll.qlIndexFixing($Z$5,AM1860,,Trigger)</f>
        <v>1.5348710200570801E-2</v>
      </c>
      <c r="AQ1860" s="66">
        <f>_xll.qlIndexFixing($AS$1,AN1860,,Trigger)</f>
        <v>1.5323502527471999E-2</v>
      </c>
      <c r="AR1860" s="189">
        <f t="shared" si="45"/>
        <v>0.25207673098801703</v>
      </c>
    </row>
    <row r="1861" spans="38:44" ht="11.25" customHeight="1" x14ac:dyDescent="0.25">
      <c r="AL1861" s="30" t="s">
        <v>38</v>
      </c>
      <c r="AM1861" s="29">
        <f>_xll.qlInterestRateIndexFixingDate(IborIndex&amp;Tenor,AN1861,Trigger)</f>
        <v>52450</v>
      </c>
      <c r="AN1861" s="29">
        <f>_xll.qlCalendarAdvance(Calendar,AN1860,AL1861,"f",,Trigger)</f>
        <v>52454</v>
      </c>
      <c r="AO1861" s="29">
        <f>_xll.qlInterestRateIndexMaturity(IborIndex&amp;Tenor,AN1861,Trigger)</f>
        <v>52485</v>
      </c>
      <c r="AP1861" s="66">
        <f>_xll.qlIndexFixing($Z$5,AM1861,,Trigger)</f>
        <v>1.5351051743406556E-2</v>
      </c>
      <c r="AQ1861" s="66">
        <f>_xll.qlIndexFixing($AS$1,AN1861,,Trigger)</f>
        <v>1.5326034366865138E-2</v>
      </c>
      <c r="AR1861" s="189">
        <f t="shared" si="45"/>
        <v>0.25017376541418279</v>
      </c>
    </row>
    <row r="1862" spans="38:44" ht="11.25" customHeight="1" x14ac:dyDescent="0.25">
      <c r="AL1862" s="30" t="s">
        <v>38</v>
      </c>
      <c r="AM1862" s="29">
        <f>_xll.qlInterestRateIndexFixingDate(IborIndex&amp;Tenor,AN1862,Trigger)</f>
        <v>52457</v>
      </c>
      <c r="AN1862" s="29">
        <f>_xll.qlCalendarAdvance(Calendar,AN1861,AL1862,"f",,Trigger)</f>
        <v>52461</v>
      </c>
      <c r="AO1862" s="29">
        <f>_xll.qlInterestRateIndexMaturity(IborIndex&amp;Tenor,AN1862,Trigger)</f>
        <v>52492</v>
      </c>
      <c r="AP1862" s="66">
        <f>_xll.qlIndexFixing($Z$5,AM1862,,Trigger)</f>
        <v>1.5353115372050008E-2</v>
      </c>
      <c r="AQ1862" s="66">
        <f>_xll.qlIndexFixing($AS$1,AN1862,,Trigger)</f>
        <v>1.5328592894609805E-2</v>
      </c>
      <c r="AR1862" s="189">
        <f t="shared" si="45"/>
        <v>0.24522477440202736</v>
      </c>
    </row>
    <row r="1863" spans="38:44" ht="11.25" customHeight="1" x14ac:dyDescent="0.25">
      <c r="AL1863" s="30" t="s">
        <v>38</v>
      </c>
      <c r="AM1863" s="29">
        <f>_xll.qlInterestRateIndexFixingDate(IborIndex&amp;Tenor,AN1863,Trigger)</f>
        <v>52464</v>
      </c>
      <c r="AN1863" s="29">
        <f>_xll.qlCalendarAdvance(Calendar,AN1862,AL1863,"f",,Trigger)</f>
        <v>52468</v>
      </c>
      <c r="AO1863" s="29">
        <f>_xll.qlInterestRateIndexMaturity(IborIndex&amp;Tenor,AN1863,Trigger)</f>
        <v>52499</v>
      </c>
      <c r="AP1863" s="66">
        <f>_xll.qlIndexFixing($Z$5,AM1863,,Trigger)</f>
        <v>1.5354899387715525E-2</v>
      </c>
      <c r="AQ1863" s="66">
        <f>_xll.qlIndexFixing($AS$1,AN1863,,Trigger)</f>
        <v>1.5331178110713495E-2</v>
      </c>
      <c r="AR1863" s="189">
        <f t="shared" si="45"/>
        <v>0.23721277002029806</v>
      </c>
    </row>
    <row r="1864" spans="38:44" ht="11.25" customHeight="1" x14ac:dyDescent="0.25">
      <c r="AL1864" s="30" t="s">
        <v>38</v>
      </c>
      <c r="AM1864" s="29">
        <f>_xll.qlInterestRateIndexFixingDate(IborIndex&amp;Tenor,AN1864,Trigger)</f>
        <v>52471</v>
      </c>
      <c r="AN1864" s="29">
        <f>_xll.qlCalendarAdvance(Calendar,AN1863,AL1864,"f",,Trigger)</f>
        <v>52475</v>
      </c>
      <c r="AO1864" s="29">
        <f>_xll.qlInterestRateIndexMaturity(IborIndex&amp;Tenor,AN1864,Trigger)</f>
        <v>52505</v>
      </c>
      <c r="AP1864" s="66">
        <f>_xll.qlIndexFixing($Z$5,AM1864,,Trigger)</f>
        <v>1.5355975473609895E-2</v>
      </c>
      <c r="AQ1864" s="66">
        <f>_xll.qlIndexFixing($AS$1,AN1864,,Trigger)</f>
        <v>1.5333790015198689E-2</v>
      </c>
      <c r="AR1864" s="189">
        <f t="shared" si="45"/>
        <v>0.22185458411205783</v>
      </c>
    </row>
    <row r="1865" spans="38:44" ht="11.25" customHeight="1" x14ac:dyDescent="0.25">
      <c r="AL1865" s="30" t="s">
        <v>38</v>
      </c>
      <c r="AM1865" s="29">
        <f>_xll.qlInterestRateIndexFixingDate(IborIndex&amp;Tenor,AN1865,Trigger)</f>
        <v>52478</v>
      </c>
      <c r="AN1865" s="29">
        <f>_xll.qlCalendarAdvance(Calendar,AN1864,AL1865,"f",,Trigger)</f>
        <v>52482</v>
      </c>
      <c r="AO1865" s="29">
        <f>_xll.qlInterestRateIndexMaturity(IborIndex&amp;Tenor,AN1865,Trigger)</f>
        <v>52512</v>
      </c>
      <c r="AP1865" s="66">
        <f>_xll.qlIndexFixing($Z$5,AM1865,,Trigger)</f>
        <v>1.535735422362805E-2</v>
      </c>
      <c r="AQ1865" s="66">
        <f>_xll.qlIndexFixing($AS$1,AN1865,,Trigger)</f>
        <v>1.5336428608085373E-2</v>
      </c>
      <c r="AR1865" s="189">
        <f t="shared" si="45"/>
        <v>0.20925615542677356</v>
      </c>
    </row>
    <row r="1866" spans="38:44" ht="11.25" customHeight="1" x14ac:dyDescent="0.25">
      <c r="AL1866" s="30" t="s">
        <v>38</v>
      </c>
      <c r="AM1866" s="29">
        <f>_xll.qlInterestRateIndexFixingDate(IborIndex&amp;Tenor,AN1866,Trigger)</f>
        <v>52485</v>
      </c>
      <c r="AN1866" s="29">
        <f>_xll.qlCalendarAdvance(Calendar,AN1865,AL1866,"f",,Trigger)</f>
        <v>52489</v>
      </c>
      <c r="AO1866" s="29">
        <f>_xll.qlInterestRateIndexMaturity(IborIndex&amp;Tenor,AN1866,Trigger)</f>
        <v>52519</v>
      </c>
      <c r="AP1866" s="66">
        <f>_xll.qlIndexFixing($Z$5,AM1866,,Trigger)</f>
        <v>1.5358773497387901E-2</v>
      </c>
      <c r="AQ1866" s="66">
        <f>_xll.qlIndexFixing($AS$1,AN1866,,Trigger)</f>
        <v>1.5339093889391031E-2</v>
      </c>
      <c r="AR1866" s="189">
        <f t="shared" si="45"/>
        <v>0.19679607996869741</v>
      </c>
    </row>
    <row r="1867" spans="38:44" ht="11.25" customHeight="1" x14ac:dyDescent="0.25">
      <c r="AL1867" s="30" t="s">
        <v>38</v>
      </c>
      <c r="AM1867" s="29">
        <f>_xll.qlInterestRateIndexFixingDate(IborIndex&amp;Tenor,AN1867,Trigger)</f>
        <v>52492</v>
      </c>
      <c r="AN1867" s="29">
        <f>_xll.qlCalendarAdvance(Calendar,AN1866,AL1867,"f",,Trigger)</f>
        <v>52496</v>
      </c>
      <c r="AO1867" s="29">
        <f>_xll.qlInterestRateIndexMaturity(IborIndex&amp;Tenor,AN1867,Trigger)</f>
        <v>52526</v>
      </c>
      <c r="AP1867" s="66">
        <f>_xll.qlIndexFixing($Z$5,AM1867,,Trigger)</f>
        <v>1.536023340398085E-2</v>
      </c>
      <c r="AQ1867" s="66">
        <f>_xll.qlIndexFixing($AS$1,AN1867,,Trigger)</f>
        <v>1.5341785859135648E-2</v>
      </c>
      <c r="AR1867" s="189">
        <f t="shared" si="45"/>
        <v>0.18447544845201502</v>
      </c>
    </row>
    <row r="1868" spans="38:44" ht="11.25" customHeight="1" x14ac:dyDescent="0.25">
      <c r="AL1868" s="30" t="s">
        <v>38</v>
      </c>
      <c r="AM1868" s="29">
        <f>_xll.qlInterestRateIndexFixingDate(IborIndex&amp;Tenor,AN1868,Trigger)</f>
        <v>52499</v>
      </c>
      <c r="AN1868" s="29">
        <f>_xll.qlCalendarAdvance(Calendar,AN1867,AL1868,"f",,Trigger)</f>
        <v>52503</v>
      </c>
      <c r="AO1868" s="29">
        <f>_xll.qlInterestRateIndexMaturity(IborIndex&amp;Tenor,AN1868,Trigger)</f>
        <v>52533</v>
      </c>
      <c r="AP1868" s="66">
        <f>_xll.qlIndexFixing($Z$5,AM1868,,Trigger)</f>
        <v>1.5361734052500964E-2</v>
      </c>
      <c r="AQ1868" s="66">
        <f>_xll.qlIndexFixing($AS$1,AN1868,,Trigger)</f>
        <v>1.5344504517339208E-2</v>
      </c>
      <c r="AR1868" s="189">
        <f t="shared" si="45"/>
        <v>0.17229535161755738</v>
      </c>
    </row>
    <row r="1869" spans="38:44" ht="11.25" customHeight="1" x14ac:dyDescent="0.25">
      <c r="AL1869" s="30" t="s">
        <v>38</v>
      </c>
      <c r="AM1869" s="29">
        <f>_xll.qlInterestRateIndexFixingDate(IborIndex&amp;Tenor,AN1869,Trigger)</f>
        <v>52506</v>
      </c>
      <c r="AN1869" s="29">
        <f>_xll.qlCalendarAdvance(Calendar,AN1868,AL1869,"f",,Trigger)</f>
        <v>52510</v>
      </c>
      <c r="AO1869" s="29">
        <f>_xll.qlInterestRateIndexMaturity(IborIndex&amp;Tenor,AN1869,Trigger)</f>
        <v>52541</v>
      </c>
      <c r="AP1869" s="66">
        <f>_xll.qlIndexFixing($Z$5,AM1869,,Trigger)</f>
        <v>1.5363717039702161E-2</v>
      </c>
      <c r="AQ1869" s="66">
        <f>_xll.qlIndexFixing($AS$1,AN1869,,Trigger)</f>
        <v>1.5347249864014201E-2</v>
      </c>
      <c r="AR1869" s="189">
        <f t="shared" si="45"/>
        <v>0.16467175687959884</v>
      </c>
    </row>
    <row r="1870" spans="38:44" ht="11.25" customHeight="1" x14ac:dyDescent="0.25">
      <c r="AL1870" s="30" t="s">
        <v>38</v>
      </c>
      <c r="AM1870" s="29">
        <f>_xll.qlInterestRateIndexFixingDate(IborIndex&amp;Tenor,AN1870,Trigger)</f>
        <v>52513</v>
      </c>
      <c r="AN1870" s="29">
        <f>_xll.qlCalendarAdvance(Calendar,AN1869,AL1870,"f",,Trigger)</f>
        <v>52517</v>
      </c>
      <c r="AO1870" s="29">
        <f>_xll.qlInterestRateIndexMaturity(IborIndex&amp;Tenor,AN1870,Trigger)</f>
        <v>52548</v>
      </c>
      <c r="AP1870" s="66">
        <f>_xll.qlIndexFixing($Z$5,AM1870,,Trigger)</f>
        <v>1.5365302502521256E-2</v>
      </c>
      <c r="AQ1870" s="66">
        <f>_xll.qlIndexFixing($AS$1,AN1870,,Trigger)</f>
        <v>1.5350021899190602E-2</v>
      </c>
      <c r="AR1870" s="189">
        <f t="shared" si="45"/>
        <v>0.15280603330653994</v>
      </c>
    </row>
    <row r="1871" spans="38:44" ht="11.25" customHeight="1" x14ac:dyDescent="0.25">
      <c r="AL1871" s="30" t="s">
        <v>38</v>
      </c>
      <c r="AM1871" s="29">
        <f>_xll.qlInterestRateIndexFixingDate(IborIndex&amp;Tenor,AN1871,Trigger)</f>
        <v>52520</v>
      </c>
      <c r="AN1871" s="29">
        <f>_xll.qlCalendarAdvance(Calendar,AN1870,AL1871,"f",,Trigger)</f>
        <v>52524</v>
      </c>
      <c r="AO1871" s="29">
        <f>_xll.qlInterestRateIndexMaturity(IborIndex&amp;Tenor,AN1871,Trigger)</f>
        <v>52555</v>
      </c>
      <c r="AP1871" s="66">
        <f>_xll.qlIndexFixing($Z$5,AM1871,,Trigger)</f>
        <v>1.5366929044093654E-2</v>
      </c>
      <c r="AQ1871" s="66">
        <f>_xll.qlIndexFixing($AS$1,AN1871,,Trigger)</f>
        <v>1.5352820622878405E-2</v>
      </c>
      <c r="AR1871" s="189">
        <f t="shared" si="45"/>
        <v>0.14108421215248967</v>
      </c>
    </row>
    <row r="1872" spans="38:44" ht="11.25" customHeight="1" x14ac:dyDescent="0.25">
      <c r="AL1872" s="30" t="s">
        <v>38</v>
      </c>
      <c r="AM1872" s="29">
        <f>_xll.qlInterestRateIndexFixingDate(IborIndex&amp;Tenor,AN1872,Trigger)</f>
        <v>52527</v>
      </c>
      <c r="AN1872" s="29">
        <f>_xll.qlCalendarAdvance(Calendar,AN1871,AL1872,"f",,Trigger)</f>
        <v>52531</v>
      </c>
      <c r="AO1872" s="29">
        <f>_xll.qlInterestRateIndexMaturity(IborIndex&amp;Tenor,AN1872,Trigger)</f>
        <v>52562</v>
      </c>
      <c r="AP1872" s="66">
        <f>_xll.qlIndexFixing($Z$5,AM1872,,Trigger)</f>
        <v>1.5368596773519181E-2</v>
      </c>
      <c r="AQ1872" s="66">
        <f>_xll.qlIndexFixing($AS$1,AN1872,,Trigger)</f>
        <v>1.5355646035105086E-2</v>
      </c>
      <c r="AR1872" s="189">
        <f t="shared" si="45"/>
        <v>0.12950738414094914</v>
      </c>
    </row>
    <row r="1873" spans="38:44" ht="11.25" customHeight="1" x14ac:dyDescent="0.25">
      <c r="AL1873" s="30" t="s">
        <v>38</v>
      </c>
      <c r="AM1873" s="29">
        <f>_xll.qlInterestRateIndexFixingDate(IborIndex&amp;Tenor,AN1873,Trigger)</f>
        <v>52534</v>
      </c>
      <c r="AN1873" s="29">
        <f>_xll.qlCalendarAdvance(Calendar,AN1872,AL1873,"f",,Trigger)</f>
        <v>52538</v>
      </c>
      <c r="AO1873" s="29">
        <f>_xll.qlInterestRateIndexMaturity(IborIndex&amp;Tenor,AN1873,Trigger)</f>
        <v>52568</v>
      </c>
      <c r="AP1873" s="66">
        <f>_xll.qlIndexFixing($Z$5,AM1873,,Trigger)</f>
        <v>1.536985224220011E-2</v>
      </c>
      <c r="AQ1873" s="66">
        <f>_xll.qlIndexFixing($AS$1,AN1873,,Trigger)</f>
        <v>1.5358498135885634E-2</v>
      </c>
      <c r="AR1873" s="189">
        <f t="shared" si="45"/>
        <v>0.11354106314476198</v>
      </c>
    </row>
    <row r="1874" spans="38:44" ht="11.25" customHeight="1" x14ac:dyDescent="0.25">
      <c r="AL1874" s="30" t="s">
        <v>38</v>
      </c>
      <c r="AM1874" s="29">
        <f>_xll.qlInterestRateIndexFixingDate(IborIndex&amp;Tenor,AN1874,Trigger)</f>
        <v>52541</v>
      </c>
      <c r="AN1874" s="29">
        <f>_xll.qlCalendarAdvance(Calendar,AN1873,AL1874,"f",,Trigger)</f>
        <v>52545</v>
      </c>
      <c r="AO1874" s="29">
        <f>_xll.qlInterestRateIndexMaturity(IborIndex&amp;Tenor,AN1874,Trigger)</f>
        <v>52575</v>
      </c>
      <c r="AP1874" s="66">
        <f>_xll.qlIndexFixing($Z$5,AM1874,,Trigger)</f>
        <v>1.5371599633215993E-2</v>
      </c>
      <c r="AQ1874" s="66">
        <f>_xll.qlIndexFixing($AS$1,AN1874,,Trigger)</f>
        <v>1.5361376925242531E-2</v>
      </c>
      <c r="AR1874" s="189">
        <f t="shared" si="45"/>
        <v>0.10222707973461809</v>
      </c>
    </row>
    <row r="1875" spans="38:44" ht="11.25" customHeight="1" x14ac:dyDescent="0.25">
      <c r="AL1875" s="30" t="s">
        <v>38</v>
      </c>
      <c r="AM1875" s="29">
        <f>_xll.qlInterestRateIndexFixingDate(IborIndex&amp;Tenor,AN1875,Trigger)</f>
        <v>52548</v>
      </c>
      <c r="AN1875" s="29">
        <f>_xll.qlCalendarAdvance(Calendar,AN1874,AL1875,"f",,Trigger)</f>
        <v>52552</v>
      </c>
      <c r="AO1875" s="29">
        <f>_xll.qlInterestRateIndexMaturity(IborIndex&amp;Tenor,AN1875,Trigger)</f>
        <v>52582</v>
      </c>
      <c r="AP1875" s="66">
        <f>_xll.qlIndexFixing($Z$5,AM1875,,Trigger)</f>
        <v>1.5373388529812182E-2</v>
      </c>
      <c r="AQ1875" s="66">
        <f>_xll.qlIndexFixing($AS$1,AN1875,,Trigger)</f>
        <v>1.5364282403195761E-2</v>
      </c>
      <c r="AR1875" s="189">
        <f t="shared" si="45"/>
        <v>9.1061266164205179E-2</v>
      </c>
    </row>
    <row r="1876" spans="38:44" ht="11.25" customHeight="1" x14ac:dyDescent="0.25">
      <c r="AL1876" s="30" t="s">
        <v>38</v>
      </c>
      <c r="AM1876" s="29">
        <f>_xll.qlInterestRateIndexFixingDate(IborIndex&amp;Tenor,AN1876,Trigger)</f>
        <v>52555</v>
      </c>
      <c r="AN1876" s="29">
        <f>_xll.qlCalendarAdvance(Calendar,AN1875,AL1876,"f",,Trigger)</f>
        <v>52559</v>
      </c>
      <c r="AO1876" s="29">
        <f>_xll.qlInterestRateIndexMaturity(IborIndex&amp;Tenor,AN1876,Trigger)</f>
        <v>52589</v>
      </c>
      <c r="AP1876" s="66">
        <f>_xll.qlIndexFixing($Z$5,AM1876,,Trigger)</f>
        <v>1.5375219041082744E-2</v>
      </c>
      <c r="AQ1876" s="66">
        <f>_xll.qlIndexFixing($AS$1,AN1876,,Trigger)</f>
        <v>1.5367214569765308E-2</v>
      </c>
      <c r="AR1876" s="189">
        <f t="shared" si="45"/>
        <v>8.0044713174354243E-2</v>
      </c>
    </row>
    <row r="1877" spans="38:44" ht="11.25" customHeight="1" x14ac:dyDescent="0.25">
      <c r="AL1877" s="30" t="s">
        <v>38</v>
      </c>
      <c r="AM1877" s="29">
        <f>_xll.qlInterestRateIndexFixingDate(IborIndex&amp;Tenor,AN1877,Trigger)</f>
        <v>52562</v>
      </c>
      <c r="AN1877" s="29">
        <f>_xll.qlCalendarAdvance(Calendar,AN1876,AL1877,"f",,Trigger)</f>
        <v>52566</v>
      </c>
      <c r="AO1877" s="29">
        <f>_xll.qlInterestRateIndexMaturity(IborIndex&amp;Tenor,AN1877,Trigger)</f>
        <v>52600</v>
      </c>
      <c r="AP1877" s="66">
        <f>_xll.qlIndexFixing($Z$5,AM1877,,Trigger)</f>
        <v>1.5378956239176478E-2</v>
      </c>
      <c r="AQ1877" s="66">
        <f>_xll.qlIndexFixing($AS$1,AN1877,,Trigger)</f>
        <v>1.5370173424973654E-2</v>
      </c>
      <c r="AR1877" s="189">
        <f t="shared" si="45"/>
        <v>8.7828142028237993E-2</v>
      </c>
    </row>
    <row r="1878" spans="38:44" ht="11.25" customHeight="1" x14ac:dyDescent="0.25">
      <c r="AL1878" s="30" t="s">
        <v>38</v>
      </c>
      <c r="AM1878" s="29">
        <f>_xll.qlInterestRateIndexFixingDate(IborIndex&amp;Tenor,AN1878,Trigger)</f>
        <v>52569</v>
      </c>
      <c r="AN1878" s="29">
        <f>_xll.qlCalendarAdvance(Calendar,AN1877,AL1878,"f",,Trigger)</f>
        <v>52573</v>
      </c>
      <c r="AO1878" s="29">
        <f>_xll.qlInterestRateIndexMaturity(IborIndex&amp;Tenor,AN1878,Trigger)</f>
        <v>52604</v>
      </c>
      <c r="AP1878" s="66">
        <f>_xll.qlIndexFixing($Z$5,AM1878,,Trigger)</f>
        <v>1.5379474204578282E-2</v>
      </c>
      <c r="AQ1878" s="66">
        <f>_xll.qlIndexFixing($AS$1,AN1878,,Trigger)</f>
        <v>1.5373158968840783E-2</v>
      </c>
      <c r="AR1878" s="189">
        <f t="shared" si="45"/>
        <v>6.3152357374987589E-2</v>
      </c>
    </row>
    <row r="1879" spans="38:44" ht="11.25" customHeight="1" x14ac:dyDescent="0.25">
      <c r="AL1879" s="30" t="s">
        <v>38</v>
      </c>
      <c r="AM1879" s="29">
        <f>_xll.qlInterestRateIndexFixingDate(IborIndex&amp;Tenor,AN1879,Trigger)</f>
        <v>52576</v>
      </c>
      <c r="AN1879" s="29">
        <f>_xll.qlCalendarAdvance(Calendar,AN1878,AL1879,"f",,Trigger)</f>
        <v>52580</v>
      </c>
      <c r="AO1879" s="29">
        <f>_xll.qlInterestRateIndexMaturity(IborIndex&amp;Tenor,AN1879,Trigger)</f>
        <v>52611</v>
      </c>
      <c r="AP1879" s="66">
        <f>_xll.qlIndexFixing($Z$5,AM1879,,Trigger)</f>
        <v>1.5381433303781146E-2</v>
      </c>
      <c r="AQ1879" s="66">
        <f>_xll.qlIndexFixing($AS$1,AN1879,,Trigger)</f>
        <v>1.5376171201389177E-2</v>
      </c>
      <c r="AR1879" s="189">
        <f t="shared" si="45"/>
        <v>5.262102391968837E-2</v>
      </c>
    </row>
    <row r="1880" spans="38:44" ht="11.25" customHeight="1" x14ac:dyDescent="0.25">
      <c r="AL1880" s="30" t="s">
        <v>38</v>
      </c>
      <c r="AM1880" s="29">
        <f>_xll.qlInterestRateIndexFixingDate(IborIndex&amp;Tenor,AN1880,Trigger)</f>
        <v>52583</v>
      </c>
      <c r="AN1880" s="29">
        <f>_xll.qlCalendarAdvance(Calendar,AN1879,AL1880,"f",,Trigger)</f>
        <v>52587</v>
      </c>
      <c r="AO1880" s="29">
        <f>_xll.qlInterestRateIndexMaturity(IborIndex&amp;Tenor,AN1880,Trigger)</f>
        <v>52618</v>
      </c>
      <c r="AP1880" s="66">
        <f>_xll.qlIndexFixing($Z$5,AM1880,,Trigger)</f>
        <v>1.5383434463646059E-2</v>
      </c>
      <c r="AQ1880" s="66">
        <f>_xll.qlIndexFixing($AS$1,AN1880,,Trigger)</f>
        <v>1.537921012263882E-2</v>
      </c>
      <c r="AR1880" s="189">
        <f t="shared" si="45"/>
        <v>4.2243410072386606E-2</v>
      </c>
    </row>
    <row r="1881" spans="38:44" ht="11.25" customHeight="1" x14ac:dyDescent="0.25">
      <c r="AL1881" s="30" t="s">
        <v>38</v>
      </c>
      <c r="AM1881" s="29">
        <f>_xll.qlInterestRateIndexFixingDate(IborIndex&amp;Tenor,AN1881,Trigger)</f>
        <v>52589</v>
      </c>
      <c r="AN1881" s="29">
        <f>_xll.qlCalendarAdvance(Calendar,AN1880,AL1881,"f",,Trigger)</f>
        <v>52594</v>
      </c>
      <c r="AO1881" s="29">
        <f>_xll.qlInterestRateIndexMaturity(IborIndex&amp;Tenor,AN1881,Trigger)</f>
        <v>52625</v>
      </c>
      <c r="AP1881" s="66">
        <f>_xll.qlIndexFixing($Z$5,AM1881,,Trigger)</f>
        <v>1.5385477793275428E-2</v>
      </c>
      <c r="AQ1881" s="66">
        <f>_xll.qlIndexFixing($AS$1,AN1881,,Trigger)</f>
        <v>1.5380627099187071E-2</v>
      </c>
      <c r="AR1881" s="189">
        <f t="shared" si="45"/>
        <v>4.8506940883569216E-2</v>
      </c>
    </row>
    <row r="1882" spans="38:44" ht="11.25" customHeight="1" x14ac:dyDescent="0.25">
      <c r="AL1882" s="30" t="s">
        <v>38</v>
      </c>
      <c r="AM1882" s="29">
        <f>_xll.qlInterestRateIndexFixingDate(IborIndex&amp;Tenor,AN1882,Trigger)</f>
        <v>52596</v>
      </c>
      <c r="AN1882" s="29">
        <f>_xll.qlCalendarAdvance(Calendar,AN1881,AL1882,"f",,Trigger)</f>
        <v>52601</v>
      </c>
      <c r="AO1882" s="29">
        <f>_xll.qlInterestRateIndexMaturity(IborIndex&amp;Tenor,AN1882,Trigger)</f>
        <v>52632</v>
      </c>
      <c r="AP1882" s="66">
        <f>_xll.qlIndexFixing($Z$5,AM1882,,Trigger)</f>
        <v>1.5387563401771656E-2</v>
      </c>
      <c r="AQ1882" s="66">
        <f>_xll.qlIndexFixing($AS$1,AN1882,,Trigger)</f>
        <v>1.5385368031326785E-2</v>
      </c>
      <c r="AR1882" s="189">
        <f t="shared" si="45"/>
        <v>2.1953704448709338E-2</v>
      </c>
    </row>
    <row r="1883" spans="38:44" ht="11.25" customHeight="1" x14ac:dyDescent="0.25">
      <c r="AL1883" s="30" t="s">
        <v>38</v>
      </c>
      <c r="AM1883" s="29">
        <f>_xll.qlInterestRateIndexFixingDate(IborIndex&amp;Tenor,AN1883,Trigger)</f>
        <v>52604</v>
      </c>
      <c r="AN1883" s="29">
        <f>_xll.qlCalendarAdvance(Calendar,AN1882,AL1883,"f",,Trigger)</f>
        <v>52608</v>
      </c>
      <c r="AO1883" s="29">
        <f>_xll.qlInterestRateIndexMaturity(IborIndex&amp;Tenor,AN1883,Trigger)</f>
        <v>52639</v>
      </c>
      <c r="AP1883" s="66">
        <f>_xll.qlIndexFixing($Z$5,AM1883,,Trigger)</f>
        <v>1.5389691398244882E-2</v>
      </c>
      <c r="AQ1883" s="66">
        <f>_xll.qlIndexFixing($AS$1,AN1883,,Trigger)</f>
        <v>1.5388487018812569E-2</v>
      </c>
      <c r="AR1883" s="189">
        <f t="shared" si="45"/>
        <v>1.2043794323131352E-2</v>
      </c>
    </row>
    <row r="1884" spans="38:44" ht="11.25" customHeight="1" x14ac:dyDescent="0.25">
      <c r="AL1884" s="30" t="s">
        <v>38</v>
      </c>
      <c r="AM1884" s="29">
        <f>_xll.qlInterestRateIndexFixingDate(IborIndex&amp;Tenor,AN1884,Trigger)</f>
        <v>52611</v>
      </c>
      <c r="AN1884" s="29">
        <f>_xll.qlCalendarAdvance(Calendar,AN1883,AL1884,"f",,Trigger)</f>
        <v>52615</v>
      </c>
      <c r="AO1884" s="29">
        <f>_xll.qlInterestRateIndexMaturity(IborIndex&amp;Tenor,AN1884,Trigger)</f>
        <v>52646</v>
      </c>
      <c r="AP1884" s="66">
        <f>_xll.qlIndexFixing($Z$5,AM1884,,Trigger)</f>
        <v>1.5391861891792357E-2</v>
      </c>
      <c r="AQ1884" s="66">
        <f>_xll.qlIndexFixing($AS$1,AN1884,,Trigger)</f>
        <v>1.5391632695084534E-2</v>
      </c>
      <c r="AR1884" s="189">
        <f t="shared" si="45"/>
        <v>2.2919670782280133E-3</v>
      </c>
    </row>
    <row r="1885" spans="38:44" ht="11.25" customHeight="1" x14ac:dyDescent="0.25">
      <c r="AL1885" s="30" t="s">
        <v>38</v>
      </c>
      <c r="AM1885" s="29">
        <f>_xll.qlInterestRateIndexFixingDate(IborIndex&amp;Tenor,AN1885,Trigger)</f>
        <v>52618</v>
      </c>
      <c r="AN1885" s="29">
        <f>_xll.qlCalendarAdvance(Calendar,AN1884,AL1885,"f",,Trigger)</f>
        <v>52622</v>
      </c>
      <c r="AO1885" s="29">
        <f>_xll.qlInterestRateIndexMaturity(IborIndex&amp;Tenor,AN1885,Trigger)</f>
        <v>52653</v>
      </c>
      <c r="AP1885" s="66">
        <f>_xll.qlIndexFixing($Z$5,AM1885,,Trigger)</f>
        <v>1.5394074991524218E-2</v>
      </c>
      <c r="AQ1885" s="66">
        <f>_xll.qlIndexFixing($AS$1,AN1885,,Trigger)</f>
        <v>1.5394805060170158E-2</v>
      </c>
      <c r="AR1885" s="189">
        <f t="shared" si="45"/>
        <v>-7.3006864594049592E-3</v>
      </c>
    </row>
    <row r="1886" spans="38:44" ht="11.25" customHeight="1" x14ac:dyDescent="0.25">
      <c r="AL1886" s="30" t="s">
        <v>38</v>
      </c>
      <c r="AM1886" s="29">
        <f>_xll.qlInterestRateIndexFixingDate(IborIndex&amp;Tenor,AN1886,Trigger)</f>
        <v>52625</v>
      </c>
      <c r="AN1886" s="29">
        <f>_xll.qlCalendarAdvance(Calendar,AN1885,AL1886,"f",,Trigger)</f>
        <v>52629</v>
      </c>
      <c r="AO1886" s="29">
        <f>_xll.qlInterestRateIndexMaturity(IborIndex&amp;Tenor,AN1886,Trigger)</f>
        <v>52658</v>
      </c>
      <c r="AP1886" s="66">
        <f>_xll.qlIndexFixing($Z$5,AM1886,,Trigger)</f>
        <v>1.53953434335065E-2</v>
      </c>
      <c r="AQ1886" s="66">
        <f>_xll.qlIndexFixing($AS$1,AN1886,,Trigger)</f>
        <v>1.539632487359432E-2</v>
      </c>
      <c r="AR1886" s="189">
        <f t="shared" si="45"/>
        <v>-9.8144008781921033E-3</v>
      </c>
    </row>
    <row r="1887" spans="38:44" ht="11.25" customHeight="1" x14ac:dyDescent="0.25">
      <c r="AL1887" s="30" t="s">
        <v>38</v>
      </c>
      <c r="AM1887" s="29">
        <f>_xll.qlInterestRateIndexFixingDate(IborIndex&amp;Tenor,AN1887,Trigger)</f>
        <v>52632</v>
      </c>
      <c r="AN1887" s="29">
        <f>_xll.qlCalendarAdvance(Calendar,AN1886,AL1887,"f",,Trigger)</f>
        <v>52636</v>
      </c>
      <c r="AO1887" s="29">
        <f>_xll.qlInterestRateIndexMaturity(IborIndex&amp;Tenor,AN1887,Trigger)</f>
        <v>52665</v>
      </c>
      <c r="AP1887" s="66">
        <f>_xll.qlIndexFixing($Z$5,AM1887,,Trigger)</f>
        <v>1.539763574138381E-2</v>
      </c>
      <c r="AQ1887" s="66">
        <f>_xll.qlIndexFixing($AS$1,AN1887,,Trigger)</f>
        <v>1.5399544484428809E-2</v>
      </c>
      <c r="AR1887" s="189">
        <f t="shared" si="45"/>
        <v>-1.9087430449989118E-2</v>
      </c>
    </row>
    <row r="1888" spans="38:44" ht="11.25" customHeight="1" x14ac:dyDescent="0.25">
      <c r="AL1888" s="30" t="s">
        <v>38</v>
      </c>
      <c r="AM1888" s="29">
        <f>_xll.qlInterestRateIndexFixingDate(IborIndex&amp;Tenor,AN1888,Trigger)</f>
        <v>52639</v>
      </c>
      <c r="AN1888" s="29">
        <f>_xll.qlCalendarAdvance(Calendar,AN1887,AL1888,"f",,Trigger)</f>
        <v>52643</v>
      </c>
      <c r="AO1888" s="29">
        <f>_xll.qlInterestRateIndexMaturity(IborIndex&amp;Tenor,AN1888,Trigger)</f>
        <v>52672</v>
      </c>
      <c r="AP1888" s="66">
        <f>_xll.qlIndexFixing($Z$5,AM1888,,Trigger)</f>
        <v>1.5399970963473992E-2</v>
      </c>
      <c r="AQ1888" s="66">
        <f>_xll.qlIndexFixing($AS$1,AN1888,,Trigger)</f>
        <v>1.5402790780626183E-2</v>
      </c>
      <c r="AR1888" s="189">
        <f t="shared" si="45"/>
        <v>-2.81981715219079E-2</v>
      </c>
    </row>
    <row r="1889" spans="38:44" ht="11.25" customHeight="1" x14ac:dyDescent="0.25">
      <c r="AL1889" s="30" t="s">
        <v>38</v>
      </c>
      <c r="AM1889" s="29">
        <f>_xll.qlInterestRateIndexFixingDate(IborIndex&amp;Tenor,AN1889,Trigger)</f>
        <v>52646</v>
      </c>
      <c r="AN1889" s="29">
        <f>_xll.qlCalendarAdvance(Calendar,AN1888,AL1889,"f",,Trigger)</f>
        <v>52650</v>
      </c>
      <c r="AO1889" s="29">
        <f>_xll.qlInterestRateIndexMaturity(IborIndex&amp;Tenor,AN1889,Trigger)</f>
        <v>52679</v>
      </c>
      <c r="AP1889" s="66">
        <f>_xll.qlIndexFixing($Z$5,AM1889,,Trigger)</f>
        <v>1.5402349208881496E-2</v>
      </c>
      <c r="AQ1889" s="66">
        <f>_xll.qlIndexFixing($AS$1,AN1889,,Trigger)</f>
        <v>1.540606376221125E-2</v>
      </c>
      <c r="AR1889" s="189">
        <f t="shared" si="45"/>
        <v>-3.714553329753692E-2</v>
      </c>
    </row>
    <row r="1890" spans="38:44" ht="11.25" customHeight="1" x14ac:dyDescent="0.25">
      <c r="AL1890" s="30" t="s">
        <v>38</v>
      </c>
      <c r="AM1890" s="29">
        <f>_xll.qlInterestRateIndexFixingDate(IborIndex&amp;Tenor,AN1890,Trigger)</f>
        <v>52653</v>
      </c>
      <c r="AN1890" s="29">
        <f>_xll.qlCalendarAdvance(Calendar,AN1889,AL1890,"f",,Trigger)</f>
        <v>52657</v>
      </c>
      <c r="AO1890" s="29">
        <f>_xll.qlInterestRateIndexMaturity(IborIndex&amp;Tenor,AN1890,Trigger)</f>
        <v>52688</v>
      </c>
      <c r="AP1890" s="66">
        <f>_xll.qlIndexFixing($Z$5,AM1890,,Trigger)</f>
        <v>1.5405783401677885E-2</v>
      </c>
      <c r="AQ1890" s="66">
        <f>_xll.qlIndexFixing($AS$1,AN1890,,Trigger)</f>
        <v>1.5411067218565055E-2</v>
      </c>
      <c r="AR1890" s="189">
        <f t="shared" si="45"/>
        <v>-5.283816887170778E-2</v>
      </c>
    </row>
    <row r="1891" spans="38:44" ht="11.25" customHeight="1" x14ac:dyDescent="0.25">
      <c r="AL1891" s="30" t="s">
        <v>38</v>
      </c>
      <c r="AM1891" s="29">
        <f>_xll.qlInterestRateIndexFixingDate(IborIndex&amp;Tenor,AN1891,Trigger)</f>
        <v>52660</v>
      </c>
      <c r="AN1891" s="29">
        <f>_xll.qlCalendarAdvance(Calendar,AN1890,AL1891,"f",,Trigger)</f>
        <v>52664</v>
      </c>
      <c r="AO1891" s="29">
        <f>_xll.qlInterestRateIndexMaturity(IborIndex&amp;Tenor,AN1891,Trigger)</f>
        <v>52695</v>
      </c>
      <c r="AP1891" s="66">
        <f>_xll.qlIndexFixing($Z$5,AM1891,,Trigger)</f>
        <v>1.5408254429761971E-2</v>
      </c>
      <c r="AQ1891" s="66">
        <f>_xll.qlIndexFixing($AS$1,AN1891,,Trigger)</f>
        <v>1.5414399716997262E-2</v>
      </c>
      <c r="AR1891" s="189">
        <f t="shared" si="45"/>
        <v>-6.1452872352919102E-2</v>
      </c>
    </row>
    <row r="1892" spans="38:44" ht="11.25" customHeight="1" x14ac:dyDescent="0.25">
      <c r="AL1892" s="30" t="s">
        <v>38</v>
      </c>
      <c r="AM1892" s="29">
        <f>_xll.qlInterestRateIndexFixingDate(IborIndex&amp;Tenor,AN1892,Trigger)</f>
        <v>52667</v>
      </c>
      <c r="AN1892" s="29">
        <f>_xll.qlCalendarAdvance(Calendar,AN1891,AL1892,"f",,Trigger)</f>
        <v>52671</v>
      </c>
      <c r="AO1892" s="29">
        <f>_xll.qlInterestRateIndexMaturity(IborIndex&amp;Tenor,AN1892,Trigger)</f>
        <v>52706</v>
      </c>
      <c r="AP1892" s="66">
        <f>_xll.qlIndexFixing($Z$5,AM1892,,Trigger)</f>
        <v>1.5412823992706999E-2</v>
      </c>
      <c r="AQ1892" s="66">
        <f>_xll.qlIndexFixing($AS$1,AN1892,,Trigger)</f>
        <v>1.5418331356107375E-2</v>
      </c>
      <c r="AR1892" s="189">
        <f t="shared" si="45"/>
        <v>-5.5073634003758448E-2</v>
      </c>
    </row>
    <row r="1893" spans="38:44" ht="11.25" customHeight="1" x14ac:dyDescent="0.25">
      <c r="AL1893" s="30" t="s">
        <v>38</v>
      </c>
      <c r="AM1893" s="29">
        <f>_xll.qlInterestRateIndexFixingDate(IborIndex&amp;Tenor,AN1893,Trigger)</f>
        <v>52674</v>
      </c>
      <c r="AN1893" s="29">
        <f>_xll.qlCalendarAdvance(Calendar,AN1892,AL1893,"f",,Trigger)</f>
        <v>52678</v>
      </c>
      <c r="AO1893" s="29">
        <f>_xll.qlInterestRateIndexMaturity(IborIndex&amp;Tenor,AN1893,Trigger)</f>
        <v>52709</v>
      </c>
      <c r="AP1893" s="66">
        <f>_xll.qlIndexFixing($Z$5,AM1893,,Trigger)</f>
        <v>1.5413326704852239E-2</v>
      </c>
      <c r="AQ1893" s="66">
        <f>_xll.qlIndexFixing($AS$1,AN1893,,Trigger)</f>
        <v>1.542114478080725E-2</v>
      </c>
      <c r="AR1893" s="189">
        <f t="shared" si="45"/>
        <v>-7.8180759550110918E-2</v>
      </c>
    </row>
    <row r="1894" spans="38:44" ht="11.25" customHeight="1" x14ac:dyDescent="0.25">
      <c r="AL1894" s="30" t="s">
        <v>38</v>
      </c>
      <c r="AM1894" s="29">
        <f>_xll.qlInterestRateIndexFixingDate(IborIndex&amp;Tenor,AN1894,Trigger)</f>
        <v>52681</v>
      </c>
      <c r="AN1894" s="29">
        <f>_xll.qlCalendarAdvance(Calendar,AN1893,AL1894,"f",,Trigger)</f>
        <v>52685</v>
      </c>
      <c r="AO1894" s="29">
        <f>_xll.qlInterestRateIndexMaturity(IborIndex&amp;Tenor,AN1894,Trigger)</f>
        <v>52716</v>
      </c>
      <c r="AP1894" s="66">
        <f>_xll.qlIndexFixing($Z$5,AM1894,,Trigger)</f>
        <v>1.5415928170081281E-2</v>
      </c>
      <c r="AQ1894" s="66">
        <f>_xll.qlIndexFixing($AS$1,AN1894,,Trigger)</f>
        <v>1.5422828951668641E-2</v>
      </c>
      <c r="AR1894" s="189">
        <f t="shared" si="45"/>
        <v>-6.900781587359725E-2</v>
      </c>
    </row>
    <row r="1895" spans="38:44" ht="11.25" customHeight="1" x14ac:dyDescent="0.25">
      <c r="AL1895" s="30" t="s">
        <v>38</v>
      </c>
      <c r="AM1895" s="29">
        <f>_xll.qlInterestRateIndexFixingDate(IborIndex&amp;Tenor,AN1895,Trigger)</f>
        <v>52688</v>
      </c>
      <c r="AN1895" s="29">
        <f>_xll.qlCalendarAdvance(Calendar,AN1894,AL1895,"f",,Trigger)</f>
        <v>52692</v>
      </c>
      <c r="AO1895" s="29">
        <f>_xll.qlInterestRateIndexMaturity(IborIndex&amp;Tenor,AN1895,Trigger)</f>
        <v>52722</v>
      </c>
      <c r="AP1895" s="66">
        <f>_xll.qlIndexFixing($Z$5,AM1895,,Trigger)</f>
        <v>1.5418050644192327E-2</v>
      </c>
      <c r="AQ1895" s="66">
        <f>_xll.qlIndexFixing($AS$1,AN1895,,Trigger)</f>
        <v>1.5427996600706206E-2</v>
      </c>
      <c r="AR1895" s="189">
        <f t="shared" si="45"/>
        <v>-9.945956513879306E-2</v>
      </c>
    </row>
    <row r="1896" spans="38:44" ht="11.25" customHeight="1" x14ac:dyDescent="0.25">
      <c r="AL1896" s="30" t="s">
        <v>38</v>
      </c>
      <c r="AM1896" s="29">
        <f>_xll.qlInterestRateIndexFixingDate(IborIndex&amp;Tenor,AN1896,Trigger)</f>
        <v>52695</v>
      </c>
      <c r="AN1896" s="29">
        <f>_xll.qlCalendarAdvance(Calendar,AN1895,AL1896,"f",,Trigger)</f>
        <v>52699</v>
      </c>
      <c r="AO1896" s="29">
        <f>_xll.qlInterestRateIndexMaturity(IborIndex&amp;Tenor,AN1896,Trigger)</f>
        <v>52729</v>
      </c>
      <c r="AP1896" s="66">
        <f>_xll.qlIndexFixing($Z$5,AM1896,,Trigger)</f>
        <v>1.5420736359807563E-2</v>
      </c>
      <c r="AQ1896" s="66">
        <f>_xll.qlIndexFixing($AS$1,AN1896,,Trigger)</f>
        <v>1.5431462544245877E-2</v>
      </c>
      <c r="AR1896" s="189">
        <f t="shared" si="45"/>
        <v>-0.10726184438314412</v>
      </c>
    </row>
    <row r="1897" spans="38:44" ht="11.25" customHeight="1" x14ac:dyDescent="0.25">
      <c r="AL1897" s="30" t="s">
        <v>38</v>
      </c>
      <c r="AM1897" s="29">
        <f>_xll.qlInterestRateIndexFixingDate(IborIndex&amp;Tenor,AN1897,Trigger)</f>
        <v>52700</v>
      </c>
      <c r="AN1897" s="29">
        <f>_xll.qlCalendarAdvance(Calendar,AN1896,AL1897,"f",,Trigger)</f>
        <v>52706</v>
      </c>
      <c r="AO1897" s="29">
        <f>_xll.qlInterestRateIndexMaturity(IborIndex&amp;Tenor,AN1897,Trigger)</f>
        <v>52736</v>
      </c>
      <c r="AP1897" s="66">
        <f>_xll.qlIndexFixing($Z$5,AM1897,,Trigger)</f>
        <v>1.5423465981221796E-2</v>
      </c>
      <c r="AQ1897" s="66">
        <f>_xll.qlIndexFixing($AS$1,AN1897,,Trigger)</f>
        <v>1.5434955176881482E-2</v>
      </c>
      <c r="AR1897" s="189">
        <f t="shared" si="45"/>
        <v>-0.11489195659686313</v>
      </c>
    </row>
    <row r="1898" spans="38:44" ht="11.25" customHeight="1" x14ac:dyDescent="0.25">
      <c r="AL1898" s="30" t="s">
        <v>38</v>
      </c>
      <c r="AM1898" s="29">
        <f>_xll.qlInterestRateIndexFixingDate(IborIndex&amp;Tenor,AN1898,Trigger)</f>
        <v>52709</v>
      </c>
      <c r="AN1898" s="29">
        <f>_xll.qlCalendarAdvance(Calendar,AN1897,AL1898,"f",,Trigger)</f>
        <v>52713</v>
      </c>
      <c r="AO1898" s="29">
        <f>_xll.qlInterestRateIndexMaturity(IborIndex&amp;Tenor,AN1898,Trigger)</f>
        <v>52743</v>
      </c>
      <c r="AP1898" s="66">
        <f>_xll.qlIndexFixing($Z$5,AM1898,,Trigger)</f>
        <v>1.5426239617545079E-2</v>
      </c>
      <c r="AQ1898" s="66">
        <f>_xll.qlIndexFixing($AS$1,AN1898,,Trigger)</f>
        <v>1.5438474498635502E-2</v>
      </c>
      <c r="AR1898" s="189">
        <f t="shared" si="45"/>
        <v>-0.122348810904227</v>
      </c>
    </row>
    <row r="1899" spans="38:44" ht="11.25" customHeight="1" x14ac:dyDescent="0.25">
      <c r="AL1899" s="30" t="s">
        <v>38</v>
      </c>
      <c r="AM1899" s="29">
        <f>_xll.qlInterestRateIndexFixingDate(IborIndex&amp;Tenor,AN1899,Trigger)</f>
        <v>52716</v>
      </c>
      <c r="AN1899" s="29">
        <f>_xll.qlCalendarAdvance(Calendar,AN1898,AL1899,"f",,Trigger)</f>
        <v>52720</v>
      </c>
      <c r="AO1899" s="29">
        <f>_xll.qlInterestRateIndexMaturity(IborIndex&amp;Tenor,AN1899,Trigger)</f>
        <v>52751</v>
      </c>
      <c r="AP1899" s="66">
        <f>_xll.qlIndexFixing($Z$5,AM1899,,Trigger)</f>
        <v>1.5429593137527904E-2</v>
      </c>
      <c r="AQ1899" s="66">
        <f>_xll.qlIndexFixing($AS$1,AN1899,,Trigger)</f>
        <v>1.5442020509535415E-2</v>
      </c>
      <c r="AR1899" s="189">
        <f t="shared" si="45"/>
        <v>-0.12427372007510484</v>
      </c>
    </row>
    <row r="1900" spans="38:44" ht="11.25" customHeight="1" x14ac:dyDescent="0.25">
      <c r="AL1900" s="30" t="s">
        <v>38</v>
      </c>
      <c r="AM1900" s="29">
        <f>_xll.qlInterestRateIndexFixingDate(IborIndex&amp;Tenor,AN1900,Trigger)</f>
        <v>52723</v>
      </c>
      <c r="AN1900" s="29">
        <f>_xll.qlCalendarAdvance(Calendar,AN1899,AL1900,"f",,Trigger)</f>
        <v>52727</v>
      </c>
      <c r="AO1900" s="29">
        <f>_xll.qlInterestRateIndexMaturity(IborIndex&amp;Tenor,AN1900,Trigger)</f>
        <v>52758</v>
      </c>
      <c r="AP1900" s="66">
        <f>_xll.qlIndexFixing($Z$5,AM1900,,Trigger)</f>
        <v>1.543245842306706E-2</v>
      </c>
      <c r="AQ1900" s="66">
        <f>_xll.qlIndexFixing($AS$1,AN1900,,Trigger)</f>
        <v>1.5445593209603703E-2</v>
      </c>
      <c r="AR1900" s="189">
        <f t="shared" si="45"/>
        <v>-0.13134786536642823</v>
      </c>
    </row>
    <row r="1901" spans="38:44" ht="11.25" customHeight="1" x14ac:dyDescent="0.25">
      <c r="AL1901" s="30" t="s">
        <v>38</v>
      </c>
      <c r="AM1901" s="29">
        <f>_xll.qlInterestRateIndexFixingDate(IborIndex&amp;Tenor,AN1901,Trigger)</f>
        <v>52730</v>
      </c>
      <c r="AN1901" s="29">
        <f>_xll.qlCalendarAdvance(Calendar,AN1900,AL1901,"f",,Trigger)</f>
        <v>52734</v>
      </c>
      <c r="AO1901" s="29">
        <f>_xll.qlInterestRateIndexMaturity(IborIndex&amp;Tenor,AN1901,Trigger)</f>
        <v>52765</v>
      </c>
      <c r="AP1901" s="66">
        <f>_xll.qlIndexFixing($Z$5,AM1901,,Trigger)</f>
        <v>1.5435368060558004E-2</v>
      </c>
      <c r="AQ1901" s="66">
        <f>_xll.qlIndexFixing($AS$1,AN1901,,Trigger)</f>
        <v>1.5449192598870343E-2</v>
      </c>
      <c r="AR1901" s="189">
        <f t="shared" si="45"/>
        <v>-0.13824538312338236</v>
      </c>
    </row>
    <row r="1902" spans="38:44" ht="11.25" customHeight="1" x14ac:dyDescent="0.25">
      <c r="AL1902" s="30" t="s">
        <v>38</v>
      </c>
      <c r="AM1902" s="29">
        <f>_xll.qlInterestRateIndexFixingDate(IborIndex&amp;Tenor,AN1902,Trigger)</f>
        <v>52737</v>
      </c>
      <c r="AN1902" s="29">
        <f>_xll.qlCalendarAdvance(Calendar,AN1901,AL1902,"f",,Trigger)</f>
        <v>52741</v>
      </c>
      <c r="AO1902" s="29">
        <f>_xll.qlInterestRateIndexMaturity(IborIndex&amp;Tenor,AN1902,Trigger)</f>
        <v>52772</v>
      </c>
      <c r="AP1902" s="66">
        <f>_xll.qlIndexFixing($Z$5,AM1902,,Trigger)</f>
        <v>1.5438322159113456E-2</v>
      </c>
      <c r="AQ1902" s="66">
        <f>_xll.qlIndexFixing($AS$1,AN1902,,Trigger)</f>
        <v>1.545281867735282E-2</v>
      </c>
      <c r="AR1902" s="189">
        <f t="shared" si="45"/>
        <v>-0.14496518239363876</v>
      </c>
    </row>
    <row r="1903" spans="38:44" ht="11.25" customHeight="1" x14ac:dyDescent="0.25">
      <c r="AL1903" s="30" t="s">
        <v>38</v>
      </c>
      <c r="AM1903" s="29">
        <f>_xll.qlInterestRateIndexFixingDate(IborIndex&amp;Tenor,AN1903,Trigger)</f>
        <v>52744</v>
      </c>
      <c r="AN1903" s="29">
        <f>_xll.qlCalendarAdvance(Calendar,AN1902,AL1903,"f",,Trigger)</f>
        <v>52748</v>
      </c>
      <c r="AO1903" s="29">
        <f>_xll.qlInterestRateIndexMaturity(IborIndex&amp;Tenor,AN1903,Trigger)</f>
        <v>52778</v>
      </c>
      <c r="AP1903" s="66">
        <f>_xll.qlIndexFixing($Z$5,AM1903,,Trigger)</f>
        <v>1.544077184158521E-2</v>
      </c>
      <c r="AQ1903" s="66">
        <f>_xll.qlIndexFixing($AS$1,AN1903,,Trigger)</f>
        <v>1.5456471445083608E-2</v>
      </c>
      <c r="AR1903" s="189">
        <f t="shared" si="45"/>
        <v>-0.15699603498398051</v>
      </c>
    </row>
    <row r="1904" spans="38:44" ht="11.25" customHeight="1" x14ac:dyDescent="0.25">
      <c r="AL1904" s="30" t="s">
        <v>38</v>
      </c>
      <c r="AM1904" s="29">
        <f>_xll.qlInterestRateIndexFixingDate(IborIndex&amp;Tenor,AN1904,Trigger)</f>
        <v>52751</v>
      </c>
      <c r="AN1904" s="29">
        <f>_xll.qlCalendarAdvance(Calendar,AN1903,AL1904,"f",,Trigger)</f>
        <v>52755</v>
      </c>
      <c r="AO1904" s="29">
        <f>_xll.qlInterestRateIndexMaturity(IborIndex&amp;Tenor,AN1904,Trigger)</f>
        <v>52785</v>
      </c>
      <c r="AP1904" s="66">
        <f>_xll.qlIndexFixing($Z$5,AM1904,,Trigger)</f>
        <v>1.5443811858644629E-2</v>
      </c>
      <c r="AQ1904" s="66">
        <f>_xll.qlIndexFixing($AS$1,AN1904,,Trigger)</f>
        <v>1.5460150902087688E-2</v>
      </c>
      <c r="AR1904" s="189">
        <f t="shared" si="45"/>
        <v>-0.16339043443058809</v>
      </c>
    </row>
    <row r="1905" spans="38:44" ht="11.25" customHeight="1" x14ac:dyDescent="0.25">
      <c r="AL1905" s="30" t="s">
        <v>38</v>
      </c>
      <c r="AM1905" s="29">
        <f>_xll.qlInterestRateIndexFixingDate(IborIndex&amp;Tenor,AN1905,Trigger)</f>
        <v>52758</v>
      </c>
      <c r="AN1905" s="29">
        <f>_xll.qlCalendarAdvance(Calendar,AN1904,AL1905,"f",,Trigger)</f>
        <v>52762</v>
      </c>
      <c r="AO1905" s="29">
        <f>_xll.qlInterestRateIndexMaturity(IborIndex&amp;Tenor,AN1905,Trigger)</f>
        <v>52792</v>
      </c>
      <c r="AP1905" s="66">
        <f>_xll.qlIndexFixing($Z$5,AM1905,,Trigger)</f>
        <v>1.544689665438348E-2</v>
      </c>
      <c r="AQ1905" s="66">
        <f>_xll.qlIndexFixing($AS$1,AN1905,,Trigger)</f>
        <v>1.5463857048387541E-2</v>
      </c>
      <c r="AR1905" s="189">
        <f t="shared" si="45"/>
        <v>-0.16960394004061907</v>
      </c>
    </row>
    <row r="1906" spans="38:44" ht="11.25" customHeight="1" x14ac:dyDescent="0.25">
      <c r="AL1906" s="30" t="s">
        <v>38</v>
      </c>
      <c r="AM1906" s="29">
        <f>_xll.qlInterestRateIndexFixingDate(IborIndex&amp;Tenor,AN1906,Trigger)</f>
        <v>52765</v>
      </c>
      <c r="AN1906" s="29">
        <f>_xll.qlCalendarAdvance(Calendar,AN1905,AL1906,"f",,Trigger)</f>
        <v>52769</v>
      </c>
      <c r="AO1906" s="29">
        <f>_xll.qlInterestRateIndexMaturity(IborIndex&amp;Tenor,AN1906,Trigger)</f>
        <v>52799</v>
      </c>
      <c r="AP1906" s="66">
        <f>_xll.qlIndexFixing($Z$5,AM1906,,Trigger)</f>
        <v>1.5450026337906486E-2</v>
      </c>
      <c r="AQ1906" s="66">
        <f>_xll.qlIndexFixing($AS$1,AN1906,,Trigger)</f>
        <v>1.5467589884015642E-2</v>
      </c>
      <c r="AR1906" s="189">
        <f t="shared" si="45"/>
        <v>-0.17563546109156114</v>
      </c>
    </row>
    <row r="1907" spans="38:44" ht="11.25" customHeight="1" x14ac:dyDescent="0.25">
      <c r="AL1907" s="30" t="s">
        <v>38</v>
      </c>
      <c r="AM1907" s="29">
        <f>_xll.qlInterestRateIndexFixingDate(IborIndex&amp;Tenor,AN1907,Trigger)</f>
        <v>52772</v>
      </c>
      <c r="AN1907" s="29">
        <f>_xll.qlCalendarAdvance(Calendar,AN1906,AL1907,"f",,Trigger)</f>
        <v>52776</v>
      </c>
      <c r="AO1907" s="29">
        <f>_xll.qlInterestRateIndexMaturity(IborIndex&amp;Tenor,AN1907,Trigger)</f>
        <v>52806</v>
      </c>
      <c r="AP1907" s="66">
        <f>_xll.qlIndexFixing($Z$5,AM1907,,Trigger)</f>
        <v>1.5453201018334362E-2</v>
      </c>
      <c r="AQ1907" s="66">
        <f>_xll.qlIndexFixing($AS$1,AN1907,,Trigger)</f>
        <v>1.5469540656608586E-2</v>
      </c>
      <c r="AR1907" s="189">
        <f t="shared" si="45"/>
        <v>-0.16339638274224036</v>
      </c>
    </row>
    <row r="1908" spans="38:44" ht="11.25" customHeight="1" x14ac:dyDescent="0.25">
      <c r="AL1908" s="30" t="s">
        <v>38</v>
      </c>
      <c r="AM1908" s="29">
        <f>_xll.qlInterestRateIndexFixingDate(IborIndex&amp;Tenor,AN1908,Trigger)</f>
        <v>52779</v>
      </c>
      <c r="AN1908" s="29">
        <f>_xll.qlCalendarAdvance(Calendar,AN1907,AL1908,"f",,Trigger)</f>
        <v>52783</v>
      </c>
      <c r="AO1908" s="29">
        <f>_xll.qlInterestRateIndexMaturity(IborIndex&amp;Tenor,AN1908,Trigger)</f>
        <v>52814</v>
      </c>
      <c r="AP1908" s="66">
        <f>_xll.qlIndexFixing($Z$5,AM1908,,Trigger)</f>
        <v>1.5456986543386409E-2</v>
      </c>
      <c r="AQ1908" s="66">
        <f>_xll.qlIndexFixing($AS$1,AN1908,,Trigger)</f>
        <v>1.5475135623349012E-2</v>
      </c>
      <c r="AR1908" s="189">
        <f t="shared" si="45"/>
        <v>-0.18149079962602802</v>
      </c>
    </row>
    <row r="1909" spans="38:44" ht="11.25" customHeight="1" x14ac:dyDescent="0.25">
      <c r="AL1909" s="30" t="s">
        <v>38</v>
      </c>
      <c r="AM1909" s="29">
        <f>_xll.qlInterestRateIndexFixingDate(IborIndex&amp;Tenor,AN1909,Trigger)</f>
        <v>52786</v>
      </c>
      <c r="AN1909" s="29">
        <f>_xll.qlCalendarAdvance(Calendar,AN1908,AL1909,"f",,Trigger)</f>
        <v>52790</v>
      </c>
      <c r="AO1909" s="29">
        <f>_xll.qlInterestRateIndexMaturity(IborIndex&amp;Tenor,AN1909,Trigger)</f>
        <v>52821</v>
      </c>
      <c r="AP1909" s="66">
        <f>_xll.qlIndexFixing($Z$5,AM1909,,Trigger)</f>
        <v>1.5460254924688785E-2</v>
      </c>
      <c r="AQ1909" s="66">
        <f>_xll.qlIndexFixing($AS$1,AN1909,,Trigger)</f>
        <v>1.547894852710674E-2</v>
      </c>
      <c r="AR1909" s="189">
        <f t="shared" si="45"/>
        <v>-0.18693602417954244</v>
      </c>
    </row>
    <row r="1910" spans="38:44" ht="11.25" customHeight="1" x14ac:dyDescent="0.25">
      <c r="AL1910" s="30" t="s">
        <v>38</v>
      </c>
      <c r="AM1910" s="29">
        <f>_xll.qlInterestRateIndexFixingDate(IborIndex&amp;Tenor,AN1910,Trigger)</f>
        <v>52793</v>
      </c>
      <c r="AN1910" s="29">
        <f>_xll.qlCalendarAdvance(Calendar,AN1909,AL1910,"f",,Trigger)</f>
        <v>52797</v>
      </c>
      <c r="AO1910" s="29">
        <f>_xll.qlInterestRateIndexMaturity(IborIndex&amp;Tenor,AN1910,Trigger)</f>
        <v>52828</v>
      </c>
      <c r="AP1910" s="66">
        <f>_xll.qlIndexFixing($Z$5,AM1910,,Trigger)</f>
        <v>1.5463568640006413E-2</v>
      </c>
      <c r="AQ1910" s="66">
        <f>_xll.qlIndexFixing($AS$1,AN1910,,Trigger)</f>
        <v>1.5482788120302626E-2</v>
      </c>
      <c r="AR1910" s="189">
        <f t="shared" si="45"/>
        <v>-0.19219480296213398</v>
      </c>
    </row>
    <row r="1911" spans="38:44" ht="11.25" customHeight="1" x14ac:dyDescent="0.25">
      <c r="AL1911" s="30" t="s">
        <v>38</v>
      </c>
      <c r="AM1911" s="29">
        <f>_xll.qlInterestRateIndexFixingDate(IborIndex&amp;Tenor,AN1911,Trigger)</f>
        <v>52800</v>
      </c>
      <c r="AN1911" s="29">
        <f>_xll.qlCalendarAdvance(Calendar,AN1910,AL1911,"f",,Trigger)</f>
        <v>52804</v>
      </c>
      <c r="AO1911" s="29">
        <f>_xll.qlInterestRateIndexMaturity(IborIndex&amp;Tenor,AN1911,Trigger)</f>
        <v>52835</v>
      </c>
      <c r="AP1911" s="66">
        <f>_xll.qlIndexFixing($Z$5,AM1911,,Trigger)</f>
        <v>1.5466927798454589E-2</v>
      </c>
      <c r="AQ1911" s="66">
        <f>_xll.qlIndexFixing($AS$1,AN1911,,Trigger)</f>
        <v>1.5486654402954159E-2</v>
      </c>
      <c r="AR1911" s="189">
        <f t="shared" si="45"/>
        <v>-0.19726604499569617</v>
      </c>
    </row>
    <row r="1912" spans="38:44" ht="11.25" customHeight="1" x14ac:dyDescent="0.25">
      <c r="AL1912" s="30" t="s">
        <v>38</v>
      </c>
      <c r="AM1912" s="29">
        <f>_xll.qlInterestRateIndexFixingDate(IborIndex&amp;Tenor,AN1912,Trigger)</f>
        <v>52807</v>
      </c>
      <c r="AN1912" s="29">
        <f>_xll.qlCalendarAdvance(Calendar,AN1911,AL1912,"f",,Trigger)</f>
        <v>52811</v>
      </c>
      <c r="AO1912" s="29">
        <f>_xll.qlInterestRateIndexMaturity(IborIndex&amp;Tenor,AN1912,Trigger)</f>
        <v>52842</v>
      </c>
      <c r="AP1912" s="66">
        <f>_xll.qlIndexFixing($Z$5,AM1912,,Trigger)</f>
        <v>1.5470330525403829E-2</v>
      </c>
      <c r="AQ1912" s="66">
        <f>_xll.qlIndexFixing($AS$1,AN1912,,Trigger)</f>
        <v>1.5490547375093811E-2</v>
      </c>
      <c r="AR1912" s="189">
        <f t="shared" si="45"/>
        <v>-0.20216849689981553</v>
      </c>
    </row>
    <row r="1913" spans="38:44" ht="11.25" customHeight="1" x14ac:dyDescent="0.25">
      <c r="AL1913" s="30" t="s">
        <v>38</v>
      </c>
      <c r="AM1913" s="29">
        <f>_xll.qlInterestRateIndexFixingDate(IborIndex&amp;Tenor,AN1913,Trigger)</f>
        <v>52814</v>
      </c>
      <c r="AN1913" s="29">
        <f>_xll.qlCalendarAdvance(Calendar,AN1912,AL1913,"f",,Trigger)</f>
        <v>52818</v>
      </c>
      <c r="AO1913" s="29">
        <f>_xll.qlInterestRateIndexMaturity(IborIndex&amp;Tenor,AN1913,Trigger)</f>
        <v>52849</v>
      </c>
      <c r="AP1913" s="66">
        <f>_xll.qlIndexFixing($Z$5,AM1913,,Trigger)</f>
        <v>1.5473654687056866E-2</v>
      </c>
      <c r="AQ1913" s="66">
        <f>_xll.qlIndexFixing($AS$1,AN1913,,Trigger)</f>
        <v>1.5494467036746562E-2</v>
      </c>
      <c r="AR1913" s="189">
        <f t="shared" si="45"/>
        <v>-0.20812349689695864</v>
      </c>
    </row>
    <row r="1914" spans="38:44" ht="11.25" customHeight="1" x14ac:dyDescent="0.25">
      <c r="AL1914" s="30" t="s">
        <v>38</v>
      </c>
      <c r="AM1914" s="29">
        <f>_xll.qlInterestRateIndexFixingDate(IborIndex&amp;Tenor,AN1914,Trigger)</f>
        <v>52821</v>
      </c>
      <c r="AN1914" s="29">
        <f>_xll.qlCalendarAdvance(Calendar,AN1913,AL1914,"f",,Trigger)</f>
        <v>52825</v>
      </c>
      <c r="AO1914" s="29">
        <f>_xll.qlInterestRateIndexMaturity(IborIndex&amp;Tenor,AN1914,Trigger)</f>
        <v>52856</v>
      </c>
      <c r="AP1914" s="66">
        <f>_xll.qlIndexFixing($Z$5,AM1914,,Trigger)</f>
        <v>1.547682399871643E-2</v>
      </c>
      <c r="AQ1914" s="66">
        <f>_xll.qlIndexFixing($AS$1,AN1914,,Trigger)</f>
        <v>1.5498413387939891E-2</v>
      </c>
      <c r="AR1914" s="189">
        <f t="shared" si="45"/>
        <v>-0.2158938922346143</v>
      </c>
    </row>
    <row r="1915" spans="38:44" ht="11.25" customHeight="1" x14ac:dyDescent="0.25">
      <c r="AL1915" s="30" t="s">
        <v>38</v>
      </c>
      <c r="AM1915" s="29">
        <f>_xll.qlInterestRateIndexFixingDate(IborIndex&amp;Tenor,AN1915,Trigger)</f>
        <v>52828</v>
      </c>
      <c r="AN1915" s="29">
        <f>_xll.qlCalendarAdvance(Calendar,AN1914,AL1915,"f",,Trigger)</f>
        <v>52832</v>
      </c>
      <c r="AO1915" s="29">
        <f>_xll.qlInterestRateIndexMaturity(IborIndex&amp;Tenor,AN1915,Trigger)</f>
        <v>52863</v>
      </c>
      <c r="AP1915" s="66">
        <f>_xll.qlIndexFixing($Z$5,AM1915,,Trigger)</f>
        <v>1.5479832883955458E-2</v>
      </c>
      <c r="AQ1915" s="66">
        <f>_xll.qlIndexFixing($AS$1,AN1915,,Trigger)</f>
        <v>1.550238642870877E-2</v>
      </c>
      <c r="AR1915" s="189">
        <f t="shared" si="45"/>
        <v>-0.22553544753311713</v>
      </c>
    </row>
    <row r="1916" spans="38:44" ht="11.25" customHeight="1" x14ac:dyDescent="0.25">
      <c r="AL1916" s="30" t="s">
        <v>38</v>
      </c>
      <c r="AM1916" s="29">
        <f>_xll.qlInterestRateIndexFixingDate(IborIndex&amp;Tenor,AN1916,Trigger)</f>
        <v>52835</v>
      </c>
      <c r="AN1916" s="29">
        <f>_xll.qlCalendarAdvance(Calendar,AN1915,AL1916,"f",,Trigger)</f>
        <v>52839</v>
      </c>
      <c r="AO1916" s="29">
        <f>_xll.qlInterestRateIndexMaturity(IborIndex&amp;Tenor,AN1916,Trigger)</f>
        <v>52870</v>
      </c>
      <c r="AP1916" s="66">
        <f>_xll.qlIndexFixing($Z$5,AM1916,,Trigger)</f>
        <v>1.5482675752396759E-2</v>
      </c>
      <c r="AQ1916" s="66">
        <f>_xll.qlIndexFixing($AS$1,AN1916,,Trigger)</f>
        <v>1.5506386159070684E-2</v>
      </c>
      <c r="AR1916" s="189">
        <f t="shared" si="45"/>
        <v>-0.23710406673925141</v>
      </c>
    </row>
    <row r="1917" spans="38:44" ht="11.25" customHeight="1" x14ac:dyDescent="0.25">
      <c r="AL1917" s="30" t="s">
        <v>38</v>
      </c>
      <c r="AM1917" s="29">
        <f>_xll.qlInterestRateIndexFixingDate(IborIndex&amp;Tenor,AN1917,Trigger)</f>
        <v>52842</v>
      </c>
      <c r="AN1917" s="29">
        <f>_xll.qlCalendarAdvance(Calendar,AN1916,AL1917,"f",,Trigger)</f>
        <v>52846</v>
      </c>
      <c r="AO1917" s="29">
        <f>_xll.qlInterestRateIndexMaturity(IborIndex&amp;Tenor,AN1917,Trigger)</f>
        <v>52876</v>
      </c>
      <c r="AP1917" s="66">
        <f>_xll.qlIndexFixing($Z$5,AM1917,,Trigger)</f>
        <v>1.5484868396392848E-2</v>
      </c>
      <c r="AQ1917" s="66">
        <f>_xll.qlIndexFixing($AS$1,AN1917,,Trigger)</f>
        <v>1.5510412579063104E-2</v>
      </c>
      <c r="AR1917" s="189">
        <f t="shared" si="45"/>
        <v>-0.25544182670256266</v>
      </c>
    </row>
    <row r="1918" spans="38:44" ht="11.25" customHeight="1" x14ac:dyDescent="0.25">
      <c r="AL1918" s="30" t="s">
        <v>38</v>
      </c>
      <c r="AM1918" s="29">
        <f>_xll.qlInterestRateIndexFixingDate(IborIndex&amp;Tenor,AN1918,Trigger)</f>
        <v>52849</v>
      </c>
      <c r="AN1918" s="29">
        <f>_xll.qlCalendarAdvance(Calendar,AN1917,AL1918,"f",,Trigger)</f>
        <v>52853</v>
      </c>
      <c r="AO1918" s="29">
        <f>_xll.qlInterestRateIndexMaturity(IborIndex&amp;Tenor,AN1918,Trigger)</f>
        <v>52883</v>
      </c>
      <c r="AP1918" s="66">
        <f>_xll.qlIndexFixing($Z$5,AM1918,,Trigger)</f>
        <v>1.5487600942051927E-2</v>
      </c>
      <c r="AQ1918" s="66">
        <f>_xll.qlIndexFixing($AS$1,AN1918,,Trigger)</f>
        <v>1.5514465688708512E-2</v>
      </c>
      <c r="AR1918" s="189">
        <f t="shared" si="45"/>
        <v>-0.26864746656585226</v>
      </c>
    </row>
    <row r="1919" spans="38:44" ht="11.25" customHeight="1" x14ac:dyDescent="0.25">
      <c r="AL1919" s="30" t="s">
        <v>38</v>
      </c>
      <c r="AM1919" s="29">
        <f>_xll.qlInterestRateIndexFixingDate(IborIndex&amp;Tenor,AN1919,Trigger)</f>
        <v>52856</v>
      </c>
      <c r="AN1919" s="29">
        <f>_xll.qlCalendarAdvance(Calendar,AN1918,AL1919,"f",,Trigger)</f>
        <v>52860</v>
      </c>
      <c r="AO1919" s="29">
        <f>_xll.qlInterestRateIndexMaturity(IborIndex&amp;Tenor,AN1919,Trigger)</f>
        <v>52890</v>
      </c>
      <c r="AP1919" s="66">
        <f>_xll.qlIndexFixing($Z$5,AM1919,,Trigger)</f>
        <v>1.5490354479636537E-2</v>
      </c>
      <c r="AQ1919" s="66">
        <f>_xll.qlIndexFixing($AS$1,AN1919,,Trigger)</f>
        <v>1.5518545488044377E-2</v>
      </c>
      <c r="AR1919" s="189">
        <f t="shared" si="45"/>
        <v>-0.28191008407840723</v>
      </c>
    </row>
    <row r="1920" spans="38:44" ht="11.25" customHeight="1" x14ac:dyDescent="0.25">
      <c r="AL1920" s="30" t="s">
        <v>38</v>
      </c>
      <c r="AM1920" s="29">
        <f>_xll.qlInterestRateIndexFixingDate(IborIndex&amp;Tenor,AN1920,Trigger)</f>
        <v>52863</v>
      </c>
      <c r="AN1920" s="29">
        <f>_xll.qlCalendarAdvance(Calendar,AN1919,AL1920,"f",,Trigger)</f>
        <v>52867</v>
      </c>
      <c r="AO1920" s="29">
        <f>_xll.qlInterestRateIndexMaturity(IborIndex&amp;Tenor,AN1920,Trigger)</f>
        <v>52897</v>
      </c>
      <c r="AP1920" s="66">
        <f>_xll.qlIndexFixing($Z$5,AM1920,,Trigger)</f>
        <v>1.549312905646083E-2</v>
      </c>
      <c r="AQ1920" s="66">
        <f>_xll.qlIndexFixing($AS$1,AN1920,,Trigger)</f>
        <v>1.5522651977088187E-2</v>
      </c>
      <c r="AR1920" s="189">
        <f t="shared" si="45"/>
        <v>-0.29522920627356175</v>
      </c>
    </row>
    <row r="1921" spans="38:44" ht="11.25" customHeight="1" x14ac:dyDescent="0.25">
      <c r="AL1921" s="30" t="s">
        <v>38</v>
      </c>
      <c r="AM1921" s="29">
        <f>_xll.qlInterestRateIndexFixingDate(IborIndex&amp;Tenor,AN1921,Trigger)</f>
        <v>52870</v>
      </c>
      <c r="AN1921" s="29">
        <f>_xll.qlCalendarAdvance(Calendar,AN1920,AL1921,"f",,Trigger)</f>
        <v>52874</v>
      </c>
      <c r="AO1921" s="29">
        <f>_xll.qlInterestRateIndexMaturity(IborIndex&amp;Tenor,AN1921,Trigger)</f>
        <v>52905</v>
      </c>
      <c r="AP1921" s="66">
        <f>_xll.qlIndexFixing($Z$5,AM1921,,Trigger)</f>
        <v>1.5496459689691549E-2</v>
      </c>
      <c r="AQ1921" s="66">
        <f>_xll.qlIndexFixing($AS$1,AN1921,,Trigger)</f>
        <v>1.5526785155874911E-2</v>
      </c>
      <c r="AR1921" s="189">
        <f t="shared" si="45"/>
        <v>-0.30325466183362193</v>
      </c>
    </row>
    <row r="1922" spans="38:44" ht="11.25" customHeight="1" x14ac:dyDescent="0.25">
      <c r="AL1922" s="30" t="s">
        <v>38</v>
      </c>
      <c r="AM1922" s="29">
        <f>_xll.qlInterestRateIndexFixingDate(IborIndex&amp;Tenor,AN1922,Trigger)</f>
        <v>52877</v>
      </c>
      <c r="AN1922" s="29">
        <f>_xll.qlCalendarAdvance(Calendar,AN1921,AL1922,"f",,Trigger)</f>
        <v>52881</v>
      </c>
      <c r="AO1922" s="29">
        <f>_xll.qlInterestRateIndexMaturity(IborIndex&amp;Tenor,AN1922,Trigger)</f>
        <v>52912</v>
      </c>
      <c r="AP1922" s="66">
        <f>_xll.qlIndexFixing($Z$5,AM1922,,Trigger)</f>
        <v>1.5499278122017783E-2</v>
      </c>
      <c r="AQ1922" s="66">
        <f>_xll.qlIndexFixing($AS$1,AN1922,,Trigger)</f>
        <v>1.5530945024434528E-2</v>
      </c>
      <c r="AR1922" s="189">
        <f t="shared" si="45"/>
        <v>-0.31666902416745135</v>
      </c>
    </row>
    <row r="1923" spans="38:44" ht="11.25" customHeight="1" x14ac:dyDescent="0.25">
      <c r="AL1923" s="30" t="s">
        <v>38</v>
      </c>
      <c r="AM1923" s="29">
        <f>_xll.qlInterestRateIndexFixingDate(IborIndex&amp;Tenor,AN1923,Trigger)</f>
        <v>52884</v>
      </c>
      <c r="AN1923" s="29">
        <f>_xll.qlCalendarAdvance(Calendar,AN1922,AL1923,"f",,Trigger)</f>
        <v>52888</v>
      </c>
      <c r="AO1923" s="29">
        <f>_xll.qlInterestRateIndexMaturity(IborIndex&amp;Tenor,AN1923,Trigger)</f>
        <v>52919</v>
      </c>
      <c r="AP1923" s="66">
        <f>_xll.qlIndexFixing($Z$5,AM1923,,Trigger)</f>
        <v>1.55021177398464E-2</v>
      </c>
      <c r="AQ1923" s="66">
        <f>_xll.qlIndexFixing($AS$1,AN1923,,Trigger)</f>
        <v>1.5535131582797013E-2</v>
      </c>
      <c r="AR1923" s="189">
        <f t="shared" ref="AR1923:AR1986" si="46">(AP1923-AQ1923)*10000</f>
        <v>-0.33013842950612227</v>
      </c>
    </row>
    <row r="1924" spans="38:44" ht="11.25" customHeight="1" x14ac:dyDescent="0.25">
      <c r="AL1924" s="30" t="s">
        <v>38</v>
      </c>
      <c r="AM1924" s="29">
        <f>_xll.qlInterestRateIndexFixingDate(IborIndex&amp;Tenor,AN1924,Trigger)</f>
        <v>52891</v>
      </c>
      <c r="AN1924" s="29">
        <f>_xll.qlCalendarAdvance(Calendar,AN1923,AL1924,"f",,Trigger)</f>
        <v>52895</v>
      </c>
      <c r="AO1924" s="29">
        <f>_xll.qlInterestRateIndexMaturity(IborIndex&amp;Tenor,AN1924,Trigger)</f>
        <v>52926</v>
      </c>
      <c r="AP1924" s="66">
        <f>_xll.qlIndexFixing($Z$5,AM1924,,Trigger)</f>
        <v>1.5504978590499549E-2</v>
      </c>
      <c r="AQ1924" s="66">
        <f>_xll.qlIndexFixing($AS$1,AN1924,,Trigger)</f>
        <v>1.5539344830987345E-2</v>
      </c>
      <c r="AR1924" s="189">
        <f t="shared" si="46"/>
        <v>-0.34366240487795563</v>
      </c>
    </row>
    <row r="1925" spans="38:44" ht="11.25" customHeight="1" x14ac:dyDescent="0.25">
      <c r="AL1925" s="30" t="s">
        <v>38</v>
      </c>
      <c r="AM1925" s="29">
        <f>_xll.qlInterestRateIndexFixingDate(IborIndex&amp;Tenor,AN1925,Trigger)</f>
        <v>52898</v>
      </c>
      <c r="AN1925" s="29">
        <f>_xll.qlCalendarAdvance(Calendar,AN1924,AL1925,"f",,Trigger)</f>
        <v>52902</v>
      </c>
      <c r="AO1925" s="29">
        <f>_xll.qlInterestRateIndexMaturity(IborIndex&amp;Tenor,AN1925,Trigger)</f>
        <v>52932</v>
      </c>
      <c r="AP1925" s="66">
        <f>_xll.qlIndexFixing($Z$5,AM1925,,Trigger)</f>
        <v>1.5507319185244839E-2</v>
      </c>
      <c r="AQ1925" s="66">
        <f>_xll.qlIndexFixing($AS$1,AN1925,,Trigger)</f>
        <v>1.5543584769042995E-2</v>
      </c>
      <c r="AR1925" s="189">
        <f t="shared" si="46"/>
        <v>-0.36265583798156253</v>
      </c>
    </row>
    <row r="1926" spans="38:44" ht="11.25" customHeight="1" x14ac:dyDescent="0.25">
      <c r="AL1926" s="30" t="s">
        <v>38</v>
      </c>
      <c r="AM1926" s="29">
        <f>_xll.qlInterestRateIndexFixingDate(IborIndex&amp;Tenor,AN1926,Trigger)</f>
        <v>52905</v>
      </c>
      <c r="AN1926" s="29">
        <f>_xll.qlCalendarAdvance(Calendar,AN1925,AL1926,"f",,Trigger)</f>
        <v>52909</v>
      </c>
      <c r="AO1926" s="29">
        <f>_xll.qlInterestRateIndexMaturity(IborIndex&amp;Tenor,AN1926,Trigger)</f>
        <v>52939</v>
      </c>
      <c r="AP1926" s="66">
        <f>_xll.qlIndexFixing($Z$5,AM1926,,Trigger)</f>
        <v>1.551022099115773E-2</v>
      </c>
      <c r="AQ1926" s="66">
        <f>_xll.qlIndexFixing($AS$1,AN1926,,Trigger)</f>
        <v>1.5547851396988943E-2</v>
      </c>
      <c r="AR1926" s="189">
        <f t="shared" si="46"/>
        <v>-0.37630405831212688</v>
      </c>
    </row>
    <row r="1927" spans="38:44" ht="11.25" customHeight="1" x14ac:dyDescent="0.25">
      <c r="AL1927" s="30" t="s">
        <v>38</v>
      </c>
      <c r="AM1927" s="29">
        <f>_xll.qlInterestRateIndexFixingDate(IborIndex&amp;Tenor,AN1927,Trigger)</f>
        <v>52912</v>
      </c>
      <c r="AN1927" s="29">
        <f>_xll.qlCalendarAdvance(Calendar,AN1926,AL1927,"f",,Trigger)</f>
        <v>52916</v>
      </c>
      <c r="AO1927" s="29">
        <f>_xll.qlInterestRateIndexMaturity(IborIndex&amp;Tenor,AN1927,Trigger)</f>
        <v>52946</v>
      </c>
      <c r="AP1927" s="66">
        <f>_xll.qlIndexFixing($Z$5,AM1927,,Trigger)</f>
        <v>1.5513144167522697E-2</v>
      </c>
      <c r="AQ1927" s="66">
        <f>_xll.qlIndexFixing($AS$1,AN1927,,Trigger)</f>
        <v>1.5552144714855165E-2</v>
      </c>
      <c r="AR1927" s="189">
        <f t="shared" si="46"/>
        <v>-0.39000547332468383</v>
      </c>
    </row>
    <row r="1928" spans="38:44" ht="11.25" customHeight="1" x14ac:dyDescent="0.25">
      <c r="AL1928" s="30" t="s">
        <v>38</v>
      </c>
      <c r="AM1928" s="29">
        <f>_xll.qlInterestRateIndexFixingDate(IborIndex&amp;Tenor,AN1928,Trigger)</f>
        <v>52919</v>
      </c>
      <c r="AN1928" s="29">
        <f>_xll.qlCalendarAdvance(Calendar,AN1927,AL1928,"f",,Trigger)</f>
        <v>52923</v>
      </c>
      <c r="AO1928" s="29">
        <f>_xll.qlInterestRateIndexMaturity(IborIndex&amp;Tenor,AN1928,Trigger)</f>
        <v>52953</v>
      </c>
      <c r="AP1928" s="66">
        <f>_xll.qlIndexFixing($Z$5,AM1928,,Trigger)</f>
        <v>1.5516088761664548E-2</v>
      </c>
      <c r="AQ1928" s="66">
        <f>_xll.qlIndexFixing($AS$1,AN1928,,Trigger)</f>
        <v>1.5557111770639797E-2</v>
      </c>
      <c r="AR1928" s="189">
        <f t="shared" si="46"/>
        <v>-0.4102300897524877</v>
      </c>
    </row>
    <row r="1929" spans="38:44" ht="11.25" customHeight="1" x14ac:dyDescent="0.25">
      <c r="AL1929" s="30" t="s">
        <v>38</v>
      </c>
      <c r="AM1929" s="29">
        <f>_xll.qlInterestRateIndexFixingDate(IborIndex&amp;Tenor,AN1929,Trigger)</f>
        <v>52926</v>
      </c>
      <c r="AN1929" s="29">
        <f>_xll.qlCalendarAdvance(Calendar,AN1928,AL1929,"f",,Trigger)</f>
        <v>52930</v>
      </c>
      <c r="AO1929" s="29">
        <f>_xll.qlInterestRateIndexMaturity(IborIndex&amp;Tenor,AN1929,Trigger)</f>
        <v>52960</v>
      </c>
      <c r="AP1929" s="66">
        <f>_xll.qlIndexFixing($Z$5,AM1929,,Trigger)</f>
        <v>1.5519054820897438E-2</v>
      </c>
      <c r="AQ1929" s="66">
        <f>_xll.qlIndexFixing($AS$1,AN1929,,Trigger)</f>
        <v>1.5560811420480825E-2</v>
      </c>
      <c r="AR1929" s="189">
        <f t="shared" si="46"/>
        <v>-0.41756599583386844</v>
      </c>
    </row>
    <row r="1930" spans="38:44" ht="11.25" customHeight="1" x14ac:dyDescent="0.25">
      <c r="AL1930" s="30" t="s">
        <v>38</v>
      </c>
      <c r="AM1930" s="29">
        <f>_xll.qlInterestRateIndexFixingDate(IborIndex&amp;Tenor,AN1930,Trigger)</f>
        <v>52933</v>
      </c>
      <c r="AN1930" s="29">
        <f>_xll.qlCalendarAdvance(Calendar,AN1929,AL1930,"f",,Trigger)</f>
        <v>52937</v>
      </c>
      <c r="AO1930" s="29">
        <f>_xll.qlInterestRateIndexMaturity(IborIndex&amp;Tenor,AN1930,Trigger)</f>
        <v>52968</v>
      </c>
      <c r="AP1930" s="66">
        <f>_xll.qlIndexFixing($Z$5,AM1930,,Trigger)</f>
        <v>1.5522592233577806E-2</v>
      </c>
      <c r="AQ1930" s="66">
        <f>_xll.qlIndexFixing($AS$1,AN1930,,Trigger)</f>
        <v>1.5565184808295218E-2</v>
      </c>
      <c r="AR1930" s="189">
        <f t="shared" si="46"/>
        <v>-0.42592574717411835</v>
      </c>
    </row>
    <row r="1931" spans="38:44" ht="11.25" customHeight="1" x14ac:dyDescent="0.25">
      <c r="AL1931" s="30" t="s">
        <v>38</v>
      </c>
      <c r="AM1931" s="29">
        <f>_xll.qlInterestRateIndexFixingDate(IborIndex&amp;Tenor,AN1931,Trigger)</f>
        <v>52940</v>
      </c>
      <c r="AN1931" s="29">
        <f>_xll.qlCalendarAdvance(Calendar,AN1930,AL1931,"f",,Trigger)</f>
        <v>52944</v>
      </c>
      <c r="AO1931" s="29">
        <f>_xll.qlInterestRateIndexMaturity(IborIndex&amp;Tenor,AN1931,Trigger)</f>
        <v>52975</v>
      </c>
      <c r="AP1931" s="66">
        <f>_xll.qlIndexFixing($Z$5,AM1931,,Trigger)</f>
        <v>1.5525603038940249E-2</v>
      </c>
      <c r="AQ1931" s="66">
        <f>_xll.qlIndexFixing($AS$1,AN1931,,Trigger)</f>
        <v>1.5569584886157284E-2</v>
      </c>
      <c r="AR1931" s="189">
        <f t="shared" si="46"/>
        <v>-0.43981847217034603</v>
      </c>
    </row>
    <row r="1932" spans="38:44" ht="11.25" customHeight="1" x14ac:dyDescent="0.25">
      <c r="AL1932" s="30" t="s">
        <v>38</v>
      </c>
      <c r="AM1932" s="29">
        <f>_xll.qlInterestRateIndexFixingDate(IborIndex&amp;Tenor,AN1932,Trigger)</f>
        <v>52947</v>
      </c>
      <c r="AN1932" s="29">
        <f>_xll.qlCalendarAdvance(Calendar,AN1931,AL1932,"f",,Trigger)</f>
        <v>52951</v>
      </c>
      <c r="AO1932" s="29">
        <f>_xll.qlInterestRateIndexMaturity(IborIndex&amp;Tenor,AN1932,Trigger)</f>
        <v>52982</v>
      </c>
      <c r="AP1932" s="66">
        <f>_xll.qlIndexFixing($Z$5,AM1932,,Trigger)</f>
        <v>1.5528635455688923E-2</v>
      </c>
      <c r="AQ1932" s="66">
        <f>_xll.qlIndexFixing($AS$1,AN1932,,Trigger)</f>
        <v>1.55740116540945E-2</v>
      </c>
      <c r="AR1932" s="189">
        <f t="shared" si="46"/>
        <v>-0.4537619840557644</v>
      </c>
    </row>
    <row r="1933" spans="38:44" ht="11.25" customHeight="1" x14ac:dyDescent="0.25">
      <c r="AL1933" s="30" t="s">
        <v>38</v>
      </c>
      <c r="AM1933" s="29">
        <f>_xll.qlInterestRateIndexFixingDate(IborIndex&amp;Tenor,AN1933,Trigger)</f>
        <v>52953</v>
      </c>
      <c r="AN1933" s="29">
        <f>_xll.qlCalendarAdvance(Calendar,AN1932,AL1933,"f",,Trigger)</f>
        <v>52958</v>
      </c>
      <c r="AO1933" s="29">
        <f>_xll.qlInterestRateIndexMaturity(IborIndex&amp;Tenor,AN1933,Trigger)</f>
        <v>52989</v>
      </c>
      <c r="AP1933" s="66">
        <f>_xll.qlIndexFixing($Z$5,AM1933,,Trigger)</f>
        <v>1.5531689531140813E-2</v>
      </c>
      <c r="AQ1933" s="66">
        <f>_xll.qlIndexFixing($AS$1,AN1933,,Trigger)</f>
        <v>1.5578465112141837E-2</v>
      </c>
      <c r="AR1933" s="189">
        <f t="shared" si="46"/>
        <v>-0.46775581001023969</v>
      </c>
    </row>
    <row r="1934" spans="38:44" ht="11.25" customHeight="1" x14ac:dyDescent="0.25">
      <c r="AL1934" s="30" t="s">
        <v>38</v>
      </c>
      <c r="AM1934" s="29">
        <f>_xll.qlInterestRateIndexFixingDate(IborIndex&amp;Tenor,AN1934,Trigger)</f>
        <v>52961</v>
      </c>
      <c r="AN1934" s="29">
        <f>_xll.qlCalendarAdvance(Calendar,AN1933,AL1934,"f",,Trigger)</f>
        <v>52965</v>
      </c>
      <c r="AO1934" s="29">
        <f>_xll.qlInterestRateIndexMaturity(IborIndex&amp;Tenor,AN1934,Trigger)</f>
        <v>52996</v>
      </c>
      <c r="AP1934" s="66">
        <f>_xll.qlIndexFixing($Z$5,AM1934,,Trigger)</f>
        <v>1.5534765312618068E-2</v>
      </c>
      <c r="AQ1934" s="66">
        <f>_xll.qlIndexFixing($AS$1,AN1934,,Trigger)</f>
        <v>1.5582945260324277E-2</v>
      </c>
      <c r="AR1934" s="189">
        <f t="shared" si="46"/>
        <v>-0.4817994770620927</v>
      </c>
    </row>
    <row r="1935" spans="38:44" ht="11.25" customHeight="1" x14ac:dyDescent="0.25">
      <c r="AL1935" s="30" t="s">
        <v>38</v>
      </c>
      <c r="AM1935" s="29">
        <f>_xll.qlInterestRateIndexFixingDate(IborIndex&amp;Tenor,AN1935,Trigger)</f>
        <v>52968</v>
      </c>
      <c r="AN1935" s="29">
        <f>_xll.qlCalendarAdvance(Calendar,AN1934,AL1935,"f",,Trigger)</f>
        <v>52972</v>
      </c>
      <c r="AO1935" s="29">
        <f>_xll.qlInterestRateIndexMaturity(IborIndex&amp;Tenor,AN1935,Trigger)</f>
        <v>53003</v>
      </c>
      <c r="AP1935" s="66">
        <f>_xll.qlIndexFixing($Z$5,AM1935,,Trigger)</f>
        <v>1.5537862847440255E-2</v>
      </c>
      <c r="AQ1935" s="66">
        <f>_xll.qlIndexFixing($AS$1,AN1935,,Trigger)</f>
        <v>1.5587452098679289E-2</v>
      </c>
      <c r="AR1935" s="189">
        <f t="shared" si="46"/>
        <v>-0.49589251239033971</v>
      </c>
    </row>
    <row r="1936" spans="38:44" ht="11.25" customHeight="1" x14ac:dyDescent="0.25">
      <c r="AL1936" s="30" t="s">
        <v>38</v>
      </c>
      <c r="AM1936" s="29">
        <f>_xll.qlInterestRateIndexFixingDate(IborIndex&amp;Tenor,AN1936,Trigger)</f>
        <v>52975</v>
      </c>
      <c r="AN1936" s="29">
        <f>_xll.qlCalendarAdvance(Calendar,AN1935,AL1936,"f",,Trigger)</f>
        <v>52979</v>
      </c>
      <c r="AO1936" s="29">
        <f>_xll.qlInterestRateIndexMaturity(IborIndex&amp;Tenor,AN1936,Trigger)</f>
        <v>53010</v>
      </c>
      <c r="AP1936" s="66">
        <f>_xll.qlIndexFixing($Z$5,AM1936,,Trigger)</f>
        <v>1.5540982182934678E-2</v>
      </c>
      <c r="AQ1936" s="66">
        <f>_xll.qlIndexFixing($AS$1,AN1936,,Trigger)</f>
        <v>1.5591985627236848E-2</v>
      </c>
      <c r="AR1936" s="189">
        <f t="shared" si="46"/>
        <v>-0.51003444302170564</v>
      </c>
    </row>
    <row r="1937" spans="38:44" ht="11.25" customHeight="1" x14ac:dyDescent="0.25">
      <c r="AL1937" s="30" t="s">
        <v>38</v>
      </c>
      <c r="AM1937" s="29">
        <f>_xll.qlInterestRateIndexFixingDate(IborIndex&amp;Tenor,AN1937,Trigger)</f>
        <v>52982</v>
      </c>
      <c r="AN1937" s="29">
        <f>_xll.qlCalendarAdvance(Calendar,AN1936,AL1937,"f",,Trigger)</f>
        <v>52986</v>
      </c>
      <c r="AO1937" s="29">
        <f>_xll.qlInterestRateIndexMaturity(IborIndex&amp;Tenor,AN1937,Trigger)</f>
        <v>53017</v>
      </c>
      <c r="AP1937" s="66">
        <f>_xll.qlIndexFixing($Z$5,AM1937,,Trigger)</f>
        <v>1.5544123366418323E-2</v>
      </c>
      <c r="AQ1937" s="66">
        <f>_xll.qlIndexFixing($AS$1,AN1937,,Trigger)</f>
        <v>1.5596545846034426E-2</v>
      </c>
      <c r="AR1937" s="189">
        <f t="shared" si="46"/>
        <v>-0.52422479616103668</v>
      </c>
    </row>
    <row r="1938" spans="38:44" ht="11.25" customHeight="1" x14ac:dyDescent="0.25">
      <c r="AL1938" s="30" t="s">
        <v>38</v>
      </c>
      <c r="AM1938" s="29">
        <f>_xll.qlInterestRateIndexFixingDate(IborIndex&amp;Tenor,AN1938,Trigger)</f>
        <v>52989</v>
      </c>
      <c r="AN1938" s="29">
        <f>_xll.qlCalendarAdvance(Calendar,AN1937,AL1938,"f",,Trigger)</f>
        <v>52993</v>
      </c>
      <c r="AO1938" s="29">
        <f>_xll.qlInterestRateIndexMaturity(IborIndex&amp;Tenor,AN1938,Trigger)</f>
        <v>53021</v>
      </c>
      <c r="AP1938" s="66">
        <f>_xll.qlIndexFixing($Z$5,AM1938,,Trigger)</f>
        <v>1.5545596918291287E-2</v>
      </c>
      <c r="AQ1938" s="66">
        <f>_xll.qlIndexFixing($AS$1,AN1938,,Trigger)</f>
        <v>1.5598462774267003E-2</v>
      </c>
      <c r="AR1938" s="189">
        <f t="shared" si="46"/>
        <v>-0.52865855975716558</v>
      </c>
    </row>
    <row r="1939" spans="38:44" ht="11.25" customHeight="1" x14ac:dyDescent="0.25">
      <c r="AL1939" s="30" t="s">
        <v>38</v>
      </c>
      <c r="AM1939" s="29">
        <f>_xll.qlInterestRateIndexFixingDate(IborIndex&amp;Tenor,AN1939,Trigger)</f>
        <v>52996</v>
      </c>
      <c r="AN1939" s="29">
        <f>_xll.qlCalendarAdvance(Calendar,AN1938,AL1939,"f",,Trigger)</f>
        <v>53000</v>
      </c>
      <c r="AO1939" s="29">
        <f>_xll.qlInterestRateIndexMaturity(IborIndex&amp;Tenor,AN1939,Trigger)</f>
        <v>53028</v>
      </c>
      <c r="AP1939" s="66">
        <f>_xll.qlIndexFixing($Z$5,AM1939,,Trigger)</f>
        <v>1.5548776814860206E-2</v>
      </c>
      <c r="AQ1939" s="66">
        <f>_xll.qlIndexFixing($AS$1,AN1939,,Trigger)</f>
        <v>1.5603067949967781E-2</v>
      </c>
      <c r="AR1939" s="189">
        <f t="shared" si="46"/>
        <v>-0.54291135107575883</v>
      </c>
    </row>
    <row r="1940" spans="38:44" ht="11.25" customHeight="1" x14ac:dyDescent="0.25">
      <c r="AL1940" s="30" t="s">
        <v>38</v>
      </c>
      <c r="AM1940" s="29">
        <f>_xll.qlInterestRateIndexFixingDate(IborIndex&amp;Tenor,AN1940,Trigger)</f>
        <v>53003</v>
      </c>
      <c r="AN1940" s="29">
        <f>_xll.qlCalendarAdvance(Calendar,AN1939,AL1940,"f",,Trigger)</f>
        <v>53007</v>
      </c>
      <c r="AO1940" s="29">
        <f>_xll.qlInterestRateIndexMaturity(IborIndex&amp;Tenor,AN1940,Trigger)</f>
        <v>53035</v>
      </c>
      <c r="AP1940" s="66">
        <f>_xll.qlIndexFixing($Z$5,AM1940,,Trigger)</f>
        <v>1.5551978688312294E-2</v>
      </c>
      <c r="AQ1940" s="66">
        <f>_xll.qlIndexFixing($AS$1,AN1940,,Trigger)</f>
        <v>1.5607699811133826E-2</v>
      </c>
      <c r="AR1940" s="189">
        <f t="shared" si="46"/>
        <v>-0.55721122821532354</v>
      </c>
    </row>
    <row r="1941" spans="38:44" ht="11.25" customHeight="1" x14ac:dyDescent="0.25">
      <c r="AL1941" s="30" t="s">
        <v>38</v>
      </c>
      <c r="AM1941" s="29">
        <f>_xll.qlInterestRateIndexFixingDate(IborIndex&amp;Tenor,AN1941,Trigger)</f>
        <v>53010</v>
      </c>
      <c r="AN1941" s="29">
        <f>_xll.qlCalendarAdvance(Calendar,AN1940,AL1941,"f",,Trigger)</f>
        <v>53014</v>
      </c>
      <c r="AO1941" s="29">
        <f>_xll.qlInterestRateIndexMaturity(IborIndex&amp;Tenor,AN1941,Trigger)</f>
        <v>53042</v>
      </c>
      <c r="AP1941" s="66">
        <f>_xll.qlIndexFixing($Z$5,AM1941,,Trigger)</f>
        <v>1.5555202585958279E-2</v>
      </c>
      <c r="AQ1941" s="66">
        <f>_xll.qlIndexFixing($AS$1,AN1941,,Trigger)</f>
        <v>1.5612358357787974E-2</v>
      </c>
      <c r="AR1941" s="189">
        <f t="shared" si="46"/>
        <v>-0.57155771829695345</v>
      </c>
    </row>
    <row r="1942" spans="38:44" ht="11.25" customHeight="1" x14ac:dyDescent="0.25">
      <c r="AL1942" s="30" t="s">
        <v>38</v>
      </c>
      <c r="AM1942" s="29">
        <f>_xll.qlInterestRateIndexFixingDate(IborIndex&amp;Tenor,AN1942,Trigger)</f>
        <v>53017</v>
      </c>
      <c r="AN1942" s="29">
        <f>_xll.qlCalendarAdvance(Calendar,AN1941,AL1942,"f",,Trigger)</f>
        <v>53021</v>
      </c>
      <c r="AO1942" s="29">
        <f>_xll.qlInterestRateIndexMaturity(IborIndex&amp;Tenor,AN1942,Trigger)</f>
        <v>53052</v>
      </c>
      <c r="AP1942" s="66">
        <f>_xll.qlIndexFixing($Z$5,AM1942,,Trigger)</f>
        <v>1.5560158659957772E-2</v>
      </c>
      <c r="AQ1942" s="66">
        <f>_xll.qlIndexFixing($AS$1,AN1942,,Trigger)</f>
        <v>1.5619747294676745E-2</v>
      </c>
      <c r="AR1942" s="189">
        <f t="shared" si="46"/>
        <v>-0.59588634718972866</v>
      </c>
    </row>
    <row r="1943" spans="38:44" ht="11.25" customHeight="1" x14ac:dyDescent="0.25">
      <c r="AL1943" s="30" t="s">
        <v>38</v>
      </c>
      <c r="AM1943" s="29">
        <f>_xll.qlInterestRateIndexFixingDate(IborIndex&amp;Tenor,AN1943,Trigger)</f>
        <v>53024</v>
      </c>
      <c r="AN1943" s="29">
        <f>_xll.qlCalendarAdvance(Calendar,AN1942,AL1943,"f",,Trigger)</f>
        <v>53028</v>
      </c>
      <c r="AO1943" s="29">
        <f>_xll.qlInterestRateIndexMaturity(IborIndex&amp;Tenor,AN1943,Trigger)</f>
        <v>53063</v>
      </c>
      <c r="AP1943" s="66">
        <f>_xll.qlIndexFixing($Z$5,AM1943,,Trigger)</f>
        <v>1.5565721506193699E-2</v>
      </c>
      <c r="AQ1943" s="66">
        <f>_xll.qlIndexFixing($AS$1,AN1943,,Trigger)</f>
        <v>1.5625146244524695E-2</v>
      </c>
      <c r="AR1943" s="189">
        <f t="shared" si="46"/>
        <v>-0.5942473833099593</v>
      </c>
    </row>
    <row r="1944" spans="38:44" ht="11.25" customHeight="1" x14ac:dyDescent="0.25">
      <c r="AL1944" s="30" t="s">
        <v>38</v>
      </c>
      <c r="AM1944" s="29">
        <f>_xll.qlInterestRateIndexFixingDate(IborIndex&amp;Tenor,AN1944,Trigger)</f>
        <v>53031</v>
      </c>
      <c r="AN1944" s="29">
        <f>_xll.qlCalendarAdvance(Calendar,AN1943,AL1944,"f",,Trigger)</f>
        <v>53035</v>
      </c>
      <c r="AO1944" s="29">
        <f>_xll.qlInterestRateIndexMaturity(IborIndex&amp;Tenor,AN1944,Trigger)</f>
        <v>53066</v>
      </c>
      <c r="AP1944" s="66">
        <f>_xll.qlIndexFixing($Z$5,AM1944,,Trigger)</f>
        <v>1.5566727369580457E-2</v>
      </c>
      <c r="AQ1944" s="66">
        <f>_xll.qlIndexFixing($AS$1,AN1944,,Trigger)</f>
        <v>1.5629214706930905E-2</v>
      </c>
      <c r="AR1944" s="189">
        <f t="shared" si="46"/>
        <v>-0.6248733735044788</v>
      </c>
    </row>
    <row r="1945" spans="38:44" ht="11.25" customHeight="1" x14ac:dyDescent="0.25">
      <c r="AL1945" s="30" t="s">
        <v>38</v>
      </c>
      <c r="AM1945" s="29">
        <f>_xll.qlInterestRateIndexFixingDate(IborIndex&amp;Tenor,AN1945,Trigger)</f>
        <v>53038</v>
      </c>
      <c r="AN1945" s="29">
        <f>_xll.qlCalendarAdvance(Calendar,AN1944,AL1945,"f",,Trigger)</f>
        <v>53042</v>
      </c>
      <c r="AO1945" s="29">
        <f>_xll.qlInterestRateIndexMaturity(IborIndex&amp;Tenor,AN1945,Trigger)</f>
        <v>53073</v>
      </c>
      <c r="AP1945" s="66">
        <f>_xll.qlIndexFixing($Z$5,AM1945,,Trigger)</f>
        <v>1.5570045040588053E-2</v>
      </c>
      <c r="AQ1945" s="66">
        <f>_xll.qlIndexFixing($AS$1,AN1945,,Trigger)</f>
        <v>1.5633988448795211E-2</v>
      </c>
      <c r="AR1945" s="189">
        <f t="shared" si="46"/>
        <v>-0.63943408207157648</v>
      </c>
    </row>
    <row r="1946" spans="38:44" ht="11.25" customHeight="1" x14ac:dyDescent="0.25">
      <c r="AL1946" s="30" t="s">
        <v>38</v>
      </c>
      <c r="AM1946" s="29">
        <f>_xll.qlInterestRateIndexFixingDate(IborIndex&amp;Tenor,AN1946,Trigger)</f>
        <v>53045</v>
      </c>
      <c r="AN1946" s="29">
        <f>_xll.qlCalendarAdvance(Calendar,AN1945,AL1946,"f",,Trigger)</f>
        <v>53049</v>
      </c>
      <c r="AO1946" s="29">
        <f>_xll.qlInterestRateIndexMaturity(IborIndex&amp;Tenor,AN1946,Trigger)</f>
        <v>53080</v>
      </c>
      <c r="AP1946" s="66">
        <f>_xll.qlIndexFixing($Z$5,AM1946,,Trigger)</f>
        <v>1.5573384985486768E-2</v>
      </c>
      <c r="AQ1946" s="66">
        <f>_xll.qlIndexFixing($AS$1,AN1946,,Trigger)</f>
        <v>1.563673541918955E-2</v>
      </c>
      <c r="AR1946" s="189">
        <f t="shared" si="46"/>
        <v>-0.63350433702782238</v>
      </c>
    </row>
    <row r="1947" spans="38:44" ht="11.25" customHeight="1" x14ac:dyDescent="0.25">
      <c r="AL1947" s="30" t="s">
        <v>38</v>
      </c>
      <c r="AM1947" s="29">
        <f>_xll.qlInterestRateIndexFixingDate(IborIndex&amp;Tenor,AN1947,Trigger)</f>
        <v>53052</v>
      </c>
      <c r="AN1947" s="29">
        <f>_xll.qlCalendarAdvance(Calendar,AN1946,AL1947,"f",,Trigger)</f>
        <v>53056</v>
      </c>
      <c r="AO1947" s="29">
        <f>_xll.qlInterestRateIndexMaturity(IborIndex&amp;Tenor,AN1947,Trigger)</f>
        <v>53086</v>
      </c>
      <c r="AP1947" s="66">
        <f>_xll.qlIndexFixing($Z$5,AM1947,,Trigger)</f>
        <v>1.557616836119724E-2</v>
      </c>
      <c r="AQ1947" s="66">
        <f>_xll.qlIndexFixing($AS$1,AN1947,,Trigger)</f>
        <v>1.5643616004150651E-2</v>
      </c>
      <c r="AR1947" s="189">
        <f t="shared" si="46"/>
        <v>-0.67447642953410991</v>
      </c>
    </row>
    <row r="1948" spans="38:44" ht="11.25" customHeight="1" x14ac:dyDescent="0.25">
      <c r="AL1948" s="30" t="s">
        <v>38</v>
      </c>
      <c r="AM1948" s="29">
        <f>_xll.qlInterestRateIndexFixingDate(IborIndex&amp;Tenor,AN1948,Trigger)</f>
        <v>53057</v>
      </c>
      <c r="AN1948" s="29">
        <f>_xll.qlCalendarAdvance(Calendar,AN1947,AL1948,"f",,Trigger)</f>
        <v>53063</v>
      </c>
      <c r="AO1948" s="29">
        <f>_xll.qlInterestRateIndexMaturity(IborIndex&amp;Tenor,AN1948,Trigger)</f>
        <v>53093</v>
      </c>
      <c r="AP1948" s="66">
        <f>_xll.qlIndexFixing($Z$5,AM1948,,Trigger)</f>
        <v>1.5579551247781431E-2</v>
      </c>
      <c r="AQ1948" s="66">
        <f>_xll.qlIndexFixing($AS$1,AN1948,,Trigger)</f>
        <v>1.5648469817719224E-2</v>
      </c>
      <c r="AR1948" s="189">
        <f t="shared" si="46"/>
        <v>-0.68918569937792551</v>
      </c>
    </row>
    <row r="1949" spans="38:44" ht="11.25" customHeight="1" x14ac:dyDescent="0.25">
      <c r="AL1949" s="30" t="s">
        <v>38</v>
      </c>
      <c r="AM1949" s="29">
        <f>_xll.qlInterestRateIndexFixingDate(IborIndex&amp;Tenor,AN1949,Trigger)</f>
        <v>53066</v>
      </c>
      <c r="AN1949" s="29">
        <f>_xll.qlCalendarAdvance(Calendar,AN1948,AL1949,"f",,Trigger)</f>
        <v>53070</v>
      </c>
      <c r="AO1949" s="29">
        <f>_xll.qlInterestRateIndexMaturity(IborIndex&amp;Tenor,AN1949,Trigger)</f>
        <v>53100</v>
      </c>
      <c r="AP1949" s="66">
        <f>_xll.qlIndexFixing($Z$5,AM1949,,Trigger)</f>
        <v>1.5582956545854287E-2</v>
      </c>
      <c r="AQ1949" s="66">
        <f>_xll.qlIndexFixing($AS$1,AN1949,,Trigger)</f>
        <v>1.5653350321917503E-2</v>
      </c>
      <c r="AR1949" s="189">
        <f t="shared" si="46"/>
        <v>-0.70393776063215618</v>
      </c>
    </row>
    <row r="1950" spans="38:44" ht="11.25" customHeight="1" x14ac:dyDescent="0.25">
      <c r="AL1950" s="30" t="s">
        <v>38</v>
      </c>
      <c r="AM1950" s="29">
        <f>_xll.qlInterestRateIndexFixingDate(IborIndex&amp;Tenor,AN1950,Trigger)</f>
        <v>53073</v>
      </c>
      <c r="AN1950" s="29">
        <f>_xll.qlCalendarAdvance(Calendar,AN1949,AL1950,"f",,Trigger)</f>
        <v>53077</v>
      </c>
      <c r="AO1950" s="29">
        <f>_xll.qlInterestRateIndexMaturity(IborIndex&amp;Tenor,AN1950,Trigger)</f>
        <v>53107</v>
      </c>
      <c r="AP1950" s="66">
        <f>_xll.qlIndexFixing($Z$5,AM1950,,Trigger)</f>
        <v>1.5586384302724632E-2</v>
      </c>
      <c r="AQ1950" s="66">
        <f>_xll.qlIndexFixing($AS$1,AN1950,,Trigger)</f>
        <v>1.5658257516790453E-2</v>
      </c>
      <c r="AR1950" s="189">
        <f t="shared" si="46"/>
        <v>-0.71873214065820701</v>
      </c>
    </row>
    <row r="1951" spans="38:44" ht="11.25" customHeight="1" x14ac:dyDescent="0.25">
      <c r="AL1951" s="30" t="s">
        <v>38</v>
      </c>
      <c r="AM1951" s="29">
        <f>_xll.qlInterestRateIndexFixingDate(IborIndex&amp;Tenor,AN1951,Trigger)</f>
        <v>53079</v>
      </c>
      <c r="AN1951" s="29">
        <f>_xll.qlCalendarAdvance(Calendar,AN1950,AL1951,"f",,Trigger)</f>
        <v>53084</v>
      </c>
      <c r="AO1951" s="29">
        <f>_xll.qlInterestRateIndexMaturity(IborIndex&amp;Tenor,AN1951,Trigger)</f>
        <v>53115</v>
      </c>
      <c r="AP1951" s="66">
        <f>_xll.qlIndexFixing($Z$5,AM1951,,Trigger)</f>
        <v>1.5590420474699596E-2</v>
      </c>
      <c r="AQ1951" s="66">
        <f>_xll.qlIndexFixing($AS$1,AN1951,,Trigger)</f>
        <v>1.5663191402370547E-2</v>
      </c>
      <c r="AR1951" s="189">
        <f t="shared" si="46"/>
        <v>-0.72770927670950258</v>
      </c>
    </row>
    <row r="1952" spans="38:44" ht="11.25" customHeight="1" x14ac:dyDescent="0.25">
      <c r="AL1952" s="30" t="s">
        <v>38</v>
      </c>
      <c r="AM1952" s="29">
        <f>_xll.qlInterestRateIndexFixingDate(IborIndex&amp;Tenor,AN1952,Trigger)</f>
        <v>53087</v>
      </c>
      <c r="AN1952" s="29">
        <f>_xll.qlCalendarAdvance(Calendar,AN1951,AL1952,"f",,Trigger)</f>
        <v>53091</v>
      </c>
      <c r="AO1952" s="29">
        <f>_xll.qlInterestRateIndexMaturity(IborIndex&amp;Tenor,AN1952,Trigger)</f>
        <v>53122</v>
      </c>
      <c r="AP1952" s="66">
        <f>_xll.qlIndexFixing($Z$5,AM1952,,Trigger)</f>
        <v>1.559389505675393E-2</v>
      </c>
      <c r="AQ1952" s="66">
        <f>_xll.qlIndexFixing($AS$1,AN1952,,Trigger)</f>
        <v>1.5668151978692757E-2</v>
      </c>
      <c r="AR1952" s="189">
        <f t="shared" si="46"/>
        <v>-0.74256921938827336</v>
      </c>
    </row>
    <row r="1953" spans="38:44" ht="11.25" customHeight="1" x14ac:dyDescent="0.25">
      <c r="AL1953" s="30" t="s">
        <v>38</v>
      </c>
      <c r="AM1953" s="29">
        <f>_xll.qlInterestRateIndexFixingDate(IborIndex&amp;Tenor,AN1953,Trigger)</f>
        <v>53094</v>
      </c>
      <c r="AN1953" s="29">
        <f>_xll.qlCalendarAdvance(Calendar,AN1952,AL1953,"f",,Trigger)</f>
        <v>53098</v>
      </c>
      <c r="AO1953" s="29">
        <f>_xll.qlInterestRateIndexMaturity(IborIndex&amp;Tenor,AN1953,Trigger)</f>
        <v>53129</v>
      </c>
      <c r="AP1953" s="66">
        <f>_xll.qlIndexFixing($Z$5,AM1953,,Trigger)</f>
        <v>1.5597392243969875E-2</v>
      </c>
      <c r="AQ1953" s="66">
        <f>_xll.qlIndexFixing($AS$1,AN1953,,Trigger)</f>
        <v>1.5673139245789558E-2</v>
      </c>
      <c r="AR1953" s="189">
        <f t="shared" si="46"/>
        <v>-0.75747001819682569</v>
      </c>
    </row>
    <row r="1954" spans="38:44" ht="11.25" customHeight="1" x14ac:dyDescent="0.25">
      <c r="AL1954" s="30" t="s">
        <v>38</v>
      </c>
      <c r="AM1954" s="29">
        <f>_xll.qlInterestRateIndexFixingDate(IborIndex&amp;Tenor,AN1954,Trigger)</f>
        <v>53101</v>
      </c>
      <c r="AN1954" s="29">
        <f>_xll.qlCalendarAdvance(Calendar,AN1953,AL1954,"f",,Trigger)</f>
        <v>53105</v>
      </c>
      <c r="AO1954" s="29">
        <f>_xll.qlInterestRateIndexMaturity(IborIndex&amp;Tenor,AN1954,Trigger)</f>
        <v>53136</v>
      </c>
      <c r="AP1954" s="66">
        <f>_xll.qlIndexFixing($Z$5,AM1954,,Trigger)</f>
        <v>1.5600912083672159E-2</v>
      </c>
      <c r="AQ1954" s="66">
        <f>_xll.qlIndexFixing($AS$1,AN1954,,Trigger)</f>
        <v>1.5678153203698419E-2</v>
      </c>
      <c r="AR1954" s="189">
        <f t="shared" si="46"/>
        <v>-0.77241120026260224</v>
      </c>
    </row>
    <row r="1955" spans="38:44" ht="11.25" customHeight="1" x14ac:dyDescent="0.25">
      <c r="AL1955" s="30" t="s">
        <v>38</v>
      </c>
      <c r="AM1955" s="29">
        <f>_xll.qlInterestRateIndexFixingDate(IborIndex&amp;Tenor,AN1955,Trigger)</f>
        <v>53108</v>
      </c>
      <c r="AN1955" s="29">
        <f>_xll.qlCalendarAdvance(Calendar,AN1954,AL1955,"f",,Trigger)</f>
        <v>53112</v>
      </c>
      <c r="AO1955" s="29">
        <f>_xll.qlInterestRateIndexMaturity(IborIndex&amp;Tenor,AN1955,Trigger)</f>
        <v>53143</v>
      </c>
      <c r="AP1955" s="66">
        <f>_xll.qlIndexFixing($Z$5,AM1955,,Trigger)</f>
        <v>1.5604454623182929E-2</v>
      </c>
      <c r="AQ1955" s="66">
        <f>_xll.qlIndexFixing($AS$1,AN1955,,Trigger)</f>
        <v>1.5683193852456812E-2</v>
      </c>
      <c r="AR1955" s="189">
        <f t="shared" si="46"/>
        <v>-0.78739229273882416</v>
      </c>
    </row>
    <row r="1956" spans="38:44" ht="11.25" customHeight="1" x14ac:dyDescent="0.25">
      <c r="AL1956" s="30" t="s">
        <v>38</v>
      </c>
      <c r="AM1956" s="29">
        <f>_xll.qlInterestRateIndexFixingDate(IborIndex&amp;Tenor,AN1956,Trigger)</f>
        <v>53115</v>
      </c>
      <c r="AN1956" s="29">
        <f>_xll.qlCalendarAdvance(Calendar,AN1955,AL1956,"f",,Trigger)</f>
        <v>53119</v>
      </c>
      <c r="AO1956" s="29">
        <f>_xll.qlInterestRateIndexMaturity(IborIndex&amp;Tenor,AN1956,Trigger)</f>
        <v>53149</v>
      </c>
      <c r="AP1956" s="66">
        <f>_xll.qlIndexFixing($Z$5,AM1956,,Trigger)</f>
        <v>1.5607425128851382E-2</v>
      </c>
      <c r="AQ1956" s="66">
        <f>_xll.qlIndexFixing($AS$1,AN1956,,Trigger)</f>
        <v>1.5688261192099706E-2</v>
      </c>
      <c r="AR1956" s="189">
        <f t="shared" si="46"/>
        <v>-0.80836063248324042</v>
      </c>
    </row>
    <row r="1957" spans="38:44" ht="11.25" customHeight="1" x14ac:dyDescent="0.25">
      <c r="AL1957" s="30" t="s">
        <v>38</v>
      </c>
      <c r="AM1957" s="29">
        <f>_xll.qlInterestRateIndexFixingDate(IborIndex&amp;Tenor,AN1957,Trigger)</f>
        <v>53122</v>
      </c>
      <c r="AN1957" s="29">
        <f>_xll.qlCalendarAdvance(Calendar,AN1956,AL1957,"f",,Trigger)</f>
        <v>53126</v>
      </c>
      <c r="AO1957" s="29">
        <f>_xll.qlInterestRateIndexMaturity(IborIndex&amp;Tenor,AN1957,Trigger)</f>
        <v>53156</v>
      </c>
      <c r="AP1957" s="66">
        <f>_xll.qlIndexFixing($Z$5,AM1957,,Trigger)</f>
        <v>1.5611011422361543E-2</v>
      </c>
      <c r="AQ1957" s="66">
        <f>_xll.qlIndexFixing($AS$1,AN1957,,Trigger)</f>
        <v>1.5693355222662075E-2</v>
      </c>
      <c r="AR1957" s="189">
        <f t="shared" si="46"/>
        <v>-0.82343800300532788</v>
      </c>
    </row>
    <row r="1958" spans="38:44" ht="11.25" customHeight="1" x14ac:dyDescent="0.25">
      <c r="AL1958" s="30" t="s">
        <v>38</v>
      </c>
      <c r="AM1958" s="29">
        <f>_xll.qlInterestRateIndexFixingDate(IborIndex&amp;Tenor,AN1958,Trigger)</f>
        <v>53129</v>
      </c>
      <c r="AN1958" s="29">
        <f>_xll.qlCalendarAdvance(Calendar,AN1957,AL1958,"f",,Trigger)</f>
        <v>53133</v>
      </c>
      <c r="AO1958" s="29">
        <f>_xll.qlInterestRateIndexMaturity(IborIndex&amp;Tenor,AN1958,Trigger)</f>
        <v>53163</v>
      </c>
      <c r="AP1958" s="66">
        <f>_xll.qlIndexFixing($Z$5,AM1958,,Trigger)</f>
        <v>1.5614620553249026E-2</v>
      </c>
      <c r="AQ1958" s="66">
        <f>_xll.qlIndexFixing($AS$1,AN1958,,Trigger)</f>
        <v>1.5698475944176393E-2</v>
      </c>
      <c r="AR1958" s="189">
        <f t="shared" si="46"/>
        <v>-0.83855390927367601</v>
      </c>
    </row>
    <row r="1959" spans="38:44" ht="11.25" customHeight="1" x14ac:dyDescent="0.25">
      <c r="AL1959" s="30" t="s">
        <v>38</v>
      </c>
      <c r="AM1959" s="29">
        <f>_xll.qlInterestRateIndexFixingDate(IborIndex&amp;Tenor,AN1959,Trigger)</f>
        <v>53136</v>
      </c>
      <c r="AN1959" s="29">
        <f>_xll.qlCalendarAdvance(Calendar,AN1958,AL1959,"f",,Trigger)</f>
        <v>53140</v>
      </c>
      <c r="AO1959" s="29">
        <f>_xll.qlInterestRateIndexMaturity(IborIndex&amp;Tenor,AN1959,Trigger)</f>
        <v>53170</v>
      </c>
      <c r="AP1959" s="66">
        <f>_xll.qlIndexFixing($Z$5,AM1959,,Trigger)</f>
        <v>1.5618252568843971E-2</v>
      </c>
      <c r="AQ1959" s="66">
        <f>_xll.qlIndexFixing($AS$1,AN1959,,Trigger)</f>
        <v>1.5703623356687624E-2</v>
      </c>
      <c r="AR1959" s="189">
        <f t="shared" si="46"/>
        <v>-0.85370787843652707</v>
      </c>
    </row>
    <row r="1960" spans="38:44" ht="11.25" customHeight="1" x14ac:dyDescent="0.25">
      <c r="AL1960" s="30" t="s">
        <v>38</v>
      </c>
      <c r="AM1960" s="29">
        <f>_xll.qlInterestRateIndexFixingDate(IborIndex&amp;Tenor,AN1960,Trigger)</f>
        <v>53143</v>
      </c>
      <c r="AN1960" s="29">
        <f>_xll.qlCalendarAdvance(Calendar,AN1959,AL1960,"f",,Trigger)</f>
        <v>53147</v>
      </c>
      <c r="AO1960" s="29">
        <f>_xll.qlInterestRateIndexMaturity(IborIndex&amp;Tenor,AN1960,Trigger)</f>
        <v>53178</v>
      </c>
      <c r="AP1960" s="66">
        <f>_xll.qlIndexFixing($Z$5,AM1960,,Trigger)</f>
        <v>1.5622509474288717E-2</v>
      </c>
      <c r="AQ1960" s="66">
        <f>_xll.qlIndexFixing($AS$1,AN1960,,Trigger)</f>
        <v>1.5708797460225743E-2</v>
      </c>
      <c r="AR1960" s="189">
        <f t="shared" si="46"/>
        <v>-0.86287985937025591</v>
      </c>
    </row>
    <row r="1961" spans="38:44" ht="11.25" customHeight="1" x14ac:dyDescent="0.25">
      <c r="AL1961" s="30" t="s">
        <v>38</v>
      </c>
      <c r="AM1961" s="29">
        <f>_xll.qlInterestRateIndexFixingDate(IborIndex&amp;Tenor,AN1961,Trigger)</f>
        <v>53150</v>
      </c>
      <c r="AN1961" s="29">
        <f>_xll.qlCalendarAdvance(Calendar,AN1960,AL1961,"f",,Trigger)</f>
        <v>53154</v>
      </c>
      <c r="AO1961" s="29">
        <f>_xll.qlInterestRateIndexMaturity(IborIndex&amp;Tenor,AN1961,Trigger)</f>
        <v>53185</v>
      </c>
      <c r="AP1961" s="66">
        <f>_xll.qlIndexFixing($Z$5,AM1961,,Trigger)</f>
        <v>1.5626189206500558E-2</v>
      </c>
      <c r="AQ1961" s="66">
        <f>_xll.qlIndexFixing($AS$1,AN1961,,Trigger)</f>
        <v>1.5713998254830719E-2</v>
      </c>
      <c r="AR1961" s="189">
        <f t="shared" si="46"/>
        <v>-0.87809048330160511</v>
      </c>
    </row>
    <row r="1962" spans="38:44" ht="11.25" customHeight="1" x14ac:dyDescent="0.25">
      <c r="AL1962" s="30" t="s">
        <v>38</v>
      </c>
      <c r="AM1962" s="29">
        <f>_xll.qlInterestRateIndexFixingDate(IborIndex&amp;Tenor,AN1962,Trigger)</f>
        <v>53157</v>
      </c>
      <c r="AN1962" s="29">
        <f>_xll.qlCalendarAdvance(Calendar,AN1961,AL1962,"f",,Trigger)</f>
        <v>53161</v>
      </c>
      <c r="AO1962" s="29">
        <f>_xll.qlInterestRateIndexMaturity(IborIndex&amp;Tenor,AN1962,Trigger)</f>
        <v>53192</v>
      </c>
      <c r="AP1962" s="66">
        <f>_xll.qlIndexFixing($Z$5,AM1962,,Trigger)</f>
        <v>1.5629891969799112E-2</v>
      </c>
      <c r="AQ1962" s="66">
        <f>_xll.qlIndexFixing($AS$1,AN1962,,Trigger)</f>
        <v>1.5719225740535026E-2</v>
      </c>
      <c r="AR1962" s="189">
        <f t="shared" si="46"/>
        <v>-0.89333770735913065</v>
      </c>
    </row>
    <row r="1963" spans="38:44" ht="11.25" customHeight="1" x14ac:dyDescent="0.25">
      <c r="AL1963" s="30" t="s">
        <v>38</v>
      </c>
      <c r="AM1963" s="29">
        <f>_xll.qlInterestRateIndexFixingDate(IborIndex&amp;Tenor,AN1963,Trigger)</f>
        <v>53164</v>
      </c>
      <c r="AN1963" s="29">
        <f>_xll.qlCalendarAdvance(Calendar,AN1962,AL1963,"f",,Trigger)</f>
        <v>53168</v>
      </c>
      <c r="AO1963" s="29">
        <f>_xll.qlInterestRateIndexMaturity(IborIndex&amp;Tenor,AN1963,Trigger)</f>
        <v>53199</v>
      </c>
      <c r="AP1963" s="66">
        <f>_xll.qlIndexFixing($Z$5,AM1963,,Trigger)</f>
        <v>1.5633617811516842E-2</v>
      </c>
      <c r="AQ1963" s="66">
        <f>_xll.qlIndexFixing($AS$1,AN1963,,Trigger)</f>
        <v>1.5724479917383627E-2</v>
      </c>
      <c r="AR1963" s="189">
        <f t="shared" si="46"/>
        <v>-0.9086210586678467</v>
      </c>
    </row>
    <row r="1964" spans="38:44" ht="11.25" customHeight="1" x14ac:dyDescent="0.25">
      <c r="AL1964" s="30" t="s">
        <v>38</v>
      </c>
      <c r="AM1964" s="29">
        <f>_xll.qlInterestRateIndexFixingDate(IborIndex&amp;Tenor,AN1964,Trigger)</f>
        <v>53171</v>
      </c>
      <c r="AN1964" s="29">
        <f>_xll.qlCalendarAdvance(Calendar,AN1963,AL1964,"f",,Trigger)</f>
        <v>53175</v>
      </c>
      <c r="AO1964" s="29">
        <f>_xll.qlInterestRateIndexMaturity(IborIndex&amp;Tenor,AN1964,Trigger)</f>
        <v>53206</v>
      </c>
      <c r="AP1964" s="66">
        <f>_xll.qlIndexFixing($Z$5,AM1964,,Trigger)</f>
        <v>1.5637366778978472E-2</v>
      </c>
      <c r="AQ1964" s="66">
        <f>_xll.qlIndexFixing($AS$1,AN1964,,Trigger)</f>
        <v>1.572976061445075E-2</v>
      </c>
      <c r="AR1964" s="189">
        <f t="shared" si="46"/>
        <v>-0.92393835472277808</v>
      </c>
    </row>
    <row r="1965" spans="38:44" ht="11.25" customHeight="1" x14ac:dyDescent="0.25">
      <c r="AL1965" s="30" t="s">
        <v>38</v>
      </c>
      <c r="AM1965" s="29">
        <f>_xll.qlInterestRateIndexFixingDate(IborIndex&amp;Tenor,AN1965,Trigger)</f>
        <v>53178</v>
      </c>
      <c r="AN1965" s="29">
        <f>_xll.qlCalendarAdvance(Calendar,AN1964,AL1965,"f",,Trigger)</f>
        <v>53182</v>
      </c>
      <c r="AO1965" s="29">
        <f>_xll.qlInterestRateIndexMaturity(IborIndex&amp;Tenor,AN1965,Trigger)</f>
        <v>53213</v>
      </c>
      <c r="AP1965" s="66">
        <f>_xll.qlIndexFixing($Z$5,AM1965,,Trigger)</f>
        <v>1.5641235066446883E-2</v>
      </c>
      <c r="AQ1965" s="66">
        <f>_xll.qlIndexFixing($AS$1,AN1965,,Trigger)</f>
        <v>1.5735062012903478E-2</v>
      </c>
      <c r="AR1965" s="189">
        <f t="shared" si="46"/>
        <v>-0.93826946456595373</v>
      </c>
    </row>
    <row r="1966" spans="38:44" ht="11.25" customHeight="1" x14ac:dyDescent="0.25">
      <c r="AL1966" s="30" t="s">
        <v>38</v>
      </c>
      <c r="AM1966" s="29">
        <f>_xll.qlInterestRateIndexFixingDate(IborIndex&amp;Tenor,AN1966,Trigger)</f>
        <v>53185</v>
      </c>
      <c r="AN1966" s="29">
        <f>_xll.qlCalendarAdvance(Calendar,AN1965,AL1966,"f",,Trigger)</f>
        <v>53189</v>
      </c>
      <c r="AO1966" s="29">
        <f>_xll.qlInterestRateIndexMaturity(IborIndex&amp;Tenor,AN1966,Trigger)</f>
        <v>53220</v>
      </c>
      <c r="AP1966" s="66">
        <f>_xll.qlIndexFixing($Z$5,AM1966,,Trigger)</f>
        <v>1.564530816109554E-2</v>
      </c>
      <c r="AQ1966" s="66">
        <f>_xll.qlIndexFixing($AS$1,AN1966,,Trigger)</f>
        <v>1.5740371487281135E-2</v>
      </c>
      <c r="AR1966" s="189">
        <f t="shared" si="46"/>
        <v>-0.95063326185595298</v>
      </c>
    </row>
    <row r="1967" spans="38:44" ht="11.25" customHeight="1" x14ac:dyDescent="0.25">
      <c r="AL1967" s="30" t="s">
        <v>38</v>
      </c>
      <c r="AM1967" s="29">
        <f>_xll.qlInterestRateIndexFixingDate(IborIndex&amp;Tenor,AN1967,Trigger)</f>
        <v>53192</v>
      </c>
      <c r="AN1967" s="29">
        <f>_xll.qlCalendarAdvance(Calendar,AN1966,AL1967,"f",,Trigger)</f>
        <v>53196</v>
      </c>
      <c r="AO1967" s="29">
        <f>_xll.qlInterestRateIndexMaturity(IborIndex&amp;Tenor,AN1967,Trigger)</f>
        <v>53227</v>
      </c>
      <c r="AP1967" s="66">
        <f>_xll.qlIndexFixing($Z$5,AM1967,,Trigger)</f>
        <v>1.5649570018161505E-2</v>
      </c>
      <c r="AQ1967" s="66">
        <f>_xll.qlIndexFixing($AS$1,AN1967,,Trigger)</f>
        <v>1.5745676006859721E-2</v>
      </c>
      <c r="AR1967" s="189">
        <f t="shared" si="46"/>
        <v>-0.9610598869821616</v>
      </c>
    </row>
    <row r="1968" spans="38:44" ht="11.25" customHeight="1" x14ac:dyDescent="0.25">
      <c r="AL1968" s="30" t="s">
        <v>38</v>
      </c>
      <c r="AM1968" s="29">
        <f>_xll.qlInterestRateIndexFixingDate(IborIndex&amp;Tenor,AN1968,Trigger)</f>
        <v>53199</v>
      </c>
      <c r="AN1968" s="29">
        <f>_xll.qlCalendarAdvance(Calendar,AN1967,AL1968,"f",,Trigger)</f>
        <v>53203</v>
      </c>
      <c r="AO1968" s="29">
        <f>_xll.qlInterestRateIndexMaturity(IborIndex&amp;Tenor,AN1968,Trigger)</f>
        <v>53234</v>
      </c>
      <c r="AP1968" s="66">
        <f>_xll.qlIndexFixing($Z$5,AM1968,,Trigger)</f>
        <v>1.5654004550946357E-2</v>
      </c>
      <c r="AQ1968" s="66">
        <f>_xll.qlIndexFixing($AS$1,AN1968,,Trigger)</f>
        <v>1.5748803858672448E-2</v>
      </c>
      <c r="AR1968" s="189">
        <f t="shared" si="46"/>
        <v>-0.94799307726090709</v>
      </c>
    </row>
    <row r="1969" spans="38:44" ht="11.25" customHeight="1" x14ac:dyDescent="0.25">
      <c r="AL1969" s="30" t="s">
        <v>38</v>
      </c>
      <c r="AM1969" s="29">
        <f>_xll.qlInterestRateIndexFixingDate(IborIndex&amp;Tenor,AN1969,Trigger)</f>
        <v>53206</v>
      </c>
      <c r="AN1969" s="29">
        <f>_xll.qlCalendarAdvance(Calendar,AN1968,AL1969,"f",,Trigger)</f>
        <v>53210</v>
      </c>
      <c r="AO1969" s="29">
        <f>_xll.qlInterestRateIndexMaturity(IborIndex&amp;Tenor,AN1969,Trigger)</f>
        <v>53240</v>
      </c>
      <c r="AP1969" s="66">
        <f>_xll.qlIndexFixing($Z$5,AM1969,,Trigger)</f>
        <v>1.5657900602041863E-2</v>
      </c>
      <c r="AQ1969" s="66">
        <f>_xll.qlIndexFixing($AS$1,AN1969,,Trigger)</f>
        <v>1.5756219426262263E-2</v>
      </c>
      <c r="AR1969" s="189">
        <f t="shared" si="46"/>
        <v>-0.9831882422040028</v>
      </c>
    </row>
    <row r="1970" spans="38:44" ht="11.25" customHeight="1" x14ac:dyDescent="0.25">
      <c r="AL1970" s="30" t="s">
        <v>38</v>
      </c>
      <c r="AM1970" s="29">
        <f>_xll.qlInterestRateIndexFixingDate(IborIndex&amp;Tenor,AN1970,Trigger)</f>
        <v>53213</v>
      </c>
      <c r="AN1970" s="29">
        <f>_xll.qlCalendarAdvance(Calendar,AN1969,AL1970,"f",,Trigger)</f>
        <v>53217</v>
      </c>
      <c r="AO1970" s="29">
        <f>_xll.qlInterestRateIndexMaturity(IborIndex&amp;Tenor,AN1970,Trigger)</f>
        <v>53247</v>
      </c>
      <c r="AP1970" s="66">
        <f>_xll.qlIndexFixing($Z$5,AM1970,,Trigger)</f>
        <v>1.5662433429232792E-2</v>
      </c>
      <c r="AQ1970" s="66">
        <f>_xll.qlIndexFixing($AS$1,AN1970,,Trigger)</f>
        <v>1.5761443440071299E-2</v>
      </c>
      <c r="AR1970" s="189">
        <f t="shared" si="46"/>
        <v>-0.99010010838507245</v>
      </c>
    </row>
    <row r="1971" spans="38:44" ht="11.25" customHeight="1" x14ac:dyDescent="0.25">
      <c r="AL1971" s="30" t="s">
        <v>38</v>
      </c>
      <c r="AM1971" s="29">
        <f>_xll.qlInterestRateIndexFixingDate(IborIndex&amp;Tenor,AN1971,Trigger)</f>
        <v>53220</v>
      </c>
      <c r="AN1971" s="29">
        <f>_xll.qlCalendarAdvance(Calendar,AN1970,AL1971,"f",,Trigger)</f>
        <v>53224</v>
      </c>
      <c r="AO1971" s="29">
        <f>_xll.qlInterestRateIndexMaturity(IborIndex&amp;Tenor,AN1971,Trigger)</f>
        <v>53254</v>
      </c>
      <c r="AP1971" s="66">
        <f>_xll.qlIndexFixing($Z$5,AM1971,,Trigger)</f>
        <v>1.566691803553244E-2</v>
      </c>
      <c r="AQ1971" s="66">
        <f>_xll.qlIndexFixing($AS$1,AN1971,,Trigger)</f>
        <v>1.5766634575942462E-2</v>
      </c>
      <c r="AR1971" s="189">
        <f t="shared" si="46"/>
        <v>-0.99716540410021981</v>
      </c>
    </row>
    <row r="1972" spans="38:44" ht="11.25" customHeight="1" x14ac:dyDescent="0.25">
      <c r="AL1972" s="30" t="s">
        <v>38</v>
      </c>
      <c r="AM1972" s="29">
        <f>_xll.qlInterestRateIndexFixingDate(IborIndex&amp;Tenor,AN1972,Trigger)</f>
        <v>53227</v>
      </c>
      <c r="AN1972" s="29">
        <f>_xll.qlCalendarAdvance(Calendar,AN1971,AL1972,"f",,Trigger)</f>
        <v>53231</v>
      </c>
      <c r="AO1972" s="29">
        <f>_xll.qlInterestRateIndexMaturity(IborIndex&amp;Tenor,AN1972,Trigger)</f>
        <v>53261</v>
      </c>
      <c r="AP1972" s="66">
        <f>_xll.qlIndexFixing($Z$5,AM1972,,Trigger)</f>
        <v>1.5671354282523531E-2</v>
      </c>
      <c r="AQ1972" s="66">
        <f>_xll.qlIndexFixing($AS$1,AN1972,,Trigger)</f>
        <v>1.5771792833825793E-2</v>
      </c>
      <c r="AR1972" s="189">
        <f t="shared" si="46"/>
        <v>-1.0043855130226209</v>
      </c>
    </row>
    <row r="1973" spans="38:44" ht="11.25" customHeight="1" x14ac:dyDescent="0.25">
      <c r="AL1973" s="30" t="s">
        <v>38</v>
      </c>
      <c r="AM1973" s="29">
        <f>_xll.qlInterestRateIndexFixingDate(IborIndex&amp;Tenor,AN1973,Trigger)</f>
        <v>53234</v>
      </c>
      <c r="AN1973" s="29">
        <f>_xll.qlCalendarAdvance(Calendar,AN1972,AL1973,"f",,Trigger)</f>
        <v>53238</v>
      </c>
      <c r="AO1973" s="29">
        <f>_xll.qlInterestRateIndexMaturity(IborIndex&amp;Tenor,AN1973,Trigger)</f>
        <v>53269</v>
      </c>
      <c r="AP1973" s="66">
        <f>_xll.qlIndexFixing($Z$5,AM1973,,Trigger)</f>
        <v>1.5676392219630419E-2</v>
      </c>
      <c r="AQ1973" s="66">
        <f>_xll.qlIndexFixing($AS$1,AN1973,,Trigger)</f>
        <v>1.577691821367383E-2</v>
      </c>
      <c r="AR1973" s="189">
        <f t="shared" si="46"/>
        <v>-1.0052599404341069</v>
      </c>
    </row>
    <row r="1974" spans="38:44" ht="11.25" customHeight="1" x14ac:dyDescent="0.25">
      <c r="AL1974" s="30" t="s">
        <v>38</v>
      </c>
      <c r="AM1974" s="29">
        <f>_xll.qlInterestRateIndexFixingDate(IborIndex&amp;Tenor,AN1974,Trigger)</f>
        <v>53241</v>
      </c>
      <c r="AN1974" s="29">
        <f>_xll.qlCalendarAdvance(Calendar,AN1973,AL1974,"f",,Trigger)</f>
        <v>53245</v>
      </c>
      <c r="AO1974" s="29">
        <f>_xll.qlInterestRateIndexMaturity(IborIndex&amp;Tenor,AN1974,Trigger)</f>
        <v>53276</v>
      </c>
      <c r="AP1974" s="66">
        <f>_xll.qlIndexFixing($Z$5,AM1974,,Trigger)</f>
        <v>1.5680728034968148E-2</v>
      </c>
      <c r="AQ1974" s="66">
        <f>_xll.qlIndexFixing($AS$1,AN1974,,Trigger)</f>
        <v>1.5782010715454098E-2</v>
      </c>
      <c r="AR1974" s="189">
        <f t="shared" si="46"/>
        <v>-1.0128268048594999</v>
      </c>
    </row>
    <row r="1975" spans="38:44" ht="11.25" customHeight="1" x14ac:dyDescent="0.25">
      <c r="AL1975" s="30" t="s">
        <v>38</v>
      </c>
      <c r="AM1975" s="29">
        <f>_xll.qlInterestRateIndexFixingDate(IborIndex&amp;Tenor,AN1975,Trigger)</f>
        <v>53248</v>
      </c>
      <c r="AN1975" s="29">
        <f>_xll.qlCalendarAdvance(Calendar,AN1974,AL1975,"f",,Trigger)</f>
        <v>53252</v>
      </c>
      <c r="AO1975" s="29">
        <f>_xll.qlInterestRateIndexMaturity(IborIndex&amp;Tenor,AN1975,Trigger)</f>
        <v>53283</v>
      </c>
      <c r="AP1975" s="66">
        <f>_xll.qlIndexFixing($Z$5,AM1975,,Trigger)</f>
        <v>1.5685015063787829E-2</v>
      </c>
      <c r="AQ1975" s="66">
        <f>_xll.qlIndexFixing($AS$1,AN1975,,Trigger)</f>
        <v>1.5787070339106646E-2</v>
      </c>
      <c r="AR1975" s="189">
        <f t="shared" si="46"/>
        <v>-1.0205527531881655</v>
      </c>
    </row>
    <row r="1976" spans="38:44" ht="11.25" customHeight="1" x14ac:dyDescent="0.25">
      <c r="AL1976" s="30" t="s">
        <v>38</v>
      </c>
      <c r="AM1976" s="29">
        <f>_xll.qlInterestRateIndexFixingDate(IborIndex&amp;Tenor,AN1976,Trigger)</f>
        <v>53255</v>
      </c>
      <c r="AN1976" s="29">
        <f>_xll.qlCalendarAdvance(Calendar,AN1975,AL1976,"f",,Trigger)</f>
        <v>53259</v>
      </c>
      <c r="AO1976" s="29">
        <f>_xll.qlInterestRateIndexMaturity(IborIndex&amp;Tenor,AN1976,Trigger)</f>
        <v>53290</v>
      </c>
      <c r="AP1976" s="66">
        <f>_xll.qlIndexFixing($Z$5,AM1976,,Trigger)</f>
        <v>1.5689253167665992E-2</v>
      </c>
      <c r="AQ1976" s="66">
        <f>_xll.qlIndexFixing($AS$1,AN1976,,Trigger)</f>
        <v>1.5792097084596501E-2</v>
      </c>
      <c r="AR1976" s="189">
        <f t="shared" si="46"/>
        <v>-1.0284391693050898</v>
      </c>
    </row>
    <row r="1977" spans="38:44" ht="11.25" customHeight="1" x14ac:dyDescent="0.25">
      <c r="AL1977" s="30" t="s">
        <v>38</v>
      </c>
      <c r="AM1977" s="29">
        <f>_xll.qlInterestRateIndexFixingDate(IborIndex&amp;Tenor,AN1977,Trigger)</f>
        <v>53262</v>
      </c>
      <c r="AN1977" s="29">
        <f>_xll.qlCalendarAdvance(Calendar,AN1976,AL1977,"f",,Trigger)</f>
        <v>53266</v>
      </c>
      <c r="AO1977" s="29">
        <f>_xll.qlInterestRateIndexMaturity(IborIndex&amp;Tenor,AN1977,Trigger)</f>
        <v>53296</v>
      </c>
      <c r="AP1977" s="66">
        <f>_xll.qlIndexFixing($Z$5,AM1977,,Trigger)</f>
        <v>1.569280528326189E-2</v>
      </c>
      <c r="AQ1977" s="66">
        <f>_xll.qlIndexFixing($AS$1,AN1977,,Trigger)</f>
        <v>1.5797090951876203E-2</v>
      </c>
      <c r="AR1977" s="189">
        <f t="shared" si="46"/>
        <v>-1.0428566861431232</v>
      </c>
    </row>
    <row r="1978" spans="38:44" ht="11.25" customHeight="1" x14ac:dyDescent="0.25">
      <c r="AL1978" s="30" t="s">
        <v>38</v>
      </c>
      <c r="AM1978" s="29">
        <f>_xll.qlInterestRateIndexFixingDate(IborIndex&amp;Tenor,AN1978,Trigger)</f>
        <v>53269</v>
      </c>
      <c r="AN1978" s="29">
        <f>_xll.qlCalendarAdvance(Calendar,AN1977,AL1978,"f",,Trigger)</f>
        <v>53273</v>
      </c>
      <c r="AO1978" s="29">
        <f>_xll.qlInterestRateIndexMaturity(IborIndex&amp;Tenor,AN1978,Trigger)</f>
        <v>53303</v>
      </c>
      <c r="AP1978" s="66">
        <f>_xll.qlIndexFixing($Z$5,AM1978,,Trigger)</f>
        <v>1.5696948467657457E-2</v>
      </c>
      <c r="AQ1978" s="66">
        <f>_xll.qlIndexFixing($AS$1,AN1978,,Trigger)</f>
        <v>1.5802051940903283E-2</v>
      </c>
      <c r="AR1978" s="189">
        <f t="shared" si="46"/>
        <v>-1.051034732458267</v>
      </c>
    </row>
    <row r="1979" spans="38:44" ht="11.25" customHeight="1" x14ac:dyDescent="0.25">
      <c r="AL1979" s="30" t="s">
        <v>38</v>
      </c>
      <c r="AM1979" s="29">
        <f>_xll.qlInterestRateIndexFixingDate(IborIndex&amp;Tenor,AN1979,Trigger)</f>
        <v>53276</v>
      </c>
      <c r="AN1979" s="29">
        <f>_xll.qlCalendarAdvance(Calendar,AN1978,AL1979,"f",,Trigger)</f>
        <v>53280</v>
      </c>
      <c r="AO1979" s="29">
        <f>_xll.qlInterestRateIndexMaturity(IborIndex&amp;Tenor,AN1979,Trigger)</f>
        <v>53310</v>
      </c>
      <c r="AP1979" s="66">
        <f>_xll.qlIndexFixing($Z$5,AM1979,,Trigger)</f>
        <v>1.5701042323831516E-2</v>
      </c>
      <c r="AQ1979" s="66">
        <f>_xll.qlIndexFixing($AS$1,AN1979,,Trigger)</f>
        <v>1.5806980051635278E-2</v>
      </c>
      <c r="AR1979" s="189">
        <f t="shared" si="46"/>
        <v>-1.0593772780376209</v>
      </c>
    </row>
    <row r="1980" spans="38:44" ht="11.25" customHeight="1" x14ac:dyDescent="0.25">
      <c r="AL1980" s="30" t="s">
        <v>38</v>
      </c>
      <c r="AM1980" s="29">
        <f>_xll.qlInterestRateIndexFixingDate(IborIndex&amp;Tenor,AN1980,Trigger)</f>
        <v>53283</v>
      </c>
      <c r="AN1980" s="29">
        <f>_xll.qlCalendarAdvance(Calendar,AN1979,AL1980,"f",,Trigger)</f>
        <v>53287</v>
      </c>
      <c r="AO1980" s="29">
        <f>_xll.qlInterestRateIndexMaturity(IborIndex&amp;Tenor,AN1980,Trigger)</f>
        <v>53317</v>
      </c>
      <c r="AP1980" s="66">
        <f>_xll.qlIndexFixing($Z$5,AM1980,,Trigger)</f>
        <v>1.5705086713372118E-2</v>
      </c>
      <c r="AQ1980" s="66">
        <f>_xll.qlIndexFixing($AS$1,AN1980,,Trigger)</f>
        <v>1.5813262471553981E-2</v>
      </c>
      <c r="AR1980" s="189">
        <f t="shared" si="46"/>
        <v>-1.0817575818186307</v>
      </c>
    </row>
    <row r="1981" spans="38:44" ht="11.25" customHeight="1" x14ac:dyDescent="0.25">
      <c r="AL1981" s="30" t="s">
        <v>38</v>
      </c>
      <c r="AM1981" s="29">
        <f>_xll.qlInterestRateIndexFixingDate(IborIndex&amp;Tenor,AN1981,Trigger)</f>
        <v>53290</v>
      </c>
      <c r="AN1981" s="29">
        <f>_xll.qlCalendarAdvance(Calendar,AN1980,AL1981,"f",,Trigger)</f>
        <v>53294</v>
      </c>
      <c r="AO1981" s="29">
        <f>_xll.qlInterestRateIndexMaturity(IborIndex&amp;Tenor,AN1981,Trigger)</f>
        <v>53324</v>
      </c>
      <c r="AP1981" s="66">
        <f>_xll.qlIndexFixing($Z$5,AM1981,,Trigger)</f>
        <v>1.5709081497867317E-2</v>
      </c>
      <c r="AQ1981" s="66">
        <f>_xll.qlIndexFixing($AS$1,AN1981,,Trigger)</f>
        <v>1.5814661887936995E-2</v>
      </c>
      <c r="AR1981" s="189">
        <f t="shared" si="46"/>
        <v>-1.055803900696789</v>
      </c>
    </row>
    <row r="1982" spans="38:44" ht="11.25" customHeight="1" x14ac:dyDescent="0.25">
      <c r="AL1982" s="30" t="s">
        <v>38</v>
      </c>
      <c r="AM1982" s="29">
        <f>_xll.qlInterestRateIndexFixingDate(IborIndex&amp;Tenor,AN1982,Trigger)</f>
        <v>53297</v>
      </c>
      <c r="AN1982" s="29">
        <f>_xll.qlCalendarAdvance(Calendar,AN1981,AL1982,"f",,Trigger)</f>
        <v>53301</v>
      </c>
      <c r="AO1982" s="29">
        <f>_xll.qlInterestRateIndexMaturity(IborIndex&amp;Tenor,AN1982,Trigger)</f>
        <v>53332</v>
      </c>
      <c r="AP1982" s="66">
        <f>_xll.qlIndexFixing($Z$5,AM1982,,Trigger)</f>
        <v>1.5713646615516035E-2</v>
      </c>
      <c r="AQ1982" s="66">
        <f>_xll.qlIndexFixing($AS$1,AN1982,,Trigger)</f>
        <v>1.5821567113623591E-2</v>
      </c>
      <c r="AR1982" s="189">
        <f t="shared" si="46"/>
        <v>-1.0792049810755613</v>
      </c>
    </row>
    <row r="1983" spans="38:44" ht="11.25" customHeight="1" x14ac:dyDescent="0.25">
      <c r="AL1983" s="30" t="s">
        <v>38</v>
      </c>
      <c r="AM1983" s="29">
        <f>_xll.qlInterestRateIndexFixingDate(IborIndex&amp;Tenor,AN1983,Trigger)</f>
        <v>53304</v>
      </c>
      <c r="AN1983" s="29">
        <f>_xll.qlCalendarAdvance(Calendar,AN1982,AL1983,"f",,Trigger)</f>
        <v>53308</v>
      </c>
      <c r="AO1983" s="29">
        <f>_xll.qlInterestRateIndexMaturity(IborIndex&amp;Tenor,AN1983,Trigger)</f>
        <v>53339</v>
      </c>
      <c r="AP1983" s="66">
        <f>_xll.qlIndexFixing($Z$5,AM1983,,Trigger)</f>
        <v>1.5717538368987781E-2</v>
      </c>
      <c r="AQ1983" s="66">
        <f>_xll.qlIndexFixing($AS$1,AN1983,,Trigger)</f>
        <v>1.5826363710740587E-2</v>
      </c>
      <c r="AR1983" s="189">
        <f t="shared" si="46"/>
        <v>-1.0882534175280649</v>
      </c>
    </row>
    <row r="1984" spans="38:44" ht="11.25" customHeight="1" x14ac:dyDescent="0.25">
      <c r="AL1984" s="30" t="s">
        <v>38</v>
      </c>
      <c r="AM1984" s="29">
        <f>_xll.qlInterestRateIndexFixingDate(IborIndex&amp;Tenor,AN1984,Trigger)</f>
        <v>53311</v>
      </c>
      <c r="AN1984" s="29">
        <f>_xll.qlCalendarAdvance(Calendar,AN1983,AL1984,"f",,Trigger)</f>
        <v>53315</v>
      </c>
      <c r="AO1984" s="29">
        <f>_xll.qlInterestRateIndexMaturity(IborIndex&amp;Tenor,AN1984,Trigger)</f>
        <v>53346</v>
      </c>
      <c r="AP1984" s="66">
        <f>_xll.qlIndexFixing($Z$5,AM1984,,Trigger)</f>
        <v>1.5721380090145749E-2</v>
      </c>
      <c r="AQ1984" s="66">
        <f>_xll.qlIndexFixing($AS$1,AN1984,,Trigger)</f>
        <v>1.5831127429350167E-2</v>
      </c>
      <c r="AR1984" s="189">
        <f t="shared" si="46"/>
        <v>-1.0974733920441835</v>
      </c>
    </row>
    <row r="1985" spans="38:44" ht="11.25" customHeight="1" x14ac:dyDescent="0.25">
      <c r="AL1985" s="30" t="s">
        <v>38</v>
      </c>
      <c r="AM1985" s="29">
        <f>_xll.qlInterestRateIndexFixingDate(IborIndex&amp;Tenor,AN1985,Trigger)</f>
        <v>53317</v>
      </c>
      <c r="AN1985" s="29">
        <f>_xll.qlCalendarAdvance(Calendar,AN1984,AL1985,"f",,Trigger)</f>
        <v>53323</v>
      </c>
      <c r="AO1985" s="29">
        <f>_xll.qlInterestRateIndexMaturity(IborIndex&amp;Tenor,AN1985,Trigger)</f>
        <v>53356</v>
      </c>
      <c r="AP1985" s="66">
        <f>_xll.qlIndexFixing($Z$5,AM1985,,Trigger)</f>
        <v>1.5726926921204185E-2</v>
      </c>
      <c r="AQ1985" s="66">
        <f>_xll.qlIndexFixing($AS$1,AN1985,,Trigger)</f>
        <v>1.5837214109778553E-2</v>
      </c>
      <c r="AR1985" s="189">
        <f t="shared" si="46"/>
        <v>-1.102871885743685</v>
      </c>
    </row>
    <row r="1986" spans="38:44" ht="11.25" customHeight="1" x14ac:dyDescent="0.25">
      <c r="AL1986" s="30" t="s">
        <v>38</v>
      </c>
      <c r="AM1986" s="29">
        <f>_xll.qlInterestRateIndexFixingDate(IborIndex&amp;Tenor,AN1986,Trigger)</f>
        <v>53325</v>
      </c>
      <c r="AN1986" s="29">
        <f>_xll.qlCalendarAdvance(Calendar,AN1985,AL1986,"f",,Trigger)</f>
        <v>53330</v>
      </c>
      <c r="AO1986" s="29">
        <f>_xll.qlInterestRateIndexMaturity(IborIndex&amp;Tenor,AN1986,Trigger)</f>
        <v>53363</v>
      </c>
      <c r="AP1986" s="66">
        <f>_xll.qlIndexFixing($Z$5,AM1986,,Trigger)</f>
        <v>1.5730654073386224E-2</v>
      </c>
      <c r="AQ1986" s="66">
        <f>_xll.qlIndexFixing($AS$1,AN1986,,Trigger)</f>
        <v>1.5840543952208807E-2</v>
      </c>
      <c r="AR1986" s="189">
        <f t="shared" si="46"/>
        <v>-1.0988987882258259</v>
      </c>
    </row>
    <row r="1987" spans="38:44" ht="11.25" customHeight="1" x14ac:dyDescent="0.25">
      <c r="AL1987" s="30" t="s">
        <v>38</v>
      </c>
      <c r="AM1987" s="29">
        <f>_xll.qlInterestRateIndexFixingDate(IborIndex&amp;Tenor,AN1987,Trigger)</f>
        <v>53335</v>
      </c>
      <c r="AN1987" s="29">
        <f>_xll.qlCalendarAdvance(Calendar,AN1986,AL1987,"f",,Trigger)</f>
        <v>53337</v>
      </c>
      <c r="AO1987" s="29">
        <f>_xll.qlInterestRateIndexMaturity(IborIndex&amp;Tenor,AN1987,Trigger)</f>
        <v>53370</v>
      </c>
      <c r="AP1987" s="66">
        <f>_xll.qlIndexFixing($Z$5,AM1987,,Trigger)</f>
        <v>1.5734330734112397E-2</v>
      </c>
      <c r="AQ1987" s="66">
        <f>_xll.qlIndexFixing($AS$1,AN1987,,Trigger)</f>
        <v>1.5845206481515967E-2</v>
      </c>
      <c r="AR1987" s="189">
        <f t="shared" ref="AR1987:AR2050" si="47">(AP1987-AQ1987)*10000</f>
        <v>-1.1087574740356945</v>
      </c>
    </row>
    <row r="1988" spans="38:44" ht="11.25" customHeight="1" x14ac:dyDescent="0.25">
      <c r="AL1988" s="30" t="s">
        <v>38</v>
      </c>
      <c r="AM1988" s="29">
        <f>_xll.qlInterestRateIndexFixingDate(IborIndex&amp;Tenor,AN1988,Trigger)</f>
        <v>53342</v>
      </c>
      <c r="AN1988" s="29">
        <f>_xll.qlCalendarAdvance(Calendar,AN1987,AL1988,"f",,Trigger)</f>
        <v>53344</v>
      </c>
      <c r="AO1988" s="29">
        <f>_xll.qlInterestRateIndexMaturity(IborIndex&amp;Tenor,AN1988,Trigger)</f>
        <v>53377</v>
      </c>
      <c r="AP1988" s="66">
        <f>_xll.qlIndexFixing($Z$5,AM1988,,Trigger)</f>
        <v>1.57379567649601E-2</v>
      </c>
      <c r="AQ1988" s="66">
        <f>_xll.qlIndexFixing($AS$1,AN1988,,Trigger)</f>
        <v>1.5849836133529978E-2</v>
      </c>
      <c r="AR1988" s="189">
        <f t="shared" si="47"/>
        <v>-1.1187936856987823</v>
      </c>
    </row>
    <row r="1989" spans="38:44" ht="11.25" customHeight="1" x14ac:dyDescent="0.25">
      <c r="AL1989" s="30" t="s">
        <v>38</v>
      </c>
      <c r="AM1989" s="29">
        <f>_xll.qlInterestRateIndexFixingDate(IborIndex&amp;Tenor,AN1989,Trigger)</f>
        <v>53349</v>
      </c>
      <c r="AN1989" s="29">
        <f>_xll.qlCalendarAdvance(Calendar,AN1988,AL1989,"f",,Trigger)</f>
        <v>53351</v>
      </c>
      <c r="AO1989" s="29">
        <f>_xll.qlInterestRateIndexMaturity(IborIndex&amp;Tenor,AN1989,Trigger)</f>
        <v>53384</v>
      </c>
      <c r="AP1989" s="66">
        <f>_xll.qlIndexFixing($Z$5,AM1989,,Trigger)</f>
        <v>1.5741532027484923E-2</v>
      </c>
      <c r="AQ1989" s="66">
        <f>_xll.qlIndexFixing($AS$1,AN1989,,Trigger)</f>
        <v>1.5854432908212167E-2</v>
      </c>
      <c r="AR1989" s="189">
        <f t="shared" si="47"/>
        <v>-1.1290088072724371</v>
      </c>
    </row>
    <row r="1990" spans="38:44" ht="11.25" customHeight="1" x14ac:dyDescent="0.25">
      <c r="AL1990" s="30" t="s">
        <v>38</v>
      </c>
      <c r="AM1990" s="29">
        <f>_xll.qlInterestRateIndexFixingDate(IborIndex&amp;Tenor,AN1990,Trigger)</f>
        <v>53356</v>
      </c>
      <c r="AN1990" s="29">
        <f>_xll.qlCalendarAdvance(Calendar,AN1989,AL1990,"f",,Trigger)</f>
        <v>53358</v>
      </c>
      <c r="AO1990" s="29">
        <f>_xll.qlInterestRateIndexMaturity(IborIndex&amp;Tenor,AN1990,Trigger)</f>
        <v>53386</v>
      </c>
      <c r="AP1990" s="66">
        <f>_xll.qlIndexFixing($Z$5,AM1990,,Trigger)</f>
        <v>1.5742096412435989E-2</v>
      </c>
      <c r="AQ1990" s="66">
        <f>_xll.qlIndexFixing($AS$1,AN1990,,Trigger)</f>
        <v>1.5856979245799492E-2</v>
      </c>
      <c r="AR1990" s="189">
        <f t="shared" si="47"/>
        <v>-1.1488283336350338</v>
      </c>
    </row>
    <row r="1991" spans="38:44" ht="11.25" customHeight="1" x14ac:dyDescent="0.25">
      <c r="AL1991" s="30" t="s">
        <v>38</v>
      </c>
      <c r="AM1991" s="29">
        <f>_xll.qlInterestRateIndexFixingDate(IborIndex&amp;Tenor,AN1991,Trigger)</f>
        <v>53363</v>
      </c>
      <c r="AN1991" s="29">
        <f>_xll.qlCalendarAdvance(Calendar,AN1990,AL1991,"f",,Trigger)</f>
        <v>53365</v>
      </c>
      <c r="AO1991" s="29">
        <f>_xll.qlInterestRateIndexMaturity(IborIndex&amp;Tenor,AN1991,Trigger)</f>
        <v>53393</v>
      </c>
      <c r="AP1991" s="66">
        <f>_xll.qlIndexFixing($Z$5,AM1991,,Trigger)</f>
        <v>1.5745587242304016E-2</v>
      </c>
      <c r="AQ1991" s="66">
        <f>_xll.qlIndexFixing($AS$1,AN1991,,Trigger)</f>
        <v>1.5861516711528356E-2</v>
      </c>
      <c r="AR1991" s="189">
        <f t="shared" si="47"/>
        <v>-1.1592946922434066</v>
      </c>
    </row>
    <row r="1992" spans="38:44" ht="11.25" customHeight="1" x14ac:dyDescent="0.25">
      <c r="AL1992" s="30" t="s">
        <v>38</v>
      </c>
      <c r="AM1992" s="29">
        <f>_xll.qlInterestRateIndexFixingDate(IborIndex&amp;Tenor,AN1992,Trigger)</f>
        <v>53370</v>
      </c>
      <c r="AN1992" s="29">
        <f>_xll.qlCalendarAdvance(Calendar,AN1991,AL1992,"f",,Trigger)</f>
        <v>53372</v>
      </c>
      <c r="AO1992" s="29">
        <f>_xll.qlInterestRateIndexMaturity(IborIndex&amp;Tenor,AN1992,Trigger)</f>
        <v>53400</v>
      </c>
      <c r="AP1992" s="66">
        <f>_xll.qlIndexFixing($Z$5,AM1992,,Trigger)</f>
        <v>1.5749026949003486E-2</v>
      </c>
      <c r="AQ1992" s="66">
        <f>_xll.qlIndexFixing($AS$1,AN1992,,Trigger)</f>
        <v>1.5866021303993109E-2</v>
      </c>
      <c r="AR1992" s="189">
        <f t="shared" si="47"/>
        <v>-1.1699435498962325</v>
      </c>
    </row>
    <row r="1993" spans="38:44" ht="11.25" customHeight="1" x14ac:dyDescent="0.25">
      <c r="AL1993" s="30" t="s">
        <v>38</v>
      </c>
      <c r="AM1993" s="29">
        <f>_xll.qlInterestRateIndexFixingDate(IborIndex&amp;Tenor,AN1993,Trigger)</f>
        <v>53377</v>
      </c>
      <c r="AN1993" s="29">
        <f>_xll.qlCalendarAdvance(Calendar,AN1992,AL1993,"f",,Trigger)</f>
        <v>53379</v>
      </c>
      <c r="AO1993" s="29">
        <f>_xll.qlInterestRateIndexMaturity(IborIndex&amp;Tenor,AN1993,Trigger)</f>
        <v>53407</v>
      </c>
      <c r="AP1993" s="66">
        <f>_xll.qlIndexFixing($Z$5,AM1993,,Trigger)</f>
        <v>1.5752415394147956E-2</v>
      </c>
      <c r="AQ1993" s="66">
        <f>_xll.qlIndexFixing($AS$1,AN1993,,Trigger)</f>
        <v>1.5873156931743571E-2</v>
      </c>
      <c r="AR1993" s="189">
        <f t="shared" si="47"/>
        <v>-1.2074153759561446</v>
      </c>
    </row>
    <row r="1994" spans="38:44" ht="11.25" customHeight="1" x14ac:dyDescent="0.25">
      <c r="AL1994" s="30" t="s">
        <v>38</v>
      </c>
      <c r="AM1994" s="29">
        <f>_xll.qlInterestRateIndexFixingDate(IborIndex&amp;Tenor,AN1994,Trigger)</f>
        <v>53384</v>
      </c>
      <c r="AN1994" s="29">
        <f>_xll.qlCalendarAdvance(Calendar,AN1993,AL1994,"f",,Trigger)</f>
        <v>53386</v>
      </c>
      <c r="AO1994" s="29">
        <f>_xll.qlInterestRateIndexMaturity(IborIndex&amp;Tenor,AN1994,Trigger)</f>
        <v>53416</v>
      </c>
      <c r="AP1994" s="66">
        <f>_xll.qlIndexFixing($Z$5,AM1994,,Trigger)</f>
        <v>1.5756909215776105E-2</v>
      </c>
      <c r="AQ1994" s="66">
        <f>_xll.qlIndexFixing($AS$1,AN1994,,Trigger)</f>
        <v>1.58769236203255E-2</v>
      </c>
      <c r="AR1994" s="189">
        <f t="shared" si="47"/>
        <v>-1.200144045493956</v>
      </c>
    </row>
    <row r="1995" spans="38:44" ht="11.25" customHeight="1" x14ac:dyDescent="0.25">
      <c r="AL1995" s="30" t="s">
        <v>38</v>
      </c>
      <c r="AM1995" s="29">
        <f>_xll.qlInterestRateIndexFixingDate(IborIndex&amp;Tenor,AN1995,Trigger)</f>
        <v>53391</v>
      </c>
      <c r="AN1995" s="29">
        <f>_xll.qlCalendarAdvance(Calendar,AN1994,AL1995,"f",,Trigger)</f>
        <v>53393</v>
      </c>
      <c r="AO1995" s="29">
        <f>_xll.qlInterestRateIndexMaturity(IborIndex&amp;Tenor,AN1995,Trigger)</f>
        <v>53426</v>
      </c>
      <c r="AP1995" s="66">
        <f>_xll.qlIndexFixing($Z$5,AM1995,,Trigger)</f>
        <v>1.5761909715826503E-2</v>
      </c>
      <c r="AQ1995" s="66">
        <f>_xll.qlIndexFixing($AS$1,AN1995,,Trigger)</f>
        <v>1.5881323130222533E-2</v>
      </c>
      <c r="AR1995" s="189">
        <f t="shared" si="47"/>
        <v>-1.1941341439603015</v>
      </c>
    </row>
    <row r="1996" spans="38:44" ht="11.25" customHeight="1" x14ac:dyDescent="0.25">
      <c r="AL1996" s="30" t="s">
        <v>38</v>
      </c>
      <c r="AM1996" s="29">
        <f>_xll.qlInterestRateIndexFixingDate(IborIndex&amp;Tenor,AN1996,Trigger)</f>
        <v>53398</v>
      </c>
      <c r="AN1996" s="29">
        <f>_xll.qlCalendarAdvance(Calendar,AN1995,AL1996,"f",,Trigger)</f>
        <v>53400</v>
      </c>
      <c r="AO1996" s="29">
        <f>_xll.qlInterestRateIndexMaturity(IborIndex&amp;Tenor,AN1996,Trigger)</f>
        <v>53433</v>
      </c>
      <c r="AP1996" s="66">
        <f>_xll.qlIndexFixing($Z$5,AM1996,,Trigger)</f>
        <v>1.5765125724066825E-2</v>
      </c>
      <c r="AQ1996" s="66">
        <f>_xll.qlIndexFixing($AS$1,AN1996,,Trigger)</f>
        <v>1.5885689762516995E-2</v>
      </c>
      <c r="AR1996" s="189">
        <f t="shared" si="47"/>
        <v>-1.2056403845017023</v>
      </c>
    </row>
    <row r="1997" spans="38:44" ht="11.25" customHeight="1" x14ac:dyDescent="0.25">
      <c r="AL1997" s="30" t="s">
        <v>38</v>
      </c>
      <c r="AM1997" s="29">
        <f>_xll.qlInterestRateIndexFixingDate(IborIndex&amp;Tenor,AN1997,Trigger)</f>
        <v>53405</v>
      </c>
      <c r="AN1997" s="29">
        <f>_xll.qlCalendarAdvance(Calendar,AN1996,AL1997,"f",,Trigger)</f>
        <v>53407</v>
      </c>
      <c r="AO1997" s="29">
        <f>_xll.qlInterestRateIndexMaturity(IborIndex&amp;Tenor,AN1997,Trigger)</f>
        <v>53440</v>
      </c>
      <c r="AP1997" s="66">
        <f>_xll.qlIndexFixing($Z$5,AM1997,,Trigger)</f>
        <v>1.5768289856547699E-2</v>
      </c>
      <c r="AQ1997" s="66">
        <f>_xll.qlIndexFixing($AS$1,AN1997,,Trigger)</f>
        <v>1.5892485187013652E-2</v>
      </c>
      <c r="AR1997" s="189">
        <f t="shared" si="47"/>
        <v>-1.2419533046595377</v>
      </c>
    </row>
    <row r="1998" spans="38:44" ht="11.25" customHeight="1" x14ac:dyDescent="0.25">
      <c r="AL1998" s="30" t="s">
        <v>38</v>
      </c>
      <c r="AM1998" s="29">
        <f>_xll.qlInterestRateIndexFixingDate(IborIndex&amp;Tenor,AN1998,Trigger)</f>
        <v>53408</v>
      </c>
      <c r="AN1998" s="29">
        <f>_xll.qlCalendarAdvance(Calendar,AN1997,AL1998,"f",,Trigger)</f>
        <v>53414</v>
      </c>
      <c r="AO1998" s="29">
        <f>_xll.qlInterestRateIndexMaturity(IborIndex&amp;Tenor,AN1998,Trigger)</f>
        <v>53447</v>
      </c>
      <c r="AP1998" s="66">
        <f>_xll.qlIndexFixing($Z$5,AM1998,,Trigger)</f>
        <v>1.5771401974839255E-2</v>
      </c>
      <c r="AQ1998" s="66">
        <f>_xll.qlIndexFixing($AS$1,AN1998,,Trigger)</f>
        <v>1.5894324394171835E-2</v>
      </c>
      <c r="AR1998" s="189">
        <f t="shared" si="47"/>
        <v>-1.2292241933258008</v>
      </c>
    </row>
    <row r="1999" spans="38:44" ht="11.25" customHeight="1" x14ac:dyDescent="0.25">
      <c r="AL1999" s="30" t="s">
        <v>38</v>
      </c>
      <c r="AM1999" s="29">
        <f>_xll.qlInterestRateIndexFixingDate(IborIndex&amp;Tenor,AN1999,Trigger)</f>
        <v>53419</v>
      </c>
      <c r="AN1999" s="29">
        <f>_xll.qlCalendarAdvance(Calendar,AN1998,AL1999,"f",,Trigger)</f>
        <v>53421</v>
      </c>
      <c r="AO1999" s="29">
        <f>_xll.qlInterestRateIndexMaturity(IborIndex&amp;Tenor,AN1999,Trigger)</f>
        <v>53451</v>
      </c>
      <c r="AP1999" s="66">
        <f>_xll.qlIndexFixing($Z$5,AM1999,,Trigger)</f>
        <v>1.5772782852535805E-2</v>
      </c>
      <c r="AQ1999" s="66">
        <f>_xll.qlIndexFixing($AS$1,AN1999,,Trigger)</f>
        <v>1.5898592393454859E-2</v>
      </c>
      <c r="AR1999" s="189">
        <f t="shared" si="47"/>
        <v>-1.2580954091905363</v>
      </c>
    </row>
    <row r="2000" spans="38:44" ht="11.25" customHeight="1" x14ac:dyDescent="0.25">
      <c r="AL2000" s="30" t="s">
        <v>38</v>
      </c>
      <c r="AM2000" s="29">
        <f>_xll.qlInterestRateIndexFixingDate(IborIndex&amp;Tenor,AN2000,Trigger)</f>
        <v>53426</v>
      </c>
      <c r="AN2000" s="29">
        <f>_xll.qlCalendarAdvance(Calendar,AN1999,AL2000,"f",,Trigger)</f>
        <v>53428</v>
      </c>
      <c r="AO2000" s="29">
        <f>_xll.qlInterestRateIndexMaturity(IborIndex&amp;Tenor,AN2000,Trigger)</f>
        <v>53458</v>
      </c>
      <c r="AP2000" s="66">
        <f>_xll.qlIndexFixing($Z$5,AM2000,,Trigger)</f>
        <v>1.577580136973733E-2</v>
      </c>
      <c r="AQ2000" s="66">
        <f>_xll.qlIndexFixing($AS$1,AN2000,,Trigger)</f>
        <v>1.5902827514996064E-2</v>
      </c>
      <c r="AR2000" s="189">
        <f t="shared" si="47"/>
        <v>-1.2702614525873444</v>
      </c>
    </row>
    <row r="2001" spans="38:44" ht="11.25" customHeight="1" x14ac:dyDescent="0.25">
      <c r="AL2001" s="30" t="s">
        <v>38</v>
      </c>
      <c r="AM2001" s="29">
        <f>_xll.qlInterestRateIndexFixingDate(IborIndex&amp;Tenor,AN2001,Trigger)</f>
        <v>53433</v>
      </c>
      <c r="AN2001" s="29">
        <f>_xll.qlCalendarAdvance(Calendar,AN2000,AL2001,"f",,Trigger)</f>
        <v>53435</v>
      </c>
      <c r="AO2001" s="29">
        <f>_xll.qlInterestRateIndexMaturity(IborIndex&amp;Tenor,AN2001,Trigger)</f>
        <v>53465</v>
      </c>
      <c r="AP2001" s="66">
        <f>_xll.qlIndexFixing($Z$5,AM2001,,Trigger)</f>
        <v>1.5778767493942247E-2</v>
      </c>
      <c r="AQ2001" s="66">
        <f>_xll.qlIndexFixing($AS$1,AN2001,,Trigger)</f>
        <v>1.5907029758756772E-2</v>
      </c>
      <c r="AR2001" s="189">
        <f t="shared" si="47"/>
        <v>-1.2826226481452498</v>
      </c>
    </row>
    <row r="2002" spans="38:44" ht="11.25" customHeight="1" x14ac:dyDescent="0.25">
      <c r="AL2002" s="30" t="s">
        <v>38</v>
      </c>
      <c r="AM2002" s="29">
        <f>_xll.qlInterestRateIndexFixingDate(IborIndex&amp;Tenor,AN2002,Trigger)</f>
        <v>53440</v>
      </c>
      <c r="AN2002" s="29">
        <f>_xll.qlCalendarAdvance(Calendar,AN2001,AL2002,"f",,Trigger)</f>
        <v>53442</v>
      </c>
      <c r="AO2002" s="29">
        <f>_xll.qlInterestRateIndexMaturity(IborIndex&amp;Tenor,AN2002,Trigger)</f>
        <v>53472</v>
      </c>
      <c r="AP2002" s="66">
        <f>_xll.qlIndexFixing($Z$5,AM2002,,Trigger)</f>
        <v>1.5781681086754595E-2</v>
      </c>
      <c r="AQ2002" s="66">
        <f>_xll.qlIndexFixing($AS$1,AN2002,,Trigger)</f>
        <v>1.591119912470346E-2</v>
      </c>
      <c r="AR2002" s="189">
        <f t="shared" si="47"/>
        <v>-1.2951803794886487</v>
      </c>
    </row>
    <row r="2003" spans="38:44" ht="11.25" customHeight="1" x14ac:dyDescent="0.25">
      <c r="AL2003" s="30" t="s">
        <v>38</v>
      </c>
      <c r="AM2003" s="29">
        <f>_xll.qlInterestRateIndexFixingDate(IborIndex&amp;Tenor,AN2003,Trigger)</f>
        <v>53444</v>
      </c>
      <c r="AN2003" s="29">
        <f>_xll.qlCalendarAdvance(Calendar,AN2002,AL2003,"f",,Trigger)</f>
        <v>53449</v>
      </c>
      <c r="AO2003" s="29">
        <f>_xll.qlInterestRateIndexMaturity(IborIndex&amp;Tenor,AN2003,Trigger)</f>
        <v>53482</v>
      </c>
      <c r="AP2003" s="66">
        <f>_xll.qlIndexFixing($Z$5,AM2003,,Trigger)</f>
        <v>1.5786177508576381E-2</v>
      </c>
      <c r="AQ2003" s="66">
        <f>_xll.qlIndexFixing($AS$1,AN2003,,Trigger)</f>
        <v>1.5915335612797447E-2</v>
      </c>
      <c r="AR2003" s="189">
        <f t="shared" si="47"/>
        <v>-1.2915810422106655</v>
      </c>
    </row>
    <row r="2004" spans="38:44" ht="11.25" customHeight="1" x14ac:dyDescent="0.25">
      <c r="AL2004" s="30" t="s">
        <v>38</v>
      </c>
      <c r="AM2004" s="29">
        <f>_xll.qlInterestRateIndexFixingDate(IborIndex&amp;Tenor,AN2004,Trigger)</f>
        <v>53454</v>
      </c>
      <c r="AN2004" s="29">
        <f>_xll.qlCalendarAdvance(Calendar,AN2003,AL2004,"f",,Trigger)</f>
        <v>53456</v>
      </c>
      <c r="AO2004" s="29">
        <f>_xll.qlInterestRateIndexMaturity(IborIndex&amp;Tenor,AN2004,Trigger)</f>
        <v>53489</v>
      </c>
      <c r="AP2004" s="66">
        <f>_xll.qlIndexFixing($Z$5,AM2004,,Trigger)</f>
        <v>1.5788974634806413E-2</v>
      </c>
      <c r="AQ2004" s="66">
        <f>_xll.qlIndexFixing($AS$1,AN2004,,Trigger)</f>
        <v>1.5919439223007793E-2</v>
      </c>
      <c r="AR2004" s="189">
        <f t="shared" si="47"/>
        <v>-1.3046458820138023</v>
      </c>
    </row>
    <row r="2005" spans="38:44" ht="11.25" customHeight="1" x14ac:dyDescent="0.25">
      <c r="AL2005" s="30" t="s">
        <v>38</v>
      </c>
      <c r="AM2005" s="29">
        <f>_xll.qlInterestRateIndexFixingDate(IborIndex&amp;Tenor,AN2005,Trigger)</f>
        <v>53461</v>
      </c>
      <c r="AN2005" s="29">
        <f>_xll.qlCalendarAdvance(Calendar,AN2004,AL2005,"f",,Trigger)</f>
        <v>53463</v>
      </c>
      <c r="AO2005" s="29">
        <f>_xll.qlInterestRateIndexMaturity(IborIndex&amp;Tenor,AN2005,Trigger)</f>
        <v>53496</v>
      </c>
      <c r="AP2005" s="66">
        <f>_xll.qlIndexFixing($Z$5,AM2005,,Trigger)</f>
        <v>1.5791718777867076E-2</v>
      </c>
      <c r="AQ2005" s="66">
        <f>_xll.qlIndexFixing($AS$1,AN2005,,Trigger)</f>
        <v>1.5923509955298402E-2</v>
      </c>
      <c r="AR2005" s="189">
        <f t="shared" si="47"/>
        <v>-1.3179117743132573</v>
      </c>
    </row>
    <row r="2006" spans="38:44" ht="11.25" customHeight="1" x14ac:dyDescent="0.25">
      <c r="AL2006" s="30" t="s">
        <v>38</v>
      </c>
      <c r="AM2006" s="29">
        <f>_xll.qlInterestRateIndexFixingDate(IborIndex&amp;Tenor,AN2006,Trigger)</f>
        <v>53468</v>
      </c>
      <c r="AN2006" s="29">
        <f>_xll.qlCalendarAdvance(Calendar,AN2005,AL2006,"f",,Trigger)</f>
        <v>53470</v>
      </c>
      <c r="AO2006" s="29">
        <f>_xll.qlInterestRateIndexMaturity(IborIndex&amp;Tenor,AN2006,Trigger)</f>
        <v>53503</v>
      </c>
      <c r="AP2006" s="66">
        <f>_xll.qlIndexFixing($Z$5,AM2006,,Trigger)</f>
        <v>1.5794409799345453E-2</v>
      </c>
      <c r="AQ2006" s="66">
        <f>_xll.qlIndexFixing($AS$1,AN2006,,Trigger)</f>
        <v>1.5927547809630585E-2</v>
      </c>
      <c r="AR2006" s="189">
        <f t="shared" si="47"/>
        <v>-1.3313801028513179</v>
      </c>
    </row>
    <row r="2007" spans="38:44" ht="11.25" customHeight="1" x14ac:dyDescent="0.25">
      <c r="AL2007" s="30" t="s">
        <v>38</v>
      </c>
      <c r="AM2007" s="29">
        <f>_xll.qlInterestRateIndexFixingDate(IborIndex&amp;Tenor,AN2007,Trigger)</f>
        <v>53475</v>
      </c>
      <c r="AN2007" s="29">
        <f>_xll.qlCalendarAdvance(Calendar,AN2006,AL2007,"f",,Trigger)</f>
        <v>53477</v>
      </c>
      <c r="AO2007" s="29">
        <f>_xll.qlInterestRateIndexMaturity(IborIndex&amp;Tenor,AN2007,Trigger)</f>
        <v>53507</v>
      </c>
      <c r="AP2007" s="66">
        <f>_xll.qlIndexFixing($Z$5,AM2007,,Trigger)</f>
        <v>1.5795456235762728E-2</v>
      </c>
      <c r="AQ2007" s="66">
        <f>_xll.qlIndexFixing($AS$1,AN2007,,Trigger)</f>
        <v>1.5931552785975987E-2</v>
      </c>
      <c r="AR2007" s="189">
        <f t="shared" si="47"/>
        <v>-1.3609655021325913</v>
      </c>
    </row>
    <row r="2008" spans="38:44" ht="11.25" customHeight="1" x14ac:dyDescent="0.25">
      <c r="AL2008" s="30" t="s">
        <v>38</v>
      </c>
      <c r="AM2008" s="29">
        <f>_xll.qlInterestRateIndexFixingDate(IborIndex&amp;Tenor,AN2008,Trigger)</f>
        <v>53482</v>
      </c>
      <c r="AN2008" s="29">
        <f>_xll.qlCalendarAdvance(Calendar,AN2007,AL2008,"f",,Trigger)</f>
        <v>53484</v>
      </c>
      <c r="AO2008" s="29">
        <f>_xll.qlInterestRateIndexMaturity(IborIndex&amp;Tenor,AN2008,Trigger)</f>
        <v>53514</v>
      </c>
      <c r="AP2008" s="66">
        <f>_xll.qlIndexFixing($Z$5,AM2008,,Trigger)</f>
        <v>1.5798051733749929E-2</v>
      </c>
      <c r="AQ2008" s="66">
        <f>_xll.qlIndexFixing($AS$1,AN2008,,Trigger)</f>
        <v>1.5935524884295924E-2</v>
      </c>
      <c r="AR2008" s="189">
        <f t="shared" si="47"/>
        <v>-1.3747315054599487</v>
      </c>
    </row>
    <row r="2009" spans="38:44" ht="11.25" customHeight="1" x14ac:dyDescent="0.25">
      <c r="AL2009" s="30" t="s">
        <v>38</v>
      </c>
      <c r="AM2009" s="29">
        <f>_xll.qlInterestRateIndexFixingDate(IborIndex&amp;Tenor,AN2009,Trigger)</f>
        <v>53489</v>
      </c>
      <c r="AN2009" s="29">
        <f>_xll.qlCalendarAdvance(Calendar,AN2008,AL2009,"f",,Trigger)</f>
        <v>53491</v>
      </c>
      <c r="AO2009" s="29">
        <f>_xll.qlInterestRateIndexMaturity(IborIndex&amp;Tenor,AN2009,Trigger)</f>
        <v>53521</v>
      </c>
      <c r="AP2009" s="66">
        <f>_xll.qlIndexFixing($Z$5,AM2009,,Trigger)</f>
        <v>1.5800593731530199E-2</v>
      </c>
      <c r="AQ2009" s="66">
        <f>_xll.qlIndexFixing($AS$1,AN2009,,Trigger)</f>
        <v>1.5939464104559455E-2</v>
      </c>
      <c r="AR2009" s="189">
        <f t="shared" si="47"/>
        <v>-1.3887037302925607</v>
      </c>
    </row>
    <row r="2010" spans="38:44" ht="11.25" customHeight="1" x14ac:dyDescent="0.25">
      <c r="AL2010" s="30" t="s">
        <v>38</v>
      </c>
      <c r="AM2010" s="29">
        <f>_xll.qlInterestRateIndexFixingDate(IborIndex&amp;Tenor,AN2010,Trigger)</f>
        <v>53496</v>
      </c>
      <c r="AN2010" s="29">
        <f>_xll.qlCalendarAdvance(Calendar,AN2009,AL2010,"f",,Trigger)</f>
        <v>53498</v>
      </c>
      <c r="AO2010" s="29">
        <f>_xll.qlInterestRateIndexMaturity(IborIndex&amp;Tenor,AN2010,Trigger)</f>
        <v>53528</v>
      </c>
      <c r="AP2010" s="66">
        <f>_xll.qlIndexFixing($Z$5,AM2010,,Trigger)</f>
        <v>1.5803082090710241E-2</v>
      </c>
      <c r="AQ2010" s="66">
        <f>_xll.qlIndexFixing($AS$1,AN2010,,Trigger)</f>
        <v>1.5943370446733059E-2</v>
      </c>
      <c r="AR2010" s="189">
        <f t="shared" si="47"/>
        <v>-1.4028835602281768</v>
      </c>
    </row>
    <row r="2011" spans="38:44" ht="11.25" customHeight="1" x14ac:dyDescent="0.25">
      <c r="AL2011" s="30" t="s">
        <v>38</v>
      </c>
      <c r="AM2011" s="29">
        <f>_xll.qlInterestRateIndexFixingDate(IborIndex&amp;Tenor,AN2011,Trigger)</f>
        <v>53503</v>
      </c>
      <c r="AN2011" s="29">
        <f>_xll.qlCalendarAdvance(Calendar,AN2010,AL2011,"f",,Trigger)</f>
        <v>53505</v>
      </c>
      <c r="AO2011" s="29">
        <f>_xll.qlInterestRateIndexMaturity(IborIndex&amp;Tenor,AN2011,Trigger)</f>
        <v>53535</v>
      </c>
      <c r="AP2011" s="66">
        <f>_xll.qlIndexFixing($Z$5,AM2011,,Trigger)</f>
        <v>1.58055166728861E-2</v>
      </c>
      <c r="AQ2011" s="66">
        <f>_xll.qlIndexFixing($AS$1,AN2011,,Trigger)</f>
        <v>1.5947870637758044E-2</v>
      </c>
      <c r="AR2011" s="189">
        <f t="shared" si="47"/>
        <v>-1.4235396487194407</v>
      </c>
    </row>
    <row r="2012" spans="38:44" ht="11.25" customHeight="1" x14ac:dyDescent="0.25">
      <c r="AL2012" s="30" t="s">
        <v>38</v>
      </c>
      <c r="AM2012" s="29">
        <f>_xll.qlInterestRateIndexFixingDate(IborIndex&amp;Tenor,AN2012,Trigger)</f>
        <v>53510</v>
      </c>
      <c r="AN2012" s="29">
        <f>_xll.qlCalendarAdvance(Calendar,AN2011,AL2012,"f",,Trigger)</f>
        <v>53512</v>
      </c>
      <c r="AO2012" s="29">
        <f>_xll.qlInterestRateIndexMaturity(IborIndex&amp;Tenor,AN2012,Trigger)</f>
        <v>53545</v>
      </c>
      <c r="AP2012" s="66">
        <f>_xll.qlIndexFixing($Z$5,AM2012,,Trigger)</f>
        <v>1.5809432623304819E-2</v>
      </c>
      <c r="AQ2012" s="66">
        <f>_xll.qlIndexFixing($AS$1,AN2012,,Trigger)</f>
        <v>1.595108449667897E-2</v>
      </c>
      <c r="AR2012" s="189">
        <f t="shared" si="47"/>
        <v>-1.4165187337415035</v>
      </c>
    </row>
    <row r="2013" spans="38:44" ht="11.25" customHeight="1" x14ac:dyDescent="0.25">
      <c r="AL2013" s="30" t="s">
        <v>38</v>
      </c>
      <c r="AM2013" s="29">
        <f>_xll.qlInterestRateIndexFixingDate(IborIndex&amp;Tenor,AN2013,Trigger)</f>
        <v>53517</v>
      </c>
      <c r="AN2013" s="29">
        <f>_xll.qlCalendarAdvance(Calendar,AN2012,AL2013,"f",,Trigger)</f>
        <v>53519</v>
      </c>
      <c r="AO2013" s="29">
        <f>_xll.qlInterestRateIndexMaturity(IborIndex&amp;Tenor,AN2013,Trigger)</f>
        <v>53552</v>
      </c>
      <c r="AP2013" s="66">
        <f>_xll.qlIndexFixing($Z$5,AM2013,,Trigger)</f>
        <v>1.5811747917896021E-2</v>
      </c>
      <c r="AQ2013" s="66">
        <f>_xll.qlIndexFixing($AS$1,AN2013,,Trigger)</f>
        <v>1.595489220438424E-2</v>
      </c>
      <c r="AR2013" s="189">
        <f t="shared" si="47"/>
        <v>-1.4314428648821986</v>
      </c>
    </row>
    <row r="2014" spans="38:44" ht="11.25" customHeight="1" x14ac:dyDescent="0.25">
      <c r="AL2014" s="30" t="s">
        <v>38</v>
      </c>
      <c r="AM2014" s="29">
        <f>_xll.qlInterestRateIndexFixingDate(IborIndex&amp;Tenor,AN2014,Trigger)</f>
        <v>53524</v>
      </c>
      <c r="AN2014" s="29">
        <f>_xll.qlCalendarAdvance(Calendar,AN2013,AL2014,"f",,Trigger)</f>
        <v>53526</v>
      </c>
      <c r="AO2014" s="29">
        <f>_xll.qlInterestRateIndexMaturity(IborIndex&amp;Tenor,AN2014,Trigger)</f>
        <v>53559</v>
      </c>
      <c r="AP2014" s="66">
        <f>_xll.qlIndexFixing($Z$5,AM2014,,Trigger)</f>
        <v>1.5814008983543459E-2</v>
      </c>
      <c r="AQ2014" s="66">
        <f>_xll.qlIndexFixing($AS$1,AN2014,,Trigger)</f>
        <v>1.5958667033868071E-2</v>
      </c>
      <c r="AR2014" s="189">
        <f t="shared" si="47"/>
        <v>-1.4465805032461143</v>
      </c>
    </row>
    <row r="2015" spans="38:44" ht="11.25" customHeight="1" x14ac:dyDescent="0.25">
      <c r="AL2015" s="30" t="s">
        <v>38</v>
      </c>
      <c r="AM2015" s="29">
        <f>_xll.qlInterestRateIndexFixingDate(IborIndex&amp;Tenor,AN2015,Trigger)</f>
        <v>53531</v>
      </c>
      <c r="AN2015" s="29">
        <f>_xll.qlCalendarAdvance(Calendar,AN2014,AL2015,"f",,Trigger)</f>
        <v>53533</v>
      </c>
      <c r="AO2015" s="29">
        <f>_xll.qlInterestRateIndexMaturity(IborIndex&amp;Tenor,AN2015,Trigger)</f>
        <v>53566</v>
      </c>
      <c r="AP2015" s="66">
        <f>_xll.qlIndexFixing($Z$5,AM2015,,Trigger)</f>
        <v>1.5816215681829379E-2</v>
      </c>
      <c r="AQ2015" s="66">
        <f>_xll.qlIndexFixing($AS$1,AN2015,,Trigger)</f>
        <v>1.5962408985099524E-2</v>
      </c>
      <c r="AR2015" s="189">
        <f t="shared" si="47"/>
        <v>-1.4619330327014444</v>
      </c>
    </row>
    <row r="2016" spans="38:44" ht="11.25" customHeight="1" x14ac:dyDescent="0.25">
      <c r="AL2016" s="30" t="s">
        <v>38</v>
      </c>
      <c r="AM2016" s="29">
        <f>_xll.qlInterestRateIndexFixingDate(IborIndex&amp;Tenor,AN2016,Trigger)</f>
        <v>53538</v>
      </c>
      <c r="AN2016" s="29">
        <f>_xll.qlCalendarAdvance(Calendar,AN2015,AL2016,"f",,Trigger)</f>
        <v>53540</v>
      </c>
      <c r="AO2016" s="29">
        <f>_xll.qlInterestRateIndexMaturity(IborIndex&amp;Tenor,AN2016,Trigger)</f>
        <v>53573</v>
      </c>
      <c r="AP2016" s="66">
        <f>_xll.qlIndexFixing($Z$5,AM2016,,Trigger)</f>
        <v>1.5818367874333591E-2</v>
      </c>
      <c r="AQ2016" s="66">
        <f>_xll.qlIndexFixing($AS$1,AN2016,,Trigger)</f>
        <v>1.5966118058045077E-2</v>
      </c>
      <c r="AR2016" s="189">
        <f t="shared" si="47"/>
        <v>-1.4775018371148558</v>
      </c>
    </row>
    <row r="2017" spans="38:44" ht="11.25" customHeight="1" x14ac:dyDescent="0.25">
      <c r="AL2017" s="30" t="s">
        <v>38</v>
      </c>
      <c r="AM2017" s="29">
        <f>_xll.qlInterestRateIndexFixingDate(IborIndex&amp;Tenor,AN2017,Trigger)</f>
        <v>53545</v>
      </c>
      <c r="AN2017" s="29">
        <f>_xll.qlCalendarAdvance(Calendar,AN2016,AL2017,"f",,Trigger)</f>
        <v>53547</v>
      </c>
      <c r="AO2017" s="29">
        <f>_xll.qlInterestRateIndexMaturity(IborIndex&amp;Tenor,AN2017,Trigger)</f>
        <v>53580</v>
      </c>
      <c r="AP2017" s="66">
        <f>_xll.qlIndexFixing($Z$5,AM2017,,Trigger)</f>
        <v>1.5820707646707018E-2</v>
      </c>
      <c r="AQ2017" s="66">
        <f>_xll.qlIndexFixing($AS$1,AN2017,,Trigger)</f>
        <v>1.5969794252676368E-2</v>
      </c>
      <c r="AR2017" s="189">
        <f t="shared" si="47"/>
        <v>-1.4908660596935075</v>
      </c>
    </row>
    <row r="2018" spans="38:44" ht="11.25" customHeight="1" x14ac:dyDescent="0.25">
      <c r="AL2018" s="30" t="s">
        <v>38</v>
      </c>
      <c r="AM2018" s="29">
        <f>_xll.qlInterestRateIndexFixingDate(IborIndex&amp;Tenor,AN2018,Trigger)</f>
        <v>53552</v>
      </c>
      <c r="AN2018" s="29">
        <f>_xll.qlCalendarAdvance(Calendar,AN2017,AL2018,"f",,Trigger)</f>
        <v>53554</v>
      </c>
      <c r="AO2018" s="29">
        <f>_xll.qlInterestRateIndexMaturity(IborIndex&amp;Tenor,AN2018,Trigger)</f>
        <v>53587</v>
      </c>
      <c r="AP2018" s="66">
        <f>_xll.qlIndexFixing($Z$5,AM2018,,Trigger)</f>
        <v>1.5823475927911286E-2</v>
      </c>
      <c r="AQ2018" s="66">
        <f>_xll.qlIndexFixing($AS$1,AN2018,,Trigger)</f>
        <v>1.5973437568954713E-2</v>
      </c>
      <c r="AR2018" s="189">
        <f t="shared" si="47"/>
        <v>-1.4996164104342722</v>
      </c>
    </row>
    <row r="2019" spans="38:44" ht="11.25" customHeight="1" x14ac:dyDescent="0.25">
      <c r="AL2019" s="30" t="s">
        <v>38</v>
      </c>
      <c r="AM2019" s="29">
        <f>_xll.qlInterestRateIndexFixingDate(IborIndex&amp;Tenor,AN2019,Trigger)</f>
        <v>53559</v>
      </c>
      <c r="AN2019" s="29">
        <f>_xll.qlCalendarAdvance(Calendar,AN2018,AL2019,"f",,Trigger)</f>
        <v>53561</v>
      </c>
      <c r="AO2019" s="29">
        <f>_xll.qlInterestRateIndexMaturity(IborIndex&amp;Tenor,AN2019,Trigger)</f>
        <v>53594</v>
      </c>
      <c r="AP2019" s="66">
        <f>_xll.qlIndexFixing($Z$5,AM2019,,Trigger)</f>
        <v>1.5826670839664624E-2</v>
      </c>
      <c r="AQ2019" s="66">
        <f>_xll.qlIndexFixing($AS$1,AN2019,,Trigger)</f>
        <v>1.5977048006862064E-2</v>
      </c>
      <c r="AR2019" s="189">
        <f t="shared" si="47"/>
        <v>-1.5037716719744008</v>
      </c>
    </row>
    <row r="2020" spans="38:44" ht="11.25" customHeight="1" x14ac:dyDescent="0.25">
      <c r="AL2020" s="30" t="s">
        <v>38</v>
      </c>
      <c r="AM2020" s="29">
        <f>_xll.qlInterestRateIndexFixingDate(IborIndex&amp;Tenor,AN2020,Trigger)</f>
        <v>53566</v>
      </c>
      <c r="AN2020" s="29">
        <f>_xll.qlCalendarAdvance(Calendar,AN2019,AL2020,"f",,Trigger)</f>
        <v>53568</v>
      </c>
      <c r="AO2020" s="29">
        <f>_xll.qlInterestRateIndexMaturity(IborIndex&amp;Tenor,AN2020,Trigger)</f>
        <v>53598</v>
      </c>
      <c r="AP2020" s="66">
        <f>_xll.qlIndexFixing($Z$5,AM2020,,Trigger)</f>
        <v>1.582837276937088E-2</v>
      </c>
      <c r="AQ2020" s="66">
        <f>_xll.qlIndexFixing($AS$1,AN2020,,Trigger)</f>
        <v>1.5978803213952793E-2</v>
      </c>
      <c r="AR2020" s="189">
        <f t="shared" si="47"/>
        <v>-1.5043044458191295</v>
      </c>
    </row>
    <row r="2021" spans="38:44" ht="11.25" customHeight="1" x14ac:dyDescent="0.25">
      <c r="AL2021" s="30" t="s">
        <v>38</v>
      </c>
      <c r="AM2021" s="29">
        <f>_xll.qlInterestRateIndexFixingDate(IborIndex&amp;Tenor,AN2021,Trigger)</f>
        <v>53573</v>
      </c>
      <c r="AN2021" s="29">
        <f>_xll.qlCalendarAdvance(Calendar,AN2020,AL2021,"f",,Trigger)</f>
        <v>53575</v>
      </c>
      <c r="AO2021" s="29">
        <f>_xll.qlInterestRateIndexMaturity(IborIndex&amp;Tenor,AN2021,Trigger)</f>
        <v>53605</v>
      </c>
      <c r="AP2021" s="66">
        <f>_xll.qlIndexFixing($Z$5,AM2021,,Trigger)</f>
        <v>1.5832396205419208E-2</v>
      </c>
      <c r="AQ2021" s="66">
        <f>_xll.qlIndexFixing($AS$1,AN2021,,Trigger)</f>
        <v>1.5984170247409071E-2</v>
      </c>
      <c r="AR2021" s="189">
        <f t="shared" si="47"/>
        <v>-1.5177404198986333</v>
      </c>
    </row>
    <row r="2022" spans="38:44" ht="11.25" customHeight="1" x14ac:dyDescent="0.25">
      <c r="AL2022" s="30" t="s">
        <v>38</v>
      </c>
      <c r="AM2022" s="29">
        <f>_xll.qlInterestRateIndexFixingDate(IborIndex&amp;Tenor,AN2022,Trigger)</f>
        <v>53580</v>
      </c>
      <c r="AN2022" s="29">
        <f>_xll.qlCalendarAdvance(Calendar,AN2021,AL2022,"f",,Trigger)</f>
        <v>53582</v>
      </c>
      <c r="AO2022" s="29">
        <f>_xll.qlInterestRateIndexMaturity(IborIndex&amp;Tenor,AN2022,Trigger)</f>
        <v>53612</v>
      </c>
      <c r="AP2022" s="66">
        <f>_xll.qlIndexFixing($Z$5,AM2022,,Trigger)</f>
        <v>1.583649231373041E-2</v>
      </c>
      <c r="AQ2022" s="66">
        <f>_xll.qlIndexFixing($AS$1,AN2022,,Trigger)</f>
        <v>1.5987682049994578E-2</v>
      </c>
      <c r="AR2022" s="189">
        <f t="shared" si="47"/>
        <v>-1.5118973626416718</v>
      </c>
    </row>
    <row r="2023" spans="38:44" ht="11.25" customHeight="1" x14ac:dyDescent="0.25">
      <c r="AL2023" s="30" t="s">
        <v>38</v>
      </c>
      <c r="AM2023" s="29">
        <f>_xll.qlInterestRateIndexFixingDate(IborIndex&amp;Tenor,AN2023,Trigger)</f>
        <v>53587</v>
      </c>
      <c r="AN2023" s="29">
        <f>_xll.qlCalendarAdvance(Calendar,AN2022,AL2023,"f",,Trigger)</f>
        <v>53589</v>
      </c>
      <c r="AO2023" s="29">
        <f>_xll.qlInterestRateIndexMaturity(IborIndex&amp;Tenor,AN2023,Trigger)</f>
        <v>53619</v>
      </c>
      <c r="AP2023" s="66">
        <f>_xll.qlIndexFixing($Z$5,AM2023,,Trigger)</f>
        <v>1.5840524723435223E-2</v>
      </c>
      <c r="AQ2023" s="66">
        <f>_xll.qlIndexFixing($AS$1,AN2023,,Trigger)</f>
        <v>1.5991160974080161E-2</v>
      </c>
      <c r="AR2023" s="189">
        <f t="shared" si="47"/>
        <v>-1.5063625064493795</v>
      </c>
    </row>
    <row r="2024" spans="38:44" ht="11.25" customHeight="1" x14ac:dyDescent="0.25">
      <c r="AL2024" s="30" t="s">
        <v>38</v>
      </c>
      <c r="AM2024" s="29">
        <f>_xll.qlInterestRateIndexFixingDate(IborIndex&amp;Tenor,AN2024,Trigger)</f>
        <v>53594</v>
      </c>
      <c r="AN2024" s="29">
        <f>_xll.qlCalendarAdvance(Calendar,AN2023,AL2024,"f",,Trigger)</f>
        <v>53596</v>
      </c>
      <c r="AO2024" s="29">
        <f>_xll.qlInterestRateIndexMaturity(IborIndex&amp;Tenor,AN2024,Trigger)</f>
        <v>53626</v>
      </c>
      <c r="AP2024" s="66">
        <f>_xll.qlIndexFixing($Z$5,AM2024,,Trigger)</f>
        <v>1.5844493265463555E-2</v>
      </c>
      <c r="AQ2024" s="66">
        <f>_xll.qlIndexFixing($AS$1,AN2024,,Trigger)</f>
        <v>1.5995803419140874E-2</v>
      </c>
      <c r="AR2024" s="189">
        <f t="shared" si="47"/>
        <v>-1.5131015367731913</v>
      </c>
    </row>
    <row r="2025" spans="38:44" ht="11.25" customHeight="1" x14ac:dyDescent="0.25">
      <c r="AL2025" s="30" t="s">
        <v>38</v>
      </c>
      <c r="AM2025" s="29">
        <f>_xll.qlInterestRateIndexFixingDate(IborIndex&amp;Tenor,AN2025,Trigger)</f>
        <v>53601</v>
      </c>
      <c r="AN2025" s="29">
        <f>_xll.qlCalendarAdvance(Calendar,AN2024,AL2025,"f",,Trigger)</f>
        <v>53603</v>
      </c>
      <c r="AO2025" s="29">
        <f>_xll.qlInterestRateIndexMaturity(IborIndex&amp;Tenor,AN2025,Trigger)</f>
        <v>53636</v>
      </c>
      <c r="AP2025" s="66">
        <f>_xll.qlIndexFixing($Z$5,AM2025,,Trigger)</f>
        <v>1.5850262020445625E-2</v>
      </c>
      <c r="AQ2025" s="66">
        <f>_xll.qlIndexFixing($AS$1,AN2025,,Trigger)</f>
        <v>1.5998020186632947E-2</v>
      </c>
      <c r="AR2025" s="189">
        <f t="shared" si="47"/>
        <v>-1.4775816618732216</v>
      </c>
    </row>
    <row r="2026" spans="38:44" ht="11.25" customHeight="1" x14ac:dyDescent="0.25">
      <c r="AL2026" s="30" t="s">
        <v>38</v>
      </c>
      <c r="AM2026" s="29">
        <f>_xll.qlInterestRateIndexFixingDate(IborIndex&amp;Tenor,AN2026,Trigger)</f>
        <v>53608</v>
      </c>
      <c r="AN2026" s="29">
        <f>_xll.qlCalendarAdvance(Calendar,AN2025,AL2026,"f",,Trigger)</f>
        <v>53610</v>
      </c>
      <c r="AO2026" s="29">
        <f>_xll.qlInterestRateIndexMaturity(IborIndex&amp;Tenor,AN2026,Trigger)</f>
        <v>53643</v>
      </c>
      <c r="AP2026" s="66">
        <f>_xll.qlIndexFixing($Z$5,AM2026,,Trigger)</f>
        <v>1.5854089017475204E-2</v>
      </c>
      <c r="AQ2026" s="66">
        <f>_xll.qlIndexFixing($AS$1,AN2026,,Trigger)</f>
        <v>1.6001400475045995E-2</v>
      </c>
      <c r="AR2026" s="189">
        <f t="shared" si="47"/>
        <v>-1.4731145757079096</v>
      </c>
    </row>
    <row r="2027" spans="38:44" ht="11.25" customHeight="1" x14ac:dyDescent="0.25">
      <c r="AL2027" s="30" t="s">
        <v>38</v>
      </c>
      <c r="AM2027" s="29">
        <f>_xll.qlInterestRateIndexFixingDate(IborIndex&amp;Tenor,AN2027,Trigger)</f>
        <v>53615</v>
      </c>
      <c r="AN2027" s="29">
        <f>_xll.qlCalendarAdvance(Calendar,AN2026,AL2027,"f",,Trigger)</f>
        <v>53617</v>
      </c>
      <c r="AO2027" s="29">
        <f>_xll.qlInterestRateIndexMaturity(IborIndex&amp;Tenor,AN2027,Trigger)</f>
        <v>53650</v>
      </c>
      <c r="AP2027" s="66">
        <f>_xll.qlIndexFixing($Z$5,AM2027,,Trigger)</f>
        <v>1.5857851594980526E-2</v>
      </c>
      <c r="AQ2027" s="66">
        <f>_xll.qlIndexFixing($AS$1,AN2027,,Trigger)</f>
        <v>1.600474788484051E-2</v>
      </c>
      <c r="AR2027" s="189">
        <f t="shared" si="47"/>
        <v>-1.4689628985998375</v>
      </c>
    </row>
    <row r="2028" spans="38:44" ht="11.25" customHeight="1" x14ac:dyDescent="0.25">
      <c r="AL2028" s="30" t="s">
        <v>38</v>
      </c>
      <c r="AM2028" s="29">
        <f>_xll.qlInterestRateIndexFixingDate(IborIndex&amp;Tenor,AN2028,Trigger)</f>
        <v>53622</v>
      </c>
      <c r="AN2028" s="29">
        <f>_xll.qlCalendarAdvance(Calendar,AN2027,AL2028,"f",,Trigger)</f>
        <v>53624</v>
      </c>
      <c r="AO2028" s="29">
        <f>_xll.qlInterestRateIndexMaturity(IborIndex&amp;Tenor,AN2028,Trigger)</f>
        <v>53657</v>
      </c>
      <c r="AP2028" s="66">
        <f>_xll.qlIndexFixing($Z$5,AM2028,,Trigger)</f>
        <v>1.5861549583855643E-2</v>
      </c>
      <c r="AQ2028" s="66">
        <f>_xll.qlIndexFixing($AS$1,AN2028,,Trigger)</f>
        <v>1.6008062415993278E-2</v>
      </c>
      <c r="AR2028" s="189">
        <f t="shared" si="47"/>
        <v>-1.4651283213763453</v>
      </c>
    </row>
    <row r="2029" spans="38:44" ht="11.25" customHeight="1" x14ac:dyDescent="0.25">
      <c r="AL2029" s="30" t="s">
        <v>38</v>
      </c>
      <c r="AM2029" s="29">
        <f>_xll.qlInterestRateIndexFixingDate(IborIndex&amp;Tenor,AN2029,Trigger)</f>
        <v>53629</v>
      </c>
      <c r="AN2029" s="29">
        <f>_xll.qlCalendarAdvance(Calendar,AN2028,AL2029,"f",,Trigger)</f>
        <v>53631</v>
      </c>
      <c r="AO2029" s="29">
        <f>_xll.qlInterestRateIndexMaturity(IborIndex&amp;Tenor,AN2029,Trigger)</f>
        <v>53661</v>
      </c>
      <c r="AP2029" s="66">
        <f>_xll.qlIndexFixing($Z$5,AM2029,,Trigger)</f>
        <v>1.586337204271171E-2</v>
      </c>
      <c r="AQ2029" s="66">
        <f>_xll.qlIndexFixing($AS$1,AN2029,,Trigger)</f>
        <v>1.6011344068473359E-2</v>
      </c>
      <c r="AR2029" s="189">
        <f t="shared" si="47"/>
        <v>-1.4797202576164945</v>
      </c>
    </row>
    <row r="2030" spans="38:44" ht="11.25" customHeight="1" x14ac:dyDescent="0.25">
      <c r="AL2030" s="30" t="s">
        <v>38</v>
      </c>
      <c r="AM2030" s="29">
        <f>_xll.qlInterestRateIndexFixingDate(IborIndex&amp;Tenor,AN2030,Trigger)</f>
        <v>53636</v>
      </c>
      <c r="AN2030" s="29">
        <f>_xll.qlCalendarAdvance(Calendar,AN2029,AL2030,"f",,Trigger)</f>
        <v>53638</v>
      </c>
      <c r="AO2030" s="29">
        <f>_xll.qlInterestRateIndexMaturity(IborIndex&amp;Tenor,AN2030,Trigger)</f>
        <v>53668</v>
      </c>
      <c r="AP2030" s="66">
        <f>_xll.qlIndexFixing($Z$5,AM2030,,Trigger)</f>
        <v>1.5866953828060026E-2</v>
      </c>
      <c r="AQ2030" s="66">
        <f>_xll.qlIndexFixing($AS$1,AN2030,,Trigger)</f>
        <v>1.6014592842254965E-2</v>
      </c>
      <c r="AR2030" s="189">
        <f t="shared" si="47"/>
        <v>-1.4763901419493839</v>
      </c>
    </row>
    <row r="2031" spans="38:44" ht="11.25" customHeight="1" x14ac:dyDescent="0.25">
      <c r="AL2031" s="30" t="s">
        <v>38</v>
      </c>
      <c r="AM2031" s="29">
        <f>_xll.qlInterestRateIndexFixingDate(IborIndex&amp;Tenor,AN2031,Trigger)</f>
        <v>53643</v>
      </c>
      <c r="AN2031" s="29">
        <f>_xll.qlCalendarAdvance(Calendar,AN2030,AL2031,"f",,Trigger)</f>
        <v>53645</v>
      </c>
      <c r="AO2031" s="29">
        <f>_xll.qlInterestRateIndexMaturity(IborIndex&amp;Tenor,AN2031,Trigger)</f>
        <v>53675</v>
      </c>
      <c r="AP2031" s="66">
        <f>_xll.qlIndexFixing($Z$5,AM2031,,Trigger)</f>
        <v>1.5870470562206584E-2</v>
      </c>
      <c r="AQ2031" s="66">
        <f>_xll.qlIndexFixing($AS$1,AN2031,,Trigger)</f>
        <v>1.601780873730458E-2</v>
      </c>
      <c r="AR2031" s="189">
        <f t="shared" si="47"/>
        <v>-1.4733817509799545</v>
      </c>
    </row>
    <row r="2032" spans="38:44" ht="11.25" customHeight="1" x14ac:dyDescent="0.25">
      <c r="AL2032" s="30" t="s">
        <v>38</v>
      </c>
      <c r="AM2032" s="29">
        <f>_xll.qlInterestRateIndexFixingDate(IborIndex&amp;Tenor,AN2032,Trigger)</f>
        <v>53650</v>
      </c>
      <c r="AN2032" s="29">
        <f>_xll.qlCalendarAdvance(Calendar,AN2031,AL2032,"f",,Trigger)</f>
        <v>53652</v>
      </c>
      <c r="AO2032" s="29">
        <f>_xll.qlInterestRateIndexMaturity(IborIndex&amp;Tenor,AN2032,Trigger)</f>
        <v>53682</v>
      </c>
      <c r="AP2032" s="66">
        <f>_xll.qlIndexFixing($Z$5,AM2032,,Trigger)</f>
        <v>1.5873922076078628E-2</v>
      </c>
      <c r="AQ2032" s="66">
        <f>_xll.qlIndexFixing($AS$1,AN2032,,Trigger)</f>
        <v>1.6020991753601568E-2</v>
      </c>
      <c r="AR2032" s="189">
        <f t="shared" si="47"/>
        <v>-1.470696775229402</v>
      </c>
    </row>
    <row r="2033" spans="38:44" ht="11.25" customHeight="1" x14ac:dyDescent="0.25">
      <c r="AL2033" s="30" t="s">
        <v>38</v>
      </c>
      <c r="AM2033" s="29">
        <f>_xll.qlInterestRateIndexFixingDate(IborIndex&amp;Tenor,AN2033,Trigger)</f>
        <v>53657</v>
      </c>
      <c r="AN2033" s="29">
        <f>_xll.qlCalendarAdvance(Calendar,AN2032,AL2033,"f",,Trigger)</f>
        <v>53659</v>
      </c>
      <c r="AO2033" s="29">
        <f>_xll.qlInterestRateIndexMaturity(IborIndex&amp;Tenor,AN2033,Trigger)</f>
        <v>53689</v>
      </c>
      <c r="AP2033" s="66">
        <f>_xll.qlIndexFixing($Z$5,AM2033,,Trigger)</f>
        <v>1.5877308200600737E-2</v>
      </c>
      <c r="AQ2033" s="66">
        <f>_xll.qlIndexFixing($AS$1,AN2033,,Trigger)</f>
        <v>1.6024141891117567E-2</v>
      </c>
      <c r="AR2033" s="189">
        <f t="shared" si="47"/>
        <v>-1.468336905168302</v>
      </c>
    </row>
    <row r="2034" spans="38:44" ht="11.25" customHeight="1" x14ac:dyDescent="0.25">
      <c r="AL2034" s="30" t="s">
        <v>38</v>
      </c>
      <c r="AM2034" s="29">
        <f>_xll.qlInterestRateIndexFixingDate(IborIndex&amp;Tenor,AN2034,Trigger)</f>
        <v>53664</v>
      </c>
      <c r="AN2034" s="29">
        <f>_xll.qlCalendarAdvance(Calendar,AN2033,AL2034,"f",,Trigger)</f>
        <v>53666</v>
      </c>
      <c r="AO2034" s="29">
        <f>_xll.qlInterestRateIndexMaturity(IborIndex&amp;Tenor,AN2034,Trigger)</f>
        <v>53699</v>
      </c>
      <c r="AP2034" s="66">
        <f>_xll.qlIndexFixing($Z$5,AM2034,,Trigger)</f>
        <v>1.5882371686295471E-2</v>
      </c>
      <c r="AQ2034" s="66">
        <f>_xll.qlIndexFixing($AS$1,AN2034,,Trigger)</f>
        <v>1.6027259149826795E-2</v>
      </c>
      <c r="AR2034" s="189">
        <f t="shared" si="47"/>
        <v>-1.4488746353132422</v>
      </c>
    </row>
    <row r="2035" spans="38:44" ht="11.25" customHeight="1" x14ac:dyDescent="0.25">
      <c r="AL2035" s="30" t="s">
        <v>38</v>
      </c>
      <c r="AM2035" s="29">
        <f>_xll.qlInterestRateIndexFixingDate(IborIndex&amp;Tenor,AN2035,Trigger)</f>
        <v>53671</v>
      </c>
      <c r="AN2035" s="29">
        <f>_xll.qlCalendarAdvance(Calendar,AN2034,AL2035,"f",,Trigger)</f>
        <v>53673</v>
      </c>
      <c r="AO2035" s="29">
        <f>_xll.qlInterestRateIndexMaturity(IborIndex&amp;Tenor,AN2035,Trigger)</f>
        <v>53706</v>
      </c>
      <c r="AP2035" s="66">
        <f>_xll.qlIndexFixing($Z$5,AM2035,,Trigger)</f>
        <v>1.588561281997207E-2</v>
      </c>
      <c r="AQ2035" s="66">
        <f>_xll.qlIndexFixing($AS$1,AN2035,,Trigger)</f>
        <v>1.6030343529695724E-2</v>
      </c>
      <c r="AR2035" s="189">
        <f t="shared" si="47"/>
        <v>-1.4473070972365401</v>
      </c>
    </row>
    <row r="2036" spans="38:44" ht="11.25" customHeight="1" x14ac:dyDescent="0.25">
      <c r="AL2036" s="30" t="s">
        <v>38</v>
      </c>
      <c r="AM2036" s="29">
        <f>_xll.qlInterestRateIndexFixingDate(IborIndex&amp;Tenor,AN2036,Trigger)</f>
        <v>53678</v>
      </c>
      <c r="AN2036" s="29">
        <f>_xll.qlCalendarAdvance(Calendar,AN2035,AL2036,"f",,Trigger)</f>
        <v>53680</v>
      </c>
      <c r="AO2036" s="29">
        <f>_xll.qlInterestRateIndexMaturity(IborIndex&amp;Tenor,AN2036,Trigger)</f>
        <v>53713</v>
      </c>
      <c r="AP2036" s="66">
        <f>_xll.qlIndexFixing($Z$5,AM2036,,Trigger)</f>
        <v>1.5888788012231491E-2</v>
      </c>
      <c r="AQ2036" s="66">
        <f>_xll.qlIndexFixing($AS$1,AN2036,,Trigger)</f>
        <v>1.6033395030708889E-2</v>
      </c>
      <c r="AR2036" s="189">
        <f t="shared" si="47"/>
        <v>-1.4460701847739816</v>
      </c>
    </row>
    <row r="2037" spans="38:44" ht="11.25" customHeight="1" x14ac:dyDescent="0.25">
      <c r="AL2037" s="30" t="s">
        <v>38</v>
      </c>
      <c r="AM2037" s="29">
        <f>_xll.qlInterestRateIndexFixingDate(IborIndex&amp;Tenor,AN2037,Trigger)</f>
        <v>53682</v>
      </c>
      <c r="AN2037" s="29">
        <f>_xll.qlCalendarAdvance(Calendar,AN2036,AL2037,"f",,Trigger)</f>
        <v>53688</v>
      </c>
      <c r="AO2037" s="29">
        <f>_xll.qlInterestRateIndexMaturity(IborIndex&amp;Tenor,AN2037,Trigger)</f>
        <v>53720</v>
      </c>
      <c r="AP2037" s="66">
        <f>_xll.qlIndexFixing($Z$5,AM2037,,Trigger)</f>
        <v>1.5891769699473146E-2</v>
      </c>
      <c r="AQ2037" s="66">
        <f>_xll.qlIndexFixing($AS$1,AN2037,,Trigger)</f>
        <v>1.6037697283054236E-2</v>
      </c>
      <c r="AR2037" s="189">
        <f t="shared" si="47"/>
        <v>-1.4592758358109026</v>
      </c>
    </row>
    <row r="2038" spans="38:44" ht="11.25" customHeight="1" x14ac:dyDescent="0.25">
      <c r="AL2038" s="30" t="s">
        <v>38</v>
      </c>
      <c r="AM2038" s="29">
        <f>_xll.qlInterestRateIndexFixingDate(IborIndex&amp;Tenor,AN2038,Trigger)</f>
        <v>53692</v>
      </c>
      <c r="AN2038" s="29">
        <f>_xll.qlCalendarAdvance(Calendar,AN2037,AL2038,"f",,Trigger)</f>
        <v>53695</v>
      </c>
      <c r="AO2038" s="29">
        <f>_xll.qlInterestRateIndexMaturity(IborIndex&amp;Tenor,AN2038,Trigger)</f>
        <v>53727</v>
      </c>
      <c r="AP2038" s="66">
        <f>_xll.qlIndexFixing($Z$5,AM2038,,Trigger)</f>
        <v>1.5894807636205321E-2</v>
      </c>
      <c r="AQ2038" s="66">
        <f>_xll.qlIndexFixing($AS$1,AN2038,,Trigger)</f>
        <v>1.6040668935292067E-2</v>
      </c>
      <c r="AR2038" s="189">
        <f t="shared" si="47"/>
        <v>-1.4586129908674557</v>
      </c>
    </row>
    <row r="2039" spans="38:44" ht="11.25" customHeight="1" x14ac:dyDescent="0.25">
      <c r="AL2039" s="30" t="s">
        <v>38</v>
      </c>
      <c r="AM2039" s="29">
        <f>_xll.qlInterestRateIndexFixingDate(IborIndex&amp;Tenor,AN2039,Trigger)</f>
        <v>53700</v>
      </c>
      <c r="AN2039" s="29">
        <f>_xll.qlCalendarAdvance(Calendar,AN2038,AL2039,"f",,Trigger)</f>
        <v>53702</v>
      </c>
      <c r="AO2039" s="29">
        <f>_xll.qlInterestRateIndexMaturity(IborIndex&amp;Tenor,AN2039,Trigger)</f>
        <v>53734</v>
      </c>
      <c r="AP2039" s="66">
        <f>_xll.qlIndexFixing($Z$5,AM2039,,Trigger)</f>
        <v>1.5897779115070787E-2</v>
      </c>
      <c r="AQ2039" s="66">
        <f>_xll.qlIndexFixing($AS$1,AN2039,,Trigger)</f>
        <v>1.604360770858388E-2</v>
      </c>
      <c r="AR2039" s="189">
        <f t="shared" si="47"/>
        <v>-1.4582859351309345</v>
      </c>
    </row>
    <row r="2040" spans="38:44" ht="11.25" customHeight="1" x14ac:dyDescent="0.25">
      <c r="AL2040" s="30" t="s">
        <v>38</v>
      </c>
      <c r="AM2040" s="29">
        <f>_xll.qlInterestRateIndexFixingDate(IborIndex&amp;Tenor,AN2040,Trigger)</f>
        <v>53707</v>
      </c>
      <c r="AN2040" s="29">
        <f>_xll.qlCalendarAdvance(Calendar,AN2039,AL2040,"f",,Trigger)</f>
        <v>53709</v>
      </c>
      <c r="AO2040" s="29">
        <f>_xll.qlInterestRateIndexMaturity(IborIndex&amp;Tenor,AN2040,Trigger)</f>
        <v>53741</v>
      </c>
      <c r="AP2040" s="66">
        <f>_xll.qlIndexFixing($Z$5,AM2040,,Trigger)</f>
        <v>1.5900683966982299E-2</v>
      </c>
      <c r="AQ2040" s="66">
        <f>_xll.qlIndexFixing($AS$1,AN2040,,Trigger)</f>
        <v>1.6046513602903888E-2</v>
      </c>
      <c r="AR2040" s="189">
        <f t="shared" si="47"/>
        <v>-1.458296359215898</v>
      </c>
    </row>
    <row r="2041" spans="38:44" ht="11.25" customHeight="1" x14ac:dyDescent="0.25">
      <c r="AL2041" s="30" t="s">
        <v>38</v>
      </c>
      <c r="AM2041" s="29">
        <f>_xll.qlInterestRateIndexFixingDate(IborIndex&amp;Tenor,AN2041,Trigger)</f>
        <v>53714</v>
      </c>
      <c r="AN2041" s="29">
        <f>_xll.qlCalendarAdvance(Calendar,AN2040,AL2041,"f",,Trigger)</f>
        <v>53716</v>
      </c>
      <c r="AO2041" s="29">
        <f>_xll.qlInterestRateIndexMaturity(IborIndex&amp;Tenor,AN2041,Trigger)</f>
        <v>53748</v>
      </c>
      <c r="AP2041" s="66">
        <f>_xll.qlIndexFixing($Z$5,AM2041,,Trigger)</f>
        <v>1.5903522022865102E-2</v>
      </c>
      <c r="AQ2041" s="66">
        <f>_xll.qlIndexFixing($AS$1,AN2041,,Trigger)</f>
        <v>1.6049386618223731E-2</v>
      </c>
      <c r="AR2041" s="189">
        <f t="shared" si="47"/>
        <v>-1.4586459535862948</v>
      </c>
    </row>
    <row r="2042" spans="38:44" ht="11.25" customHeight="1" x14ac:dyDescent="0.25">
      <c r="AL2042" s="30" t="s">
        <v>38</v>
      </c>
      <c r="AM2042" s="29">
        <f>_xll.qlInterestRateIndexFixingDate(IborIndex&amp;Tenor,AN2042,Trigger)</f>
        <v>53721</v>
      </c>
      <c r="AN2042" s="29">
        <f>_xll.qlCalendarAdvance(Calendar,AN2041,AL2042,"f",,Trigger)</f>
        <v>53723</v>
      </c>
      <c r="AO2042" s="29">
        <f>_xll.qlInterestRateIndexMaturity(IborIndex&amp;Tenor,AN2042,Trigger)</f>
        <v>53751</v>
      </c>
      <c r="AP2042" s="66">
        <f>_xll.qlIndexFixing($Z$5,AM2042,,Trigger)</f>
        <v>1.5904117176475423E-2</v>
      </c>
      <c r="AQ2042" s="66">
        <f>_xll.qlIndexFixing($AS$1,AN2042,,Trigger)</f>
        <v>1.6050552851384188E-2</v>
      </c>
      <c r="AR2042" s="189">
        <f t="shared" si="47"/>
        <v>-1.4643567490876461</v>
      </c>
    </row>
    <row r="2043" spans="38:44" ht="11.25" customHeight="1" x14ac:dyDescent="0.25">
      <c r="AL2043" s="30" t="s">
        <v>38</v>
      </c>
      <c r="AM2043" s="29">
        <f>_xll.qlInterestRateIndexFixingDate(IborIndex&amp;Tenor,AN2043,Trigger)</f>
        <v>53728</v>
      </c>
      <c r="AN2043" s="29">
        <f>_xll.qlCalendarAdvance(Calendar,AN2042,AL2043,"f",,Trigger)</f>
        <v>53730</v>
      </c>
      <c r="AO2043" s="29">
        <f>_xll.qlInterestRateIndexMaturity(IborIndex&amp;Tenor,AN2043,Trigger)</f>
        <v>53758</v>
      </c>
      <c r="AP2043" s="66">
        <f>_xll.qlIndexFixing($Z$5,AM2043,,Trigger)</f>
        <v>1.5906839885082569E-2</v>
      </c>
      <c r="AQ2043" s="66">
        <f>_xll.qlIndexFixing($AS$1,AN2043,,Trigger)</f>
        <v>1.6053366777950231E-2</v>
      </c>
      <c r="AR2043" s="189">
        <f t="shared" si="47"/>
        <v>-1.4652689286766274</v>
      </c>
    </row>
    <row r="2044" spans="38:44" ht="11.25" customHeight="1" x14ac:dyDescent="0.25">
      <c r="AL2044" s="30" t="s">
        <v>38</v>
      </c>
      <c r="AM2044" s="29">
        <f>_xll.qlInterestRateIndexFixingDate(IborIndex&amp;Tenor,AN2044,Trigger)</f>
        <v>53735</v>
      </c>
      <c r="AN2044" s="29">
        <f>_xll.qlCalendarAdvance(Calendar,AN2043,AL2044,"f",,Trigger)</f>
        <v>53737</v>
      </c>
      <c r="AO2044" s="29">
        <f>_xll.qlInterestRateIndexMaturity(IborIndex&amp;Tenor,AN2044,Trigger)</f>
        <v>53765</v>
      </c>
      <c r="AP2044" s="66">
        <f>_xll.qlIndexFixing($Z$5,AM2044,,Trigger)</f>
        <v>1.5909495350521535E-2</v>
      </c>
      <c r="AQ2044" s="66">
        <f>_xll.qlIndexFixing($AS$1,AN2044,,Trigger)</f>
        <v>1.6056147829779058E-2</v>
      </c>
      <c r="AR2044" s="189">
        <f t="shared" si="47"/>
        <v>-1.4665247925752314</v>
      </c>
    </row>
    <row r="2045" spans="38:44" ht="11.25" customHeight="1" x14ac:dyDescent="0.25">
      <c r="AL2045" s="30" t="s">
        <v>38</v>
      </c>
      <c r="AM2045" s="29">
        <f>_xll.qlInterestRateIndexFixingDate(IborIndex&amp;Tenor,AN2045,Trigger)</f>
        <v>53742</v>
      </c>
      <c r="AN2045" s="29">
        <f>_xll.qlCalendarAdvance(Calendar,AN2044,AL2045,"f",,Trigger)</f>
        <v>53744</v>
      </c>
      <c r="AO2045" s="29">
        <f>_xll.qlInterestRateIndexMaturity(IborIndex&amp;Tenor,AN2045,Trigger)</f>
        <v>53772</v>
      </c>
      <c r="AP2045" s="66">
        <f>_xll.qlIndexFixing($Z$5,AM2045,,Trigger)</f>
        <v>1.5912083403758968E-2</v>
      </c>
      <c r="AQ2045" s="66">
        <f>_xll.qlIndexFixing($AS$1,AN2045,,Trigger)</f>
        <v>1.6058896006850683E-2</v>
      </c>
      <c r="AR2045" s="189">
        <f t="shared" si="47"/>
        <v>-1.4681260309171509</v>
      </c>
    </row>
    <row r="2046" spans="38:44" ht="11.25" customHeight="1" x14ac:dyDescent="0.25">
      <c r="AL2046" s="30" t="s">
        <v>38</v>
      </c>
      <c r="AM2046" s="29">
        <f>_xll.qlInterestRateIndexFixingDate(IborIndex&amp;Tenor,AN2046,Trigger)</f>
        <v>53749</v>
      </c>
      <c r="AN2046" s="29">
        <f>_xll.qlCalendarAdvance(Calendar,AN2045,AL2046,"f",,Trigger)</f>
        <v>53751</v>
      </c>
      <c r="AO2046" s="29">
        <f>_xll.qlInterestRateIndexMaturity(IborIndex&amp;Tenor,AN2046,Trigger)</f>
        <v>53780</v>
      </c>
      <c r="AP2046" s="66">
        <f>_xll.qlIndexFixing($Z$5,AM2046,,Trigger)</f>
        <v>1.591512967268514E-2</v>
      </c>
      <c r="AQ2046" s="66">
        <f>_xll.qlIndexFixing($AS$1,AN2046,,Trigger)</f>
        <v>1.6063258509000439E-2</v>
      </c>
      <c r="AR2046" s="189">
        <f t="shared" si="47"/>
        <v>-1.481288363152991</v>
      </c>
    </row>
    <row r="2047" spans="38:44" ht="11.25" customHeight="1" x14ac:dyDescent="0.25">
      <c r="AL2047" s="30" t="s">
        <v>38</v>
      </c>
      <c r="AM2047" s="29">
        <f>_xll.qlInterestRateIndexFixingDate(IborIndex&amp;Tenor,AN2047,Trigger)</f>
        <v>53756</v>
      </c>
      <c r="AN2047" s="29">
        <f>_xll.qlCalendarAdvance(Calendar,AN2046,AL2047,"f",,Trigger)</f>
        <v>53758</v>
      </c>
      <c r="AO2047" s="29">
        <f>_xll.qlInterestRateIndexMaturity(IborIndex&amp;Tenor,AN2047,Trigger)</f>
        <v>53790</v>
      </c>
      <c r="AP2047" s="66">
        <f>_xll.qlIndexFixing($Z$5,AM2047,,Trigger)</f>
        <v>1.5919138173065561E-2</v>
      </c>
      <c r="AQ2047" s="66">
        <f>_xll.qlIndexFixing($AS$1,AN2047,,Trigger)</f>
        <v>1.6065934249826764E-2</v>
      </c>
      <c r="AR2047" s="189">
        <f t="shared" si="47"/>
        <v>-1.4679607676120268</v>
      </c>
    </row>
    <row r="2048" spans="38:44" ht="11.25" customHeight="1" x14ac:dyDescent="0.25">
      <c r="AL2048" s="30" t="s">
        <v>38</v>
      </c>
      <c r="AM2048" s="29">
        <f>_xll.qlInterestRateIndexFixingDate(IborIndex&amp;Tenor,AN2048,Trigger)</f>
        <v>53763</v>
      </c>
      <c r="AN2048" s="29">
        <f>_xll.qlCalendarAdvance(Calendar,AN2047,AL2048,"f",,Trigger)</f>
        <v>53765</v>
      </c>
      <c r="AO2048" s="29">
        <f>_xll.qlInterestRateIndexMaturity(IborIndex&amp;Tenor,AN2048,Trigger)</f>
        <v>53798</v>
      </c>
      <c r="AP2048" s="66">
        <f>_xll.qlIndexFixing($Z$5,AM2048,,Trigger)</f>
        <v>1.5922018453299425E-2</v>
      </c>
      <c r="AQ2048" s="66">
        <f>_xll.qlIndexFixing($AS$1,AN2048,,Trigger)</f>
        <v>1.6068577111493051E-2</v>
      </c>
      <c r="AR2048" s="189">
        <f t="shared" si="47"/>
        <v>-1.465586581936261</v>
      </c>
    </row>
    <row r="2049" spans="38:44" ht="11.25" customHeight="1" x14ac:dyDescent="0.25">
      <c r="AL2049" s="30" t="s">
        <v>38</v>
      </c>
      <c r="AM2049" s="29">
        <f>_xll.qlInterestRateIndexFixingDate(IborIndex&amp;Tenor,AN2049,Trigger)</f>
        <v>53770</v>
      </c>
      <c r="AN2049" s="29">
        <f>_xll.qlCalendarAdvance(Calendar,AN2048,AL2049,"f",,Trigger)</f>
        <v>53772</v>
      </c>
      <c r="AO2049" s="29">
        <f>_xll.qlInterestRateIndexMaturity(IborIndex&amp;Tenor,AN2049,Trigger)</f>
        <v>53804</v>
      </c>
      <c r="AP2049" s="66">
        <f>_xll.qlIndexFixing($Z$5,AM2049,,Trigger)</f>
        <v>1.5923801523366476E-2</v>
      </c>
      <c r="AQ2049" s="66">
        <f>_xll.qlIndexFixing($AS$1,AN2049,,Trigger)</f>
        <v>1.6071187093970936E-2</v>
      </c>
      <c r="AR2049" s="189">
        <f t="shared" si="47"/>
        <v>-1.4738557060445938</v>
      </c>
    </row>
    <row r="2050" spans="38:44" ht="11.25" customHeight="1" x14ac:dyDescent="0.25">
      <c r="AL2050" s="30" t="s">
        <v>38</v>
      </c>
      <c r="AM2050" s="29">
        <f>_xll.qlInterestRateIndexFixingDate(IborIndex&amp;Tenor,AN2050,Trigger)</f>
        <v>53777</v>
      </c>
      <c r="AN2050" s="29">
        <f>_xll.qlCalendarAdvance(Calendar,AN2049,AL2050,"f",,Trigger)</f>
        <v>53779</v>
      </c>
      <c r="AO2050" s="29">
        <f>_xll.qlInterestRateIndexMaturity(IborIndex&amp;Tenor,AN2050,Trigger)</f>
        <v>53811</v>
      </c>
      <c r="AP2050" s="66">
        <f>_xll.qlIndexFixing($Z$5,AM2050,,Trigger)</f>
        <v>1.5926030806479585E-2</v>
      </c>
      <c r="AQ2050" s="66">
        <f>_xll.qlIndexFixing($AS$1,AN2050,,Trigger)</f>
        <v>1.6073764197242366E-2</v>
      </c>
      <c r="AR2050" s="189">
        <f t="shared" si="47"/>
        <v>-1.4773339076278036</v>
      </c>
    </row>
    <row r="2051" spans="38:44" ht="11.25" customHeight="1" x14ac:dyDescent="0.25">
      <c r="AL2051" s="30" t="s">
        <v>38</v>
      </c>
      <c r="AM2051" s="29">
        <f>_xll.qlInterestRateIndexFixingDate(IborIndex&amp;Tenor,AN2051,Trigger)</f>
        <v>53784</v>
      </c>
      <c r="AN2051" s="29">
        <f>_xll.qlCalendarAdvance(Calendar,AN2050,AL2051,"f",,Trigger)</f>
        <v>53786</v>
      </c>
      <c r="AO2051" s="29">
        <f>_xll.qlInterestRateIndexMaturity(IborIndex&amp;Tenor,AN2051,Trigger)</f>
        <v>53818</v>
      </c>
      <c r="AP2051" s="66">
        <f>_xll.qlIndexFixing($Z$5,AM2051,,Trigger)</f>
        <v>1.5928191602806452E-2</v>
      </c>
      <c r="AQ2051" s="66">
        <f>_xll.qlIndexFixing($AS$1,AN2051,,Trigger)</f>
        <v>1.6075770710597403E-2</v>
      </c>
      <c r="AR2051" s="189">
        <f t="shared" ref="AR2051:AR2114" si="48">(AP2051-AQ2051)*10000</f>
        <v>-1.4757910779095162</v>
      </c>
    </row>
    <row r="2052" spans="38:44" ht="11.25" customHeight="1" x14ac:dyDescent="0.25">
      <c r="AL2052" s="30" t="s">
        <v>38</v>
      </c>
      <c r="AM2052" s="29">
        <f>_xll.qlInterestRateIndexFixingDate(IborIndex&amp;Tenor,AN2052,Trigger)</f>
        <v>53791</v>
      </c>
      <c r="AN2052" s="29">
        <f>_xll.qlCalendarAdvance(Calendar,AN2051,AL2052,"f",,Trigger)</f>
        <v>53793</v>
      </c>
      <c r="AO2052" s="29">
        <f>_xll.qlInterestRateIndexMaturity(IborIndex&amp;Tenor,AN2052,Trigger)</f>
        <v>53825</v>
      </c>
      <c r="AP2052" s="66">
        <f>_xll.qlIndexFixing($Z$5,AM2052,,Trigger)</f>
        <v>1.593028374327482E-2</v>
      </c>
      <c r="AQ2052" s="66">
        <f>_xll.qlIndexFixing($AS$1,AN2052,,Trigger)</f>
        <v>1.6078996418980473E-2</v>
      </c>
      <c r="AR2052" s="189">
        <f t="shared" si="48"/>
        <v>-1.4871267570565339</v>
      </c>
    </row>
    <row r="2053" spans="38:44" ht="11.25" customHeight="1" x14ac:dyDescent="0.25">
      <c r="AL2053" s="30" t="s">
        <v>38</v>
      </c>
      <c r="AM2053" s="29">
        <f>_xll.qlInterestRateIndexFixingDate(IborIndex&amp;Tenor,AN2053,Trigger)</f>
        <v>53798</v>
      </c>
      <c r="AN2053" s="29">
        <f>_xll.qlCalendarAdvance(Calendar,AN2052,AL2053,"f",,Trigger)</f>
        <v>53800</v>
      </c>
      <c r="AO2053" s="29">
        <f>_xll.qlInterestRateIndexMaturity(IborIndex&amp;Tenor,AN2053,Trigger)</f>
        <v>53832</v>
      </c>
      <c r="AP2053" s="66">
        <f>_xll.qlIndexFixing($Z$5,AM2053,,Trigger)</f>
        <v>1.5932307058822426E-2</v>
      </c>
      <c r="AQ2053" s="66">
        <f>_xll.qlIndexFixing($AS$1,AN2053,,Trigger)</f>
        <v>1.608076499503408E-2</v>
      </c>
      <c r="AR2053" s="189">
        <f t="shared" si="48"/>
        <v>-1.4845793621165448</v>
      </c>
    </row>
    <row r="2054" spans="38:44" ht="11.25" customHeight="1" x14ac:dyDescent="0.25">
      <c r="AL2054" s="30" t="s">
        <v>38</v>
      </c>
      <c r="AM2054" s="29">
        <f>_xll.qlInterestRateIndexFixingDate(IborIndex&amp;Tenor,AN2054,Trigger)</f>
        <v>53805</v>
      </c>
      <c r="AN2054" s="29">
        <f>_xll.qlCalendarAdvance(Calendar,AN2053,AL2054,"f",,Trigger)</f>
        <v>53807</v>
      </c>
      <c r="AO2054" s="29">
        <f>_xll.qlInterestRateIndexMaturity(IborIndex&amp;Tenor,AN2054,Trigger)</f>
        <v>53839</v>
      </c>
      <c r="AP2054" s="66">
        <f>_xll.qlIndexFixing($Z$5,AM2054,,Trigger)</f>
        <v>1.5934261380379511E-2</v>
      </c>
      <c r="AQ2054" s="66">
        <f>_xll.qlIndexFixing($AS$1,AN2054,,Trigger)</f>
        <v>1.60832128205044E-2</v>
      </c>
      <c r="AR2054" s="189">
        <f t="shared" si="48"/>
        <v>-1.4895144012488926</v>
      </c>
    </row>
    <row r="2055" spans="38:44" ht="11.25" customHeight="1" x14ac:dyDescent="0.25">
      <c r="AL2055" s="30" t="s">
        <v>38</v>
      </c>
      <c r="AM2055" s="29">
        <f>_xll.qlInterestRateIndexFixingDate(IborIndex&amp;Tenor,AN2055,Trigger)</f>
        <v>53811</v>
      </c>
      <c r="AN2055" s="29">
        <f>_xll.qlCalendarAdvance(Calendar,AN2054,AL2055,"f",,Trigger)</f>
        <v>53814</v>
      </c>
      <c r="AO2055" s="29">
        <f>_xll.qlInterestRateIndexMaturity(IborIndex&amp;Tenor,AN2055,Trigger)</f>
        <v>53846</v>
      </c>
      <c r="AP2055" s="66">
        <f>_xll.qlIndexFixing($Z$5,AM2055,,Trigger)</f>
        <v>1.5936146538876317E-2</v>
      </c>
      <c r="AQ2055" s="66">
        <f>_xll.qlIndexFixing($AS$1,AN2055,,Trigger)</f>
        <v>1.6086156524726544E-2</v>
      </c>
      <c r="AR2055" s="189">
        <f t="shared" si="48"/>
        <v>-1.500099858502274</v>
      </c>
    </row>
    <row r="2056" spans="38:44" ht="11.25" customHeight="1" x14ac:dyDescent="0.25">
      <c r="AL2056" s="30" t="s">
        <v>38</v>
      </c>
      <c r="AM2056" s="29">
        <f>_xll.qlInterestRateIndexFixingDate(IborIndex&amp;Tenor,AN2056,Trigger)</f>
        <v>53819</v>
      </c>
      <c r="AN2056" s="29">
        <f>_xll.qlCalendarAdvance(Calendar,AN2055,AL2056,"f",,Trigger)</f>
        <v>53821</v>
      </c>
      <c r="AO2056" s="29">
        <f>_xll.qlInterestRateIndexMaturity(IborIndex&amp;Tenor,AN2056,Trigger)</f>
        <v>53853</v>
      </c>
      <c r="AP2056" s="66">
        <f>_xll.qlIndexFixing($Z$5,AM2056,,Trigger)</f>
        <v>1.5937962365253078E-2</v>
      </c>
      <c r="AQ2056" s="66">
        <f>_xll.qlIndexFixing($AS$1,AN2056,,Trigger)</f>
        <v>1.608853635230284E-2</v>
      </c>
      <c r="AR2056" s="189">
        <f t="shared" si="48"/>
        <v>-1.5057398704976244</v>
      </c>
    </row>
    <row r="2057" spans="38:44" ht="11.25" customHeight="1" x14ac:dyDescent="0.25">
      <c r="AL2057" s="30" t="s">
        <v>38</v>
      </c>
      <c r="AM2057" s="29">
        <f>_xll.qlInterestRateIndexFixingDate(IborIndex&amp;Tenor,AN2057,Trigger)</f>
        <v>53826</v>
      </c>
      <c r="AN2057" s="29">
        <f>_xll.qlCalendarAdvance(Calendar,AN2056,AL2057,"f",,Trigger)</f>
        <v>53828</v>
      </c>
      <c r="AO2057" s="29">
        <f>_xll.qlInterestRateIndexMaturity(IborIndex&amp;Tenor,AN2057,Trigger)</f>
        <v>53860</v>
      </c>
      <c r="AP2057" s="66">
        <f>_xll.qlIndexFixing($Z$5,AM2057,,Trigger)</f>
        <v>1.5939708690445031E-2</v>
      </c>
      <c r="AQ2057" s="66">
        <f>_xll.qlIndexFixing($AS$1,AN2057,,Trigger)</f>
        <v>1.6090883300523121E-2</v>
      </c>
      <c r="AR2057" s="189">
        <f t="shared" si="48"/>
        <v>-1.5117461007808919</v>
      </c>
    </row>
    <row r="2058" spans="38:44" ht="11.25" customHeight="1" x14ac:dyDescent="0.25">
      <c r="AL2058" s="30" t="s">
        <v>38</v>
      </c>
      <c r="AM2058" s="29">
        <f>_xll.qlInterestRateIndexFixingDate(IborIndex&amp;Tenor,AN2058,Trigger)</f>
        <v>53833</v>
      </c>
      <c r="AN2058" s="29">
        <f>_xll.qlCalendarAdvance(Calendar,AN2057,AL2058,"f",,Trigger)</f>
        <v>53835</v>
      </c>
      <c r="AO2058" s="29">
        <f>_xll.qlInterestRateIndexMaturity(IborIndex&amp;Tenor,AN2058,Trigger)</f>
        <v>53867</v>
      </c>
      <c r="AP2058" s="66">
        <f>_xll.qlIndexFixing($Z$5,AM2058,,Trigger)</f>
        <v>1.5941385345389913E-2</v>
      </c>
      <c r="AQ2058" s="66">
        <f>_xll.qlIndexFixing($AS$1,AN2058,,Trigger)</f>
        <v>1.6093197369369341E-2</v>
      </c>
      <c r="AR2058" s="189">
        <f t="shared" si="48"/>
        <v>-1.5181202397942726</v>
      </c>
    </row>
    <row r="2059" spans="38:44" ht="11.25" customHeight="1" x14ac:dyDescent="0.25">
      <c r="AL2059" s="30" t="s">
        <v>38</v>
      </c>
      <c r="AM2059" s="29">
        <f>_xll.qlInterestRateIndexFixingDate(IborIndex&amp;Tenor,AN2059,Trigger)</f>
        <v>53840</v>
      </c>
      <c r="AN2059" s="29">
        <f>_xll.qlCalendarAdvance(Calendar,AN2058,AL2059,"f",,Trigger)</f>
        <v>53842</v>
      </c>
      <c r="AO2059" s="29">
        <f>_xll.qlInterestRateIndexMaturity(IborIndex&amp;Tenor,AN2059,Trigger)</f>
        <v>53871</v>
      </c>
      <c r="AP2059" s="66">
        <f>_xll.qlIndexFixing($Z$5,AM2059,,Trigger)</f>
        <v>1.59416061308531E-2</v>
      </c>
      <c r="AQ2059" s="66">
        <f>_xll.qlIndexFixing($AS$1,AN2059,,Trigger)</f>
        <v>1.6094958779531154E-2</v>
      </c>
      <c r="AR2059" s="189">
        <f t="shared" si="48"/>
        <v>-1.5335264867805467</v>
      </c>
    </row>
    <row r="2060" spans="38:44" ht="11.25" customHeight="1" x14ac:dyDescent="0.25">
      <c r="AL2060" s="30" t="s">
        <v>38</v>
      </c>
      <c r="AM2060" s="29">
        <f>_xll.qlInterestRateIndexFixingDate(IborIndex&amp;Tenor,AN2060,Trigger)</f>
        <v>53847</v>
      </c>
      <c r="AN2060" s="29">
        <f>_xll.qlCalendarAdvance(Calendar,AN2059,AL2060,"f",,Trigger)</f>
        <v>53849</v>
      </c>
      <c r="AO2060" s="29">
        <f>_xll.qlInterestRateIndexMaturity(IborIndex&amp;Tenor,AN2060,Trigger)</f>
        <v>53881</v>
      </c>
      <c r="AP2060" s="66">
        <f>_xll.qlIndexFixing($Z$5,AM2060,,Trigger)</f>
        <v>1.5944528968286908E-2</v>
      </c>
      <c r="AQ2060" s="66">
        <f>_xll.qlIndexFixing($AS$1,AN2060,,Trigger)</f>
        <v>1.6097209337540441E-2</v>
      </c>
      <c r="AR2060" s="189">
        <f t="shared" si="48"/>
        <v>-1.5268036925353279</v>
      </c>
    </row>
    <row r="2061" spans="38:44" ht="11.25" customHeight="1" x14ac:dyDescent="0.25">
      <c r="AL2061" s="30" t="s">
        <v>38</v>
      </c>
      <c r="AM2061" s="29">
        <f>_xll.qlInterestRateIndexFixingDate(IborIndex&amp;Tenor,AN2061,Trigger)</f>
        <v>53854</v>
      </c>
      <c r="AN2061" s="29">
        <f>_xll.qlCalendarAdvance(Calendar,AN2060,AL2061,"f",,Trigger)</f>
        <v>53856</v>
      </c>
      <c r="AO2061" s="29">
        <f>_xll.qlInterestRateIndexMaturity(IborIndex&amp;Tenor,AN2061,Trigger)</f>
        <v>53888</v>
      </c>
      <c r="AP2061" s="66">
        <f>_xll.qlIndexFixing($Z$5,AM2061,,Trigger)</f>
        <v>1.5945995598124485E-2</v>
      </c>
      <c r="AQ2061" s="66">
        <f>_xll.qlIndexFixing($AS$1,AN2061,,Trigger)</f>
        <v>1.6099427017574719E-2</v>
      </c>
      <c r="AR2061" s="189">
        <f t="shared" si="48"/>
        <v>-1.5343141945023397</v>
      </c>
    </row>
    <row r="2062" spans="38:44" ht="11.25" customHeight="1" x14ac:dyDescent="0.25">
      <c r="AL2062" s="30" t="s">
        <v>38</v>
      </c>
      <c r="AM2062" s="29">
        <f>_xll.qlInterestRateIndexFixingDate(IborIndex&amp;Tenor,AN2062,Trigger)</f>
        <v>53861</v>
      </c>
      <c r="AN2062" s="29">
        <f>_xll.qlCalendarAdvance(Calendar,AN2061,AL2062,"f",,Trigger)</f>
        <v>53863</v>
      </c>
      <c r="AO2062" s="29">
        <f>_xll.qlInterestRateIndexMaturity(IborIndex&amp;Tenor,AN2062,Trigger)</f>
        <v>53895</v>
      </c>
      <c r="AP2062" s="66">
        <f>_xll.qlIndexFixing($Z$5,AM2062,,Trigger)</f>
        <v>1.5947391881475925E-2</v>
      </c>
      <c r="AQ2062" s="66">
        <f>_xll.qlIndexFixing($AS$1,AN2062,,Trigger)</f>
        <v>1.6101611819610007E-2</v>
      </c>
      <c r="AR2062" s="189">
        <f t="shared" si="48"/>
        <v>-1.5421993813408141</v>
      </c>
    </row>
    <row r="2063" spans="38:44" ht="11.25" customHeight="1" x14ac:dyDescent="0.25">
      <c r="AL2063" s="30" t="s">
        <v>38</v>
      </c>
      <c r="AM2063" s="29">
        <f>_xll.qlInterestRateIndexFixingDate(IborIndex&amp;Tenor,AN2063,Trigger)</f>
        <v>53868</v>
      </c>
      <c r="AN2063" s="29">
        <f>_xll.qlCalendarAdvance(Calendar,AN2062,AL2063,"f",,Trigger)</f>
        <v>53870</v>
      </c>
      <c r="AO2063" s="29">
        <f>_xll.qlInterestRateIndexMaturity(IborIndex&amp;Tenor,AN2063,Trigger)</f>
        <v>53902</v>
      </c>
      <c r="AP2063" s="66">
        <f>_xll.qlIndexFixing($Z$5,AM2063,,Trigger)</f>
        <v>1.5948717649281463E-2</v>
      </c>
      <c r="AQ2063" s="66">
        <f>_xll.qlIndexFixing($AS$1,AN2063,,Trigger)</f>
        <v>1.6104274522303608E-2</v>
      </c>
      <c r="AR2063" s="189">
        <f t="shared" si="48"/>
        <v>-1.5555687302214529</v>
      </c>
    </row>
    <row r="2064" spans="38:44" ht="11.25" customHeight="1" x14ac:dyDescent="0.25">
      <c r="AL2064" s="30" t="s">
        <v>38</v>
      </c>
      <c r="AM2064" s="29">
        <f>_xll.qlInterestRateIndexFixingDate(IborIndex&amp;Tenor,AN2064,Trigger)</f>
        <v>53875</v>
      </c>
      <c r="AN2064" s="29">
        <f>_xll.qlCalendarAdvance(Calendar,AN2063,AL2064,"f",,Trigger)</f>
        <v>53877</v>
      </c>
      <c r="AO2064" s="29">
        <f>_xll.qlInterestRateIndexMaturity(IborIndex&amp;Tenor,AN2064,Trigger)</f>
        <v>53909</v>
      </c>
      <c r="AP2064" s="66">
        <f>_xll.qlIndexFixing($Z$5,AM2064,,Trigger)</f>
        <v>1.5949972732491324E-2</v>
      </c>
      <c r="AQ2064" s="66">
        <f>_xll.qlIndexFixing($AS$1,AN2064,,Trigger)</f>
        <v>1.6106391314500621E-2</v>
      </c>
      <c r="AR2064" s="189">
        <f t="shared" si="48"/>
        <v>-1.5641858200929684</v>
      </c>
    </row>
    <row r="2065" spans="38:44" ht="11.25" customHeight="1" x14ac:dyDescent="0.25">
      <c r="AL2065" s="30" t="s">
        <v>38</v>
      </c>
      <c r="AM2065" s="29">
        <f>_xll.qlInterestRateIndexFixingDate(IborIndex&amp;Tenor,AN2065,Trigger)</f>
        <v>53882</v>
      </c>
      <c r="AN2065" s="29">
        <f>_xll.qlCalendarAdvance(Calendar,AN2064,AL2065,"f",,Trigger)</f>
        <v>53884</v>
      </c>
      <c r="AO2065" s="29">
        <f>_xll.qlInterestRateIndexMaturity(IborIndex&amp;Tenor,AN2065,Trigger)</f>
        <v>53916</v>
      </c>
      <c r="AP2065" s="66">
        <f>_xll.qlIndexFixing($Z$5,AM2065,,Trigger)</f>
        <v>1.5951156962050739E-2</v>
      </c>
      <c r="AQ2065" s="66">
        <f>_xll.qlIndexFixing($AS$1,AN2065,,Trigger)</f>
        <v>1.6108475227189483E-2</v>
      </c>
      <c r="AR2065" s="189">
        <f t="shared" si="48"/>
        <v>-1.5731826513874434</v>
      </c>
    </row>
    <row r="2066" spans="38:44" ht="11.25" customHeight="1" x14ac:dyDescent="0.25">
      <c r="AL2066" s="30" t="s">
        <v>38</v>
      </c>
      <c r="AM2066" s="29">
        <f>_xll.qlInterestRateIndexFixingDate(IborIndex&amp;Tenor,AN2066,Trigger)</f>
        <v>53889</v>
      </c>
      <c r="AN2066" s="29">
        <f>_xll.qlCalendarAdvance(Calendar,AN2065,AL2066,"f",,Trigger)</f>
        <v>53891</v>
      </c>
      <c r="AO2066" s="29">
        <f>_xll.qlInterestRateIndexMaturity(IborIndex&amp;Tenor,AN2066,Trigger)</f>
        <v>53923</v>
      </c>
      <c r="AP2066" s="66">
        <f>_xll.qlIndexFixing($Z$5,AM2066,,Trigger)</f>
        <v>1.5952270168904936E-2</v>
      </c>
      <c r="AQ2066" s="66">
        <f>_xll.qlIndexFixing($AS$1,AN2066,,Trigger)</f>
        <v>1.6110526260352146E-2</v>
      </c>
      <c r="AR2066" s="189">
        <f t="shared" si="48"/>
        <v>-1.5825609144720989</v>
      </c>
    </row>
    <row r="2067" spans="38:44" ht="11.25" customHeight="1" x14ac:dyDescent="0.25">
      <c r="AL2067" s="30" t="s">
        <v>38</v>
      </c>
      <c r="AM2067" s="29">
        <f>_xll.qlInterestRateIndexFixingDate(IborIndex&amp;Tenor,AN2067,Trigger)</f>
        <v>53896</v>
      </c>
      <c r="AN2067" s="29">
        <f>_xll.qlCalendarAdvance(Calendar,AN2066,AL2067,"f",,Trigger)</f>
        <v>53898</v>
      </c>
      <c r="AO2067" s="29">
        <f>_xll.qlInterestRateIndexMaturity(IborIndex&amp;Tenor,AN2067,Trigger)</f>
        <v>53930</v>
      </c>
      <c r="AP2067" s="66">
        <f>_xll.qlIndexFixing($Z$5,AM2067,,Trigger)</f>
        <v>1.5953312184004143E-2</v>
      </c>
      <c r="AQ2067" s="66">
        <f>_xll.qlIndexFixing($AS$1,AN2067,,Trigger)</f>
        <v>1.6112544413978296E-2</v>
      </c>
      <c r="AR2067" s="189">
        <f t="shared" si="48"/>
        <v>-1.5923222997415305</v>
      </c>
    </row>
    <row r="2068" spans="38:44" ht="11.25" customHeight="1" x14ac:dyDescent="0.25">
      <c r="AL2068" s="30" t="s">
        <v>38</v>
      </c>
      <c r="AM2068" s="29">
        <f>_xll.qlInterestRateIndexFixingDate(IborIndex&amp;Tenor,AN2068,Trigger)</f>
        <v>53903</v>
      </c>
      <c r="AN2068" s="29">
        <f>_xll.qlCalendarAdvance(Calendar,AN2067,AL2068,"f",,Trigger)</f>
        <v>53905</v>
      </c>
      <c r="AO2068" s="29">
        <f>_xll.qlInterestRateIndexMaturity(IborIndex&amp;Tenor,AN2068,Trigger)</f>
        <v>53937</v>
      </c>
      <c r="AP2068" s="66">
        <f>_xll.qlIndexFixing($Z$5,AM2068,,Trigger)</f>
        <v>1.5954282838296086E-2</v>
      </c>
      <c r="AQ2068" s="66">
        <f>_xll.qlIndexFixing($AS$1,AN2068,,Trigger)</f>
        <v>1.611452968804215E-2</v>
      </c>
      <c r="AR2068" s="189">
        <f t="shared" si="48"/>
        <v>-1.6024684974606449</v>
      </c>
    </row>
    <row r="2069" spans="38:44" ht="11.25" customHeight="1" x14ac:dyDescent="0.25">
      <c r="AL2069" s="30" t="s">
        <v>38</v>
      </c>
      <c r="AM2069" s="29">
        <f>_xll.qlInterestRateIndexFixingDate(IborIndex&amp;Tenor,AN2069,Trigger)</f>
        <v>53910</v>
      </c>
      <c r="AN2069" s="29">
        <f>_xll.qlCalendarAdvance(Calendar,AN2068,AL2069,"f",,Trigger)</f>
        <v>53912</v>
      </c>
      <c r="AO2069" s="29">
        <f>_xll.qlInterestRateIndexMaturity(IborIndex&amp;Tenor,AN2069,Trigger)</f>
        <v>53944</v>
      </c>
      <c r="AP2069" s="66">
        <f>_xll.qlIndexFixing($Z$5,AM2069,,Trigger)</f>
        <v>1.5955444983231371E-2</v>
      </c>
      <c r="AQ2069" s="66">
        <f>_xll.qlIndexFixing($AS$1,AN2069,,Trigger)</f>
        <v>1.6116482082533388E-2</v>
      </c>
      <c r="AR2069" s="189">
        <f t="shared" si="48"/>
        <v>-1.6103709930201728</v>
      </c>
    </row>
    <row r="2070" spans="38:44" ht="11.25" customHeight="1" x14ac:dyDescent="0.25">
      <c r="AL2070" s="30" t="s">
        <v>38</v>
      </c>
      <c r="AM2070" s="29">
        <f>_xll.qlInterestRateIndexFixingDate(IborIndex&amp;Tenor,AN2070,Trigger)</f>
        <v>53917</v>
      </c>
      <c r="AN2070" s="29">
        <f>_xll.qlCalendarAdvance(Calendar,AN2069,AL2070,"f",,Trigger)</f>
        <v>53919</v>
      </c>
      <c r="AO2070" s="29">
        <f>_xll.qlInterestRateIndexMaturity(IborIndex&amp;Tenor,AN2070,Trigger)</f>
        <v>53951</v>
      </c>
      <c r="AP2070" s="66">
        <f>_xll.qlIndexFixing($Z$5,AM2070,,Trigger)</f>
        <v>1.5957062564045665E-2</v>
      </c>
      <c r="AQ2070" s="66">
        <f>_xll.qlIndexFixing($AS$1,AN2070,,Trigger)</f>
        <v>1.6118401597431387E-2</v>
      </c>
      <c r="AR2070" s="189">
        <f t="shared" si="48"/>
        <v>-1.613390333857212</v>
      </c>
    </row>
    <row r="2071" spans="38:44" ht="11.25" customHeight="1" x14ac:dyDescent="0.25">
      <c r="AL2071" s="30" t="s">
        <v>38</v>
      </c>
      <c r="AM2071" s="29">
        <f>_xll.qlInterestRateIndexFixingDate(IborIndex&amp;Tenor,AN2071,Trigger)</f>
        <v>53924</v>
      </c>
      <c r="AN2071" s="29">
        <f>_xll.qlCalendarAdvance(Calendar,AN2070,AL2071,"f",,Trigger)</f>
        <v>53926</v>
      </c>
      <c r="AO2071" s="29">
        <f>_xll.qlInterestRateIndexMaturity(IborIndex&amp;Tenor,AN2071,Trigger)</f>
        <v>53958</v>
      </c>
      <c r="AP2071" s="66">
        <f>_xll.qlIndexFixing($Z$5,AM2071,,Trigger)</f>
        <v>1.5959137053643269E-2</v>
      </c>
      <c r="AQ2071" s="66">
        <f>_xll.qlIndexFixing($AS$1,AN2071,,Trigger)</f>
        <v>1.612028823272325E-2</v>
      </c>
      <c r="AR2071" s="189">
        <f t="shared" si="48"/>
        <v>-1.6115117907998175</v>
      </c>
    </row>
    <row r="2072" spans="38:44" ht="11.25" customHeight="1" x14ac:dyDescent="0.25">
      <c r="AL2072" s="30" t="s">
        <v>38</v>
      </c>
      <c r="AM2072" s="29">
        <f>_xll.qlInterestRateIndexFixingDate(IborIndex&amp;Tenor,AN2072,Trigger)</f>
        <v>53931</v>
      </c>
      <c r="AN2072" s="29">
        <f>_xll.qlCalendarAdvance(Calendar,AN2071,AL2072,"f",,Trigger)</f>
        <v>53933</v>
      </c>
      <c r="AO2072" s="29">
        <f>_xll.qlInterestRateIndexMaturity(IborIndex&amp;Tenor,AN2072,Trigger)</f>
        <v>53965</v>
      </c>
      <c r="AP2072" s="66">
        <f>_xll.qlIndexFixing($Z$5,AM2072,,Trigger)</f>
        <v>1.59616699266521E-2</v>
      </c>
      <c r="AQ2072" s="66">
        <f>_xll.qlIndexFixing($AS$1,AN2072,,Trigger)</f>
        <v>1.6121651546493254E-2</v>
      </c>
      <c r="AR2072" s="189">
        <f t="shared" si="48"/>
        <v>-1.5998161984115411</v>
      </c>
    </row>
    <row r="2073" spans="38:44" ht="11.25" customHeight="1" x14ac:dyDescent="0.25">
      <c r="AL2073" s="30" t="s">
        <v>38</v>
      </c>
      <c r="AM2073" s="29">
        <f>_xll.qlInterestRateIndexFixingDate(IborIndex&amp;Tenor,AN2073,Trigger)</f>
        <v>53938</v>
      </c>
      <c r="AN2073" s="29">
        <f>_xll.qlCalendarAdvance(Calendar,AN2072,AL2073,"f",,Trigger)</f>
        <v>53940</v>
      </c>
      <c r="AO2073" s="29">
        <f>_xll.qlInterestRateIndexMaturity(IborIndex&amp;Tenor,AN2073,Trigger)</f>
        <v>53972</v>
      </c>
      <c r="AP2073" s="66">
        <f>_xll.qlIndexFixing($Z$5,AM2073,,Trigger)</f>
        <v>1.5964614378184694E-2</v>
      </c>
      <c r="AQ2073" s="66">
        <f>_xll.qlIndexFixing($AS$1,AN2073,,Trigger)</f>
        <v>1.6123474689468509E-2</v>
      </c>
      <c r="AR2073" s="189">
        <f t="shared" si="48"/>
        <v>-1.5886031128381495</v>
      </c>
    </row>
    <row r="2074" spans="38:44" ht="11.25" customHeight="1" x14ac:dyDescent="0.25">
      <c r="AL2074" s="30" t="s">
        <v>38</v>
      </c>
      <c r="AM2074" s="29">
        <f>_xll.qlInterestRateIndexFixingDate(IborIndex&amp;Tenor,AN2074,Trigger)</f>
        <v>53945</v>
      </c>
      <c r="AN2074" s="29">
        <f>_xll.qlCalendarAdvance(Calendar,AN2073,AL2074,"f",,Trigger)</f>
        <v>53947</v>
      </c>
      <c r="AO2074" s="29">
        <f>_xll.qlInterestRateIndexMaturity(IborIndex&amp;Tenor,AN2074,Trigger)</f>
        <v>53979</v>
      </c>
      <c r="AP2074" s="66">
        <f>_xll.qlIndexFixing($Z$5,AM2074,,Trigger)</f>
        <v>1.5967579713809243E-2</v>
      </c>
      <c r="AQ2074" s="66">
        <f>_xll.qlIndexFixing($AS$1,AN2074,,Trigger)</f>
        <v>1.6125264954252927E-2</v>
      </c>
      <c r="AR2074" s="189">
        <f t="shared" si="48"/>
        <v>-1.5768524044368348</v>
      </c>
    </row>
    <row r="2075" spans="38:44" ht="11.25" customHeight="1" x14ac:dyDescent="0.25">
      <c r="AL2075" s="30" t="s">
        <v>38</v>
      </c>
      <c r="AM2075" s="29">
        <f>_xll.qlInterestRateIndexFixingDate(IborIndex&amp;Tenor,AN2075,Trigger)</f>
        <v>53952</v>
      </c>
      <c r="AN2075" s="29">
        <f>_xll.qlCalendarAdvance(Calendar,AN2074,AL2075,"f",,Trigger)</f>
        <v>53954</v>
      </c>
      <c r="AO2075" s="29">
        <f>_xll.qlInterestRateIndexMaturity(IborIndex&amp;Tenor,AN2075,Trigger)</f>
        <v>53986</v>
      </c>
      <c r="AP2075" s="66">
        <f>_xll.qlIndexFixing($Z$5,AM2075,,Trigger)</f>
        <v>1.5970480027970579E-2</v>
      </c>
      <c r="AQ2075" s="66">
        <f>_xll.qlIndexFixing($AS$1,AN2075,,Trigger)</f>
        <v>1.6127022340833186E-2</v>
      </c>
      <c r="AR2075" s="189">
        <f t="shared" si="48"/>
        <v>-1.5654231286260645</v>
      </c>
    </row>
    <row r="2076" spans="38:44" ht="11.25" customHeight="1" x14ac:dyDescent="0.25">
      <c r="AL2076" s="30" t="s">
        <v>38</v>
      </c>
      <c r="AM2076" s="29">
        <f>_xll.qlInterestRateIndexFixingDate(IborIndex&amp;Tenor,AN2076,Trigger)</f>
        <v>53959</v>
      </c>
      <c r="AN2076" s="29">
        <f>_xll.qlCalendarAdvance(Calendar,AN2075,AL2076,"f",,Trigger)</f>
        <v>53961</v>
      </c>
      <c r="AO2076" s="29">
        <f>_xll.qlInterestRateIndexMaturity(IborIndex&amp;Tenor,AN2076,Trigger)</f>
        <v>53993</v>
      </c>
      <c r="AP2076" s="66">
        <f>_xll.qlIndexFixing($Z$5,AM2076,,Trigger)</f>
        <v>1.5973315159195367E-2</v>
      </c>
      <c r="AQ2076" s="66">
        <f>_xll.qlIndexFixing($AS$1,AN2076,,Trigger)</f>
        <v>1.6129228214502633E-2</v>
      </c>
      <c r="AR2076" s="189">
        <f t="shared" si="48"/>
        <v>-1.5591305530726629</v>
      </c>
    </row>
    <row r="2077" spans="38:44" ht="11.25" customHeight="1" x14ac:dyDescent="0.25">
      <c r="AL2077" s="30" t="s">
        <v>38</v>
      </c>
      <c r="AM2077" s="29">
        <f>_xll.qlInterestRateIndexFixingDate(IborIndex&amp;Tenor,AN2077,Trigger)</f>
        <v>53966</v>
      </c>
      <c r="AN2077" s="29">
        <f>_xll.qlCalendarAdvance(Calendar,AN2076,AL2077,"f",,Trigger)</f>
        <v>53968</v>
      </c>
      <c r="AO2077" s="29">
        <f>_xll.qlInterestRateIndexMaturity(IborIndex&amp;Tenor,AN2077,Trigger)</f>
        <v>54000</v>
      </c>
      <c r="AP2077" s="66">
        <f>_xll.qlIndexFixing($Z$5,AM2077,,Trigger)</f>
        <v>1.5976084946022762E-2</v>
      </c>
      <c r="AQ2077" s="66">
        <f>_xll.qlIndexFixing($AS$1,AN2077,,Trigger)</f>
        <v>1.6130917571817314E-2</v>
      </c>
      <c r="AR2077" s="189">
        <f t="shared" si="48"/>
        <v>-1.5483262579455217</v>
      </c>
    </row>
    <row r="2078" spans="38:44" ht="11.25" customHeight="1" x14ac:dyDescent="0.25">
      <c r="AL2078" s="30" t="s">
        <v>38</v>
      </c>
      <c r="AM2078" s="29">
        <f>_xll.qlInterestRateIndexFixingDate(IborIndex&amp;Tenor,AN2078,Trigger)</f>
        <v>53973</v>
      </c>
      <c r="AN2078" s="29">
        <f>_xll.qlCalendarAdvance(Calendar,AN2077,AL2078,"f",,Trigger)</f>
        <v>53975</v>
      </c>
      <c r="AO2078" s="29">
        <f>_xll.qlInterestRateIndexMaturity(IborIndex&amp;Tenor,AN2078,Trigger)</f>
        <v>54007</v>
      </c>
      <c r="AP2078" s="66">
        <f>_xll.qlIndexFixing($Z$5,AM2078,,Trigger)</f>
        <v>1.597878922697693E-2</v>
      </c>
      <c r="AQ2078" s="66">
        <f>_xll.qlIndexFixing($AS$1,AN2078,,Trigger)</f>
        <v>1.6132574049417564E-2</v>
      </c>
      <c r="AR2078" s="189">
        <f t="shared" si="48"/>
        <v>-1.5378482244063352</v>
      </c>
    </row>
    <row r="2079" spans="38:44" ht="11.25" customHeight="1" x14ac:dyDescent="0.25">
      <c r="AL2079" s="30" t="s">
        <v>38</v>
      </c>
      <c r="AM2079" s="29">
        <f>_xll.qlInterestRateIndexFixingDate(IborIndex&amp;Tenor,AN2079,Trigger)</f>
        <v>53980</v>
      </c>
      <c r="AN2079" s="29">
        <f>_xll.qlCalendarAdvance(Calendar,AN2078,AL2079,"f",,Trigger)</f>
        <v>53982</v>
      </c>
      <c r="AO2079" s="29">
        <f>_xll.qlInterestRateIndexMaturity(IborIndex&amp;Tenor,AN2079,Trigger)</f>
        <v>54014</v>
      </c>
      <c r="AP2079" s="66">
        <f>_xll.qlIndexFixing($Z$5,AM2079,,Trigger)</f>
        <v>1.5981427840597029E-2</v>
      </c>
      <c r="AQ2079" s="66">
        <f>_xll.qlIndexFixing($AS$1,AN2079,,Trigger)</f>
        <v>1.6134197647290485E-2</v>
      </c>
      <c r="AR2079" s="189">
        <f t="shared" si="48"/>
        <v>-1.5276980669345561</v>
      </c>
    </row>
    <row r="2080" spans="38:44" ht="11.25" customHeight="1" x14ac:dyDescent="0.25">
      <c r="AL2080" s="30" t="s">
        <v>38</v>
      </c>
      <c r="AM2080" s="29">
        <f>_xll.qlInterestRateIndexFixingDate(IborIndex&amp;Tenor,AN2080,Trigger)</f>
        <v>53987</v>
      </c>
      <c r="AN2080" s="29">
        <f>_xll.qlCalendarAdvance(Calendar,AN2079,AL2080,"f",,Trigger)</f>
        <v>53989</v>
      </c>
      <c r="AO2080" s="29">
        <f>_xll.qlInterestRateIndexMaturity(IborIndex&amp;Tenor,AN2080,Trigger)</f>
        <v>54021</v>
      </c>
      <c r="AP2080" s="66">
        <f>_xll.qlIndexFixing($Z$5,AM2080,,Trigger)</f>
        <v>1.5984000625419714E-2</v>
      </c>
      <c r="AQ2080" s="66">
        <f>_xll.qlIndexFixing($AS$1,AN2080,,Trigger)</f>
        <v>1.6135788365423183E-2</v>
      </c>
      <c r="AR2080" s="189">
        <f t="shared" si="48"/>
        <v>-1.5178774000346866</v>
      </c>
    </row>
    <row r="2081" spans="38:44" ht="11.25" customHeight="1" x14ac:dyDescent="0.25">
      <c r="AL2081" s="30" t="s">
        <v>38</v>
      </c>
      <c r="AM2081" s="29">
        <f>_xll.qlInterestRateIndexFixingDate(IborIndex&amp;Tenor,AN2081,Trigger)</f>
        <v>53994</v>
      </c>
      <c r="AN2081" s="29">
        <f>_xll.qlCalendarAdvance(Calendar,AN2080,AL2081,"f",,Trigger)</f>
        <v>53996</v>
      </c>
      <c r="AO2081" s="29">
        <f>_xll.qlInterestRateIndexMaturity(IborIndex&amp;Tenor,AN2081,Trigger)</f>
        <v>54025</v>
      </c>
      <c r="AP2081" s="66">
        <f>_xll.qlIndexFixing($Z$5,AM2081,,Trigger)</f>
        <v>1.5984921854087546E-2</v>
      </c>
      <c r="AQ2081" s="66">
        <f>_xll.qlIndexFixing($AS$1,AN2081,,Trigger)</f>
        <v>1.6136876217180074E-2</v>
      </c>
      <c r="AR2081" s="189">
        <f t="shared" si="48"/>
        <v>-1.5195436309252754</v>
      </c>
    </row>
    <row r="2082" spans="38:44" ht="11.25" customHeight="1" x14ac:dyDescent="0.25">
      <c r="AL2082" s="30" t="s">
        <v>38</v>
      </c>
      <c r="AM2082" s="29">
        <f>_xll.qlInterestRateIndexFixingDate(IborIndex&amp;Tenor,AN2082,Trigger)</f>
        <v>54001</v>
      </c>
      <c r="AN2082" s="29">
        <f>_xll.qlCalendarAdvance(Calendar,AN2081,AL2082,"f",,Trigger)</f>
        <v>54003</v>
      </c>
      <c r="AO2082" s="29">
        <f>_xll.qlInterestRateIndexMaturity(IborIndex&amp;Tenor,AN2082,Trigger)</f>
        <v>54035</v>
      </c>
      <c r="AP2082" s="66">
        <f>_xll.qlIndexFixing($Z$5,AM2082,,Trigger)</f>
        <v>1.5988948062811981E-2</v>
      </c>
      <c r="AQ2082" s="66">
        <f>_xll.qlIndexFixing($AS$1,AN2082,,Trigger)</f>
        <v>1.6138403455926209E-2</v>
      </c>
      <c r="AR2082" s="189">
        <f t="shared" si="48"/>
        <v>-1.494553931142284</v>
      </c>
    </row>
    <row r="2083" spans="38:44" ht="11.25" customHeight="1" x14ac:dyDescent="0.25">
      <c r="AL2083" s="30" t="s">
        <v>38</v>
      </c>
      <c r="AM2083" s="29">
        <f>_xll.qlInterestRateIndexFixingDate(IborIndex&amp;Tenor,AN2083,Trigger)</f>
        <v>54008</v>
      </c>
      <c r="AN2083" s="29">
        <f>_xll.qlCalendarAdvance(Calendar,AN2082,AL2083,"f",,Trigger)</f>
        <v>54010</v>
      </c>
      <c r="AO2083" s="29">
        <f>_xll.qlInterestRateIndexMaturity(IborIndex&amp;Tenor,AN2083,Trigger)</f>
        <v>54042</v>
      </c>
      <c r="AP2083" s="66">
        <f>_xll.qlIndexFixing($Z$5,AM2083,,Trigger)</f>
        <v>1.599132239246237E-2</v>
      </c>
      <c r="AQ2083" s="66">
        <f>_xll.qlIndexFixing($AS$1,AN2083,,Trigger)</f>
        <v>1.6139897816356275E-2</v>
      </c>
      <c r="AR2083" s="189">
        <f t="shared" si="48"/>
        <v>-1.485754238939041</v>
      </c>
    </row>
    <row r="2084" spans="38:44" ht="11.25" customHeight="1" x14ac:dyDescent="0.25">
      <c r="AL2084" s="30" t="s">
        <v>38</v>
      </c>
      <c r="AM2084" s="29">
        <f>_xll.qlInterestRateIndexFixingDate(IborIndex&amp;Tenor,AN2084,Trigger)</f>
        <v>54015</v>
      </c>
      <c r="AN2084" s="29">
        <f>_xll.qlCalendarAdvance(Calendar,AN2083,AL2084,"f",,Trigger)</f>
        <v>54017</v>
      </c>
      <c r="AO2084" s="29">
        <f>_xll.qlInterestRateIndexMaturity(IborIndex&amp;Tenor,AN2084,Trigger)</f>
        <v>54049</v>
      </c>
      <c r="AP2084" s="66">
        <f>_xll.qlIndexFixing($Z$5,AM2084,,Trigger)</f>
        <v>1.5993630247464474E-2</v>
      </c>
      <c r="AQ2084" s="66">
        <f>_xll.qlIndexFixing($AS$1,AN2084,,Trigger)</f>
        <v>1.6142285378266952E-2</v>
      </c>
      <c r="AR2084" s="189">
        <f t="shared" si="48"/>
        <v>-1.486551308024775</v>
      </c>
    </row>
    <row r="2085" spans="38:44" ht="11.25" customHeight="1" x14ac:dyDescent="0.25">
      <c r="AL2085" s="30" t="s">
        <v>38</v>
      </c>
      <c r="AM2085" s="29">
        <f>_xll.qlInterestRateIndexFixingDate(IborIndex&amp;Tenor,AN2085,Trigger)</f>
        <v>54022</v>
      </c>
      <c r="AN2085" s="29">
        <f>_xll.qlCalendarAdvance(Calendar,AN2084,AL2085,"f",,Trigger)</f>
        <v>54024</v>
      </c>
      <c r="AO2085" s="29">
        <f>_xll.qlInterestRateIndexMaturity(IborIndex&amp;Tenor,AN2085,Trigger)</f>
        <v>54056</v>
      </c>
      <c r="AP2085" s="66">
        <f>_xll.qlIndexFixing($Z$5,AM2085,,Trigger)</f>
        <v>1.5995871466357447E-2</v>
      </c>
      <c r="AQ2085" s="66">
        <f>_xll.qlIndexFixing($AS$1,AN2085,,Trigger)</f>
        <v>1.6143248759477966E-2</v>
      </c>
      <c r="AR2085" s="189">
        <f t="shared" si="48"/>
        <v>-1.4737729312051806</v>
      </c>
    </row>
    <row r="2086" spans="38:44" ht="11.25" customHeight="1" x14ac:dyDescent="0.25">
      <c r="AL2086" s="30" t="s">
        <v>38</v>
      </c>
      <c r="AM2086" s="29">
        <f>_xll.qlInterestRateIndexFixingDate(IborIndex&amp;Tenor,AN2086,Trigger)</f>
        <v>54029</v>
      </c>
      <c r="AN2086" s="29">
        <f>_xll.qlCalendarAdvance(Calendar,AN2085,AL2086,"f",,Trigger)</f>
        <v>54031</v>
      </c>
      <c r="AO2086" s="29">
        <f>_xll.qlInterestRateIndexMaturity(IborIndex&amp;Tenor,AN2086,Trigger)</f>
        <v>54063</v>
      </c>
      <c r="AP2086" s="66">
        <f>_xll.qlIndexFixing($Z$5,AM2086,,Trigger)</f>
        <v>1.5998045887685441E-2</v>
      </c>
      <c r="AQ2086" s="66">
        <f>_xll.qlIndexFixing($AS$1,AN2086,,Trigger)</f>
        <v>1.6144642198885697E-2</v>
      </c>
      <c r="AR2086" s="189">
        <f t="shared" si="48"/>
        <v>-1.4659631120025538</v>
      </c>
    </row>
    <row r="2087" spans="38:44" ht="11.25" customHeight="1" x14ac:dyDescent="0.25">
      <c r="AL2087" s="30" t="s">
        <v>38</v>
      </c>
      <c r="AM2087" s="29">
        <f>_xll.qlInterestRateIndexFixingDate(IborIndex&amp;Tenor,AN2087,Trigger)</f>
        <v>54036</v>
      </c>
      <c r="AN2087" s="29">
        <f>_xll.qlCalendarAdvance(Calendar,AN2086,AL2087,"f",,Trigger)</f>
        <v>54038</v>
      </c>
      <c r="AO2087" s="29">
        <f>_xll.qlInterestRateIndexMaturity(IborIndex&amp;Tenor,AN2087,Trigger)</f>
        <v>54070</v>
      </c>
      <c r="AP2087" s="66">
        <f>_xll.qlIndexFixing($Z$5,AM2087,,Trigger)</f>
        <v>1.6000153349995105E-2</v>
      </c>
      <c r="AQ2087" s="66">
        <f>_xll.qlIndexFixing($AS$1,AN2087,,Trigger)</f>
        <v>1.61460027584578E-2</v>
      </c>
      <c r="AR2087" s="189">
        <f t="shared" si="48"/>
        <v>-1.4584940846269421</v>
      </c>
    </row>
    <row r="2088" spans="38:44" ht="11.25" customHeight="1" x14ac:dyDescent="0.25">
      <c r="AL2088" s="30" t="s">
        <v>38</v>
      </c>
      <c r="AM2088" s="29">
        <f>_xll.qlInterestRateIndexFixingDate(IborIndex&amp;Tenor,AN2088,Trigger)</f>
        <v>54043</v>
      </c>
      <c r="AN2088" s="29">
        <f>_xll.qlCalendarAdvance(Calendar,AN2087,AL2088,"f",,Trigger)</f>
        <v>54045</v>
      </c>
      <c r="AO2088" s="29">
        <f>_xll.qlInterestRateIndexMaturity(IborIndex&amp;Tenor,AN2088,Trigger)</f>
        <v>54077</v>
      </c>
      <c r="AP2088" s="66">
        <f>_xll.qlIndexFixing($Z$5,AM2088,,Trigger)</f>
        <v>1.6002193691825595E-2</v>
      </c>
      <c r="AQ2088" s="66">
        <f>_xll.qlIndexFixing($AS$1,AN2088,,Trigger)</f>
        <v>1.6147330438189118E-2</v>
      </c>
      <c r="AR2088" s="189">
        <f t="shared" si="48"/>
        <v>-1.4513674636352363</v>
      </c>
    </row>
    <row r="2089" spans="38:44" ht="11.25" customHeight="1" x14ac:dyDescent="0.25">
      <c r="AL2089" s="30" t="s">
        <v>38</v>
      </c>
      <c r="AM2089" s="29">
        <f>_xll.qlInterestRateIndexFixingDate(IborIndex&amp;Tenor,AN2089,Trigger)</f>
        <v>54049</v>
      </c>
      <c r="AN2089" s="29">
        <f>_xll.qlCalendarAdvance(Calendar,AN2088,AL2089,"f",,Trigger)</f>
        <v>54053</v>
      </c>
      <c r="AO2089" s="29">
        <f>_xll.qlInterestRateIndexMaturity(IborIndex&amp;Tenor,AN2089,Trigger)</f>
        <v>54084</v>
      </c>
      <c r="AP2089" s="66">
        <f>_xll.qlIndexFixing($Z$5,AM2089,,Trigger)</f>
        <v>1.6003953146175955E-2</v>
      </c>
      <c r="AQ2089" s="66">
        <f>_xll.qlIndexFixing($AS$1,AN2089,,Trigger)</f>
        <v>1.6148807525408107E-2</v>
      </c>
      <c r="AR2089" s="189">
        <f t="shared" si="48"/>
        <v>-1.4485437923215243</v>
      </c>
    </row>
    <row r="2090" spans="38:44" ht="11.25" customHeight="1" x14ac:dyDescent="0.25">
      <c r="AL2090" s="30" t="s">
        <v>38</v>
      </c>
      <c r="AM2090" s="29">
        <f>_xll.qlInterestRateIndexFixingDate(IborIndex&amp;Tenor,AN2090,Trigger)</f>
        <v>54057</v>
      </c>
      <c r="AN2090" s="29">
        <f>_xll.qlCalendarAdvance(Calendar,AN2089,AL2090,"f",,Trigger)</f>
        <v>54060</v>
      </c>
      <c r="AO2090" s="29">
        <f>_xll.qlInterestRateIndexMaturity(IborIndex&amp;Tenor,AN2090,Trigger)</f>
        <v>54091</v>
      </c>
      <c r="AP2090" s="66">
        <f>_xll.qlIndexFixing($Z$5,AM2090,,Trigger)</f>
        <v>1.6005853863320919E-2</v>
      </c>
      <c r="AQ2090" s="66">
        <f>_xll.qlIndexFixing($AS$1,AN2090,,Trigger)</f>
        <v>1.6150064748296483E-2</v>
      </c>
      <c r="AR2090" s="189">
        <f t="shared" si="48"/>
        <v>-1.4421088497556385</v>
      </c>
    </row>
    <row r="2091" spans="38:44" ht="11.25" customHeight="1" x14ac:dyDescent="0.25">
      <c r="AL2091" s="30" t="s">
        <v>38</v>
      </c>
      <c r="AM2091" s="29">
        <f>_xll.qlInterestRateIndexFixingDate(IborIndex&amp;Tenor,AN2091,Trigger)</f>
        <v>54065</v>
      </c>
      <c r="AN2091" s="29">
        <f>_xll.qlCalendarAdvance(Calendar,AN2090,AL2091,"f",,Trigger)</f>
        <v>54067</v>
      </c>
      <c r="AO2091" s="29">
        <f>_xll.qlInterestRateIndexMaturity(IborIndex&amp;Tenor,AN2091,Trigger)</f>
        <v>54098</v>
      </c>
      <c r="AP2091" s="66">
        <f>_xll.qlIndexFixing($Z$5,AM2091,,Trigger)</f>
        <v>1.6007686967087764E-2</v>
      </c>
      <c r="AQ2091" s="66">
        <f>_xll.qlIndexFixing($AS$1,AN2091,,Trigger)</f>
        <v>1.6151289091310552E-2</v>
      </c>
      <c r="AR2091" s="189">
        <f t="shared" si="48"/>
        <v>-1.4360212422278793</v>
      </c>
    </row>
    <row r="2092" spans="38:44" ht="11.25" customHeight="1" x14ac:dyDescent="0.25">
      <c r="AL2092" s="30" t="s">
        <v>38</v>
      </c>
      <c r="AM2092" s="29">
        <f>_xll.qlInterestRateIndexFixingDate(IborIndex&amp;Tenor,AN2092,Trigger)</f>
        <v>54072</v>
      </c>
      <c r="AN2092" s="29">
        <f>_xll.qlCalendarAdvance(Calendar,AN2091,AL2092,"f",,Trigger)</f>
        <v>54074</v>
      </c>
      <c r="AO2092" s="29">
        <f>_xll.qlInterestRateIndexMaturity(IborIndex&amp;Tenor,AN2092,Trigger)</f>
        <v>54105</v>
      </c>
      <c r="AP2092" s="66">
        <f>_xll.qlIndexFixing($Z$5,AM2092,,Trigger)</f>
        <v>1.6009452296031436E-2</v>
      </c>
      <c r="AQ2092" s="66">
        <f>_xll.qlIndexFixing($AS$1,AN2092,,Trigger)</f>
        <v>1.6152480554434842E-2</v>
      </c>
      <c r="AR2092" s="189">
        <f t="shared" si="48"/>
        <v>-1.4302825840340621</v>
      </c>
    </row>
    <row r="2093" spans="38:44" ht="11.25" customHeight="1" x14ac:dyDescent="0.25">
      <c r="AL2093" s="30" t="s">
        <v>38</v>
      </c>
      <c r="AM2093" s="29">
        <f>_xll.qlInterestRateIndexFixingDate(IborIndex&amp;Tenor,AN2093,Trigger)</f>
        <v>54079</v>
      </c>
      <c r="AN2093" s="29">
        <f>_xll.qlCalendarAdvance(Calendar,AN2092,AL2093,"f",,Trigger)</f>
        <v>54081</v>
      </c>
      <c r="AO2093" s="29">
        <f>_xll.qlInterestRateIndexMaturity(IborIndex&amp;Tenor,AN2093,Trigger)</f>
        <v>54112</v>
      </c>
      <c r="AP2093" s="66">
        <f>_xll.qlIndexFixing($Z$5,AM2093,,Trigger)</f>
        <v>1.6011149688712041E-2</v>
      </c>
      <c r="AQ2093" s="66">
        <f>_xll.qlIndexFixing($AS$1,AN2093,,Trigger)</f>
        <v>1.6153639137661619E-2</v>
      </c>
      <c r="AR2093" s="189">
        <f t="shared" si="48"/>
        <v>-1.4248944894957802</v>
      </c>
    </row>
    <row r="2094" spans="38:44" ht="11.25" customHeight="1" x14ac:dyDescent="0.25">
      <c r="AL2094" s="30" t="s">
        <v>38</v>
      </c>
      <c r="AM2094" s="29">
        <f>_xll.qlInterestRateIndexFixingDate(IborIndex&amp;Tenor,AN2094,Trigger)</f>
        <v>54086</v>
      </c>
      <c r="AN2094" s="29">
        <f>_xll.qlCalendarAdvance(Calendar,AN2093,AL2094,"f",,Trigger)</f>
        <v>54088</v>
      </c>
      <c r="AO2094" s="29">
        <f>_xll.qlInterestRateIndexMaturity(IborIndex&amp;Tenor,AN2094,Trigger)</f>
        <v>54116</v>
      </c>
      <c r="AP2094" s="66">
        <f>_xll.qlIndexFixing($Z$5,AM2094,,Trigger)</f>
        <v>1.6011378069765554E-2</v>
      </c>
      <c r="AQ2094" s="66">
        <f>_xll.qlIndexFixing($AS$1,AN2094,,Trigger)</f>
        <v>1.6153884831390738E-2</v>
      </c>
      <c r="AR2094" s="189">
        <f t="shared" si="48"/>
        <v>-1.4250676162518363</v>
      </c>
    </row>
    <row r="2095" spans="38:44" ht="11.25" customHeight="1" x14ac:dyDescent="0.25">
      <c r="AL2095" s="30" t="s">
        <v>38</v>
      </c>
      <c r="AM2095" s="29">
        <f>_xll.qlInterestRateIndexFixingDate(IborIndex&amp;Tenor,AN2095,Trigger)</f>
        <v>54093</v>
      </c>
      <c r="AN2095" s="29">
        <f>_xll.qlCalendarAdvance(Calendar,AN2094,AL2095,"f",,Trigger)</f>
        <v>54095</v>
      </c>
      <c r="AO2095" s="29">
        <f>_xll.qlInterestRateIndexMaturity(IborIndex&amp;Tenor,AN2095,Trigger)</f>
        <v>54126</v>
      </c>
      <c r="AP2095" s="66">
        <f>_xll.qlIndexFixing($Z$5,AM2095,,Trigger)</f>
        <v>1.6014340019511582E-2</v>
      </c>
      <c r="AQ2095" s="66">
        <f>_xll.qlIndexFixing($AS$1,AN2095,,Trigger)</f>
        <v>1.6154982253491518E-2</v>
      </c>
      <c r="AR2095" s="189">
        <f t="shared" si="48"/>
        <v>-1.4064223397993598</v>
      </c>
    </row>
    <row r="2096" spans="38:44" ht="11.25" customHeight="1" x14ac:dyDescent="0.25">
      <c r="AL2096" s="30" t="s">
        <v>38</v>
      </c>
      <c r="AM2096" s="29">
        <f>_xll.qlInterestRateIndexFixingDate(IborIndex&amp;Tenor,AN2096,Trigger)</f>
        <v>54100</v>
      </c>
      <c r="AN2096" s="29">
        <f>_xll.qlCalendarAdvance(Calendar,AN2095,AL2096,"f",,Trigger)</f>
        <v>54102</v>
      </c>
      <c r="AO2096" s="29">
        <f>_xll.qlInterestRateIndexMaturity(IborIndex&amp;Tenor,AN2096,Trigger)</f>
        <v>54133</v>
      </c>
      <c r="AP2096" s="66">
        <f>_xll.qlIndexFixing($Z$5,AM2096,,Trigger)</f>
        <v>1.6015832634750728E-2</v>
      </c>
      <c r="AQ2096" s="66">
        <f>_xll.qlIndexFixing($AS$1,AN2096,,Trigger)</f>
        <v>1.6156046798616673E-2</v>
      </c>
      <c r="AR2096" s="189">
        <f t="shared" si="48"/>
        <v>-1.4021416386594474</v>
      </c>
    </row>
    <row r="2097" spans="38:44" ht="11.25" customHeight="1" x14ac:dyDescent="0.25">
      <c r="AL2097" s="30" t="s">
        <v>38</v>
      </c>
      <c r="AM2097" s="29">
        <f>_xll.qlInterestRateIndexFixingDate(IborIndex&amp;Tenor,AN2097,Trigger)</f>
        <v>54107</v>
      </c>
      <c r="AN2097" s="29">
        <f>_xll.qlCalendarAdvance(Calendar,AN2096,AL2097,"f",,Trigger)</f>
        <v>54109</v>
      </c>
      <c r="AO2097" s="29">
        <f>_xll.qlInterestRateIndexMaturity(IborIndex&amp;Tenor,AN2097,Trigger)</f>
        <v>54140</v>
      </c>
      <c r="AP2097" s="66">
        <f>_xll.qlIndexFixing($Z$5,AM2097,,Trigger)</f>
        <v>1.6017256667964656E-2</v>
      </c>
      <c r="AQ2097" s="66">
        <f>_xll.qlIndexFixing($AS$1,AN2097,,Trigger)</f>
        <v>1.615707846675242E-2</v>
      </c>
      <c r="AR2097" s="189">
        <f t="shared" si="48"/>
        <v>-1.3982179878776342</v>
      </c>
    </row>
    <row r="2098" spans="38:44" ht="11.25" customHeight="1" x14ac:dyDescent="0.25">
      <c r="AL2098" s="30" t="s">
        <v>38</v>
      </c>
      <c r="AM2098" s="29">
        <f>_xll.qlInterestRateIndexFixingDate(IborIndex&amp;Tenor,AN2098,Trigger)</f>
        <v>54114</v>
      </c>
      <c r="AN2098" s="29">
        <f>_xll.qlCalendarAdvance(Calendar,AN2097,AL2098,"f",,Trigger)</f>
        <v>54116</v>
      </c>
      <c r="AO2098" s="29">
        <f>_xll.qlInterestRateIndexMaturity(IborIndex&amp;Tenor,AN2098,Trigger)</f>
        <v>54148</v>
      </c>
      <c r="AP2098" s="66">
        <f>_xll.qlIndexFixing($Z$5,AM2098,,Trigger)</f>
        <v>1.6019058666202624E-2</v>
      </c>
      <c r="AQ2098" s="66">
        <f>_xll.qlIndexFixing($AS$1,AN2098,,Trigger)</f>
        <v>1.6160659568352744E-2</v>
      </c>
      <c r="AR2098" s="189">
        <f t="shared" si="48"/>
        <v>-1.4160090215012064</v>
      </c>
    </row>
    <row r="2099" spans="38:44" ht="11.25" customHeight="1" x14ac:dyDescent="0.25">
      <c r="AL2099" s="30" t="s">
        <v>38</v>
      </c>
      <c r="AM2099" s="29">
        <f>_xll.qlInterestRateIndexFixingDate(IborIndex&amp;Tenor,AN2099,Trigger)</f>
        <v>54121</v>
      </c>
      <c r="AN2099" s="29">
        <f>_xll.qlCalendarAdvance(Calendar,AN2098,AL2099,"f",,Trigger)</f>
        <v>54123</v>
      </c>
      <c r="AO2099" s="29">
        <f>_xll.qlInterestRateIndexMaturity(IborIndex&amp;Tenor,AN2099,Trigger)</f>
        <v>54155</v>
      </c>
      <c r="AP2099" s="66">
        <f>_xll.qlIndexFixing($Z$5,AM2099,,Trigger)</f>
        <v>1.6020340171439551E-2</v>
      </c>
      <c r="AQ2099" s="66">
        <f>_xll.qlIndexFixing($AS$1,AN2099,,Trigger)</f>
        <v>1.615990015865618E-2</v>
      </c>
      <c r="AR2099" s="189">
        <f t="shared" si="48"/>
        <v>-1.3955998721662879</v>
      </c>
    </row>
    <row r="2100" spans="38:44" ht="11.25" customHeight="1" x14ac:dyDescent="0.25">
      <c r="AL2100" s="30" t="s">
        <v>38</v>
      </c>
      <c r="AM2100" s="29">
        <f>_xll.qlInterestRateIndexFixingDate(IborIndex&amp;Tenor,AN2100,Trigger)</f>
        <v>54128</v>
      </c>
      <c r="AN2100" s="29">
        <f>_xll.qlCalendarAdvance(Calendar,AN2099,AL2100,"f",,Trigger)</f>
        <v>54130</v>
      </c>
      <c r="AO2100" s="29">
        <f>_xll.qlInterestRateIndexMaturity(IborIndex&amp;Tenor,AN2100,Trigger)</f>
        <v>54161</v>
      </c>
      <c r="AP2100" s="66">
        <f>_xll.qlIndexFixing($Z$5,AM2100,,Trigger)</f>
        <v>1.6021115661100021E-2</v>
      </c>
      <c r="AQ2100" s="66">
        <f>_xll.qlIndexFixing($AS$1,AN2100,,Trigger)</f>
        <v>1.6160828582345077E-2</v>
      </c>
      <c r="AR2100" s="189">
        <f t="shared" si="48"/>
        <v>-1.397129212450561</v>
      </c>
    </row>
    <row r="2101" spans="38:44" ht="11.25" customHeight="1" x14ac:dyDescent="0.25">
      <c r="AL2101" s="30" t="s">
        <v>38</v>
      </c>
      <c r="AM2101" s="29">
        <f>_xll.qlInterestRateIndexFixingDate(IborIndex&amp;Tenor,AN2101,Trigger)</f>
        <v>54135</v>
      </c>
      <c r="AN2101" s="29">
        <f>_xll.qlCalendarAdvance(Calendar,AN2100,AL2101,"f",,Trigger)</f>
        <v>54137</v>
      </c>
      <c r="AO2101" s="29">
        <f>_xll.qlInterestRateIndexMaturity(IborIndex&amp;Tenor,AN2101,Trigger)</f>
        <v>54168</v>
      </c>
      <c r="AP2101" s="66">
        <f>_xll.qlIndexFixing($Z$5,AM2101,,Trigger)</f>
        <v>1.6022263751860548E-2</v>
      </c>
      <c r="AQ2101" s="66">
        <f>_xll.qlIndexFixing($AS$1,AN2101,,Trigger)</f>
        <v>1.6161724126064259E-2</v>
      </c>
      <c r="AR2101" s="189">
        <f t="shared" si="48"/>
        <v>-1.3946037420371065</v>
      </c>
    </row>
    <row r="2102" spans="38:44" ht="11.25" customHeight="1" x14ac:dyDescent="0.25">
      <c r="AL2102" s="30" t="s">
        <v>38</v>
      </c>
      <c r="AM2102" s="29">
        <f>_xll.qlInterestRateIndexFixingDate(IborIndex&amp;Tenor,AN2102,Trigger)</f>
        <v>54142</v>
      </c>
      <c r="AN2102" s="29">
        <f>_xll.qlCalendarAdvance(Calendar,AN2101,AL2102,"f",,Trigger)</f>
        <v>54144</v>
      </c>
      <c r="AO2102" s="29">
        <f>_xll.qlInterestRateIndexMaturity(IborIndex&amp;Tenor,AN2102,Trigger)</f>
        <v>54175</v>
      </c>
      <c r="AP2102" s="66">
        <f>_xll.qlIndexFixing($Z$5,AM2102,,Trigger)</f>
        <v>1.6023342453422171E-2</v>
      </c>
      <c r="AQ2102" s="66">
        <f>_xll.qlIndexFixing($AS$1,AN2102,,Trigger)</f>
        <v>1.6162165324809408E-2</v>
      </c>
      <c r="AR2102" s="189">
        <f t="shared" si="48"/>
        <v>-1.3882287138723692</v>
      </c>
    </row>
    <row r="2103" spans="38:44" ht="11.25" customHeight="1" x14ac:dyDescent="0.25">
      <c r="AL2103" s="30" t="s">
        <v>38</v>
      </c>
      <c r="AM2103" s="29">
        <f>_xll.qlInterestRateIndexFixingDate(IborIndex&amp;Tenor,AN2103,Trigger)</f>
        <v>54149</v>
      </c>
      <c r="AN2103" s="29">
        <f>_xll.qlCalendarAdvance(Calendar,AN2102,AL2103,"f",,Trigger)</f>
        <v>54155</v>
      </c>
      <c r="AO2103" s="29">
        <f>_xll.qlInterestRateIndexMaturity(IborIndex&amp;Tenor,AN2103,Trigger)</f>
        <v>54185</v>
      </c>
      <c r="AP2103" s="66">
        <f>_xll.qlIndexFixing($Z$5,AM2103,,Trigger)</f>
        <v>1.6024477177192686E-2</v>
      </c>
      <c r="AQ2103" s="66">
        <f>_xll.qlIndexFixing($AS$1,AN2103,,Trigger)</f>
        <v>1.6164065900780011E-2</v>
      </c>
      <c r="AR2103" s="189">
        <f t="shared" si="48"/>
        <v>-1.3958872358732499</v>
      </c>
    </row>
    <row r="2104" spans="38:44" ht="11.25" customHeight="1" x14ac:dyDescent="0.25">
      <c r="AL2104" s="30" t="s">
        <v>38</v>
      </c>
      <c r="AM2104" s="29">
        <f>_xll.qlInterestRateIndexFixingDate(IborIndex&amp;Tenor,AN2104,Trigger)</f>
        <v>54158</v>
      </c>
      <c r="AN2104" s="29">
        <f>_xll.qlCalendarAdvance(Calendar,AN2103,AL2104,"f",,Trigger)</f>
        <v>54162</v>
      </c>
      <c r="AO2104" s="29">
        <f>_xll.qlInterestRateIndexMaturity(IborIndex&amp;Tenor,AN2104,Trigger)</f>
        <v>54192</v>
      </c>
      <c r="AP2104" s="66">
        <f>_xll.qlIndexFixing($Z$5,AM2104,,Trigger)</f>
        <v>1.6025381667637895E-2</v>
      </c>
      <c r="AQ2104" s="66">
        <f>_xll.qlIndexFixing($AS$1,AN2104,,Trigger)</f>
        <v>1.6164851096928112E-2</v>
      </c>
      <c r="AR2104" s="189">
        <f t="shared" si="48"/>
        <v>-1.3946942929021766</v>
      </c>
    </row>
    <row r="2105" spans="38:44" ht="11.25" customHeight="1" x14ac:dyDescent="0.25">
      <c r="AL2105" s="30" t="s">
        <v>38</v>
      </c>
      <c r="AM2105" s="29">
        <f>_xll.qlInterestRateIndexFixingDate(IborIndex&amp;Tenor,AN2105,Trigger)</f>
        <v>54165</v>
      </c>
      <c r="AN2105" s="29">
        <f>_xll.qlCalendarAdvance(Calendar,AN2104,AL2105,"f",,Trigger)</f>
        <v>54169</v>
      </c>
      <c r="AO2105" s="29">
        <f>_xll.qlInterestRateIndexMaturity(IborIndex&amp;Tenor,AN2105,Trigger)</f>
        <v>54199</v>
      </c>
      <c r="AP2105" s="66">
        <f>_xll.qlIndexFixing($Z$5,AM2105,,Trigger)</f>
        <v>1.6026216206990185E-2</v>
      </c>
      <c r="AQ2105" s="66">
        <f>_xll.qlIndexFixing($AS$1,AN2105,,Trigger)</f>
        <v>1.6165603411598672E-2</v>
      </c>
      <c r="AR2105" s="189">
        <f t="shared" si="48"/>
        <v>-1.3938720460848764</v>
      </c>
    </row>
    <row r="2106" spans="38:44" ht="11.25" customHeight="1" x14ac:dyDescent="0.25">
      <c r="AL2106" s="30" t="s">
        <v>38</v>
      </c>
      <c r="AM2106" s="29">
        <f>_xll.qlInterestRateIndexFixingDate(IborIndex&amp;Tenor,AN2106,Trigger)</f>
        <v>54172</v>
      </c>
      <c r="AN2106" s="29">
        <f>_xll.qlCalendarAdvance(Calendar,AN2105,AL2106,"f",,Trigger)</f>
        <v>54176</v>
      </c>
      <c r="AO2106" s="29">
        <f>_xll.qlInterestRateIndexMaturity(IborIndex&amp;Tenor,AN2106,Trigger)</f>
        <v>54206</v>
      </c>
      <c r="AP2106" s="66">
        <f>_xll.qlIndexFixing($Z$5,AM2106,,Trigger)</f>
        <v>1.6026980633834675E-2</v>
      </c>
      <c r="AQ2106" s="66">
        <f>_xll.qlIndexFixing($AS$1,AN2106,,Trigger)</f>
        <v>1.6165088196856421E-2</v>
      </c>
      <c r="AR2106" s="189">
        <f t="shared" si="48"/>
        <v>-1.3810756302174569</v>
      </c>
    </row>
    <row r="2107" spans="38:44" ht="11.25" customHeight="1" x14ac:dyDescent="0.25">
      <c r="AL2107" s="30" t="s">
        <v>38</v>
      </c>
      <c r="AM2107" s="29">
        <f>_xll.qlInterestRateIndexFixingDate(IborIndex&amp;Tenor,AN2107,Trigger)</f>
        <v>54178</v>
      </c>
      <c r="AN2107" s="29">
        <f>_xll.qlCalendarAdvance(Calendar,AN2106,AL2107,"f",,Trigger)</f>
        <v>54183</v>
      </c>
      <c r="AO2107" s="29">
        <f>_xll.qlInterestRateIndexMaturity(IborIndex&amp;Tenor,AN2107,Trigger)</f>
        <v>54214</v>
      </c>
      <c r="AP2107" s="66">
        <f>_xll.qlIndexFixing($Z$5,AM2107,,Trigger)</f>
        <v>1.6028074656727512E-2</v>
      </c>
      <c r="AQ2107" s="66">
        <f>_xll.qlIndexFixing($AS$1,AN2107,,Trigger)</f>
        <v>1.6167009396504672E-2</v>
      </c>
      <c r="AR2107" s="189">
        <f t="shared" si="48"/>
        <v>-1.3893473977715995</v>
      </c>
    </row>
    <row r="2108" spans="38:44" ht="11.25" customHeight="1" x14ac:dyDescent="0.25">
      <c r="AL2108" s="30" t="s">
        <v>38</v>
      </c>
      <c r="AM2108" s="29">
        <f>_xll.qlInterestRateIndexFixingDate(IborIndex&amp;Tenor,AN2108,Trigger)</f>
        <v>54186</v>
      </c>
      <c r="AN2108" s="29">
        <f>_xll.qlCalendarAdvance(Calendar,AN2107,AL2108,"f",,Trigger)</f>
        <v>54190</v>
      </c>
      <c r="AO2108" s="29">
        <f>_xll.qlInterestRateIndexMaturity(IborIndex&amp;Tenor,AN2108,Trigger)</f>
        <v>54221</v>
      </c>
      <c r="AP2108" s="66">
        <f>_xll.qlIndexFixing($Z$5,AM2108,,Trigger)</f>
        <v>1.6028693356177893E-2</v>
      </c>
      <c r="AQ2108" s="66">
        <f>_xll.qlIndexFixing($AS$1,AN2108,,Trigger)</f>
        <v>1.6167663066720128E-2</v>
      </c>
      <c r="AR2108" s="189">
        <f t="shared" si="48"/>
        <v>-1.3896971054223537</v>
      </c>
    </row>
    <row r="2109" spans="38:44" ht="11.25" customHeight="1" x14ac:dyDescent="0.25">
      <c r="AL2109" s="30" t="s">
        <v>38</v>
      </c>
      <c r="AM2109" s="29">
        <f>_xll.qlInterestRateIndexFixingDate(IborIndex&amp;Tenor,AN2109,Trigger)</f>
        <v>54193</v>
      </c>
      <c r="AN2109" s="29">
        <f>_xll.qlCalendarAdvance(Calendar,AN2108,AL2109,"f",,Trigger)</f>
        <v>54197</v>
      </c>
      <c r="AO2109" s="29">
        <f>_xll.qlInterestRateIndexMaturity(IborIndex&amp;Tenor,AN2109,Trigger)</f>
        <v>54228</v>
      </c>
      <c r="AP2109" s="66">
        <f>_xll.qlIndexFixing($Z$5,AM2109,,Trigger)</f>
        <v>1.6029241444191579E-2</v>
      </c>
      <c r="AQ2109" s="66">
        <f>_xll.qlIndexFixing($AS$1,AN2109,,Trigger)</f>
        <v>1.6168283855438059E-2</v>
      </c>
      <c r="AR2109" s="189">
        <f t="shared" si="48"/>
        <v>-1.3904241124648027</v>
      </c>
    </row>
    <row r="2110" spans="38:44" ht="11.25" customHeight="1" x14ac:dyDescent="0.25">
      <c r="AL2110" s="30" t="s">
        <v>38</v>
      </c>
      <c r="AM2110" s="29">
        <f>_xll.qlInterestRateIndexFixingDate(IborIndex&amp;Tenor,AN2110,Trigger)</f>
        <v>54200</v>
      </c>
      <c r="AN2110" s="29">
        <f>_xll.qlCalendarAdvance(Calendar,AN2109,AL2110,"f",,Trigger)</f>
        <v>54204</v>
      </c>
      <c r="AO2110" s="29">
        <f>_xll.qlInterestRateIndexMaturity(IborIndex&amp;Tenor,AN2110,Trigger)</f>
        <v>54235</v>
      </c>
      <c r="AP2110" s="66">
        <f>_xll.qlIndexFixing($Z$5,AM2110,,Trigger)</f>
        <v>1.6029718759354456E-2</v>
      </c>
      <c r="AQ2110" s="66">
        <f>_xll.qlIndexFixing($AS$1,AN2110,,Trigger)</f>
        <v>1.6168871762655967E-2</v>
      </c>
      <c r="AR2110" s="189">
        <f t="shared" si="48"/>
        <v>-1.3915300330151135</v>
      </c>
    </row>
    <row r="2111" spans="38:44" ht="11.25" customHeight="1" x14ac:dyDescent="0.25">
      <c r="AL2111" s="30" t="s">
        <v>38</v>
      </c>
      <c r="AM2111" s="29">
        <f>_xll.qlInterestRateIndexFixingDate(IborIndex&amp;Tenor,AN2111,Trigger)</f>
        <v>54207</v>
      </c>
      <c r="AN2111" s="29">
        <f>_xll.qlCalendarAdvance(Calendar,AN2110,AL2111,"f",,Trigger)</f>
        <v>54211</v>
      </c>
      <c r="AO2111" s="29">
        <f>_xll.qlInterestRateIndexMaturity(IborIndex&amp;Tenor,AN2111,Trigger)</f>
        <v>54241</v>
      </c>
      <c r="AP2111" s="66">
        <f>_xll.qlIndexFixing($Z$5,AM2111,,Trigger)</f>
        <v>1.6029745430786058E-2</v>
      </c>
      <c r="AQ2111" s="66">
        <f>_xll.qlIndexFixing($AS$1,AN2111,,Trigger)</f>
        <v>1.6169426788363861E-2</v>
      </c>
      <c r="AR2111" s="189">
        <f t="shared" si="48"/>
        <v>-1.3968135757780331</v>
      </c>
    </row>
    <row r="2112" spans="38:44" ht="11.25" customHeight="1" x14ac:dyDescent="0.25">
      <c r="AL2112" s="30" t="s">
        <v>38</v>
      </c>
      <c r="AM2112" s="29">
        <f>_xll.qlInterestRateIndexFixingDate(IborIndex&amp;Tenor,AN2112,Trigger)</f>
        <v>54214</v>
      </c>
      <c r="AN2112" s="29">
        <f>_xll.qlCalendarAdvance(Calendar,AN2111,AL2112,"f",,Trigger)</f>
        <v>54218</v>
      </c>
      <c r="AO2112" s="29">
        <f>_xll.qlInterestRateIndexMaturity(IborIndex&amp;Tenor,AN2112,Trigger)</f>
        <v>54248</v>
      </c>
      <c r="AP2112" s="66">
        <f>_xll.qlIndexFixing($Z$5,AM2112,,Trigger)</f>
        <v>1.6030085792820614E-2</v>
      </c>
      <c r="AQ2112" s="66">
        <f>_xll.qlIndexFixing($AS$1,AN2112,,Trigger)</f>
        <v>1.6169948932559242E-2</v>
      </c>
      <c r="AR2112" s="189">
        <f t="shared" si="48"/>
        <v>-1.3986313973862741</v>
      </c>
    </row>
    <row r="2113" spans="38:44" ht="11.25" customHeight="1" x14ac:dyDescent="0.25">
      <c r="AL2113" s="30" t="s">
        <v>38</v>
      </c>
      <c r="AM2113" s="29">
        <f>_xll.qlInterestRateIndexFixingDate(IborIndex&amp;Tenor,AN2113,Trigger)</f>
        <v>54221</v>
      </c>
      <c r="AN2113" s="29">
        <f>_xll.qlCalendarAdvance(Calendar,AN2112,AL2113,"f",,Trigger)</f>
        <v>54225</v>
      </c>
      <c r="AO2113" s="29">
        <f>_xll.qlInterestRateIndexMaturity(IborIndex&amp;Tenor,AN2113,Trigger)</f>
        <v>54255</v>
      </c>
      <c r="AP2113" s="66">
        <f>_xll.qlIndexFixing($Z$5,AM2113,,Trigger)</f>
        <v>1.6030354912445866E-2</v>
      </c>
      <c r="AQ2113" s="66">
        <f>_xll.qlIndexFixing($AS$1,AN2113,,Trigger)</f>
        <v>1.6170438195239611E-2</v>
      </c>
      <c r="AR2113" s="189">
        <f t="shared" si="48"/>
        <v>-1.4008328279374593</v>
      </c>
    </row>
    <row r="2114" spans="38:44" ht="11.25" customHeight="1" x14ac:dyDescent="0.25">
      <c r="AL2114" s="30" t="s">
        <v>38</v>
      </c>
      <c r="AM2114" s="29">
        <f>_xll.qlInterestRateIndexFixingDate(IborIndex&amp;Tenor,AN2114,Trigger)</f>
        <v>54228</v>
      </c>
      <c r="AN2114" s="29">
        <f>_xll.qlCalendarAdvance(Calendar,AN2113,AL2114,"f",,Trigger)</f>
        <v>54232</v>
      </c>
      <c r="AO2114" s="29">
        <f>_xll.qlInterestRateIndexMaturity(IborIndex&amp;Tenor,AN2114,Trigger)</f>
        <v>54262</v>
      </c>
      <c r="AP2114" s="66">
        <f>_xll.qlIndexFixing($Z$5,AM2114,,Trigger)</f>
        <v>1.603055262824693E-2</v>
      </c>
      <c r="AQ2114" s="66">
        <f>_xll.qlIndexFixing($AS$1,AN2114,,Trigger)</f>
        <v>1.6170894576394979E-2</v>
      </c>
      <c r="AR2114" s="189">
        <f t="shared" si="48"/>
        <v>-1.4034194814804835</v>
      </c>
    </row>
    <row r="2115" spans="38:44" ht="11.25" customHeight="1" x14ac:dyDescent="0.25">
      <c r="AL2115" s="30" t="s">
        <v>38</v>
      </c>
      <c r="AM2115" s="29">
        <f>_xll.qlInterestRateIndexFixingDate(IborIndex&amp;Tenor,AN2115,Trigger)</f>
        <v>54235</v>
      </c>
      <c r="AN2115" s="29">
        <f>_xll.qlCalendarAdvance(Calendar,AN2114,AL2115,"f",,Trigger)</f>
        <v>54239</v>
      </c>
      <c r="AO2115" s="29">
        <f>_xll.qlInterestRateIndexMaturity(IborIndex&amp;Tenor,AN2115,Trigger)</f>
        <v>54270</v>
      </c>
      <c r="AP2115" s="66">
        <f>_xll.qlIndexFixing($Z$5,AM2115,,Trigger)</f>
        <v>1.6031038092670601E-2</v>
      </c>
      <c r="AQ2115" s="66">
        <f>_xll.qlIndexFixing($AS$1,AN2115,,Trigger)</f>
        <v>1.6171318076027841E-2</v>
      </c>
      <c r="AR2115" s="189">
        <f t="shared" ref="AR2115:AR2178" si="49">(AP2115-AQ2115)*10000</f>
        <v>-1.4027998335723948</v>
      </c>
    </row>
    <row r="2116" spans="38:44" ht="11.25" customHeight="1" x14ac:dyDescent="0.25">
      <c r="AL2116" s="30" t="s">
        <v>38</v>
      </c>
      <c r="AM2116" s="29">
        <f>_xll.qlInterestRateIndexFixingDate(IborIndex&amp;Tenor,AN2116,Trigger)</f>
        <v>54242</v>
      </c>
      <c r="AN2116" s="29">
        <f>_xll.qlCalendarAdvance(Calendar,AN2115,AL2116,"f",,Trigger)</f>
        <v>54246</v>
      </c>
      <c r="AO2116" s="29">
        <f>_xll.qlInterestRateIndexMaturity(IborIndex&amp;Tenor,AN2116,Trigger)</f>
        <v>54277</v>
      </c>
      <c r="AP2116" s="66">
        <f>_xll.qlIndexFixing($Z$5,AM2116,,Trigger)</f>
        <v>1.6031087380916343E-2</v>
      </c>
      <c r="AQ2116" s="66">
        <f>_xll.qlIndexFixing($AS$1,AN2116,,Trigger)</f>
        <v>1.6171708694128206E-2</v>
      </c>
      <c r="AR2116" s="189">
        <f t="shared" si="49"/>
        <v>-1.406213132118632</v>
      </c>
    </row>
    <row r="2117" spans="38:44" ht="11.25" customHeight="1" x14ac:dyDescent="0.25">
      <c r="AL2117" s="30" t="s">
        <v>38</v>
      </c>
      <c r="AM2117" s="29">
        <f>_xll.qlInterestRateIndexFixingDate(IborIndex&amp;Tenor,AN2117,Trigger)</f>
        <v>54249</v>
      </c>
      <c r="AN2117" s="29">
        <f>_xll.qlCalendarAdvance(Calendar,AN2116,AL2117,"f",,Trigger)</f>
        <v>54253</v>
      </c>
      <c r="AO2117" s="29">
        <f>_xll.qlInterestRateIndexMaturity(IborIndex&amp;Tenor,AN2117,Trigger)</f>
        <v>54284</v>
      </c>
      <c r="AP2117" s="66">
        <f>_xll.qlIndexFixing($Z$5,AM2117,,Trigger)</f>
        <v>1.6031064766394477E-2</v>
      </c>
      <c r="AQ2117" s="66">
        <f>_xll.qlIndexFixing($AS$1,AN2117,,Trigger)</f>
        <v>1.6172066430696075E-2</v>
      </c>
      <c r="AR2117" s="189">
        <f t="shared" si="49"/>
        <v>-1.4100166430159808</v>
      </c>
    </row>
    <row r="2118" spans="38:44" ht="11.25" customHeight="1" x14ac:dyDescent="0.25">
      <c r="AL2118" s="30" t="s">
        <v>38</v>
      </c>
      <c r="AM2118" s="29">
        <f>_xll.qlInterestRateIndexFixingDate(IborIndex&amp;Tenor,AN2118,Trigger)</f>
        <v>54256</v>
      </c>
      <c r="AN2118" s="29">
        <f>_xll.qlCalendarAdvance(Calendar,AN2117,AL2118,"f",,Trigger)</f>
        <v>54260</v>
      </c>
      <c r="AO2118" s="29">
        <f>_xll.qlInterestRateIndexMaturity(IborIndex&amp;Tenor,AN2118,Trigger)</f>
        <v>54291</v>
      </c>
      <c r="AP2118" s="66">
        <f>_xll.qlIndexFixing($Z$5,AM2118,,Trigger)</f>
        <v>1.6030970087685732E-2</v>
      </c>
      <c r="AQ2118" s="66">
        <f>_xll.qlIndexFixing($AS$1,AN2118,,Trigger)</f>
        <v>1.6172391285731447E-2</v>
      </c>
      <c r="AR2118" s="189">
        <f t="shared" si="49"/>
        <v>-1.4142119804571447</v>
      </c>
    </row>
    <row r="2119" spans="38:44" ht="11.25" customHeight="1" x14ac:dyDescent="0.25">
      <c r="AL2119" s="30" t="s">
        <v>38</v>
      </c>
      <c r="AM2119" s="29">
        <f>_xll.qlInterestRateIndexFixingDate(IborIndex&amp;Tenor,AN2119,Trigger)</f>
        <v>54263</v>
      </c>
      <c r="AN2119" s="29">
        <f>_xll.qlCalendarAdvance(Calendar,AN2118,AL2119,"f",,Trigger)</f>
        <v>54267</v>
      </c>
      <c r="AO2119" s="29">
        <f>_xll.qlInterestRateIndexMaturity(IborIndex&amp;Tenor,AN2119,Trigger)</f>
        <v>54298</v>
      </c>
      <c r="AP2119" s="66">
        <f>_xll.qlIndexFixing($Z$5,AM2119,,Trigger)</f>
        <v>1.603080318338632E-2</v>
      </c>
      <c r="AQ2119" s="66">
        <f>_xll.qlIndexFixing($AS$1,AN2119,,Trigger)</f>
        <v>1.617268325922433E-2</v>
      </c>
      <c r="AR2119" s="189">
        <f t="shared" si="49"/>
        <v>-1.4188007583800997</v>
      </c>
    </row>
    <row r="2120" spans="38:44" ht="11.25" customHeight="1" x14ac:dyDescent="0.25">
      <c r="AL2120" s="30" t="s">
        <v>38</v>
      </c>
      <c r="AM2120" s="29">
        <f>_xll.qlInterestRateIndexFixingDate(IborIndex&amp;Tenor,AN2120,Trigger)</f>
        <v>54270</v>
      </c>
      <c r="AN2120" s="29">
        <f>_xll.qlCalendarAdvance(Calendar,AN2119,AL2120,"f",,Trigger)</f>
        <v>54274</v>
      </c>
      <c r="AO2120" s="29">
        <f>_xll.qlInterestRateIndexMaturity(IborIndex&amp;Tenor,AN2120,Trigger)</f>
        <v>54305</v>
      </c>
      <c r="AP2120" s="66">
        <f>_xll.qlIndexFixing($Z$5,AM2120,,Trigger)</f>
        <v>1.6030615787045295E-2</v>
      </c>
      <c r="AQ2120" s="66">
        <f>_xll.qlIndexFixing($AS$1,AN2120,,Trigger)</f>
        <v>1.6172942351177222E-2</v>
      </c>
      <c r="AR2120" s="189">
        <f t="shared" si="49"/>
        <v>-1.4232656413192686</v>
      </c>
    </row>
    <row r="2121" spans="38:44" ht="11.25" customHeight="1" x14ac:dyDescent="0.25">
      <c r="AL2121" s="30" t="s">
        <v>38</v>
      </c>
      <c r="AM2121" s="29">
        <f>_xll.qlInterestRateIndexFixingDate(IborIndex&amp;Tenor,AN2121,Trigger)</f>
        <v>54277</v>
      </c>
      <c r="AN2121" s="29">
        <f>_xll.qlCalendarAdvance(Calendar,AN2120,AL2121,"f",,Trigger)</f>
        <v>54281</v>
      </c>
      <c r="AO2121" s="29">
        <f>_xll.qlInterestRateIndexMaturity(IborIndex&amp;Tenor,AN2121,Trigger)</f>
        <v>54312</v>
      </c>
      <c r="AP2121" s="66">
        <f>_xll.qlIndexFixing($Z$5,AM2121,,Trigger)</f>
        <v>1.6030828701190963E-2</v>
      </c>
      <c r="AQ2121" s="66">
        <f>_xll.qlIndexFixing($AS$1,AN2121,,Trigger)</f>
        <v>1.6173168561585127E-2</v>
      </c>
      <c r="AR2121" s="189">
        <f t="shared" si="49"/>
        <v>-1.4233986039416391</v>
      </c>
    </row>
    <row r="2122" spans="38:44" ht="11.25" customHeight="1" x14ac:dyDescent="0.25">
      <c r="AL2122" s="30" t="s">
        <v>38</v>
      </c>
      <c r="AM2122" s="29">
        <f>_xll.qlInterestRateIndexFixingDate(IborIndex&amp;Tenor,AN2122,Trigger)</f>
        <v>54284</v>
      </c>
      <c r="AN2122" s="29">
        <f>_xll.qlCalendarAdvance(Calendar,AN2121,AL2122,"f",,Trigger)</f>
        <v>54288</v>
      </c>
      <c r="AO2122" s="29">
        <f>_xll.qlInterestRateIndexMaturity(IborIndex&amp;Tenor,AN2122,Trigger)</f>
        <v>54319</v>
      </c>
      <c r="AP2122" s="66">
        <f>_xll.qlIndexFixing($Z$5,AM2122,,Trigger)</f>
        <v>1.6031534127112512E-2</v>
      </c>
      <c r="AQ2122" s="66">
        <f>_xll.qlIndexFixing($AS$1,AN2122,,Trigger)</f>
        <v>1.6173361890450544E-2</v>
      </c>
      <c r="AR2122" s="189">
        <f t="shared" si="49"/>
        <v>-1.4182776333803229</v>
      </c>
    </row>
    <row r="2123" spans="38:44" ht="11.25" customHeight="1" x14ac:dyDescent="0.25">
      <c r="AL2123" s="30" t="s">
        <v>38</v>
      </c>
      <c r="AM2123" s="29">
        <f>_xll.qlInterestRateIndexFixingDate(IborIndex&amp;Tenor,AN2123,Trigger)</f>
        <v>54291</v>
      </c>
      <c r="AN2123" s="29">
        <f>_xll.qlCalendarAdvance(Calendar,AN2122,AL2123,"f",,Trigger)</f>
        <v>54295</v>
      </c>
      <c r="AO2123" s="29">
        <f>_xll.qlInterestRateIndexMaturity(IborIndex&amp;Tenor,AN2123,Trigger)</f>
        <v>54326</v>
      </c>
      <c r="AP2123" s="66">
        <f>_xll.qlIndexFixing($Z$5,AM2123,,Trigger)</f>
        <v>1.6032732012578169E-2</v>
      </c>
      <c r="AQ2123" s="66">
        <f>_xll.qlIndexFixing($AS$1,AN2123,,Trigger)</f>
        <v>1.6173522337765978E-2</v>
      </c>
      <c r="AR2123" s="189">
        <f t="shared" si="49"/>
        <v>-1.4079032518780898</v>
      </c>
    </row>
    <row r="2124" spans="38:44" ht="11.25" customHeight="1" x14ac:dyDescent="0.25">
      <c r="AL2124" s="30" t="s">
        <v>38</v>
      </c>
      <c r="AM2124" s="29">
        <f>_xll.qlInterestRateIndexFixingDate(IborIndex&amp;Tenor,AN2124,Trigger)</f>
        <v>54298</v>
      </c>
      <c r="AN2124" s="29">
        <f>_xll.qlCalendarAdvance(Calendar,AN2123,AL2124,"f",,Trigger)</f>
        <v>54302</v>
      </c>
      <c r="AO2124" s="29">
        <f>_xll.qlInterestRateIndexMaturity(IborIndex&amp;Tenor,AN2124,Trigger)</f>
        <v>54332</v>
      </c>
      <c r="AP2124" s="66">
        <f>_xll.qlIndexFixing($Z$5,AM2124,,Trigger)</f>
        <v>1.6033930657791018E-2</v>
      </c>
      <c r="AQ2124" s="66">
        <f>_xll.qlIndexFixing($AS$1,AN2124,,Trigger)</f>
        <v>1.6173649903531429E-2</v>
      </c>
      <c r="AR2124" s="189">
        <f t="shared" si="49"/>
        <v>-1.3971924574041061</v>
      </c>
    </row>
    <row r="2125" spans="38:44" ht="11.25" customHeight="1" x14ac:dyDescent="0.25">
      <c r="AL2125" s="30" t="s">
        <v>38</v>
      </c>
      <c r="AM2125" s="29">
        <f>_xll.qlInterestRateIndexFixingDate(IborIndex&amp;Tenor,AN2125,Trigger)</f>
        <v>54305</v>
      </c>
      <c r="AN2125" s="29">
        <f>_xll.qlCalendarAdvance(Calendar,AN2124,AL2125,"f",,Trigger)</f>
        <v>54309</v>
      </c>
      <c r="AO2125" s="29">
        <f>_xll.qlInterestRateIndexMaturity(IborIndex&amp;Tenor,AN2125,Trigger)</f>
        <v>54339</v>
      </c>
      <c r="AP2125" s="66">
        <f>_xll.qlIndexFixing($Z$5,AM2125,,Trigger)</f>
        <v>1.603583587119406E-2</v>
      </c>
      <c r="AQ2125" s="66">
        <f>_xll.qlIndexFixing($AS$1,AN2125,,Trigger)</f>
        <v>1.6173744587751893E-2</v>
      </c>
      <c r="AR2125" s="189">
        <f t="shared" si="49"/>
        <v>-1.3790871655783299</v>
      </c>
    </row>
    <row r="2126" spans="38:44" ht="11.25" customHeight="1" x14ac:dyDescent="0.25">
      <c r="AL2126" s="30" t="s">
        <v>38</v>
      </c>
      <c r="AM2126" s="29">
        <f>_xll.qlInterestRateIndexFixingDate(IborIndex&amp;Tenor,AN2126,Trigger)</f>
        <v>54312</v>
      </c>
      <c r="AN2126" s="29">
        <f>_xll.qlCalendarAdvance(Calendar,AN2125,AL2126,"f",,Trigger)</f>
        <v>54316</v>
      </c>
      <c r="AO2126" s="29">
        <f>_xll.qlInterestRateIndexMaturity(IborIndex&amp;Tenor,AN2126,Trigger)</f>
        <v>54346</v>
      </c>
      <c r="AP2126" s="66">
        <f>_xll.qlIndexFixing($Z$5,AM2126,,Trigger)</f>
        <v>1.6037668216373646E-2</v>
      </c>
      <c r="AQ2126" s="66">
        <f>_xll.qlIndexFixing($AS$1,AN2126,,Trigger)</f>
        <v>1.6173806390419876E-2</v>
      </c>
      <c r="AR2126" s="189">
        <f t="shared" si="49"/>
        <v>-1.3613817404622974</v>
      </c>
    </row>
    <row r="2127" spans="38:44" ht="11.25" customHeight="1" x14ac:dyDescent="0.25">
      <c r="AL2127" s="30" t="s">
        <v>38</v>
      </c>
      <c r="AM2127" s="29">
        <f>_xll.qlInterestRateIndexFixingDate(IborIndex&amp;Tenor,AN2127,Trigger)</f>
        <v>54319</v>
      </c>
      <c r="AN2127" s="29">
        <f>_xll.qlCalendarAdvance(Calendar,AN2126,AL2127,"f",,Trigger)</f>
        <v>54323</v>
      </c>
      <c r="AO2127" s="29">
        <f>_xll.qlInterestRateIndexMaturity(IborIndex&amp;Tenor,AN2127,Trigger)</f>
        <v>54353</v>
      </c>
      <c r="AP2127" s="66">
        <f>_xll.qlIndexFixing($Z$5,AM2127,,Trigger)</f>
        <v>1.6039427522930083E-2</v>
      </c>
      <c r="AQ2127" s="66">
        <f>_xll.qlIndexFixing($AS$1,AN2127,,Trigger)</f>
        <v>1.6173835311530382E-2</v>
      </c>
      <c r="AR2127" s="189">
        <f t="shared" si="49"/>
        <v>-1.3440778860029923</v>
      </c>
    </row>
    <row r="2128" spans="38:44" ht="11.25" customHeight="1" x14ac:dyDescent="0.25">
      <c r="AL2128" s="30" t="s">
        <v>38</v>
      </c>
      <c r="AM2128" s="29">
        <f>_xll.qlInterestRateIndexFixingDate(IborIndex&amp;Tenor,AN2128,Trigger)</f>
        <v>54326</v>
      </c>
      <c r="AN2128" s="29">
        <f>_xll.qlCalendarAdvance(Calendar,AN2127,AL2128,"f",,Trigger)</f>
        <v>54330</v>
      </c>
      <c r="AO2128" s="29">
        <f>_xll.qlInterestRateIndexMaturity(IborIndex&amp;Tenor,AN2128,Trigger)</f>
        <v>54360</v>
      </c>
      <c r="AP2128" s="66">
        <f>_xll.qlIndexFixing($Z$5,AM2128,,Trigger)</f>
        <v>1.6041113620453018E-2</v>
      </c>
      <c r="AQ2128" s="66">
        <f>_xll.qlIndexFixing($AS$1,AN2128,,Trigger)</f>
        <v>1.6173831351095902E-2</v>
      </c>
      <c r="AR2128" s="189">
        <f t="shared" si="49"/>
        <v>-1.3271773064288395</v>
      </c>
    </row>
    <row r="2129" spans="38:44" ht="11.25" customHeight="1" x14ac:dyDescent="0.25">
      <c r="AL2129" s="30" t="s">
        <v>38</v>
      </c>
      <c r="AM2129" s="29">
        <f>_xll.qlInterestRateIndexFixingDate(IborIndex&amp;Tenor,AN2129,Trigger)</f>
        <v>54333</v>
      </c>
      <c r="AN2129" s="29">
        <f>_xll.qlCalendarAdvance(Calendar,AN2128,AL2129,"f",,Trigger)</f>
        <v>54337</v>
      </c>
      <c r="AO2129" s="29">
        <f>_xll.qlInterestRateIndexMaturity(IborIndex&amp;Tenor,AN2129,Trigger)</f>
        <v>54368</v>
      </c>
      <c r="AP2129" s="66">
        <f>_xll.qlIndexFixing($Z$5,AM2129,,Trigger)</f>
        <v>1.6043192212574667E-2</v>
      </c>
      <c r="AQ2129" s="66">
        <f>_xll.qlIndexFixing($AS$1,AN2129,,Trigger)</f>
        <v>1.6173794509111439E-2</v>
      </c>
      <c r="AR2129" s="189">
        <f t="shared" si="49"/>
        <v>-1.3060229653677133</v>
      </c>
    </row>
    <row r="2130" spans="38:44" ht="11.25" customHeight="1" x14ac:dyDescent="0.25">
      <c r="AL2130" s="30" t="s">
        <v>38</v>
      </c>
      <c r="AM2130" s="29">
        <f>_xll.qlInterestRateIndexFixingDate(IborIndex&amp;Tenor,AN2130,Trigger)</f>
        <v>54340</v>
      </c>
      <c r="AN2130" s="29">
        <f>_xll.qlCalendarAdvance(Calendar,AN2129,AL2130,"f",,Trigger)</f>
        <v>54344</v>
      </c>
      <c r="AO2130" s="29">
        <f>_xll.qlInterestRateIndexMaturity(IborIndex&amp;Tenor,AN2130,Trigger)</f>
        <v>54375</v>
      </c>
      <c r="AP2130" s="66">
        <f>_xll.qlIndexFixing($Z$5,AM2130,,Trigger)</f>
        <v>1.6044726180242396E-2</v>
      </c>
      <c r="AQ2130" s="66">
        <f>_xll.qlIndexFixing($AS$1,AN2130,,Trigger)</f>
        <v>1.6173724785574495E-2</v>
      </c>
      <c r="AR2130" s="189">
        <f t="shared" si="49"/>
        <v>-1.2899860533209864</v>
      </c>
    </row>
    <row r="2131" spans="38:44" ht="11.25" customHeight="1" x14ac:dyDescent="0.25">
      <c r="AL2131" s="30" t="s">
        <v>38</v>
      </c>
      <c r="AM2131" s="29">
        <f>_xll.qlInterestRateIndexFixingDate(IborIndex&amp;Tenor,AN2131,Trigger)</f>
        <v>54347</v>
      </c>
      <c r="AN2131" s="29">
        <f>_xll.qlCalendarAdvance(Calendar,AN2130,AL2131,"f",,Trigger)</f>
        <v>54351</v>
      </c>
      <c r="AO2131" s="29">
        <f>_xll.qlInterestRateIndexMaturity(IborIndex&amp;Tenor,AN2131,Trigger)</f>
        <v>54382</v>
      </c>
      <c r="AP2131" s="66">
        <f>_xll.qlIndexFixing($Z$5,AM2131,,Trigger)</f>
        <v>1.6046186412237071E-2</v>
      </c>
      <c r="AQ2131" s="66">
        <f>_xll.qlIndexFixing($AS$1,AN2131,,Trigger)</f>
        <v>1.6173622180482572E-2</v>
      </c>
      <c r="AR2131" s="189">
        <f t="shared" si="49"/>
        <v>-1.274357682455006</v>
      </c>
    </row>
    <row r="2132" spans="38:44" ht="11.25" customHeight="1" x14ac:dyDescent="0.25">
      <c r="AL2132" s="30" t="s">
        <v>38</v>
      </c>
      <c r="AM2132" s="29">
        <f>_xll.qlInterestRateIndexFixingDate(IborIndex&amp;Tenor,AN2132,Trigger)</f>
        <v>54354</v>
      </c>
      <c r="AN2132" s="29">
        <f>_xll.qlCalendarAdvance(Calendar,AN2131,AL2132,"f",,Trigger)</f>
        <v>54358</v>
      </c>
      <c r="AO2132" s="29">
        <f>_xll.qlInterestRateIndexMaturity(IborIndex&amp;Tenor,AN2132,Trigger)</f>
        <v>54389</v>
      </c>
      <c r="AP2132" s="66">
        <f>_xll.qlIndexFixing($Z$5,AM2132,,Trigger)</f>
        <v>1.6047572738153069E-2</v>
      </c>
      <c r="AQ2132" s="66">
        <f>_xll.qlIndexFixing($AS$1,AN2132,,Trigger)</f>
        <v>1.617348669384816E-2</v>
      </c>
      <c r="AR2132" s="189">
        <f t="shared" si="49"/>
        <v>-1.2591395569509083</v>
      </c>
    </row>
    <row r="2133" spans="38:44" ht="11.25" customHeight="1" x14ac:dyDescent="0.25">
      <c r="AL2133" s="30" t="s">
        <v>38</v>
      </c>
      <c r="AM2133" s="29">
        <f>_xll.qlInterestRateIndexFixingDate(IborIndex&amp;Tenor,AN2133,Trigger)</f>
        <v>54361</v>
      </c>
      <c r="AN2133" s="29">
        <f>_xll.qlCalendarAdvance(Calendar,AN2132,AL2133,"f",,Trigger)</f>
        <v>54365</v>
      </c>
      <c r="AO2133" s="29">
        <f>_xll.qlInterestRateIndexMaturity(IborIndex&amp;Tenor,AN2133,Trigger)</f>
        <v>54395</v>
      </c>
      <c r="AP2133" s="66">
        <f>_xll.qlIndexFixing($Z$5,AM2133,,Trigger)</f>
        <v>1.6048440008698428E-2</v>
      </c>
      <c r="AQ2133" s="66">
        <f>_xll.qlIndexFixing($AS$1,AN2133,,Trigger)</f>
        <v>1.6173318325661268E-2</v>
      </c>
      <c r="AR2133" s="189">
        <f t="shared" si="49"/>
        <v>-1.248783169628398</v>
      </c>
    </row>
    <row r="2134" spans="38:44" ht="11.25" customHeight="1" x14ac:dyDescent="0.25">
      <c r="AL2134" s="30" t="s">
        <v>38</v>
      </c>
      <c r="AM2134" s="29">
        <f>_xll.qlInterestRateIndexFixingDate(IborIndex&amp;Tenor,AN2134,Trigger)</f>
        <v>54368</v>
      </c>
      <c r="AN2134" s="29">
        <f>_xll.qlCalendarAdvance(Calendar,AN2133,AL2134,"f",,Trigger)</f>
        <v>54372</v>
      </c>
      <c r="AO2134" s="29">
        <f>_xll.qlInterestRateIndexMaturity(IborIndex&amp;Tenor,AN2134,Trigger)</f>
        <v>54402</v>
      </c>
      <c r="AP2134" s="66">
        <f>_xll.qlIndexFixing($Z$5,AM2134,,Trigger)</f>
        <v>1.6049683273701376E-2</v>
      </c>
      <c r="AQ2134" s="66">
        <f>_xll.qlIndexFixing($AS$1,AN2134,,Trigger)</f>
        <v>1.6173117075926891E-2</v>
      </c>
      <c r="AR2134" s="189">
        <f t="shared" si="49"/>
        <v>-1.2343380222551437</v>
      </c>
    </row>
    <row r="2135" spans="38:44" ht="11.25" customHeight="1" x14ac:dyDescent="0.25">
      <c r="AL2135" s="30" t="s">
        <v>38</v>
      </c>
      <c r="AM2135" s="29">
        <f>_xll.qlInterestRateIndexFixingDate(IborIndex&amp;Tenor,AN2135,Trigger)</f>
        <v>54375</v>
      </c>
      <c r="AN2135" s="29">
        <f>_xll.qlCalendarAdvance(Calendar,AN2134,AL2135,"f",,Trigger)</f>
        <v>54379</v>
      </c>
      <c r="AO2135" s="29">
        <f>_xll.qlInterestRateIndexMaturity(IborIndex&amp;Tenor,AN2135,Trigger)</f>
        <v>54409</v>
      </c>
      <c r="AP2135" s="66">
        <f>_xll.qlIndexFixing($Z$5,AM2135,,Trigger)</f>
        <v>1.6050852136899607E-2</v>
      </c>
      <c r="AQ2135" s="66">
        <f>_xll.qlIndexFixing($AS$1,AN2135,,Trigger)</f>
        <v>1.6172882944647526E-2</v>
      </c>
      <c r="AR2135" s="189">
        <f t="shared" si="49"/>
        <v>-1.220308077479193</v>
      </c>
    </row>
    <row r="2136" spans="38:44" ht="11.25" customHeight="1" x14ac:dyDescent="0.25">
      <c r="AL2136" s="30" t="s">
        <v>38</v>
      </c>
      <c r="AM2136" s="29">
        <f>_xll.qlInterestRateIndexFixingDate(IborIndex&amp;Tenor,AN2136,Trigger)</f>
        <v>54382</v>
      </c>
      <c r="AN2136" s="29">
        <f>_xll.qlCalendarAdvance(Calendar,AN2135,AL2136,"f",,Trigger)</f>
        <v>54386</v>
      </c>
      <c r="AO2136" s="29">
        <f>_xll.qlInterestRateIndexMaturity(IborIndex&amp;Tenor,AN2136,Trigger)</f>
        <v>54416</v>
      </c>
      <c r="AP2136" s="66">
        <f>_xll.qlIndexFixing($Z$5,AM2136,,Trigger)</f>
        <v>1.6051946427909414E-2</v>
      </c>
      <c r="AQ2136" s="66">
        <f>_xll.qlIndexFixing($AS$1,AN2136,,Trigger)</f>
        <v>1.6172615931825673E-2</v>
      </c>
      <c r="AR2136" s="189">
        <f t="shared" si="49"/>
        <v>-1.2066950391625975</v>
      </c>
    </row>
    <row r="2137" spans="38:44" ht="11.25" customHeight="1" x14ac:dyDescent="0.25">
      <c r="AL2137" s="30" t="s">
        <v>38</v>
      </c>
      <c r="AM2137" s="29">
        <f>_xll.qlInterestRateIndexFixingDate(IborIndex&amp;Tenor,AN2137,Trigger)</f>
        <v>54389</v>
      </c>
      <c r="AN2137" s="29">
        <f>_xll.qlCalendarAdvance(Calendar,AN2136,AL2137,"f",,Trigger)</f>
        <v>54393</v>
      </c>
      <c r="AO2137" s="29">
        <f>_xll.qlInterestRateIndexMaturity(IborIndex&amp;Tenor,AN2137,Trigger)</f>
        <v>54427</v>
      </c>
      <c r="AP2137" s="66">
        <f>_xll.qlIndexFixing($Z$5,AM2137,,Trigger)</f>
        <v>1.6054658353233092E-2</v>
      </c>
      <c r="AQ2137" s="66">
        <f>_xll.qlIndexFixing($AS$1,AN2137,,Trigger)</f>
        <v>1.617231603746383E-2</v>
      </c>
      <c r="AR2137" s="189">
        <f t="shared" si="49"/>
        <v>-1.1765768423073821</v>
      </c>
    </row>
    <row r="2138" spans="38:44" ht="11.25" customHeight="1" x14ac:dyDescent="0.25">
      <c r="AL2138" s="30" t="s">
        <v>38</v>
      </c>
      <c r="AM2138" s="29">
        <f>_xll.qlInterestRateIndexFixingDate(IborIndex&amp;Tenor,AN2138,Trigger)</f>
        <v>54396</v>
      </c>
      <c r="AN2138" s="29">
        <f>_xll.qlCalendarAdvance(Calendar,AN2137,AL2138,"f",,Trigger)</f>
        <v>54400</v>
      </c>
      <c r="AO2138" s="29">
        <f>_xll.qlInterestRateIndexMaturity(IborIndex&amp;Tenor,AN2138,Trigger)</f>
        <v>54431</v>
      </c>
      <c r="AP2138" s="66">
        <f>_xll.qlIndexFixing($Z$5,AM2138,,Trigger)</f>
        <v>1.6054329123542297E-2</v>
      </c>
      <c r="AQ2138" s="66">
        <f>_xll.qlIndexFixing($AS$1,AN2138,,Trigger)</f>
        <v>1.6171983261561995E-2</v>
      </c>
      <c r="AR2138" s="189">
        <f t="shared" si="49"/>
        <v>-1.1765413801969813</v>
      </c>
    </row>
    <row r="2139" spans="38:44" ht="11.25" customHeight="1" x14ac:dyDescent="0.25">
      <c r="AL2139" s="30" t="s">
        <v>38</v>
      </c>
      <c r="AM2139" s="29">
        <f>_xll.qlInterestRateIndexFixingDate(IborIndex&amp;Tenor,AN2139,Trigger)</f>
        <v>54403</v>
      </c>
      <c r="AN2139" s="29">
        <f>_xll.qlCalendarAdvance(Calendar,AN2138,AL2139,"f",,Trigger)</f>
        <v>54407</v>
      </c>
      <c r="AO2139" s="29">
        <f>_xll.qlInterestRateIndexMaturity(IborIndex&amp;Tenor,AN2139,Trigger)</f>
        <v>54438</v>
      </c>
      <c r="AP2139" s="66">
        <f>_xll.qlIndexFixing($Z$5,AM2139,,Trigger)</f>
        <v>1.6055193335702194E-2</v>
      </c>
      <c r="AQ2139" s="66">
        <f>_xll.qlIndexFixing($AS$1,AN2139,,Trigger)</f>
        <v>1.6171617604125166E-2</v>
      </c>
      <c r="AR2139" s="189">
        <f t="shared" si="49"/>
        <v>-1.1642426842297173</v>
      </c>
    </row>
    <row r="2140" spans="38:44" ht="11.25" customHeight="1" x14ac:dyDescent="0.25">
      <c r="AL2140" s="30" t="s">
        <v>38</v>
      </c>
      <c r="AM2140" s="29">
        <f>_xll.qlInterestRateIndexFixingDate(IborIndex&amp;Tenor,AN2140,Trigger)</f>
        <v>54410</v>
      </c>
      <c r="AN2140" s="29">
        <f>_xll.qlCalendarAdvance(Calendar,AN2139,AL2140,"f",,Trigger)</f>
        <v>54414</v>
      </c>
      <c r="AO2140" s="29">
        <f>_xll.qlInterestRateIndexMaturity(IborIndex&amp;Tenor,AN2140,Trigger)</f>
        <v>54445</v>
      </c>
      <c r="AP2140" s="66">
        <f>_xll.qlIndexFixing($Z$5,AM2140,,Trigger)</f>
        <v>1.6055982278597725E-2</v>
      </c>
      <c r="AQ2140" s="66">
        <f>_xll.qlIndexFixing($AS$1,AN2140,,Trigger)</f>
        <v>1.6171219065158338E-2</v>
      </c>
      <c r="AR2140" s="189">
        <f t="shared" si="49"/>
        <v>-1.1523678656061298</v>
      </c>
    </row>
    <row r="2141" spans="38:44" ht="11.25" customHeight="1" x14ac:dyDescent="0.25">
      <c r="AL2141" s="30" t="s">
        <v>38</v>
      </c>
      <c r="AM2141" s="29">
        <f>_xll.qlInterestRateIndexFixingDate(IborIndex&amp;Tenor,AN2141,Trigger)</f>
        <v>54416</v>
      </c>
      <c r="AN2141" s="29">
        <f>_xll.qlCalendarAdvance(Calendar,AN2140,AL2141,"f",,Trigger)</f>
        <v>54421</v>
      </c>
      <c r="AO2141" s="29">
        <f>_xll.qlInterestRateIndexMaturity(IborIndex&amp;Tenor,AN2141,Trigger)</f>
        <v>54452</v>
      </c>
      <c r="AP2141" s="66">
        <f>_xll.qlIndexFixing($Z$5,AM2141,,Trigger)</f>
        <v>1.6056695781838732E-2</v>
      </c>
      <c r="AQ2141" s="66">
        <f>_xll.qlIndexFixing($AS$1,AN2141,,Trigger)</f>
        <v>1.6169798973929676E-2</v>
      </c>
      <c r="AR2141" s="189">
        <f t="shared" si="49"/>
        <v>-1.1310319209094366</v>
      </c>
    </row>
    <row r="2142" spans="38:44" ht="11.25" customHeight="1" x14ac:dyDescent="0.25">
      <c r="AL2142" s="30" t="s">
        <v>38</v>
      </c>
      <c r="AM2142" s="29">
        <f>_xll.qlInterestRateIndexFixingDate(IborIndex&amp;Tenor,AN2142,Trigger)</f>
        <v>54423</v>
      </c>
      <c r="AN2142" s="29">
        <f>_xll.qlCalendarAdvance(Calendar,AN2141,AL2142,"f",,Trigger)</f>
        <v>54428</v>
      </c>
      <c r="AO2142" s="29">
        <f>_xll.qlInterestRateIndexMaturity(IborIndex&amp;Tenor,AN2142,Trigger)</f>
        <v>54459</v>
      </c>
      <c r="AP2142" s="66">
        <f>_xll.qlIndexFixing($Z$5,AM2142,,Trigger)</f>
        <v>1.6057333675029904E-2</v>
      </c>
      <c r="AQ2142" s="66">
        <f>_xll.qlIndexFixing($AS$1,AN2142,,Trigger)</f>
        <v>1.6170323342642179E-2</v>
      </c>
      <c r="AR2142" s="189">
        <f t="shared" si="49"/>
        <v>-1.1298966761227534</v>
      </c>
    </row>
    <row r="2143" spans="38:44" ht="11.25" customHeight="1" x14ac:dyDescent="0.25">
      <c r="AL2143" s="30" t="s">
        <v>38</v>
      </c>
      <c r="AM2143" s="29">
        <f>_xll.qlInterestRateIndexFixingDate(IborIndex&amp;Tenor,AN2143,Trigger)</f>
        <v>54431</v>
      </c>
      <c r="AN2143" s="29">
        <f>_xll.qlCalendarAdvance(Calendar,AN2142,AL2143,"f",,Trigger)</f>
        <v>54435</v>
      </c>
      <c r="AO2143" s="29">
        <f>_xll.qlInterestRateIndexMaturity(IborIndex&amp;Tenor,AN2143,Trigger)</f>
        <v>54466</v>
      </c>
      <c r="AP2143" s="66">
        <f>_xll.qlIndexFixing($Z$5,AM2143,,Trigger)</f>
        <v>1.6057895787783667E-2</v>
      </c>
      <c r="AQ2143" s="66">
        <f>_xll.qlIndexFixing($AS$1,AN2143,,Trigger)</f>
        <v>1.6169826159097844E-2</v>
      </c>
      <c r="AR2143" s="189">
        <f t="shared" si="49"/>
        <v>-1.11930371314177</v>
      </c>
    </row>
    <row r="2144" spans="38:44" ht="11.25" customHeight="1" x14ac:dyDescent="0.25">
      <c r="AL2144" s="30" t="s">
        <v>38</v>
      </c>
      <c r="AM2144" s="29">
        <f>_xll.qlInterestRateIndexFixingDate(IborIndex&amp;Tenor,AN2144,Trigger)</f>
        <v>54438</v>
      </c>
      <c r="AN2144" s="29">
        <f>_xll.qlCalendarAdvance(Calendar,AN2143,AL2144,"f",,Trigger)</f>
        <v>54442</v>
      </c>
      <c r="AO2144" s="29">
        <f>_xll.qlInterestRateIndexMaturity(IborIndex&amp;Tenor,AN2144,Trigger)</f>
        <v>54473</v>
      </c>
      <c r="AP2144" s="66">
        <f>_xll.qlIndexFixing($Z$5,AM2144,,Trigger)</f>
        <v>1.6058381949712444E-2</v>
      </c>
      <c r="AQ2144" s="66">
        <f>_xll.qlIndexFixing($AS$1,AN2144,,Trigger)</f>
        <v>1.6169296094040997E-2</v>
      </c>
      <c r="AR2144" s="189">
        <f t="shared" si="49"/>
        <v>-1.1091414432855273</v>
      </c>
    </row>
    <row r="2145" spans="38:44" ht="11.25" customHeight="1" x14ac:dyDescent="0.25">
      <c r="AL2145" s="30" t="s">
        <v>38</v>
      </c>
      <c r="AM2145" s="29">
        <f>_xll.qlInterestRateIndexFixingDate(IborIndex&amp;Tenor,AN2145,Trigger)</f>
        <v>54445</v>
      </c>
      <c r="AN2145" s="29">
        <f>_xll.qlCalendarAdvance(Calendar,AN2144,AL2145,"f",,Trigger)</f>
        <v>54449</v>
      </c>
      <c r="AO2145" s="29">
        <f>_xll.qlInterestRateIndexMaturity(IborIndex&amp;Tenor,AN2145,Trigger)</f>
        <v>54480</v>
      </c>
      <c r="AP2145" s="66">
        <f>_xll.qlIndexFixing($Z$5,AM2145,,Trigger)</f>
        <v>1.6058791990431243E-2</v>
      </c>
      <c r="AQ2145" s="66">
        <f>_xll.qlIndexFixing($AS$1,AN2145,,Trigger)</f>
        <v>1.6167772933722346E-2</v>
      </c>
      <c r="AR2145" s="189">
        <f t="shared" si="49"/>
        <v>-1.0898094329110306</v>
      </c>
    </row>
    <row r="2146" spans="38:44" ht="11.25" customHeight="1" x14ac:dyDescent="0.25">
      <c r="AL2146" s="30" t="s">
        <v>38</v>
      </c>
      <c r="AM2146" s="29">
        <f>_xll.qlInterestRateIndexFixingDate(IborIndex&amp;Tenor,AN2146,Trigger)</f>
        <v>54452</v>
      </c>
      <c r="AN2146" s="29">
        <f>_xll.qlCalendarAdvance(Calendar,AN2145,AL2146,"f",,Trigger)</f>
        <v>54456</v>
      </c>
      <c r="AO2146" s="29">
        <f>_xll.qlInterestRateIndexMaturity(IborIndex&amp;Tenor,AN2146,Trigger)</f>
        <v>54484</v>
      </c>
      <c r="AP2146" s="66">
        <f>_xll.qlIndexFixing($Z$5,AM2146,,Trigger)</f>
        <v>1.6057998141111782E-2</v>
      </c>
      <c r="AQ2146" s="66">
        <f>_xll.qlIndexFixing($AS$1,AN2146,,Trigger)</f>
        <v>1.6166866101124468E-2</v>
      </c>
      <c r="AR2146" s="189">
        <f t="shared" si="49"/>
        <v>-1.0886796001268602</v>
      </c>
    </row>
    <row r="2147" spans="38:44" ht="11.25" customHeight="1" x14ac:dyDescent="0.25">
      <c r="AL2147" s="30" t="s">
        <v>38</v>
      </c>
      <c r="AM2147" s="29">
        <f>_xll.qlInterestRateIndexFixingDate(IborIndex&amp;Tenor,AN2147,Trigger)</f>
        <v>54459</v>
      </c>
      <c r="AN2147" s="29">
        <f>_xll.qlCalendarAdvance(Calendar,AN2146,AL2147,"f",,Trigger)</f>
        <v>54463</v>
      </c>
      <c r="AO2147" s="29">
        <f>_xll.qlInterestRateIndexMaturity(IborIndex&amp;Tenor,AN2147,Trigger)</f>
        <v>54491</v>
      </c>
      <c r="AP2147" s="66">
        <f>_xll.qlIndexFixing($Z$5,AM2147,,Trigger)</f>
        <v>1.605827181634854E-2</v>
      </c>
      <c r="AQ2147" s="66">
        <f>_xll.qlIndexFixing($AS$1,AN2147,,Trigger)</f>
        <v>1.6166246897430434E-2</v>
      </c>
      <c r="AR2147" s="189">
        <f t="shared" si="49"/>
        <v>-1.0797508108189442</v>
      </c>
    </row>
    <row r="2148" spans="38:44" ht="11.25" customHeight="1" x14ac:dyDescent="0.25">
      <c r="AL2148" s="30" t="s">
        <v>38</v>
      </c>
      <c r="AM2148" s="29">
        <f>_xll.qlInterestRateIndexFixingDate(IborIndex&amp;Tenor,AN2148,Trigger)</f>
        <v>54466</v>
      </c>
      <c r="AN2148" s="29">
        <f>_xll.qlCalendarAdvance(Calendar,AN2147,AL2148,"f",,Trigger)</f>
        <v>54470</v>
      </c>
      <c r="AO2148" s="29">
        <f>_xll.qlInterestRateIndexMaturity(IborIndex&amp;Tenor,AN2148,Trigger)</f>
        <v>54498</v>
      </c>
      <c r="AP2148" s="66">
        <f>_xll.qlIndexFixing($Z$5,AM2148,,Trigger)</f>
        <v>1.6058468905978871E-2</v>
      </c>
      <c r="AQ2148" s="66">
        <f>_xll.qlIndexFixing($AS$1,AN2148,,Trigger)</f>
        <v>1.6165594818128452E-2</v>
      </c>
      <c r="AR2148" s="189">
        <f t="shared" si="49"/>
        <v>-1.0712591214958114</v>
      </c>
    </row>
    <row r="2149" spans="38:44" ht="11.25" customHeight="1" x14ac:dyDescent="0.25">
      <c r="AL2149" s="30" t="s">
        <v>38</v>
      </c>
      <c r="AM2149" s="29">
        <f>_xll.qlInterestRateIndexFixingDate(IborIndex&amp;Tenor,AN2149,Trigger)</f>
        <v>54473</v>
      </c>
      <c r="AN2149" s="29">
        <f>_xll.qlCalendarAdvance(Calendar,AN2148,AL2149,"f",,Trigger)</f>
        <v>54477</v>
      </c>
      <c r="AO2149" s="29">
        <f>_xll.qlInterestRateIndexMaturity(IborIndex&amp;Tenor,AN2149,Trigger)</f>
        <v>54505</v>
      </c>
      <c r="AP2149" s="66">
        <f>_xll.qlIndexFixing($Z$5,AM2149,,Trigger)</f>
        <v>1.6058589239641905E-2</v>
      </c>
      <c r="AQ2149" s="66">
        <f>_xll.qlIndexFixing($AS$1,AN2149,,Trigger)</f>
        <v>1.6164909863235648E-2</v>
      </c>
      <c r="AR2149" s="189">
        <f t="shared" si="49"/>
        <v>-1.0632062359374264</v>
      </c>
    </row>
    <row r="2150" spans="38:44" ht="11.25" customHeight="1" x14ac:dyDescent="0.25">
      <c r="AL2150" s="30" t="s">
        <v>38</v>
      </c>
      <c r="AM2150" s="29">
        <f>_xll.qlInterestRateIndexFixingDate(IborIndex&amp;Tenor,AN2150,Trigger)</f>
        <v>54480</v>
      </c>
      <c r="AN2150" s="29">
        <f>_xll.qlCalendarAdvance(Calendar,AN2149,AL2150,"f",,Trigger)</f>
        <v>54484</v>
      </c>
      <c r="AO2150" s="29">
        <f>_xll.qlInterestRateIndexMaturity(IborIndex&amp;Tenor,AN2150,Trigger)</f>
        <v>54515</v>
      </c>
      <c r="AP2150" s="66">
        <f>_xll.qlIndexFixing($Z$5,AM2150,,Trigger)</f>
        <v>1.6059694412434173E-2</v>
      </c>
      <c r="AQ2150" s="66">
        <f>_xll.qlIndexFixing($AS$1,AN2150,,Trigger)</f>
        <v>1.6165425192126992E-2</v>
      </c>
      <c r="AR2150" s="189">
        <f t="shared" si="49"/>
        <v>-1.0573077969281905</v>
      </c>
    </row>
    <row r="2151" spans="38:44" ht="11.25" customHeight="1" x14ac:dyDescent="0.25">
      <c r="AL2151" s="30" t="s">
        <v>38</v>
      </c>
      <c r="AM2151" s="29">
        <f>_xll.qlInterestRateIndexFixingDate(IborIndex&amp;Tenor,AN2151,Trigger)</f>
        <v>54487</v>
      </c>
      <c r="AN2151" s="29">
        <f>_xll.qlCalendarAdvance(Calendar,AN2150,AL2151,"f",,Trigger)</f>
        <v>54491</v>
      </c>
      <c r="AO2151" s="29">
        <f>_xll.qlInterestRateIndexMaturity(IborIndex&amp;Tenor,AN2151,Trigger)</f>
        <v>54522</v>
      </c>
      <c r="AP2151" s="66">
        <f>_xll.qlIndexFixing($Z$5,AM2151,,Trigger)</f>
        <v>1.6059644147854577E-2</v>
      </c>
      <c r="AQ2151" s="66">
        <f>_xll.qlIndexFixing($AS$1,AN2151,,Trigger)</f>
        <v>1.6164664956602459E-2</v>
      </c>
      <c r="AR2151" s="189">
        <f t="shared" si="49"/>
        <v>-1.0502080874788198</v>
      </c>
    </row>
    <row r="2152" spans="38:44" ht="11.25" customHeight="1" x14ac:dyDescent="0.25">
      <c r="AL2152" s="30" t="s">
        <v>38</v>
      </c>
      <c r="AM2152" s="29">
        <f>_xll.qlInterestRateIndexFixingDate(IborIndex&amp;Tenor,AN2152,Trigger)</f>
        <v>54494</v>
      </c>
      <c r="AN2152" s="29">
        <f>_xll.qlCalendarAdvance(Calendar,AN2151,AL2152,"f",,Trigger)</f>
        <v>54498</v>
      </c>
      <c r="AO2152" s="29">
        <f>_xll.qlInterestRateIndexMaturity(IborIndex&amp;Tenor,AN2152,Trigger)</f>
        <v>54533</v>
      </c>
      <c r="AP2152" s="66">
        <f>_xll.qlIndexFixing($Z$5,AM2152,,Trigger)</f>
        <v>1.6060880724306208E-2</v>
      </c>
      <c r="AQ2152" s="66">
        <f>_xll.qlIndexFixing($AS$1,AN2152,,Trigger)</f>
        <v>1.616417481786718E-2</v>
      </c>
      <c r="AR2152" s="189">
        <f t="shared" si="49"/>
        <v>-1.0329409356097177</v>
      </c>
    </row>
    <row r="2153" spans="38:44" ht="11.25" customHeight="1" x14ac:dyDescent="0.25">
      <c r="AL2153" s="30" t="s">
        <v>38</v>
      </c>
      <c r="AM2153" s="29">
        <f>_xll.qlInterestRateIndexFixingDate(IborIndex&amp;Tenor,AN2153,Trigger)</f>
        <v>54501</v>
      </c>
      <c r="AN2153" s="29">
        <f>_xll.qlCalendarAdvance(Calendar,AN2152,AL2153,"f",,Trigger)</f>
        <v>54505</v>
      </c>
      <c r="AO2153" s="29">
        <f>_xll.qlInterestRateIndexMaturity(IborIndex&amp;Tenor,AN2153,Trigger)</f>
        <v>54536</v>
      </c>
      <c r="AP2153" s="66">
        <f>_xll.qlIndexFixing($Z$5,AM2153,,Trigger)</f>
        <v>1.605931150669351E-2</v>
      </c>
      <c r="AQ2153" s="66">
        <f>_xll.qlIndexFixing($AS$1,AN2153,,Trigger)</f>
        <v>1.6163045841143253E-2</v>
      </c>
      <c r="AR2153" s="189">
        <f t="shared" si="49"/>
        <v>-1.0373433444974336</v>
      </c>
    </row>
    <row r="2154" spans="38:44" ht="11.25" customHeight="1" x14ac:dyDescent="0.25">
      <c r="AL2154" s="30" t="s">
        <v>38</v>
      </c>
      <c r="AM2154" s="29">
        <f>_xll.qlInterestRateIndexFixingDate(IborIndex&amp;Tenor,AN2154,Trigger)</f>
        <v>54508</v>
      </c>
      <c r="AN2154" s="29">
        <f>_xll.qlCalendarAdvance(Calendar,AN2153,AL2154,"f",,Trigger)</f>
        <v>54512</v>
      </c>
      <c r="AO2154" s="29">
        <f>_xll.qlInterestRateIndexMaturity(IborIndex&amp;Tenor,AN2154,Trigger)</f>
        <v>54543</v>
      </c>
      <c r="AP2154" s="66">
        <f>_xll.qlIndexFixing($Z$5,AM2154,,Trigger)</f>
        <v>1.6059028789370409E-2</v>
      </c>
      <c r="AQ2154" s="66">
        <f>_xll.qlIndexFixing($AS$1,AN2154,,Trigger)</f>
        <v>1.6162186961226066E-2</v>
      </c>
      <c r="AR2154" s="189">
        <f t="shared" si="49"/>
        <v>-1.0315817185565721</v>
      </c>
    </row>
    <row r="2155" spans="38:44" ht="11.25" customHeight="1" x14ac:dyDescent="0.25">
      <c r="AL2155" s="30" t="s">
        <v>38</v>
      </c>
      <c r="AM2155" s="29">
        <f>_xll.qlInterestRateIndexFixingDate(IborIndex&amp;Tenor,AN2155,Trigger)</f>
        <v>54515</v>
      </c>
      <c r="AN2155" s="29">
        <f>_xll.qlCalendarAdvance(Calendar,AN2154,AL2155,"f",,Trigger)</f>
        <v>54519</v>
      </c>
      <c r="AO2155" s="29">
        <f>_xll.qlInterestRateIndexMaturity(IborIndex&amp;Tenor,AN2155,Trigger)</f>
        <v>54549</v>
      </c>
      <c r="AP2155" s="66">
        <f>_xll.qlIndexFixing($Z$5,AM2155,,Trigger)</f>
        <v>1.6058342630727473E-2</v>
      </c>
      <c r="AQ2155" s="66">
        <f>_xll.qlIndexFixing($AS$1,AN2155,,Trigger)</f>
        <v>1.6161295199856318E-2</v>
      </c>
      <c r="AR2155" s="189">
        <f t="shared" si="49"/>
        <v>-1.0295256912884465</v>
      </c>
    </row>
    <row r="2156" spans="38:44" ht="11.25" customHeight="1" x14ac:dyDescent="0.25">
      <c r="AL2156" s="30" t="s">
        <v>38</v>
      </c>
      <c r="AM2156" s="29">
        <f>_xll.qlInterestRateIndexFixingDate(IborIndex&amp;Tenor,AN2156,Trigger)</f>
        <v>54522</v>
      </c>
      <c r="AN2156" s="29">
        <f>_xll.qlCalendarAdvance(Calendar,AN2155,AL2156,"f",,Trigger)</f>
        <v>54526</v>
      </c>
      <c r="AO2156" s="29">
        <f>_xll.qlInterestRateIndexMaturity(IborIndex&amp;Tenor,AN2156,Trigger)</f>
        <v>54556</v>
      </c>
      <c r="AP2156" s="66">
        <f>_xll.qlIndexFixing($Z$5,AM2156,,Trigger)</f>
        <v>1.6057909697933859E-2</v>
      </c>
      <c r="AQ2156" s="66">
        <f>_xll.qlIndexFixing($AS$1,AN2156,,Trigger)</f>
        <v>1.6160370557046499E-2</v>
      </c>
      <c r="AR2156" s="189">
        <f t="shared" si="49"/>
        <v>-1.024608591126408</v>
      </c>
    </row>
    <row r="2157" spans="38:44" ht="11.25" customHeight="1" x14ac:dyDescent="0.25">
      <c r="AL2157" s="30" t="s">
        <v>38</v>
      </c>
      <c r="AM2157" s="29">
        <f>_xll.qlInterestRateIndexFixingDate(IborIndex&amp;Tenor,AN2157,Trigger)</f>
        <v>54527</v>
      </c>
      <c r="AN2157" s="29">
        <f>_xll.qlCalendarAdvance(Calendar,AN2156,AL2157,"f",,Trigger)</f>
        <v>54533</v>
      </c>
      <c r="AO2157" s="29">
        <f>_xll.qlInterestRateIndexMaturity(IborIndex&amp;Tenor,AN2157,Trigger)</f>
        <v>54563</v>
      </c>
      <c r="AP2157" s="66">
        <f>_xll.qlIndexFixing($Z$5,AM2157,,Trigger)</f>
        <v>1.6057398615056506E-2</v>
      </c>
      <c r="AQ2157" s="66">
        <f>_xll.qlIndexFixing($AS$1,AN2157,,Trigger)</f>
        <v>1.6159413032804104E-2</v>
      </c>
      <c r="AR2157" s="189">
        <f t="shared" si="49"/>
        <v>-1.020144177475979</v>
      </c>
    </row>
    <row r="2158" spans="38:44" ht="11.25" customHeight="1" x14ac:dyDescent="0.25">
      <c r="AL2158" s="30" t="s">
        <v>38</v>
      </c>
      <c r="AM2158" s="29">
        <f>_xll.qlInterestRateIndexFixingDate(IborIndex&amp;Tenor,AN2158,Trigger)</f>
        <v>54536</v>
      </c>
      <c r="AN2158" s="29">
        <f>_xll.qlCalendarAdvance(Calendar,AN2157,AL2158,"f",,Trigger)</f>
        <v>54540</v>
      </c>
      <c r="AO2158" s="29">
        <f>_xll.qlInterestRateIndexMaturity(IborIndex&amp;Tenor,AN2158,Trigger)</f>
        <v>54570</v>
      </c>
      <c r="AP2158" s="66">
        <f>_xll.qlIndexFixing($Z$5,AM2158,,Trigger)</f>
        <v>1.6056809211746348E-2</v>
      </c>
      <c r="AQ2158" s="66">
        <f>_xll.qlIndexFixing($AS$1,AN2158,,Trigger)</f>
        <v>1.6158422627136626E-2</v>
      </c>
      <c r="AR2158" s="189">
        <f t="shared" si="49"/>
        <v>-1.0161341539027813</v>
      </c>
    </row>
    <row r="2159" spans="38:44" ht="11.25" customHeight="1" x14ac:dyDescent="0.25">
      <c r="AL2159" s="30" t="s">
        <v>38</v>
      </c>
      <c r="AM2159" s="29">
        <f>_xll.qlInterestRateIndexFixingDate(IborIndex&amp;Tenor,AN2159,Trigger)</f>
        <v>54543</v>
      </c>
      <c r="AN2159" s="29">
        <f>_xll.qlCalendarAdvance(Calendar,AN2158,AL2159,"f",,Trigger)</f>
        <v>54547</v>
      </c>
      <c r="AO2159" s="29">
        <f>_xll.qlInterestRateIndexMaturity(IborIndex&amp;Tenor,AN2159,Trigger)</f>
        <v>54578</v>
      </c>
      <c r="AP2159" s="66">
        <f>_xll.qlIndexFixing($Z$5,AM2159,,Trigger)</f>
        <v>1.6056444420486354E-2</v>
      </c>
      <c r="AQ2159" s="66">
        <f>_xll.qlIndexFixing($AS$1,AN2159,,Trigger)</f>
        <v>1.6157399340049061E-2</v>
      </c>
      <c r="AR2159" s="189">
        <f t="shared" si="49"/>
        <v>-1.0095491956270755</v>
      </c>
    </row>
    <row r="2160" spans="38:44" ht="11.25" customHeight="1" x14ac:dyDescent="0.25">
      <c r="AL2160" s="30" t="s">
        <v>38</v>
      </c>
      <c r="AM2160" s="29">
        <f>_xll.qlInterestRateIndexFixingDate(IborIndex&amp;Tenor,AN2160,Trigger)</f>
        <v>54550</v>
      </c>
      <c r="AN2160" s="29">
        <f>_xll.qlCalendarAdvance(Calendar,AN2159,AL2160,"f",,Trigger)</f>
        <v>54554</v>
      </c>
      <c r="AO2160" s="29">
        <f>_xll.qlInterestRateIndexMaturity(IborIndex&amp;Tenor,AN2160,Trigger)</f>
        <v>54585</v>
      </c>
      <c r="AP2160" s="66">
        <f>_xll.qlIndexFixing($Z$5,AM2160,,Trigger)</f>
        <v>1.605569219769391E-2</v>
      </c>
      <c r="AQ2160" s="66">
        <f>_xll.qlIndexFixing($AS$1,AN2160,,Trigger)</f>
        <v>1.61563431715539E-2</v>
      </c>
      <c r="AR2160" s="189">
        <f t="shared" si="49"/>
        <v>-1.0065097385998991</v>
      </c>
    </row>
    <row r="2161" spans="38:44" ht="11.25" customHeight="1" x14ac:dyDescent="0.25">
      <c r="AL2161" s="30" t="s">
        <v>38</v>
      </c>
      <c r="AM2161" s="29">
        <f>_xll.qlInterestRateIndexFixingDate(IborIndex&amp;Tenor,AN2161,Trigger)</f>
        <v>54557</v>
      </c>
      <c r="AN2161" s="29">
        <f>_xll.qlCalendarAdvance(Calendar,AN2160,AL2161,"f",,Trigger)</f>
        <v>54561</v>
      </c>
      <c r="AO2161" s="29">
        <f>_xll.qlInterestRateIndexMaturity(IborIndex&amp;Tenor,AN2161,Trigger)</f>
        <v>54592</v>
      </c>
      <c r="AP2161" s="66">
        <f>_xll.qlIndexFixing($Z$5,AM2161,,Trigger)</f>
        <v>1.6054861127714624E-2</v>
      </c>
      <c r="AQ2161" s="66">
        <f>_xll.qlIndexFixing($AS$1,AN2161,,Trigger)</f>
        <v>1.6155254121663631E-2</v>
      </c>
      <c r="AR2161" s="189">
        <f t="shared" si="49"/>
        <v>-1.0039299394900767</v>
      </c>
    </row>
    <row r="2162" spans="38:44" ht="11.25" customHeight="1" x14ac:dyDescent="0.25">
      <c r="AL2162" s="30" t="s">
        <v>38</v>
      </c>
      <c r="AM2162" s="29">
        <f>_xll.qlInterestRateIndexFixingDate(IborIndex&amp;Tenor,AN2162,Trigger)</f>
        <v>54564</v>
      </c>
      <c r="AN2162" s="29">
        <f>_xll.qlCalendarAdvance(Calendar,AN2161,AL2162,"f",,Trigger)</f>
        <v>54568</v>
      </c>
      <c r="AO2162" s="29">
        <f>_xll.qlInterestRateIndexMaturity(IborIndex&amp;Tenor,AN2162,Trigger)</f>
        <v>54599</v>
      </c>
      <c r="AP2162" s="66">
        <f>_xll.qlIndexFixing($Z$5,AM2162,,Trigger)</f>
        <v>1.6053951040189283E-2</v>
      </c>
      <c r="AQ2162" s="66">
        <f>_xll.qlIndexFixing($AS$1,AN2162,,Trigger)</f>
        <v>1.615413219038575E-2</v>
      </c>
      <c r="AR2162" s="189">
        <f t="shared" si="49"/>
        <v>-1.0018115019646765</v>
      </c>
    </row>
    <row r="2163" spans="38:44" ht="11.25" customHeight="1" x14ac:dyDescent="0.25">
      <c r="AL2163" s="30" t="s">
        <v>38</v>
      </c>
      <c r="AM2163" s="29">
        <f>_xll.qlInterestRateIndexFixingDate(IborIndex&amp;Tenor,AN2163,Trigger)</f>
        <v>54571</v>
      </c>
      <c r="AN2163" s="29">
        <f>_xll.qlCalendarAdvance(Calendar,AN2162,AL2163,"f",,Trigger)</f>
        <v>54575</v>
      </c>
      <c r="AO2163" s="29">
        <f>_xll.qlInterestRateIndexMaturity(IborIndex&amp;Tenor,AN2163,Trigger)</f>
        <v>54605</v>
      </c>
      <c r="AP2163" s="66">
        <f>_xll.qlIndexFixing($Z$5,AM2163,,Trigger)</f>
        <v>1.6052681426161008E-2</v>
      </c>
      <c r="AQ2163" s="66">
        <f>_xll.qlIndexFixing($AS$1,AN2163,,Trigger)</f>
        <v>1.6152977377727751E-2</v>
      </c>
      <c r="AR2163" s="189">
        <f t="shared" si="49"/>
        <v>-1.0029595156674231</v>
      </c>
    </row>
    <row r="2164" spans="38:44" ht="11.25" customHeight="1" x14ac:dyDescent="0.25">
      <c r="AL2164" s="30" t="s">
        <v>38</v>
      </c>
      <c r="AM2164" s="29">
        <f>_xll.qlInterestRateIndexFixingDate(IborIndex&amp;Tenor,AN2164,Trigger)</f>
        <v>54578</v>
      </c>
      <c r="AN2164" s="29">
        <f>_xll.qlCalendarAdvance(Calendar,AN2163,AL2164,"f",,Trigger)</f>
        <v>54582</v>
      </c>
      <c r="AO2164" s="29">
        <f>_xll.qlInterestRateIndexMaturity(IborIndex&amp;Tenor,AN2164,Trigger)</f>
        <v>54612</v>
      </c>
      <c r="AP2164" s="66">
        <f>_xll.qlIndexFixing($Z$5,AM2164,,Trigger)</f>
        <v>1.6051618522763711E-2</v>
      </c>
      <c r="AQ2164" s="66">
        <f>_xll.qlIndexFixing($AS$1,AN2164,,Trigger)</f>
        <v>1.6151789683699624E-2</v>
      </c>
      <c r="AR2164" s="189">
        <f t="shared" si="49"/>
        <v>-1.0017116093591349</v>
      </c>
    </row>
    <row r="2165" spans="38:44" ht="11.25" customHeight="1" x14ac:dyDescent="0.25">
      <c r="AL2165" s="30" t="s">
        <v>38</v>
      </c>
      <c r="AM2165" s="29">
        <f>_xll.qlInterestRateIndexFixingDate(IborIndex&amp;Tenor,AN2165,Trigger)</f>
        <v>54585</v>
      </c>
      <c r="AN2165" s="29">
        <f>_xll.qlCalendarAdvance(Calendar,AN2164,AL2165,"f",,Trigger)</f>
        <v>54589</v>
      </c>
      <c r="AO2165" s="29">
        <f>_xll.qlInterestRateIndexMaturity(IborIndex&amp;Tenor,AN2165,Trigger)</f>
        <v>54619</v>
      </c>
      <c r="AP2165" s="66">
        <f>_xll.qlIndexFixing($Z$5,AM2165,,Trigger)</f>
        <v>1.6050476106466149E-2</v>
      </c>
      <c r="AQ2165" s="66">
        <f>_xll.qlIndexFixing($AS$1,AN2165,,Trigger)</f>
        <v>1.6150569108311363E-2</v>
      </c>
      <c r="AR2165" s="189">
        <f t="shared" si="49"/>
        <v>-1.0009300184521397</v>
      </c>
    </row>
    <row r="2166" spans="38:44" ht="11.25" customHeight="1" x14ac:dyDescent="0.25">
      <c r="AL2166" s="30" t="s">
        <v>38</v>
      </c>
      <c r="AM2166" s="29">
        <f>_xll.qlInterestRateIndexFixingDate(IborIndex&amp;Tenor,AN2166,Trigger)</f>
        <v>54592</v>
      </c>
      <c r="AN2166" s="29">
        <f>_xll.qlCalendarAdvance(Calendar,AN2165,AL2166,"f",,Trigger)</f>
        <v>54596</v>
      </c>
      <c r="AO2166" s="29">
        <f>_xll.qlInterestRateIndexMaturity(IborIndex&amp;Tenor,AN2166,Trigger)</f>
        <v>54626</v>
      </c>
      <c r="AP2166" s="66">
        <f>_xll.qlIndexFixing($Z$5,AM2166,,Trigger)</f>
        <v>1.6049254006905933E-2</v>
      </c>
      <c r="AQ2166" s="66">
        <f>_xll.qlIndexFixing($AS$1,AN2166,,Trigger)</f>
        <v>1.6149315651580454E-2</v>
      </c>
      <c r="AR2166" s="189">
        <f t="shared" si="49"/>
        <v>-1.0006164467452061</v>
      </c>
    </row>
    <row r="2167" spans="38:44" ht="11.25" customHeight="1" x14ac:dyDescent="0.25">
      <c r="AL2167" s="30" t="s">
        <v>38</v>
      </c>
      <c r="AM2167" s="29">
        <f>_xll.qlInterestRateIndexFixingDate(IborIndex&amp;Tenor,AN2167,Trigger)</f>
        <v>54599</v>
      </c>
      <c r="AN2167" s="29">
        <f>_xll.qlCalendarAdvance(Calendar,AN2166,AL2167,"f",,Trigger)</f>
        <v>54603</v>
      </c>
      <c r="AO2167" s="29">
        <f>_xll.qlInterestRateIndexMaturity(IborIndex&amp;Tenor,AN2167,Trigger)</f>
        <v>54633</v>
      </c>
      <c r="AP2167" s="66">
        <f>_xll.qlIndexFixing($Z$5,AM2167,,Trigger)</f>
        <v>1.604795205375531E-2</v>
      </c>
      <c r="AQ2167" s="66">
        <f>_xll.qlIndexFixing($AS$1,AN2167,,Trigger)</f>
        <v>1.6148029313506895E-2</v>
      </c>
      <c r="AR2167" s="189">
        <f t="shared" si="49"/>
        <v>-1.0007725975158532</v>
      </c>
    </row>
    <row r="2168" spans="38:44" ht="11.25" customHeight="1" x14ac:dyDescent="0.25">
      <c r="AL2168" s="30" t="s">
        <v>38</v>
      </c>
      <c r="AM2168" s="29">
        <f>_xll.qlInterestRateIndexFixingDate(IborIndex&amp;Tenor,AN2168,Trigger)</f>
        <v>54606</v>
      </c>
      <c r="AN2168" s="29">
        <f>_xll.qlCalendarAdvance(Calendar,AN2167,AL2168,"f",,Trigger)</f>
        <v>54610</v>
      </c>
      <c r="AO2168" s="29">
        <f>_xll.qlInterestRateIndexMaturity(IborIndex&amp;Tenor,AN2168,Trigger)</f>
        <v>54641</v>
      </c>
      <c r="AP2168" s="66">
        <f>_xll.qlIndexFixing($Z$5,AM2168,,Trigger)</f>
        <v>1.6046821606624483E-2</v>
      </c>
      <c r="AQ2168" s="66">
        <f>_xll.qlIndexFixing($AS$1,AN2168,,Trigger)</f>
        <v>1.614671009411317E-2</v>
      </c>
      <c r="AR2168" s="189">
        <f t="shared" si="49"/>
        <v>-0.99888487488687672</v>
      </c>
    </row>
    <row r="2169" spans="38:44" ht="11.25" customHeight="1" x14ac:dyDescent="0.25">
      <c r="AL2169" s="30" t="s">
        <v>38</v>
      </c>
      <c r="AM2169" s="29">
        <f>_xll.qlInterestRateIndexFixingDate(IborIndex&amp;Tenor,AN2169,Trigger)</f>
        <v>54613</v>
      </c>
      <c r="AN2169" s="29">
        <f>_xll.qlCalendarAdvance(Calendar,AN2168,AL2169,"f",,Trigger)</f>
        <v>54617</v>
      </c>
      <c r="AO2169" s="29">
        <f>_xll.qlInterestRateIndexMaturity(IborIndex&amp;Tenor,AN2169,Trigger)</f>
        <v>54648</v>
      </c>
      <c r="AP2169" s="66">
        <f>_xll.qlIndexFixing($Z$5,AM2169,,Trigger)</f>
        <v>1.6045353626340055E-2</v>
      </c>
      <c r="AQ2169" s="66">
        <f>_xll.qlIndexFixing($AS$1,AN2169,,Trigger)</f>
        <v>1.6145357993401777E-2</v>
      </c>
      <c r="AR2169" s="189">
        <f t="shared" si="49"/>
        <v>-1.0000436706172207</v>
      </c>
    </row>
    <row r="2170" spans="38:44" ht="11.25" customHeight="1" x14ac:dyDescent="0.25">
      <c r="AL2170" s="30" t="s">
        <v>38</v>
      </c>
      <c r="AM2170" s="29">
        <f>_xll.qlInterestRateIndexFixingDate(IborIndex&amp;Tenor,AN2170,Trigger)</f>
        <v>54620</v>
      </c>
      <c r="AN2170" s="29">
        <f>_xll.qlCalendarAdvance(Calendar,AN2169,AL2170,"f",,Trigger)</f>
        <v>54624</v>
      </c>
      <c r="AO2170" s="29">
        <f>_xll.qlInterestRateIndexMaturity(IborIndex&amp;Tenor,AN2170,Trigger)</f>
        <v>54655</v>
      </c>
      <c r="AP2170" s="66">
        <f>_xll.qlIndexFixing($Z$5,AM2170,,Trigger)</f>
        <v>1.6043805265692615E-2</v>
      </c>
      <c r="AQ2170" s="66">
        <f>_xll.qlIndexFixing($AS$1,AN2170,,Trigger)</f>
        <v>1.6143973011392698E-2</v>
      </c>
      <c r="AR2170" s="189">
        <f t="shared" si="49"/>
        <v>-1.0016774570008324</v>
      </c>
    </row>
    <row r="2171" spans="38:44" ht="11.25" customHeight="1" x14ac:dyDescent="0.25">
      <c r="AL2171" s="30" t="s">
        <v>38</v>
      </c>
      <c r="AM2171" s="29">
        <f>_xll.qlInterestRateIndexFixingDate(IborIndex&amp;Tenor,AN2171,Trigger)</f>
        <v>54627</v>
      </c>
      <c r="AN2171" s="29">
        <f>_xll.qlCalendarAdvance(Calendar,AN2170,AL2171,"f",,Trigger)</f>
        <v>54631</v>
      </c>
      <c r="AO2171" s="29">
        <f>_xll.qlInterestRateIndexMaturity(IborIndex&amp;Tenor,AN2171,Trigger)</f>
        <v>54662</v>
      </c>
      <c r="AP2171" s="66">
        <f>_xll.qlIndexFixing($Z$5,AM2171,,Trigger)</f>
        <v>1.6042176354330692E-2</v>
      </c>
      <c r="AQ2171" s="66">
        <f>_xll.qlIndexFixing($AS$1,AN2171,,Trigger)</f>
        <v>1.6142555148090931E-2</v>
      </c>
      <c r="AR2171" s="189">
        <f t="shared" si="49"/>
        <v>-1.0037879376023975</v>
      </c>
    </row>
    <row r="2172" spans="38:44" ht="11.25" customHeight="1" x14ac:dyDescent="0.25">
      <c r="AL2172" s="30" t="s">
        <v>38</v>
      </c>
      <c r="AM2172" s="29">
        <f>_xll.qlInterestRateIndexFixingDate(IborIndex&amp;Tenor,AN2172,Trigger)</f>
        <v>54634</v>
      </c>
      <c r="AN2172" s="29">
        <f>_xll.qlCalendarAdvance(Calendar,AN2171,AL2172,"f",,Trigger)</f>
        <v>54638</v>
      </c>
      <c r="AO2172" s="29">
        <f>_xll.qlInterestRateIndexMaturity(IborIndex&amp;Tenor,AN2172,Trigger)</f>
        <v>54669</v>
      </c>
      <c r="AP2172" s="66">
        <f>_xll.qlIndexFixing($Z$5,AM2172,,Trigger)</f>
        <v>1.6040494404218602E-2</v>
      </c>
      <c r="AQ2172" s="66">
        <f>_xll.qlIndexFixing($AS$1,AN2172,,Trigger)</f>
        <v>1.6141104403511464E-2</v>
      </c>
      <c r="AR2172" s="189">
        <f t="shared" si="49"/>
        <v>-1.0060999929286176</v>
      </c>
    </row>
    <row r="2173" spans="38:44" ht="11.25" customHeight="1" x14ac:dyDescent="0.25">
      <c r="AL2173" s="30" t="s">
        <v>38</v>
      </c>
      <c r="AM2173" s="29">
        <f>_xll.qlInterestRateIndexFixingDate(IborIndex&amp;Tenor,AN2173,Trigger)</f>
        <v>54641</v>
      </c>
      <c r="AN2173" s="29">
        <f>_xll.qlCalendarAdvance(Calendar,AN2172,AL2173,"f",,Trigger)</f>
        <v>54645</v>
      </c>
      <c r="AO2173" s="29">
        <f>_xll.qlInterestRateIndexMaturity(IborIndex&amp;Tenor,AN2173,Trigger)</f>
        <v>54676</v>
      </c>
      <c r="AP2173" s="66">
        <f>_xll.qlIndexFixing($Z$5,AM2173,,Trigger)</f>
        <v>1.603923628598965E-2</v>
      </c>
      <c r="AQ2173" s="66">
        <f>_xll.qlIndexFixing($AS$1,AN2173,,Trigger)</f>
        <v>1.6139620777666785E-2</v>
      </c>
      <c r="AR2173" s="189">
        <f t="shared" si="49"/>
        <v>-1.0038449167713501</v>
      </c>
    </row>
    <row r="2174" spans="38:44" ht="11.25" customHeight="1" x14ac:dyDescent="0.25">
      <c r="AL2174" s="30" t="s">
        <v>38</v>
      </c>
      <c r="AM2174" s="29">
        <f>_xll.qlInterestRateIndexFixingDate(IborIndex&amp;Tenor,AN2174,Trigger)</f>
        <v>54648</v>
      </c>
      <c r="AN2174" s="29">
        <f>_xll.qlCalendarAdvance(Calendar,AN2173,AL2174,"f",,Trigger)</f>
        <v>54652</v>
      </c>
      <c r="AO2174" s="29">
        <f>_xll.qlInterestRateIndexMaturity(IborIndex&amp;Tenor,AN2174,Trigger)</f>
        <v>54683</v>
      </c>
      <c r="AP2174" s="66">
        <f>_xll.qlIndexFixing($Z$5,AM2174,,Trigger)</f>
        <v>1.603857325146946E-2</v>
      </c>
      <c r="AQ2174" s="66">
        <f>_xll.qlIndexFixing($AS$1,AN2174,,Trigger)</f>
        <v>1.6138104270569387E-2</v>
      </c>
      <c r="AR2174" s="189">
        <f t="shared" si="49"/>
        <v>-0.99531019099926432</v>
      </c>
    </row>
    <row r="2175" spans="38:44" ht="11.25" customHeight="1" x14ac:dyDescent="0.25">
      <c r="AL2175" s="30" t="s">
        <v>38</v>
      </c>
      <c r="AM2175" s="29">
        <f>_xll.qlInterestRateIndexFixingDate(IborIndex&amp;Tenor,AN2175,Trigger)</f>
        <v>54655</v>
      </c>
      <c r="AN2175" s="29">
        <f>_xll.qlCalendarAdvance(Calendar,AN2174,AL2175,"f",,Trigger)</f>
        <v>54659</v>
      </c>
      <c r="AO2175" s="29">
        <f>_xll.qlInterestRateIndexMaturity(IborIndex&amp;Tenor,AN2175,Trigger)</f>
        <v>54690</v>
      </c>
      <c r="AP2175" s="66">
        <f>_xll.qlIndexFixing($Z$5,AM2175,,Trigger)</f>
        <v>1.6038503384281293E-2</v>
      </c>
      <c r="AQ2175" s="66">
        <f>_xll.qlIndexFixing($AS$1,AN2175,,Trigger)</f>
        <v>1.6136554882234255E-2</v>
      </c>
      <c r="AR2175" s="189">
        <f t="shared" si="49"/>
        <v>-0.98051497952961886</v>
      </c>
    </row>
    <row r="2176" spans="38:44" ht="11.25" customHeight="1" x14ac:dyDescent="0.25">
      <c r="AL2176" s="30" t="s">
        <v>38</v>
      </c>
      <c r="AM2176" s="29">
        <f>_xll.qlInterestRateIndexFixingDate(IborIndex&amp;Tenor,AN2176,Trigger)</f>
        <v>54662</v>
      </c>
      <c r="AN2176" s="29">
        <f>_xll.qlCalendarAdvance(Calendar,AN2175,AL2176,"f",,Trigger)</f>
        <v>54666</v>
      </c>
      <c r="AO2176" s="29">
        <f>_xll.qlInterestRateIndexMaturity(IborIndex&amp;Tenor,AN2176,Trigger)</f>
        <v>54696</v>
      </c>
      <c r="AP2176" s="66">
        <f>_xll.qlIndexFixing($Z$5,AM2176,,Trigger)</f>
        <v>1.6038607042116126E-2</v>
      </c>
      <c r="AQ2176" s="66">
        <f>_xll.qlIndexFixing($AS$1,AN2176,,Trigger)</f>
        <v>1.6134972612676379E-2</v>
      </c>
      <c r="AR2176" s="189">
        <f t="shared" si="49"/>
        <v>-0.96365570560252856</v>
      </c>
    </row>
    <row r="2177" spans="38:44" ht="11.25" customHeight="1" x14ac:dyDescent="0.25">
      <c r="AL2177" s="30" t="s">
        <v>38</v>
      </c>
      <c r="AM2177" s="29">
        <f>_xll.qlInterestRateIndexFixingDate(IborIndex&amp;Tenor,AN2177,Trigger)</f>
        <v>54669</v>
      </c>
      <c r="AN2177" s="29">
        <f>_xll.qlCalendarAdvance(Calendar,AN2176,AL2177,"f",,Trigger)</f>
        <v>54673</v>
      </c>
      <c r="AO2177" s="29">
        <f>_xll.qlInterestRateIndexMaturity(IborIndex&amp;Tenor,AN2177,Trigger)</f>
        <v>54703</v>
      </c>
      <c r="AP2177" s="66">
        <f>_xll.qlIndexFixing($Z$5,AM2177,,Trigger)</f>
        <v>1.60394748427235E-2</v>
      </c>
      <c r="AQ2177" s="66">
        <f>_xll.qlIndexFixing($AS$1,AN2177,,Trigger)</f>
        <v>1.6133357461905751E-2</v>
      </c>
      <c r="AR2177" s="189">
        <f t="shared" si="49"/>
        <v>-0.93882619182250604</v>
      </c>
    </row>
    <row r="2178" spans="38:44" ht="11.25" customHeight="1" x14ac:dyDescent="0.25">
      <c r="AL2178" s="30" t="s">
        <v>38</v>
      </c>
      <c r="AM2178" s="29">
        <f>_xll.qlInterestRateIndexFixingDate(IborIndex&amp;Tenor,AN2178,Trigger)</f>
        <v>54676</v>
      </c>
      <c r="AN2178" s="29">
        <f>_xll.qlCalendarAdvance(Calendar,AN2177,AL2178,"f",,Trigger)</f>
        <v>54680</v>
      </c>
      <c r="AO2178" s="29">
        <f>_xll.qlInterestRateIndexMaturity(IborIndex&amp;Tenor,AN2178,Trigger)</f>
        <v>54710</v>
      </c>
      <c r="AP2178" s="66">
        <f>_xll.qlIndexFixing($Z$5,AM2178,,Trigger)</f>
        <v>1.6040260302801812E-2</v>
      </c>
      <c r="AQ2178" s="66">
        <f>_xll.qlIndexFixing($AS$1,AN2178,,Trigger)</f>
        <v>1.613170942993486E-2</v>
      </c>
      <c r="AR2178" s="189">
        <f t="shared" si="49"/>
        <v>-0.91449127133047536</v>
      </c>
    </row>
    <row r="2179" spans="38:44" ht="11.25" customHeight="1" x14ac:dyDescent="0.25">
      <c r="AL2179" s="30" t="s">
        <v>38</v>
      </c>
      <c r="AM2179" s="29">
        <f>_xll.qlInterestRateIndexFixingDate(IborIndex&amp;Tenor,AN2179,Trigger)</f>
        <v>54683</v>
      </c>
      <c r="AN2179" s="29">
        <f>_xll.qlCalendarAdvance(Calendar,AN2178,AL2179,"f",,Trigger)</f>
        <v>54687</v>
      </c>
      <c r="AO2179" s="29">
        <f>_xll.qlInterestRateIndexMaturity(IborIndex&amp;Tenor,AN2179,Trigger)</f>
        <v>54717</v>
      </c>
      <c r="AP2179" s="66">
        <f>_xll.qlIndexFixing($Z$5,AM2179,,Trigger)</f>
        <v>1.604095606965128E-2</v>
      </c>
      <c r="AQ2179" s="66">
        <f>_xll.qlIndexFixing($AS$1,AN2179,,Trigger)</f>
        <v>1.6130028516786188E-2</v>
      </c>
      <c r="AR2179" s="189">
        <f t="shared" ref="AR2179:AR2242" si="50">(AP2179-AQ2179)*10000</f>
        <v>-0.89072447134908028</v>
      </c>
    </row>
    <row r="2180" spans="38:44" ht="11.25" customHeight="1" x14ac:dyDescent="0.25">
      <c r="AL2180" s="30" t="s">
        <v>38</v>
      </c>
      <c r="AM2180" s="29">
        <f>_xll.qlInterestRateIndexFixingDate(IborIndex&amp;Tenor,AN2180,Trigger)</f>
        <v>54690</v>
      </c>
      <c r="AN2180" s="29">
        <f>_xll.qlCalendarAdvance(Calendar,AN2179,AL2180,"f",,Trigger)</f>
        <v>54694</v>
      </c>
      <c r="AO2180" s="29">
        <f>_xll.qlInterestRateIndexMaturity(IborIndex&amp;Tenor,AN2180,Trigger)</f>
        <v>54724</v>
      </c>
      <c r="AP2180" s="66">
        <f>_xll.qlIndexFixing($Z$5,AM2180,,Trigger)</f>
        <v>1.604156194411388E-2</v>
      </c>
      <c r="AQ2180" s="66">
        <f>_xll.qlIndexFixing($AS$1,AN2180,,Trigger)</f>
        <v>1.6127606520715675E-2</v>
      </c>
      <c r="AR2180" s="189">
        <f t="shared" si="50"/>
        <v>-0.86044576601794487</v>
      </c>
    </row>
    <row r="2181" spans="38:44" ht="11.25" customHeight="1" x14ac:dyDescent="0.25">
      <c r="AL2181" s="30" t="s">
        <v>38</v>
      </c>
      <c r="AM2181" s="29">
        <f>_xll.qlInterestRateIndexFixingDate(IborIndex&amp;Tenor,AN2181,Trigger)</f>
        <v>54697</v>
      </c>
      <c r="AN2181" s="29">
        <f>_xll.qlCalendarAdvance(Calendar,AN2180,AL2181,"f",,Trigger)</f>
        <v>54701</v>
      </c>
      <c r="AO2181" s="29">
        <f>_xll.qlInterestRateIndexMaturity(IborIndex&amp;Tenor,AN2181,Trigger)</f>
        <v>54732</v>
      </c>
      <c r="AP2181" s="66">
        <f>_xll.qlIndexFixing($Z$5,AM2181,,Trigger)</f>
        <v>1.6042463707398483E-2</v>
      </c>
      <c r="AQ2181" s="66">
        <f>_xll.qlIndexFixing($AS$1,AN2181,,Trigger)</f>
        <v>1.6126568046997969E-2</v>
      </c>
      <c r="AR2181" s="189">
        <f t="shared" si="50"/>
        <v>-0.84104339599485467</v>
      </c>
    </row>
    <row r="2182" spans="38:44" ht="11.25" customHeight="1" x14ac:dyDescent="0.25">
      <c r="AL2182" s="30" t="s">
        <v>38</v>
      </c>
      <c r="AM2182" s="29">
        <f>_xll.qlInterestRateIndexFixingDate(IborIndex&amp;Tenor,AN2182,Trigger)</f>
        <v>54704</v>
      </c>
      <c r="AN2182" s="29">
        <f>_xll.qlCalendarAdvance(Calendar,AN2181,AL2182,"f",,Trigger)</f>
        <v>54708</v>
      </c>
      <c r="AO2182" s="29">
        <f>_xll.qlInterestRateIndexMaturity(IborIndex&amp;Tenor,AN2182,Trigger)</f>
        <v>54739</v>
      </c>
      <c r="AP2182" s="66">
        <f>_xll.qlIndexFixing($Z$5,AM2182,,Trigger)</f>
        <v>1.6042882751011196E-2</v>
      </c>
      <c r="AQ2182" s="66">
        <f>_xll.qlIndexFixing($AS$1,AN2182,,Trigger)</f>
        <v>1.6124788490388398E-2</v>
      </c>
      <c r="AR2182" s="189">
        <f t="shared" si="50"/>
        <v>-0.81905739377202003</v>
      </c>
    </row>
    <row r="2183" spans="38:44" ht="11.25" customHeight="1" x14ac:dyDescent="0.25">
      <c r="AL2183" s="30" t="s">
        <v>38</v>
      </c>
      <c r="AM2183" s="29">
        <f>_xll.qlInterestRateIndexFixingDate(IborIndex&amp;Tenor,AN2183,Trigger)</f>
        <v>54711</v>
      </c>
      <c r="AN2183" s="29">
        <f>_xll.qlCalendarAdvance(Calendar,AN2182,AL2183,"f",,Trigger)</f>
        <v>54715</v>
      </c>
      <c r="AO2183" s="29">
        <f>_xll.qlInterestRateIndexMaturity(IborIndex&amp;Tenor,AN2183,Trigger)</f>
        <v>54746</v>
      </c>
      <c r="AP2183" s="66">
        <f>_xll.qlIndexFixing($Z$5,AM2183,,Trigger)</f>
        <v>1.6043211286535144E-2</v>
      </c>
      <c r="AQ2183" s="66">
        <f>_xll.qlIndexFixing($AS$1,AN2183,,Trigger)</f>
        <v>1.6122976052656002E-2</v>
      </c>
      <c r="AR2183" s="189">
        <f t="shared" si="50"/>
        <v>-0.79764766120857256</v>
      </c>
    </row>
    <row r="2184" spans="38:44" ht="11.25" customHeight="1" x14ac:dyDescent="0.25">
      <c r="AL2184" s="30" t="s">
        <v>38</v>
      </c>
      <c r="AM2184" s="29">
        <f>_xll.qlInterestRateIndexFixingDate(IborIndex&amp;Tenor,AN2184,Trigger)</f>
        <v>54718</v>
      </c>
      <c r="AN2184" s="29">
        <f>_xll.qlCalendarAdvance(Calendar,AN2183,AL2184,"f",,Trigger)</f>
        <v>54722</v>
      </c>
      <c r="AO2184" s="29">
        <f>_xll.qlInterestRateIndexMaturity(IborIndex&amp;Tenor,AN2184,Trigger)</f>
        <v>54753</v>
      </c>
      <c r="AP2184" s="66">
        <f>_xll.qlIndexFixing($Z$5,AM2184,,Trigger)</f>
        <v>1.6043449114818663E-2</v>
      </c>
      <c r="AQ2184" s="66">
        <f>_xll.qlIndexFixing($AS$1,AN2184,,Trigger)</f>
        <v>1.6121130733820765E-2</v>
      </c>
      <c r="AR2184" s="189">
        <f t="shared" si="50"/>
        <v>-0.77681619002102631</v>
      </c>
    </row>
    <row r="2185" spans="38:44" ht="11.25" customHeight="1" x14ac:dyDescent="0.25">
      <c r="AL2185" s="30" t="s">
        <v>38</v>
      </c>
      <c r="AM2185" s="29">
        <f>_xll.qlInterestRateIndexFixingDate(IborIndex&amp;Tenor,AN2185,Trigger)</f>
        <v>54725</v>
      </c>
      <c r="AN2185" s="29">
        <f>_xll.qlCalendarAdvance(Calendar,AN2184,AL2185,"f",,Trigger)</f>
        <v>54729</v>
      </c>
      <c r="AO2185" s="29">
        <f>_xll.qlInterestRateIndexMaturity(IborIndex&amp;Tenor,AN2185,Trigger)</f>
        <v>54759</v>
      </c>
      <c r="AP2185" s="66">
        <f>_xll.qlIndexFixing($Z$5,AM2185,,Trigger)</f>
        <v>1.60432359604048E-2</v>
      </c>
      <c r="AQ2185" s="66">
        <f>_xll.qlIndexFixing($AS$1,AN2185,,Trigger)</f>
        <v>1.6119252533892681E-2</v>
      </c>
      <c r="AR2185" s="189">
        <f t="shared" si="50"/>
        <v>-0.76016573487880379</v>
      </c>
    </row>
    <row r="2186" spans="38:44" ht="11.25" customHeight="1" x14ac:dyDescent="0.25">
      <c r="AL2186" s="30" t="s">
        <v>38</v>
      </c>
      <c r="AM2186" s="29">
        <f>_xll.qlInterestRateIndexFixingDate(IborIndex&amp;Tenor,AN2186,Trigger)</f>
        <v>54732</v>
      </c>
      <c r="AN2186" s="29">
        <f>_xll.qlCalendarAdvance(Calendar,AN2185,AL2186,"f",,Trigger)</f>
        <v>54736</v>
      </c>
      <c r="AO2186" s="29">
        <f>_xll.qlInterestRateIndexMaturity(IborIndex&amp;Tenor,AN2186,Trigger)</f>
        <v>54766</v>
      </c>
      <c r="AP2186" s="66">
        <f>_xll.qlIndexFixing($Z$5,AM2186,,Trigger)</f>
        <v>1.6043298298443531E-2</v>
      </c>
      <c r="AQ2186" s="66">
        <f>_xll.qlIndexFixing($AS$1,AN2186,,Trigger)</f>
        <v>1.6117341452894229E-2</v>
      </c>
      <c r="AR2186" s="189">
        <f t="shared" si="50"/>
        <v>-0.7404315445069809</v>
      </c>
    </row>
    <row r="2187" spans="38:44" ht="11.25" customHeight="1" x14ac:dyDescent="0.25">
      <c r="AL2187" s="30" t="s">
        <v>38</v>
      </c>
      <c r="AM2187" s="29">
        <f>_xll.qlInterestRateIndexFixingDate(IborIndex&amp;Tenor,AN2187,Trigger)</f>
        <v>54739</v>
      </c>
      <c r="AN2187" s="29">
        <f>_xll.qlCalendarAdvance(Calendar,AN2186,AL2187,"f",,Trigger)</f>
        <v>54743</v>
      </c>
      <c r="AO2187" s="29">
        <f>_xll.qlInterestRateIndexMaturity(IborIndex&amp;Tenor,AN2187,Trigger)</f>
        <v>54773</v>
      </c>
      <c r="AP2187" s="66">
        <f>_xll.qlIndexFixing($Z$5,AM2187,,Trigger)</f>
        <v>1.6043269350074496E-2</v>
      </c>
      <c r="AQ2187" s="66">
        <f>_xll.qlIndexFixing($AS$1,AN2187,,Trigger)</f>
        <v>1.6115397490835404E-2</v>
      </c>
      <c r="AR2187" s="189">
        <f t="shared" si="50"/>
        <v>-0.72128140760907566</v>
      </c>
    </row>
    <row r="2188" spans="38:44" ht="11.25" customHeight="1" x14ac:dyDescent="0.25">
      <c r="AL2188" s="30" t="s">
        <v>38</v>
      </c>
      <c r="AM2188" s="29">
        <f>_xll.qlInterestRateIndexFixingDate(IborIndex&amp;Tenor,AN2188,Trigger)</f>
        <v>54746</v>
      </c>
      <c r="AN2188" s="29">
        <f>_xll.qlCalendarAdvance(Calendar,AN2187,AL2188,"f",,Trigger)</f>
        <v>54750</v>
      </c>
      <c r="AO2188" s="29">
        <f>_xll.qlInterestRateIndexMaturity(IborIndex&amp;Tenor,AN2188,Trigger)</f>
        <v>54780</v>
      </c>
      <c r="AP2188" s="66">
        <f>_xll.qlIndexFixing($Z$5,AM2188,,Trigger)</f>
        <v>1.6043148916168981E-2</v>
      </c>
      <c r="AQ2188" s="66">
        <f>_xll.qlIndexFixing($AS$1,AN2188,,Trigger)</f>
        <v>1.6113420647741183E-2</v>
      </c>
      <c r="AR2188" s="189">
        <f t="shared" si="50"/>
        <v>-0.70271731572202345</v>
      </c>
    </row>
    <row r="2189" spans="38:44" ht="11.25" customHeight="1" x14ac:dyDescent="0.25">
      <c r="AL2189" s="30" t="s">
        <v>38</v>
      </c>
      <c r="AM2189" s="29">
        <f>_xll.qlInterestRateIndexFixingDate(IborIndex&amp;Tenor,AN2189,Trigger)</f>
        <v>54753</v>
      </c>
      <c r="AN2189" s="29">
        <f>_xll.qlCalendarAdvance(Calendar,AN2188,AL2189,"f",,Trigger)</f>
        <v>54757</v>
      </c>
      <c r="AO2189" s="29">
        <f>_xll.qlInterestRateIndexMaturity(IborIndex&amp;Tenor,AN2189,Trigger)</f>
        <v>54788</v>
      </c>
      <c r="AP2189" s="66">
        <f>_xll.qlIndexFixing($Z$5,AM2189,,Trigger)</f>
        <v>1.6043270677321624E-2</v>
      </c>
      <c r="AQ2189" s="66">
        <f>_xll.qlIndexFixing($AS$1,AN2189,,Trigger)</f>
        <v>1.6111410923619063E-2</v>
      </c>
      <c r="AR2189" s="189">
        <f t="shared" si="50"/>
        <v>-0.68140246297438556</v>
      </c>
    </row>
    <row r="2190" spans="38:44" ht="11.25" customHeight="1" x14ac:dyDescent="0.25">
      <c r="AL2190" s="30" t="s">
        <v>38</v>
      </c>
      <c r="AM2190" s="29">
        <f>_xll.qlInterestRateIndexFixingDate(IborIndex&amp;Tenor,AN2190,Trigger)</f>
        <v>54760</v>
      </c>
      <c r="AN2190" s="29">
        <f>_xll.qlCalendarAdvance(Calendar,AN2189,AL2190,"f",,Trigger)</f>
        <v>54764</v>
      </c>
      <c r="AO2190" s="29">
        <f>_xll.qlInterestRateIndexMaturity(IborIndex&amp;Tenor,AN2190,Trigger)</f>
        <v>54795</v>
      </c>
      <c r="AP2190" s="66">
        <f>_xll.qlIndexFixing($Z$5,AM2190,,Trigger)</f>
        <v>1.604296008001891E-2</v>
      </c>
      <c r="AQ2190" s="66">
        <f>_xll.qlIndexFixing($AS$1,AN2190,,Trigger)</f>
        <v>1.610936831849652E-2</v>
      </c>
      <c r="AR2190" s="189">
        <f t="shared" si="50"/>
        <v>-0.66408238477609627</v>
      </c>
    </row>
    <row r="2191" spans="38:44" ht="11.25" customHeight="1" x14ac:dyDescent="0.25">
      <c r="AL2191" s="30" t="s">
        <v>38</v>
      </c>
      <c r="AM2191" s="29">
        <f>_xll.qlInterestRateIndexFixingDate(IborIndex&amp;Tenor,AN2191,Trigger)</f>
        <v>54767</v>
      </c>
      <c r="AN2191" s="29">
        <f>_xll.qlCalendarAdvance(Calendar,AN2190,AL2191,"f",,Trigger)</f>
        <v>54771</v>
      </c>
      <c r="AO2191" s="29">
        <f>_xll.qlInterestRateIndexMaturity(IborIndex&amp;Tenor,AN2191,Trigger)</f>
        <v>54802</v>
      </c>
      <c r="AP2191" s="66">
        <f>_xll.qlIndexFixing($Z$5,AM2191,,Trigger)</f>
        <v>1.6042557381455384E-2</v>
      </c>
      <c r="AQ2191" s="66">
        <f>_xll.qlIndexFixing($AS$1,AN2191,,Trigger)</f>
        <v>1.6107292832383546E-2</v>
      </c>
      <c r="AR2191" s="189">
        <f t="shared" si="50"/>
        <v>-0.64735450928162663</v>
      </c>
    </row>
    <row r="2192" spans="38:44" ht="11.25" customHeight="1" x14ac:dyDescent="0.25">
      <c r="AL2192" s="30" t="s">
        <v>38</v>
      </c>
      <c r="AM2192" s="29">
        <f>_xll.qlInterestRateIndexFixingDate(IborIndex&amp;Tenor,AN2192,Trigger)</f>
        <v>54774</v>
      </c>
      <c r="AN2192" s="29">
        <f>_xll.qlCalendarAdvance(Calendar,AN2191,AL2192,"f",,Trigger)</f>
        <v>54778</v>
      </c>
      <c r="AO2192" s="29">
        <f>_xll.qlInterestRateIndexMaturity(IborIndex&amp;Tenor,AN2192,Trigger)</f>
        <v>54809</v>
      </c>
      <c r="AP2192" s="66">
        <f>_xll.qlIndexFixing($Z$5,AM2192,,Trigger)</f>
        <v>1.6042062382489695E-2</v>
      </c>
      <c r="AQ2192" s="66">
        <f>_xll.qlIndexFixing($AS$1,AN2192,,Trigger)</f>
        <v>1.6105184465300126E-2</v>
      </c>
      <c r="AR2192" s="189">
        <f t="shared" si="50"/>
        <v>-0.63122082810430913</v>
      </c>
    </row>
    <row r="2193" spans="38:44" ht="11.25" customHeight="1" x14ac:dyDescent="0.25">
      <c r="AL2193" s="30" t="s">
        <v>38</v>
      </c>
      <c r="AM2193" s="29">
        <f>_xll.qlInterestRateIndexFixingDate(IborIndex&amp;Tenor,AN2193,Trigger)</f>
        <v>54781</v>
      </c>
      <c r="AN2193" s="29">
        <f>_xll.qlCalendarAdvance(Calendar,AN2192,AL2193,"f",,Trigger)</f>
        <v>54785</v>
      </c>
      <c r="AO2193" s="29">
        <f>_xll.qlInterestRateIndexMaturity(IborIndex&amp;Tenor,AN2193,Trigger)</f>
        <v>54816</v>
      </c>
      <c r="AP2193" s="66">
        <f>_xll.qlIndexFixing($Z$5,AM2193,,Trigger)</f>
        <v>1.6041474883988233E-2</v>
      </c>
      <c r="AQ2193" s="66">
        <f>_xll.qlIndexFixing($AS$1,AN2193,,Trigger)</f>
        <v>1.610304321727124E-2</v>
      </c>
      <c r="AR2193" s="189">
        <f t="shared" si="50"/>
        <v>-0.61568333283006793</v>
      </c>
    </row>
    <row r="2194" spans="38:44" ht="11.25" customHeight="1" x14ac:dyDescent="0.25">
      <c r="AL2194" s="30" t="s">
        <v>38</v>
      </c>
      <c r="AM2194" s="29">
        <f>_xll.qlInterestRateIndexFixingDate(IborIndex&amp;Tenor,AN2194,Trigger)</f>
        <v>54788</v>
      </c>
      <c r="AN2194" s="29">
        <f>_xll.qlCalendarAdvance(Calendar,AN2193,AL2194,"f",,Trigger)</f>
        <v>54792</v>
      </c>
      <c r="AO2194" s="29">
        <f>_xll.qlInterestRateIndexMaturity(IborIndex&amp;Tenor,AN2194,Trigger)</f>
        <v>54823</v>
      </c>
      <c r="AP2194" s="66">
        <f>_xll.qlIndexFixing($Z$5,AM2194,,Trigger)</f>
        <v>1.6040794686817388E-2</v>
      </c>
      <c r="AQ2194" s="66">
        <f>_xll.qlIndexFixing($AS$1,AN2194,,Trigger)</f>
        <v>1.6100869088311875E-2</v>
      </c>
      <c r="AR2194" s="189">
        <f t="shared" si="50"/>
        <v>-0.60074401494487195</v>
      </c>
    </row>
    <row r="2195" spans="38:44" ht="11.25" customHeight="1" x14ac:dyDescent="0.25">
      <c r="AL2195" s="30" t="s">
        <v>38</v>
      </c>
      <c r="AM2195" s="29">
        <f>_xll.qlInterestRateIndexFixingDate(IborIndex&amp;Tenor,AN2195,Trigger)</f>
        <v>54795</v>
      </c>
      <c r="AN2195" s="29">
        <f>_xll.qlCalendarAdvance(Calendar,AN2194,AL2195,"f",,Trigger)</f>
        <v>54799</v>
      </c>
      <c r="AO2195" s="29">
        <f>_xll.qlInterestRateIndexMaturity(IborIndex&amp;Tenor,AN2195,Trigger)</f>
        <v>54830</v>
      </c>
      <c r="AP2195" s="66">
        <f>_xll.qlIndexFixing($Z$5,AM2195,,Trigger)</f>
        <v>1.60400215918487E-2</v>
      </c>
      <c r="AQ2195" s="66">
        <f>_xll.qlIndexFixing($AS$1,AN2195,,Trigger)</f>
        <v>1.6098662078434522E-2</v>
      </c>
      <c r="AR2195" s="189">
        <f t="shared" si="50"/>
        <v>-0.58640486585822416</v>
      </c>
    </row>
    <row r="2196" spans="38:44" ht="11.25" customHeight="1" x14ac:dyDescent="0.25">
      <c r="AL2196" s="30" t="s">
        <v>38</v>
      </c>
      <c r="AM2196" s="29">
        <f>_xll.qlInterestRateIndexFixingDate(IborIndex&amp;Tenor,AN2196,Trigger)</f>
        <v>54802</v>
      </c>
      <c r="AN2196" s="29">
        <f>_xll.qlCalendarAdvance(Calendar,AN2195,AL2196,"f",,Trigger)</f>
        <v>54806</v>
      </c>
      <c r="AO2196" s="29">
        <f>_xll.qlInterestRateIndexMaturity(IborIndex&amp;Tenor,AN2196,Trigger)</f>
        <v>54837</v>
      </c>
      <c r="AP2196" s="66">
        <f>_xll.qlIndexFixing($Z$5,AM2196,,Trigger)</f>
        <v>1.6039155399956293E-2</v>
      </c>
      <c r="AQ2196" s="66">
        <f>_xll.qlIndexFixing($AS$1,AN2196,,Trigger)</f>
        <v>1.6096422187669157E-2</v>
      </c>
      <c r="AR2196" s="189">
        <f t="shared" si="50"/>
        <v>-0.57266787712863954</v>
      </c>
    </row>
    <row r="2197" spans="38:44" ht="11.25" customHeight="1" x14ac:dyDescent="0.25">
      <c r="AL2197" s="30" t="s">
        <v>38</v>
      </c>
      <c r="AM2197" s="29">
        <f>_xll.qlInterestRateIndexFixingDate(IborIndex&amp;Tenor,AN2197,Trigger)</f>
        <v>54809</v>
      </c>
      <c r="AN2197" s="29">
        <f>_xll.qlCalendarAdvance(Calendar,AN2196,AL2197,"f",,Trigger)</f>
        <v>54813</v>
      </c>
      <c r="AO2197" s="29">
        <f>_xll.qlInterestRateIndexMaturity(IborIndex&amp;Tenor,AN2197,Trigger)</f>
        <v>54844</v>
      </c>
      <c r="AP2197" s="66">
        <f>_xll.qlIndexFixing($Z$5,AM2197,,Trigger)</f>
        <v>1.6038195912006559E-2</v>
      </c>
      <c r="AQ2197" s="66">
        <f>_xll.qlIndexFixing($AS$1,AN2197,,Trigger)</f>
        <v>1.6094149416025771E-2</v>
      </c>
      <c r="AR2197" s="189">
        <f t="shared" si="50"/>
        <v>-0.5595350401921273</v>
      </c>
    </row>
    <row r="2198" spans="38:44" ht="11.25" customHeight="1" x14ac:dyDescent="0.25">
      <c r="AL2198" s="30" t="s">
        <v>38</v>
      </c>
      <c r="AM2198" s="29">
        <f>_xll.qlInterestRateIndexFixingDate(IborIndex&amp;Tenor,AN2198,Trigger)</f>
        <v>54816</v>
      </c>
      <c r="AN2198" s="29">
        <f>_xll.qlCalendarAdvance(Calendar,AN2197,AL2198,"f",,Trigger)</f>
        <v>54820</v>
      </c>
      <c r="AO2198" s="29">
        <f>_xll.qlInterestRateIndexMaturity(IborIndex&amp;Tenor,AN2198,Trigger)</f>
        <v>54848</v>
      </c>
      <c r="AP2198" s="66">
        <f>_xll.qlIndexFixing($Z$5,AM2198,,Trigger)</f>
        <v>1.6036319427182071E-2</v>
      </c>
      <c r="AQ2198" s="66">
        <f>_xll.qlIndexFixing($AS$1,AN2198,,Trigger)</f>
        <v>1.6091074641761641E-2</v>
      </c>
      <c r="AR2198" s="189">
        <f t="shared" si="50"/>
        <v>-0.54755214579569467</v>
      </c>
    </row>
    <row r="2199" spans="38:44" ht="11.25" customHeight="1" x14ac:dyDescent="0.25">
      <c r="AL2199" s="30" t="s">
        <v>38</v>
      </c>
      <c r="AM2199" s="29">
        <f>_xll.qlInterestRateIndexFixingDate(IborIndex&amp;Tenor,AN2199,Trigger)</f>
        <v>54823</v>
      </c>
      <c r="AN2199" s="29">
        <f>_xll.qlCalendarAdvance(Calendar,AN2198,AL2199,"f",,Trigger)</f>
        <v>54827</v>
      </c>
      <c r="AO2199" s="29">
        <f>_xll.qlInterestRateIndexMaturity(IborIndex&amp;Tenor,AN2199,Trigger)</f>
        <v>54855</v>
      </c>
      <c r="AP2199" s="66">
        <f>_xll.qlIndexFixing($Z$5,AM2199,,Trigger)</f>
        <v>1.6035193024285403E-2</v>
      </c>
      <c r="AQ2199" s="66">
        <f>_xll.qlIndexFixing($AS$1,AN2199,,Trigger)</f>
        <v>1.6088745919055545E-2</v>
      </c>
      <c r="AR2199" s="189">
        <f t="shared" si="50"/>
        <v>-0.53552894770141779</v>
      </c>
    </row>
    <row r="2200" spans="38:44" ht="11.25" customHeight="1" x14ac:dyDescent="0.25">
      <c r="AL2200" s="30" t="s">
        <v>38</v>
      </c>
      <c r="AM2200" s="29">
        <f>_xll.qlInterestRateIndexFixingDate(IborIndex&amp;Tenor,AN2200,Trigger)</f>
        <v>54830</v>
      </c>
      <c r="AN2200" s="29">
        <f>_xll.qlCalendarAdvance(Calendar,AN2199,AL2200,"f",,Trigger)</f>
        <v>54834</v>
      </c>
      <c r="AO2200" s="29">
        <f>_xll.qlInterestRateIndexMaturity(IborIndex&amp;Tenor,AN2200,Trigger)</f>
        <v>54862</v>
      </c>
      <c r="AP2200" s="66">
        <f>_xll.qlIndexFixing($Z$5,AM2200,,Trigger)</f>
        <v>1.6033972783160114E-2</v>
      </c>
      <c r="AQ2200" s="66">
        <f>_xll.qlIndexFixing($AS$1,AN2200,,Trigger)</f>
        <v>1.6086384321332452E-2</v>
      </c>
      <c r="AR2200" s="189">
        <f t="shared" si="50"/>
        <v>-0.52411538172338767</v>
      </c>
    </row>
    <row r="2201" spans="38:44" ht="11.25" customHeight="1" x14ac:dyDescent="0.25">
      <c r="AL2201" s="30" t="s">
        <v>38</v>
      </c>
      <c r="AM2201" s="29">
        <f>_xll.qlInterestRateIndexFixingDate(IborIndex&amp;Tenor,AN2201,Trigger)</f>
        <v>54837</v>
      </c>
      <c r="AN2201" s="29">
        <f>_xll.qlCalendarAdvance(Calendar,AN2200,AL2201,"f",,Trigger)</f>
        <v>54841</v>
      </c>
      <c r="AO2201" s="29">
        <f>_xll.qlInterestRateIndexMaturity(IborIndex&amp;Tenor,AN2201,Trigger)</f>
        <v>54869</v>
      </c>
      <c r="AP2201" s="66">
        <f>_xll.qlIndexFixing($Z$5,AM2201,,Trigger)</f>
        <v>1.603265850471404E-2</v>
      </c>
      <c r="AQ2201" s="66">
        <f>_xll.qlIndexFixing($AS$1,AN2201,,Trigger)</f>
        <v>1.6083989848629479E-2</v>
      </c>
      <c r="AR2201" s="189">
        <f t="shared" si="50"/>
        <v>-0.51331343915439476</v>
      </c>
    </row>
    <row r="2202" spans="38:44" ht="11.25" customHeight="1" x14ac:dyDescent="0.25">
      <c r="AL2202" s="30" t="s">
        <v>38</v>
      </c>
      <c r="AM2202" s="29">
        <f>_xll.qlInterestRateIndexFixingDate(IborIndex&amp;Tenor,AN2202,Trigger)</f>
        <v>54844</v>
      </c>
      <c r="AN2202" s="29">
        <f>_xll.qlCalendarAdvance(Calendar,AN2201,AL2202,"f",,Trigger)</f>
        <v>54848</v>
      </c>
      <c r="AO2202" s="29">
        <f>_xll.qlInterestRateIndexMaturity(IborIndex&amp;Tenor,AN2202,Trigger)</f>
        <v>54879</v>
      </c>
      <c r="AP2202" s="66">
        <f>_xll.qlIndexFixing($Z$5,AM2202,,Trigger)</f>
        <v>1.6031992062242328E-2</v>
      </c>
      <c r="AQ2202" s="66">
        <f>_xll.qlIndexFixing($AS$1,AN2202,,Trigger)</f>
        <v>1.6082292345420413E-2</v>
      </c>
      <c r="AR2202" s="189">
        <f t="shared" si="50"/>
        <v>-0.50300283178084793</v>
      </c>
    </row>
    <row r="2203" spans="38:44" ht="11.25" customHeight="1" x14ac:dyDescent="0.25">
      <c r="AL2203" s="30" t="s">
        <v>38</v>
      </c>
      <c r="AM2203" s="29">
        <f>_xll.qlInterestRateIndexFixingDate(IborIndex&amp;Tenor,AN2203,Trigger)</f>
        <v>54851</v>
      </c>
      <c r="AN2203" s="29">
        <f>_xll.qlCalendarAdvance(Calendar,AN2202,AL2203,"f",,Trigger)</f>
        <v>54855</v>
      </c>
      <c r="AO2203" s="29">
        <f>_xll.qlInterestRateIndexMaturity(IborIndex&amp;Tenor,AN2203,Trigger)</f>
        <v>54890</v>
      </c>
      <c r="AP2203" s="66">
        <f>_xll.qlIndexFixing($Z$5,AM2203,,Trigger)</f>
        <v>1.6031421681096805E-2</v>
      </c>
      <c r="AQ2203" s="66">
        <f>_xll.qlIndexFixing($AS$1,AN2203,,Trigger)</f>
        <v>1.6080001719169994E-2</v>
      </c>
      <c r="AR2203" s="189">
        <f t="shared" si="50"/>
        <v>-0.48580038073189891</v>
      </c>
    </row>
    <row r="2204" spans="38:44" ht="11.25" customHeight="1" x14ac:dyDescent="0.25">
      <c r="AL2204" s="30" t="s">
        <v>38</v>
      </c>
      <c r="AM2204" s="29">
        <f>_xll.qlInterestRateIndexFixingDate(IborIndex&amp;Tenor,AN2204,Trigger)</f>
        <v>54858</v>
      </c>
      <c r="AN2204" s="29">
        <f>_xll.qlCalendarAdvance(Calendar,AN2203,AL2204,"f",,Trigger)</f>
        <v>54862</v>
      </c>
      <c r="AO2204" s="29">
        <f>_xll.qlInterestRateIndexMaturity(IborIndex&amp;Tenor,AN2204,Trigger)</f>
        <v>54893</v>
      </c>
      <c r="AP2204" s="66">
        <f>_xll.qlIndexFixing($Z$5,AM2204,,Trigger)</f>
        <v>1.6028850480829249E-2</v>
      </c>
      <c r="AQ2204" s="66">
        <f>_xll.qlIndexFixing($AS$1,AN2204,,Trigger)</f>
        <v>1.6077319351783526E-2</v>
      </c>
      <c r="AR2204" s="189">
        <f t="shared" si="50"/>
        <v>-0.48468870954276877</v>
      </c>
    </row>
    <row r="2205" spans="38:44" ht="11.25" customHeight="1" x14ac:dyDescent="0.25">
      <c r="AL2205" s="30" t="s">
        <v>38</v>
      </c>
      <c r="AM2205" s="29">
        <f>_xll.qlInterestRateIndexFixingDate(IborIndex&amp;Tenor,AN2205,Trigger)</f>
        <v>54865</v>
      </c>
      <c r="AN2205" s="29">
        <f>_xll.qlCalendarAdvance(Calendar,AN2204,AL2205,"f",,Trigger)</f>
        <v>54869</v>
      </c>
      <c r="AO2205" s="29">
        <f>_xll.qlInterestRateIndexMaturity(IborIndex&amp;Tenor,AN2205,Trigger)</f>
        <v>54900</v>
      </c>
      <c r="AP2205" s="66">
        <f>_xll.qlIndexFixing($Z$5,AM2205,,Trigger)</f>
        <v>1.6027137456216766E-2</v>
      </c>
      <c r="AQ2205" s="66">
        <f>_xll.qlIndexFixing($AS$1,AN2205,,Trigger)</f>
        <v>1.6074783533890358E-2</v>
      </c>
      <c r="AR2205" s="189">
        <f t="shared" si="50"/>
        <v>-0.47646077673591664</v>
      </c>
    </row>
    <row r="2206" spans="38:44" ht="11.25" customHeight="1" x14ac:dyDescent="0.25">
      <c r="AL2206" s="30" t="s">
        <v>38</v>
      </c>
      <c r="AM2206" s="29">
        <f>_xll.qlInterestRateIndexFixingDate(IborIndex&amp;Tenor,AN2206,Trigger)</f>
        <v>54872</v>
      </c>
      <c r="AN2206" s="29">
        <f>_xll.qlCalendarAdvance(Calendar,AN2205,AL2206,"f",,Trigger)</f>
        <v>54876</v>
      </c>
      <c r="AO2206" s="29">
        <f>_xll.qlInterestRateIndexMaturity(IborIndex&amp;Tenor,AN2206,Trigger)</f>
        <v>54907</v>
      </c>
      <c r="AP2206" s="66">
        <f>_xll.qlIndexFixing($Z$5,AM2206,,Trigger)</f>
        <v>1.6025329343522361E-2</v>
      </c>
      <c r="AQ2206" s="66">
        <f>_xll.qlIndexFixing($AS$1,AN2206,,Trigger)</f>
        <v>1.6071697323895896E-2</v>
      </c>
      <c r="AR2206" s="189">
        <f t="shared" si="50"/>
        <v>-0.46367980373534373</v>
      </c>
    </row>
    <row r="2207" spans="38:44" ht="11.25" customHeight="1" x14ac:dyDescent="0.25">
      <c r="AL2207" s="30" t="s">
        <v>38</v>
      </c>
      <c r="AM2207" s="29">
        <f>_xll.qlInterestRateIndexFixingDate(IborIndex&amp;Tenor,AN2207,Trigger)</f>
        <v>54879</v>
      </c>
      <c r="AN2207" s="29">
        <f>_xll.qlCalendarAdvance(Calendar,AN2206,AL2207,"f",,Trigger)</f>
        <v>54883</v>
      </c>
      <c r="AO2207" s="29">
        <f>_xll.qlInterestRateIndexMaturity(IborIndex&amp;Tenor,AN2207,Trigger)</f>
        <v>54913</v>
      </c>
      <c r="AP2207" s="66">
        <f>_xll.qlIndexFixing($Z$5,AM2207,,Trigger)</f>
        <v>1.6023213582590401E-2</v>
      </c>
      <c r="AQ2207" s="66">
        <f>_xll.qlIndexFixing($AS$1,AN2207,,Trigger)</f>
        <v>1.6069613256079474E-2</v>
      </c>
      <c r="AR2207" s="189">
        <f t="shared" si="50"/>
        <v>-0.4639967348907259</v>
      </c>
    </row>
    <row r="2208" spans="38:44" ht="11.25" customHeight="1" x14ac:dyDescent="0.25">
      <c r="AL2208" s="30" t="s">
        <v>38</v>
      </c>
      <c r="AM2208" s="29">
        <f>_xll.qlInterestRateIndexFixingDate(IborIndex&amp;Tenor,AN2208,Trigger)</f>
        <v>54884</v>
      </c>
      <c r="AN2208" s="29">
        <f>_xll.qlCalendarAdvance(Calendar,AN2207,AL2208,"f",,Trigger)</f>
        <v>54890</v>
      </c>
      <c r="AO2208" s="29">
        <f>_xll.qlInterestRateIndexMaturity(IborIndex&amp;Tenor,AN2208,Trigger)</f>
        <v>54920</v>
      </c>
      <c r="AP2208" s="66">
        <f>_xll.qlIndexFixing($Z$5,AM2208,,Trigger)</f>
        <v>1.6021221622412263E-2</v>
      </c>
      <c r="AQ2208" s="66">
        <f>_xll.qlIndexFixing($AS$1,AN2208,,Trigger)</f>
        <v>1.6066978796206721E-2</v>
      </c>
      <c r="AR2208" s="189">
        <f t="shared" si="50"/>
        <v>-0.45757173794458428</v>
      </c>
    </row>
    <row r="2209" spans="38:44" ht="11.25" customHeight="1" x14ac:dyDescent="0.25">
      <c r="AL2209" s="30" t="s">
        <v>38</v>
      </c>
      <c r="AM2209" s="29">
        <f>_xll.qlInterestRateIndexFixingDate(IborIndex&amp;Tenor,AN2209,Trigger)</f>
        <v>54893</v>
      </c>
      <c r="AN2209" s="29">
        <f>_xll.qlCalendarAdvance(Calendar,AN2208,AL2209,"f",,Trigger)</f>
        <v>54897</v>
      </c>
      <c r="AO2209" s="29">
        <f>_xll.qlInterestRateIndexMaturity(IborIndex&amp;Tenor,AN2209,Trigger)</f>
        <v>54927</v>
      </c>
      <c r="AP2209" s="66">
        <f>_xll.qlIndexFixing($Z$5,AM2209,,Trigger)</f>
        <v>1.6019133995325063E-2</v>
      </c>
      <c r="AQ2209" s="66">
        <f>_xll.qlIndexFixing($AS$1,AN2209,,Trigger)</f>
        <v>1.6064311455718239E-2</v>
      </c>
      <c r="AR2209" s="189">
        <f t="shared" si="50"/>
        <v>-0.45177460393175384</v>
      </c>
    </row>
    <row r="2210" spans="38:44" ht="11.25" customHeight="1" x14ac:dyDescent="0.25">
      <c r="AL2210" s="30" t="s">
        <v>38</v>
      </c>
      <c r="AM2210" s="29">
        <f>_xll.qlInterestRateIndexFixingDate(IborIndex&amp;Tenor,AN2210,Trigger)</f>
        <v>54900</v>
      </c>
      <c r="AN2210" s="29">
        <f>_xll.qlCalendarAdvance(Calendar,AN2209,AL2210,"f",,Trigger)</f>
        <v>54904</v>
      </c>
      <c r="AO2210" s="29">
        <f>_xll.qlInterestRateIndexMaturity(IborIndex&amp;Tenor,AN2210,Trigger)</f>
        <v>54934</v>
      </c>
      <c r="AP2210" s="66">
        <f>_xll.qlIndexFixing($Z$5,AM2210,,Trigger)</f>
        <v>1.6016950502234728E-2</v>
      </c>
      <c r="AQ2210" s="66">
        <f>_xll.qlIndexFixing($AS$1,AN2210,,Trigger)</f>
        <v>1.606161123463401E-2</v>
      </c>
      <c r="AR2210" s="189">
        <f t="shared" si="50"/>
        <v>-0.44660732399282033</v>
      </c>
    </row>
    <row r="2211" spans="38:44" ht="11.25" customHeight="1" x14ac:dyDescent="0.25">
      <c r="AL2211" s="30" t="s">
        <v>38</v>
      </c>
      <c r="AM2211" s="29">
        <f>_xll.qlInterestRateIndexFixingDate(IborIndex&amp;Tenor,AN2211,Trigger)</f>
        <v>54907</v>
      </c>
      <c r="AN2211" s="29">
        <f>_xll.qlCalendarAdvance(Calendar,AN2210,AL2211,"f",,Trigger)</f>
        <v>54911</v>
      </c>
      <c r="AO2211" s="29">
        <f>_xll.qlInterestRateIndexMaturity(IborIndex&amp;Tenor,AN2211,Trigger)</f>
        <v>54942</v>
      </c>
      <c r="AP2211" s="66">
        <f>_xll.qlIndexFixing($Z$5,AM2211,,Trigger)</f>
        <v>1.6014855490395621E-2</v>
      </c>
      <c r="AQ2211" s="66">
        <f>_xll.qlIndexFixing($AS$1,AN2211,,Trigger)</f>
        <v>1.6058878132981513E-2</v>
      </c>
      <c r="AR2211" s="189">
        <f t="shared" si="50"/>
        <v>-0.44022642585891947</v>
      </c>
    </row>
    <row r="2212" spans="38:44" ht="11.25" customHeight="1" x14ac:dyDescent="0.25">
      <c r="AL2212" s="30" t="s">
        <v>38</v>
      </c>
      <c r="AM2212" s="29">
        <f>_xll.qlInterestRateIndexFixingDate(IborIndex&amp;Tenor,AN2212,Trigger)</f>
        <v>54914</v>
      </c>
      <c r="AN2212" s="29">
        <f>_xll.qlCalendarAdvance(Calendar,AN2211,AL2212,"f",,Trigger)</f>
        <v>54918</v>
      </c>
      <c r="AO2212" s="29">
        <f>_xll.qlInterestRateIndexMaturity(IborIndex&amp;Tenor,AN2212,Trigger)</f>
        <v>54949</v>
      </c>
      <c r="AP2212" s="66">
        <f>_xll.qlIndexFixing($Z$5,AM2212,,Trigger)</f>
        <v>1.6012472668177374E-2</v>
      </c>
      <c r="AQ2212" s="66">
        <f>_xll.qlIndexFixing($AS$1,AN2212,,Trigger)</f>
        <v>1.6056112150783231E-2</v>
      </c>
      <c r="AR2212" s="189">
        <f t="shared" si="50"/>
        <v>-0.4363948260585615</v>
      </c>
    </row>
    <row r="2213" spans="38:44" ht="11.25" customHeight="1" x14ac:dyDescent="0.25">
      <c r="AL2213" s="30" t="s">
        <v>38</v>
      </c>
      <c r="AM2213" s="29">
        <f>_xll.qlInterestRateIndexFixingDate(IborIndex&amp;Tenor,AN2213,Trigger)</f>
        <v>54921</v>
      </c>
      <c r="AN2213" s="29">
        <f>_xll.qlCalendarAdvance(Calendar,AN2212,AL2213,"f",,Trigger)</f>
        <v>54925</v>
      </c>
      <c r="AO2213" s="29">
        <f>_xll.qlInterestRateIndexMaturity(IborIndex&amp;Tenor,AN2213,Trigger)</f>
        <v>54956</v>
      </c>
      <c r="AP2213" s="66">
        <f>_xll.qlIndexFixing($Z$5,AM2213,,Trigger)</f>
        <v>1.6009993364220397E-2</v>
      </c>
      <c r="AQ2213" s="66">
        <f>_xll.qlIndexFixing($AS$1,AN2213,,Trigger)</f>
        <v>1.605331328806664E-2</v>
      </c>
      <c r="AR2213" s="189">
        <f t="shared" si="50"/>
        <v>-0.43319923846242558</v>
      </c>
    </row>
    <row r="2214" spans="38:44" ht="11.25" customHeight="1" x14ac:dyDescent="0.25">
      <c r="AL2214" s="30" t="s">
        <v>38</v>
      </c>
      <c r="AM2214" s="29">
        <f>_xll.qlInterestRateIndexFixingDate(IborIndex&amp;Tenor,AN2214,Trigger)</f>
        <v>54928</v>
      </c>
      <c r="AN2214" s="29">
        <f>_xll.qlCalendarAdvance(Calendar,AN2213,AL2214,"f",,Trigger)</f>
        <v>54932</v>
      </c>
      <c r="AO2214" s="29">
        <f>_xll.qlInterestRateIndexMaturity(IborIndex&amp;Tenor,AN2214,Trigger)</f>
        <v>54963</v>
      </c>
      <c r="AP2214" s="66">
        <f>_xll.qlIndexFixing($Z$5,AM2214,,Trigger)</f>
        <v>1.6007417379434917E-2</v>
      </c>
      <c r="AQ2214" s="66">
        <f>_xll.qlIndexFixing($AS$1,AN2214,,Trigger)</f>
        <v>1.6050481544854223E-2</v>
      </c>
      <c r="AR2214" s="189">
        <f t="shared" si="50"/>
        <v>-0.43064165419305633</v>
      </c>
    </row>
    <row r="2215" spans="38:44" ht="11.25" customHeight="1" x14ac:dyDescent="0.25">
      <c r="AL2215" s="30" t="s">
        <v>38</v>
      </c>
      <c r="AM2215" s="29">
        <f>_xll.qlInterestRateIndexFixingDate(IborIndex&amp;Tenor,AN2215,Trigger)</f>
        <v>54935</v>
      </c>
      <c r="AN2215" s="29">
        <f>_xll.qlCalendarAdvance(Calendar,AN2214,AL2215,"f",,Trigger)</f>
        <v>54939</v>
      </c>
      <c r="AO2215" s="29">
        <f>_xll.qlInterestRateIndexMaturity(IborIndex&amp;Tenor,AN2215,Trigger)</f>
        <v>54969</v>
      </c>
      <c r="AP2215" s="66">
        <f>_xll.qlIndexFixing($Z$5,AM2215,,Trigger)</f>
        <v>1.6004588078896376E-2</v>
      </c>
      <c r="AQ2215" s="66">
        <f>_xll.qlIndexFixing($AS$1,AN2215,,Trigger)</f>
        <v>1.6047616921168462E-2</v>
      </c>
      <c r="AR2215" s="189">
        <f t="shared" si="50"/>
        <v>-0.43028842272085921</v>
      </c>
    </row>
    <row r="2216" spans="38:44" ht="11.25" customHeight="1" x14ac:dyDescent="0.25">
      <c r="AL2216" s="30" t="s">
        <v>38</v>
      </c>
      <c r="AM2216" s="29">
        <f>_xll.qlInterestRateIndexFixingDate(IborIndex&amp;Tenor,AN2216,Trigger)</f>
        <v>54942</v>
      </c>
      <c r="AN2216" s="29">
        <f>_xll.qlCalendarAdvance(Calendar,AN2215,AL2216,"f",,Trigger)</f>
        <v>54946</v>
      </c>
      <c r="AO2216" s="29">
        <f>_xll.qlInterestRateIndexMaturity(IborIndex&amp;Tenor,AN2216,Trigger)</f>
        <v>54976</v>
      </c>
      <c r="AP2216" s="66">
        <f>_xll.qlIndexFixing($Z$5,AM2216,,Trigger)</f>
        <v>1.6001825209104759E-2</v>
      </c>
      <c r="AQ2216" s="66">
        <f>_xll.qlIndexFixing($AS$1,AN2216,,Trigger)</f>
        <v>1.6044719417036835E-2</v>
      </c>
      <c r="AR2216" s="189">
        <f t="shared" si="50"/>
        <v>-0.42894207932075989</v>
      </c>
    </row>
    <row r="2217" spans="38:44" ht="11.25" customHeight="1" x14ac:dyDescent="0.25">
      <c r="AL2217" s="30" t="s">
        <v>38</v>
      </c>
      <c r="AM2217" s="29">
        <f>_xll.qlInterestRateIndexFixingDate(IborIndex&amp;Tenor,AN2217,Trigger)</f>
        <v>54949</v>
      </c>
      <c r="AN2217" s="29">
        <f>_xll.qlCalendarAdvance(Calendar,AN2216,AL2217,"f",,Trigger)</f>
        <v>54953</v>
      </c>
      <c r="AO2217" s="29">
        <f>_xll.qlInterestRateIndexMaturity(IborIndex&amp;Tenor,AN2217,Trigger)</f>
        <v>54983</v>
      </c>
      <c r="AP2217" s="66">
        <f>_xll.qlIndexFixing($Z$5,AM2217,,Trigger)</f>
        <v>1.5998965079776717E-2</v>
      </c>
      <c r="AQ2217" s="66">
        <f>_xll.qlIndexFixing($AS$1,AN2217,,Trigger)</f>
        <v>1.604178903248682E-2</v>
      </c>
      <c r="AR2217" s="189">
        <f t="shared" si="50"/>
        <v>-0.42823952710102642</v>
      </c>
    </row>
    <row r="2218" spans="38:44" ht="11.25" customHeight="1" x14ac:dyDescent="0.25">
      <c r="AL2218" s="30" t="s">
        <v>38</v>
      </c>
      <c r="AM2218" s="29">
        <f>_xll.qlInterestRateIndexFixingDate(IborIndex&amp;Tenor,AN2218,Trigger)</f>
        <v>54956</v>
      </c>
      <c r="AN2218" s="29">
        <f>_xll.qlCalendarAdvance(Calendar,AN2217,AL2218,"f",,Trigger)</f>
        <v>54960</v>
      </c>
      <c r="AO2218" s="29">
        <f>_xll.qlInterestRateIndexMaturity(IborIndex&amp;Tenor,AN2218,Trigger)</f>
        <v>54990</v>
      </c>
      <c r="AP2218" s="66">
        <f>_xll.qlIndexFixing($Z$5,AM2218,,Trigger)</f>
        <v>1.5996007491828834E-2</v>
      </c>
      <c r="AQ2218" s="66">
        <f>_xll.qlIndexFixing($AS$1,AN2218,,Trigger)</f>
        <v>1.6038825767535903E-2</v>
      </c>
      <c r="AR2218" s="189">
        <f t="shared" si="50"/>
        <v>-0.4281827570706831</v>
      </c>
    </row>
    <row r="2219" spans="38:44" ht="11.25" customHeight="1" x14ac:dyDescent="0.25">
      <c r="AL2219" s="30" t="s">
        <v>38</v>
      </c>
      <c r="AM2219" s="29">
        <f>_xll.qlInterestRateIndexFixingDate(IborIndex&amp;Tenor,AN2219,Trigger)</f>
        <v>54963</v>
      </c>
      <c r="AN2219" s="29">
        <f>_xll.qlCalendarAdvance(Calendar,AN2218,AL2219,"f",,Trigger)</f>
        <v>54967</v>
      </c>
      <c r="AO2219" s="29">
        <f>_xll.qlInterestRateIndexMaturity(IborIndex&amp;Tenor,AN2219,Trigger)</f>
        <v>54997</v>
      </c>
      <c r="AP2219" s="66">
        <f>_xll.qlIndexFixing($Z$5,AM2219,,Trigger)</f>
        <v>1.5992952246209668E-2</v>
      </c>
      <c r="AQ2219" s="66">
        <f>_xll.qlIndexFixing($AS$1,AN2219,,Trigger)</f>
        <v>1.6035408558369577E-2</v>
      </c>
      <c r="AR2219" s="189">
        <f t="shared" si="50"/>
        <v>-0.42456312159908777</v>
      </c>
    </row>
    <row r="2220" spans="38:44" ht="11.25" customHeight="1" x14ac:dyDescent="0.25">
      <c r="AL2220" s="30" t="s">
        <v>38</v>
      </c>
      <c r="AM2220" s="29">
        <f>_xll.qlInterestRateIndexFixingDate(IborIndex&amp;Tenor,AN2220,Trigger)</f>
        <v>54970</v>
      </c>
      <c r="AN2220" s="29">
        <f>_xll.qlCalendarAdvance(Calendar,AN2219,AL2220,"f",,Trigger)</f>
        <v>54974</v>
      </c>
      <c r="AO2220" s="29">
        <f>_xll.qlInterestRateIndexMaturity(IborIndex&amp;Tenor,AN2220,Trigger)</f>
        <v>55005</v>
      </c>
      <c r="AP2220" s="66">
        <f>_xll.qlIndexFixing($Z$5,AM2220,,Trigger)</f>
        <v>1.5989920025038573E-2</v>
      </c>
      <c r="AQ2220" s="66">
        <f>_xll.qlIndexFixing($AS$1,AN2220,,Trigger)</f>
        <v>1.6032800596558761E-2</v>
      </c>
      <c r="AR2220" s="189">
        <f t="shared" si="50"/>
        <v>-0.42880571520187427</v>
      </c>
    </row>
    <row r="2221" spans="38:44" ht="11.25" customHeight="1" x14ac:dyDescent="0.25">
      <c r="AL2221" s="30" t="s">
        <v>38</v>
      </c>
      <c r="AM2221" s="29">
        <f>_xll.qlInterestRateIndexFixingDate(IborIndex&amp;Tenor,AN2221,Trigger)</f>
        <v>54977</v>
      </c>
      <c r="AN2221" s="29">
        <f>_xll.qlCalendarAdvance(Calendar,AN2220,AL2221,"f",,Trigger)</f>
        <v>54981</v>
      </c>
      <c r="AO2221" s="29">
        <f>_xll.qlInterestRateIndexMaturity(IborIndex&amp;Tenor,AN2221,Trigger)</f>
        <v>55012</v>
      </c>
      <c r="AP2221" s="66">
        <f>_xll.qlIndexFixing($Z$5,AM2221,,Trigger)</f>
        <v>1.5986661700344646E-2</v>
      </c>
      <c r="AQ2221" s="66">
        <f>_xll.qlIndexFixing($AS$1,AN2221,,Trigger)</f>
        <v>1.6029738690584994E-2</v>
      </c>
      <c r="AR2221" s="189">
        <f t="shared" si="50"/>
        <v>-0.43076990240347585</v>
      </c>
    </row>
    <row r="2222" spans="38:44" ht="11.25" customHeight="1" x14ac:dyDescent="0.25">
      <c r="AL2222" s="30" t="s">
        <v>38</v>
      </c>
      <c r="AM2222" s="29">
        <f>_xll.qlInterestRateIndexFixingDate(IborIndex&amp;Tenor,AN2222,Trigger)</f>
        <v>54984</v>
      </c>
      <c r="AN2222" s="29">
        <f>_xll.qlCalendarAdvance(Calendar,AN2221,AL2222,"f",,Trigger)</f>
        <v>54988</v>
      </c>
      <c r="AO2222" s="29">
        <f>_xll.qlInterestRateIndexMaturity(IborIndex&amp;Tenor,AN2222,Trigger)</f>
        <v>55019</v>
      </c>
      <c r="AP2222" s="66">
        <f>_xll.qlIndexFixing($Z$5,AM2222,,Trigger)</f>
        <v>1.59833051022484E-2</v>
      </c>
      <c r="AQ2222" s="66">
        <f>_xll.qlIndexFixing($AS$1,AN2222,,Trigger)</f>
        <v>1.6026643904317739E-2</v>
      </c>
      <c r="AR2222" s="189">
        <f t="shared" si="50"/>
        <v>-0.43338802069338433</v>
      </c>
    </row>
    <row r="2223" spans="38:44" ht="11.25" customHeight="1" x14ac:dyDescent="0.25">
      <c r="AL2223" s="30" t="s">
        <v>38</v>
      </c>
      <c r="AM2223" s="29">
        <f>_xll.qlInterestRateIndexFixingDate(IborIndex&amp;Tenor,AN2223,Trigger)</f>
        <v>54991</v>
      </c>
      <c r="AN2223" s="29">
        <f>_xll.qlCalendarAdvance(Calendar,AN2222,AL2223,"f",,Trigger)</f>
        <v>54995</v>
      </c>
      <c r="AO2223" s="29">
        <f>_xll.qlInterestRateIndexMaturity(IborIndex&amp;Tenor,AN2223,Trigger)</f>
        <v>55026</v>
      </c>
      <c r="AP2223" s="66">
        <f>_xll.qlIndexFixing($Z$5,AM2223,,Trigger)</f>
        <v>1.5979850031683264E-2</v>
      </c>
      <c r="AQ2223" s="66">
        <f>_xll.qlIndexFixing($AS$1,AN2223,,Trigger)</f>
        <v>1.6023516237786972E-2</v>
      </c>
      <c r="AR2223" s="189">
        <f t="shared" si="50"/>
        <v>-0.43666206103708249</v>
      </c>
    </row>
    <row r="2224" spans="38:44" ht="11.25" customHeight="1" x14ac:dyDescent="0.25">
      <c r="AL2224" s="30" t="s">
        <v>38</v>
      </c>
      <c r="AM2224" s="29">
        <f>_xll.qlInterestRateIndexFixingDate(IborIndex&amp;Tenor,AN2224,Trigger)</f>
        <v>54998</v>
      </c>
      <c r="AN2224" s="29">
        <f>_xll.qlCalendarAdvance(Calendar,AN2223,AL2224,"f",,Trigger)</f>
        <v>55002</v>
      </c>
      <c r="AO2224" s="29">
        <f>_xll.qlInterestRateIndexMaturity(IborIndex&amp;Tenor,AN2224,Trigger)</f>
        <v>55033</v>
      </c>
      <c r="AP2224" s="66">
        <f>_xll.qlIndexFixing($Z$5,AM2224,,Trigger)</f>
        <v>1.5976305786953304E-2</v>
      </c>
      <c r="AQ2224" s="66">
        <f>_xll.qlIndexFixing($AS$1,AN2224,,Trigger)</f>
        <v>1.6020355691025168E-2</v>
      </c>
      <c r="AR2224" s="189">
        <f t="shared" si="50"/>
        <v>-0.44049904071863377</v>
      </c>
    </row>
    <row r="2225" spans="38:44" ht="11.25" customHeight="1" x14ac:dyDescent="0.25">
      <c r="AL2225" s="30" t="s">
        <v>38</v>
      </c>
      <c r="AM2225" s="29">
        <f>_xll.qlInterestRateIndexFixingDate(IborIndex&amp;Tenor,AN2225,Trigger)</f>
        <v>55005</v>
      </c>
      <c r="AN2225" s="29">
        <f>_xll.qlCalendarAdvance(Calendar,AN2224,AL2225,"f",,Trigger)</f>
        <v>55009</v>
      </c>
      <c r="AO2225" s="29">
        <f>_xll.qlInterestRateIndexMaturity(IborIndex&amp;Tenor,AN2225,Trigger)</f>
        <v>55040</v>
      </c>
      <c r="AP2225" s="66">
        <f>_xll.qlIndexFixing($Z$5,AM2225,,Trigger)</f>
        <v>1.597325046050211E-2</v>
      </c>
      <c r="AQ2225" s="66">
        <f>_xll.qlIndexFixing($AS$1,AN2225,,Trigger)</f>
        <v>1.6017162264052309E-2</v>
      </c>
      <c r="AR2225" s="189">
        <f t="shared" si="50"/>
        <v>-0.43911803550199247</v>
      </c>
    </row>
    <row r="2226" spans="38:44" ht="11.25" customHeight="1" x14ac:dyDescent="0.25">
      <c r="AL2226" s="30" t="s">
        <v>38</v>
      </c>
      <c r="AM2226" s="29">
        <f>_xll.qlInterestRateIndexFixingDate(IborIndex&amp;Tenor,AN2226,Trigger)</f>
        <v>55012</v>
      </c>
      <c r="AN2226" s="29">
        <f>_xll.qlCalendarAdvance(Calendar,AN2225,AL2226,"f",,Trigger)</f>
        <v>55016</v>
      </c>
      <c r="AO2226" s="29">
        <f>_xll.qlInterestRateIndexMaturity(IborIndex&amp;Tenor,AN2226,Trigger)</f>
        <v>55047</v>
      </c>
      <c r="AP2226" s="66">
        <f>_xll.qlIndexFixing($Z$5,AM2226,,Trigger)</f>
        <v>1.5971021531478821E-2</v>
      </c>
      <c r="AQ2226" s="66">
        <f>_xll.qlIndexFixing($AS$1,AN2226,,Trigger)</f>
        <v>1.6013935956900871E-2</v>
      </c>
      <c r="AR2226" s="189">
        <f t="shared" si="50"/>
        <v>-0.42914425422049818</v>
      </c>
    </row>
    <row r="2227" spans="38:44" ht="11.25" customHeight="1" x14ac:dyDescent="0.25">
      <c r="AL2227" s="30" t="s">
        <v>38</v>
      </c>
      <c r="AM2227" s="29">
        <f>_xll.qlInterestRateIndexFixingDate(IborIndex&amp;Tenor,AN2227,Trigger)</f>
        <v>55019</v>
      </c>
      <c r="AN2227" s="29">
        <f>_xll.qlCalendarAdvance(Calendar,AN2226,AL2227,"f",,Trigger)</f>
        <v>55023</v>
      </c>
      <c r="AO2227" s="29">
        <f>_xll.qlInterestRateIndexMaturity(IborIndex&amp;Tenor,AN2227,Trigger)</f>
        <v>55054</v>
      </c>
      <c r="AP2227" s="66">
        <f>_xll.qlIndexFixing($Z$5,AM2227,,Trigger)</f>
        <v>1.5969613972390183E-2</v>
      </c>
      <c r="AQ2227" s="66">
        <f>_xll.qlIndexFixing($AS$1,AN2227,,Trigger)</f>
        <v>1.6010676769598331E-2</v>
      </c>
      <c r="AR2227" s="189">
        <f t="shared" si="50"/>
        <v>-0.4106279720814815</v>
      </c>
    </row>
    <row r="2228" spans="38:44" ht="11.25" customHeight="1" x14ac:dyDescent="0.25">
      <c r="AL2228" s="30" t="s">
        <v>38</v>
      </c>
      <c r="AM2228" s="29">
        <f>_xll.qlInterestRateIndexFixingDate(IborIndex&amp;Tenor,AN2228,Trigger)</f>
        <v>55026</v>
      </c>
      <c r="AN2228" s="29">
        <f>_xll.qlCalendarAdvance(Calendar,AN2227,AL2228,"f",,Trigger)</f>
        <v>55030</v>
      </c>
      <c r="AO2228" s="29">
        <f>_xll.qlInterestRateIndexMaturity(IborIndex&amp;Tenor,AN2228,Trigger)</f>
        <v>55061</v>
      </c>
      <c r="AP2228" s="66">
        <f>_xll.qlIndexFixing($Z$5,AM2228,,Trigger)</f>
        <v>1.5969022742040345E-2</v>
      </c>
      <c r="AQ2228" s="66">
        <f>_xll.qlIndexFixing($AS$1,AN2228,,Trigger)</f>
        <v>1.6007384702174665E-2</v>
      </c>
      <c r="AR2228" s="189">
        <f t="shared" si="50"/>
        <v>-0.38361960134319917</v>
      </c>
    </row>
    <row r="2229" spans="38:44" ht="11.25" customHeight="1" x14ac:dyDescent="0.25">
      <c r="AL2229" s="30" t="s">
        <v>38</v>
      </c>
      <c r="AM2229" s="29">
        <f>_xll.qlInterestRateIndexFixingDate(IborIndex&amp;Tenor,AN2229,Trigger)</f>
        <v>55033</v>
      </c>
      <c r="AN2229" s="29">
        <f>_xll.qlCalendarAdvance(Calendar,AN2228,AL2229,"f",,Trigger)</f>
        <v>55037</v>
      </c>
      <c r="AO2229" s="29">
        <f>_xll.qlInterestRateIndexMaturity(IborIndex&amp;Tenor,AN2229,Trigger)</f>
        <v>55067</v>
      </c>
      <c r="AP2229" s="66">
        <f>_xll.qlIndexFixing($Z$5,AM2229,,Trigger)</f>
        <v>1.5968660395955681E-2</v>
      </c>
      <c r="AQ2229" s="66">
        <f>_xll.qlIndexFixing($AS$1,AN2229,,Trigger)</f>
        <v>1.6004059754652356E-2</v>
      </c>
      <c r="AR2229" s="189">
        <f t="shared" si="50"/>
        <v>-0.35399358696674987</v>
      </c>
    </row>
    <row r="2230" spans="38:44" ht="11.25" customHeight="1" x14ac:dyDescent="0.25">
      <c r="AL2230" s="30" t="s">
        <v>38</v>
      </c>
      <c r="AM2230" s="29">
        <f>_xll.qlInterestRateIndexFixingDate(IborIndex&amp;Tenor,AN2230,Trigger)</f>
        <v>55040</v>
      </c>
      <c r="AN2230" s="29">
        <f>_xll.qlCalendarAdvance(Calendar,AN2229,AL2230,"f",,Trigger)</f>
        <v>55044</v>
      </c>
      <c r="AO2230" s="29">
        <f>_xll.qlInterestRateIndexMaturity(IborIndex&amp;Tenor,AN2230,Trigger)</f>
        <v>55074</v>
      </c>
      <c r="AP2230" s="66">
        <f>_xll.qlIndexFixing($Z$5,AM2230,,Trigger)</f>
        <v>1.5968568622252377E-2</v>
      </c>
      <c r="AQ2230" s="66">
        <f>_xll.qlIndexFixing($AS$1,AN2230,,Trigger)</f>
        <v>1.6000701927068872E-2</v>
      </c>
      <c r="AR2230" s="189">
        <f t="shared" si="50"/>
        <v>-0.32133304816495123</v>
      </c>
    </row>
    <row r="2231" spans="38:44" ht="11.25" customHeight="1" x14ac:dyDescent="0.25">
      <c r="AL2231" s="30" t="s">
        <v>38</v>
      </c>
      <c r="AM2231" s="29">
        <f>_xll.qlInterestRateIndexFixingDate(IborIndex&amp;Tenor,AN2231,Trigger)</f>
        <v>55047</v>
      </c>
      <c r="AN2231" s="29">
        <f>_xll.qlCalendarAdvance(Calendar,AN2230,AL2231,"f",,Trigger)</f>
        <v>55051</v>
      </c>
      <c r="AO2231" s="29">
        <f>_xll.qlInterestRateIndexMaturity(IborIndex&amp;Tenor,AN2231,Trigger)</f>
        <v>55081</v>
      </c>
      <c r="AP2231" s="66">
        <f>_xll.qlIndexFixing($Z$5,AM2231,,Trigger)</f>
        <v>1.5968355285011171E-2</v>
      </c>
      <c r="AQ2231" s="66">
        <f>_xll.qlIndexFixing($AS$1,AN2231,,Trigger)</f>
        <v>1.5997311219446697E-2</v>
      </c>
      <c r="AR2231" s="189">
        <f t="shared" si="50"/>
        <v>-0.28955934435526132</v>
      </c>
    </row>
    <row r="2232" spans="38:44" ht="11.25" customHeight="1" x14ac:dyDescent="0.25">
      <c r="AL2232" s="30" t="s">
        <v>38</v>
      </c>
      <c r="AM2232" s="29">
        <f>_xll.qlInterestRateIndexFixingDate(IborIndex&amp;Tenor,AN2232,Trigger)</f>
        <v>55054</v>
      </c>
      <c r="AN2232" s="29">
        <f>_xll.qlCalendarAdvance(Calendar,AN2231,AL2232,"f",,Trigger)</f>
        <v>55058</v>
      </c>
      <c r="AO2232" s="29">
        <f>_xll.qlInterestRateIndexMaturity(IborIndex&amp;Tenor,AN2232,Trigger)</f>
        <v>55088</v>
      </c>
      <c r="AP2232" s="66">
        <f>_xll.qlIndexFixing($Z$5,AM2232,,Trigger)</f>
        <v>1.5968020123672488E-2</v>
      </c>
      <c r="AQ2232" s="66">
        <f>_xll.qlIndexFixing($AS$1,AN2232,,Trigger)</f>
        <v>1.5993887631820802E-2</v>
      </c>
      <c r="AR2232" s="189">
        <f t="shared" si="50"/>
        <v>-0.25867508148313956</v>
      </c>
    </row>
    <row r="2233" spans="38:44" ht="11.25" customHeight="1" x14ac:dyDescent="0.25">
      <c r="AL2233" s="30" t="s">
        <v>38</v>
      </c>
      <c r="AM2233" s="29">
        <f>_xll.qlInterestRateIndexFixingDate(IborIndex&amp;Tenor,AN2233,Trigger)</f>
        <v>55061</v>
      </c>
      <c r="AN2233" s="29">
        <f>_xll.qlCalendarAdvance(Calendar,AN2232,AL2233,"f",,Trigger)</f>
        <v>55065</v>
      </c>
      <c r="AO2233" s="29">
        <f>_xll.qlInterestRateIndexMaturity(IborIndex&amp;Tenor,AN2233,Trigger)</f>
        <v>55096</v>
      </c>
      <c r="AP2233" s="66">
        <f>_xll.qlIndexFixing($Z$5,AM2233,,Trigger)</f>
        <v>1.5967873153339984E-2</v>
      </c>
      <c r="AQ2233" s="66">
        <f>_xll.qlIndexFixing($AS$1,AN2233,,Trigger)</f>
        <v>1.5990431164218666E-2</v>
      </c>
      <c r="AR2233" s="189">
        <f t="shared" si="50"/>
        <v>-0.22558010878682283</v>
      </c>
    </row>
    <row r="2234" spans="38:44" ht="11.25" customHeight="1" x14ac:dyDescent="0.25">
      <c r="AL2234" s="30" t="s">
        <v>38</v>
      </c>
      <c r="AM2234" s="29">
        <f>_xll.qlInterestRateIndexFixingDate(IborIndex&amp;Tenor,AN2234,Trigger)</f>
        <v>55068</v>
      </c>
      <c r="AN2234" s="29">
        <f>_xll.qlCalendarAdvance(Calendar,AN2233,AL2234,"f",,Trigger)</f>
        <v>55072</v>
      </c>
      <c r="AO2234" s="29">
        <f>_xll.qlInterestRateIndexMaturity(IborIndex&amp;Tenor,AN2234,Trigger)</f>
        <v>55103</v>
      </c>
      <c r="AP2234" s="66">
        <f>_xll.qlIndexFixing($Z$5,AM2234,,Trigger)</f>
        <v>1.5967284773597636E-2</v>
      </c>
      <c r="AQ2234" s="66">
        <f>_xll.qlIndexFixing($AS$1,AN2234,,Trigger)</f>
        <v>1.5986941816672762E-2</v>
      </c>
      <c r="AR2234" s="189">
        <f t="shared" si="50"/>
        <v>-0.19657043075126113</v>
      </c>
    </row>
    <row r="2235" spans="38:44" ht="11.25" customHeight="1" x14ac:dyDescent="0.25">
      <c r="AL2235" s="30" t="s">
        <v>38</v>
      </c>
      <c r="AM2235" s="29">
        <f>_xll.qlInterestRateIndexFixingDate(IborIndex&amp;Tenor,AN2235,Trigger)</f>
        <v>55075</v>
      </c>
      <c r="AN2235" s="29">
        <f>_xll.qlCalendarAdvance(Calendar,AN2234,AL2235,"f",,Trigger)</f>
        <v>55079</v>
      </c>
      <c r="AO2235" s="29">
        <f>_xll.qlInterestRateIndexMaturity(IborIndex&amp;Tenor,AN2235,Trigger)</f>
        <v>55110</v>
      </c>
      <c r="AP2235" s="66">
        <f>_xll.qlIndexFixing($Z$5,AM2235,,Trigger)</f>
        <v>1.5966573764023839E-2</v>
      </c>
      <c r="AQ2235" s="66">
        <f>_xll.qlIndexFixing($AS$1,AN2235,,Trigger)</f>
        <v>1.5983419589210568E-2</v>
      </c>
      <c r="AR2235" s="189">
        <f t="shared" si="50"/>
        <v>-0.16845825186729418</v>
      </c>
    </row>
    <row r="2236" spans="38:44" ht="11.25" customHeight="1" x14ac:dyDescent="0.25">
      <c r="AL2236" s="30" t="s">
        <v>38</v>
      </c>
      <c r="AM2236" s="29">
        <f>_xll.qlInterestRateIndexFixingDate(IborIndex&amp;Tenor,AN2236,Trigger)</f>
        <v>55082</v>
      </c>
      <c r="AN2236" s="29">
        <f>_xll.qlCalendarAdvance(Calendar,AN2235,AL2236,"f",,Trigger)</f>
        <v>55086</v>
      </c>
      <c r="AO2236" s="29">
        <f>_xll.qlInterestRateIndexMaturity(IborIndex&amp;Tenor,AN2236,Trigger)</f>
        <v>55117</v>
      </c>
      <c r="AP2236" s="66">
        <f>_xll.qlIndexFixing($Z$5,AM2236,,Trigger)</f>
        <v>1.5965739864057985E-2</v>
      </c>
      <c r="AQ2236" s="66">
        <f>_xll.qlIndexFixing($AS$1,AN2236,,Trigger)</f>
        <v>1.5979864481859563E-2</v>
      </c>
      <c r="AR2236" s="189">
        <f t="shared" si="50"/>
        <v>-0.14124617801578032</v>
      </c>
    </row>
    <row r="2237" spans="38:44" ht="11.25" customHeight="1" x14ac:dyDescent="0.25">
      <c r="AL2237" s="30" t="s">
        <v>38</v>
      </c>
      <c r="AM2237" s="29">
        <f>_xll.qlInterestRateIndexFixingDate(IborIndex&amp;Tenor,AN2237,Trigger)</f>
        <v>55089</v>
      </c>
      <c r="AN2237" s="29">
        <f>_xll.qlCalendarAdvance(Calendar,AN2236,AL2237,"f",,Trigger)</f>
        <v>55093</v>
      </c>
      <c r="AO2237" s="29">
        <f>_xll.qlInterestRateIndexMaturity(IborIndex&amp;Tenor,AN2237,Trigger)</f>
        <v>55123</v>
      </c>
      <c r="AP2237" s="66">
        <f>_xll.qlIndexFixing($Z$5,AM2237,,Trigger)</f>
        <v>1.596450783581993E-2</v>
      </c>
      <c r="AQ2237" s="66">
        <f>_xll.qlIndexFixing($AS$1,AN2237,,Trigger)</f>
        <v>1.5976276494662212E-2</v>
      </c>
      <c r="AR2237" s="189">
        <f t="shared" si="50"/>
        <v>-0.11768658842281621</v>
      </c>
    </row>
    <row r="2238" spans="38:44" ht="11.25" customHeight="1" x14ac:dyDescent="0.25">
      <c r="AL2238" s="30" t="s">
        <v>38</v>
      </c>
      <c r="AM2238" s="29">
        <f>_xll.qlInterestRateIndexFixingDate(IborIndex&amp;Tenor,AN2238,Trigger)</f>
        <v>55096</v>
      </c>
      <c r="AN2238" s="29">
        <f>_xll.qlCalendarAdvance(Calendar,AN2237,AL2238,"f",,Trigger)</f>
        <v>55100</v>
      </c>
      <c r="AO2238" s="29">
        <f>_xll.qlInterestRateIndexMaturity(IborIndex&amp;Tenor,AN2238,Trigger)</f>
        <v>55130</v>
      </c>
      <c r="AP2238" s="66">
        <f>_xll.qlIndexFixing($Z$5,AM2238,,Trigger)</f>
        <v>1.5963436258148E-2</v>
      </c>
      <c r="AQ2238" s="66">
        <f>_xll.qlIndexFixing($AS$1,AN2238,,Trigger)</f>
        <v>1.5972655627640997E-2</v>
      </c>
      <c r="AR2238" s="189">
        <f t="shared" si="50"/>
        <v>-9.2193694929965098E-2</v>
      </c>
    </row>
    <row r="2239" spans="38:44" ht="11.25" customHeight="1" x14ac:dyDescent="0.25">
      <c r="AL2239" s="30" t="s">
        <v>38</v>
      </c>
      <c r="AM2239" s="29">
        <f>_xll.qlInterestRateIndexFixingDate(IborIndex&amp;Tenor,AN2239,Trigger)</f>
        <v>55103</v>
      </c>
      <c r="AN2239" s="29">
        <f>_xll.qlCalendarAdvance(Calendar,AN2238,AL2239,"f",,Trigger)</f>
        <v>55107</v>
      </c>
      <c r="AO2239" s="29">
        <f>_xll.qlInterestRateIndexMaturity(IborIndex&amp;Tenor,AN2239,Trigger)</f>
        <v>55137</v>
      </c>
      <c r="AP2239" s="66">
        <f>_xll.qlIndexFixing($Z$5,AM2239,,Trigger)</f>
        <v>1.5962241032501545E-2</v>
      </c>
      <c r="AQ2239" s="66">
        <f>_xll.qlIndexFixing($AS$1,AN2239,,Trigger)</f>
        <v>1.5969001880828393E-2</v>
      </c>
      <c r="AR2239" s="189">
        <f t="shared" si="50"/>
        <v>-6.7608483268477571E-2</v>
      </c>
    </row>
    <row r="2240" spans="38:44" ht="11.25" customHeight="1" x14ac:dyDescent="0.25">
      <c r="AL2240" s="30" t="s">
        <v>38</v>
      </c>
      <c r="AM2240" s="29">
        <f>_xll.qlInterestRateIndexFixingDate(IborIndex&amp;Tenor,AN2240,Trigger)</f>
        <v>55110</v>
      </c>
      <c r="AN2240" s="29">
        <f>_xll.qlCalendarAdvance(Calendar,AN2239,AL2240,"f",,Trigger)</f>
        <v>55114</v>
      </c>
      <c r="AO2240" s="29">
        <f>_xll.qlInterestRateIndexMaturity(IborIndex&amp;Tenor,AN2240,Trigger)</f>
        <v>55144</v>
      </c>
      <c r="AP2240" s="66">
        <f>_xll.qlIndexFixing($Z$5,AM2240,,Trigger)</f>
        <v>1.5960921898344971E-2</v>
      </c>
      <c r="AQ2240" s="66">
        <f>_xll.qlIndexFixing($AS$1,AN2240,,Trigger)</f>
        <v>1.596540268999469E-2</v>
      </c>
      <c r="AR2240" s="189">
        <f t="shared" si="50"/>
        <v>-4.4807916497191513E-2</v>
      </c>
    </row>
    <row r="2241" spans="38:44" ht="11.25" customHeight="1" x14ac:dyDescent="0.25">
      <c r="AL2241" s="30" t="s">
        <v>38</v>
      </c>
      <c r="AM2241" s="29">
        <f>_xll.qlInterestRateIndexFixingDate(IborIndex&amp;Tenor,AN2241,Trigger)</f>
        <v>55117</v>
      </c>
      <c r="AN2241" s="29">
        <f>_xll.qlCalendarAdvance(Calendar,AN2240,AL2241,"f",,Trigger)</f>
        <v>55121</v>
      </c>
      <c r="AO2241" s="29">
        <f>_xll.qlInterestRateIndexMaturity(IborIndex&amp;Tenor,AN2241,Trigger)</f>
        <v>55151</v>
      </c>
      <c r="AP2241" s="66">
        <f>_xll.qlIndexFixing($Z$5,AM2241,,Trigger)</f>
        <v>1.595947859514002E-2</v>
      </c>
      <c r="AQ2241" s="66">
        <f>_xll.qlIndexFixing($AS$1,AN2241,,Trigger)</f>
        <v>1.5961595747966406E-2</v>
      </c>
      <c r="AR2241" s="189">
        <f t="shared" si="50"/>
        <v>-2.1171528263863593E-2</v>
      </c>
    </row>
    <row r="2242" spans="38:44" ht="11.25" customHeight="1" x14ac:dyDescent="0.25">
      <c r="AL2242" s="30" t="s">
        <v>38</v>
      </c>
      <c r="AM2242" s="29">
        <f>_xll.qlInterestRateIndexFixingDate(IborIndex&amp;Tenor,AN2242,Trigger)</f>
        <v>55124</v>
      </c>
      <c r="AN2242" s="29">
        <f>_xll.qlCalendarAdvance(Calendar,AN2241,AL2242,"f",,Trigger)</f>
        <v>55128</v>
      </c>
      <c r="AO2242" s="29">
        <f>_xll.qlInterestRateIndexMaturity(IborIndex&amp;Tenor,AN2242,Trigger)</f>
        <v>55159</v>
      </c>
      <c r="AP2242" s="66">
        <f>_xll.qlIndexFixing($Z$5,AM2242,,Trigger)</f>
        <v>1.5958141174958106E-2</v>
      </c>
      <c r="AQ2242" s="66">
        <f>_xll.qlIndexFixing($AS$1,AN2242,,Trigger)</f>
        <v>1.5957843361976976E-2</v>
      </c>
      <c r="AR2242" s="189">
        <f t="shared" si="50"/>
        <v>2.9781298113012999E-3</v>
      </c>
    </row>
    <row r="2243" spans="38:44" ht="11.25" customHeight="1" x14ac:dyDescent="0.25">
      <c r="AL2243" s="30" t="s">
        <v>38</v>
      </c>
      <c r="AM2243" s="29">
        <f>_xll.qlInterestRateIndexFixingDate(IborIndex&amp;Tenor,AN2243,Trigger)</f>
        <v>55131</v>
      </c>
      <c r="AN2243" s="29">
        <f>_xll.qlCalendarAdvance(Calendar,AN2242,AL2243,"f",,Trigger)</f>
        <v>55135</v>
      </c>
      <c r="AO2243" s="29">
        <f>_xll.qlInterestRateIndexMaturity(IborIndex&amp;Tenor,AN2243,Trigger)</f>
        <v>55166</v>
      </c>
      <c r="AP2243" s="66">
        <f>_xll.qlIndexFixing($Z$5,AM2243,,Trigger)</f>
        <v>1.5956439746793297E-2</v>
      </c>
      <c r="AQ2243" s="66">
        <f>_xll.qlIndexFixing($AS$1,AN2243,,Trigger)</f>
        <v>1.5954058096326051E-2</v>
      </c>
      <c r="AR2243" s="189">
        <f t="shared" ref="AR2243:AR2306" si="51">(AP2243-AQ2243)*10000</f>
        <v>2.3816504672452554E-2</v>
      </c>
    </row>
    <row r="2244" spans="38:44" ht="11.25" customHeight="1" x14ac:dyDescent="0.25">
      <c r="AL2244" s="30" t="s">
        <v>38</v>
      </c>
      <c r="AM2244" s="29">
        <f>_xll.qlInterestRateIndexFixingDate(IborIndex&amp;Tenor,AN2244,Trigger)</f>
        <v>55138</v>
      </c>
      <c r="AN2244" s="29">
        <f>_xll.qlCalendarAdvance(Calendar,AN2243,AL2244,"f",,Trigger)</f>
        <v>55142</v>
      </c>
      <c r="AO2244" s="29">
        <f>_xll.qlInterestRateIndexMaturity(IborIndex&amp;Tenor,AN2244,Trigger)</f>
        <v>55173</v>
      </c>
      <c r="AP2244" s="66">
        <f>_xll.qlIndexFixing($Z$5,AM2244,,Trigger)</f>
        <v>1.5954613343875362E-2</v>
      </c>
      <c r="AQ2244" s="66">
        <f>_xll.qlIndexFixing($AS$1,AN2244,,Trigger)</f>
        <v>1.5950239951053602E-2</v>
      </c>
      <c r="AR2244" s="189">
        <f t="shared" si="51"/>
        <v>4.3733928217597196E-2</v>
      </c>
    </row>
    <row r="2245" spans="38:44" ht="11.25" customHeight="1" x14ac:dyDescent="0.25">
      <c r="AL2245" s="30" t="s">
        <v>38</v>
      </c>
      <c r="AM2245" s="29">
        <f>_xll.qlInterestRateIndexFixingDate(IborIndex&amp;Tenor,AN2245,Trigger)</f>
        <v>55144</v>
      </c>
      <c r="AN2245" s="29">
        <f>_xll.qlCalendarAdvance(Calendar,AN2244,AL2245,"f",,Trigger)</f>
        <v>55149</v>
      </c>
      <c r="AO2245" s="29">
        <f>_xll.qlInterestRateIndexMaturity(IborIndex&amp;Tenor,AN2245,Trigger)</f>
        <v>55180</v>
      </c>
      <c r="AP2245" s="66">
        <f>_xll.qlIndexFixing($Z$5,AM2245,,Trigger)</f>
        <v>1.59526617056669E-2</v>
      </c>
      <c r="AQ2245" s="66">
        <f>_xll.qlIndexFixing($AS$1,AN2245,,Trigger)</f>
        <v>1.5946388926184607E-2</v>
      </c>
      <c r="AR2245" s="189">
        <f t="shared" si="51"/>
        <v>6.2727794822928229E-2</v>
      </c>
    </row>
    <row r="2246" spans="38:44" ht="11.25" customHeight="1" x14ac:dyDescent="0.25">
      <c r="AL2246" s="30" t="s">
        <v>38</v>
      </c>
      <c r="AM2246" s="29">
        <f>_xll.qlInterestRateIndexFixingDate(IborIndex&amp;Tenor,AN2246,Trigger)</f>
        <v>55152</v>
      </c>
      <c r="AN2246" s="29">
        <f>_xll.qlCalendarAdvance(Calendar,AN2245,AL2246,"f",,Trigger)</f>
        <v>55156</v>
      </c>
      <c r="AO2246" s="29">
        <f>_xll.qlInterestRateIndexMaturity(IborIndex&amp;Tenor,AN2246,Trigger)</f>
        <v>55187</v>
      </c>
      <c r="AP2246" s="66">
        <f>_xll.qlIndexFixing($Z$5,AM2246,,Trigger)</f>
        <v>1.5950584571653725E-2</v>
      </c>
      <c r="AQ2246" s="66">
        <f>_xll.qlIndexFixing($AS$1,AN2246,,Trigger)</f>
        <v>1.5942505021751541E-2</v>
      </c>
      <c r="AR2246" s="189">
        <f t="shared" si="51"/>
        <v>8.0795499021839301E-2</v>
      </c>
    </row>
    <row r="2247" spans="38:44" ht="11.25" customHeight="1" x14ac:dyDescent="0.25">
      <c r="AL2247" s="30" t="s">
        <v>38</v>
      </c>
      <c r="AM2247" s="29">
        <f>_xll.qlInterestRateIndexFixingDate(IborIndex&amp;Tenor,AN2247,Trigger)</f>
        <v>55159</v>
      </c>
      <c r="AN2247" s="29">
        <f>_xll.qlCalendarAdvance(Calendar,AN2246,AL2247,"f",,Trigger)</f>
        <v>55163</v>
      </c>
      <c r="AO2247" s="29">
        <f>_xll.qlInterestRateIndexMaturity(IborIndex&amp;Tenor,AN2247,Trigger)</f>
        <v>55194</v>
      </c>
      <c r="AP2247" s="66">
        <f>_xll.qlIndexFixing($Z$5,AM2247,,Trigger)</f>
        <v>1.5948381681311324E-2</v>
      </c>
      <c r="AQ2247" s="66">
        <f>_xll.qlIndexFixing($AS$1,AN2247,,Trigger)</f>
        <v>1.5938588237796869E-2</v>
      </c>
      <c r="AR2247" s="189">
        <f t="shared" si="51"/>
        <v>9.7934435144553245E-2</v>
      </c>
    </row>
    <row r="2248" spans="38:44" ht="11.25" customHeight="1" x14ac:dyDescent="0.25">
      <c r="AL2248" s="30" t="s">
        <v>38</v>
      </c>
      <c r="AM2248" s="29">
        <f>_xll.qlInterestRateIndexFixingDate(IborIndex&amp;Tenor,AN2248,Trigger)</f>
        <v>55166</v>
      </c>
      <c r="AN2248" s="29">
        <f>_xll.qlCalendarAdvance(Calendar,AN2247,AL2248,"f",,Trigger)</f>
        <v>55170</v>
      </c>
      <c r="AO2248" s="29">
        <f>_xll.qlInterestRateIndexMaturity(IborIndex&amp;Tenor,AN2248,Trigger)</f>
        <v>55201</v>
      </c>
      <c r="AP2248" s="66">
        <f>_xll.qlIndexFixing($Z$5,AM2248,,Trigger)</f>
        <v>1.5946052774133253E-2</v>
      </c>
      <c r="AQ2248" s="66">
        <f>_xll.qlIndexFixing($AS$1,AN2248,,Trigger)</f>
        <v>1.5934638574350568E-2</v>
      </c>
      <c r="AR2248" s="189">
        <f t="shared" si="51"/>
        <v>0.11414199782684709</v>
      </c>
    </row>
    <row r="2249" spans="38:44" ht="11.25" customHeight="1" x14ac:dyDescent="0.25">
      <c r="AL2249" s="30" t="s">
        <v>38</v>
      </c>
      <c r="AM2249" s="29">
        <f>_xll.qlInterestRateIndexFixingDate(IborIndex&amp;Tenor,AN2249,Trigger)</f>
        <v>55173</v>
      </c>
      <c r="AN2249" s="29">
        <f>_xll.qlCalendarAdvance(Calendar,AN2248,AL2249,"f",,Trigger)</f>
        <v>55177</v>
      </c>
      <c r="AO2249" s="29">
        <f>_xll.qlInterestRateIndexMaturity(IborIndex&amp;Tenor,AN2249,Trigger)</f>
        <v>55208</v>
      </c>
      <c r="AP2249" s="66">
        <f>_xll.qlIndexFixing($Z$5,AM2249,,Trigger)</f>
        <v>1.5943597589600154E-2</v>
      </c>
      <c r="AQ2249" s="66">
        <f>_xll.qlIndexFixing($AS$1,AN2249,,Trigger)</f>
        <v>1.5930656031445112E-2</v>
      </c>
      <c r="AR2249" s="189">
        <f t="shared" si="51"/>
        <v>0.12941558155041971</v>
      </c>
    </row>
    <row r="2250" spans="38:44" ht="11.25" customHeight="1" x14ac:dyDescent="0.25">
      <c r="AL2250" s="30" t="s">
        <v>38</v>
      </c>
      <c r="AM2250" s="29">
        <f>_xll.qlInterestRateIndexFixingDate(IborIndex&amp;Tenor,AN2250,Trigger)</f>
        <v>55180</v>
      </c>
      <c r="AN2250" s="29">
        <f>_xll.qlCalendarAdvance(Calendar,AN2249,AL2250,"f",,Trigger)</f>
        <v>55184</v>
      </c>
      <c r="AO2250" s="29">
        <f>_xll.qlInterestRateIndexMaturity(IborIndex&amp;Tenor,AN2250,Trigger)</f>
        <v>55212</v>
      </c>
      <c r="AP2250" s="66">
        <f>_xll.qlIndexFixing($Z$5,AM2250,,Trigger)</f>
        <v>1.5940540472029356E-2</v>
      </c>
      <c r="AQ2250" s="66">
        <f>_xll.qlIndexFixing($AS$1,AN2250,,Trigger)</f>
        <v>1.5926389270527315E-2</v>
      </c>
      <c r="AR2250" s="189">
        <f t="shared" si="51"/>
        <v>0.14151201502041189</v>
      </c>
    </row>
    <row r="2251" spans="38:44" ht="11.25" customHeight="1" x14ac:dyDescent="0.25">
      <c r="AL2251" s="30" t="s">
        <v>38</v>
      </c>
      <c r="AM2251" s="29">
        <f>_xll.qlInterestRateIndexFixingDate(IborIndex&amp;Tenor,AN2251,Trigger)</f>
        <v>55187</v>
      </c>
      <c r="AN2251" s="29">
        <f>_xll.qlCalendarAdvance(Calendar,AN2250,AL2251,"f",,Trigger)</f>
        <v>55191</v>
      </c>
      <c r="AO2251" s="29">
        <f>_xll.qlInterestRateIndexMaturity(IborIndex&amp;Tenor,AN2251,Trigger)</f>
        <v>55219</v>
      </c>
      <c r="AP2251" s="66">
        <f>_xll.qlIndexFixing($Z$5,AM2251,,Trigger)</f>
        <v>1.5937859539404884E-2</v>
      </c>
      <c r="AQ2251" s="66">
        <f>_xll.qlIndexFixing($AS$1,AN2251,,Trigger)</f>
        <v>1.592235107704771E-2</v>
      </c>
      <c r="AR2251" s="189">
        <f t="shared" si="51"/>
        <v>0.15508462357174263</v>
      </c>
    </row>
    <row r="2252" spans="38:44" ht="11.25" customHeight="1" x14ac:dyDescent="0.25">
      <c r="AL2252" s="30" t="s">
        <v>38</v>
      </c>
      <c r="AM2252" s="29">
        <f>_xll.qlInterestRateIndexFixingDate(IborIndex&amp;Tenor,AN2252,Trigger)</f>
        <v>55194</v>
      </c>
      <c r="AN2252" s="29">
        <f>_xll.qlCalendarAdvance(Calendar,AN2251,AL2252,"f",,Trigger)</f>
        <v>55198</v>
      </c>
      <c r="AO2252" s="29">
        <f>_xll.qlInterestRateIndexMaturity(IborIndex&amp;Tenor,AN2252,Trigger)</f>
        <v>55226</v>
      </c>
      <c r="AP2252" s="66">
        <f>_xll.qlIndexFixing($Z$5,AM2252,,Trigger)</f>
        <v>1.5935051620544601E-2</v>
      </c>
      <c r="AQ2252" s="66">
        <f>_xll.qlIndexFixing($AS$1,AN2252,,Trigger)</f>
        <v>1.5918280009835799E-2</v>
      </c>
      <c r="AR2252" s="189">
        <f t="shared" si="51"/>
        <v>0.16771610708801732</v>
      </c>
    </row>
    <row r="2253" spans="38:44" ht="11.25" customHeight="1" x14ac:dyDescent="0.25">
      <c r="AL2253" s="30" t="s">
        <v>38</v>
      </c>
      <c r="AM2253" s="29">
        <f>_xll.qlInterestRateIndexFixingDate(IborIndex&amp;Tenor,AN2253,Trigger)</f>
        <v>55201</v>
      </c>
      <c r="AN2253" s="29">
        <f>_xll.qlCalendarAdvance(Calendar,AN2252,AL2253,"f",,Trigger)</f>
        <v>55205</v>
      </c>
      <c r="AO2253" s="29">
        <f>_xll.qlInterestRateIndexMaturity(IborIndex&amp;Tenor,AN2253,Trigger)</f>
        <v>55233</v>
      </c>
      <c r="AP2253" s="66">
        <f>_xll.qlIndexFixing($Z$5,AM2253,,Trigger)</f>
        <v>1.5932116454968295E-2</v>
      </c>
      <c r="AQ2253" s="66">
        <f>_xll.qlIndexFixing($AS$1,AN2253,,Trigger)</f>
        <v>1.5914176068925836E-2</v>
      </c>
      <c r="AR2253" s="189">
        <f t="shared" si="51"/>
        <v>0.17940386042459427</v>
      </c>
    </row>
    <row r="2254" spans="38:44" ht="11.25" customHeight="1" x14ac:dyDescent="0.25">
      <c r="AL2254" s="30" t="s">
        <v>38</v>
      </c>
      <c r="AM2254" s="29">
        <f>_xll.qlInterestRateIndexFixingDate(IborIndex&amp;Tenor,AN2254,Trigger)</f>
        <v>55208</v>
      </c>
      <c r="AN2254" s="29">
        <f>_xll.qlCalendarAdvance(Calendar,AN2253,AL2254,"f",,Trigger)</f>
        <v>55212</v>
      </c>
      <c r="AO2254" s="29">
        <f>_xll.qlInterestRateIndexMaturity(IborIndex&amp;Tenor,AN2254,Trigger)</f>
        <v>55242</v>
      </c>
      <c r="AP2254" s="66">
        <f>_xll.qlIndexFixing($Z$5,AM2254,,Trigger)</f>
        <v>1.592929773484375E-2</v>
      </c>
      <c r="AQ2254" s="66">
        <f>_xll.qlIndexFixing($AS$1,AN2254,,Trigger)</f>
        <v>1.5910302244992864E-2</v>
      </c>
      <c r="AR2254" s="189">
        <f t="shared" si="51"/>
        <v>0.18995489850886366</v>
      </c>
    </row>
    <row r="2255" spans="38:44" ht="11.25" customHeight="1" x14ac:dyDescent="0.25">
      <c r="AL2255" s="30" t="s">
        <v>38</v>
      </c>
      <c r="AM2255" s="29">
        <f>_xll.qlInterestRateIndexFixingDate(IborIndex&amp;Tenor,AN2255,Trigger)</f>
        <v>55215</v>
      </c>
      <c r="AN2255" s="29">
        <f>_xll.qlCalendarAdvance(Calendar,AN2254,AL2255,"f",,Trigger)</f>
        <v>55219</v>
      </c>
      <c r="AO2255" s="29">
        <f>_xll.qlInterestRateIndexMaturity(IborIndex&amp;Tenor,AN2255,Trigger)</f>
        <v>55250</v>
      </c>
      <c r="AP2255" s="66">
        <f>_xll.qlIndexFixing($Z$5,AM2255,,Trigger)</f>
        <v>1.5926200070017771E-2</v>
      </c>
      <c r="AQ2255" s="66">
        <f>_xll.qlIndexFixing($AS$1,AN2255,,Trigger)</f>
        <v>1.590607030739849E-2</v>
      </c>
      <c r="AR2255" s="189">
        <f t="shared" si="51"/>
        <v>0.201297626192809</v>
      </c>
    </row>
    <row r="2256" spans="38:44" ht="11.25" customHeight="1" x14ac:dyDescent="0.25">
      <c r="AL2256" s="30" t="s">
        <v>38</v>
      </c>
      <c r="AM2256" s="29">
        <f>_xll.qlInterestRateIndexFixingDate(IborIndex&amp;Tenor,AN2256,Trigger)</f>
        <v>55222</v>
      </c>
      <c r="AN2256" s="29">
        <f>_xll.qlCalendarAdvance(Calendar,AN2255,AL2256,"f",,Trigger)</f>
        <v>55226</v>
      </c>
      <c r="AO2256" s="29">
        <f>_xll.qlInterestRateIndexMaturity(IborIndex&amp;Tenor,AN2256,Trigger)</f>
        <v>55257</v>
      </c>
      <c r="AP2256" s="66">
        <f>_xll.qlIndexFixing($Z$5,AM2256,,Trigger)</f>
        <v>1.5922853650112718E-2</v>
      </c>
      <c r="AQ2256" s="66">
        <f>_xll.qlIndexFixing($AS$1,AN2256,,Trigger)</f>
        <v>1.5901857609285641E-2</v>
      </c>
      <c r="AR2256" s="189">
        <f t="shared" si="51"/>
        <v>0.20996040827076651</v>
      </c>
    </row>
    <row r="2257" spans="38:44" ht="11.25" customHeight="1" x14ac:dyDescent="0.25">
      <c r="AL2257" s="30" t="s">
        <v>38</v>
      </c>
      <c r="AM2257" s="29">
        <f>_xll.qlInterestRateIndexFixingDate(IborIndex&amp;Tenor,AN2257,Trigger)</f>
        <v>55229</v>
      </c>
      <c r="AN2257" s="29">
        <f>_xll.qlCalendarAdvance(Calendar,AN2256,AL2257,"f",,Trigger)</f>
        <v>55233</v>
      </c>
      <c r="AO2257" s="29">
        <f>_xll.qlInterestRateIndexMaturity(IborIndex&amp;Tenor,AN2257,Trigger)</f>
        <v>55264</v>
      </c>
      <c r="AP2257" s="66">
        <f>_xll.qlIndexFixing($Z$5,AM2257,,Trigger)</f>
        <v>1.5919378868932507E-2</v>
      </c>
      <c r="AQ2257" s="66">
        <f>_xll.qlIndexFixing($AS$1,AN2257,,Trigger)</f>
        <v>1.5897612032003405E-2</v>
      </c>
      <c r="AR2257" s="189">
        <f t="shared" si="51"/>
        <v>0.21766836929101863</v>
      </c>
    </row>
    <row r="2258" spans="38:44" ht="11.25" customHeight="1" x14ac:dyDescent="0.25">
      <c r="AL2258" s="30" t="s">
        <v>38</v>
      </c>
      <c r="AM2258" s="29">
        <f>_xll.qlInterestRateIndexFixingDate(IborIndex&amp;Tenor,AN2258,Trigger)</f>
        <v>55236</v>
      </c>
      <c r="AN2258" s="29">
        <f>_xll.qlCalendarAdvance(Calendar,AN2257,AL2258,"f",,Trigger)</f>
        <v>55240</v>
      </c>
      <c r="AO2258" s="29">
        <f>_xll.qlInterestRateIndexMaturity(IborIndex&amp;Tenor,AN2258,Trigger)</f>
        <v>55271</v>
      </c>
      <c r="AP2258" s="66">
        <f>_xll.qlIndexFixing($Z$5,AM2258,,Trigger)</f>
        <v>1.5915775466009367E-2</v>
      </c>
      <c r="AQ2258" s="66">
        <f>_xll.qlIndexFixing($AS$1,AN2258,,Trigger)</f>
        <v>1.589320619964265E-2</v>
      </c>
      <c r="AR2258" s="189">
        <f t="shared" si="51"/>
        <v>0.22569266366716939</v>
      </c>
    </row>
    <row r="2259" spans="38:44" ht="11.25" customHeight="1" x14ac:dyDescent="0.25">
      <c r="AL2259" s="30" t="s">
        <v>38</v>
      </c>
      <c r="AM2259" s="29">
        <f>_xll.qlInterestRateIndexFixingDate(IborIndex&amp;Tenor,AN2259,Trigger)</f>
        <v>55241</v>
      </c>
      <c r="AN2259" s="29">
        <f>_xll.qlCalendarAdvance(Calendar,AN2258,AL2259,"f",,Trigger)</f>
        <v>55247</v>
      </c>
      <c r="AO2259" s="29">
        <f>_xll.qlInterestRateIndexMaturity(IborIndex&amp;Tenor,AN2259,Trigger)</f>
        <v>55277</v>
      </c>
      <c r="AP2259" s="66">
        <f>_xll.qlIndexFixing($Z$5,AM2259,,Trigger)</f>
        <v>1.5911969246519497E-2</v>
      </c>
      <c r="AQ2259" s="66">
        <f>_xll.qlIndexFixing($AS$1,AN2259,,Trigger)</f>
        <v>1.5889022240080652E-2</v>
      </c>
      <c r="AR2259" s="189">
        <f t="shared" si="51"/>
        <v>0.22947006438844841</v>
      </c>
    </row>
    <row r="2260" spans="38:44" ht="11.25" customHeight="1" x14ac:dyDescent="0.25">
      <c r="AL2260" s="30" t="s">
        <v>38</v>
      </c>
      <c r="AM2260" s="29">
        <f>_xll.qlInterestRateIndexFixingDate(IborIndex&amp;Tenor,AN2260,Trigger)</f>
        <v>55250</v>
      </c>
      <c r="AN2260" s="29">
        <f>_xll.qlCalendarAdvance(Calendar,AN2259,AL2260,"f",,Trigger)</f>
        <v>55254</v>
      </c>
      <c r="AO2260" s="29">
        <f>_xll.qlInterestRateIndexMaturity(IborIndex&amp;Tenor,AN2260,Trigger)</f>
        <v>55284</v>
      </c>
      <c r="AP2260" s="66">
        <f>_xll.qlIndexFixing($Z$5,AM2260,,Trigger)</f>
        <v>1.5908117235473362E-2</v>
      </c>
      <c r="AQ2260" s="66">
        <f>_xll.qlIndexFixing($AS$1,AN2260,,Trigger)</f>
        <v>1.5884678025512577E-2</v>
      </c>
      <c r="AR2260" s="189">
        <f t="shared" si="51"/>
        <v>0.23439209960784968</v>
      </c>
    </row>
    <row r="2261" spans="38:44" ht="11.25" customHeight="1" x14ac:dyDescent="0.25">
      <c r="AL2261" s="30" t="s">
        <v>38</v>
      </c>
      <c r="AM2261" s="29">
        <f>_xll.qlInterestRateIndexFixingDate(IborIndex&amp;Tenor,AN2261,Trigger)</f>
        <v>55257</v>
      </c>
      <c r="AN2261" s="29">
        <f>_xll.qlCalendarAdvance(Calendar,AN2260,AL2261,"f",,Trigger)</f>
        <v>55261</v>
      </c>
      <c r="AO2261" s="29">
        <f>_xll.qlInterestRateIndexMaturity(IborIndex&amp;Tenor,AN2261,Trigger)</f>
        <v>55291</v>
      </c>
      <c r="AP2261" s="66">
        <f>_xll.qlIndexFixing($Z$5,AM2261,,Trigger)</f>
        <v>1.5904135845580925E-2</v>
      </c>
      <c r="AQ2261" s="66">
        <f>_xll.qlIndexFixing($AS$1,AN2261,,Trigger)</f>
        <v>1.5880300931922497E-2</v>
      </c>
      <c r="AR2261" s="189">
        <f t="shared" si="51"/>
        <v>0.23834913658427048</v>
      </c>
    </row>
    <row r="2262" spans="38:44" ht="11.25" customHeight="1" x14ac:dyDescent="0.25">
      <c r="AL2262" s="30" t="s">
        <v>38</v>
      </c>
      <c r="AM2262" s="29">
        <f>_xll.qlInterestRateIndexFixingDate(IborIndex&amp;Tenor,AN2262,Trigger)</f>
        <v>55264</v>
      </c>
      <c r="AN2262" s="29">
        <f>_xll.qlCalendarAdvance(Calendar,AN2261,AL2262,"f",,Trigger)</f>
        <v>55268</v>
      </c>
      <c r="AO2262" s="29">
        <f>_xll.qlInterestRateIndexMaturity(IborIndex&amp;Tenor,AN2262,Trigger)</f>
        <v>55298</v>
      </c>
      <c r="AP2262" s="66">
        <f>_xll.qlIndexFixing($Z$5,AM2262,,Trigger)</f>
        <v>1.5900024816389191E-2</v>
      </c>
      <c r="AQ2262" s="66">
        <f>_xll.qlIndexFixing($AS$1,AN2262,,Trigger)</f>
        <v>1.5875890959352879E-2</v>
      </c>
      <c r="AR2262" s="189">
        <f t="shared" si="51"/>
        <v>0.24133857036312545</v>
      </c>
    </row>
    <row r="2263" spans="38:44" ht="11.25" customHeight="1" x14ac:dyDescent="0.25">
      <c r="AL2263" s="30" t="s">
        <v>38</v>
      </c>
      <c r="AM2263" s="29">
        <f>_xll.qlInterestRateIndexFixingDate(IborIndex&amp;Tenor,AN2263,Trigger)</f>
        <v>55270</v>
      </c>
      <c r="AN2263" s="29">
        <f>_xll.qlCalendarAdvance(Calendar,AN2262,AL2263,"f",,Trigger)</f>
        <v>55275</v>
      </c>
      <c r="AO2263" s="29">
        <f>_xll.qlInterestRateIndexMaturity(IborIndex&amp;Tenor,AN2263,Trigger)</f>
        <v>55306</v>
      </c>
      <c r="AP2263" s="66">
        <f>_xll.qlIndexFixing($Z$5,AM2263,,Trigger)</f>
        <v>1.5895820009117274E-2</v>
      </c>
      <c r="AQ2263" s="66">
        <f>_xll.qlIndexFixing($AS$1,AN2263,,Trigger)</f>
        <v>1.5871448107846187E-2</v>
      </c>
      <c r="AR2263" s="189">
        <f t="shared" si="51"/>
        <v>0.24371901271087737</v>
      </c>
    </row>
    <row r="2264" spans="38:44" ht="11.25" customHeight="1" x14ac:dyDescent="0.25">
      <c r="AL2264" s="30" t="s">
        <v>38</v>
      </c>
      <c r="AM2264" s="29">
        <f>_xll.qlInterestRateIndexFixingDate(IborIndex&amp;Tenor,AN2264,Trigger)</f>
        <v>55278</v>
      </c>
      <c r="AN2264" s="29">
        <f>_xll.qlCalendarAdvance(Calendar,AN2263,AL2264,"f",,Trigger)</f>
        <v>55282</v>
      </c>
      <c r="AO2264" s="29">
        <f>_xll.qlInterestRateIndexMaturity(IborIndex&amp;Tenor,AN2264,Trigger)</f>
        <v>55313</v>
      </c>
      <c r="AP2264" s="66">
        <f>_xll.qlIndexFixing($Z$5,AM2264,,Trigger)</f>
        <v>1.5891439406116932E-2</v>
      </c>
      <c r="AQ2264" s="66">
        <f>_xll.qlIndexFixing($AS$1,AN2264,,Trigger)</f>
        <v>1.5866972377432398E-2</v>
      </c>
      <c r="AR2264" s="189">
        <f t="shared" si="51"/>
        <v>0.24467028684534153</v>
      </c>
    </row>
    <row r="2265" spans="38:44" ht="11.25" customHeight="1" x14ac:dyDescent="0.25">
      <c r="AL2265" s="30" t="s">
        <v>38</v>
      </c>
      <c r="AM2265" s="29">
        <f>_xll.qlInterestRateIndexFixingDate(IborIndex&amp;Tenor,AN2265,Trigger)</f>
        <v>55285</v>
      </c>
      <c r="AN2265" s="29">
        <f>_xll.qlCalendarAdvance(Calendar,AN2264,AL2265,"f",,Trigger)</f>
        <v>55289</v>
      </c>
      <c r="AO2265" s="29">
        <f>_xll.qlInterestRateIndexMaturity(IborIndex&amp;Tenor,AN2265,Trigger)</f>
        <v>55320</v>
      </c>
      <c r="AP2265" s="66">
        <f>_xll.qlIndexFixing($Z$5,AM2265,,Trigger)</f>
        <v>1.588692835821268E-2</v>
      </c>
      <c r="AQ2265" s="66">
        <f>_xll.qlIndexFixing($AS$1,AN2265,,Trigger)</f>
        <v>1.5862463768153978E-2</v>
      </c>
      <c r="AR2265" s="189">
        <f t="shared" si="51"/>
        <v>0.24464590058701635</v>
      </c>
    </row>
    <row r="2266" spans="38:44" ht="11.25" customHeight="1" x14ac:dyDescent="0.25">
      <c r="AL2266" s="30" t="s">
        <v>38</v>
      </c>
      <c r="AM2266" s="29">
        <f>_xll.qlInterestRateIndexFixingDate(IborIndex&amp;Tenor,AN2266,Trigger)</f>
        <v>55292</v>
      </c>
      <c r="AN2266" s="29">
        <f>_xll.qlCalendarAdvance(Calendar,AN2265,AL2266,"f",,Trigger)</f>
        <v>55296</v>
      </c>
      <c r="AO2266" s="29">
        <f>_xll.qlInterestRateIndexMaturity(IborIndex&amp;Tenor,AN2266,Trigger)</f>
        <v>55327</v>
      </c>
      <c r="AP2266" s="66">
        <f>_xll.qlIndexFixing($Z$5,AM2266,,Trigger)</f>
        <v>1.5882286604980575E-2</v>
      </c>
      <c r="AQ2266" s="66">
        <f>_xll.qlIndexFixing($AS$1,AN2266,,Trigger)</f>
        <v>1.58579222800459E-2</v>
      </c>
      <c r="AR2266" s="189">
        <f t="shared" si="51"/>
        <v>0.2436432493467533</v>
      </c>
    </row>
    <row r="2267" spans="38:44" ht="11.25" customHeight="1" x14ac:dyDescent="0.25">
      <c r="AL2267" s="30" t="s">
        <v>38</v>
      </c>
      <c r="AM2267" s="29">
        <f>_xll.qlInterestRateIndexFixingDate(IborIndex&amp;Tenor,AN2267,Trigger)</f>
        <v>55299</v>
      </c>
      <c r="AN2267" s="29">
        <f>_xll.qlCalendarAdvance(Calendar,AN2266,AL2267,"f",,Trigger)</f>
        <v>55303</v>
      </c>
      <c r="AO2267" s="29">
        <f>_xll.qlInterestRateIndexMaturity(IborIndex&amp;Tenor,AN2267,Trigger)</f>
        <v>55334</v>
      </c>
      <c r="AP2267" s="66">
        <f>_xll.qlIndexFixing($Z$5,AM2267,,Trigger)</f>
        <v>1.5877513885976049E-2</v>
      </c>
      <c r="AQ2267" s="66">
        <f>_xll.qlIndexFixing($AS$1,AN2267,,Trigger)</f>
        <v>1.5853347913158122E-2</v>
      </c>
      <c r="AR2267" s="189">
        <f t="shared" si="51"/>
        <v>0.24165972817926512</v>
      </c>
    </row>
    <row r="2268" spans="38:44" ht="11.25" customHeight="1" x14ac:dyDescent="0.25">
      <c r="AL2268" s="30" t="s">
        <v>38</v>
      </c>
      <c r="AM2268" s="29">
        <f>_xll.qlInterestRateIndexFixingDate(IborIndex&amp;Tenor,AN2268,Trigger)</f>
        <v>55306</v>
      </c>
      <c r="AN2268" s="29">
        <f>_xll.qlCalendarAdvance(Calendar,AN2267,AL2268,"f",,Trigger)</f>
        <v>55310</v>
      </c>
      <c r="AO2268" s="29">
        <f>_xll.qlInterestRateIndexMaturity(IborIndex&amp;Tenor,AN2268,Trigger)</f>
        <v>55340</v>
      </c>
      <c r="AP2268" s="66">
        <f>_xll.qlIndexFixing($Z$5,AM2268,,Trigger)</f>
        <v>1.5872621631691786E-2</v>
      </c>
      <c r="AQ2268" s="66">
        <f>_xll.qlIndexFixing($AS$1,AN2268,,Trigger)</f>
        <v>1.5848740667520622E-2</v>
      </c>
      <c r="AR2268" s="189">
        <f t="shared" si="51"/>
        <v>0.23880964171163477</v>
      </c>
    </row>
    <row r="2269" spans="38:44" ht="11.25" customHeight="1" x14ac:dyDescent="0.25">
      <c r="AL2269" s="30" t="s">
        <v>38</v>
      </c>
      <c r="AM2269" s="29">
        <f>_xll.qlInterestRateIndexFixingDate(IborIndex&amp;Tenor,AN2269,Trigger)</f>
        <v>55313</v>
      </c>
      <c r="AN2269" s="29">
        <f>_xll.qlCalendarAdvance(Calendar,AN2268,AL2269,"f",,Trigger)</f>
        <v>55317</v>
      </c>
      <c r="AO2269" s="29">
        <f>_xll.qlInterestRateIndexMaturity(IborIndex&amp;Tenor,AN2269,Trigger)</f>
        <v>55347</v>
      </c>
      <c r="AP2269" s="66">
        <f>_xll.qlIndexFixing($Z$5,AM2269,,Trigger)</f>
        <v>1.5867595835355353E-2</v>
      </c>
      <c r="AQ2269" s="66">
        <f>_xll.qlIndexFixing($AS$1,AN2269,,Trigger)</f>
        <v>1.5844100543183359E-2</v>
      </c>
      <c r="AR2269" s="189">
        <f t="shared" si="51"/>
        <v>0.23495292171993309</v>
      </c>
    </row>
    <row r="2270" spans="38:44" ht="11.25" customHeight="1" x14ac:dyDescent="0.25">
      <c r="AL2270" s="30" t="s">
        <v>38</v>
      </c>
      <c r="AM2270" s="29">
        <f>_xll.qlInterestRateIndexFixingDate(IborIndex&amp;Tenor,AN2270,Trigger)</f>
        <v>55320</v>
      </c>
      <c r="AN2270" s="29">
        <f>_xll.qlCalendarAdvance(Calendar,AN2269,AL2270,"f",,Trigger)</f>
        <v>55324</v>
      </c>
      <c r="AO2270" s="29">
        <f>_xll.qlInterestRateIndexMaturity(IborIndex&amp;Tenor,AN2270,Trigger)</f>
        <v>55354</v>
      </c>
      <c r="AP2270" s="66">
        <f>_xll.qlIndexFixing($Z$5,AM2270,,Trigger)</f>
        <v>1.5862438316338157E-2</v>
      </c>
      <c r="AQ2270" s="66">
        <f>_xll.qlIndexFixing($AS$1,AN2270,,Trigger)</f>
        <v>1.583942754017631E-2</v>
      </c>
      <c r="AR2270" s="189">
        <f t="shared" si="51"/>
        <v>0.23010776161846991</v>
      </c>
    </row>
    <row r="2271" spans="38:44" ht="11.25" customHeight="1" x14ac:dyDescent="0.25">
      <c r="AL2271" s="30" t="s">
        <v>38</v>
      </c>
      <c r="AM2271" s="29">
        <f>_xll.qlInterestRateIndexFixingDate(IborIndex&amp;Tenor,AN2271,Trigger)</f>
        <v>55327</v>
      </c>
      <c r="AN2271" s="29">
        <f>_xll.qlCalendarAdvance(Calendar,AN2270,AL2271,"f",,Trigger)</f>
        <v>55331</v>
      </c>
      <c r="AO2271" s="29">
        <f>_xll.qlInterestRateIndexMaturity(IborIndex&amp;Tenor,AN2271,Trigger)</f>
        <v>55361</v>
      </c>
      <c r="AP2271" s="66">
        <f>_xll.qlIndexFixing($Z$5,AM2271,,Trigger)</f>
        <v>1.5857148814227173E-2</v>
      </c>
      <c r="AQ2271" s="66">
        <f>_xll.qlIndexFixing($AS$1,AN2271,,Trigger)</f>
        <v>1.5834721658546935E-2</v>
      </c>
      <c r="AR2271" s="189">
        <f t="shared" si="51"/>
        <v>0.22427155680238009</v>
      </c>
    </row>
    <row r="2272" spans="38:44" ht="11.25" customHeight="1" x14ac:dyDescent="0.25">
      <c r="AL2272" s="30" t="s">
        <v>38</v>
      </c>
      <c r="AM2272" s="29">
        <f>_xll.qlInterestRateIndexFixingDate(IborIndex&amp;Tenor,AN2272,Trigger)</f>
        <v>55334</v>
      </c>
      <c r="AN2272" s="29">
        <f>_xll.qlCalendarAdvance(Calendar,AN2271,AL2272,"f",,Trigger)</f>
        <v>55338</v>
      </c>
      <c r="AO2272" s="29">
        <f>_xll.qlInterestRateIndexMaturity(IborIndex&amp;Tenor,AN2272,Trigger)</f>
        <v>55369</v>
      </c>
      <c r="AP2272" s="66">
        <f>_xll.qlIndexFixing($Z$5,AM2272,,Trigger)</f>
        <v>1.5851676689856681E-2</v>
      </c>
      <c r="AQ2272" s="66">
        <f>_xll.qlIndexFixing($AS$1,AN2272,,Trigger)</f>
        <v>1.5829982898337702E-2</v>
      </c>
      <c r="AR2272" s="189">
        <f t="shared" si="51"/>
        <v>0.21693791518978545</v>
      </c>
    </row>
    <row r="2273" spans="38:44" ht="11.25" customHeight="1" x14ac:dyDescent="0.25">
      <c r="AL2273" s="30" t="s">
        <v>38</v>
      </c>
      <c r="AM2273" s="29">
        <f>_xll.qlInterestRateIndexFixingDate(IborIndex&amp;Tenor,AN2273,Trigger)</f>
        <v>55341</v>
      </c>
      <c r="AN2273" s="29">
        <f>_xll.qlCalendarAdvance(Calendar,AN2272,AL2273,"f",,Trigger)</f>
        <v>55345</v>
      </c>
      <c r="AO2273" s="29">
        <f>_xll.qlInterestRateIndexMaturity(IborIndex&amp;Tenor,AN2273,Trigger)</f>
        <v>55376</v>
      </c>
      <c r="AP2273" s="66">
        <f>_xll.qlIndexFixing($Z$5,AM2273,,Trigger)</f>
        <v>1.584611270755985E-2</v>
      </c>
      <c r="AQ2273" s="66">
        <f>_xll.qlIndexFixing($AS$1,AN2273,,Trigger)</f>
        <v>1.5825211259588579E-2</v>
      </c>
      <c r="AR2273" s="189">
        <f t="shared" si="51"/>
        <v>0.20901447971271442</v>
      </c>
    </row>
    <row r="2274" spans="38:44" ht="11.25" customHeight="1" x14ac:dyDescent="0.25">
      <c r="AL2274" s="30" t="s">
        <v>38</v>
      </c>
      <c r="AM2274" s="29">
        <f>_xll.qlInterestRateIndexFixingDate(IborIndex&amp;Tenor,AN2274,Trigger)</f>
        <v>55348</v>
      </c>
      <c r="AN2274" s="29">
        <f>_xll.qlCalendarAdvance(Calendar,AN2273,AL2274,"f",,Trigger)</f>
        <v>55352</v>
      </c>
      <c r="AO2274" s="29">
        <f>_xll.qlInterestRateIndexMaturity(IborIndex&amp;Tenor,AN2274,Trigger)</f>
        <v>55383</v>
      </c>
      <c r="AP2274" s="66">
        <f>_xll.qlIndexFixing($Z$5,AM2274,,Trigger)</f>
        <v>1.584041593663647E-2</v>
      </c>
      <c r="AQ2274" s="66">
        <f>_xll.qlIndexFixing($AS$1,AN2274,,Trigger)</f>
        <v>1.5820406742337034E-2</v>
      </c>
      <c r="AR2274" s="189">
        <f t="shared" si="51"/>
        <v>0.20009194299435568</v>
      </c>
    </row>
    <row r="2275" spans="38:44" ht="11.25" customHeight="1" x14ac:dyDescent="0.25">
      <c r="AL2275" s="30" t="s">
        <v>38</v>
      </c>
      <c r="AM2275" s="29">
        <f>_xll.qlInterestRateIndexFixingDate(IborIndex&amp;Tenor,AN2275,Trigger)</f>
        <v>55355</v>
      </c>
      <c r="AN2275" s="29">
        <f>_xll.qlCalendarAdvance(Calendar,AN2274,AL2275,"f",,Trigger)</f>
        <v>55359</v>
      </c>
      <c r="AO2275" s="29">
        <f>_xll.qlInterestRateIndexMaturity(IborIndex&amp;Tenor,AN2275,Trigger)</f>
        <v>55390</v>
      </c>
      <c r="AP2275" s="66">
        <f>_xll.qlIndexFixing($Z$5,AM2275,,Trigger)</f>
        <v>1.5834586116703863E-2</v>
      </c>
      <c r="AQ2275" s="66">
        <f>_xll.qlIndexFixing($AS$1,AN2275,,Trigger)</f>
        <v>1.5815569346628033E-2</v>
      </c>
      <c r="AR2275" s="189">
        <f t="shared" si="51"/>
        <v>0.19016770075829664</v>
      </c>
    </row>
    <row r="2276" spans="38:44" ht="11.25" customHeight="1" x14ac:dyDescent="0.25">
      <c r="AL2276" s="30" t="s">
        <v>38</v>
      </c>
      <c r="AM2276" s="29">
        <f>_xll.qlInterestRateIndexFixingDate(IborIndex&amp;Tenor,AN2276,Trigger)</f>
        <v>55362</v>
      </c>
      <c r="AN2276" s="29">
        <f>_xll.qlCalendarAdvance(Calendar,AN2275,AL2276,"f",,Trigger)</f>
        <v>55366</v>
      </c>
      <c r="AO2276" s="29">
        <f>_xll.qlInterestRateIndexMaturity(IborIndex&amp;Tenor,AN2276,Trigger)</f>
        <v>55397</v>
      </c>
      <c r="AP2276" s="66">
        <f>_xll.qlIndexFixing($Z$5,AM2276,,Trigger)</f>
        <v>1.5828622987374186E-2</v>
      </c>
      <c r="AQ2276" s="66">
        <f>_xll.qlIndexFixing($AS$1,AN2276,,Trigger)</f>
        <v>1.581069907250654E-2</v>
      </c>
      <c r="AR2276" s="189">
        <f t="shared" si="51"/>
        <v>0.17923914867646468</v>
      </c>
    </row>
    <row r="2277" spans="38:44" ht="11.25" customHeight="1" x14ac:dyDescent="0.25">
      <c r="AL2277" s="30" t="s">
        <v>38</v>
      </c>
      <c r="AM2277" s="29">
        <f>_xll.qlInterestRateIndexFixingDate(IborIndex&amp;Tenor,AN2277,Trigger)</f>
        <v>55369</v>
      </c>
      <c r="AN2277" s="29">
        <f>_xll.qlCalendarAdvance(Calendar,AN2276,AL2277,"f",,Trigger)</f>
        <v>55373</v>
      </c>
      <c r="AO2277" s="29">
        <f>_xll.qlInterestRateIndexMaturity(IborIndex&amp;Tenor,AN2277,Trigger)</f>
        <v>55404</v>
      </c>
      <c r="AP2277" s="66">
        <f>_xll.qlIndexFixing($Z$5,AM2277,,Trigger)</f>
        <v>1.5823250539047973E-2</v>
      </c>
      <c r="AQ2277" s="66">
        <f>_xll.qlIndexFixing($AS$1,AN2277,,Trigger)</f>
        <v>1.580579592001502E-2</v>
      </c>
      <c r="AR2277" s="189">
        <f t="shared" si="51"/>
        <v>0.1745461903295345</v>
      </c>
    </row>
    <row r="2278" spans="38:44" ht="11.25" customHeight="1" x14ac:dyDescent="0.25">
      <c r="AL2278" s="30" t="s">
        <v>38</v>
      </c>
      <c r="AM2278" s="29">
        <f>_xll.qlInterestRateIndexFixingDate(IborIndex&amp;Tenor,AN2278,Trigger)</f>
        <v>55376</v>
      </c>
      <c r="AN2278" s="29">
        <f>_xll.qlCalendarAdvance(Calendar,AN2277,AL2278,"f",,Trigger)</f>
        <v>55380</v>
      </c>
      <c r="AO2278" s="29">
        <f>_xll.qlInterestRateIndexMaturity(IborIndex&amp;Tenor,AN2278,Trigger)</f>
        <v>55411</v>
      </c>
      <c r="AP2278" s="66">
        <f>_xll.qlIndexFixing($Z$5,AM2278,,Trigger)</f>
        <v>1.5819185665057019E-2</v>
      </c>
      <c r="AQ2278" s="66">
        <f>_xll.qlIndexFixing($AS$1,AN2278,,Trigger)</f>
        <v>1.5800859889193442E-2</v>
      </c>
      <c r="AR2278" s="189">
        <f t="shared" si="51"/>
        <v>0.18325775863577837</v>
      </c>
    </row>
    <row r="2279" spans="38:44" ht="11.25" customHeight="1" x14ac:dyDescent="0.25">
      <c r="AL2279" s="30" t="s">
        <v>38</v>
      </c>
      <c r="AM2279" s="29">
        <f>_xll.qlInterestRateIndexFixingDate(IborIndex&amp;Tenor,AN2279,Trigger)</f>
        <v>55383</v>
      </c>
      <c r="AN2279" s="29">
        <f>_xll.qlCalendarAdvance(Calendar,AN2278,AL2279,"f",,Trigger)</f>
        <v>55387</v>
      </c>
      <c r="AO2279" s="29">
        <f>_xll.qlInterestRateIndexMaturity(IborIndex&amp;Tenor,AN2279,Trigger)</f>
        <v>55418</v>
      </c>
      <c r="AP2279" s="66">
        <f>_xll.qlIndexFixing($Z$5,AM2279,,Trigger)</f>
        <v>1.5816417439132403E-2</v>
      </c>
      <c r="AQ2279" s="66">
        <f>_xll.qlIndexFixing($AS$1,AN2279,,Trigger)</f>
        <v>1.5795890980081773E-2</v>
      </c>
      <c r="AR2279" s="189">
        <f t="shared" si="51"/>
        <v>0.20526459050630719</v>
      </c>
    </row>
    <row r="2280" spans="38:44" ht="11.25" customHeight="1" x14ac:dyDescent="0.25">
      <c r="AL2280" s="30" t="s">
        <v>38</v>
      </c>
      <c r="AM2280" s="29">
        <f>_xll.qlInterestRateIndexFixingDate(IborIndex&amp;Tenor,AN2280,Trigger)</f>
        <v>55390</v>
      </c>
      <c r="AN2280" s="29">
        <f>_xll.qlCalendarAdvance(Calendar,AN2279,AL2280,"f",,Trigger)</f>
        <v>55394</v>
      </c>
      <c r="AO2280" s="29">
        <f>_xll.qlInterestRateIndexMaturity(IborIndex&amp;Tenor,AN2280,Trigger)</f>
        <v>55425</v>
      </c>
      <c r="AP2280" s="66">
        <f>_xll.qlIndexFixing($Z$5,AM2280,,Trigger)</f>
        <v>1.581493490788367E-2</v>
      </c>
      <c r="AQ2280" s="66">
        <f>_xll.qlIndexFixing($AS$1,AN2280,,Trigger)</f>
        <v>1.5790930310613037E-2</v>
      </c>
      <c r="AR2280" s="189">
        <f t="shared" si="51"/>
        <v>0.24004597270633338</v>
      </c>
    </row>
    <row r="2281" spans="38:44" ht="11.25" customHeight="1" x14ac:dyDescent="0.25">
      <c r="AL2281" s="30" t="s">
        <v>38</v>
      </c>
      <c r="AM2281" s="29">
        <f>_xll.qlInterestRateIndexFixingDate(IborIndex&amp;Tenor,AN2281,Trigger)</f>
        <v>55397</v>
      </c>
      <c r="AN2281" s="29">
        <f>_xll.qlCalendarAdvance(Calendar,AN2280,AL2281,"f",,Trigger)</f>
        <v>55401</v>
      </c>
      <c r="AO2281" s="29">
        <f>_xll.qlInterestRateIndexMaturity(IborIndex&amp;Tenor,AN2281,Trigger)</f>
        <v>55431</v>
      </c>
      <c r="AP2281" s="66">
        <f>_xll.qlIndexFixing($Z$5,AM2281,,Trigger)</f>
        <v>1.5814180866699168E-2</v>
      </c>
      <c r="AQ2281" s="66">
        <f>_xll.qlIndexFixing($AS$1,AN2281,,Trigger)</f>
        <v>1.5785854527183008E-2</v>
      </c>
      <c r="AR2281" s="189">
        <f t="shared" si="51"/>
        <v>0.2832633951616037</v>
      </c>
    </row>
    <row r="2282" spans="38:44" ht="11.25" customHeight="1" x14ac:dyDescent="0.25">
      <c r="AL2282" s="30" t="s">
        <v>38</v>
      </c>
      <c r="AM2282" s="29">
        <f>_xll.qlInterestRateIndexFixingDate(IborIndex&amp;Tenor,AN2282,Trigger)</f>
        <v>55404</v>
      </c>
      <c r="AN2282" s="29">
        <f>_xll.qlCalendarAdvance(Calendar,AN2281,AL2282,"f",,Trigger)</f>
        <v>55408</v>
      </c>
      <c r="AO2282" s="29">
        <f>_xll.qlInterestRateIndexMaturity(IborIndex&amp;Tenor,AN2282,Trigger)</f>
        <v>55438</v>
      </c>
      <c r="AP2282" s="66">
        <f>_xll.qlIndexFixing($Z$5,AM2282,,Trigger)</f>
        <v>1.5813700613965587E-2</v>
      </c>
      <c r="AQ2282" s="66">
        <f>_xll.qlIndexFixing($AS$1,AN2282,,Trigger)</f>
        <v>1.5780786983480843E-2</v>
      </c>
      <c r="AR2282" s="189">
        <f t="shared" si="51"/>
        <v>0.32913630484743273</v>
      </c>
    </row>
    <row r="2283" spans="38:44" ht="11.25" customHeight="1" x14ac:dyDescent="0.25">
      <c r="AL2283" s="30" t="s">
        <v>38</v>
      </c>
      <c r="AM2283" s="29">
        <f>_xll.qlInterestRateIndexFixingDate(IborIndex&amp;Tenor,AN2283,Trigger)</f>
        <v>55411</v>
      </c>
      <c r="AN2283" s="29">
        <f>_xll.qlCalendarAdvance(Calendar,AN2282,AL2283,"f",,Trigger)</f>
        <v>55415</v>
      </c>
      <c r="AO2283" s="29">
        <f>_xll.qlInterestRateIndexMaturity(IborIndex&amp;Tenor,AN2283,Trigger)</f>
        <v>55445</v>
      </c>
      <c r="AP2283" s="66">
        <f>_xll.qlIndexFixing($Z$5,AM2283,,Trigger)</f>
        <v>1.5813037753713566E-2</v>
      </c>
      <c r="AQ2283" s="66">
        <f>_xll.qlIndexFixing($AS$1,AN2283,,Trigger)</f>
        <v>1.5775686561665947E-2</v>
      </c>
      <c r="AR2283" s="189">
        <f t="shared" si="51"/>
        <v>0.37351192047618831</v>
      </c>
    </row>
    <row r="2284" spans="38:44" ht="11.25" customHeight="1" x14ac:dyDescent="0.25">
      <c r="AL2284" s="30" t="s">
        <v>38</v>
      </c>
      <c r="AM2284" s="29">
        <f>_xll.qlInterestRateIndexFixingDate(IborIndex&amp;Tenor,AN2284,Trigger)</f>
        <v>55418</v>
      </c>
      <c r="AN2284" s="29">
        <f>_xll.qlCalendarAdvance(Calendar,AN2283,AL2284,"f",,Trigger)</f>
        <v>55422</v>
      </c>
      <c r="AO2284" s="29">
        <f>_xll.qlInterestRateIndexMaturity(IborIndex&amp;Tenor,AN2284,Trigger)</f>
        <v>55452</v>
      </c>
      <c r="AP2284" s="66">
        <f>_xll.qlIndexFixing($Z$5,AM2284,,Trigger)</f>
        <v>1.581219190335581E-2</v>
      </c>
      <c r="AQ2284" s="66">
        <f>_xll.qlIndexFixing($AS$1,AN2284,,Trigger)</f>
        <v>1.5770553261788278E-2</v>
      </c>
      <c r="AR2284" s="189">
        <f t="shared" si="51"/>
        <v>0.41638641567531831</v>
      </c>
    </row>
    <row r="2285" spans="38:44" ht="11.25" customHeight="1" x14ac:dyDescent="0.25">
      <c r="AL2285" s="30" t="s">
        <v>38</v>
      </c>
      <c r="AM2285" s="29">
        <f>_xll.qlInterestRateIndexFixingDate(IborIndex&amp;Tenor,AN2285,Trigger)</f>
        <v>55425</v>
      </c>
      <c r="AN2285" s="29">
        <f>_xll.qlCalendarAdvance(Calendar,AN2284,AL2285,"f",,Trigger)</f>
        <v>55429</v>
      </c>
      <c r="AO2285" s="29">
        <f>_xll.qlInterestRateIndexMaturity(IborIndex&amp;Tenor,AN2285,Trigger)</f>
        <v>55460</v>
      </c>
      <c r="AP2285" s="66">
        <f>_xll.qlIndexFixing($Z$5,AM2285,,Trigger)</f>
        <v>1.581141966557224E-2</v>
      </c>
      <c r="AQ2285" s="66">
        <f>_xll.qlIndexFixing($AS$1,AN2285,,Trigger)</f>
        <v>1.5765387083887805E-2</v>
      </c>
      <c r="AR2285" s="189">
        <f t="shared" si="51"/>
        <v>0.46032581684434665</v>
      </c>
    </row>
    <row r="2286" spans="38:44" ht="11.25" customHeight="1" x14ac:dyDescent="0.25">
      <c r="AL2286" s="30" t="s">
        <v>38</v>
      </c>
      <c r="AM2286" s="29">
        <f>_xll.qlInterestRateIndexFixingDate(IborIndex&amp;Tenor,AN2286,Trigger)</f>
        <v>55432</v>
      </c>
      <c r="AN2286" s="29">
        <f>_xll.qlCalendarAdvance(Calendar,AN2285,AL2286,"f",,Trigger)</f>
        <v>55436</v>
      </c>
      <c r="AO2286" s="29">
        <f>_xll.qlInterestRateIndexMaturity(IborIndex&amp;Tenor,AN2286,Trigger)</f>
        <v>55467</v>
      </c>
      <c r="AP2286" s="66">
        <f>_xll.qlIndexFixing($Z$5,AM2286,,Trigger)</f>
        <v>1.5810193473621684E-2</v>
      </c>
      <c r="AQ2286" s="66">
        <f>_xll.qlIndexFixing($AS$1,AN2286,,Trigger)</f>
        <v>1.576018802801199E-2</v>
      </c>
      <c r="AR2286" s="189">
        <f t="shared" si="51"/>
        <v>0.50005445609693777</v>
      </c>
    </row>
    <row r="2287" spans="38:44" ht="11.25" customHeight="1" x14ac:dyDescent="0.25">
      <c r="AL2287" s="30" t="s">
        <v>38</v>
      </c>
      <c r="AM2287" s="29">
        <f>_xll.qlInterestRateIndexFixingDate(IborIndex&amp;Tenor,AN2287,Trigger)</f>
        <v>55439</v>
      </c>
      <c r="AN2287" s="29">
        <f>_xll.qlCalendarAdvance(Calendar,AN2286,AL2287,"f",,Trigger)</f>
        <v>55443</v>
      </c>
      <c r="AO2287" s="29">
        <f>_xll.qlInterestRateIndexMaturity(IborIndex&amp;Tenor,AN2287,Trigger)</f>
        <v>55474</v>
      </c>
      <c r="AP2287" s="66">
        <f>_xll.qlIndexFixing($Z$5,AM2287,,Trigger)</f>
        <v>1.5808783108462829E-2</v>
      </c>
      <c r="AQ2287" s="66">
        <f>_xll.qlIndexFixing($AS$1,AN2287,,Trigger)</f>
        <v>1.5754956094205796E-2</v>
      </c>
      <c r="AR2287" s="189">
        <f t="shared" si="51"/>
        <v>0.53827014257032402</v>
      </c>
    </row>
    <row r="2288" spans="38:44" ht="11.25" customHeight="1" x14ac:dyDescent="0.25">
      <c r="AL2288" s="30" t="s">
        <v>38</v>
      </c>
      <c r="AM2288" s="29">
        <f>_xll.qlInterestRateIndexFixingDate(IborIndex&amp;Tenor,AN2288,Trigger)</f>
        <v>55446</v>
      </c>
      <c r="AN2288" s="29">
        <f>_xll.qlCalendarAdvance(Calendar,AN2287,AL2288,"f",,Trigger)</f>
        <v>55450</v>
      </c>
      <c r="AO2288" s="29">
        <f>_xll.qlInterestRateIndexMaturity(IborIndex&amp;Tenor,AN2288,Trigger)</f>
        <v>55481</v>
      </c>
      <c r="AP2288" s="66">
        <f>_xll.qlIndexFixing($Z$5,AM2288,,Trigger)</f>
        <v>1.5807188187539758E-2</v>
      </c>
      <c r="AQ2288" s="66">
        <f>_xll.qlIndexFixing($AS$1,AN2288,,Trigger)</f>
        <v>1.5749691282519185E-2</v>
      </c>
      <c r="AR2288" s="189">
        <f t="shared" si="51"/>
        <v>0.57496905020573008</v>
      </c>
    </row>
    <row r="2289" spans="38:44" ht="11.25" customHeight="1" x14ac:dyDescent="0.25">
      <c r="AL2289" s="30" t="s">
        <v>38</v>
      </c>
      <c r="AM2289" s="29">
        <f>_xll.qlInterestRateIndexFixingDate(IborIndex&amp;Tenor,AN2289,Trigger)</f>
        <v>55453</v>
      </c>
      <c r="AN2289" s="29">
        <f>_xll.qlCalendarAdvance(Calendar,AN2288,AL2289,"f",,Trigger)</f>
        <v>55457</v>
      </c>
      <c r="AO2289" s="29">
        <f>_xll.qlInterestRateIndexMaturity(IborIndex&amp;Tenor,AN2289,Trigger)</f>
        <v>55487</v>
      </c>
      <c r="AP2289" s="66">
        <f>_xll.qlIndexFixing($Z$5,AM2289,,Trigger)</f>
        <v>1.5805204410211715E-2</v>
      </c>
      <c r="AQ2289" s="66">
        <f>_xll.qlIndexFixing($AS$1,AN2289,,Trigger)</f>
        <v>1.5744393592994621E-2</v>
      </c>
      <c r="AR2289" s="189">
        <f t="shared" si="51"/>
        <v>0.60810817217094026</v>
      </c>
    </row>
    <row r="2290" spans="38:44" ht="11.25" customHeight="1" x14ac:dyDescent="0.25">
      <c r="AL2290" s="30" t="s">
        <v>38</v>
      </c>
      <c r="AM2290" s="29">
        <f>_xll.qlInterestRateIndexFixingDate(IborIndex&amp;Tenor,AN2290,Trigger)</f>
        <v>55460</v>
      </c>
      <c r="AN2290" s="29">
        <f>_xll.qlCalendarAdvance(Calendar,AN2289,AL2290,"f",,Trigger)</f>
        <v>55464</v>
      </c>
      <c r="AO2290" s="29">
        <f>_xll.qlInterestRateIndexMaturity(IborIndex&amp;Tenor,AN2290,Trigger)</f>
        <v>55494</v>
      </c>
      <c r="AP2290" s="66">
        <f>_xll.qlIndexFixing($Z$5,AM2290,,Trigger)</f>
        <v>1.5803252585464556E-2</v>
      </c>
      <c r="AQ2290" s="66">
        <f>_xll.qlIndexFixing($AS$1,AN2290,,Trigger)</f>
        <v>1.5739063025677069E-2</v>
      </c>
      <c r="AR2290" s="189">
        <f t="shared" si="51"/>
        <v>0.64189559787486417</v>
      </c>
    </row>
    <row r="2291" spans="38:44" ht="11.25" customHeight="1" x14ac:dyDescent="0.25">
      <c r="AL2291" s="30" t="s">
        <v>38</v>
      </c>
      <c r="AM2291" s="29">
        <f>_xll.qlInterestRateIndexFixingDate(IborIndex&amp;Tenor,AN2291,Trigger)</f>
        <v>55467</v>
      </c>
      <c r="AN2291" s="29">
        <f>_xll.qlCalendarAdvance(Calendar,AN2290,AL2291,"f",,Trigger)</f>
        <v>55471</v>
      </c>
      <c r="AO2291" s="29">
        <f>_xll.qlInterestRateIndexMaturity(IborIndex&amp;Tenor,AN2291,Trigger)</f>
        <v>55501</v>
      </c>
      <c r="AP2291" s="66">
        <f>_xll.qlIndexFixing($Z$5,AM2291,,Trigger)</f>
        <v>1.5801115092761719E-2</v>
      </c>
      <c r="AQ2291" s="66">
        <f>_xll.qlIndexFixing($AS$1,AN2291,,Trigger)</f>
        <v>1.5733699580616489E-2</v>
      </c>
      <c r="AR2291" s="189">
        <f t="shared" si="51"/>
        <v>0.67415512145230228</v>
      </c>
    </row>
    <row r="2292" spans="38:44" ht="11.25" customHeight="1" x14ac:dyDescent="0.25">
      <c r="AL2292" s="30" t="s">
        <v>38</v>
      </c>
      <c r="AM2292" s="29">
        <f>_xll.qlInterestRateIndexFixingDate(IborIndex&amp;Tenor,AN2292,Trigger)</f>
        <v>55474</v>
      </c>
      <c r="AN2292" s="29">
        <f>_xll.qlCalendarAdvance(Calendar,AN2291,AL2292,"f",,Trigger)</f>
        <v>55478</v>
      </c>
      <c r="AO2292" s="29">
        <f>_xll.qlInterestRateIndexMaturity(IborIndex&amp;Tenor,AN2292,Trigger)</f>
        <v>55508</v>
      </c>
      <c r="AP2292" s="66">
        <f>_xll.qlIndexFixing($Z$5,AM2292,,Trigger)</f>
        <v>1.5798791549601177E-2</v>
      </c>
      <c r="AQ2292" s="66">
        <f>_xll.qlIndexFixing($AS$1,AN2292,,Trigger)</f>
        <v>1.5728212777527707E-2</v>
      </c>
      <c r="AR2292" s="189">
        <f t="shared" si="51"/>
        <v>0.70578772073469354</v>
      </c>
    </row>
    <row r="2293" spans="38:44" ht="11.25" customHeight="1" x14ac:dyDescent="0.25">
      <c r="AL2293" s="30" t="s">
        <v>38</v>
      </c>
      <c r="AM2293" s="29">
        <f>_xll.qlInterestRateIndexFixingDate(IborIndex&amp;Tenor,AN2293,Trigger)</f>
        <v>55481</v>
      </c>
      <c r="AN2293" s="29">
        <f>_xll.qlCalendarAdvance(Calendar,AN2292,AL2293,"f",,Trigger)</f>
        <v>55485</v>
      </c>
      <c r="AO2293" s="29">
        <f>_xll.qlInterestRateIndexMaturity(IborIndex&amp;Tenor,AN2293,Trigger)</f>
        <v>55515</v>
      </c>
      <c r="AP2293" s="66">
        <f>_xll.qlIndexFixing($Z$5,AM2293,,Trigger)</f>
        <v>1.5796281573472903E-2</v>
      </c>
      <c r="AQ2293" s="66">
        <f>_xll.qlIndexFixing($AS$1,AN2293,,Trigger)</f>
        <v>1.572301567642902E-2</v>
      </c>
      <c r="AR2293" s="189">
        <f t="shared" si="51"/>
        <v>0.73265897043883066</v>
      </c>
    </row>
    <row r="2294" spans="38:44" ht="11.25" customHeight="1" x14ac:dyDescent="0.25">
      <c r="AL2294" s="30" t="s">
        <v>38</v>
      </c>
      <c r="AM2294" s="29">
        <f>_xll.qlInterestRateIndexFixingDate(IborIndex&amp;Tenor,AN2294,Trigger)</f>
        <v>55488</v>
      </c>
      <c r="AN2294" s="29">
        <f>_xll.qlCalendarAdvance(Calendar,AN2293,AL2294,"f",,Trigger)</f>
        <v>55492</v>
      </c>
      <c r="AO2294" s="29">
        <f>_xll.qlInterestRateIndexMaturity(IborIndex&amp;Tenor,AN2294,Trigger)</f>
        <v>55523</v>
      </c>
      <c r="AP2294" s="66">
        <f>_xll.qlIndexFixing($Z$5,AM2294,,Trigger)</f>
        <v>1.5793721568408969E-2</v>
      </c>
      <c r="AQ2294" s="66">
        <f>_xll.qlIndexFixing($AS$1,AN2294,,Trigger)</f>
        <v>1.5717411979433715E-2</v>
      </c>
      <c r="AR2294" s="189">
        <f t="shared" si="51"/>
        <v>0.76309588975254083</v>
      </c>
    </row>
    <row r="2295" spans="38:44" ht="11.25" customHeight="1" x14ac:dyDescent="0.25">
      <c r="AL2295" s="30" t="s">
        <v>38</v>
      </c>
      <c r="AM2295" s="29">
        <f>_xll.qlInterestRateIndexFixingDate(IborIndex&amp;Tenor,AN2295,Trigger)</f>
        <v>55495</v>
      </c>
      <c r="AN2295" s="29">
        <f>_xll.qlCalendarAdvance(Calendar,AN2294,AL2295,"f",,Trigger)</f>
        <v>55499</v>
      </c>
      <c r="AO2295" s="29">
        <f>_xll.qlInterestRateIndexMaturity(IborIndex&amp;Tenor,AN2295,Trigger)</f>
        <v>55530</v>
      </c>
      <c r="AP2295" s="66">
        <f>_xll.qlIndexFixing($Z$5,AM2295,,Trigger)</f>
        <v>1.5790824046081092E-2</v>
      </c>
      <c r="AQ2295" s="66">
        <f>_xll.qlIndexFixing($AS$1,AN2295,,Trigger)</f>
        <v>1.5711917023865651E-2</v>
      </c>
      <c r="AR2295" s="189">
        <f t="shared" si="51"/>
        <v>0.78907022215440881</v>
      </c>
    </row>
    <row r="2296" spans="38:44" ht="11.25" customHeight="1" x14ac:dyDescent="0.25">
      <c r="AL2296" s="30" t="s">
        <v>38</v>
      </c>
      <c r="AM2296" s="29">
        <f>_xll.qlInterestRateIndexFixingDate(IborIndex&amp;Tenor,AN2296,Trigger)</f>
        <v>55502</v>
      </c>
      <c r="AN2296" s="29">
        <f>_xll.qlCalendarAdvance(Calendar,AN2295,AL2296,"f",,Trigger)</f>
        <v>55506</v>
      </c>
      <c r="AO2296" s="29">
        <f>_xll.qlInterestRateIndexMaturity(IborIndex&amp;Tenor,AN2296,Trigger)</f>
        <v>55537</v>
      </c>
      <c r="AP2296" s="66">
        <f>_xll.qlIndexFixing($Z$5,AM2296,,Trigger)</f>
        <v>1.5787738907802051E-2</v>
      </c>
      <c r="AQ2296" s="66">
        <f>_xll.qlIndexFixing($AS$1,AN2296,,Trigger)</f>
        <v>1.570638919079187E-2</v>
      </c>
      <c r="AR2296" s="189">
        <f t="shared" si="51"/>
        <v>0.81349717010181788</v>
      </c>
    </row>
    <row r="2297" spans="38:44" ht="11.25" customHeight="1" x14ac:dyDescent="0.25">
      <c r="AL2297" s="30" t="s">
        <v>38</v>
      </c>
      <c r="AM2297" s="29">
        <f>_xll.qlInterestRateIndexFixingDate(IborIndex&amp;Tenor,AN2297,Trigger)</f>
        <v>55508</v>
      </c>
      <c r="AN2297" s="29">
        <f>_xll.qlCalendarAdvance(Calendar,AN2296,AL2297,"f",,Trigger)</f>
        <v>55514</v>
      </c>
      <c r="AO2297" s="29">
        <f>_xll.qlInterestRateIndexMaturity(IborIndex&amp;Tenor,AN2297,Trigger)</f>
        <v>55547</v>
      </c>
      <c r="AP2297" s="66">
        <f>_xll.qlIndexFixing($Z$5,AM2297,,Trigger)</f>
        <v>1.578416719091132E-2</v>
      </c>
      <c r="AQ2297" s="66">
        <f>_xll.qlIndexFixing($AS$1,AN2297,,Trigger)</f>
        <v>1.5699972981612381E-2</v>
      </c>
      <c r="AR2297" s="189">
        <f t="shared" si="51"/>
        <v>0.84194209298938527</v>
      </c>
    </row>
    <row r="2298" spans="38:44" ht="11.25" customHeight="1" x14ac:dyDescent="0.25">
      <c r="AL2298" s="30" t="s">
        <v>38</v>
      </c>
      <c r="AM2298" s="29">
        <f>_xll.qlInterestRateIndexFixingDate(IborIndex&amp;Tenor,AN2298,Trigger)</f>
        <v>55516</v>
      </c>
      <c r="AN2298" s="29">
        <f>_xll.qlCalendarAdvance(Calendar,AN2297,AL2298,"f",,Trigger)</f>
        <v>55521</v>
      </c>
      <c r="AO2298" s="29">
        <f>_xll.qlInterestRateIndexMaturity(IborIndex&amp;Tenor,AN2298,Trigger)</f>
        <v>55554</v>
      </c>
      <c r="AP2298" s="66">
        <f>_xll.qlIndexFixing($Z$5,AM2298,,Trigger)</f>
        <v>1.5780651430268706E-2</v>
      </c>
      <c r="AQ2298" s="66">
        <f>_xll.qlIndexFixing($AS$1,AN2298,,Trigger)</f>
        <v>1.5694493895597614E-2</v>
      </c>
      <c r="AR2298" s="189">
        <f t="shared" si="51"/>
        <v>0.86157534671092018</v>
      </c>
    </row>
    <row r="2299" spans="38:44" ht="11.25" customHeight="1" x14ac:dyDescent="0.25">
      <c r="AL2299" s="30" t="s">
        <v>38</v>
      </c>
      <c r="AM2299" s="29">
        <f>_xll.qlInterestRateIndexFixingDate(IborIndex&amp;Tenor,AN2299,Trigger)</f>
        <v>55526</v>
      </c>
      <c r="AN2299" s="29">
        <f>_xll.qlCalendarAdvance(Calendar,AN2298,AL2299,"f",,Trigger)</f>
        <v>55528</v>
      </c>
      <c r="AO2299" s="29">
        <f>_xll.qlInterestRateIndexMaturity(IborIndex&amp;Tenor,AN2299,Trigger)</f>
        <v>55561</v>
      </c>
      <c r="AP2299" s="66">
        <f>_xll.qlIndexFixing($Z$5,AM2299,,Trigger)</f>
        <v>1.5776946780518098E-2</v>
      </c>
      <c r="AQ2299" s="66">
        <f>_xll.qlIndexFixing($AS$1,AN2299,,Trigger)</f>
        <v>1.5688865327090854E-2</v>
      </c>
      <c r="AR2299" s="189">
        <f t="shared" si="51"/>
        <v>0.88081453427243939</v>
      </c>
    </row>
    <row r="2300" spans="38:44" ht="11.25" customHeight="1" x14ac:dyDescent="0.25">
      <c r="AL2300" s="30" t="s">
        <v>38</v>
      </c>
      <c r="AM2300" s="29">
        <f>_xll.qlInterestRateIndexFixingDate(IborIndex&amp;Tenor,AN2300,Trigger)</f>
        <v>55533</v>
      </c>
      <c r="AN2300" s="29">
        <f>_xll.qlCalendarAdvance(Calendar,AN2299,AL2300,"f",,Trigger)</f>
        <v>55535</v>
      </c>
      <c r="AO2300" s="29">
        <f>_xll.qlInterestRateIndexMaturity(IborIndex&amp;Tenor,AN2300,Trigger)</f>
        <v>55568</v>
      </c>
      <c r="AP2300" s="66">
        <f>_xll.qlIndexFixing($Z$5,AM2300,,Trigger)</f>
        <v>1.5773052859187269E-2</v>
      </c>
      <c r="AQ2300" s="66">
        <f>_xll.qlIndexFixing($AS$1,AN2300,,Trigger)</f>
        <v>1.5683203882616337E-2</v>
      </c>
      <c r="AR2300" s="189">
        <f t="shared" si="51"/>
        <v>0.89848976570931771</v>
      </c>
    </row>
    <row r="2301" spans="38:44" ht="11.25" customHeight="1" x14ac:dyDescent="0.25">
      <c r="AL2301" s="30" t="s">
        <v>38</v>
      </c>
      <c r="AM2301" s="29">
        <f>_xll.qlInterestRateIndexFixingDate(IborIndex&amp;Tenor,AN2301,Trigger)</f>
        <v>55540</v>
      </c>
      <c r="AN2301" s="29">
        <f>_xll.qlCalendarAdvance(Calendar,AN2300,AL2301,"f",,Trigger)</f>
        <v>55542</v>
      </c>
      <c r="AO2301" s="29">
        <f>_xll.qlInterestRateIndexMaturity(IborIndex&amp;Tenor,AN2301,Trigger)</f>
        <v>55575</v>
      </c>
      <c r="AP2301" s="66">
        <f>_xll.qlIndexFixing($Z$5,AM2301,,Trigger)</f>
        <v>1.5768969283811239E-2</v>
      </c>
      <c r="AQ2301" s="66">
        <f>_xll.qlIndexFixing($AS$1,AN2301,,Trigger)</f>
        <v>1.567750956222564E-2</v>
      </c>
      <c r="AR2301" s="189">
        <f t="shared" si="51"/>
        <v>0.91459721585598897</v>
      </c>
    </row>
    <row r="2302" spans="38:44" ht="11.25" customHeight="1" x14ac:dyDescent="0.25">
      <c r="AL2302" s="30" t="s">
        <v>38</v>
      </c>
      <c r="AM2302" s="29">
        <f>_xll.qlInterestRateIndexFixingDate(IborIndex&amp;Tenor,AN2302,Trigger)</f>
        <v>55547</v>
      </c>
      <c r="AN2302" s="29">
        <f>_xll.qlCalendarAdvance(Calendar,AN2301,AL2302,"f",,Trigger)</f>
        <v>55549</v>
      </c>
      <c r="AO2302" s="29">
        <f>_xll.qlInterestRateIndexMaturity(IborIndex&amp;Tenor,AN2302,Trigger)</f>
        <v>55578</v>
      </c>
      <c r="AP2302" s="66">
        <f>_xll.qlIndexFixing($Z$5,AM2302,,Trigger)</f>
        <v>1.576459607442272E-2</v>
      </c>
      <c r="AQ2302" s="66">
        <f>_xll.qlIndexFixing($AS$1,AN2302,,Trigger)</f>
        <v>1.5671782365967751E-2</v>
      </c>
      <c r="AR2302" s="189">
        <f t="shared" si="51"/>
        <v>0.92813708454968924</v>
      </c>
    </row>
    <row r="2303" spans="38:44" ht="11.25" customHeight="1" x14ac:dyDescent="0.25">
      <c r="AL2303" s="30" t="s">
        <v>38</v>
      </c>
      <c r="AM2303" s="29">
        <f>_xll.qlInterestRateIndexFixingDate(IborIndex&amp;Tenor,AN2303,Trigger)</f>
        <v>55554</v>
      </c>
      <c r="AN2303" s="29">
        <f>_xll.qlCalendarAdvance(Calendar,AN2302,AL2303,"f",,Trigger)</f>
        <v>55556</v>
      </c>
      <c r="AO2303" s="29">
        <f>_xll.qlInterestRateIndexMaturity(IborIndex&amp;Tenor,AN2303,Trigger)</f>
        <v>55585</v>
      </c>
      <c r="AP2303" s="66">
        <f>_xll.qlIndexFixing($Z$5,AM2303,,Trigger)</f>
        <v>1.5760187340451721E-2</v>
      </c>
      <c r="AQ2303" s="66">
        <f>_xll.qlIndexFixing($AS$1,AN2303,,Trigger)</f>
        <v>1.5666022293889088E-2</v>
      </c>
      <c r="AR2303" s="189">
        <f t="shared" si="51"/>
        <v>0.94165046562632448</v>
      </c>
    </row>
    <row r="2304" spans="38:44" ht="11.25" customHeight="1" x14ac:dyDescent="0.25">
      <c r="AL2304" s="30" t="s">
        <v>38</v>
      </c>
      <c r="AM2304" s="29">
        <f>_xll.qlInterestRateIndexFixingDate(IborIndex&amp;Tenor,AN2304,Trigger)</f>
        <v>55561</v>
      </c>
      <c r="AN2304" s="29">
        <f>_xll.qlCalendarAdvance(Calendar,AN2303,AL2304,"f",,Trigger)</f>
        <v>55563</v>
      </c>
      <c r="AO2304" s="29">
        <f>_xll.qlInterestRateIndexMaturity(IborIndex&amp;Tenor,AN2304,Trigger)</f>
        <v>55592</v>
      </c>
      <c r="AP2304" s="66">
        <f>_xll.qlIndexFixing($Z$5,AM2304,,Trigger)</f>
        <v>1.5755587947530028E-2</v>
      </c>
      <c r="AQ2304" s="66">
        <f>_xll.qlIndexFixing($AS$1,AN2304,,Trigger)</f>
        <v>1.5660229346036062E-2</v>
      </c>
      <c r="AR2304" s="189">
        <f t="shared" si="51"/>
        <v>0.95358601493966</v>
      </c>
    </row>
    <row r="2305" spans="38:44" ht="11.25" customHeight="1" x14ac:dyDescent="0.25">
      <c r="AL2305" s="30" t="s">
        <v>38</v>
      </c>
      <c r="AM2305" s="29">
        <f>_xll.qlInterestRateIndexFixingDate(IborIndex&amp;Tenor,AN2305,Trigger)</f>
        <v>55568</v>
      </c>
      <c r="AN2305" s="29">
        <f>_xll.qlCalendarAdvance(Calendar,AN2304,AL2305,"f",,Trigger)</f>
        <v>55570</v>
      </c>
      <c r="AO2305" s="29">
        <f>_xll.qlInterestRateIndexMaturity(IborIndex&amp;Tenor,AN2305,Trigger)</f>
        <v>55599</v>
      </c>
      <c r="AP2305" s="66">
        <f>_xll.qlIndexFixing($Z$5,AM2305,,Trigger)</f>
        <v>1.5750797513268341E-2</v>
      </c>
      <c r="AQ2305" s="66">
        <f>_xll.qlIndexFixing($AS$1,AN2305,,Trigger)</f>
        <v>1.5654403522467983E-2</v>
      </c>
      <c r="AR2305" s="189">
        <f t="shared" si="51"/>
        <v>0.96393990800358598</v>
      </c>
    </row>
    <row r="2306" spans="38:44" ht="11.25" customHeight="1" x14ac:dyDescent="0.25">
      <c r="AL2306" s="30" t="s">
        <v>38</v>
      </c>
      <c r="AM2306" s="29">
        <f>_xll.qlInterestRateIndexFixingDate(IborIndex&amp;Tenor,AN2306,Trigger)</f>
        <v>55575</v>
      </c>
      <c r="AN2306" s="29">
        <f>_xll.qlCalendarAdvance(Calendar,AN2305,AL2306,"f",,Trigger)</f>
        <v>55577</v>
      </c>
      <c r="AO2306" s="29">
        <f>_xll.qlInterestRateIndexMaturity(IborIndex&amp;Tenor,AN2306,Trigger)</f>
        <v>55606</v>
      </c>
      <c r="AP2306" s="66">
        <f>_xll.qlIndexFixing($Z$5,AM2306,,Trigger)</f>
        <v>1.5745815655296671E-2</v>
      </c>
      <c r="AQ2306" s="66">
        <f>_xll.qlIndexFixing($AS$1,AN2306,,Trigger)</f>
        <v>1.5648544823220954E-2</v>
      </c>
      <c r="AR2306" s="189">
        <f t="shared" si="51"/>
        <v>0.97270832075717351</v>
      </c>
    </row>
    <row r="2307" spans="38:44" ht="11.25" customHeight="1" x14ac:dyDescent="0.25">
      <c r="AL2307" s="30" t="s">
        <v>38</v>
      </c>
      <c r="AM2307" s="29">
        <f>_xll.qlInterestRateIndexFixingDate(IborIndex&amp;Tenor,AN2307,Trigger)</f>
        <v>55582</v>
      </c>
      <c r="AN2307" s="29">
        <f>_xll.qlCalendarAdvance(Calendar,AN2306,AL2307,"f",,Trigger)</f>
        <v>55584</v>
      </c>
      <c r="AO2307" s="29">
        <f>_xll.qlInterestRateIndexMaturity(IborIndex&amp;Tenor,AN2307,Trigger)</f>
        <v>55617</v>
      </c>
      <c r="AP2307" s="66">
        <f>_xll.qlIndexFixing($Z$5,AM2307,,Trigger)</f>
        <v>1.5740463680222146E-2</v>
      </c>
      <c r="AQ2307" s="66">
        <f>_xll.qlIndexFixing($AS$1,AN2307,,Trigger)</f>
        <v>1.5642653248356855E-2</v>
      </c>
      <c r="AR2307" s="189">
        <f t="shared" ref="AR2307:AR2366" si="52">(AP2307-AQ2307)*10000</f>
        <v>0.97810431865290315</v>
      </c>
    </row>
    <row r="2308" spans="38:44" ht="11.25" customHeight="1" x14ac:dyDescent="0.25">
      <c r="AL2308" s="30" t="s">
        <v>38</v>
      </c>
      <c r="AM2308" s="29">
        <f>_xll.qlInterestRateIndexFixingDate(IborIndex&amp;Tenor,AN2308,Trigger)</f>
        <v>55589</v>
      </c>
      <c r="AN2308" s="29">
        <f>_xll.qlCalendarAdvance(Calendar,AN2307,AL2308,"f",,Trigger)</f>
        <v>55591</v>
      </c>
      <c r="AO2308" s="29">
        <f>_xll.qlInterestRateIndexMaturity(IborIndex&amp;Tenor,AN2308,Trigger)</f>
        <v>55624</v>
      </c>
      <c r="AP2308" s="66">
        <f>_xll.qlIndexFixing($Z$5,AM2308,,Trigger)</f>
        <v>1.5735041818547367E-2</v>
      </c>
      <c r="AQ2308" s="66">
        <f>_xll.qlIndexFixing($AS$1,AN2308,,Trigger)</f>
        <v>1.5636728797916947E-2</v>
      </c>
      <c r="AR2308" s="189">
        <f t="shared" si="52"/>
        <v>0.98313020630420156</v>
      </c>
    </row>
    <row r="2309" spans="38:44" ht="11.25" customHeight="1" x14ac:dyDescent="0.25">
      <c r="AL2309" s="30" t="s">
        <v>38</v>
      </c>
      <c r="AM2309" s="29">
        <f>_xll.qlInterestRateIndexFixingDate(IborIndex&amp;Tenor,AN2309,Trigger)</f>
        <v>55596</v>
      </c>
      <c r="AN2309" s="29">
        <f>_xll.qlCalendarAdvance(Calendar,AN2308,AL2309,"f",,Trigger)</f>
        <v>55598</v>
      </c>
      <c r="AO2309" s="29">
        <f>_xll.qlInterestRateIndexMaturity(IborIndex&amp;Tenor,AN2309,Trigger)</f>
        <v>55632</v>
      </c>
      <c r="AP2309" s="66">
        <f>_xll.qlIndexFixing($Z$5,AM2309,,Trigger)</f>
        <v>1.5729351268617343E-2</v>
      </c>
      <c r="AQ2309" s="66">
        <f>_xll.qlIndexFixing($AS$1,AN2309,,Trigger)</f>
        <v>1.5630682098244364E-2</v>
      </c>
      <c r="AR2309" s="189">
        <f t="shared" si="52"/>
        <v>0.98669170372978754</v>
      </c>
    </row>
    <row r="2310" spans="38:44" ht="11.25" customHeight="1" x14ac:dyDescent="0.25">
      <c r="AL2310" s="30" t="s">
        <v>38</v>
      </c>
      <c r="AM2310" s="29">
        <f>_xll.qlInterestRateIndexFixingDate(IborIndex&amp;Tenor,AN2310,Trigger)</f>
        <v>55603</v>
      </c>
      <c r="AN2310" s="29">
        <f>_xll.qlCalendarAdvance(Calendar,AN2309,AL2310,"f",,Trigger)</f>
        <v>55605</v>
      </c>
      <c r="AO2310" s="29">
        <f>_xll.qlInterestRateIndexMaturity(IborIndex&amp;Tenor,AN2310,Trigger)</f>
        <v>55638</v>
      </c>
      <c r="AP2310" s="66">
        <f>_xll.qlIndexFixing($Z$5,AM2310,,Trigger)</f>
        <v>1.572361957279934E-2</v>
      </c>
      <c r="AQ2310" s="66">
        <f>_xll.qlIndexFixing($AS$1,AN2310,,Trigger)</f>
        <v>1.5624689288598337E-2</v>
      </c>
      <c r="AR2310" s="189">
        <f t="shared" si="52"/>
        <v>0.9893028420100356</v>
      </c>
    </row>
    <row r="2311" spans="38:44" ht="11.25" customHeight="1" x14ac:dyDescent="0.25">
      <c r="AL2311" s="30" t="s">
        <v>38</v>
      </c>
      <c r="AM2311" s="29">
        <f>_xll.qlInterestRateIndexFixingDate(IborIndex&amp;Tenor,AN2311,Trigger)</f>
        <v>55610</v>
      </c>
      <c r="AN2311" s="29">
        <f>_xll.qlCalendarAdvance(Calendar,AN2310,AL2311,"f",,Trigger)</f>
        <v>55612</v>
      </c>
      <c r="AO2311" s="29">
        <f>_xll.qlInterestRateIndexMaturity(IborIndex&amp;Tenor,AN2311,Trigger)</f>
        <v>55642</v>
      </c>
      <c r="AP2311" s="66">
        <f>_xll.qlIndexFixing($Z$5,AM2311,,Trigger)</f>
        <v>1.5717922851156807E-2</v>
      </c>
      <c r="AQ2311" s="66">
        <f>_xll.qlIndexFixing($AS$1,AN2311,,Trigger)</f>
        <v>1.5618758193663233E-2</v>
      </c>
      <c r="AR2311" s="189">
        <f t="shared" si="52"/>
        <v>0.99164657493574015</v>
      </c>
    </row>
    <row r="2312" spans="38:44" ht="11.25" customHeight="1" x14ac:dyDescent="0.25">
      <c r="AL2312" s="30" t="s">
        <v>38</v>
      </c>
      <c r="AM2312" s="29">
        <f>_xll.qlInterestRateIndexFixingDate(IborIndex&amp;Tenor,AN2312,Trigger)</f>
        <v>55617</v>
      </c>
      <c r="AN2312" s="29">
        <f>_xll.qlCalendarAdvance(Calendar,AN2311,AL2312,"f",,Trigger)</f>
        <v>55619</v>
      </c>
      <c r="AO2312" s="29">
        <f>_xll.qlInterestRateIndexMaturity(IborIndex&amp;Tenor,AN2312,Trigger)</f>
        <v>55649</v>
      </c>
      <c r="AP2312" s="66">
        <f>_xll.qlIndexFixing($Z$5,AM2312,,Trigger)</f>
        <v>1.5711770282395676E-2</v>
      </c>
      <c r="AQ2312" s="66">
        <f>_xll.qlIndexFixing($AS$1,AN2312,,Trigger)</f>
        <v>1.5612702241438379E-2</v>
      </c>
      <c r="AR2312" s="189">
        <f t="shared" si="52"/>
        <v>0.99068040957297354</v>
      </c>
    </row>
    <row r="2313" spans="38:44" ht="11.25" customHeight="1" x14ac:dyDescent="0.25">
      <c r="AL2313" s="30" t="s">
        <v>38</v>
      </c>
      <c r="AM2313" s="29">
        <f>_xll.qlInterestRateIndexFixingDate(IborIndex&amp;Tenor,AN2313,Trigger)</f>
        <v>55624</v>
      </c>
      <c r="AN2313" s="29">
        <f>_xll.qlCalendarAdvance(Calendar,AN2312,AL2313,"f",,Trigger)</f>
        <v>55626</v>
      </c>
      <c r="AO2313" s="29">
        <f>_xll.qlInterestRateIndexMaturity(IborIndex&amp;Tenor,AN2313,Trigger)</f>
        <v>55656</v>
      </c>
      <c r="AP2313" s="66">
        <f>_xll.qlIndexFixing($Z$5,AM2313,,Trigger)</f>
        <v>1.5705423577903055E-2</v>
      </c>
      <c r="AQ2313" s="66">
        <f>_xll.qlIndexFixing($AS$1,AN2313,,Trigger)</f>
        <v>1.5603220379342808E-2</v>
      </c>
      <c r="AR2313" s="189">
        <f t="shared" si="52"/>
        <v>1.0220319856024673</v>
      </c>
    </row>
    <row r="2314" spans="38:44" ht="11.25" customHeight="1" x14ac:dyDescent="0.25">
      <c r="AL2314" s="30" t="s">
        <v>38</v>
      </c>
      <c r="AM2314" s="29">
        <f>_xll.qlInterestRateIndexFixingDate(IborIndex&amp;Tenor,AN2314,Trigger)</f>
        <v>55627</v>
      </c>
      <c r="AN2314" s="29">
        <f>_xll.qlCalendarAdvance(Calendar,AN2313,AL2314,"f",,Trigger)</f>
        <v>55633</v>
      </c>
      <c r="AO2314" s="29">
        <f>_xll.qlInterestRateIndexMaturity(IborIndex&amp;Tenor,AN2314,Trigger)</f>
        <v>55663</v>
      </c>
      <c r="AP2314" s="66">
        <f>_xll.qlIndexFixing($Z$5,AM2314,,Trigger)</f>
        <v>1.5698882355374089E-2</v>
      </c>
      <c r="AQ2314" s="66">
        <f>_xll.qlIndexFixing($AS$1,AN2314,,Trigger)</f>
        <v>1.5600491711083807E-2</v>
      </c>
      <c r="AR2314" s="189">
        <f t="shared" si="52"/>
        <v>0.98390644290281126</v>
      </c>
    </row>
    <row r="2315" spans="38:44" ht="11.25" customHeight="1" x14ac:dyDescent="0.25">
      <c r="AL2315" s="30" t="s">
        <v>38</v>
      </c>
      <c r="AM2315" s="29">
        <f>_xll.qlInterestRateIndexFixingDate(IborIndex&amp;Tenor,AN2315,Trigger)</f>
        <v>55638</v>
      </c>
      <c r="AN2315" s="29">
        <f>_xll.qlCalendarAdvance(Calendar,AN2314,AL2315,"f",,Trigger)</f>
        <v>55641</v>
      </c>
      <c r="AO2315" s="29">
        <f>_xll.qlInterestRateIndexMaturity(IborIndex&amp;Tenor,AN2315,Trigger)</f>
        <v>55673</v>
      </c>
      <c r="AP2315" s="66">
        <f>_xll.qlIndexFixing($Z$5,AM2315,,Trigger)</f>
        <v>1.5690848730423312E-2</v>
      </c>
      <c r="AQ2315" s="66">
        <f>_xll.qlIndexFixing($AS$1,AN2315,,Trigger)</f>
        <v>1.5591689392932021E-2</v>
      </c>
      <c r="AR2315" s="189">
        <f t="shared" si="52"/>
        <v>0.99159337491291566</v>
      </c>
    </row>
    <row r="2316" spans="38:44" ht="11.25" customHeight="1" x14ac:dyDescent="0.25">
      <c r="AL2316" s="30" t="s">
        <v>38</v>
      </c>
      <c r="AM2316" s="29">
        <f>_xll.qlInterestRateIndexFixingDate(IborIndex&amp;Tenor,AN2316,Trigger)</f>
        <v>55646</v>
      </c>
      <c r="AN2316" s="29">
        <f>_xll.qlCalendarAdvance(Calendar,AN2315,AL2316,"f",,Trigger)</f>
        <v>55648</v>
      </c>
      <c r="AO2316" s="29">
        <f>_xll.qlInterestRateIndexMaturity(IborIndex&amp;Tenor,AN2316,Trigger)</f>
        <v>55680</v>
      </c>
      <c r="AP2316" s="66">
        <f>_xll.qlIndexFixing($Z$5,AM2316,,Trigger)</f>
        <v>1.5683860810827843E-2</v>
      </c>
      <c r="AQ2316" s="66">
        <f>_xll.qlIndexFixing($AS$1,AN2316,,Trigger)</f>
        <v>1.5585487850403482E-2</v>
      </c>
      <c r="AR2316" s="189">
        <f t="shared" si="52"/>
        <v>0.98372960424360922</v>
      </c>
    </row>
    <row r="2317" spans="38:44" ht="11.25" customHeight="1" x14ac:dyDescent="0.25">
      <c r="AL2317" s="30" t="s">
        <v>38</v>
      </c>
      <c r="AM2317" s="29">
        <f>_xll.qlInterestRateIndexFixingDate(IborIndex&amp;Tenor,AN2317,Trigger)</f>
        <v>55653</v>
      </c>
      <c r="AN2317" s="29">
        <f>_xll.qlCalendarAdvance(Calendar,AN2316,AL2317,"f",,Trigger)</f>
        <v>55655</v>
      </c>
      <c r="AO2317" s="29">
        <f>_xll.qlInterestRateIndexMaturity(IborIndex&amp;Tenor,AN2317,Trigger)</f>
        <v>55687</v>
      </c>
      <c r="AP2317" s="66">
        <f>_xll.qlIndexFixing($Z$5,AM2317,,Trigger)</f>
        <v>1.5676677100368852E-2</v>
      </c>
      <c r="AQ2317" s="66">
        <f>_xll.qlIndexFixing($AS$1,AN2317,,Trigger)</f>
        <v>1.5579253432783909E-2</v>
      </c>
      <c r="AR2317" s="189">
        <f t="shared" si="52"/>
        <v>0.97423667584943185</v>
      </c>
    </row>
    <row r="2318" spans="38:44" ht="11.25" customHeight="1" x14ac:dyDescent="0.25">
      <c r="AL2318" s="30" t="s">
        <v>38</v>
      </c>
      <c r="AM2318" s="29">
        <f>_xll.qlInterestRateIndexFixingDate(IborIndex&amp;Tenor,AN2318,Trigger)</f>
        <v>55660</v>
      </c>
      <c r="AN2318" s="29">
        <f>_xll.qlCalendarAdvance(Calendar,AN2317,AL2318,"f",,Trigger)</f>
        <v>55662</v>
      </c>
      <c r="AO2318" s="29">
        <f>_xll.qlInterestRateIndexMaturity(IborIndex&amp;Tenor,AN2318,Trigger)</f>
        <v>55694</v>
      </c>
      <c r="AP2318" s="66">
        <f>_xll.qlIndexFixing($Z$5,AM2318,,Trigger)</f>
        <v>1.5669297216774625E-2</v>
      </c>
      <c r="AQ2318" s="66">
        <f>_xll.qlIndexFixing($AS$1,AN2318,,Trigger)</f>
        <v>1.5572986140132604E-2</v>
      </c>
      <c r="AR2318" s="189">
        <f t="shared" si="52"/>
        <v>0.96311076642020821</v>
      </c>
    </row>
    <row r="2319" spans="38:44" ht="11.25" customHeight="1" x14ac:dyDescent="0.25">
      <c r="AL2319" s="30" t="s">
        <v>38</v>
      </c>
      <c r="AM2319" s="29">
        <f>_xll.qlInterestRateIndexFixingDate(IborIndex&amp;Tenor,AN2319,Trigger)</f>
        <v>55667</v>
      </c>
      <c r="AN2319" s="29">
        <f>_xll.qlCalendarAdvance(Calendar,AN2318,AL2319,"f",,Trigger)</f>
        <v>55669</v>
      </c>
      <c r="AO2319" s="29">
        <f>_xll.qlInterestRateIndexMaturity(IborIndex&amp;Tenor,AN2319,Trigger)</f>
        <v>55698</v>
      </c>
      <c r="AP2319" s="66">
        <f>_xll.qlIndexFixing($Z$5,AM2319,,Trigger)</f>
        <v>1.566236976119588E-2</v>
      </c>
      <c r="AQ2319" s="66">
        <f>_xll.qlIndexFixing($AS$1,AN2319,,Trigger)</f>
        <v>1.5566802357765752E-2</v>
      </c>
      <c r="AR2319" s="189">
        <f t="shared" si="52"/>
        <v>0.95567403430127373</v>
      </c>
    </row>
    <row r="2320" spans="38:44" ht="11.25" customHeight="1" x14ac:dyDescent="0.25">
      <c r="AL2320" s="30" t="s">
        <v>38</v>
      </c>
      <c r="AM2320" s="29">
        <f>_xll.qlInterestRateIndexFixingDate(IborIndex&amp;Tenor,AN2320,Trigger)</f>
        <v>55674</v>
      </c>
      <c r="AN2320" s="29">
        <f>_xll.qlCalendarAdvance(Calendar,AN2319,AL2320,"f",,Trigger)</f>
        <v>55676</v>
      </c>
      <c r="AO2320" s="29">
        <f>_xll.qlInterestRateIndexMaturity(IborIndex&amp;Tenor,AN2320,Trigger)</f>
        <v>55708</v>
      </c>
      <c r="AP2320" s="66">
        <f>_xll.qlIndexFixing($Z$5,AM2320,,Trigger)</f>
        <v>1.5653947401166046E-2</v>
      </c>
      <c r="AQ2320" s="66">
        <f>_xll.qlIndexFixing($AS$1,AN2320,,Trigger)</f>
        <v>1.5560471936919562E-2</v>
      </c>
      <c r="AR2320" s="189">
        <f t="shared" si="52"/>
        <v>0.93475464246484119</v>
      </c>
    </row>
    <row r="2321" spans="38:44" ht="11.25" customHeight="1" x14ac:dyDescent="0.25">
      <c r="AL2321" s="30" t="s">
        <v>38</v>
      </c>
      <c r="AM2321" s="29">
        <f>_xll.qlInterestRateIndexFixingDate(IborIndex&amp;Tenor,AN2321,Trigger)</f>
        <v>55681</v>
      </c>
      <c r="AN2321" s="29">
        <f>_xll.qlCalendarAdvance(Calendar,AN2320,AL2321,"f",,Trigger)</f>
        <v>55683</v>
      </c>
      <c r="AO2321" s="29">
        <f>_xll.qlInterestRateIndexMaturity(IborIndex&amp;Tenor,AN2321,Trigger)</f>
        <v>55715</v>
      </c>
      <c r="AP2321" s="66">
        <f>_xll.qlIndexFixing($Z$5,AM2321,,Trigger)</f>
        <v>1.5645976704670717E-2</v>
      </c>
      <c r="AQ2321" s="66">
        <f>_xll.qlIndexFixing($AS$1,AN2321,,Trigger)</f>
        <v>1.5554108642497511E-2</v>
      </c>
      <c r="AR2321" s="189">
        <f t="shared" si="52"/>
        <v>0.91868062173205978</v>
      </c>
    </row>
    <row r="2322" spans="38:44" ht="11.25" customHeight="1" x14ac:dyDescent="0.25">
      <c r="AL2322" s="30" t="s">
        <v>38</v>
      </c>
      <c r="AM2322" s="29">
        <f>_xll.qlInterestRateIndexFixingDate(IborIndex&amp;Tenor,AN2322,Trigger)</f>
        <v>55688</v>
      </c>
      <c r="AN2322" s="29">
        <f>_xll.qlCalendarAdvance(Calendar,AN2321,AL2322,"f",,Trigger)</f>
        <v>55690</v>
      </c>
      <c r="AO2322" s="29">
        <f>_xll.qlInterestRateIndexMaturity(IborIndex&amp;Tenor,AN2322,Trigger)</f>
        <v>55722</v>
      </c>
      <c r="AP2322" s="66">
        <f>_xll.qlIndexFixing($Z$5,AM2322,,Trigger)</f>
        <v>1.563780830608319E-2</v>
      </c>
      <c r="AQ2322" s="66">
        <f>_xll.qlIndexFixing($AS$1,AN2322,,Trigger)</f>
        <v>1.5547712474560882E-2</v>
      </c>
      <c r="AR2322" s="189">
        <f t="shared" si="52"/>
        <v>0.90095831522307712</v>
      </c>
    </row>
    <row r="2323" spans="38:44" ht="11.25" customHeight="1" x14ac:dyDescent="0.25">
      <c r="AL2323" s="30" t="s">
        <v>38</v>
      </c>
      <c r="AM2323" s="29">
        <f>_xll.qlInterestRateIndexFixingDate(IborIndex&amp;Tenor,AN2323,Trigger)</f>
        <v>55695</v>
      </c>
      <c r="AN2323" s="29">
        <f>_xll.qlCalendarAdvance(Calendar,AN2322,AL2323,"f",,Trigger)</f>
        <v>55697</v>
      </c>
      <c r="AO2323" s="29">
        <f>_xll.qlInterestRateIndexMaturity(IborIndex&amp;Tenor,AN2323,Trigger)</f>
        <v>55729</v>
      </c>
      <c r="AP2323" s="66">
        <f>_xll.qlIndexFixing($Z$5,AM2323,,Trigger)</f>
        <v>1.5629441823191703E-2</v>
      </c>
      <c r="AQ2323" s="66">
        <f>_xll.qlIndexFixing($AS$1,AN2323,,Trigger)</f>
        <v>1.5541156553215472E-2</v>
      </c>
      <c r="AR2323" s="189">
        <f t="shared" si="52"/>
        <v>0.88285269976231051</v>
      </c>
    </row>
    <row r="2324" spans="38:44" ht="11.25" customHeight="1" x14ac:dyDescent="0.25">
      <c r="AL2324" s="30" t="s">
        <v>38</v>
      </c>
      <c r="AM2324" s="29">
        <f>_xll.qlInterestRateIndexFixingDate(IborIndex&amp;Tenor,AN2324,Trigger)</f>
        <v>55702</v>
      </c>
      <c r="AN2324" s="29">
        <f>_xll.qlCalendarAdvance(Calendar,AN2323,AL2324,"f",,Trigger)</f>
        <v>55704</v>
      </c>
      <c r="AO2324" s="29">
        <f>_xll.qlInterestRateIndexMaturity(IborIndex&amp;Tenor,AN2324,Trigger)</f>
        <v>55736</v>
      </c>
      <c r="AP2324" s="66">
        <f>_xll.qlIndexFixing($Z$5,AM2324,,Trigger)</f>
        <v>1.5620876873794487E-2</v>
      </c>
      <c r="AQ2324" s="66">
        <f>_xll.qlIndexFixing($AS$1,AN2324,,Trigger)</f>
        <v>1.5534692011480005E-2</v>
      </c>
      <c r="AR2324" s="189">
        <f t="shared" si="52"/>
        <v>0.86184862314481536</v>
      </c>
    </row>
    <row r="2325" spans="38:44" ht="11.25" customHeight="1" x14ac:dyDescent="0.25">
      <c r="AL2325" s="30" t="s">
        <v>38</v>
      </c>
      <c r="AM2325" s="29">
        <f>_xll.qlInterestRateIndexFixingDate(IborIndex&amp;Tenor,AN2325,Trigger)</f>
        <v>55709</v>
      </c>
      <c r="AN2325" s="29">
        <f>_xll.qlCalendarAdvance(Calendar,AN2324,AL2325,"f",,Trigger)</f>
        <v>55711</v>
      </c>
      <c r="AO2325" s="29">
        <f>_xll.qlInterestRateIndexMaturity(IborIndex&amp;Tenor,AN2325,Trigger)</f>
        <v>55743</v>
      </c>
      <c r="AP2325" s="66">
        <f>_xll.qlIndexFixing($Z$5,AM2325,,Trigger)</f>
        <v>1.5612113075702261E-2</v>
      </c>
      <c r="AQ2325" s="66">
        <f>_xll.qlIndexFixing($AS$1,AN2325,,Trigger)</f>
        <v>1.5528194595089284E-2</v>
      </c>
      <c r="AR2325" s="189">
        <f t="shared" si="52"/>
        <v>0.83918480612977031</v>
      </c>
    </row>
    <row r="2326" spans="38:44" ht="11.25" customHeight="1" x14ac:dyDescent="0.25">
      <c r="AL2326" s="30" t="s">
        <v>38</v>
      </c>
      <c r="AM2326" s="29">
        <f>_xll.qlInterestRateIndexFixingDate(IborIndex&amp;Tenor,AN2326,Trigger)</f>
        <v>55716</v>
      </c>
      <c r="AN2326" s="29">
        <f>_xll.qlCalendarAdvance(Calendar,AN2325,AL2326,"f",,Trigger)</f>
        <v>55718</v>
      </c>
      <c r="AO2326" s="29">
        <f>_xll.qlInterestRateIndexMaturity(IborIndex&amp;Tenor,AN2326,Trigger)</f>
        <v>55750</v>
      </c>
      <c r="AP2326" s="66">
        <f>_xll.qlIndexFixing($Z$5,AM2326,,Trigger)</f>
        <v>1.5603150046740732E-2</v>
      </c>
      <c r="AQ2326" s="66">
        <f>_xll.qlIndexFixing($AS$1,AN2326,,Trigger)</f>
        <v>1.5521664304092297E-2</v>
      </c>
      <c r="AR2326" s="189">
        <f t="shared" si="52"/>
        <v>0.81485742648435</v>
      </c>
    </row>
    <row r="2327" spans="38:44" ht="11.25" customHeight="1" x14ac:dyDescent="0.25">
      <c r="AL2327" s="30" t="s">
        <v>38</v>
      </c>
      <c r="AM2327" s="29">
        <f>_xll.qlInterestRateIndexFixingDate(IborIndex&amp;Tenor,AN2327,Trigger)</f>
        <v>55723</v>
      </c>
      <c r="AN2327" s="29">
        <f>_xll.qlCalendarAdvance(Calendar,AN2326,AL2327,"f",,Trigger)</f>
        <v>55725</v>
      </c>
      <c r="AO2327" s="29">
        <f>_xll.qlInterestRateIndexMaturity(IborIndex&amp;Tenor,AN2327,Trigger)</f>
        <v>55757</v>
      </c>
      <c r="AP2327" s="66">
        <f>_xll.qlIndexFixing($Z$5,AM2327,,Trigger)</f>
        <v>1.5593987404745602E-2</v>
      </c>
      <c r="AQ2327" s="66">
        <f>_xll.qlIndexFixing($AS$1,AN2327,,Trigger)</f>
        <v>1.5515101138550935E-2</v>
      </c>
      <c r="AR2327" s="189">
        <f t="shared" si="52"/>
        <v>0.78886266194667232</v>
      </c>
    </row>
    <row r="2328" spans="38:44" ht="11.25" customHeight="1" x14ac:dyDescent="0.25">
      <c r="AL2328" s="30" t="s">
        <v>38</v>
      </c>
      <c r="AM2328" s="29">
        <f>_xll.qlInterestRateIndexFixingDate(IborIndex&amp;Tenor,AN2328,Trigger)</f>
        <v>55730</v>
      </c>
      <c r="AN2328" s="29">
        <f>_xll.qlCalendarAdvance(Calendar,AN2327,AL2328,"f",,Trigger)</f>
        <v>55732</v>
      </c>
      <c r="AO2328" s="29">
        <f>_xll.qlInterestRateIndexMaturity(IborIndex&amp;Tenor,AN2328,Trigger)</f>
        <v>55764</v>
      </c>
      <c r="AP2328" s="66">
        <f>_xll.qlIndexFixing($Z$5,AM2328,,Trigger)</f>
        <v>1.558462476756256E-2</v>
      </c>
      <c r="AQ2328" s="66">
        <f>_xll.qlIndexFixing($AS$1,AN2328,,Trigger)</f>
        <v>1.5508505098516766E-2</v>
      </c>
      <c r="AR2328" s="189">
        <f t="shared" si="52"/>
        <v>0.76119669045793947</v>
      </c>
    </row>
    <row r="2329" spans="38:44" ht="11.25" customHeight="1" x14ac:dyDescent="0.25">
      <c r="AL2329" s="30" t="s">
        <v>38</v>
      </c>
      <c r="AM2329" s="29">
        <f>_xll.qlInterestRateIndexFixingDate(IborIndex&amp;Tenor,AN2329,Trigger)</f>
        <v>55737</v>
      </c>
      <c r="AN2329" s="29">
        <f>_xll.qlCalendarAdvance(Calendar,AN2328,AL2329,"f",,Trigger)</f>
        <v>55739</v>
      </c>
      <c r="AO2329" s="29">
        <f>_xll.qlInterestRateIndexMaturity(IborIndex&amp;Tenor,AN2329,Trigger)</f>
        <v>55771</v>
      </c>
      <c r="AP2329" s="66">
        <f>_xll.qlIndexFixing($Z$5,AM2329,,Trigger)</f>
        <v>1.557639240492098E-2</v>
      </c>
      <c r="AQ2329" s="66">
        <f>_xll.qlIndexFixing($AS$1,AN2329,,Trigger)</f>
        <v>1.55018761840491E-2</v>
      </c>
      <c r="AR2329" s="189">
        <f t="shared" si="52"/>
        <v>0.74516220871879979</v>
      </c>
    </row>
    <row r="2330" spans="38:44" ht="11.25" customHeight="1" x14ac:dyDescent="0.25">
      <c r="AL2330" s="30" t="s">
        <v>38</v>
      </c>
      <c r="AM2330" s="29">
        <f>_xll.qlInterestRateIndexFixingDate(IborIndex&amp;Tenor,AN2330,Trigger)</f>
        <v>55744</v>
      </c>
      <c r="AN2330" s="29">
        <f>_xll.qlCalendarAdvance(Calendar,AN2329,AL2330,"f",,Trigger)</f>
        <v>55746</v>
      </c>
      <c r="AO2330" s="29">
        <f>_xll.qlInterestRateIndexMaturity(IborIndex&amp;Tenor,AN2330,Trigger)</f>
        <v>55778</v>
      </c>
      <c r="AP2330" s="66">
        <f>_xll.qlIndexFixing($Z$5,AM2330,,Trigger)</f>
        <v>1.5570596425659444E-2</v>
      </c>
      <c r="AQ2330" s="66">
        <f>_xll.qlIndexFixing($AS$1,AN2330,,Trigger)</f>
        <v>1.5495214395202087E-2</v>
      </c>
      <c r="AR2330" s="189">
        <f t="shared" si="52"/>
        <v>0.75382030457357696</v>
      </c>
    </row>
    <row r="2331" spans="38:44" ht="11.25" customHeight="1" x14ac:dyDescent="0.25">
      <c r="AL2331" s="30" t="s">
        <v>38</v>
      </c>
      <c r="AM2331" s="29">
        <f>_xll.qlInterestRateIndexFixingDate(IborIndex&amp;Tenor,AN2331,Trigger)</f>
        <v>55751</v>
      </c>
      <c r="AN2331" s="29">
        <f>_xll.qlCalendarAdvance(Calendar,AN2330,AL2331,"f",,Trigger)</f>
        <v>55753</v>
      </c>
      <c r="AO2331" s="29">
        <f>_xll.qlInterestRateIndexMaturity(IborIndex&amp;Tenor,AN2331,Trigger)</f>
        <v>55785</v>
      </c>
      <c r="AP2331" s="66">
        <f>_xll.qlIndexFixing($Z$5,AM2331,,Trigger)</f>
        <v>1.5567200144880333E-2</v>
      </c>
      <c r="AQ2331" s="66">
        <f>_xll.qlIndexFixing($AS$1,AN2331,,Trigger)</f>
        <v>1.5488519732032455E-2</v>
      </c>
      <c r="AR2331" s="189">
        <f t="shared" si="52"/>
        <v>0.78680412847878523</v>
      </c>
    </row>
    <row r="2332" spans="38:44" ht="11.25" customHeight="1" x14ac:dyDescent="0.25">
      <c r="AL2332" s="30" t="s">
        <v>38</v>
      </c>
      <c r="AM2332" s="29">
        <f>_xll.qlInterestRateIndexFixingDate(IborIndex&amp;Tenor,AN2332,Trigger)</f>
        <v>55758</v>
      </c>
      <c r="AN2332" s="29">
        <f>_xll.qlCalendarAdvance(Calendar,AN2331,AL2332,"f",,Trigger)</f>
        <v>55760</v>
      </c>
      <c r="AO2332" s="29">
        <f>_xll.qlInterestRateIndexMaturity(IborIndex&amp;Tenor,AN2332,Trigger)</f>
        <v>55792</v>
      </c>
      <c r="AP2332" s="66">
        <f>_xll.qlIndexFixing($Z$5,AM2332,,Trigger)</f>
        <v>1.5566166795744074E-2</v>
      </c>
      <c r="AQ2332" s="66">
        <f>_xll.qlIndexFixing($AS$1,AN2332,,Trigger)</f>
        <v>1.5481942763379664E-2</v>
      </c>
      <c r="AR2332" s="189">
        <f t="shared" si="52"/>
        <v>0.84224032364410562</v>
      </c>
    </row>
    <row r="2333" spans="38:44" ht="11.25" customHeight="1" x14ac:dyDescent="0.25">
      <c r="AL2333" s="30" t="s">
        <v>38</v>
      </c>
      <c r="AM2333" s="29">
        <f>_xll.qlInterestRateIndexFixingDate(IborIndex&amp;Tenor,AN2333,Trigger)</f>
        <v>55765</v>
      </c>
      <c r="AN2333" s="29">
        <f>_xll.qlCalendarAdvance(Calendar,AN2332,AL2333,"f",,Trigger)</f>
        <v>55767</v>
      </c>
      <c r="AO2333" s="29">
        <f>_xll.qlInterestRateIndexMaturity(IborIndex&amp;Tenor,AN2333,Trigger)</f>
        <v>55799</v>
      </c>
      <c r="AP2333" s="66">
        <f>_xll.qlIndexFixing($Z$5,AM2333,,Trigger)</f>
        <v>1.5567214490824766E-2</v>
      </c>
      <c r="AQ2333" s="66">
        <f>_xll.qlIndexFixing($AS$1,AN2333,,Trigger)</f>
        <v>1.5475184990267898E-2</v>
      </c>
      <c r="AR2333" s="189">
        <f t="shared" si="52"/>
        <v>0.92029500556867205</v>
      </c>
    </row>
    <row r="2334" spans="38:44" ht="11.25" customHeight="1" x14ac:dyDescent="0.25">
      <c r="AL2334" s="30" t="s">
        <v>38</v>
      </c>
      <c r="AM2334" s="29">
        <f>_xll.qlInterestRateIndexFixingDate(IborIndex&amp;Tenor,AN2334,Trigger)</f>
        <v>55772</v>
      </c>
      <c r="AN2334" s="29">
        <f>_xll.qlCalendarAdvance(Calendar,AN2333,AL2334,"f",,Trigger)</f>
        <v>55774</v>
      </c>
      <c r="AO2334" s="29">
        <f>_xll.qlInterestRateIndexMaturity(IborIndex&amp;Tenor,AN2334,Trigger)</f>
        <v>55806</v>
      </c>
      <c r="AP2334" s="66">
        <f>_xll.qlIndexFixing($Z$5,AM2334,,Trigger)</f>
        <v>1.5568331080665354E-2</v>
      </c>
      <c r="AQ2334" s="66">
        <f>_xll.qlIndexFixing($AS$1,AN2334,,Trigger)</f>
        <v>1.5468394344289038E-2</v>
      </c>
      <c r="AR2334" s="189">
        <f t="shared" si="52"/>
        <v>0.99936736376315949</v>
      </c>
    </row>
    <row r="2335" spans="38:44" ht="11.25" customHeight="1" x14ac:dyDescent="0.25">
      <c r="AL2335" s="30" t="s">
        <v>38</v>
      </c>
      <c r="AM2335" s="29">
        <f>_xll.qlInterestRateIndexFixingDate(IborIndex&amp;Tenor,AN2335,Trigger)</f>
        <v>55779</v>
      </c>
      <c r="AN2335" s="29">
        <f>_xll.qlCalendarAdvance(Calendar,AN2334,AL2335,"f",,Trigger)</f>
        <v>55781</v>
      </c>
      <c r="AO2335" s="29">
        <f>_xll.qlInterestRateIndexMaturity(IborIndex&amp;Tenor,AN2335,Trigger)</f>
        <v>55813</v>
      </c>
      <c r="AP2335" s="66">
        <f>_xll.qlIndexFixing($Z$5,AM2335,,Trigger)</f>
        <v>1.5569078208120257E-2</v>
      </c>
      <c r="AQ2335" s="66">
        <f>_xll.qlIndexFixing($AS$1,AN2335,,Trigger)</f>
        <v>1.546157082548838E-2</v>
      </c>
      <c r="AR2335" s="189">
        <f t="shared" si="52"/>
        <v>1.0750738263187731</v>
      </c>
    </row>
    <row r="2336" spans="38:44" ht="11.25" customHeight="1" x14ac:dyDescent="0.25">
      <c r="AL2336" s="30" t="s">
        <v>38</v>
      </c>
      <c r="AM2336" s="29">
        <f>_xll.qlInterestRateIndexFixingDate(IborIndex&amp;Tenor,AN2336,Trigger)</f>
        <v>55786</v>
      </c>
      <c r="AN2336" s="29">
        <f>_xll.qlCalendarAdvance(Calendar,AN2335,AL2336,"f",,Trigger)</f>
        <v>55788</v>
      </c>
      <c r="AO2336" s="29">
        <f>_xll.qlInterestRateIndexMaturity(IborIndex&amp;Tenor,AN2336,Trigger)</f>
        <v>55820</v>
      </c>
      <c r="AP2336" s="66">
        <f>_xll.qlIndexFixing($Z$5,AM2336,,Trigger)</f>
        <v>1.5569455108571106E-2</v>
      </c>
      <c r="AQ2336" s="66">
        <f>_xll.qlIndexFixing($AS$1,AN2336,,Trigger)</f>
        <v>1.5454553303353722E-2</v>
      </c>
      <c r="AR2336" s="189">
        <f t="shared" si="52"/>
        <v>1.1490180521738467</v>
      </c>
    </row>
    <row r="2337" spans="38:44" ht="11.25" customHeight="1" x14ac:dyDescent="0.25">
      <c r="AL2337" s="30" t="s">
        <v>38</v>
      </c>
      <c r="AM2337" s="29">
        <f>_xll.qlInterestRateIndexFixingDate(IborIndex&amp;Tenor,AN2337,Trigger)</f>
        <v>55793</v>
      </c>
      <c r="AN2337" s="29">
        <f>_xll.qlCalendarAdvance(Calendar,AN2336,AL2337,"f",,Trigger)</f>
        <v>55795</v>
      </c>
      <c r="AO2337" s="29">
        <f>_xll.qlInterestRateIndexMaturity(IborIndex&amp;Tenor,AN2337,Trigger)</f>
        <v>55827</v>
      </c>
      <c r="AP2337" s="66">
        <f>_xll.qlIndexFixing($Z$5,AM2337,,Trigger)</f>
        <v>1.5569461017439501E-2</v>
      </c>
      <c r="AQ2337" s="66">
        <f>_xll.qlIndexFixing($AS$1,AN2337,,Trigger)</f>
        <v>1.5447661395452573E-2</v>
      </c>
      <c r="AR2337" s="189">
        <f t="shared" si="52"/>
        <v>1.217996219869278</v>
      </c>
    </row>
    <row r="2338" spans="38:44" ht="11.25" customHeight="1" x14ac:dyDescent="0.25">
      <c r="AL2338" s="30" t="s">
        <v>38</v>
      </c>
      <c r="AM2338" s="29">
        <f>_xll.qlInterestRateIndexFixingDate(IborIndex&amp;Tenor,AN2338,Trigger)</f>
        <v>55800</v>
      </c>
      <c r="AN2338" s="29">
        <f>_xll.qlCalendarAdvance(Calendar,AN2337,AL2338,"f",,Trigger)</f>
        <v>55802</v>
      </c>
      <c r="AO2338" s="29">
        <f>_xll.qlInterestRateIndexMaturity(IborIndex&amp;Tenor,AN2338,Trigger)</f>
        <v>55834</v>
      </c>
      <c r="AP2338" s="66">
        <f>_xll.qlIndexFixing($Z$5,AM2338,,Trigger)</f>
        <v>1.5569095170177016E-2</v>
      </c>
      <c r="AQ2338" s="66">
        <f>_xll.qlIndexFixing($AS$1,AN2338,,Trigger)</f>
        <v>1.5440736613633644E-2</v>
      </c>
      <c r="AR2338" s="189">
        <f t="shared" si="52"/>
        <v>1.2835855654337245</v>
      </c>
    </row>
    <row r="2339" spans="38:44" ht="11.25" customHeight="1" x14ac:dyDescent="0.25">
      <c r="AL2339" s="30" t="s">
        <v>38</v>
      </c>
      <c r="AM2339" s="29">
        <f>_xll.qlInterestRateIndexFixingDate(IborIndex&amp;Tenor,AN2339,Trigger)</f>
        <v>55807</v>
      </c>
      <c r="AN2339" s="29">
        <f>_xll.qlCalendarAdvance(Calendar,AN2338,AL2339,"f",,Trigger)</f>
        <v>55809</v>
      </c>
      <c r="AO2339" s="29">
        <f>_xll.qlInterestRateIndexMaturity(IborIndex&amp;Tenor,AN2339,Trigger)</f>
        <v>55841</v>
      </c>
      <c r="AP2339" s="66">
        <f>_xll.qlIndexFixing($Z$5,AM2339,,Trigger)</f>
        <v>1.556835680228269E-2</v>
      </c>
      <c r="AQ2339" s="66">
        <f>_xll.qlIndexFixing($AS$1,AN2339,,Trigger)</f>
        <v>1.5433778957953661E-2</v>
      </c>
      <c r="AR2339" s="189">
        <f t="shared" si="52"/>
        <v>1.3457784432902888</v>
      </c>
    </row>
    <row r="2340" spans="38:44" ht="11.25" customHeight="1" x14ac:dyDescent="0.25">
      <c r="AL2340" s="30" t="s">
        <v>38</v>
      </c>
      <c r="AM2340" s="29">
        <f>_xll.qlInterestRateIndexFixingDate(IborIndex&amp;Tenor,AN2340,Trigger)</f>
        <v>55814</v>
      </c>
      <c r="AN2340" s="29">
        <f>_xll.qlCalendarAdvance(Calendar,AN2339,AL2340,"f",,Trigger)</f>
        <v>55816</v>
      </c>
      <c r="AO2340" s="29">
        <f>_xll.qlInterestRateIndexMaturity(IborIndex&amp;Tenor,AN2340,Trigger)</f>
        <v>55848</v>
      </c>
      <c r="AP2340" s="66">
        <f>_xll.qlIndexFixing($Z$5,AM2340,,Trigger)</f>
        <v>1.5567245149273046E-2</v>
      </c>
      <c r="AQ2340" s="66">
        <f>_xll.qlIndexFixing($AS$1,AN2340,,Trigger)</f>
        <v>1.5426788428477091E-2</v>
      </c>
      <c r="AR2340" s="189">
        <f t="shared" si="52"/>
        <v>1.4045672079595479</v>
      </c>
    </row>
    <row r="2341" spans="38:44" ht="11.25" customHeight="1" x14ac:dyDescent="0.25">
      <c r="AL2341" s="30" t="s">
        <v>38</v>
      </c>
      <c r="AM2341" s="29">
        <f>_xll.qlInterestRateIndexFixingDate(IborIndex&amp;Tenor,AN2341,Trigger)</f>
        <v>55821</v>
      </c>
      <c r="AN2341" s="29">
        <f>_xll.qlCalendarAdvance(Calendar,AN2340,AL2341,"f",,Trigger)</f>
        <v>55823</v>
      </c>
      <c r="AO2341" s="29">
        <f>_xll.qlInterestRateIndexMaturity(IborIndex&amp;Tenor,AN2341,Trigger)</f>
        <v>55852</v>
      </c>
      <c r="AP2341" s="66">
        <f>_xll.qlIndexFixing($Z$5,AM2341,,Trigger)</f>
        <v>1.5565158541280705E-2</v>
      </c>
      <c r="AQ2341" s="66">
        <f>_xll.qlIndexFixing($AS$1,AN2341,,Trigger)</f>
        <v>1.5419939386765336E-2</v>
      </c>
      <c r="AR2341" s="189">
        <f t="shared" si="52"/>
        <v>1.4521915451536951</v>
      </c>
    </row>
    <row r="2342" spans="38:44" ht="11.25" customHeight="1" x14ac:dyDescent="0.25">
      <c r="AL2342" s="30" t="s">
        <v>38</v>
      </c>
      <c r="AM2342" s="29">
        <f>_xll.qlInterestRateIndexFixingDate(IborIndex&amp;Tenor,AN2342,Trigger)</f>
        <v>55828</v>
      </c>
      <c r="AN2342" s="29">
        <f>_xll.qlCalendarAdvance(Calendar,AN2341,AL2342,"f",,Trigger)</f>
        <v>55830</v>
      </c>
      <c r="AO2342" s="29">
        <f>_xll.qlInterestRateIndexMaturity(IborIndex&amp;Tenor,AN2342,Trigger)</f>
        <v>55862</v>
      </c>
      <c r="AP2342" s="66">
        <f>_xll.qlIndexFixing($Z$5,AM2342,,Trigger)</f>
        <v>1.5563898930228692E-2</v>
      </c>
      <c r="AQ2342" s="66">
        <f>_xll.qlIndexFixing($AS$1,AN2342,,Trigger)</f>
        <v>1.5412885759848116E-2</v>
      </c>
      <c r="AR2342" s="189">
        <f t="shared" si="52"/>
        <v>1.5101317038057616</v>
      </c>
    </row>
    <row r="2343" spans="38:44" ht="11.25" customHeight="1" x14ac:dyDescent="0.25">
      <c r="AL2343" s="30" t="s">
        <v>38</v>
      </c>
      <c r="AM2343" s="29">
        <f>_xll.qlInterestRateIndexFixingDate(IborIndex&amp;Tenor,AN2343,Trigger)</f>
        <v>55835</v>
      </c>
      <c r="AN2343" s="29">
        <f>_xll.qlCalendarAdvance(Calendar,AN2342,AL2343,"f",,Trigger)</f>
        <v>55837</v>
      </c>
      <c r="AO2343" s="29">
        <f>_xll.qlInterestRateIndexMaturity(IborIndex&amp;Tenor,AN2343,Trigger)</f>
        <v>55869</v>
      </c>
      <c r="AP2343" s="66">
        <f>_xll.qlIndexFixing($Z$5,AM2343,,Trigger)</f>
        <v>1.5561662835434364E-2</v>
      </c>
      <c r="AQ2343" s="66">
        <f>_xll.qlIndexFixing($AS$1,AN2343,,Trigger)</f>
        <v>1.5405799260572728E-2</v>
      </c>
      <c r="AR2343" s="189">
        <f t="shared" si="52"/>
        <v>1.558635748616366</v>
      </c>
    </row>
    <row r="2344" spans="38:44" ht="11.25" customHeight="1" x14ac:dyDescent="0.25">
      <c r="AL2344" s="30" t="s">
        <v>38</v>
      </c>
      <c r="AM2344" s="29">
        <f>_xll.qlInterestRateIndexFixingDate(IborIndex&amp;Tenor,AN2344,Trigger)</f>
        <v>55842</v>
      </c>
      <c r="AN2344" s="29">
        <f>_xll.qlCalendarAdvance(Calendar,AN2343,AL2344,"f",,Trigger)</f>
        <v>55844</v>
      </c>
      <c r="AO2344" s="29">
        <f>_xll.qlInterestRateIndexMaturity(IborIndex&amp;Tenor,AN2344,Trigger)</f>
        <v>55876</v>
      </c>
      <c r="AP2344" s="66">
        <f>_xll.qlIndexFixing($Z$5,AM2344,,Trigger)</f>
        <v>1.5559050398020469E-2</v>
      </c>
      <c r="AQ2344" s="66">
        <f>_xll.qlIndexFixing($AS$1,AN2344,,Trigger)</f>
        <v>1.5398315000471063E-2</v>
      </c>
      <c r="AR2344" s="189">
        <f t="shared" si="52"/>
        <v>1.6073539754940525</v>
      </c>
    </row>
    <row r="2345" spans="38:44" ht="11.25" customHeight="1" x14ac:dyDescent="0.25">
      <c r="AL2345" s="30" t="s">
        <v>38</v>
      </c>
      <c r="AM2345" s="29">
        <f>_xll.qlInterestRateIndexFixingDate(IborIndex&amp;Tenor,AN2345,Trigger)</f>
        <v>55849</v>
      </c>
      <c r="AN2345" s="29">
        <f>_xll.qlCalendarAdvance(Calendar,AN2344,AL2345,"f",,Trigger)</f>
        <v>55851</v>
      </c>
      <c r="AO2345" s="29">
        <f>_xll.qlInterestRateIndexMaturity(IborIndex&amp;Tenor,AN2345,Trigger)</f>
        <v>55883</v>
      </c>
      <c r="AP2345" s="66">
        <f>_xll.qlIndexFixing($Z$5,AM2345,,Trigger)</f>
        <v>1.5556060853708364E-2</v>
      </c>
      <c r="AQ2345" s="66">
        <f>_xll.qlIndexFixing($AS$1,AN2345,,Trigger)</f>
        <v>1.5391342676143817E-2</v>
      </c>
      <c r="AR2345" s="189">
        <f t="shared" si="52"/>
        <v>1.6471817756454761</v>
      </c>
    </row>
    <row r="2346" spans="38:44" ht="11.25" customHeight="1" x14ac:dyDescent="0.25">
      <c r="AL2346" s="30" t="s">
        <v>38</v>
      </c>
      <c r="AM2346" s="29">
        <f>_xll.qlInterestRateIndexFixingDate(IborIndex&amp;Tenor,AN2346,Trigger)</f>
        <v>55856</v>
      </c>
      <c r="AN2346" s="29">
        <f>_xll.qlCalendarAdvance(Calendar,AN2345,AL2346,"f",,Trigger)</f>
        <v>55858</v>
      </c>
      <c r="AO2346" s="29">
        <f>_xll.qlInterestRateIndexMaturity(IborIndex&amp;Tenor,AN2346,Trigger)</f>
        <v>55890</v>
      </c>
      <c r="AP2346" s="66">
        <f>_xll.qlIndexFixing($Z$5,AM2346,,Trigger)</f>
        <v>1.5552693438251886E-2</v>
      </c>
      <c r="AQ2346" s="66">
        <f>_xll.qlIndexFixing($AS$1,AN2346,,Trigger)</f>
        <v>1.5384154905107387E-2</v>
      </c>
      <c r="AR2346" s="189">
        <f t="shared" si="52"/>
        <v>1.6853853314449836</v>
      </c>
    </row>
    <row r="2347" spans="38:44" ht="11.25" customHeight="1" x14ac:dyDescent="0.25">
      <c r="AL2347" s="30" t="s">
        <v>38</v>
      </c>
      <c r="AM2347" s="29">
        <f>_xll.qlInterestRateIndexFixingDate(IborIndex&amp;Tenor,AN2347,Trigger)</f>
        <v>55863</v>
      </c>
      <c r="AN2347" s="29">
        <f>_xll.qlCalendarAdvance(Calendar,AN2346,AL2347,"f",,Trigger)</f>
        <v>55865</v>
      </c>
      <c r="AO2347" s="29">
        <f>_xll.qlInterestRateIndexMaturity(IborIndex&amp;Tenor,AN2347,Trigger)</f>
        <v>55897</v>
      </c>
      <c r="AP2347" s="66">
        <f>_xll.qlIndexFixing($Z$5,AM2347,,Trigger)</f>
        <v>1.5548947387442336E-2</v>
      </c>
      <c r="AQ2347" s="66">
        <f>_xll.qlIndexFixing($AS$1,AN2347,,Trigger)</f>
        <v>1.5376934260697256E-2</v>
      </c>
      <c r="AR2347" s="189">
        <f t="shared" si="52"/>
        <v>1.7201312674508009</v>
      </c>
    </row>
    <row r="2348" spans="38:44" ht="11.25" customHeight="1" x14ac:dyDescent="0.25">
      <c r="AL2348" s="30" t="s">
        <v>38</v>
      </c>
      <c r="AM2348" s="29">
        <f>_xll.qlInterestRateIndexFixingDate(IborIndex&amp;Tenor,AN2348,Trigger)</f>
        <v>55870</v>
      </c>
      <c r="AN2348" s="29">
        <f>_xll.qlCalendarAdvance(Calendar,AN2347,AL2348,"f",,Trigger)</f>
        <v>55872</v>
      </c>
      <c r="AO2348" s="29">
        <f>_xll.qlInterestRateIndexMaturity(IborIndex&amp;Tenor,AN2348,Trigger)</f>
        <v>55904</v>
      </c>
      <c r="AP2348" s="66">
        <f>_xll.qlIndexFixing($Z$5,AM2348,,Trigger)</f>
        <v>1.554482193711848E-2</v>
      </c>
      <c r="AQ2348" s="66">
        <f>_xll.qlIndexFixing($AS$1,AN2348,,Trigger)</f>
        <v>1.5369680742964997E-2</v>
      </c>
      <c r="AR2348" s="189">
        <f t="shared" si="52"/>
        <v>1.7514119415348341</v>
      </c>
    </row>
    <row r="2349" spans="38:44" ht="11.25" customHeight="1" x14ac:dyDescent="0.25">
      <c r="AL2349" s="30" t="s">
        <v>38</v>
      </c>
      <c r="AM2349" s="29">
        <f>_xll.qlInterestRateIndexFixingDate(IborIndex&amp;Tenor,AN2349,Trigger)</f>
        <v>55876</v>
      </c>
      <c r="AN2349" s="29">
        <f>_xll.qlCalendarAdvance(Calendar,AN2348,AL2349,"f",,Trigger)</f>
        <v>55880</v>
      </c>
      <c r="AO2349" s="29">
        <f>_xll.qlInterestRateIndexMaturity(IborIndex&amp;Tenor,AN2349,Trigger)</f>
        <v>55911</v>
      </c>
      <c r="AP2349" s="66">
        <f>_xll.qlIndexFixing($Z$5,AM2349,,Trigger)</f>
        <v>1.5539665090324218E-2</v>
      </c>
      <c r="AQ2349" s="66">
        <f>_xll.qlIndexFixing($AS$1,AN2349,,Trigger)</f>
        <v>1.5361350755449747E-2</v>
      </c>
      <c r="AR2349" s="189">
        <f t="shared" si="52"/>
        <v>1.7831433487447077</v>
      </c>
    </row>
    <row r="2350" spans="38:44" ht="11.25" customHeight="1" x14ac:dyDescent="0.25">
      <c r="AL2350" s="30" t="s">
        <v>38</v>
      </c>
      <c r="AM2350" s="29">
        <f>_xll.qlInterestRateIndexFixingDate(IborIndex&amp;Tenor,AN2350,Trigger)</f>
        <v>55884</v>
      </c>
      <c r="AN2350" s="29">
        <f>_xll.qlCalendarAdvance(Calendar,AN2349,AL2350,"f",,Trigger)</f>
        <v>55887</v>
      </c>
      <c r="AO2350" s="29">
        <f>_xll.qlInterestRateIndexMaturity(IborIndex&amp;Tenor,AN2350,Trigger)</f>
        <v>55918</v>
      </c>
      <c r="AP2350" s="66">
        <f>_xll.qlIndexFixing($Z$5,AM2350,,Trigger)</f>
        <v>1.5534751563146829E-2</v>
      </c>
      <c r="AQ2350" s="66">
        <f>_xll.qlIndexFixing($AS$1,AN2350,,Trigger)</f>
        <v>1.5354026795098008E-2</v>
      </c>
      <c r="AR2350" s="189">
        <f t="shared" si="52"/>
        <v>1.8072476804882089</v>
      </c>
    </row>
    <row r="2351" spans="38:44" ht="11.25" customHeight="1" x14ac:dyDescent="0.25">
      <c r="AL2351" s="30" t="s">
        <v>38</v>
      </c>
      <c r="AM2351" s="29">
        <f>_xll.qlInterestRateIndexFixingDate(IborIndex&amp;Tenor,AN2351,Trigger)</f>
        <v>55892</v>
      </c>
      <c r="AN2351" s="29">
        <f>_xll.qlCalendarAdvance(Calendar,AN2350,AL2351,"f",,Trigger)</f>
        <v>55894</v>
      </c>
      <c r="AO2351" s="29">
        <f>_xll.qlInterestRateIndexMaturity(IborIndex&amp;Tenor,AN2351,Trigger)</f>
        <v>55925</v>
      </c>
      <c r="AP2351" s="66">
        <f>_xll.qlIndexFixing($Z$5,AM2351,,Trigger)</f>
        <v>1.5529456306008252E-2</v>
      </c>
      <c r="AQ2351" s="66">
        <f>_xll.qlIndexFixing($AS$1,AN2351,,Trigger)</f>
        <v>1.5346669961627849E-2</v>
      </c>
      <c r="AR2351" s="189">
        <f t="shared" si="52"/>
        <v>1.8278634438040342</v>
      </c>
    </row>
    <row r="2352" spans="38:44" ht="11.25" customHeight="1" x14ac:dyDescent="0.25">
      <c r="AL2352" s="30" t="s">
        <v>38</v>
      </c>
      <c r="AM2352" s="29">
        <f>_xll.qlInterestRateIndexFixingDate(IborIndex&amp;Tenor,AN2352,Trigger)</f>
        <v>55899</v>
      </c>
      <c r="AN2352" s="29">
        <f>_xll.qlCalendarAdvance(Calendar,AN2351,AL2352,"f",,Trigger)</f>
        <v>55901</v>
      </c>
      <c r="AO2352" s="29">
        <f>_xll.qlInterestRateIndexMaturity(IborIndex&amp;Tenor,AN2352,Trigger)</f>
        <v>55932</v>
      </c>
      <c r="AP2352" s="66">
        <f>_xll.qlIndexFixing($Z$5,AM2352,,Trigger)</f>
        <v>1.5523778554920903E-2</v>
      </c>
      <c r="AQ2352" s="66">
        <f>_xll.qlIndexFixing($AS$1,AN2352,,Trigger)</f>
        <v>1.533928025508826E-2</v>
      </c>
      <c r="AR2352" s="189">
        <f t="shared" si="52"/>
        <v>1.8449829983264303</v>
      </c>
    </row>
    <row r="2353" spans="38:44" ht="11.25" customHeight="1" x14ac:dyDescent="0.25">
      <c r="AL2353" s="30" t="s">
        <v>38</v>
      </c>
      <c r="AM2353" s="29">
        <f>_xll.qlInterestRateIndexFixingDate(IborIndex&amp;Tenor,AN2353,Trigger)</f>
        <v>55906</v>
      </c>
      <c r="AN2353" s="29">
        <f>_xll.qlCalendarAdvance(Calendar,AN2352,AL2353,"f",,Trigger)</f>
        <v>55908</v>
      </c>
      <c r="AO2353" s="29">
        <f>_xll.qlInterestRateIndexMaturity(IborIndex&amp;Tenor,AN2353,Trigger)</f>
        <v>55939</v>
      </c>
      <c r="AP2353" s="66">
        <f>_xll.qlIndexFixing($Z$5,AM2353,,Trigger)</f>
        <v>1.5517717545941034E-2</v>
      </c>
      <c r="AQ2353" s="66">
        <f>_xll.qlIndexFixing($AS$1,AN2353,,Trigger)</f>
        <v>1.5331857675551445E-2</v>
      </c>
      <c r="AR2353" s="189">
        <f t="shared" si="52"/>
        <v>1.8585987038958856</v>
      </c>
    </row>
    <row r="2354" spans="38:44" ht="11.25" customHeight="1" x14ac:dyDescent="0.25">
      <c r="AL2354" s="30" t="s">
        <v>38</v>
      </c>
      <c r="AM2354" s="29">
        <f>_xll.qlInterestRateIndexFixingDate(IborIndex&amp;Tenor,AN2354,Trigger)</f>
        <v>55913</v>
      </c>
      <c r="AN2354" s="29">
        <f>_xll.qlCalendarAdvance(Calendar,AN2353,AL2354,"f",,Trigger)</f>
        <v>55915</v>
      </c>
      <c r="AO2354" s="29">
        <f>_xll.qlInterestRateIndexMaturity(IborIndex&amp;Tenor,AN2354,Trigger)</f>
        <v>55943</v>
      </c>
      <c r="AP2354" s="66">
        <f>_xll.qlIndexFixing($Z$5,AM2354,,Trigger)</f>
        <v>1.5511741650827533E-2</v>
      </c>
      <c r="AQ2354" s="66">
        <f>_xll.qlIndexFixing($AS$1,AN2354,,Trigger)</f>
        <v>1.5325029313921767E-2</v>
      </c>
      <c r="AR2354" s="189">
        <f t="shared" si="52"/>
        <v>1.8671233690576576</v>
      </c>
    </row>
    <row r="2355" spans="38:44" ht="11.25" customHeight="1" x14ac:dyDescent="0.25">
      <c r="AL2355" s="30" t="s">
        <v>38</v>
      </c>
      <c r="AM2355" s="29">
        <f>_xll.qlInterestRateIndexFixingDate(IborIndex&amp;Tenor,AN2355,Trigger)</f>
        <v>55920</v>
      </c>
      <c r="AN2355" s="29">
        <f>_xll.qlCalendarAdvance(Calendar,AN2354,AL2355,"f",,Trigger)</f>
        <v>55922</v>
      </c>
      <c r="AO2355" s="29">
        <f>_xll.qlInterestRateIndexMaturity(IborIndex&amp;Tenor,AN2355,Trigger)</f>
        <v>55950</v>
      </c>
      <c r="AP2355" s="66">
        <f>_xll.qlIndexFixing($Z$5,AM2355,,Trigger)</f>
        <v>1.5504995339181069E-2</v>
      </c>
      <c r="AQ2355" s="66">
        <f>_xll.qlIndexFixing($AS$1,AN2355,,Trigger)</f>
        <v>1.5317548987315062E-2</v>
      </c>
      <c r="AR2355" s="189">
        <f t="shared" si="52"/>
        <v>1.8744635186600764</v>
      </c>
    </row>
    <row r="2356" spans="38:44" ht="11.25" customHeight="1" x14ac:dyDescent="0.25">
      <c r="AL2356" s="30" t="s">
        <v>38</v>
      </c>
      <c r="AM2356" s="29">
        <f>_xll.qlInterestRateIndexFixingDate(IborIndex&amp;Tenor,AN2356,Trigger)</f>
        <v>55927</v>
      </c>
      <c r="AN2356" s="29">
        <f>_xll.qlCalendarAdvance(Calendar,AN2355,AL2356,"f",,Trigger)</f>
        <v>55929</v>
      </c>
      <c r="AO2356" s="29">
        <f>_xll.qlInterestRateIndexMaturity(IborIndex&amp;Tenor,AN2356,Trigger)</f>
        <v>55957</v>
      </c>
      <c r="AP2356" s="66">
        <f>_xll.qlIndexFixing($Z$5,AM2356,,Trigger)</f>
        <v>1.5497863691063303E-2</v>
      </c>
      <c r="AQ2356" s="66">
        <f>_xll.qlIndexFixing($AS$1,AN2356,,Trigger)</f>
        <v>1.5310035791609484E-2</v>
      </c>
      <c r="AR2356" s="189">
        <f t="shared" si="52"/>
        <v>1.878278994538185</v>
      </c>
    </row>
    <row r="2357" spans="38:44" ht="11.25" customHeight="1" x14ac:dyDescent="0.25">
      <c r="AL2357" s="30" t="s">
        <v>38</v>
      </c>
      <c r="AM2357" s="29">
        <f>_xll.qlInterestRateIndexFixingDate(IborIndex&amp;Tenor,AN2357,Trigger)</f>
        <v>55934</v>
      </c>
      <c r="AN2357" s="29">
        <f>_xll.qlCalendarAdvance(Calendar,AN2356,AL2357,"f",,Trigger)</f>
        <v>55936</v>
      </c>
      <c r="AO2357" s="29">
        <f>_xll.qlInterestRateIndexMaturity(IborIndex&amp;Tenor,AN2357,Trigger)</f>
        <v>55964</v>
      </c>
      <c r="AP2357" s="66">
        <f>_xll.qlIndexFixing($Z$5,AM2357,,Trigger)</f>
        <v>1.5490345942710895E-2</v>
      </c>
      <c r="AQ2357" s="66">
        <f>_xll.qlIndexFixing($AS$1,AN2357,,Trigger)</f>
        <v>1.5302489726862132E-2</v>
      </c>
      <c r="AR2357" s="189">
        <f t="shared" si="52"/>
        <v>1.8785621584876262</v>
      </c>
    </row>
    <row r="2358" spans="38:44" ht="11.25" customHeight="1" x14ac:dyDescent="0.25">
      <c r="AL2358" s="30" t="s">
        <v>38</v>
      </c>
      <c r="AM2358" s="29">
        <f>_xll.qlInterestRateIndexFixingDate(IborIndex&amp;Tenor,AN2358,Trigger)</f>
        <v>55941</v>
      </c>
      <c r="AN2358" s="29">
        <f>_xll.qlCalendarAdvance(Calendar,AN2357,AL2358,"f",,Trigger)</f>
        <v>55943</v>
      </c>
      <c r="AO2358" s="29">
        <f>_xll.qlInterestRateIndexMaturity(IborIndex&amp;Tenor,AN2358,Trigger)</f>
        <v>55974</v>
      </c>
      <c r="AP2358" s="66">
        <f>_xll.qlIndexFixing($Z$5,AM2358,,Trigger)</f>
        <v>1.548163689720908E-2</v>
      </c>
      <c r="AQ2358" s="66">
        <f>_xll.qlIndexFixing($AS$1,AN2358,,Trigger)</f>
        <v>1.5293369224387732E-2</v>
      </c>
      <c r="AR2358" s="189">
        <f t="shared" si="52"/>
        <v>1.8826767282134789</v>
      </c>
    </row>
    <row r="2359" spans="38:44" ht="11.25" customHeight="1" x14ac:dyDescent="0.25">
      <c r="AL2359" s="30" t="s">
        <v>38</v>
      </c>
      <c r="AM2359" s="29">
        <f>_xll.qlInterestRateIndexFixingDate(IborIndex&amp;Tenor,AN2359,Trigger)</f>
        <v>55948</v>
      </c>
      <c r="AN2359" s="29">
        <f>_xll.qlCalendarAdvance(Calendar,AN2358,AL2359,"f",,Trigger)</f>
        <v>55950</v>
      </c>
      <c r="AO2359" s="29">
        <f>_xll.qlInterestRateIndexMaturity(IborIndex&amp;Tenor,AN2359,Trigger)</f>
        <v>55982</v>
      </c>
      <c r="AP2359" s="66">
        <f>_xll.qlIndexFixing($Z$5,AM2359,,Trigger)</f>
        <v>1.5472958649625224E-2</v>
      </c>
      <c r="AQ2359" s="66">
        <f>_xll.qlIndexFixing($AS$1,AN2359,,Trigger)</f>
        <v>1.5286631868882754E-2</v>
      </c>
      <c r="AR2359" s="189">
        <f t="shared" si="52"/>
        <v>1.8632678074246949</v>
      </c>
    </row>
    <row r="2360" spans="38:44" ht="11.25" customHeight="1" x14ac:dyDescent="0.25">
      <c r="AL2360" s="30" t="s">
        <v>38</v>
      </c>
      <c r="AM2360" s="29">
        <f>_xll.qlInterestRateIndexFixingDate(IborIndex&amp;Tenor,AN2360,Trigger)</f>
        <v>55955</v>
      </c>
      <c r="AN2360" s="29">
        <f>_xll.qlCalendarAdvance(Calendar,AN2359,AL2360,"f",,Trigger)</f>
        <v>55957</v>
      </c>
      <c r="AO2360" s="29">
        <f>_xll.qlInterestRateIndexMaturity(IborIndex&amp;Tenor,AN2360,Trigger)</f>
        <v>55988</v>
      </c>
      <c r="AP2360" s="66">
        <f>_xll.qlIndexFixing($Z$5,AM2360,,Trigger)</f>
        <v>1.5464495098727766E-2</v>
      </c>
      <c r="AQ2360" s="66">
        <f>_xll.qlIndexFixing($AS$1,AN2360,,Trigger)</f>
        <v>1.527897918012394E-2</v>
      </c>
      <c r="AR2360" s="189">
        <f t="shared" si="52"/>
        <v>1.8551591860382564</v>
      </c>
    </row>
    <row r="2361" spans="38:44" ht="11.25" customHeight="1" x14ac:dyDescent="0.25">
      <c r="AL2361" s="30" t="s">
        <v>38</v>
      </c>
      <c r="AM2361" s="29">
        <f>_xll.qlInterestRateIndexFixingDate(IborIndex&amp;Tenor,AN2361,Trigger)</f>
        <v>55962</v>
      </c>
      <c r="AN2361" s="29">
        <f>_xll.qlCalendarAdvance(Calendar,AN2360,AL2361,"f",,Trigger)</f>
        <v>55964</v>
      </c>
      <c r="AO2361" s="29">
        <f>_xll.qlInterestRateIndexMaturity(IborIndex&amp;Tenor,AN2361,Trigger)</f>
        <v>55995</v>
      </c>
      <c r="AP2361" s="66">
        <f>_xll.qlIndexFixing($Z$5,AM2361,,Trigger)</f>
        <v>1.5455340529238202E-2</v>
      </c>
      <c r="AQ2361" s="66">
        <f>_xll.qlIndexFixing($AS$1,AN2361,,Trigger)</f>
        <v>1.5271293618881035E-2</v>
      </c>
      <c r="AR2361" s="189">
        <f t="shared" si="52"/>
        <v>1.840469103571666</v>
      </c>
    </row>
    <row r="2362" spans="38:44" ht="11.25" customHeight="1" x14ac:dyDescent="0.25">
      <c r="AL2362" s="30" t="s">
        <v>38</v>
      </c>
      <c r="AM2362" s="29">
        <f>_xll.qlInterestRateIndexFixingDate(IborIndex&amp;Tenor,AN2362,Trigger)</f>
        <v>55969</v>
      </c>
      <c r="AN2362" s="29">
        <f>_xll.qlCalendarAdvance(Calendar,AN2361,AL2362,"f",,Trigger)</f>
        <v>55971</v>
      </c>
      <c r="AO2362" s="29">
        <f>_xll.qlInterestRateIndexMaturity(IborIndex&amp;Tenor,AN2362,Trigger)</f>
        <v>56002</v>
      </c>
      <c r="AP2362" s="66">
        <f>_xll.qlIndexFixing($Z$5,AM2362,,Trigger)</f>
        <v>1.5445795828126148E-2</v>
      </c>
      <c r="AQ2362" s="66">
        <f>_xll.qlIndexFixing($AS$1,AN2362,,Trigger)</f>
        <v>1.526357518521335E-2</v>
      </c>
      <c r="AR2362" s="189">
        <f t="shared" si="52"/>
        <v>1.8222064291279796</v>
      </c>
    </row>
    <row r="2363" spans="38:44" ht="11.25" customHeight="1" x14ac:dyDescent="0.25">
      <c r="AL2363" s="30" t="s">
        <v>38</v>
      </c>
      <c r="AM2363" s="29">
        <f>_xll.qlInterestRateIndexFixingDate(IborIndex&amp;Tenor,AN2363,Trigger)</f>
        <v>55976</v>
      </c>
      <c r="AN2363" s="29">
        <f>_xll.qlCalendarAdvance(Calendar,AN2362,AL2363,"f",,Trigger)</f>
        <v>55982</v>
      </c>
      <c r="AO2363" s="29">
        <f>_xll.qlInterestRateIndexMaturity(IborIndex&amp;Tenor,AN2363,Trigger)</f>
        <v>56012</v>
      </c>
      <c r="AP2363" s="66">
        <f>_xll.qlIndexFixing($Z$5,AM2363,,Trigger)</f>
        <v>1.5430435390135777E-2</v>
      </c>
      <c r="AQ2363" s="66">
        <f>_xll.qlIndexFixing($AS$1,AN2363,,Trigger)</f>
        <v>1.5253368823500146E-2</v>
      </c>
      <c r="AR2363" s="189">
        <f t="shared" si="52"/>
        <v>1.7706656663563081</v>
      </c>
    </row>
    <row r="2364" spans="38:44" ht="11.25" customHeight="1" x14ac:dyDescent="0.25">
      <c r="AL2364" s="30" t="s">
        <v>38</v>
      </c>
      <c r="AM2364" s="29">
        <f>_xll.qlInterestRateIndexFixingDate(IborIndex&amp;Tenor,AN2364,Trigger)</f>
        <v>55985</v>
      </c>
      <c r="AN2364" s="29">
        <f>_xll.qlCalendarAdvance(Calendar,AN2363,AL2364,"f",,Trigger)</f>
        <v>55989</v>
      </c>
      <c r="AO2364" s="29">
        <f>_xll.qlInterestRateIndexMaturity(IborIndex&amp;Tenor,AN2364,Trigger)</f>
        <v>56019</v>
      </c>
      <c r="AP2364" s="66">
        <f>_xll.qlIndexFixing($Z$5,AM2364,,Trigger)</f>
        <v>1.5419912509798017E-2</v>
      </c>
      <c r="AQ2364" s="66">
        <f>_xll.qlIndexFixing($AS$1,AN2364,,Trigger)</f>
        <v>1.5245572575083299E-2</v>
      </c>
      <c r="AR2364" s="189">
        <f t="shared" si="52"/>
        <v>1.7433993471471787</v>
      </c>
    </row>
    <row r="2365" spans="38:44" ht="11.25" customHeight="1" x14ac:dyDescent="0.25">
      <c r="AL2365" s="30" t="s">
        <v>38</v>
      </c>
      <c r="AM2365" s="29">
        <f>_xll.qlInterestRateIndexFixingDate(IborIndex&amp;Tenor,AN2365,Trigger)</f>
        <v>55992</v>
      </c>
      <c r="AN2365" s="29">
        <f>_xll.qlCalendarAdvance(Calendar,AN2364,AL2365,"f",,Trigger)</f>
        <v>55996</v>
      </c>
      <c r="AO2365" s="29">
        <f>_xll.qlInterestRateIndexMaturity(IborIndex&amp;Tenor,AN2365,Trigger)</f>
        <v>56026</v>
      </c>
      <c r="AP2365" s="66">
        <f>_xll.qlIndexFixing($Z$5,AM2365,,Trigger)</f>
        <v>1.5408996842118938E-2</v>
      </c>
      <c r="AQ2365" s="66">
        <f>_xll.qlIndexFixing($AS$1,AN2365,,Trigger)</f>
        <v>1.5237743453237473E-2</v>
      </c>
      <c r="AR2365" s="189">
        <f t="shared" si="52"/>
        <v>1.7125338888146491</v>
      </c>
    </row>
    <row r="2366" spans="38:44" ht="11.25" customHeight="1" x14ac:dyDescent="0.25">
      <c r="AL2366" s="31" t="s">
        <v>38</v>
      </c>
      <c r="AM2366" s="32">
        <f>_xll.qlInterestRateIndexFixingDate(IborIndex&amp;Tenor,AN2366,Trigger)</f>
        <v>55999</v>
      </c>
      <c r="AN2366" s="32">
        <f>_xll.qlCalendarAdvance(Calendar,AN2365,AL2366,"f",,Trigger)</f>
        <v>56003</v>
      </c>
      <c r="AO2366" s="32">
        <f>_xll.qlInterestRateIndexMaturity(IborIndex&amp;Tenor,AN2366,Trigger)</f>
        <v>56033</v>
      </c>
      <c r="AP2366" s="68">
        <f>_xll.qlIndexFixing($Z$5,AM2366,,Trigger)</f>
        <v>1.5397687623695866E-2</v>
      </c>
      <c r="AQ2366" s="68">
        <f>_xll.qlIndexFixing($AS$1,AN2366,,Trigger)</f>
        <v>1.522899841215313E-2</v>
      </c>
      <c r="AR2366" s="190">
        <f t="shared" si="52"/>
        <v>1.6868921154273611</v>
      </c>
    </row>
    <row r="2367" spans="38:44" ht="11.25" customHeight="1" x14ac:dyDescent="0.25"/>
    <row r="2368" spans="38:44" ht="11.25" customHeight="1" x14ac:dyDescent="0.25"/>
    <row r="2369" ht="11.25" customHeight="1" x14ac:dyDescent="0.25"/>
    <row r="2370" ht="11.25" customHeight="1" x14ac:dyDescent="0.25"/>
    <row r="2371" ht="11.25" customHeight="1" x14ac:dyDescent="0.25"/>
    <row r="2372" ht="11.25" customHeight="1" x14ac:dyDescent="0.25"/>
    <row r="2373" ht="11.25" customHeight="1" x14ac:dyDescent="0.25"/>
    <row r="2374" ht="11.25" customHeight="1" x14ac:dyDescent="0.25"/>
    <row r="2375" ht="11.25" customHeight="1" x14ac:dyDescent="0.25"/>
    <row r="2376" ht="11.25" customHeight="1" x14ac:dyDescent="0.25"/>
    <row r="2377" ht="11.25" customHeight="1" x14ac:dyDescent="0.25"/>
    <row r="2378" ht="11.25" customHeight="1" x14ac:dyDescent="0.25"/>
    <row r="2379" ht="11.25" customHeight="1" x14ac:dyDescent="0.25"/>
    <row r="2380" ht="11.25" customHeight="1" x14ac:dyDescent="0.25"/>
    <row r="2381" ht="11.25" customHeight="1" x14ac:dyDescent="0.25"/>
    <row r="2382" ht="11.25" customHeight="1" x14ac:dyDescent="0.25"/>
    <row r="2383" ht="11.25" customHeight="1" x14ac:dyDescent="0.25"/>
    <row r="2384" ht="11.25" customHeight="1" x14ac:dyDescent="0.25"/>
  </sheetData>
  <dataValidations count="4">
    <dataValidation type="list" allowBlank="1" showInputMessage="1" showErrorMessage="1" sqref="Z2">
      <formula1>"AllDepos,DeposBeforeFirstFuturesStartDate,DeposBeforeFirstFuturesStartDatePlusOne,DeposBeforeFirstFuturesExpiryDate"</formula1>
    </dataValidation>
    <dataValidation type="list" allowBlank="1" showInputMessage="1" showErrorMessage="1" sqref="D3:D20 D24:D38 D42:D97">
      <formula1>"Following,Modified Following,Preceding,Modified Preceding,Unadjusted,Half-Month Modified Following"</formula1>
    </dataValidation>
    <dataValidation type="list" allowBlank="1" showInputMessage="1" showErrorMessage="1" sqref="F3:F20 F24:F38 F42:F97">
      <formula1>"Actual/Actual (ISDA),Actual/360,30/360 (Bond Basis),30E/360 (Eurobond Basis),Actual/365 (Fixed),Actual/Actual (ISMA),Actual/Actual (AFB),1/1,30/360 (Italian),Simple"</formula1>
    </dataValidation>
    <dataValidation type="list" allowBlank="1" showInputMessage="1" showErrorMessage="1" sqref="E24:E38 E42:E97">
      <formula1>"Annual,Semiannual,EveryFourthMonth,Quarterly,Bimonthly,Monthly,Biweekly,Weekly,Daily,Once,NoFrequency"</formula1>
    </dataValidation>
  </dataValidations>
  <pageMargins left="0.7" right="0.7" top="0.75" bottom="0.75" header="0.3" footer="0.3"/>
  <pageSetup orientation="portrait" r:id="rId1"/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3"/>
  <dimension ref="A1:BB3535"/>
  <sheetViews>
    <sheetView topLeftCell="J1" workbookViewId="0">
      <selection activeCell="T2" sqref="T2"/>
    </sheetView>
  </sheetViews>
  <sheetFormatPr defaultRowHeight="15" outlineLevelCol="1" x14ac:dyDescent="0.25"/>
  <cols>
    <col min="1" max="1" width="5" style="19" hidden="1" customWidth="1" outlineLevel="1"/>
    <col min="2" max="2" width="6" style="19" hidden="1" customWidth="1" outlineLevel="1"/>
    <col min="3" max="3" width="7.140625" style="19" hidden="1" customWidth="1" outlineLevel="1"/>
    <col min="4" max="4" width="24.42578125" style="21" hidden="1" customWidth="1" outlineLevel="1"/>
    <col min="5" max="5" width="10" style="21" hidden="1" customWidth="1" outlineLevel="1"/>
    <col min="6" max="6" width="20.28515625" style="22" hidden="1" customWidth="1" outlineLevel="1"/>
    <col min="7" max="7" width="14.140625" style="19" hidden="1" customWidth="1" outlineLevel="1"/>
    <col min="8" max="8" width="20.28515625" style="107" hidden="1" customWidth="1" outlineLevel="1"/>
    <col min="9" max="9" width="11.5703125" style="19" hidden="1" customWidth="1" outlineLevel="1"/>
    <col min="10" max="10" width="2.7109375" style="19" customWidth="1" collapsed="1"/>
    <col min="11" max="11" width="5" style="19" hidden="1" customWidth="1" outlineLevel="1"/>
    <col min="12" max="12" width="7" style="19" hidden="1" customWidth="1" outlineLevel="1"/>
    <col min="13" max="13" width="15.140625" style="19" hidden="1" customWidth="1" outlineLevel="1"/>
    <col min="14" max="14" width="9.140625" style="19" hidden="1" customWidth="1" outlineLevel="1"/>
    <col min="15" max="16" width="8.85546875" style="19" hidden="1" customWidth="1" outlineLevel="1"/>
    <col min="17" max="17" width="13.140625" style="19" hidden="1" customWidth="1" outlineLevel="1"/>
    <col min="18" max="18" width="19.28515625" style="19" customWidth="1" collapsed="1"/>
    <col min="19" max="19" width="10.7109375" style="19" customWidth="1"/>
    <col min="20" max="20" width="9.28515625" style="19" customWidth="1"/>
    <col min="21" max="22" width="17.28515625" style="19" bestFit="1" customWidth="1"/>
    <col min="23" max="23" width="9.28515625" style="19" customWidth="1"/>
    <col min="24" max="24" width="2.7109375" style="19" customWidth="1"/>
    <col min="25" max="25" width="15.140625" style="19" customWidth="1"/>
    <col min="26" max="26" width="14.85546875" style="19" customWidth="1"/>
    <col min="27" max="27" width="2.7109375" style="19" customWidth="1"/>
    <col min="28" max="28" width="3" style="80" bestFit="1" customWidth="1"/>
    <col min="29" max="29" width="5" style="80" bestFit="1" customWidth="1"/>
    <col min="30" max="30" width="15.140625" style="80" bestFit="1" customWidth="1"/>
    <col min="31" max="32" width="8" style="80" bestFit="1" customWidth="1"/>
    <col min="33" max="33" width="8" style="19" bestFit="1" customWidth="1"/>
    <col min="34" max="34" width="17.28515625" style="19" bestFit="1" customWidth="1"/>
    <col min="35" max="35" width="11.7109375" style="19" customWidth="1"/>
    <col min="36" max="36" width="14.140625" style="19" bestFit="1" customWidth="1"/>
    <col min="37" max="37" width="2.7109375" style="19" customWidth="1"/>
    <col min="38" max="38" width="3" style="19" bestFit="1" customWidth="1"/>
    <col min="39" max="39" width="5" style="19" bestFit="1" customWidth="1"/>
    <col min="40" max="40" width="17.28515625" style="19" bestFit="1" customWidth="1"/>
    <col min="41" max="41" width="17.28515625" style="19" hidden="1" customWidth="1" outlineLevel="1"/>
    <col min="42" max="42" width="17.28515625" style="19" customWidth="1" collapsed="1"/>
    <col min="43" max="43" width="9" style="19" customWidth="1"/>
    <col min="44" max="44" width="9" style="19" bestFit="1" customWidth="1"/>
    <col min="45" max="45" width="6.5703125" style="19" customWidth="1"/>
    <col min="46" max="46" width="2.7109375" style="19" customWidth="1"/>
    <col min="47" max="47" width="3" style="19" bestFit="1" customWidth="1"/>
    <col min="48" max="50" width="17.28515625" style="19" bestFit="1" customWidth="1"/>
    <col min="51" max="51" width="9" style="19" bestFit="1" customWidth="1"/>
    <col min="52" max="52" width="9.140625" style="19"/>
    <col min="53" max="53" width="9.28515625" style="19" customWidth="1"/>
    <col min="54" max="16384" width="9.140625" style="19"/>
  </cols>
  <sheetData>
    <row r="1" spans="1:54" s="11" customFormat="1" ht="21.75" customHeight="1" x14ac:dyDescent="0.2">
      <c r="B1" s="12"/>
      <c r="C1" s="12"/>
      <c r="D1" s="14"/>
      <c r="E1" s="14"/>
      <c r="F1" s="11" t="s">
        <v>33</v>
      </c>
      <c r="G1" s="11" t="s">
        <v>0</v>
      </c>
      <c r="H1" s="108"/>
      <c r="R1" s="58" t="str">
        <f>Currency&amp;" "&amp;Tenor</f>
        <v>EUR 3M</v>
      </c>
      <c r="S1" s="59"/>
      <c r="T1" s="59"/>
      <c r="U1" s="57"/>
      <c r="V1" s="56"/>
      <c r="W1" s="63" t="s">
        <v>109</v>
      </c>
      <c r="Y1" s="64" t="s">
        <v>104</v>
      </c>
      <c r="Z1" s="62">
        <v>8</v>
      </c>
      <c r="AL1" s="69"/>
      <c r="AM1" s="69"/>
      <c r="AN1" s="69" t="s">
        <v>141</v>
      </c>
      <c r="AO1" s="69" t="s">
        <v>114</v>
      </c>
      <c r="AP1" s="69" t="s">
        <v>116</v>
      </c>
      <c r="AQ1" s="84" t="s">
        <v>142</v>
      </c>
      <c r="AR1" s="84" t="s">
        <v>143</v>
      </c>
      <c r="AS1" s="84" t="s">
        <v>118</v>
      </c>
      <c r="AU1" s="34"/>
      <c r="AV1" s="34" t="s">
        <v>135</v>
      </c>
      <c r="AW1" s="34" t="s">
        <v>116</v>
      </c>
      <c r="AX1" s="34" t="s">
        <v>136</v>
      </c>
      <c r="AY1" s="34" t="s">
        <v>113</v>
      </c>
      <c r="AZ1" s="34" t="s">
        <v>119</v>
      </c>
      <c r="BA1" s="84" t="s">
        <v>174</v>
      </c>
      <c r="BB1" s="11" t="str">
        <f>_xll.qlEuribor(,Tenor,Currency&amp;Tenor,Permanent,Trigger,ObjectOverwrite)</f>
        <v>obj_0084c#0001</v>
      </c>
    </row>
    <row r="2" spans="1:54" s="11" customFormat="1" ht="22.5" customHeight="1" x14ac:dyDescent="0.2">
      <c r="A2" s="4" t="s">
        <v>7</v>
      </c>
      <c r="B2" s="4" t="s">
        <v>33</v>
      </c>
      <c r="C2" s="4" t="s">
        <v>128</v>
      </c>
      <c r="D2" s="4" t="s">
        <v>6</v>
      </c>
      <c r="E2" s="4" t="s">
        <v>124</v>
      </c>
      <c r="F2" s="4" t="s">
        <v>125</v>
      </c>
      <c r="G2" s="4" t="s">
        <v>106</v>
      </c>
      <c r="H2" s="4" t="s">
        <v>28</v>
      </c>
      <c r="I2" s="4" t="s">
        <v>29</v>
      </c>
      <c r="K2" s="53"/>
      <c r="L2" s="53"/>
      <c r="M2" s="53" t="s">
        <v>28</v>
      </c>
      <c r="N2" s="53" t="s">
        <v>29</v>
      </c>
      <c r="O2" s="53" t="s">
        <v>108</v>
      </c>
      <c r="P2" s="53" t="s">
        <v>103</v>
      </c>
      <c r="Q2" s="106" t="s">
        <v>28</v>
      </c>
      <c r="R2" s="53" t="s">
        <v>36</v>
      </c>
      <c r="S2" s="52" t="s">
        <v>27</v>
      </c>
      <c r="T2" s="52"/>
      <c r="U2" s="53" t="s">
        <v>25</v>
      </c>
      <c r="V2" s="53" t="s">
        <v>26</v>
      </c>
      <c r="W2" s="216"/>
      <c r="Y2" s="64" t="s">
        <v>105</v>
      </c>
      <c r="Z2" s="61" t="s">
        <v>176</v>
      </c>
      <c r="AL2" s="26">
        <v>1</v>
      </c>
      <c r="AM2" s="26" t="str">
        <f>_xll.qlIMMNextCode(Settlementdate,FALSE,Trigger)</f>
        <v>U5</v>
      </c>
      <c r="AN2" s="26" t="str">
        <f t="shared" ref="AN2:AN13" si="0">Currency&amp;"FUT"&amp;Tenor&amp;AM2&amp;QuoteSuffix</f>
        <v>EURFUT3MU5_Quote</v>
      </c>
      <c r="AO2" s="27">
        <f>_xll.qlInterestRateIndexFixingDate($Z$5,AP2)</f>
        <v>42261</v>
      </c>
      <c r="AP2" s="27">
        <f>_xll.qlIMMdate(AM2)</f>
        <v>42263</v>
      </c>
      <c r="AQ2" s="65">
        <f>1-_xll.qlQuoteValue(AN2,Trigger)/100</f>
        <v>-3.249999999999087E-4</v>
      </c>
      <c r="AR2" s="65">
        <f>_xll.qlIndexFixing($Z$5,AO2,,Trigger)</f>
        <v>-3.2559264999988756E-4</v>
      </c>
      <c r="AS2" s="193">
        <f>(AQ2-AR2)*10000</f>
        <v>5.9264999997885991E-3</v>
      </c>
      <c r="AU2" s="26" t="s">
        <v>99</v>
      </c>
      <c r="AV2" s="27">
        <f>Evaluationdate</f>
        <v>42244</v>
      </c>
      <c r="AW2" s="27">
        <f>Settlementdate</f>
        <v>42248</v>
      </c>
      <c r="AX2" s="27">
        <f>_xll.qlInterestRateIndexMaturity(IborIndex&amp;Tenor,AW2,Trigger)</f>
        <v>42339</v>
      </c>
      <c r="AY2" s="65">
        <f>_xll.qlIndexFixing($Z$5,AV2,TRUE,Trigger)</f>
        <v>-3.2400000018214565E-4</v>
      </c>
      <c r="AZ2" s="65">
        <f>_xll.qlIndexFixing($BB$1,AV2,TRUE,Trigger)</f>
        <v>-3.2799999908655593E-4</v>
      </c>
      <c r="BA2" s="188">
        <f>(AY2-AZ2)*10000</f>
        <v>3.9999989044102784E-2</v>
      </c>
    </row>
    <row r="3" spans="1:54" s="11" customFormat="1" ht="11.25" customHeight="1" x14ac:dyDescent="0.2">
      <c r="A3" s="6" t="s">
        <v>127</v>
      </c>
      <c r="B3" s="204" t="s">
        <v>34</v>
      </c>
      <c r="C3" s="5">
        <v>0</v>
      </c>
      <c r="D3" s="23" t="s">
        <v>129</v>
      </c>
      <c r="E3" s="5" t="b">
        <v>1</v>
      </c>
      <c r="F3" s="23" t="s">
        <v>30</v>
      </c>
      <c r="G3" s="217" t="str">
        <f t="shared" ref="G3:G20" si="1">UPPER(Currency)&amp;Tenor&amp;A3&amp;B3&amp;"="</f>
        <v>EUR3MDPON=</v>
      </c>
      <c r="H3" s="23" t="str">
        <f>IFERROR(_xll.qlDepositRateHelper2(,G3,IF(RIGHT(B3,1)="N","1D",IF(LEFT(B3,1)="S","1W",B3)),C3,Calendar,D3,E3,F3,Permanent,Trigger,ObjectOverwrite),"--")</f>
        <v>--</v>
      </c>
      <c r="I3" s="5" t="b">
        <v>0</v>
      </c>
      <c r="J3" s="12"/>
      <c r="K3" s="231" t="str">
        <f>A3</f>
        <v>DP</v>
      </c>
      <c r="L3" s="231" t="str">
        <f t="shared" ref="L3:L20" si="2">B3</f>
        <v>ON</v>
      </c>
      <c r="M3" s="105" t="str">
        <f>H3</f>
        <v>--</v>
      </c>
      <c r="N3" s="105" t="b">
        <f t="shared" ref="N3:N20" si="3">I3</f>
        <v>0</v>
      </c>
      <c r="O3" s="232">
        <v>1</v>
      </c>
      <c r="P3" s="232">
        <v>1</v>
      </c>
      <c r="Q3" s="104" t="str">
        <f t="array" ref="Q3:Q99">_xll.ohPack(_xll.ohFilter(M3:M99,N3:N99))</f>
        <v>obj_009f6#0000</v>
      </c>
      <c r="R3" s="104" t="str">
        <f>_xll.qlRateHelperQuoteName(Q3)</f>
        <v>EUR3MDPSN=</v>
      </c>
      <c r="S3" s="65">
        <f>_xll.qlRateHelperQuoteValue(Q3)</f>
        <v>-3.5320433999999997E-4</v>
      </c>
      <c r="T3" s="242"/>
      <c r="U3" s="27">
        <f>_xll.qlRateHelperEarliestDate(Q3)</f>
        <v>42248</v>
      </c>
      <c r="V3" s="27">
        <f>_xll.qlRateHelperLatestDate(Q3)</f>
        <v>42249</v>
      </c>
      <c r="W3" s="105"/>
      <c r="Y3" s="64" t="s">
        <v>110</v>
      </c>
      <c r="Z3" s="67">
        <v>0</v>
      </c>
      <c r="AA3" s="70"/>
      <c r="AL3" s="28">
        <v>2</v>
      </c>
      <c r="AM3" s="28" t="str">
        <f>_xll.qlIMMNextCode(AM2,TRUE,Trigger)</f>
        <v>Z5</v>
      </c>
      <c r="AN3" s="28" t="str">
        <f t="shared" si="0"/>
        <v>EURFUT3MZ5_Quote</v>
      </c>
      <c r="AO3" s="29">
        <f>_xll.qlInterestRateIndexFixingDate($Z$5,AP3)</f>
        <v>42352</v>
      </c>
      <c r="AP3" s="29">
        <f>_xll.qlIMMdate(AM3)</f>
        <v>42354</v>
      </c>
      <c r="AQ3" s="66">
        <f>1-_xll.qlQuoteValue(AN3,Trigger)/100</f>
        <v>-3.249999999999087E-4</v>
      </c>
      <c r="AR3" s="66">
        <f>_xll.qlIndexFixing($Z$5,AO3,,Trigger)</f>
        <v>-3.398899999996263E-4</v>
      </c>
      <c r="AS3" s="142">
        <f t="shared" ref="AS3:AS13" si="4">(AQ3-AR3)*10000</f>
        <v>0.14889999999717607</v>
      </c>
      <c r="AU3" s="28" t="s">
        <v>99</v>
      </c>
      <c r="AV3" s="29">
        <f>_xll.qlInterestRateIndexFixingDate(IborIndex&amp;Tenor,AW3,Trigger)</f>
        <v>42247</v>
      </c>
      <c r="AW3" s="29">
        <f>_xll.qlCalendarAdvance(Calendar,AW2,AU3,"f",,Trigger)</f>
        <v>42249</v>
      </c>
      <c r="AX3" s="29">
        <f>_xll.qlInterestRateIndexMaturity(IborIndex&amp;Tenor,AW3,Trigger)</f>
        <v>42340</v>
      </c>
      <c r="AY3" s="66">
        <f>_xll.qlIndexFixing($Z$5,AV3,TRUE,Trigger)</f>
        <v>-3.2374451382919295E-4</v>
      </c>
      <c r="AZ3" s="66">
        <f>_xll.qlIndexFixing($BB$1,AV3,TRUE,Trigger)</f>
        <v>-3.2763126699685908E-4</v>
      </c>
      <c r="BA3" s="188">
        <f t="shared" ref="BA3:BA66" si="5">(AY3-AZ3)*10000</f>
        <v>3.8867531676661293E-2</v>
      </c>
    </row>
    <row r="4" spans="1:54" s="11" customFormat="1" ht="11.25" customHeight="1" x14ac:dyDescent="0.2">
      <c r="A4" s="8" t="s">
        <v>127</v>
      </c>
      <c r="B4" s="209" t="s">
        <v>94</v>
      </c>
      <c r="C4" s="7">
        <v>1</v>
      </c>
      <c r="D4" s="24" t="s">
        <v>129</v>
      </c>
      <c r="E4" s="7" t="b">
        <v>1</v>
      </c>
      <c r="F4" s="24" t="s">
        <v>30</v>
      </c>
      <c r="G4" s="218" t="str">
        <f t="shared" si="1"/>
        <v>EUR3MDPTN=</v>
      </c>
      <c r="H4" s="24" t="str">
        <f>IFERROR(_xll.qlDepositRateHelper2(,G4,IF(RIGHT(B4,1)="N","1D",IF(LEFT(B4,1)="S","1W",B4)),C4,Calendar,D4,E4,F4,Permanent,Trigger,ObjectOverwrite),"--")</f>
        <v>--</v>
      </c>
      <c r="I4" s="7" t="b">
        <v>0</v>
      </c>
      <c r="J4" s="18"/>
      <c r="K4" s="231" t="str">
        <f t="shared" ref="K4:K20" si="6">A4</f>
        <v>DP</v>
      </c>
      <c r="L4" s="231" t="str">
        <f t="shared" si="2"/>
        <v>TN</v>
      </c>
      <c r="M4" s="105" t="str">
        <f t="shared" ref="M4:M20" si="7">H4</f>
        <v>--</v>
      </c>
      <c r="N4" s="105" t="b">
        <f t="shared" si="3"/>
        <v>0</v>
      </c>
      <c r="O4" s="232">
        <v>1</v>
      </c>
      <c r="P4" s="232">
        <v>1</v>
      </c>
      <c r="Q4" s="105" t="str">
        <v>obj_009f4#0000</v>
      </c>
      <c r="R4" s="105" t="str">
        <f>_xll.qlRateHelperQuoteName(Q4)</f>
        <v>EUR3MDPSW=</v>
      </c>
      <c r="S4" s="66">
        <f>_xll.qlRateHelperQuoteValue(Q4)</f>
        <v>-3.5320329999999995E-4</v>
      </c>
      <c r="T4" s="232"/>
      <c r="U4" s="29">
        <f>_xll.qlRateHelperEarliestDate(Q4)</f>
        <v>42248</v>
      </c>
      <c r="V4" s="29">
        <f>_xll.qlRateHelperLatestDate(Q4)</f>
        <v>42255</v>
      </c>
      <c r="W4" s="105"/>
      <c r="Y4" s="64" t="s">
        <v>111</v>
      </c>
      <c r="Z4" s="67">
        <v>4</v>
      </c>
      <c r="AA4" s="70"/>
      <c r="AL4" s="28">
        <v>3</v>
      </c>
      <c r="AM4" s="28" t="str">
        <f>_xll.qlIMMNextCode(AM3,TRUE,Trigger)</f>
        <v>H6</v>
      </c>
      <c r="AN4" s="28" t="str">
        <f t="shared" si="0"/>
        <v>EURFUT3MH6_Quote</v>
      </c>
      <c r="AO4" s="29">
        <f>_xll.qlInterestRateIndexFixingDate($Z$5,AP4)</f>
        <v>42443</v>
      </c>
      <c r="AP4" s="29">
        <f>_xll.qlIMMdate(AM4)</f>
        <v>42445</v>
      </c>
      <c r="AQ4" s="66">
        <f>1-_xll.qlQuoteValue(AN4,Trigger)/100</f>
        <v>-2.7500000000002522E-4</v>
      </c>
      <c r="AR4" s="66">
        <f>_xll.qlIndexFixing($Z$5,AO4,,Trigger)</f>
        <v>-2.9223323000047925E-4</v>
      </c>
      <c r="AS4" s="142">
        <f t="shared" si="4"/>
        <v>0.17233230000454028</v>
      </c>
      <c r="AU4" s="28" t="s">
        <v>99</v>
      </c>
      <c r="AV4" s="29">
        <f>_xll.qlInterestRateIndexFixingDate(IborIndex&amp;Tenor,AW4,Trigger)</f>
        <v>42248</v>
      </c>
      <c r="AW4" s="29">
        <f>_xll.qlCalendarAdvance(Calendar,AW3,AU4,"f",,Trigger)</f>
        <v>42250</v>
      </c>
      <c r="AX4" s="29">
        <f>_xll.qlInterestRateIndexMaturity(IborIndex&amp;Tenor,AW4,Trigger)</f>
        <v>42341</v>
      </c>
      <c r="AY4" s="66">
        <f>_xll.qlIndexFixing($Z$5,AV4,TRUE,Trigger)</f>
        <v>-3.2361017290048191E-4</v>
      </c>
      <c r="AZ4" s="66">
        <f>_xll.qlIndexFixing($BB$1,AV4,TRUE,Trigger)</f>
        <v>-3.2729630314635614E-4</v>
      </c>
      <c r="BA4" s="188">
        <f t="shared" si="5"/>
        <v>3.6861302458742307E-2</v>
      </c>
    </row>
    <row r="5" spans="1:54" s="11" customFormat="1" ht="11.25" customHeight="1" x14ac:dyDescent="0.2">
      <c r="A5" s="8" t="s">
        <v>127</v>
      </c>
      <c r="B5" s="209" t="s">
        <v>95</v>
      </c>
      <c r="C5" s="7">
        <v>2</v>
      </c>
      <c r="D5" s="24" t="s">
        <v>129</v>
      </c>
      <c r="E5" s="7" t="b">
        <v>1</v>
      </c>
      <c r="F5" s="24" t="s">
        <v>30</v>
      </c>
      <c r="G5" s="218" t="str">
        <f t="shared" si="1"/>
        <v>EUR3MDPSN=</v>
      </c>
      <c r="H5" s="24" t="str">
        <f>IFERROR(_xll.qlDepositRateHelper2(,G5,IF(RIGHT(B5,1)="N","1D",IF(LEFT(B5,1)="S","1W",B5)),C5,Calendar,D5,E5,F5,Permanent,Trigger,ObjectOverwrite),"--")</f>
        <v>obj_009f6#0000</v>
      </c>
      <c r="I5" s="7" t="b">
        <v>1</v>
      </c>
      <c r="J5" s="18"/>
      <c r="K5" s="231" t="str">
        <f t="shared" si="6"/>
        <v>DP</v>
      </c>
      <c r="L5" s="231" t="str">
        <f t="shared" si="2"/>
        <v>SN</v>
      </c>
      <c r="M5" s="105" t="str">
        <f t="shared" si="7"/>
        <v>obj_009f6#0000</v>
      </c>
      <c r="N5" s="105" t="b">
        <f t="shared" si="3"/>
        <v>1</v>
      </c>
      <c r="O5" s="232">
        <v>1</v>
      </c>
      <c r="P5" s="232">
        <v>1</v>
      </c>
      <c r="Q5" s="105" t="str">
        <v>obj_00a03#0000</v>
      </c>
      <c r="R5" s="105" t="str">
        <f>_xll.qlRateHelperQuoteName(Q5)</f>
        <v>EUR3MDP2W=</v>
      </c>
      <c r="S5" s="66">
        <f>_xll.qlRateHelperQuoteValue(Q5)</f>
        <v>-3.5320208E-4</v>
      </c>
      <c r="T5" s="232"/>
      <c r="U5" s="29">
        <f>_xll.qlRateHelperEarliestDate(Q5)</f>
        <v>42248</v>
      </c>
      <c r="V5" s="29">
        <f>_xll.qlRateHelperLatestDate(Q5)</f>
        <v>42262</v>
      </c>
      <c r="W5" s="105"/>
      <c r="Y5" s="64" t="s">
        <v>3</v>
      </c>
      <c r="Z5" s="67" t="str">
        <f>_xll.qlEuribor(,Tenor,YieldCurve_3M,Permanent,YieldCurve_3M,ObjectOverwrite)</f>
        <v>obj_00acd#0000</v>
      </c>
      <c r="AA5" s="70"/>
      <c r="AL5" s="28">
        <v>4</v>
      </c>
      <c r="AM5" s="28" t="str">
        <f>_xll.qlIMMNextCode(AM4,TRUE,Trigger)</f>
        <v>M6</v>
      </c>
      <c r="AN5" s="28" t="str">
        <f t="shared" si="0"/>
        <v>EURFUT3MM6_Quote</v>
      </c>
      <c r="AO5" s="29">
        <f>_xll.qlInterestRateIndexFixingDate($Z$5,AP5)</f>
        <v>42534</v>
      </c>
      <c r="AP5" s="29">
        <f>_xll.qlIMMdate(AM5)</f>
        <v>42536</v>
      </c>
      <c r="AQ5" s="66">
        <f>1-_xll.qlQuoteValue(AN5,Trigger)/100</f>
        <v>-2.2500000000014175E-4</v>
      </c>
      <c r="AR5" s="66">
        <f>_xll.qlIndexFixing($Z$5,AO5,,Trigger)</f>
        <v>-2.1243943000085524E-4</v>
      </c>
      <c r="AS5" s="142">
        <f t="shared" si="4"/>
        <v>-0.12560569999286514</v>
      </c>
      <c r="AU5" s="28" t="s">
        <v>99</v>
      </c>
      <c r="AV5" s="29">
        <f>_xll.qlInterestRateIndexFixingDate(IborIndex&amp;Tenor,AW5,Trigger)</f>
        <v>42249</v>
      </c>
      <c r="AW5" s="29">
        <f>_xll.qlCalendarAdvance(Calendar,AW4,AU5,"f",,Trigger)</f>
        <v>42251</v>
      </c>
      <c r="AX5" s="29">
        <f>_xll.qlInterestRateIndexMaturity(IborIndex&amp;Tenor,AW5,Trigger)</f>
        <v>42342</v>
      </c>
      <c r="AY5" s="66">
        <f>_xll.qlIndexFixing($Z$5,AV5,TRUE,Trigger)</f>
        <v>-3.2358319608277915E-4</v>
      </c>
      <c r="AZ5" s="66">
        <f>_xll.qlIndexFixing($BB$1,AV5,TRUE,Trigger)</f>
        <v>-3.2699287746177817E-4</v>
      </c>
      <c r="BA5" s="188">
        <f t="shared" si="5"/>
        <v>3.4096813789990209E-2</v>
      </c>
    </row>
    <row r="6" spans="1:54" s="11" customFormat="1" ht="11.25" customHeight="1" x14ac:dyDescent="0.2">
      <c r="A6" s="8" t="s">
        <v>127</v>
      </c>
      <c r="B6" s="209" t="s">
        <v>122</v>
      </c>
      <c r="C6" s="7">
        <v>2</v>
      </c>
      <c r="D6" s="24" t="s">
        <v>129</v>
      </c>
      <c r="E6" s="7" t="b">
        <v>1</v>
      </c>
      <c r="F6" s="24" t="s">
        <v>30</v>
      </c>
      <c r="G6" s="218" t="str">
        <f t="shared" si="1"/>
        <v>EUR3MDPSW=</v>
      </c>
      <c r="H6" s="24" t="str">
        <f>IFERROR(_xll.qlDepositRateHelper2(,G6,IF(RIGHT(B6,1)="N","1D",IF(LEFT(B6,1)="S","1W",B6)),C6,Calendar,D6,E6,F6,Permanent,Trigger,ObjectOverwrite),"--")</f>
        <v>obj_009f4#0000</v>
      </c>
      <c r="I6" s="7" t="b">
        <v>1</v>
      </c>
      <c r="J6" s="18"/>
      <c r="K6" s="231" t="str">
        <f t="shared" si="6"/>
        <v>DP</v>
      </c>
      <c r="L6" s="231" t="str">
        <f t="shared" si="2"/>
        <v>SW</v>
      </c>
      <c r="M6" s="105" t="str">
        <f t="shared" si="7"/>
        <v>obj_009f4#0000</v>
      </c>
      <c r="N6" s="105" t="b">
        <f t="shared" si="3"/>
        <v>1</v>
      </c>
      <c r="O6" s="232">
        <v>1</v>
      </c>
      <c r="P6" s="232">
        <v>1</v>
      </c>
      <c r="Q6" s="105" t="str">
        <v>obj_009f7#0000</v>
      </c>
      <c r="R6" s="105" t="str">
        <f>_xll.qlRateHelperQuoteName(Q6)</f>
        <v>EUR3MDP3W=</v>
      </c>
      <c r="S6" s="66">
        <f>_xll.qlRateHelperQuoteValue(Q6)</f>
        <v>-3.5320087000000001E-4</v>
      </c>
      <c r="T6" s="232"/>
      <c r="U6" s="29">
        <f>_xll.qlRateHelperEarliestDate(Q6)</f>
        <v>42248</v>
      </c>
      <c r="V6" s="29">
        <f>_xll.qlRateHelperLatestDate(Q6)</f>
        <v>42269</v>
      </c>
      <c r="W6" s="105"/>
      <c r="AA6" s="70"/>
      <c r="AL6" s="28">
        <v>5</v>
      </c>
      <c r="AM6" s="28" t="str">
        <f>_xll.qlIMMNextCode(AM5,TRUE,Trigger)</f>
        <v>U6</v>
      </c>
      <c r="AN6" s="28" t="str">
        <f t="shared" si="0"/>
        <v>EURFUT3MU6_Quote</v>
      </c>
      <c r="AO6" s="29">
        <f>_xll.qlInterestRateIndexFixingDate($Z$5,AP6)</f>
        <v>42632</v>
      </c>
      <c r="AP6" s="29">
        <f>_xll.qlIMMdate(AM6)</f>
        <v>42634</v>
      </c>
      <c r="AQ6" s="66">
        <f>1-_xll.qlQuoteValue(AN6,Trigger)/100</f>
        <v>-2.4999999999941735E-5</v>
      </c>
      <c r="AR6" s="66">
        <f>_xll.qlIndexFixing($Z$5,AO6,,Trigger)</f>
        <v>-2.5000000273461647E-5</v>
      </c>
      <c r="AS6" s="142">
        <f t="shared" si="4"/>
        <v>2.7351991182503373E-9</v>
      </c>
      <c r="AU6" s="28" t="s">
        <v>99</v>
      </c>
      <c r="AV6" s="29">
        <f>_xll.qlInterestRateIndexFixingDate(IborIndex&amp;Tenor,AW6,Trigger)</f>
        <v>42250</v>
      </c>
      <c r="AW6" s="29">
        <f>_xll.qlCalendarAdvance(Calendar,AW5,AU6,"f",,Trigger)</f>
        <v>42254</v>
      </c>
      <c r="AX6" s="29">
        <f>_xll.qlInterestRateIndexMaturity(IborIndex&amp;Tenor,AW6,Trigger)</f>
        <v>42345</v>
      </c>
      <c r="AY6" s="66">
        <f>_xll.qlIndexFixing($Z$5,AV6,TRUE,Trigger)</f>
        <v>-3.2399737524671176E-4</v>
      </c>
      <c r="AZ6" s="66">
        <f>_xll.qlIndexFixing($BB$1,AV6,TRUE,Trigger)</f>
        <v>-3.2624952865860721E-4</v>
      </c>
      <c r="BA6" s="188">
        <f t="shared" si="5"/>
        <v>2.2521534118954425E-2</v>
      </c>
    </row>
    <row r="7" spans="1:54" s="11" customFormat="1" ht="11.25" customHeight="1" x14ac:dyDescent="0.2">
      <c r="A7" s="8" t="s">
        <v>127</v>
      </c>
      <c r="B7" s="209" t="s">
        <v>39</v>
      </c>
      <c r="C7" s="7">
        <v>2</v>
      </c>
      <c r="D7" s="24" t="s">
        <v>129</v>
      </c>
      <c r="E7" s="7" t="b">
        <v>1</v>
      </c>
      <c r="F7" s="24" t="s">
        <v>30</v>
      </c>
      <c r="G7" s="218" t="str">
        <f t="shared" si="1"/>
        <v>EUR3MDP2W=</v>
      </c>
      <c r="H7" s="24" t="str">
        <f>IFERROR(_xll.qlDepositRateHelper2(,G7,IF(RIGHT(B7,1)="N","1D",IF(LEFT(B7,1)="S","1W",B7)),C7,Calendar,D7,E7,F7,Permanent,Trigger,ObjectOverwrite),"--")</f>
        <v>obj_00a03#0000</v>
      </c>
      <c r="I7" s="7" t="b">
        <v>1</v>
      </c>
      <c r="J7" s="18"/>
      <c r="K7" s="231" t="str">
        <f t="shared" si="6"/>
        <v>DP</v>
      </c>
      <c r="L7" s="231" t="str">
        <f t="shared" si="2"/>
        <v>2W</v>
      </c>
      <c r="M7" s="105" t="str">
        <f t="shared" si="7"/>
        <v>obj_00a03#0000</v>
      </c>
      <c r="N7" s="105" t="b">
        <f t="shared" si="3"/>
        <v>1</v>
      </c>
      <c r="O7" s="232">
        <v>1</v>
      </c>
      <c r="P7" s="232">
        <v>1</v>
      </c>
      <c r="Q7" s="105" t="str">
        <v>obj_009f5#0000</v>
      </c>
      <c r="R7" s="105" t="str">
        <f>_xll.qlRateHelperQuoteName(Q7)</f>
        <v>EUR3MDP1M=</v>
      </c>
      <c r="S7" s="66">
        <f>_xll.qlRateHelperQuoteValue(Q7)</f>
        <v>-3.28E-4</v>
      </c>
      <c r="T7" s="232"/>
      <c r="U7" s="29">
        <f>_xll.qlRateHelperEarliestDate(Q7)</f>
        <v>42248</v>
      </c>
      <c r="V7" s="29">
        <f>_xll.qlRateHelperLatestDate(Q7)</f>
        <v>42278</v>
      </c>
      <c r="W7" s="105"/>
      <c r="AA7" s="70"/>
      <c r="AJ7" s="34" t="s">
        <v>175</v>
      </c>
      <c r="AL7" s="28">
        <v>6</v>
      </c>
      <c r="AM7" s="28" t="str">
        <f>_xll.qlIMMNextCode(AM6,TRUE,Trigger)</f>
        <v>Z6</v>
      </c>
      <c r="AN7" s="28" t="str">
        <f t="shared" si="0"/>
        <v>EURFUT3MZ6_Quote</v>
      </c>
      <c r="AO7" s="29">
        <f>_xll.qlInterestRateIndexFixingDate($Z$5,AP7)</f>
        <v>42723</v>
      </c>
      <c r="AP7" s="29">
        <f>_xll.qlIMMdate(AM7)</f>
        <v>42725</v>
      </c>
      <c r="AQ7" s="66">
        <f>1-_xll.qlQuoteValue(AN7,Trigger)/100</f>
        <v>2.7500000000002522E-4</v>
      </c>
      <c r="AR7" s="66">
        <f>_xll.qlIndexFixing($Z$5,AO7,,Trigger)</f>
        <v>2.7500000002422809E-4</v>
      </c>
      <c r="AS7" s="142">
        <f t="shared" si="4"/>
        <v>-2.4202861936828413E-10</v>
      </c>
      <c r="AU7" s="28" t="s">
        <v>99</v>
      </c>
      <c r="AV7" s="29">
        <f>_xll.qlInterestRateIndexFixingDate(IborIndex&amp;Tenor,AW7,Trigger)</f>
        <v>42251</v>
      </c>
      <c r="AW7" s="29">
        <f>_xll.qlCalendarAdvance(Calendar,AW6,AU7,"f",,Trigger)</f>
        <v>42255</v>
      </c>
      <c r="AX7" s="29">
        <f>_xll.qlInterestRateIndexMaturity(IborIndex&amp;Tenor,AW7,Trigger)</f>
        <v>42346</v>
      </c>
      <c r="AY7" s="66">
        <f>_xll.qlIndexFixing($Z$5,AV7,TRUE,Trigger)</f>
        <v>-3.2424702587523333E-4</v>
      </c>
      <c r="AZ7" s="66">
        <f>_xll.qlIndexFixing($BB$1,AV7,TRUE,Trigger)</f>
        <v>-3.2604995488483648E-4</v>
      </c>
      <c r="BA7" s="188">
        <f t="shared" si="5"/>
        <v>1.8029290096031533E-2</v>
      </c>
    </row>
    <row r="8" spans="1:54" s="11" customFormat="1" ht="11.25" customHeight="1" x14ac:dyDescent="0.2">
      <c r="A8" s="8" t="s">
        <v>127</v>
      </c>
      <c r="B8" s="209" t="s">
        <v>40</v>
      </c>
      <c r="C8" s="7">
        <v>2</v>
      </c>
      <c r="D8" s="24" t="s">
        <v>129</v>
      </c>
      <c r="E8" s="7" t="b">
        <v>1</v>
      </c>
      <c r="F8" s="24" t="s">
        <v>30</v>
      </c>
      <c r="G8" s="218" t="str">
        <f t="shared" si="1"/>
        <v>EUR3MDP3W=</v>
      </c>
      <c r="H8" s="24" t="str">
        <f>IFERROR(_xll.qlDepositRateHelper2(,G8,IF(RIGHT(B8,1)="N","1D",IF(LEFT(B8,1)="S","1W",B8)),C8,Calendar,D8,E8,F8,Permanent,Trigger,ObjectOverwrite),"--")</f>
        <v>obj_009f7#0000</v>
      </c>
      <c r="I8" s="7" t="b">
        <v>1</v>
      </c>
      <c r="J8" s="18"/>
      <c r="K8" s="231" t="str">
        <f t="shared" si="6"/>
        <v>DP</v>
      </c>
      <c r="L8" s="231" t="str">
        <f t="shared" si="2"/>
        <v>3W</v>
      </c>
      <c r="M8" s="105" t="str">
        <f t="shared" si="7"/>
        <v>obj_009f7#0000</v>
      </c>
      <c r="N8" s="105" t="b">
        <f t="shared" si="3"/>
        <v>1</v>
      </c>
      <c r="O8" s="232">
        <v>1</v>
      </c>
      <c r="P8" s="232">
        <v>1</v>
      </c>
      <c r="Q8" s="105" t="str">
        <v>obj_009f8#0000</v>
      </c>
      <c r="R8" s="105" t="str">
        <f>_xll.qlRateHelperQuoteName(Q8)</f>
        <v>EUR3MDP2M=</v>
      </c>
      <c r="S8" s="66">
        <f>_xll.qlRateHelperQuoteValue(Q8)</f>
        <v>-3.2399999999999996E-4</v>
      </c>
      <c r="T8" s="232"/>
      <c r="U8" s="29">
        <f>_xll.qlRateHelperEarliestDate(Q8)</f>
        <v>42248</v>
      </c>
      <c r="V8" s="29">
        <f>_xll.qlRateHelperLatestDate(Q8)</f>
        <v>42310</v>
      </c>
      <c r="W8" s="105"/>
      <c r="AA8" s="70"/>
      <c r="AJ8" s="194">
        <f>MAX(ABS(BA2:BA266))/10000</f>
        <v>1.3468966873687763E-6</v>
      </c>
      <c r="AL8" s="28">
        <v>7</v>
      </c>
      <c r="AM8" s="28" t="str">
        <f>_xll.qlIMMNextCode(AM7,TRUE,Trigger)</f>
        <v>H7</v>
      </c>
      <c r="AN8" s="28" t="str">
        <f t="shared" si="0"/>
        <v>EURFUT3MH7_Quote</v>
      </c>
      <c r="AO8" s="29">
        <f>_xll.qlInterestRateIndexFixingDate($Z$5,AP8)</f>
        <v>42807</v>
      </c>
      <c r="AP8" s="29">
        <f>_xll.qlIMMdate(AM8)</f>
        <v>42809</v>
      </c>
      <c r="AQ8" s="66">
        <f>1-_xll.qlQuoteValue(AN8,Trigger)/100</f>
        <v>6.7499999999998117E-4</v>
      </c>
      <c r="AR8" s="66">
        <f>_xll.qlIndexFixing($Z$5,AO8,,Trigger)</f>
        <v>6.7499999061758299E-4</v>
      </c>
      <c r="AS8" s="142">
        <f t="shared" si="4"/>
        <v>9.3823981786936295E-8</v>
      </c>
      <c r="AU8" s="28" t="s">
        <v>99</v>
      </c>
      <c r="AV8" s="29">
        <f>_xll.qlInterestRateIndexFixingDate(IborIndex&amp;Tenor,AW8,Trigger)</f>
        <v>42254</v>
      </c>
      <c r="AW8" s="29">
        <f>_xll.qlCalendarAdvance(Calendar,AW7,AU8,"f",,Trigger)</f>
        <v>42256</v>
      </c>
      <c r="AX8" s="29">
        <f>_xll.qlInterestRateIndexMaturity(IborIndex&amp;Tenor,AW8,Trigger)</f>
        <v>42347</v>
      </c>
      <c r="AY8" s="66">
        <f>_xll.qlIndexFixing($Z$5,AV8,TRUE,Trigger)</f>
        <v>-3.2452387220614824E-4</v>
      </c>
      <c r="AZ8" s="66">
        <f>_xll.qlIndexFixing($BB$1,AV8,TRUE,Trigger)</f>
        <v>-3.2587076889351702E-4</v>
      </c>
      <c r="BA8" s="188">
        <f t="shared" si="5"/>
        <v>1.3468966873687763E-2</v>
      </c>
    </row>
    <row r="9" spans="1:54" s="11" customFormat="1" ht="11.25" customHeight="1" x14ac:dyDescent="0.2">
      <c r="A9" s="8" t="s">
        <v>127</v>
      </c>
      <c r="B9" s="209" t="s">
        <v>1</v>
      </c>
      <c r="C9" s="7">
        <v>2</v>
      </c>
      <c r="D9" s="24" t="s">
        <v>129</v>
      </c>
      <c r="E9" s="7" t="b">
        <v>1</v>
      </c>
      <c r="F9" s="24" t="s">
        <v>30</v>
      </c>
      <c r="G9" s="218" t="str">
        <f t="shared" si="1"/>
        <v>EUR3MDP1M=</v>
      </c>
      <c r="H9" s="24" t="str">
        <f>IFERROR(_xll.qlDepositRateHelper2(,G9,IF(RIGHT(B9,1)="N","1D",IF(LEFT(B9,1)="S","1W",B9)),C9,Calendar,D9,E9,F9,Permanent,Trigger,ObjectOverwrite),"--")</f>
        <v>obj_009f5#0000</v>
      </c>
      <c r="I9" s="7" t="b">
        <v>1</v>
      </c>
      <c r="J9" s="18"/>
      <c r="K9" s="231" t="str">
        <f t="shared" si="6"/>
        <v>DP</v>
      </c>
      <c r="L9" s="231" t="str">
        <f t="shared" si="2"/>
        <v>1M</v>
      </c>
      <c r="M9" s="105" t="str">
        <f t="shared" si="7"/>
        <v>obj_009f5#0000</v>
      </c>
      <c r="N9" s="105" t="b">
        <f t="shared" si="3"/>
        <v>1</v>
      </c>
      <c r="O9" s="232">
        <v>1</v>
      </c>
      <c r="P9" s="232">
        <v>1</v>
      </c>
      <c r="Q9" s="105" t="str">
        <v>obj_009f9#0000</v>
      </c>
      <c r="R9" s="105" t="str">
        <f>_xll.qlRateHelperQuoteName(Q9)</f>
        <v>EUR3MDP3M=</v>
      </c>
      <c r="S9" s="66">
        <f>_xll.qlRateHelperQuoteValue(Q9)</f>
        <v>-3.2399999999999996E-4</v>
      </c>
      <c r="T9" s="232"/>
      <c r="U9" s="29">
        <f>_xll.qlRateHelperEarliestDate(Q9)</f>
        <v>42248</v>
      </c>
      <c r="V9" s="29">
        <f>_xll.qlRateHelperLatestDate(Q9)</f>
        <v>42339</v>
      </c>
      <c r="W9" s="105"/>
      <c r="AA9" s="70"/>
      <c r="AL9" s="28">
        <v>8</v>
      </c>
      <c r="AM9" s="28" t="str">
        <f>_xll.qlIMMNextCode(AM8,TRUE,Trigger)</f>
        <v>M7</v>
      </c>
      <c r="AN9" s="28" t="str">
        <f t="shared" si="0"/>
        <v>EURFUT3MM7_Quote</v>
      </c>
      <c r="AO9" s="29">
        <f>_xll.qlInterestRateIndexFixingDate($Z$5,AP9)</f>
        <v>42905</v>
      </c>
      <c r="AP9" s="29">
        <f>_xll.qlIMMdate(AM9)</f>
        <v>42907</v>
      </c>
      <c r="AQ9" s="66">
        <f>1-_xll.qlQuoteValue(AN9,Trigger)/100</f>
        <v>1.0750000000000481E-3</v>
      </c>
      <c r="AR9" s="66">
        <f>_xll.qlIndexFixing($Z$5,AO9,,Trigger)</f>
        <v>1.0749999993975301E-3</v>
      </c>
      <c r="AS9" s="142">
        <f t="shared" si="4"/>
        <v>6.0251803546407245E-9</v>
      </c>
      <c r="AU9" s="28" t="s">
        <v>99</v>
      </c>
      <c r="AV9" s="29">
        <f>_xll.qlInterestRateIndexFixingDate(IborIndex&amp;Tenor,AW9,Trigger)</f>
        <v>42255</v>
      </c>
      <c r="AW9" s="29">
        <f>_xll.qlCalendarAdvance(Calendar,AW8,AU9,"f",,Trigger)</f>
        <v>42257</v>
      </c>
      <c r="AX9" s="29">
        <f>_xll.qlInterestRateIndexMaturity(IborIndex&amp;Tenor,AW9,Trigger)</f>
        <v>42348</v>
      </c>
      <c r="AY9" s="66">
        <f>_xll.qlIndexFixing($Z$5,AV9,TRUE,Trigger)</f>
        <v>-3.2480962822543485E-4</v>
      </c>
      <c r="AZ9" s="66">
        <f>_xll.qlIndexFixing($BB$1,AV9,TRUE,Trigger)</f>
        <v>-3.2570974060654867E-4</v>
      </c>
      <c r="BA9" s="188">
        <f t="shared" si="5"/>
        <v>9.0011238111382258E-3</v>
      </c>
    </row>
    <row r="10" spans="1:54" s="11" customFormat="1" ht="11.25" customHeight="1" x14ac:dyDescent="0.2">
      <c r="A10" s="8" t="s">
        <v>127</v>
      </c>
      <c r="B10" s="209" t="s">
        <v>41</v>
      </c>
      <c r="C10" s="7">
        <v>2</v>
      </c>
      <c r="D10" s="24" t="s">
        <v>129</v>
      </c>
      <c r="E10" s="7" t="b">
        <v>1</v>
      </c>
      <c r="F10" s="24" t="s">
        <v>30</v>
      </c>
      <c r="G10" s="218" t="str">
        <f t="shared" si="1"/>
        <v>EUR3MDP2M=</v>
      </c>
      <c r="H10" s="24" t="str">
        <f>IFERROR(_xll.qlDepositRateHelper2(,G10,IF(RIGHT(B10,1)="N","1D",IF(LEFT(B10,1)="S","1W",B10)),C10,Calendar,D10,E10,F10,Permanent,Trigger,ObjectOverwrite),"--")</f>
        <v>obj_009f8#0000</v>
      </c>
      <c r="I10" s="7" t="b">
        <v>1</v>
      </c>
      <c r="J10" s="202"/>
      <c r="K10" s="231" t="str">
        <f t="shared" si="6"/>
        <v>DP</v>
      </c>
      <c r="L10" s="231" t="str">
        <f t="shared" si="2"/>
        <v>2M</v>
      </c>
      <c r="M10" s="105" t="str">
        <f t="shared" si="7"/>
        <v>obj_009f8#0000</v>
      </c>
      <c r="N10" s="105" t="b">
        <f t="shared" si="3"/>
        <v>1</v>
      </c>
      <c r="O10" s="232">
        <v>1</v>
      </c>
      <c r="P10" s="232">
        <v>1</v>
      </c>
      <c r="Q10" s="105" t="str">
        <v>obj_00abe#0000</v>
      </c>
      <c r="R10" s="105" t="str">
        <f>_xll.qlRateHelperQuoteName(Q10)</f>
        <v>EUR3MFUTU5</v>
      </c>
      <c r="S10" s="66">
        <f>_xll.qlRateHelperQuoteValue(Q10)</f>
        <v>100.032559265</v>
      </c>
      <c r="T10" s="232"/>
      <c r="U10" s="29">
        <f>_xll.qlRateHelperEarliestDate(Q10)</f>
        <v>42263</v>
      </c>
      <c r="V10" s="29">
        <f>_xll.qlRateHelperLatestDate(Q10)</f>
        <v>42354</v>
      </c>
      <c r="W10" s="105"/>
      <c r="AA10" s="70"/>
      <c r="AL10" s="28">
        <v>9</v>
      </c>
      <c r="AM10" s="28" t="str">
        <f>_xll.qlIMMNextCode(AM9,TRUE,Trigger)</f>
        <v>U7</v>
      </c>
      <c r="AN10" s="28" t="str">
        <f t="shared" si="0"/>
        <v>EURFUT3MU7_Quote</v>
      </c>
      <c r="AO10" s="29">
        <f>_xll.qlInterestRateIndexFixingDate($Z$5,AP10)</f>
        <v>42996</v>
      </c>
      <c r="AP10" s="29">
        <f>_xll.qlIMMdate(AM10)</f>
        <v>42998</v>
      </c>
      <c r="AQ10" s="66">
        <f>1-_xll.qlQuoteValue(AN10,Trigger)/100</f>
        <v>1.5249999999999986E-3</v>
      </c>
      <c r="AR10" s="66">
        <f>_xll.qlIndexFixing($Z$5,AO10,,Trigger)</f>
        <v>1.6182735772385748E-3</v>
      </c>
      <c r="AS10" s="142">
        <f t="shared" si="4"/>
        <v>-0.93273577238576222</v>
      </c>
      <c r="AU10" s="28" t="s">
        <v>99</v>
      </c>
      <c r="AV10" s="29">
        <f>_xll.qlInterestRateIndexFixingDate(IborIndex&amp;Tenor,AW10,Trigger)</f>
        <v>42256</v>
      </c>
      <c r="AW10" s="29">
        <f>_xll.qlCalendarAdvance(Calendar,AW9,AU10,"f",,Trigger)</f>
        <v>42258</v>
      </c>
      <c r="AX10" s="29">
        <f>_xll.qlInterestRateIndexMaturity(IborIndex&amp;Tenor,AW10,Trigger)</f>
        <v>42349</v>
      </c>
      <c r="AY10" s="66">
        <f>_xll.qlIndexFixing($Z$5,AV10,TRUE,Trigger)</f>
        <v>-3.2508525710471574E-4</v>
      </c>
      <c r="AZ10" s="66">
        <f>_xll.qlIndexFixing($BB$1,AV10,TRUE,Trigger)</f>
        <v>-3.2556463994187827E-4</v>
      </c>
      <c r="BA10" s="188">
        <f t="shared" si="5"/>
        <v>4.7938283716253156E-3</v>
      </c>
    </row>
    <row r="11" spans="1:54" s="11" customFormat="1" ht="11.25" customHeight="1" x14ac:dyDescent="0.2">
      <c r="A11" s="8" t="s">
        <v>127</v>
      </c>
      <c r="B11" s="209" t="s">
        <v>0</v>
      </c>
      <c r="C11" s="7">
        <v>2</v>
      </c>
      <c r="D11" s="24" t="s">
        <v>129</v>
      </c>
      <c r="E11" s="7" t="b">
        <v>1</v>
      </c>
      <c r="F11" s="24" t="s">
        <v>30</v>
      </c>
      <c r="G11" s="218" t="str">
        <f t="shared" si="1"/>
        <v>EUR3MDP3M=</v>
      </c>
      <c r="H11" s="24" t="str">
        <f>IFERROR(_xll.qlDepositRateHelper2(,G11,IF(RIGHT(B11,1)="N","1D",IF(LEFT(B11,1)="S","1W",B11)),C11,Calendar,D11,E11,F11,Permanent,Trigger,ObjectOverwrite),"--")</f>
        <v>obj_009f9#0000</v>
      </c>
      <c r="I11" s="7" t="b">
        <v>1</v>
      </c>
      <c r="J11" s="202"/>
      <c r="K11" s="231" t="str">
        <f t="shared" si="6"/>
        <v>DP</v>
      </c>
      <c r="L11" s="231" t="str">
        <f t="shared" si="2"/>
        <v>3M</v>
      </c>
      <c r="M11" s="105" t="str">
        <f t="shared" si="7"/>
        <v>obj_009f9#0000</v>
      </c>
      <c r="N11" s="105" t="b">
        <f t="shared" si="3"/>
        <v>1</v>
      </c>
      <c r="O11" s="232">
        <v>1</v>
      </c>
      <c r="P11" s="232">
        <v>1</v>
      </c>
      <c r="Q11" s="105" t="str">
        <v>obj_00abf#0000</v>
      </c>
      <c r="R11" s="105" t="str">
        <f>_xll.qlRateHelperQuoteName(Q11)</f>
        <v>EUR3MFUTZ5</v>
      </c>
      <c r="S11" s="66">
        <f>_xll.qlRateHelperQuoteValue(Q11)</f>
        <v>100.03398900000001</v>
      </c>
      <c r="T11" s="232"/>
      <c r="U11" s="29">
        <f>_xll.qlRateHelperEarliestDate(Q11)</f>
        <v>42354</v>
      </c>
      <c r="V11" s="29">
        <f>_xll.qlRateHelperLatestDate(Q11)</f>
        <v>42445</v>
      </c>
      <c r="W11" s="105"/>
      <c r="AA11" s="70"/>
      <c r="AL11" s="28">
        <v>10</v>
      </c>
      <c r="AM11" s="28" t="str">
        <f>_xll.qlIMMNextCode(AM10,TRUE,Trigger)</f>
        <v>Z7</v>
      </c>
      <c r="AN11" s="28" t="str">
        <f t="shared" si="0"/>
        <v>EURFUT3MZ7_Quote</v>
      </c>
      <c r="AO11" s="29">
        <f>_xll.qlInterestRateIndexFixingDate($Z$5,AP11)</f>
        <v>43087</v>
      </c>
      <c r="AP11" s="29">
        <f>_xll.qlIMMdate(AM11)</f>
        <v>43089</v>
      </c>
      <c r="AQ11" s="66">
        <f>1-_xll.qlQuoteValue(AN11,Trigger)/100</f>
        <v>2.074999999999938E-3</v>
      </c>
      <c r="AR11" s="66">
        <f>_xll.qlIndexFixing($Z$5,AO11,,Trigger)</f>
        <v>2.1129364986292032E-3</v>
      </c>
      <c r="AS11" s="142">
        <f t="shared" si="4"/>
        <v>-0.37936498629265181</v>
      </c>
      <c r="AU11" s="28" t="s">
        <v>99</v>
      </c>
      <c r="AV11" s="29">
        <f>_xll.qlInterestRateIndexFixingDate(IborIndex&amp;Tenor,AW11,Trigger)</f>
        <v>42257</v>
      </c>
      <c r="AW11" s="29">
        <f>_xll.qlCalendarAdvance(Calendar,AW10,AU11,"f",,Trigger)</f>
        <v>42261</v>
      </c>
      <c r="AX11" s="29">
        <f>_xll.qlInterestRateIndexMaturity(IborIndex&amp;Tenor,AW11,Trigger)</f>
        <v>42352</v>
      </c>
      <c r="AY11" s="66">
        <f>_xll.qlIndexFixing($Z$5,AV11,TRUE,Trigger)</f>
        <v>-3.256497507411657E-4</v>
      </c>
      <c r="AZ11" s="66">
        <f>_xll.qlIndexFixing($BB$1,AV11,TRUE,Trigger)</f>
        <v>-3.2520260288132789E-4</v>
      </c>
      <c r="BA11" s="188">
        <f t="shared" si="5"/>
        <v>-4.4714785983780833E-3</v>
      </c>
    </row>
    <row r="12" spans="1:54" s="11" customFormat="1" ht="11.25" customHeight="1" x14ac:dyDescent="0.2">
      <c r="A12" s="8" t="s">
        <v>127</v>
      </c>
      <c r="B12" s="209" t="s">
        <v>42</v>
      </c>
      <c r="C12" s="7">
        <v>2</v>
      </c>
      <c r="D12" s="24" t="s">
        <v>129</v>
      </c>
      <c r="E12" s="7" t="b">
        <v>1</v>
      </c>
      <c r="F12" s="24" t="s">
        <v>30</v>
      </c>
      <c r="G12" s="218" t="str">
        <f t="shared" si="1"/>
        <v>EUR3MDP4M=</v>
      </c>
      <c r="H12" s="24" t="str">
        <f>IFERROR(_xll.qlDepositRateHelper2(,G12,IF(RIGHT(B12,1)="N","1D",IF(LEFT(B12,1)="S","1W",B12)),C12,Calendar,D12,E12,F12,Permanent,Trigger,ObjectOverwrite),"--")</f>
        <v>--</v>
      </c>
      <c r="I12" s="7" t="b">
        <v>0</v>
      </c>
      <c r="J12" s="202"/>
      <c r="K12" s="231" t="str">
        <f t="shared" si="6"/>
        <v>DP</v>
      </c>
      <c r="L12" s="231" t="str">
        <f t="shared" si="2"/>
        <v>4M</v>
      </c>
      <c r="M12" s="105" t="str">
        <f t="shared" si="7"/>
        <v>--</v>
      </c>
      <c r="N12" s="105" t="b">
        <f t="shared" si="3"/>
        <v>0</v>
      </c>
      <c r="O12" s="232">
        <v>1</v>
      </c>
      <c r="P12" s="232">
        <v>1</v>
      </c>
      <c r="Q12" s="105" t="str">
        <v>obj_00ac0#0000</v>
      </c>
      <c r="R12" s="105" t="str">
        <f>_xll.qlRateHelperQuoteName(Q12)</f>
        <v>EUR3MFUTH6</v>
      </c>
      <c r="S12" s="66">
        <f>_xll.qlRateHelperQuoteValue(Q12)</f>
        <v>100.029223323</v>
      </c>
      <c r="T12" s="232"/>
      <c r="U12" s="29">
        <f>_xll.qlRateHelperEarliestDate(Q12)</f>
        <v>42445</v>
      </c>
      <c r="V12" s="29">
        <f>_xll.qlRateHelperLatestDate(Q12)</f>
        <v>42537</v>
      </c>
      <c r="W12" s="105"/>
      <c r="AA12" s="70"/>
      <c r="AL12" s="28">
        <v>11</v>
      </c>
      <c r="AM12" s="28" t="str">
        <f>_xll.qlIMMNextCode(AM11,TRUE,Trigger)</f>
        <v>H8</v>
      </c>
      <c r="AN12" s="28" t="str">
        <f t="shared" si="0"/>
        <v>EURFUT3MH8_Quote</v>
      </c>
      <c r="AO12" s="29">
        <f>_xll.qlInterestRateIndexFixingDate($Z$5,AP12)</f>
        <v>43178</v>
      </c>
      <c r="AP12" s="29">
        <f>_xll.qlIMMdate(AM12)</f>
        <v>43180</v>
      </c>
      <c r="AQ12" s="66">
        <f>1-_xll.qlQuoteValue(AN12,Trigger)/100</f>
        <v>2.7250000000000885E-3</v>
      </c>
      <c r="AR12" s="66">
        <f>_xll.qlIndexFixing($Z$5,AO12,,Trigger)</f>
        <v>2.68222043603574E-3</v>
      </c>
      <c r="AS12" s="142">
        <f t="shared" si="4"/>
        <v>0.42779563964348477</v>
      </c>
      <c r="AU12" s="28" t="s">
        <v>99</v>
      </c>
      <c r="AV12" s="29">
        <f>_xll.qlInterestRateIndexFixingDate(IborIndex&amp;Tenor,AW12,Trigger)</f>
        <v>42258</v>
      </c>
      <c r="AW12" s="29">
        <f>_xll.qlCalendarAdvance(Calendar,AW11,AU12,"f",,Trigger)</f>
        <v>42262</v>
      </c>
      <c r="AX12" s="29">
        <f>_xll.qlInterestRateIndexMaturity(IborIndex&amp;Tenor,AW12,Trigger)</f>
        <v>42353</v>
      </c>
      <c r="AY12" s="66">
        <f>_xll.qlIndexFixing($Z$5,AV12,TRUE,Trigger)</f>
        <v>-3.2567948693445364E-4</v>
      </c>
      <c r="AZ12" s="66">
        <f>_xll.qlIndexFixing($BB$1,AV12,TRUE,Trigger)</f>
        <v>-3.2509891190113019E-4</v>
      </c>
      <c r="BA12" s="188">
        <f t="shared" si="5"/>
        <v>-5.8057503332344584E-3</v>
      </c>
    </row>
    <row r="13" spans="1:54" s="11" customFormat="1" ht="11.25" customHeight="1" x14ac:dyDescent="0.2">
      <c r="A13" s="8" t="s">
        <v>127</v>
      </c>
      <c r="B13" s="209" t="s">
        <v>43</v>
      </c>
      <c r="C13" s="7">
        <v>2</v>
      </c>
      <c r="D13" s="24" t="s">
        <v>129</v>
      </c>
      <c r="E13" s="7" t="b">
        <v>1</v>
      </c>
      <c r="F13" s="24" t="s">
        <v>30</v>
      </c>
      <c r="G13" s="218" t="str">
        <f t="shared" si="1"/>
        <v>EUR3MDP5M=</v>
      </c>
      <c r="H13" s="24" t="str">
        <f>IFERROR(_xll.qlDepositRateHelper2(,G13,IF(RIGHT(B13,1)="N","1D",IF(LEFT(B13,1)="S","1W",B13)),C13,Calendar,D13,E13,F13,Permanent,Trigger,ObjectOverwrite),"--")</f>
        <v>--</v>
      </c>
      <c r="I13" s="7" t="b">
        <v>0</v>
      </c>
      <c r="J13" s="202"/>
      <c r="K13" s="231" t="str">
        <f t="shared" si="6"/>
        <v>DP</v>
      </c>
      <c r="L13" s="231" t="str">
        <f t="shared" si="2"/>
        <v>5M</v>
      </c>
      <c r="M13" s="105" t="str">
        <f t="shared" si="7"/>
        <v>--</v>
      </c>
      <c r="N13" s="105" t="b">
        <f t="shared" si="3"/>
        <v>0</v>
      </c>
      <c r="O13" s="232">
        <v>1</v>
      </c>
      <c r="P13" s="232">
        <v>1</v>
      </c>
      <c r="Q13" s="105" t="str">
        <v>obj_00ac1#0000</v>
      </c>
      <c r="R13" s="105" t="str">
        <f>_xll.qlRateHelperQuoteName(Q13)</f>
        <v>EUR3MFUTM6</v>
      </c>
      <c r="S13" s="66">
        <f>_xll.qlRateHelperQuoteValue(Q13)</f>
        <v>100.021243943</v>
      </c>
      <c r="T13" s="232"/>
      <c r="U13" s="29">
        <f>_xll.qlRateHelperEarliestDate(Q13)</f>
        <v>42536</v>
      </c>
      <c r="V13" s="29">
        <f>_xll.qlRateHelperLatestDate(Q13)</f>
        <v>42628</v>
      </c>
      <c r="W13" s="105"/>
      <c r="AA13" s="70"/>
      <c r="AL13" s="35">
        <v>12</v>
      </c>
      <c r="AM13" s="35" t="str">
        <f>_xll.qlIMMNextCode(AM12,TRUE,Trigger)</f>
        <v>M8</v>
      </c>
      <c r="AN13" s="35" t="str">
        <f t="shared" si="0"/>
        <v>EURFUT3MM8_Quote</v>
      </c>
      <c r="AO13" s="32">
        <f>_xll.qlInterestRateIndexFixingDate($Z$5,AP13)</f>
        <v>43269</v>
      </c>
      <c r="AP13" s="32">
        <f>_xll.qlIMMdate(AM13)</f>
        <v>43271</v>
      </c>
      <c r="AQ13" s="68">
        <f>1-_xll.qlQuoteValue(AN13,Trigger)/100</f>
        <v>3.4750000000000059E-3</v>
      </c>
      <c r="AR13" s="68">
        <f>_xll.qlIndexFixing($Z$5,AO13,,Trigger)</f>
        <v>3.3210979131581557E-3</v>
      </c>
      <c r="AS13" s="143">
        <f t="shared" si="4"/>
        <v>1.5390208684185014</v>
      </c>
      <c r="AU13" s="28" t="s">
        <v>99</v>
      </c>
      <c r="AV13" s="29">
        <f>_xll.qlInterestRateIndexFixingDate(IborIndex&amp;Tenor,AW13,Trigger)</f>
        <v>42261</v>
      </c>
      <c r="AW13" s="29">
        <f>_xll.qlCalendarAdvance(Calendar,AW12,AU13,"f",,Trigger)</f>
        <v>42263</v>
      </c>
      <c r="AX13" s="29">
        <f>_xll.qlInterestRateIndexMaturity(IborIndex&amp;Tenor,AW13,Trigger)</f>
        <v>42354</v>
      </c>
      <c r="AY13" s="66">
        <f>_xll.qlIndexFixing($Z$5,AV13,TRUE,Trigger)</f>
        <v>-3.2559264999988756E-4</v>
      </c>
      <c r="AZ13" s="66">
        <f>_xll.qlIndexFixing($BB$1,AV13,TRUE,Trigger)</f>
        <v>-3.2499999813779629E-4</v>
      </c>
      <c r="BA13" s="188">
        <f t="shared" si="5"/>
        <v>-5.9265186209126646E-3</v>
      </c>
    </row>
    <row r="14" spans="1:54" s="11" customFormat="1" ht="11.25" customHeight="1" x14ac:dyDescent="0.2">
      <c r="A14" s="8" t="s">
        <v>127</v>
      </c>
      <c r="B14" s="209" t="s">
        <v>2</v>
      </c>
      <c r="C14" s="7">
        <v>2</v>
      </c>
      <c r="D14" s="24" t="s">
        <v>129</v>
      </c>
      <c r="E14" s="7" t="b">
        <v>1</v>
      </c>
      <c r="F14" s="24" t="s">
        <v>30</v>
      </c>
      <c r="G14" s="218" t="str">
        <f t="shared" si="1"/>
        <v>EUR3MDP6M=</v>
      </c>
      <c r="H14" s="24" t="str">
        <f>IFERROR(_xll.qlDepositRateHelper2(,G14,IF(RIGHT(B14,1)="N","1D",IF(LEFT(B14,1)="S","1W",B14)),C14,Calendar,D14,E14,F14,Permanent,Trigger,ObjectOverwrite),"--")</f>
        <v>--</v>
      </c>
      <c r="I14" s="7" t="b">
        <v>0</v>
      </c>
      <c r="J14" s="202"/>
      <c r="K14" s="231" t="str">
        <f t="shared" si="6"/>
        <v>DP</v>
      </c>
      <c r="L14" s="231" t="str">
        <f t="shared" si="2"/>
        <v>6M</v>
      </c>
      <c r="M14" s="105" t="str">
        <f t="shared" si="7"/>
        <v>--</v>
      </c>
      <c r="N14" s="105" t="b">
        <f t="shared" si="3"/>
        <v>0</v>
      </c>
      <c r="O14" s="232">
        <v>1</v>
      </c>
      <c r="P14" s="232">
        <v>1</v>
      </c>
      <c r="Q14" s="105" t="str">
        <v>obj_00ac6#0000</v>
      </c>
      <c r="R14" s="105" t="str">
        <f>_xll.qlRateHelperQuoteName(Q14)</f>
        <v>EUR3MFUTU6</v>
      </c>
      <c r="S14" s="66">
        <f>_xll.qlRateHelperQuoteValue(Q14)</f>
        <v>100.0025</v>
      </c>
      <c r="T14" s="232"/>
      <c r="U14" s="29">
        <f>_xll.qlRateHelperEarliestDate(Q14)</f>
        <v>42634</v>
      </c>
      <c r="V14" s="29">
        <f>_xll.qlRateHelperLatestDate(Q14)</f>
        <v>42725</v>
      </c>
      <c r="W14" s="105"/>
      <c r="AA14" s="70"/>
      <c r="AU14" s="28" t="s">
        <v>99</v>
      </c>
      <c r="AV14" s="29">
        <f>_xll.qlInterestRateIndexFixingDate(IborIndex&amp;Tenor,AW14,Trigger)</f>
        <v>42262</v>
      </c>
      <c r="AW14" s="29">
        <f>_xll.qlCalendarAdvance(Calendar,AW13,AU14,"f",,Trigger)</f>
        <v>42264</v>
      </c>
      <c r="AX14" s="29">
        <f>_xll.qlInterestRateIndexMaturity(IborIndex&amp;Tenor,AW14,Trigger)</f>
        <v>42355</v>
      </c>
      <c r="AY14" s="66">
        <f>_xll.qlIndexFixing($Z$5,AV14,TRUE,Trigger)</f>
        <v>-3.2544041493928603E-4</v>
      </c>
      <c r="AZ14" s="66">
        <f>_xll.qlIndexFixing($BB$1,AV14,TRUE,Trigger)</f>
        <v>-3.24903673354921E-4</v>
      </c>
      <c r="BA14" s="188">
        <f t="shared" si="5"/>
        <v>-5.3674158436502499E-3</v>
      </c>
    </row>
    <row r="15" spans="1:54" s="11" customFormat="1" ht="11.25" customHeight="1" x14ac:dyDescent="0.2">
      <c r="A15" s="8" t="s">
        <v>127</v>
      </c>
      <c r="B15" s="209" t="s">
        <v>44</v>
      </c>
      <c r="C15" s="7">
        <v>2</v>
      </c>
      <c r="D15" s="24" t="s">
        <v>129</v>
      </c>
      <c r="E15" s="7" t="b">
        <v>1</v>
      </c>
      <c r="F15" s="24" t="s">
        <v>30</v>
      </c>
      <c r="G15" s="218" t="str">
        <f t="shared" si="1"/>
        <v>EUR3MDP7M=</v>
      </c>
      <c r="H15" s="24" t="str">
        <f>IFERROR(_xll.qlDepositRateHelper2(,G15,IF(RIGHT(B15,1)="N","1D",IF(LEFT(B15,1)="S","1W",B15)),C15,Calendar,D15,E15,F15,Permanent,Trigger,ObjectOverwrite),"--")</f>
        <v>--</v>
      </c>
      <c r="I15" s="7" t="b">
        <v>0</v>
      </c>
      <c r="J15" s="202"/>
      <c r="K15" s="231" t="str">
        <f t="shared" si="6"/>
        <v>DP</v>
      </c>
      <c r="L15" s="231" t="str">
        <f t="shared" si="2"/>
        <v>7M</v>
      </c>
      <c r="M15" s="105" t="str">
        <f t="shared" si="7"/>
        <v>--</v>
      </c>
      <c r="N15" s="105" t="b">
        <f t="shared" si="3"/>
        <v>0</v>
      </c>
      <c r="O15" s="232">
        <v>1</v>
      </c>
      <c r="P15" s="232">
        <v>1</v>
      </c>
      <c r="Q15" s="105" t="str">
        <v>obj_00ac4#0000</v>
      </c>
      <c r="R15" s="105" t="str">
        <f>_xll.qlRateHelperQuoteName(Q15)</f>
        <v>EUR3MFUTZ6</v>
      </c>
      <c r="S15" s="66">
        <f>_xll.qlRateHelperQuoteValue(Q15)</f>
        <v>99.972499999999997</v>
      </c>
      <c r="T15" s="232"/>
      <c r="U15" s="29">
        <f>_xll.qlRateHelperEarliestDate(Q15)</f>
        <v>42725</v>
      </c>
      <c r="V15" s="29">
        <f>_xll.qlRateHelperLatestDate(Q15)</f>
        <v>42815</v>
      </c>
      <c r="W15" s="105"/>
      <c r="AA15" s="70"/>
      <c r="AU15" s="28" t="s">
        <v>99</v>
      </c>
      <c r="AV15" s="29">
        <f>_xll.qlInterestRateIndexFixingDate(IborIndex&amp;Tenor,AW15,Trigger)</f>
        <v>42263</v>
      </c>
      <c r="AW15" s="29">
        <f>_xll.qlCalendarAdvance(Calendar,AW14,AU15,"f",,Trigger)</f>
        <v>42265</v>
      </c>
      <c r="AX15" s="29">
        <f>_xll.qlInterestRateIndexMaturity(IborIndex&amp;Tenor,AW15,Trigger)</f>
        <v>42356</v>
      </c>
      <c r="AY15" s="66">
        <f>_xll.qlIndexFixing($Z$5,AV15,TRUE,Trigger)</f>
        <v>-3.2528950562566925E-4</v>
      </c>
      <c r="AZ15" s="66">
        <f>_xll.qlIndexFixing($BB$1,AV15,TRUE,Trigger)</f>
        <v>-3.2480791671098819E-4</v>
      </c>
      <c r="BA15" s="188">
        <f t="shared" si="5"/>
        <v>-4.8158891468105683E-3</v>
      </c>
    </row>
    <row r="16" spans="1:54" s="11" customFormat="1" ht="11.25" customHeight="1" x14ac:dyDescent="0.2">
      <c r="A16" s="8" t="s">
        <v>127</v>
      </c>
      <c r="B16" s="209" t="s">
        <v>73</v>
      </c>
      <c r="C16" s="7">
        <v>2</v>
      </c>
      <c r="D16" s="24" t="s">
        <v>129</v>
      </c>
      <c r="E16" s="7" t="b">
        <v>1</v>
      </c>
      <c r="F16" s="24" t="s">
        <v>30</v>
      </c>
      <c r="G16" s="218" t="str">
        <f t="shared" si="1"/>
        <v>EUR3MDP8M=</v>
      </c>
      <c r="H16" s="24" t="str">
        <f>IFERROR(_xll.qlDepositRateHelper2(,G16,IF(RIGHT(B16,1)="N","1D",IF(LEFT(B16,1)="S","1W",B16)),C16,Calendar,D16,E16,F16,Permanent,Trigger,ObjectOverwrite),"--")</f>
        <v>--</v>
      </c>
      <c r="I16" s="7" t="b">
        <v>0</v>
      </c>
      <c r="J16" s="202"/>
      <c r="K16" s="231" t="str">
        <f t="shared" si="6"/>
        <v>DP</v>
      </c>
      <c r="L16" s="231" t="str">
        <f t="shared" si="2"/>
        <v>8M</v>
      </c>
      <c r="M16" s="105" t="str">
        <f t="shared" si="7"/>
        <v>--</v>
      </c>
      <c r="N16" s="105" t="b">
        <f t="shared" si="3"/>
        <v>0</v>
      </c>
      <c r="O16" s="232">
        <v>1</v>
      </c>
      <c r="P16" s="232">
        <v>1</v>
      </c>
      <c r="Q16" s="105" t="str">
        <v>obj_00ac5#0000</v>
      </c>
      <c r="R16" s="105" t="str">
        <f>_xll.qlRateHelperQuoteName(Q16)</f>
        <v>EUR3MFUTH7</v>
      </c>
      <c r="S16" s="66">
        <f>_xll.qlRateHelperQuoteValue(Q16)</f>
        <v>99.932500000999994</v>
      </c>
      <c r="T16" s="232"/>
      <c r="U16" s="29">
        <f>_xll.qlRateHelperEarliestDate(Q16)</f>
        <v>42809</v>
      </c>
      <c r="V16" s="29">
        <f>_xll.qlRateHelperLatestDate(Q16)</f>
        <v>42901</v>
      </c>
      <c r="W16" s="105"/>
      <c r="AA16" s="70"/>
      <c r="AU16" s="28" t="s">
        <v>99</v>
      </c>
      <c r="AV16" s="29">
        <f>_xll.qlInterestRateIndexFixingDate(IborIndex&amp;Tenor,AW16,Trigger)</f>
        <v>42264</v>
      </c>
      <c r="AW16" s="29">
        <f>_xll.qlCalendarAdvance(Calendar,AW15,AU16,"f",,Trigger)</f>
        <v>42268</v>
      </c>
      <c r="AX16" s="29">
        <f>_xll.qlInterestRateIndexMaturity(IborIndex&amp;Tenor,AW16,Trigger)</f>
        <v>42359</v>
      </c>
      <c r="AY16" s="66">
        <f>_xll.qlIndexFixing($Z$5,AV16,TRUE,Trigger)</f>
        <v>-3.2484442195772573E-4</v>
      </c>
      <c r="AZ16" s="66">
        <f>_xll.qlIndexFixing($BB$1,AV16,TRUE,Trigger)</f>
        <v>-3.245042656304446E-4</v>
      </c>
      <c r="BA16" s="188">
        <f t="shared" si="5"/>
        <v>-3.4015632728113046E-3</v>
      </c>
    </row>
    <row r="17" spans="1:53" s="11" customFormat="1" ht="11.25" customHeight="1" x14ac:dyDescent="0.2">
      <c r="A17" s="8" t="s">
        <v>127</v>
      </c>
      <c r="B17" s="209" t="s">
        <v>74</v>
      </c>
      <c r="C17" s="7">
        <v>2</v>
      </c>
      <c r="D17" s="24" t="s">
        <v>129</v>
      </c>
      <c r="E17" s="7" t="b">
        <v>1</v>
      </c>
      <c r="F17" s="24" t="s">
        <v>30</v>
      </c>
      <c r="G17" s="218" t="str">
        <f t="shared" si="1"/>
        <v>EUR3MDP9M=</v>
      </c>
      <c r="H17" s="24" t="str">
        <f>IFERROR(_xll.qlDepositRateHelper2(,G17,IF(RIGHT(B17,1)="N","1D",IF(LEFT(B17,1)="S","1W",B17)),C17,Calendar,D17,E17,F17,Permanent,Trigger,ObjectOverwrite),"--")</f>
        <v>--</v>
      </c>
      <c r="I17" s="7" t="b">
        <v>0</v>
      </c>
      <c r="J17" s="202"/>
      <c r="K17" s="231" t="str">
        <f t="shared" si="6"/>
        <v>DP</v>
      </c>
      <c r="L17" s="231" t="str">
        <f t="shared" si="2"/>
        <v>9M</v>
      </c>
      <c r="M17" s="105" t="str">
        <f t="shared" si="7"/>
        <v>--</v>
      </c>
      <c r="N17" s="105" t="b">
        <f t="shared" si="3"/>
        <v>0</v>
      </c>
      <c r="O17" s="232">
        <v>1</v>
      </c>
      <c r="P17" s="232">
        <v>1</v>
      </c>
      <c r="Q17" s="105" t="str">
        <v>obj_00ac7#0000</v>
      </c>
      <c r="R17" s="105" t="str">
        <f>_xll.qlRateHelperQuoteName(Q17)</f>
        <v>EUR3MFUTM7</v>
      </c>
      <c r="S17" s="66">
        <f>_xll.qlRateHelperQuoteValue(Q17)</f>
        <v>99.892499999999998</v>
      </c>
      <c r="T17" s="232"/>
      <c r="U17" s="29">
        <f>_xll.qlRateHelperEarliestDate(Q17)</f>
        <v>42907</v>
      </c>
      <c r="V17" s="29">
        <f>_xll.qlRateHelperLatestDate(Q17)</f>
        <v>42999</v>
      </c>
      <c r="W17" s="105"/>
      <c r="AA17" s="70"/>
      <c r="AU17" s="28" t="s">
        <v>99</v>
      </c>
      <c r="AV17" s="29">
        <f>_xll.qlInterestRateIndexFixingDate(IborIndex&amp;Tenor,AW17,Trigger)</f>
        <v>42265</v>
      </c>
      <c r="AW17" s="29">
        <f>_xll.qlCalendarAdvance(Calendar,AW16,AU17,"f",,Trigger)</f>
        <v>42269</v>
      </c>
      <c r="AX17" s="29">
        <f>_xll.qlInterestRateIndexMaturity(IborIndex&amp;Tenor,AW17,Trigger)</f>
        <v>42360</v>
      </c>
      <c r="AY17" s="66">
        <f>_xll.qlIndexFixing($Z$5,AV17,TRUE,Trigger)</f>
        <v>-3.2469850333416797E-4</v>
      </c>
      <c r="AZ17" s="66">
        <f>_xll.qlIndexFixing($BB$1,AV17,TRUE,Trigger)</f>
        <v>-3.2439099156515212E-4</v>
      </c>
      <c r="BA17" s="188">
        <f t="shared" si="5"/>
        <v>-3.0751176901584612E-3</v>
      </c>
    </row>
    <row r="18" spans="1:53" s="11" customFormat="1" ht="11.25" customHeight="1" x14ac:dyDescent="0.2">
      <c r="A18" s="8" t="s">
        <v>127</v>
      </c>
      <c r="B18" s="209" t="s">
        <v>75</v>
      </c>
      <c r="C18" s="7">
        <v>2</v>
      </c>
      <c r="D18" s="24" t="s">
        <v>129</v>
      </c>
      <c r="E18" s="7" t="b">
        <v>1</v>
      </c>
      <c r="F18" s="24" t="s">
        <v>30</v>
      </c>
      <c r="G18" s="218" t="str">
        <f t="shared" si="1"/>
        <v>EUR3MDP10M=</v>
      </c>
      <c r="H18" s="24" t="str">
        <f>IFERROR(_xll.qlDepositRateHelper2(,G18,IF(RIGHT(B18,1)="N","1D",IF(LEFT(B18,1)="S","1W",B18)),C18,Calendar,D18,E18,F18,Permanent,Trigger,ObjectOverwrite),"--")</f>
        <v>--</v>
      </c>
      <c r="I18" s="7" t="b">
        <v>0</v>
      </c>
      <c r="J18" s="20"/>
      <c r="K18" s="231" t="str">
        <f t="shared" si="6"/>
        <v>DP</v>
      </c>
      <c r="L18" s="231" t="str">
        <f t="shared" si="2"/>
        <v>10M</v>
      </c>
      <c r="M18" s="105" t="str">
        <f t="shared" si="7"/>
        <v>--</v>
      </c>
      <c r="N18" s="105" t="b">
        <f t="shared" si="3"/>
        <v>0</v>
      </c>
      <c r="O18" s="232">
        <v>1</v>
      </c>
      <c r="P18" s="232">
        <v>1</v>
      </c>
      <c r="Q18" s="105" t="str">
        <v>obj_00a0c#0000</v>
      </c>
      <c r="R18" s="105" t="str">
        <f>_xll.qlRateHelperQuoteName(Q18)</f>
        <v>EUR3MSW3Y=</v>
      </c>
      <c r="S18" s="66">
        <f>_xll.qlRateHelperQuoteValue(Q18)</f>
        <v>8.3000000000000001E-4</v>
      </c>
      <c r="T18" s="232"/>
      <c r="U18" s="29">
        <f>_xll.qlRateHelperEarliestDate(Q18)</f>
        <v>42248</v>
      </c>
      <c r="V18" s="29">
        <f>_xll.qlRateHelperLatestDate(Q18)</f>
        <v>43346</v>
      </c>
      <c r="W18" s="105"/>
      <c r="AA18" s="79"/>
      <c r="AU18" s="28" t="s">
        <v>99</v>
      </c>
      <c r="AV18" s="29">
        <f>_xll.qlInterestRateIndexFixingDate(IborIndex&amp;Tenor,AW18,Trigger)</f>
        <v>42268</v>
      </c>
      <c r="AW18" s="29">
        <f>_xll.qlCalendarAdvance(Calendar,AW17,AU18,"f",,Trigger)</f>
        <v>42270</v>
      </c>
      <c r="AX18" s="29">
        <f>_xll.qlInterestRateIndexMaturity(IborIndex&amp;Tenor,AW18,Trigger)</f>
        <v>42361</v>
      </c>
      <c r="AY18" s="66">
        <f>_xll.qlIndexFixing($Z$5,AV18,TRUE,Trigger)</f>
        <v>-3.2475695457976988E-4</v>
      </c>
      <c r="AZ18" s="66">
        <f>_xll.qlIndexFixing($BB$1,AV18,TRUE,Trigger)</f>
        <v>-3.24268390649359E-4</v>
      </c>
      <c r="BA18" s="188">
        <f t="shared" si="5"/>
        <v>-4.8856393041087206E-3</v>
      </c>
    </row>
    <row r="19" spans="1:53" s="11" customFormat="1" ht="11.25" customHeight="1" x14ac:dyDescent="0.2">
      <c r="A19" s="8" t="s">
        <v>127</v>
      </c>
      <c r="B19" s="209" t="s">
        <v>76</v>
      </c>
      <c r="C19" s="7">
        <v>2</v>
      </c>
      <c r="D19" s="24" t="s">
        <v>129</v>
      </c>
      <c r="E19" s="7" t="b">
        <v>1</v>
      </c>
      <c r="F19" s="24" t="s">
        <v>30</v>
      </c>
      <c r="G19" s="218" t="str">
        <f t="shared" si="1"/>
        <v>EUR3MDP11M=</v>
      </c>
      <c r="H19" s="24" t="str">
        <f>IFERROR(_xll.qlDepositRateHelper2(,G19,IF(RIGHT(B19,1)="N","1D",IF(LEFT(B19,1)="S","1W",B19)),C19,Calendar,D19,E19,F19,Permanent,Trigger,ObjectOverwrite),"--")</f>
        <v>--</v>
      </c>
      <c r="I19" s="7" t="b">
        <v>0</v>
      </c>
      <c r="J19" s="18"/>
      <c r="K19" s="231" t="str">
        <f t="shared" si="6"/>
        <v>DP</v>
      </c>
      <c r="L19" s="231" t="str">
        <f t="shared" si="2"/>
        <v>11M</v>
      </c>
      <c r="M19" s="105" t="str">
        <f t="shared" si="7"/>
        <v>--</v>
      </c>
      <c r="N19" s="105" t="b">
        <f t="shared" si="3"/>
        <v>0</v>
      </c>
      <c r="O19" s="232">
        <v>1</v>
      </c>
      <c r="P19" s="232">
        <v>1</v>
      </c>
      <c r="Q19" s="105" t="str">
        <v>obj_009fe#0000</v>
      </c>
      <c r="R19" s="105" t="str">
        <f>_xll.qlRateHelperQuoteName(Q19)</f>
        <v>EUR3MSW4Y=</v>
      </c>
      <c r="S19" s="66">
        <f>_xll.qlRateHelperQuoteValue(Q19)</f>
        <v>1.9500000000000001E-3</v>
      </c>
      <c r="T19" s="232"/>
      <c r="U19" s="29">
        <f>_xll.qlRateHelperEarliestDate(Q19)</f>
        <v>42248</v>
      </c>
      <c r="V19" s="29">
        <f>_xll.qlRateHelperLatestDate(Q19)</f>
        <v>43710</v>
      </c>
      <c r="W19" s="105"/>
      <c r="AA19" s="79"/>
      <c r="AU19" s="28" t="s">
        <v>99</v>
      </c>
      <c r="AV19" s="29">
        <f>_xll.qlInterestRateIndexFixingDate(IborIndex&amp;Tenor,AW19,Trigger)</f>
        <v>42269</v>
      </c>
      <c r="AW19" s="29">
        <f>_xll.qlCalendarAdvance(Calendar,AW18,AU19,"f",,Trigger)</f>
        <v>42271</v>
      </c>
      <c r="AX19" s="29">
        <f>_xll.qlInterestRateIndexMaturity(IborIndex&amp;Tenor,AW19,Trigger)</f>
        <v>42362</v>
      </c>
      <c r="AY19" s="66">
        <f>_xll.qlIndexFixing($Z$5,AV19,TRUE,Trigger)</f>
        <v>-3.2519298460899549E-4</v>
      </c>
      <c r="AZ19" s="66">
        <f>_xll.qlIndexFixing($BB$1,AV19,TRUE,Trigger)</f>
        <v>-3.2413448388544003E-4</v>
      </c>
      <c r="BA19" s="188">
        <f t="shared" si="5"/>
        <v>-1.0585007235554625E-2</v>
      </c>
    </row>
    <row r="20" spans="1:53" s="11" customFormat="1" ht="11.25" customHeight="1" x14ac:dyDescent="0.2">
      <c r="A20" s="1" t="s">
        <v>127</v>
      </c>
      <c r="B20" s="213" t="s">
        <v>89</v>
      </c>
      <c r="C20" s="3">
        <v>2</v>
      </c>
      <c r="D20" s="25" t="s">
        <v>129</v>
      </c>
      <c r="E20" s="3" t="b">
        <v>1</v>
      </c>
      <c r="F20" s="25" t="s">
        <v>30</v>
      </c>
      <c r="G20" s="219" t="str">
        <f t="shared" si="1"/>
        <v>EUR3MDP12M=</v>
      </c>
      <c r="H20" s="25" t="str">
        <f>IFERROR(_xll.qlDepositRateHelper2(,G20,IF(RIGHT(B20,1)="N","1D",IF(LEFT(B20,1)="S","1W",B20)),C20,Calendar,D20,E20,F20,Permanent,Trigger,ObjectOverwrite),"--")</f>
        <v>--</v>
      </c>
      <c r="I20" s="3" t="b">
        <v>0</v>
      </c>
      <c r="J20" s="18"/>
      <c r="K20" s="231" t="str">
        <f t="shared" si="6"/>
        <v>DP</v>
      </c>
      <c r="L20" s="231" t="str">
        <f t="shared" si="2"/>
        <v>12M</v>
      </c>
      <c r="M20" s="105" t="str">
        <f t="shared" si="7"/>
        <v>--</v>
      </c>
      <c r="N20" s="105" t="b">
        <f t="shared" si="3"/>
        <v>0</v>
      </c>
      <c r="O20" s="232">
        <v>1</v>
      </c>
      <c r="P20" s="232">
        <v>1</v>
      </c>
      <c r="Q20" s="105" t="str">
        <v>obj_00a07#0000</v>
      </c>
      <c r="R20" s="105" t="str">
        <f>_xll.qlRateHelperQuoteName(Q20)</f>
        <v>EUR3MSW5Y=</v>
      </c>
      <c r="S20" s="66">
        <f>_xll.qlRateHelperQuoteValue(Q20)</f>
        <v>3.2400000000000003E-3</v>
      </c>
      <c r="T20" s="232"/>
      <c r="U20" s="29">
        <f>_xll.qlRateHelperEarliestDate(Q20)</f>
        <v>42248</v>
      </c>
      <c r="V20" s="29">
        <f>_xll.qlRateHelperLatestDate(Q20)</f>
        <v>44075</v>
      </c>
      <c r="W20" s="105"/>
      <c r="AA20" s="79"/>
      <c r="AU20" s="28" t="s">
        <v>99</v>
      </c>
      <c r="AV20" s="29">
        <f>_xll.qlInterestRateIndexFixingDate(IborIndex&amp;Tenor,AW20,Trigger)</f>
        <v>42270</v>
      </c>
      <c r="AW20" s="29">
        <f>_xll.qlCalendarAdvance(Calendar,AW19,AU20,"f",,Trigger)</f>
        <v>42272</v>
      </c>
      <c r="AX20" s="29">
        <f>_xll.qlInterestRateIndexMaturity(IborIndex&amp;Tenor,AW20,Trigger)</f>
        <v>42366</v>
      </c>
      <c r="AY20" s="66">
        <f>_xll.qlIndexFixing($Z$5,AV20,TRUE,Trigger)</f>
        <v>-3.264096219483194E-4</v>
      </c>
      <c r="AZ20" s="66">
        <f>_xll.qlIndexFixing($BB$1,AV20,TRUE,Trigger)</f>
        <v>-3.2463080021925562E-4</v>
      </c>
      <c r="BA20" s="188">
        <f t="shared" si="5"/>
        <v>-1.7788217290637766E-2</v>
      </c>
    </row>
    <row r="21" spans="1:53" s="11" customFormat="1" ht="11.25" customHeight="1" x14ac:dyDescent="0.2">
      <c r="A21" s="19"/>
      <c r="B21" s="19"/>
      <c r="C21" s="19"/>
      <c r="D21" s="107"/>
      <c r="E21" s="19"/>
      <c r="F21" s="19"/>
      <c r="G21" s="19"/>
      <c r="H21" s="107"/>
      <c r="I21" s="21"/>
      <c r="J21" s="18"/>
      <c r="K21" s="287" t="str">
        <f>A23</f>
        <v>FUT</v>
      </c>
      <c r="L21" s="287" t="str">
        <f>C23</f>
        <v>U5</v>
      </c>
      <c r="M21" s="104" t="str">
        <f>H23</f>
        <v>obj_00abe#0000</v>
      </c>
      <c r="N21" s="104" t="b">
        <f t="shared" ref="N21:N43" si="8">I23</f>
        <v>1</v>
      </c>
      <c r="O21" s="242">
        <v>1</v>
      </c>
      <c r="P21" s="242">
        <v>1</v>
      </c>
      <c r="Q21" s="105" t="str">
        <v>obj_00a00#0000</v>
      </c>
      <c r="R21" s="105" t="str">
        <f>_xll.qlRateHelperQuoteName(Q21)</f>
        <v>EUR3MSW6Y=</v>
      </c>
      <c r="S21" s="66">
        <f>_xll.qlRateHelperQuoteValue(Q21)</f>
        <v>4.5999999999999999E-3</v>
      </c>
      <c r="T21" s="232"/>
      <c r="U21" s="29">
        <f>_xll.qlRateHelperEarliestDate(Q21)</f>
        <v>42248</v>
      </c>
      <c r="V21" s="29">
        <f>_xll.qlRateHelperLatestDate(Q21)</f>
        <v>44440</v>
      </c>
      <c r="W21" s="105"/>
      <c r="AA21" s="79"/>
      <c r="AU21" s="28" t="s">
        <v>99</v>
      </c>
      <c r="AV21" s="29">
        <f>_xll.qlInterestRateIndexFixingDate(IborIndex&amp;Tenor,AW21,Trigger)</f>
        <v>42271</v>
      </c>
      <c r="AW21" s="29">
        <f>_xll.qlCalendarAdvance(Calendar,AW20,AU21,"f",,Trigger)</f>
        <v>42275</v>
      </c>
      <c r="AX21" s="29">
        <f>_xll.qlInterestRateIndexMaturity(IborIndex&amp;Tenor,AW21,Trigger)</f>
        <v>42366</v>
      </c>
      <c r="AY21" s="66">
        <f>_xll.qlIndexFixing($Z$5,AV21,TRUE,Trigger)</f>
        <v>-3.2928978680362472E-4</v>
      </c>
      <c r="AZ21" s="66">
        <f>_xll.qlIndexFixing($BB$1,AV21,TRUE,Trigger)</f>
        <v>-3.2344621838326646E-4</v>
      </c>
      <c r="BA21" s="188">
        <f t="shared" si="5"/>
        <v>-5.843568420358259E-2</v>
      </c>
    </row>
    <row r="22" spans="1:53" s="11" customFormat="1" ht="11.25" customHeight="1" x14ac:dyDescent="0.2">
      <c r="A22" s="153" t="s">
        <v>7</v>
      </c>
      <c r="B22" s="154"/>
      <c r="C22" s="109" t="s">
        <v>137</v>
      </c>
      <c r="D22" s="91" t="s">
        <v>138</v>
      </c>
      <c r="E22" s="4" t="s">
        <v>3</v>
      </c>
      <c r="F22" s="4" t="s">
        <v>134</v>
      </c>
      <c r="G22" s="4" t="s">
        <v>106</v>
      </c>
      <c r="H22" s="4" t="s">
        <v>28</v>
      </c>
      <c r="I22" s="4" t="s">
        <v>29</v>
      </c>
      <c r="J22" s="18"/>
      <c r="K22" s="231" t="str">
        <f t="shared" ref="K22:K43" si="9">A24</f>
        <v>FUT</v>
      </c>
      <c r="L22" s="231" t="str">
        <f t="shared" ref="L22:L43" si="10">C24</f>
        <v>V5</v>
      </c>
      <c r="M22" s="105" t="str">
        <f t="shared" ref="M22:M43" si="11">H24</f>
        <v>--</v>
      </c>
      <c r="N22" s="105" t="b">
        <f t="shared" si="8"/>
        <v>0</v>
      </c>
      <c r="O22" s="232">
        <v>1</v>
      </c>
      <c r="P22" s="232">
        <v>1</v>
      </c>
      <c r="Q22" s="105" t="str">
        <v>obj_00a08#0000</v>
      </c>
      <c r="R22" s="105" t="str">
        <f>_xll.qlRateHelperQuoteName(Q22)</f>
        <v>EUR3MSW7Y=</v>
      </c>
      <c r="S22" s="66">
        <f>_xll.qlRateHelperQuoteValue(Q22)</f>
        <v>5.9699999999999996E-3</v>
      </c>
      <c r="T22" s="232"/>
      <c r="U22" s="29">
        <f>_xll.qlRateHelperEarliestDate(Q22)</f>
        <v>42248</v>
      </c>
      <c r="V22" s="29">
        <f>_xll.qlRateHelperLatestDate(Q22)</f>
        <v>44805</v>
      </c>
      <c r="W22" s="105"/>
      <c r="AA22" s="79"/>
      <c r="AU22" s="28" t="s">
        <v>99</v>
      </c>
      <c r="AV22" s="29">
        <f>_xll.qlInterestRateIndexFixingDate(IborIndex&amp;Tenor,AW22,Trigger)</f>
        <v>42272</v>
      </c>
      <c r="AW22" s="29">
        <f>_xll.qlCalendarAdvance(Calendar,AW21,AU22,"f",,Trigger)</f>
        <v>42276</v>
      </c>
      <c r="AX22" s="29">
        <f>_xll.qlInterestRateIndexMaturity(IborIndex&amp;Tenor,AW22,Trigger)</f>
        <v>42367</v>
      </c>
      <c r="AY22" s="66">
        <f>_xll.qlIndexFixing($Z$5,AV22,TRUE,Trigger)</f>
        <v>-3.3039365704279713E-4</v>
      </c>
      <c r="AZ22" s="66">
        <f>_xll.qlIndexFixing($BB$1,AV22,TRUE,Trigger)</f>
        <v>-3.2322609739765166E-4</v>
      </c>
      <c r="BA22" s="188">
        <f t="shared" si="5"/>
        <v>-7.1675596451454729E-2</v>
      </c>
    </row>
    <row r="23" spans="1:53" s="11" customFormat="1" ht="11.25" customHeight="1" x14ac:dyDescent="0.2">
      <c r="A23" s="220" t="s">
        <v>133</v>
      </c>
      <c r="B23" s="244" t="s">
        <v>215</v>
      </c>
      <c r="C23" s="221" t="str">
        <f>_xll.qlIMMNextCode(Evaluationdate,FALSE,Trigger)</f>
        <v>U5</v>
      </c>
      <c r="D23" s="112">
        <f>_xll.qlIMMdate(C23,Evaluationdate)</f>
        <v>42263</v>
      </c>
      <c r="E23" s="98" t="str">
        <f t="shared" ref="E23:E46" si="12">IborIndex&amp;Tenor</f>
        <v>Euribor3M</v>
      </c>
      <c r="F23" s="289">
        <v>0</v>
      </c>
      <c r="G23" s="88" t="str">
        <f t="shared" ref="G23:G46" si="13">UPPER(Currency)&amp;Tenor&amp;A23&amp;C23</f>
        <v>EUR3MFUTU5</v>
      </c>
      <c r="H23" s="222" t="str">
        <f>IFERROR(_xll.qlFuturesRateHelper(,G23,B23,D23,E23,F23,Permanent,Trigger,ObjectOverwrite),"--")</f>
        <v>obj_00abe#0000</v>
      </c>
      <c r="I23" s="87" t="b">
        <f>AND(_xll.qlIMMIsIMMcode(C23,TRUE,Trigger),H23&lt;&gt;"--")</f>
        <v>1</v>
      </c>
      <c r="J23" s="18"/>
      <c r="K23" s="231" t="str">
        <f t="shared" si="9"/>
        <v>FUT</v>
      </c>
      <c r="L23" s="231" t="str">
        <f t="shared" si="10"/>
        <v>X5</v>
      </c>
      <c r="M23" s="105" t="str">
        <f t="shared" si="11"/>
        <v>--</v>
      </c>
      <c r="N23" s="105" t="b">
        <f t="shared" si="8"/>
        <v>0</v>
      </c>
      <c r="O23" s="232">
        <v>1</v>
      </c>
      <c r="P23" s="232">
        <v>1</v>
      </c>
      <c r="Q23" s="105" t="str">
        <v>obj_00a1b#0000</v>
      </c>
      <c r="R23" s="105" t="str">
        <f>_xll.qlRateHelperQuoteName(Q23)</f>
        <v>EUR3MSW8Y=</v>
      </c>
      <c r="S23" s="66">
        <f>_xll.qlRateHelperQuoteValue(Q23)</f>
        <v>7.28E-3</v>
      </c>
      <c r="T23" s="232"/>
      <c r="U23" s="29">
        <f>_xll.qlRateHelperEarliestDate(Q23)</f>
        <v>42248</v>
      </c>
      <c r="V23" s="29">
        <f>_xll.qlRateHelperLatestDate(Q23)</f>
        <v>45170</v>
      </c>
      <c r="W23" s="105"/>
      <c r="AA23" s="79"/>
      <c r="AU23" s="28" t="s">
        <v>99</v>
      </c>
      <c r="AV23" s="29">
        <f>_xll.qlInterestRateIndexFixingDate(IborIndex&amp;Tenor,AW23,Trigger)</f>
        <v>42275</v>
      </c>
      <c r="AW23" s="29">
        <f>_xll.qlCalendarAdvance(Calendar,AW22,AU23,"f",,Trigger)</f>
        <v>42277</v>
      </c>
      <c r="AX23" s="29">
        <f>_xll.qlInterestRateIndexMaturity(IborIndex&amp;Tenor,AW23,Trigger)</f>
        <v>42369</v>
      </c>
      <c r="AY23" s="66">
        <f>_xll.qlIndexFixing($Z$5,AV23,TRUE,Trigger)</f>
        <v>-3.3136790855302779E-4</v>
      </c>
      <c r="AZ23" s="66">
        <f>_xll.qlIndexFixing($BB$1,AV23,TRUE,Trigger)</f>
        <v>-3.2328459105810683E-4</v>
      </c>
      <c r="BA23" s="188">
        <f t="shared" si="5"/>
        <v>-8.0833174949209621E-2</v>
      </c>
    </row>
    <row r="24" spans="1:53" s="11" customFormat="1" ht="11.25" customHeight="1" x14ac:dyDescent="0.2">
      <c r="A24" s="223" t="s">
        <v>133</v>
      </c>
      <c r="B24" s="245" t="s">
        <v>215</v>
      </c>
      <c r="C24" s="224" t="str">
        <f>_xll.qlIMMNextCode(C23,FALSE,Trigger)</f>
        <v>V5</v>
      </c>
      <c r="D24" s="113">
        <f>_xll.qlIMMdate(C24,Evaluationdate)</f>
        <v>42298</v>
      </c>
      <c r="E24" s="100" t="str">
        <f t="shared" si="12"/>
        <v>Euribor3M</v>
      </c>
      <c r="F24" s="290">
        <v>0</v>
      </c>
      <c r="G24" s="89" t="str">
        <f t="shared" si="13"/>
        <v>EUR3MFUTV5</v>
      </c>
      <c r="H24" s="225" t="str">
        <f>IFERROR(_xll.qlFuturesRateHelper(,G24,B24,D24,E24,F24,Permanent,Trigger,ObjectOverwrite),"--")</f>
        <v>--</v>
      </c>
      <c r="I24" s="225" t="b">
        <f>AND(_xll.qlIMMIsIMMcode(C24,TRUE,Trigger),H24&lt;&gt;"--")</f>
        <v>0</v>
      </c>
      <c r="J24" s="18"/>
      <c r="K24" s="231" t="str">
        <f t="shared" si="9"/>
        <v>FUT</v>
      </c>
      <c r="L24" s="231" t="str">
        <f t="shared" si="10"/>
        <v>Z5</v>
      </c>
      <c r="M24" s="105" t="str">
        <f t="shared" si="11"/>
        <v>obj_00abf#0000</v>
      </c>
      <c r="N24" s="105" t="b">
        <f t="shared" si="8"/>
        <v>1</v>
      </c>
      <c r="O24" s="232">
        <v>1</v>
      </c>
      <c r="P24" s="232">
        <v>1</v>
      </c>
      <c r="Q24" s="105" t="str">
        <v>obj_00a09#0000</v>
      </c>
      <c r="R24" s="105" t="str">
        <f>_xll.qlRateHelperQuoteName(Q24)</f>
        <v>EUR3MSW9Y=</v>
      </c>
      <c r="S24" s="66">
        <f>_xll.qlRateHelperQuoteValue(Q24)</f>
        <v>8.5000000000000006E-3</v>
      </c>
      <c r="T24" s="232"/>
      <c r="U24" s="29">
        <f>_xll.qlRateHelperEarliestDate(Q24)</f>
        <v>42248</v>
      </c>
      <c r="V24" s="29">
        <f>_xll.qlRateHelperLatestDate(Q24)</f>
        <v>45537</v>
      </c>
      <c r="W24" s="105"/>
      <c r="AA24" s="70"/>
      <c r="AU24" s="28" t="s">
        <v>99</v>
      </c>
      <c r="AV24" s="29">
        <f>_xll.qlInterestRateIndexFixingDate(IborIndex&amp;Tenor,AW24,Trigger)</f>
        <v>42276</v>
      </c>
      <c r="AW24" s="29">
        <f>_xll.qlCalendarAdvance(Calendar,AW23,AU24,"f",,Trigger)</f>
        <v>42278</v>
      </c>
      <c r="AX24" s="29">
        <f>_xll.qlInterestRateIndexMaturity(IborIndex&amp;Tenor,AW24,Trigger)</f>
        <v>42373</v>
      </c>
      <c r="AY24" s="66">
        <f>_xll.qlIndexFixing($Z$5,AV24,TRUE,Trigger)</f>
        <v>-3.3212753015274119E-4</v>
      </c>
      <c r="AZ24" s="66">
        <f>_xll.qlIndexFixing($BB$1,AV24,TRUE,Trigger)</f>
        <v>-2.9828416919105836E-4</v>
      </c>
      <c r="BA24" s="188">
        <f t="shared" si="5"/>
        <v>-0.33843360961682833</v>
      </c>
    </row>
    <row r="25" spans="1:53" s="11" customFormat="1" ht="11.25" customHeight="1" x14ac:dyDescent="0.2">
      <c r="A25" s="223" t="s">
        <v>133</v>
      </c>
      <c r="B25" s="245" t="s">
        <v>215</v>
      </c>
      <c r="C25" s="224" t="str">
        <f>_xll.qlIMMNextCode(C24,FALSE,Trigger)</f>
        <v>X5</v>
      </c>
      <c r="D25" s="113">
        <f>_xll.qlIMMdate(C25,Evaluationdate)</f>
        <v>42326</v>
      </c>
      <c r="E25" s="100" t="str">
        <f t="shared" si="12"/>
        <v>Euribor3M</v>
      </c>
      <c r="F25" s="290">
        <v>0</v>
      </c>
      <c r="G25" s="89" t="str">
        <f t="shared" si="13"/>
        <v>EUR3MFUTX5</v>
      </c>
      <c r="H25" s="225" t="str">
        <f>IFERROR(_xll.qlFuturesRateHelper(,G25,B25,D25,E25,F25,Permanent,Trigger,ObjectOverwrite),"--")</f>
        <v>--</v>
      </c>
      <c r="I25" s="225" t="b">
        <f>AND(_xll.qlIMMIsIMMcode(C25,TRUE,Trigger),H25&lt;&gt;"--")</f>
        <v>0</v>
      </c>
      <c r="J25" s="18"/>
      <c r="K25" s="231" t="str">
        <f t="shared" si="9"/>
        <v>FUT</v>
      </c>
      <c r="L25" s="231" t="str">
        <f t="shared" si="10"/>
        <v>F6</v>
      </c>
      <c r="M25" s="105" t="str">
        <f t="shared" si="11"/>
        <v>--</v>
      </c>
      <c r="N25" s="105" t="b">
        <f t="shared" si="8"/>
        <v>0</v>
      </c>
      <c r="O25" s="232">
        <v>1</v>
      </c>
      <c r="P25" s="232">
        <v>1</v>
      </c>
      <c r="Q25" s="105" t="str">
        <v>obj_009fb#0000</v>
      </c>
      <c r="R25" s="105" t="str">
        <f>_xll.qlRateHelperQuoteName(Q25)</f>
        <v>EUR3MSW10Y=</v>
      </c>
      <c r="S25" s="66">
        <f>_xll.qlRateHelperQuoteValue(Q25)</f>
        <v>9.58E-3</v>
      </c>
      <c r="T25" s="232"/>
      <c r="U25" s="29">
        <f>_xll.qlRateHelperEarliestDate(Q25)</f>
        <v>42248</v>
      </c>
      <c r="V25" s="29">
        <f>_xll.qlRateHelperLatestDate(Q25)</f>
        <v>45901</v>
      </c>
      <c r="W25" s="105"/>
      <c r="AA25" s="70"/>
      <c r="AU25" s="28" t="s">
        <v>99</v>
      </c>
      <c r="AV25" s="29">
        <f>_xll.qlInterestRateIndexFixingDate(IborIndex&amp;Tenor,AW25,Trigger)</f>
        <v>42277</v>
      </c>
      <c r="AW25" s="29">
        <f>_xll.qlCalendarAdvance(Calendar,AW24,AU25,"f",,Trigger)</f>
        <v>42279</v>
      </c>
      <c r="AX25" s="29">
        <f>_xll.qlInterestRateIndexMaturity(IborIndex&amp;Tenor,AW25,Trigger)</f>
        <v>42373</v>
      </c>
      <c r="AY25" s="66">
        <f>_xll.qlIndexFixing($Z$5,AV25,TRUE,Trigger)</f>
        <v>-3.322494567398075E-4</v>
      </c>
      <c r="AZ25" s="66">
        <f>_xll.qlIndexFixing($BB$1,AV25,TRUE,Trigger)</f>
        <v>-2.9742444020716626E-4</v>
      </c>
      <c r="BA25" s="188">
        <f t="shared" si="5"/>
        <v>-0.34825016532641245</v>
      </c>
    </row>
    <row r="26" spans="1:53" s="11" customFormat="1" ht="11.25" customHeight="1" x14ac:dyDescent="0.2">
      <c r="A26" s="223" t="s">
        <v>133</v>
      </c>
      <c r="B26" s="245" t="s">
        <v>215</v>
      </c>
      <c r="C26" s="224" t="str">
        <f>_xll.qlIMMNextCode(C25,FALSE,Trigger)</f>
        <v>Z5</v>
      </c>
      <c r="D26" s="113">
        <f>_xll.qlIMMdate(C26,Evaluationdate)</f>
        <v>42354</v>
      </c>
      <c r="E26" s="100" t="str">
        <f t="shared" si="12"/>
        <v>Euribor3M</v>
      </c>
      <c r="F26" s="290">
        <v>0</v>
      </c>
      <c r="G26" s="89" t="str">
        <f t="shared" si="13"/>
        <v>EUR3MFUTZ5</v>
      </c>
      <c r="H26" s="225" t="str">
        <f>IFERROR(_xll.qlFuturesRateHelper(,G26,B26,D26,E26,F26,Permanent,Trigger,ObjectOverwrite),"--")</f>
        <v>obj_00abf#0000</v>
      </c>
      <c r="I26" s="225" t="b">
        <f>AND(_xll.qlIMMIsIMMcode(C26,TRUE,Trigger),H26&lt;&gt;"--")</f>
        <v>1</v>
      </c>
      <c r="J26" s="18"/>
      <c r="K26" s="231" t="str">
        <f t="shared" si="9"/>
        <v>FUT</v>
      </c>
      <c r="L26" s="231" t="str">
        <f t="shared" si="10"/>
        <v>G6</v>
      </c>
      <c r="M26" s="105" t="str">
        <f t="shared" si="11"/>
        <v>--</v>
      </c>
      <c r="N26" s="105" t="b">
        <f t="shared" si="8"/>
        <v>0</v>
      </c>
      <c r="O26" s="232">
        <v>1</v>
      </c>
      <c r="P26" s="232">
        <v>1</v>
      </c>
      <c r="Q26" s="105" t="str">
        <v>obj_009fc#0000</v>
      </c>
      <c r="R26" s="105" t="str">
        <f>_xll.qlRateHelperQuoteName(Q26)</f>
        <v>EUR3MSW11Y=</v>
      </c>
      <c r="S26" s="66">
        <f>_xll.qlRateHelperQuoteValue(Q26)</f>
        <v>1.0528470700000001E-2</v>
      </c>
      <c r="T26" s="232"/>
      <c r="U26" s="29">
        <f>_xll.qlRateHelperEarliestDate(Q26)</f>
        <v>42248</v>
      </c>
      <c r="V26" s="29">
        <f>_xll.qlRateHelperLatestDate(Q26)</f>
        <v>46266</v>
      </c>
      <c r="W26" s="105"/>
      <c r="AA26" s="70"/>
      <c r="AU26" s="28" t="s">
        <v>99</v>
      </c>
      <c r="AV26" s="29">
        <f>_xll.qlInterestRateIndexFixingDate(IborIndex&amp;Tenor,AW26,Trigger)</f>
        <v>42278</v>
      </c>
      <c r="AW26" s="29">
        <f>_xll.qlCalendarAdvance(Calendar,AW25,AU26,"f",,Trigger)</f>
        <v>42282</v>
      </c>
      <c r="AX26" s="29">
        <f>_xll.qlInterestRateIndexMaturity(IborIndex&amp;Tenor,AW26,Trigger)</f>
        <v>42374</v>
      </c>
      <c r="AY26" s="66">
        <f>_xll.qlIndexFixing($Z$5,AV26,TRUE,Trigger)</f>
        <v>-3.3273948707465576E-4</v>
      </c>
      <c r="AZ26" s="66">
        <f>_xll.qlIndexFixing($BB$1,AV26,TRUE,Trigger)</f>
        <v>-2.9519458078333314E-4</v>
      </c>
      <c r="BA26" s="188">
        <f t="shared" si="5"/>
        <v>-0.37544906291322622</v>
      </c>
    </row>
    <row r="27" spans="1:53" s="11" customFormat="1" ht="11.25" customHeight="1" x14ac:dyDescent="0.2">
      <c r="A27" s="223" t="s">
        <v>133</v>
      </c>
      <c r="B27" s="245" t="s">
        <v>215</v>
      </c>
      <c r="C27" s="224" t="str">
        <f>_xll.qlIMMNextCode(C26,FALSE,Trigger)</f>
        <v>F6</v>
      </c>
      <c r="D27" s="113">
        <f>_xll.qlIMMdate(C27,Evaluationdate)</f>
        <v>42389</v>
      </c>
      <c r="E27" s="100" t="str">
        <f t="shared" si="12"/>
        <v>Euribor3M</v>
      </c>
      <c r="F27" s="290">
        <v>0</v>
      </c>
      <c r="G27" s="89" t="str">
        <f t="shared" si="13"/>
        <v>EUR3MFUTF6</v>
      </c>
      <c r="H27" s="225" t="str">
        <f>IFERROR(_xll.qlFuturesRateHelper(,G27,B27,D27,E27,F27,Permanent,Trigger,ObjectOverwrite),"--")</f>
        <v>--</v>
      </c>
      <c r="I27" s="225" t="b">
        <f>AND(_xll.qlIMMIsIMMcode(C27,TRUE,Trigger),H27&lt;&gt;"--")</f>
        <v>0</v>
      </c>
      <c r="J27" s="18"/>
      <c r="K27" s="231" t="str">
        <f t="shared" si="9"/>
        <v>FUT</v>
      </c>
      <c r="L27" s="231" t="str">
        <f t="shared" si="10"/>
        <v>H6</v>
      </c>
      <c r="M27" s="105" t="str">
        <f t="shared" si="11"/>
        <v>obj_00ac0#0000</v>
      </c>
      <c r="N27" s="105" t="b">
        <f t="shared" si="8"/>
        <v>1</v>
      </c>
      <c r="O27" s="232">
        <v>1</v>
      </c>
      <c r="P27" s="232">
        <v>1</v>
      </c>
      <c r="Q27" s="105" t="str">
        <v>obj_00a16#0000</v>
      </c>
      <c r="R27" s="105" t="str">
        <f>_xll.qlRateHelperQuoteName(Q27)</f>
        <v>EUR3MSW12Y=</v>
      </c>
      <c r="S27" s="66">
        <f>_xll.qlRateHelperQuoteValue(Q27)</f>
        <v>1.1350000000000001E-2</v>
      </c>
      <c r="T27" s="232"/>
      <c r="U27" s="29">
        <f>_xll.qlRateHelperEarliestDate(Q27)</f>
        <v>42248</v>
      </c>
      <c r="V27" s="29">
        <f>_xll.qlRateHelperLatestDate(Q27)</f>
        <v>46631</v>
      </c>
      <c r="W27" s="105"/>
      <c r="AA27" s="70"/>
      <c r="AU27" s="28" t="s">
        <v>99</v>
      </c>
      <c r="AV27" s="29">
        <f>_xll.qlInterestRateIndexFixingDate(IborIndex&amp;Tenor,AW27,Trigger)</f>
        <v>42279</v>
      </c>
      <c r="AW27" s="29">
        <f>_xll.qlCalendarAdvance(Calendar,AW26,AU27,"f",,Trigger)</f>
        <v>42283</v>
      </c>
      <c r="AX27" s="29">
        <f>_xll.qlInterestRateIndexMaturity(IborIndex&amp;Tenor,AW27,Trigger)</f>
        <v>42375</v>
      </c>
      <c r="AY27" s="66">
        <f>_xll.qlIndexFixing($Z$5,AV27,TRUE,Trigger)</f>
        <v>-3.3297219636953322E-4</v>
      </c>
      <c r="AZ27" s="66">
        <f>_xll.qlIndexFixing($BB$1,AV27,TRUE,Trigger)</f>
        <v>-2.9484123746220914E-4</v>
      </c>
      <c r="BA27" s="188">
        <f t="shared" si="5"/>
        <v>-0.38130958907324086</v>
      </c>
    </row>
    <row r="28" spans="1:53" s="11" customFormat="1" ht="11.25" customHeight="1" x14ac:dyDescent="0.2">
      <c r="A28" s="223" t="s">
        <v>133</v>
      </c>
      <c r="B28" s="245" t="s">
        <v>215</v>
      </c>
      <c r="C28" s="224" t="str">
        <f>_xll.qlIMMNextCode(C27,FALSE,Trigger)</f>
        <v>G6</v>
      </c>
      <c r="D28" s="113">
        <f>_xll.qlIMMdate(C28,Evaluationdate)</f>
        <v>42417</v>
      </c>
      <c r="E28" s="100" t="str">
        <f t="shared" si="12"/>
        <v>Euribor3M</v>
      </c>
      <c r="F28" s="290">
        <v>0</v>
      </c>
      <c r="G28" s="89" t="str">
        <f t="shared" si="13"/>
        <v>EUR3MFUTG6</v>
      </c>
      <c r="H28" s="225" t="str">
        <f>IFERROR(_xll.qlFuturesRateHelper(,G28,B28,D28,E28,F28,Permanent,Trigger,ObjectOverwrite),"--")</f>
        <v>--</v>
      </c>
      <c r="I28" s="225" t="b">
        <f>AND(_xll.qlIMMIsIMMcode(C28,TRUE,Trigger),H28&lt;&gt;"--")</f>
        <v>0</v>
      </c>
      <c r="J28" s="18"/>
      <c r="K28" s="231" t="str">
        <f t="shared" si="9"/>
        <v>FUT</v>
      </c>
      <c r="L28" s="231" t="str">
        <f t="shared" si="10"/>
        <v>J6</v>
      </c>
      <c r="M28" s="105" t="str">
        <f t="shared" si="11"/>
        <v>--</v>
      </c>
      <c r="N28" s="105" t="b">
        <f t="shared" si="8"/>
        <v>0</v>
      </c>
      <c r="O28" s="232">
        <v>1</v>
      </c>
      <c r="P28" s="232">
        <v>1</v>
      </c>
      <c r="Q28" s="105" t="str">
        <v>obj_00a17#0000</v>
      </c>
      <c r="R28" s="105" t="str">
        <f>_xll.qlRateHelperQuoteName(Q28)</f>
        <v>EUR3MSW13Y=</v>
      </c>
      <c r="S28" s="66">
        <f>_xll.qlRateHelperQuoteValue(Q28)</f>
        <v>1.205909019E-2</v>
      </c>
      <c r="T28" s="232"/>
      <c r="U28" s="29">
        <f>_xll.qlRateHelperEarliestDate(Q28)</f>
        <v>42248</v>
      </c>
      <c r="V28" s="29">
        <f>_xll.qlRateHelperLatestDate(Q28)</f>
        <v>46997</v>
      </c>
      <c r="W28" s="105"/>
      <c r="AA28" s="70"/>
      <c r="AU28" s="28" t="s">
        <v>99</v>
      </c>
      <c r="AV28" s="29">
        <f>_xll.qlInterestRateIndexFixingDate(IborIndex&amp;Tenor,AW28,Trigger)</f>
        <v>42282</v>
      </c>
      <c r="AW28" s="29">
        <f>_xll.qlCalendarAdvance(Calendar,AW27,AU28,"f",,Trigger)</f>
        <v>42284</v>
      </c>
      <c r="AX28" s="29">
        <f>_xll.qlInterestRateIndexMaturity(IborIndex&amp;Tenor,AW28,Trigger)</f>
        <v>42376</v>
      </c>
      <c r="AY28" s="66">
        <f>_xll.qlIndexFixing($Z$5,AV28,TRUE,Trigger)</f>
        <v>-3.3320742326792762E-4</v>
      </c>
      <c r="AZ28" s="66">
        <f>_xll.qlIndexFixing($BB$1,AV28,TRUE,Trigger)</f>
        <v>-2.9447629072068673E-4</v>
      </c>
      <c r="BA28" s="188">
        <f t="shared" si="5"/>
        <v>-0.38731132547240887</v>
      </c>
    </row>
    <row r="29" spans="1:53" s="11" customFormat="1" ht="11.25" customHeight="1" x14ac:dyDescent="0.2">
      <c r="A29" s="223" t="s">
        <v>133</v>
      </c>
      <c r="B29" s="245" t="s">
        <v>215</v>
      </c>
      <c r="C29" s="224" t="str">
        <f>_xll.qlIMMNextCode(C28,FALSE,Trigger)</f>
        <v>H6</v>
      </c>
      <c r="D29" s="113">
        <f>_xll.qlIMMdate(C29,Evaluationdate)</f>
        <v>42445</v>
      </c>
      <c r="E29" s="100" t="str">
        <f t="shared" si="12"/>
        <v>Euribor3M</v>
      </c>
      <c r="F29" s="290">
        <v>0</v>
      </c>
      <c r="G29" s="89" t="str">
        <f t="shared" si="13"/>
        <v>EUR3MFUTH6</v>
      </c>
      <c r="H29" s="225" t="str">
        <f>IFERROR(_xll.qlFuturesRateHelper(,G29,B29,D29,E29,F29,Permanent,Trigger,ObjectOverwrite),"--")</f>
        <v>obj_00ac0#0000</v>
      </c>
      <c r="I29" s="225" t="b">
        <f>AND(_xll.qlIMMIsIMMcode(C29,TRUE,Trigger),H29&lt;&gt;"--")</f>
        <v>1</v>
      </c>
      <c r="J29" s="18"/>
      <c r="K29" s="231" t="str">
        <f t="shared" si="9"/>
        <v>FUT</v>
      </c>
      <c r="L29" s="231" t="str">
        <f t="shared" si="10"/>
        <v>K6</v>
      </c>
      <c r="M29" s="105" t="str">
        <f t="shared" si="11"/>
        <v>--</v>
      </c>
      <c r="N29" s="105" t="b">
        <f t="shared" si="8"/>
        <v>0</v>
      </c>
      <c r="O29" s="232">
        <v>1</v>
      </c>
      <c r="P29" s="232">
        <v>1</v>
      </c>
      <c r="Q29" s="105" t="str">
        <v>obj_009fd#0000</v>
      </c>
      <c r="R29" s="105" t="str">
        <f>_xll.qlRateHelperQuoteName(Q29)</f>
        <v>EUR3MSW14Y=</v>
      </c>
      <c r="S29" s="66">
        <f>_xll.qlRateHelperQuoteValue(Q29)</f>
        <v>1.2662637539999999E-2</v>
      </c>
      <c r="T29" s="232"/>
      <c r="U29" s="29">
        <f>_xll.qlRateHelperEarliestDate(Q29)</f>
        <v>42248</v>
      </c>
      <c r="V29" s="29">
        <f>_xll.qlRateHelperLatestDate(Q29)</f>
        <v>47364</v>
      </c>
      <c r="W29" s="105"/>
      <c r="AA29" s="70"/>
      <c r="AU29" s="28" t="s">
        <v>99</v>
      </c>
      <c r="AV29" s="29">
        <f>_xll.qlInterestRateIndexFixingDate(IborIndex&amp;Tenor,AW29,Trigger)</f>
        <v>42283</v>
      </c>
      <c r="AW29" s="29">
        <f>_xll.qlCalendarAdvance(Calendar,AW28,AU29,"f",,Trigger)</f>
        <v>42285</v>
      </c>
      <c r="AX29" s="29">
        <f>_xll.qlInterestRateIndexMaturity(IborIndex&amp;Tenor,AW29,Trigger)</f>
        <v>42377</v>
      </c>
      <c r="AY29" s="66">
        <f>_xll.qlIndexFixing($Z$5,AV29,TRUE,Trigger)</f>
        <v>-3.3344488262097789E-4</v>
      </c>
      <c r="AZ29" s="66">
        <f>_xll.qlIndexFixing($BB$1,AV29,TRUE,Trigger)</f>
        <v>-2.9410289028793899E-4</v>
      </c>
      <c r="BA29" s="188">
        <f t="shared" si="5"/>
        <v>-0.39341992333038905</v>
      </c>
    </row>
    <row r="30" spans="1:53" s="11" customFormat="1" ht="11.25" customHeight="1" x14ac:dyDescent="0.2">
      <c r="A30" s="223" t="s">
        <v>133</v>
      </c>
      <c r="B30" s="245" t="s">
        <v>215</v>
      </c>
      <c r="C30" s="224" t="str">
        <f>_xll.qlIMMNextCode(C29,FALSE,Trigger)</f>
        <v>J6</v>
      </c>
      <c r="D30" s="113">
        <f>_xll.qlIMMdate(C30,Evaluationdate)</f>
        <v>42480</v>
      </c>
      <c r="E30" s="100" t="str">
        <f t="shared" si="12"/>
        <v>Euribor3M</v>
      </c>
      <c r="F30" s="290">
        <v>0</v>
      </c>
      <c r="G30" s="89" t="str">
        <f t="shared" si="13"/>
        <v>EUR3MFUTJ6</v>
      </c>
      <c r="H30" s="225" t="str">
        <f>IFERROR(_xll.qlFuturesRateHelper(,G30,B30,D30,E30,F30,Permanent,Trigger,ObjectOverwrite),"--")</f>
        <v>--</v>
      </c>
      <c r="I30" s="225" t="b">
        <f>AND(_xll.qlIMMIsIMMcode(C30,TRUE,Trigger),H30&lt;&gt;"--")</f>
        <v>0</v>
      </c>
      <c r="J30" s="18"/>
      <c r="K30" s="231" t="str">
        <f t="shared" si="9"/>
        <v>FUT</v>
      </c>
      <c r="L30" s="231" t="str">
        <f t="shared" si="10"/>
        <v>M6</v>
      </c>
      <c r="M30" s="105" t="str">
        <f t="shared" si="11"/>
        <v>obj_00ac1#0000</v>
      </c>
      <c r="N30" s="105" t="b">
        <f t="shared" si="8"/>
        <v>1</v>
      </c>
      <c r="O30" s="232">
        <v>1</v>
      </c>
      <c r="P30" s="232">
        <v>1</v>
      </c>
      <c r="Q30" s="105" t="str">
        <v>obj_00a1f#0000</v>
      </c>
      <c r="R30" s="105" t="str">
        <f>_xll.qlRateHelperQuoteName(Q30)</f>
        <v>EUR3MSW15Y=</v>
      </c>
      <c r="S30" s="66">
        <f>_xll.qlRateHelperQuoteValue(Q30)</f>
        <v>1.3169999999999999E-2</v>
      </c>
      <c r="T30" s="232"/>
      <c r="U30" s="29">
        <f>_xll.qlRateHelperEarliestDate(Q30)</f>
        <v>42248</v>
      </c>
      <c r="V30" s="29">
        <f>_xll.qlRateHelperLatestDate(Q30)</f>
        <v>47728</v>
      </c>
      <c r="W30" s="105"/>
      <c r="AA30" s="70"/>
      <c r="AU30" s="28" t="s">
        <v>99</v>
      </c>
      <c r="AV30" s="29">
        <f>_xll.qlInterestRateIndexFixingDate(IborIndex&amp;Tenor,AW30,Trigger)</f>
        <v>42284</v>
      </c>
      <c r="AW30" s="29">
        <f>_xll.qlCalendarAdvance(Calendar,AW29,AU30,"f",,Trigger)</f>
        <v>42286</v>
      </c>
      <c r="AX30" s="29">
        <f>_xll.qlInterestRateIndexMaturity(IborIndex&amp;Tenor,AW30,Trigger)</f>
        <v>42380</v>
      </c>
      <c r="AY30" s="66">
        <f>_xll.qlIndexFixing($Z$5,AV30,TRUE,Trigger)</f>
        <v>-3.3384814288837673E-4</v>
      </c>
      <c r="AZ30" s="66">
        <f>_xll.qlIndexFixing($BB$1,AV30,TRUE,Trigger)</f>
        <v>-2.9522910513896458E-4</v>
      </c>
      <c r="BA30" s="188">
        <f t="shared" si="5"/>
        <v>-0.3861903774941215</v>
      </c>
    </row>
    <row r="31" spans="1:53" s="11" customFormat="1" ht="11.25" customHeight="1" x14ac:dyDescent="0.2">
      <c r="A31" s="105" t="s">
        <v>133</v>
      </c>
      <c r="B31" s="232" t="s">
        <v>215</v>
      </c>
      <c r="C31" s="226" t="str">
        <f>_xll.qlIMMNextCode(C30,FALSE,Trigger)</f>
        <v>K6</v>
      </c>
      <c r="D31" s="113">
        <f>_xll.qlIMMdate(C31,Evaluationdate)</f>
        <v>42508</v>
      </c>
      <c r="E31" s="227" t="str">
        <f t="shared" si="12"/>
        <v>Euribor3M</v>
      </c>
      <c r="F31" s="290">
        <v>0</v>
      </c>
      <c r="G31" s="179" t="str">
        <f t="shared" si="13"/>
        <v>EUR3MFUTK6</v>
      </c>
      <c r="H31" s="228" t="str">
        <f>IFERROR(_xll.qlFuturesRateHelper(,G31,B31,D31,E31,F31,Permanent,Trigger,ObjectOverwrite),"--")</f>
        <v>--</v>
      </c>
      <c r="I31" s="229" t="b">
        <f>AND(_xll.qlIMMIsIMMcode(C31,TRUE,Trigger),H31&lt;&gt;"--")</f>
        <v>0</v>
      </c>
      <c r="J31" s="18"/>
      <c r="K31" s="231" t="str">
        <f t="shared" si="9"/>
        <v>FUT</v>
      </c>
      <c r="L31" s="231" t="str">
        <f t="shared" si="10"/>
        <v>N6</v>
      </c>
      <c r="M31" s="105" t="str">
        <f t="shared" si="11"/>
        <v>--</v>
      </c>
      <c r="N31" s="105" t="b">
        <f t="shared" si="8"/>
        <v>0</v>
      </c>
      <c r="O31" s="232">
        <v>1</v>
      </c>
      <c r="P31" s="232">
        <v>1</v>
      </c>
      <c r="Q31" s="105" t="str">
        <v>obj_00a0a#0000</v>
      </c>
      <c r="R31" s="105" t="str">
        <f>_xll.qlRateHelperQuoteName(Q31)</f>
        <v>EUR3MSW16Y=</v>
      </c>
      <c r="S31" s="66">
        <f>_xll.qlRateHelperQuoteValue(Q31)</f>
        <v>1.359785717E-2</v>
      </c>
      <c r="T31" s="232"/>
      <c r="U31" s="29">
        <f>_xll.qlRateHelperEarliestDate(Q31)</f>
        <v>42248</v>
      </c>
      <c r="V31" s="29">
        <f>_xll.qlRateHelperLatestDate(Q31)</f>
        <v>48092</v>
      </c>
      <c r="W31" s="105"/>
      <c r="AA31" s="70"/>
      <c r="AU31" s="28" t="s">
        <v>99</v>
      </c>
      <c r="AV31" s="29">
        <f>_xll.qlInterestRateIndexFixingDate(IborIndex&amp;Tenor,AW31,Trigger)</f>
        <v>42285</v>
      </c>
      <c r="AW31" s="29">
        <f>_xll.qlCalendarAdvance(Calendar,AW30,AU31,"f",,Trigger)</f>
        <v>42289</v>
      </c>
      <c r="AX31" s="29">
        <f>_xll.qlInterestRateIndexMaturity(IborIndex&amp;Tenor,AW31,Trigger)</f>
        <v>42381</v>
      </c>
      <c r="AY31" s="66">
        <f>_xll.qlIndexFixing($Z$5,AV31,TRUE,Trigger)</f>
        <v>-3.3441123191330324E-4</v>
      </c>
      <c r="AZ31" s="66">
        <f>_xll.qlIndexFixing($BB$1,AV31,TRUE,Trigger)</f>
        <v>-2.9258774620817373E-4</v>
      </c>
      <c r="BA31" s="188">
        <f t="shared" si="5"/>
        <v>-0.41823485705129515</v>
      </c>
    </row>
    <row r="32" spans="1:53" s="11" customFormat="1" ht="11.25" customHeight="1" x14ac:dyDescent="0.2">
      <c r="A32" s="105" t="s">
        <v>133</v>
      </c>
      <c r="B32" s="232" t="s">
        <v>215</v>
      </c>
      <c r="C32" s="230" t="str">
        <f>_xll.qlIMMNextCode(C31,FALSE,Trigger)</f>
        <v>M6</v>
      </c>
      <c r="D32" s="113">
        <f>_xll.qlIMMdate(C32,Evaluationdate)</f>
        <v>42536</v>
      </c>
      <c r="E32" s="105" t="str">
        <f t="shared" si="12"/>
        <v>Euribor3M</v>
      </c>
      <c r="F32" s="290">
        <v>0</v>
      </c>
      <c r="G32" s="231" t="str">
        <f t="shared" si="13"/>
        <v>EUR3MFUTM6</v>
      </c>
      <c r="H32" s="232" t="str">
        <f>IFERROR(_xll.qlFuturesRateHelper(,G32,B32,D32,E32,F32,Permanent,Trigger,ObjectOverwrite),"--")</f>
        <v>obj_00ac1#0000</v>
      </c>
      <c r="I32" s="105" t="b">
        <f>AND(_xll.qlIMMIsIMMcode(C32,TRUE,Trigger),H32&lt;&gt;"--")</f>
        <v>1</v>
      </c>
      <c r="J32" s="18"/>
      <c r="K32" s="231" t="str">
        <f t="shared" si="9"/>
        <v>FUT</v>
      </c>
      <c r="L32" s="231" t="str">
        <f t="shared" si="10"/>
        <v>Q6</v>
      </c>
      <c r="M32" s="105" t="str">
        <f t="shared" si="11"/>
        <v>--</v>
      </c>
      <c r="N32" s="105" t="b">
        <f t="shared" si="8"/>
        <v>0</v>
      </c>
      <c r="O32" s="232">
        <v>1</v>
      </c>
      <c r="P32" s="232">
        <v>1</v>
      </c>
      <c r="Q32" s="105" t="str">
        <v>obj_00a15#0000</v>
      </c>
      <c r="R32" s="105" t="str">
        <f>_xll.qlRateHelperQuoteName(Q32)</f>
        <v>EUR3MSW17Y=</v>
      </c>
      <c r="S32" s="66">
        <f>_xll.qlRateHelperQuoteValue(Q32)</f>
        <v>1.3957592180000001E-2</v>
      </c>
      <c r="T32" s="232"/>
      <c r="U32" s="29">
        <f>_xll.qlRateHelperEarliestDate(Q32)</f>
        <v>42248</v>
      </c>
      <c r="V32" s="29">
        <f>_xll.qlRateHelperLatestDate(Q32)</f>
        <v>48458</v>
      </c>
      <c r="W32" s="105"/>
      <c r="AA32" s="70"/>
      <c r="AJ32" s="34" t="s">
        <v>175</v>
      </c>
      <c r="AU32" s="28" t="s">
        <v>99</v>
      </c>
      <c r="AV32" s="29">
        <f>_xll.qlInterestRateIndexFixingDate(IborIndex&amp;Tenor,AW32,Trigger)</f>
        <v>42286</v>
      </c>
      <c r="AW32" s="29">
        <f>_xll.qlCalendarAdvance(Calendar,AW31,AU32,"f",,Trigger)</f>
        <v>42290</v>
      </c>
      <c r="AX32" s="29">
        <f>_xll.qlInterestRateIndexMaturity(IborIndex&amp;Tenor,AW32,Trigger)</f>
        <v>42382</v>
      </c>
      <c r="AY32" s="66">
        <f>_xll.qlIndexFixing($Z$5,AV32,TRUE,Trigger)</f>
        <v>-3.3465546662228205E-4</v>
      </c>
      <c r="AZ32" s="66">
        <f>_xll.qlIndexFixing($BB$1,AV32,TRUE,Trigger)</f>
        <v>-2.9221932325428985E-4</v>
      </c>
      <c r="BA32" s="188">
        <f t="shared" si="5"/>
        <v>-0.42436143367992202</v>
      </c>
    </row>
    <row r="33" spans="1:53" s="11" customFormat="1" ht="11.25" customHeight="1" x14ac:dyDescent="0.2">
      <c r="A33" s="105" t="s">
        <v>133</v>
      </c>
      <c r="B33" s="232" t="s">
        <v>215</v>
      </c>
      <c r="C33" s="230" t="str">
        <f>_xll.qlIMMNextCode(C32,FALSE,Trigger)</f>
        <v>N6</v>
      </c>
      <c r="D33" s="113">
        <f>_xll.qlIMMdate(C33,Evaluationdate)</f>
        <v>42571</v>
      </c>
      <c r="E33" s="105" t="str">
        <f t="shared" si="12"/>
        <v>Euribor3M</v>
      </c>
      <c r="F33" s="290">
        <v>0</v>
      </c>
      <c r="G33" s="231" t="str">
        <f t="shared" si="13"/>
        <v>EUR3MFUTN6</v>
      </c>
      <c r="H33" s="232" t="str">
        <f>IFERROR(_xll.qlFuturesRateHelper(,G33,B33,D33,E33,F33,Permanent,Trigger,ObjectOverwrite),"--")</f>
        <v>--</v>
      </c>
      <c r="I33" s="105" t="b">
        <f>AND(_xll.qlIMMIsIMMcode(C33,TRUE,Trigger),H33&lt;&gt;"--")</f>
        <v>0</v>
      </c>
      <c r="K33" s="231" t="str">
        <f t="shared" si="9"/>
        <v>FUT</v>
      </c>
      <c r="L33" s="231" t="str">
        <f t="shared" si="10"/>
        <v>U6</v>
      </c>
      <c r="M33" s="105" t="str">
        <f t="shared" si="11"/>
        <v>obj_00ac6#0000</v>
      </c>
      <c r="N33" s="105" t="b">
        <f t="shared" si="8"/>
        <v>1</v>
      </c>
      <c r="O33" s="232">
        <v>1</v>
      </c>
      <c r="P33" s="232">
        <v>1</v>
      </c>
      <c r="Q33" s="105" t="str">
        <v>obj_00a1d#0000</v>
      </c>
      <c r="R33" s="105" t="str">
        <f>_xll.qlRateHelperQuoteName(Q33)</f>
        <v>EUR3MSW18Y=</v>
      </c>
      <c r="S33" s="66">
        <f>_xll.qlRateHelperQuoteValue(Q33)</f>
        <v>1.4248621E-2</v>
      </c>
      <c r="T33" s="232"/>
      <c r="U33" s="29">
        <f>_xll.qlRateHelperEarliestDate(Q33)</f>
        <v>42248</v>
      </c>
      <c r="V33" s="29">
        <f>_xll.qlRateHelperLatestDate(Q33)</f>
        <v>48823</v>
      </c>
      <c r="W33" s="105"/>
      <c r="AA33" s="70"/>
      <c r="AJ33" s="194">
        <f t="array" ref="AJ33">MAX(ABS(BA2:BA513))/10000</f>
        <v>9.7369585772683542E-5</v>
      </c>
      <c r="AU33" s="28" t="s">
        <v>99</v>
      </c>
      <c r="AV33" s="29">
        <f>_xll.qlInterestRateIndexFixingDate(IborIndex&amp;Tenor,AW33,Trigger)</f>
        <v>42289</v>
      </c>
      <c r="AW33" s="29">
        <f>_xll.qlCalendarAdvance(Calendar,AW32,AU33,"f",,Trigger)</f>
        <v>42291</v>
      </c>
      <c r="AX33" s="29">
        <f>_xll.qlInterestRateIndexMaturity(IborIndex&amp;Tenor,AW33,Trigger)</f>
        <v>42383</v>
      </c>
      <c r="AY33" s="66">
        <f>_xll.qlIndexFixing($Z$5,AV33,TRUE,Trigger)</f>
        <v>-3.3490015708452205E-4</v>
      </c>
      <c r="AZ33" s="66">
        <f>_xll.qlIndexFixing($BB$1,AV33,TRUE,Trigger)</f>
        <v>-2.9186134499464595E-4</v>
      </c>
      <c r="BA33" s="188">
        <f t="shared" si="5"/>
        <v>-0.43038812089876105</v>
      </c>
    </row>
    <row r="34" spans="1:53" s="11" customFormat="1" ht="11.25" customHeight="1" x14ac:dyDescent="0.2">
      <c r="A34" s="105" t="s">
        <v>133</v>
      </c>
      <c r="B34" s="232" t="s">
        <v>215</v>
      </c>
      <c r="C34" s="230" t="str">
        <f>_xll.qlIMMNextCode(C33,FALSE,Trigger)</f>
        <v>Q6</v>
      </c>
      <c r="D34" s="113">
        <f>_xll.qlIMMdate(C34,Evaluationdate)</f>
        <v>42599</v>
      </c>
      <c r="E34" s="105" t="str">
        <f t="shared" si="12"/>
        <v>Euribor3M</v>
      </c>
      <c r="F34" s="290">
        <v>0</v>
      </c>
      <c r="G34" s="231" t="str">
        <f t="shared" si="13"/>
        <v>EUR3MFUTQ6</v>
      </c>
      <c r="H34" s="232" t="str">
        <f>IFERROR(_xll.qlFuturesRateHelper(,G34,B34,D34,E34,F34,Permanent,Trigger,ObjectOverwrite),"--")</f>
        <v>--</v>
      </c>
      <c r="I34" s="105" t="b">
        <f>AND(_xll.qlIMMIsIMMcode(C34,TRUE,Trigger),H34&lt;&gt;"--")</f>
        <v>0</v>
      </c>
      <c r="K34" s="231" t="str">
        <f t="shared" si="9"/>
        <v>FUT</v>
      </c>
      <c r="L34" s="231" t="str">
        <f t="shared" si="10"/>
        <v>V6</v>
      </c>
      <c r="M34" s="105" t="str">
        <f t="shared" si="11"/>
        <v>--</v>
      </c>
      <c r="N34" s="105" t="b">
        <f t="shared" si="8"/>
        <v>0</v>
      </c>
      <c r="O34" s="232">
        <v>1</v>
      </c>
      <c r="P34" s="232">
        <v>1</v>
      </c>
      <c r="Q34" s="105" t="str">
        <v>obj_00a19#0000</v>
      </c>
      <c r="R34" s="105" t="str">
        <f>_xll.qlRateHelperQuoteName(Q34)</f>
        <v>EUR3MSW19Y=</v>
      </c>
      <c r="S34" s="66">
        <f>_xll.qlRateHelperQuoteValue(Q34)</f>
        <v>1.44804263E-2</v>
      </c>
      <c r="T34" s="232"/>
      <c r="U34" s="29">
        <f>_xll.qlRateHelperEarliestDate(Q34)</f>
        <v>42248</v>
      </c>
      <c r="V34" s="29">
        <f>_xll.qlRateHelperLatestDate(Q34)</f>
        <v>49188</v>
      </c>
      <c r="W34" s="105"/>
      <c r="AA34" s="70"/>
      <c r="AU34" s="28" t="s">
        <v>99</v>
      </c>
      <c r="AV34" s="29">
        <f>_xll.qlInterestRateIndexFixingDate(IborIndex&amp;Tenor,AW34,Trigger)</f>
        <v>42290</v>
      </c>
      <c r="AW34" s="29">
        <f>_xll.qlCalendarAdvance(Calendar,AW33,AU34,"f",,Trigger)</f>
        <v>42292</v>
      </c>
      <c r="AX34" s="29">
        <f>_xll.qlInterestRateIndexMaturity(IborIndex&amp;Tenor,AW34,Trigger)</f>
        <v>42384</v>
      </c>
      <c r="AY34" s="66">
        <f>_xll.qlIndexFixing($Z$5,AV34,TRUE,Trigger)</f>
        <v>-3.3514499621609974E-4</v>
      </c>
      <c r="AZ34" s="66">
        <f>_xll.qlIndexFixing($BB$1,AV34,TRUE,Trigger)</f>
        <v>-2.9151696116275943E-4</v>
      </c>
      <c r="BA34" s="188">
        <f t="shared" si="5"/>
        <v>-0.43628035053340314</v>
      </c>
    </row>
    <row r="35" spans="1:53" s="11" customFormat="1" ht="11.25" customHeight="1" x14ac:dyDescent="0.2">
      <c r="A35" s="105" t="s">
        <v>133</v>
      </c>
      <c r="B35" s="232" t="s">
        <v>215</v>
      </c>
      <c r="C35" s="230" t="str">
        <f>_xll.qlIMMNextCode(C34,FALSE,Trigger)</f>
        <v>U6</v>
      </c>
      <c r="D35" s="113">
        <f>_xll.qlIMMdate(C35,Evaluationdate)</f>
        <v>42634</v>
      </c>
      <c r="E35" s="105" t="str">
        <f t="shared" si="12"/>
        <v>Euribor3M</v>
      </c>
      <c r="F35" s="290">
        <v>0</v>
      </c>
      <c r="G35" s="231" t="str">
        <f t="shared" si="13"/>
        <v>EUR3MFUTU6</v>
      </c>
      <c r="H35" s="232" t="str">
        <f>IFERROR(_xll.qlFuturesRateHelper(,G35,B35,D35,E35,F35,Permanent,Trigger,ObjectOverwrite),"--")</f>
        <v>obj_00ac6#0000</v>
      </c>
      <c r="I35" s="105" t="b">
        <f>AND(_xll.qlIMMIsIMMcode(C35,TRUE,Trigger),H35&lt;&gt;"--")</f>
        <v>1</v>
      </c>
      <c r="K35" s="231" t="str">
        <f t="shared" si="9"/>
        <v>FUT</v>
      </c>
      <c r="L35" s="231" t="str">
        <f t="shared" si="10"/>
        <v>X6</v>
      </c>
      <c r="M35" s="105" t="str">
        <f t="shared" si="11"/>
        <v>--</v>
      </c>
      <c r="N35" s="105" t="b">
        <f t="shared" si="8"/>
        <v>0</v>
      </c>
      <c r="O35" s="232">
        <v>1</v>
      </c>
      <c r="P35" s="232">
        <v>1</v>
      </c>
      <c r="Q35" s="105" t="str">
        <v>obj_00a0b#0000</v>
      </c>
      <c r="R35" s="105" t="str">
        <f>_xll.qlRateHelperQuoteName(Q35)</f>
        <v>EUR3MSW20Y=</v>
      </c>
      <c r="S35" s="66">
        <f>_xll.qlRateHelperQuoteValue(Q35)</f>
        <v>1.4659999999999999E-2</v>
      </c>
      <c r="T35" s="232"/>
      <c r="U35" s="29">
        <f>_xll.qlRateHelperEarliestDate(Q35)</f>
        <v>42248</v>
      </c>
      <c r="V35" s="29">
        <f>_xll.qlRateHelperLatestDate(Q35)</f>
        <v>49555</v>
      </c>
      <c r="W35" s="105"/>
      <c r="AA35" s="70"/>
      <c r="AU35" s="28" t="s">
        <v>99</v>
      </c>
      <c r="AV35" s="29">
        <f>_xll.qlInterestRateIndexFixingDate(IborIndex&amp;Tenor,AW35,Trigger)</f>
        <v>42291</v>
      </c>
      <c r="AW35" s="29">
        <f>_xll.qlCalendarAdvance(Calendar,AW34,AU35,"f",,Trigger)</f>
        <v>42293</v>
      </c>
      <c r="AX35" s="29">
        <f>_xll.qlInterestRateIndexMaturity(IborIndex&amp;Tenor,AW35,Trigger)</f>
        <v>42387</v>
      </c>
      <c r="AY35" s="66">
        <f>_xll.qlIndexFixing($Z$5,AV35,TRUE,Trigger)</f>
        <v>-3.3552162283958658E-4</v>
      </c>
      <c r="AZ35" s="66">
        <f>_xll.qlIndexFixing($BB$1,AV35,TRUE,Trigger)</f>
        <v>-2.9288163743321156E-4</v>
      </c>
      <c r="BA35" s="188">
        <f t="shared" si="5"/>
        <v>-0.42639985406375008</v>
      </c>
    </row>
    <row r="36" spans="1:53" s="11" customFormat="1" ht="11.25" customHeight="1" x14ac:dyDescent="0.2">
      <c r="A36" s="105" t="s">
        <v>133</v>
      </c>
      <c r="B36" s="232" t="s">
        <v>215</v>
      </c>
      <c r="C36" s="230" t="str">
        <f>_xll.qlIMMNextCode(C35,FALSE,Trigger)</f>
        <v>V6</v>
      </c>
      <c r="D36" s="113">
        <f>_xll.qlIMMdate(C36,Evaluationdate)</f>
        <v>42662</v>
      </c>
      <c r="E36" s="105" t="str">
        <f t="shared" si="12"/>
        <v>Euribor3M</v>
      </c>
      <c r="F36" s="290">
        <v>0</v>
      </c>
      <c r="G36" s="231" t="str">
        <f t="shared" si="13"/>
        <v>EUR3MFUTV6</v>
      </c>
      <c r="H36" s="232" t="str">
        <f>IFERROR(_xll.qlFuturesRateHelper(,G36,B36,D36,E36,F36,Permanent,Trigger,ObjectOverwrite),"--")</f>
        <v>--</v>
      </c>
      <c r="I36" s="105" t="b">
        <f>AND(_xll.qlIMMIsIMMcode(C36,TRUE,Trigger),H36&lt;&gt;"--")</f>
        <v>0</v>
      </c>
      <c r="K36" s="231" t="str">
        <f t="shared" si="9"/>
        <v>FUT</v>
      </c>
      <c r="L36" s="231" t="str">
        <f t="shared" si="10"/>
        <v>Z6</v>
      </c>
      <c r="M36" s="105" t="str">
        <f t="shared" si="11"/>
        <v>obj_00ac4#0000</v>
      </c>
      <c r="N36" s="105" t="b">
        <f t="shared" si="8"/>
        <v>1</v>
      </c>
      <c r="O36" s="232">
        <v>1</v>
      </c>
      <c r="P36" s="232">
        <v>1</v>
      </c>
      <c r="Q36" s="105" t="str">
        <v>obj_009ff#0000</v>
      </c>
      <c r="R36" s="105" t="str">
        <f>_xll.qlRateHelperQuoteName(Q36)</f>
        <v>EUR3MSW21Y=</v>
      </c>
      <c r="S36" s="66">
        <f>_xll.qlRateHelperQuoteValue(Q36)</f>
        <v>1.4793284909999999E-2</v>
      </c>
      <c r="T36" s="232"/>
      <c r="U36" s="29">
        <f>_xll.qlRateHelperEarliestDate(Q36)</f>
        <v>42248</v>
      </c>
      <c r="V36" s="29">
        <f>_xll.qlRateHelperLatestDate(Q36)</f>
        <v>49919</v>
      </c>
      <c r="W36" s="105"/>
      <c r="AA36" s="70"/>
      <c r="AU36" s="28" t="s">
        <v>99</v>
      </c>
      <c r="AV36" s="29">
        <f>_xll.qlInterestRateIndexFixingDate(IborIndex&amp;Tenor,AW36,Trigger)</f>
        <v>42292</v>
      </c>
      <c r="AW36" s="29">
        <f>_xll.qlCalendarAdvance(Calendar,AW35,AU36,"f",,Trigger)</f>
        <v>42296</v>
      </c>
      <c r="AX36" s="29">
        <f>_xll.qlInterestRateIndexMaturity(IborIndex&amp;Tenor,AW36,Trigger)</f>
        <v>42388</v>
      </c>
      <c r="AY36" s="66">
        <f>_xll.qlIndexFixing($Z$5,AV36,TRUE,Trigger)</f>
        <v>-3.3611958807505432E-4</v>
      </c>
      <c r="AZ36" s="66">
        <f>_xll.qlIndexFixing($BB$1,AV36,TRUE,Trigger)</f>
        <v>-2.9033836483917933E-4</v>
      </c>
      <c r="BA36" s="188">
        <f t="shared" si="5"/>
        <v>-0.4578122323587499</v>
      </c>
    </row>
    <row r="37" spans="1:53" s="11" customFormat="1" ht="11.25" customHeight="1" x14ac:dyDescent="0.2">
      <c r="A37" s="105" t="s">
        <v>133</v>
      </c>
      <c r="B37" s="232" t="s">
        <v>215</v>
      </c>
      <c r="C37" s="230" t="str">
        <f>_xll.qlIMMNextCode(C36,FALSE,Trigger)</f>
        <v>X6</v>
      </c>
      <c r="D37" s="113">
        <f>_xll.qlIMMdate(C37,Evaluationdate)</f>
        <v>42690</v>
      </c>
      <c r="E37" s="105" t="str">
        <f t="shared" si="12"/>
        <v>Euribor3M</v>
      </c>
      <c r="F37" s="290">
        <v>0</v>
      </c>
      <c r="G37" s="231" t="str">
        <f t="shared" si="13"/>
        <v>EUR3MFUTX6</v>
      </c>
      <c r="H37" s="232" t="str">
        <f>IFERROR(_xll.qlFuturesRateHelper(,G37,B37,D37,E37,F37,Permanent,Trigger,ObjectOverwrite),"--")</f>
        <v>--</v>
      </c>
      <c r="I37" s="105" t="b">
        <f>AND(_xll.qlIMMIsIMMcode(C37,TRUE,Trigger),H37&lt;&gt;"--")</f>
        <v>0</v>
      </c>
      <c r="K37" s="231" t="str">
        <f t="shared" si="9"/>
        <v>FUT</v>
      </c>
      <c r="L37" s="231" t="str">
        <f t="shared" si="10"/>
        <v>F7</v>
      </c>
      <c r="M37" s="105" t="str">
        <f t="shared" si="11"/>
        <v>--</v>
      </c>
      <c r="N37" s="105" t="b">
        <f t="shared" si="8"/>
        <v>0</v>
      </c>
      <c r="O37" s="232">
        <v>1</v>
      </c>
      <c r="P37" s="232">
        <v>1</v>
      </c>
      <c r="Q37" s="105" t="str">
        <v>obj_00a05#0000</v>
      </c>
      <c r="R37" s="105" t="str">
        <f>_xll.qlRateHelperQuoteName(Q37)</f>
        <v>EUR3MSW22Y=</v>
      </c>
      <c r="S37" s="66">
        <f>_xll.qlRateHelperQuoteValue(Q37)</f>
        <v>1.4887267879999999E-2</v>
      </c>
      <c r="T37" s="232"/>
      <c r="U37" s="29">
        <f>_xll.qlRateHelperEarliestDate(Q37)</f>
        <v>42248</v>
      </c>
      <c r="V37" s="29">
        <f>_xll.qlRateHelperLatestDate(Q37)</f>
        <v>50284</v>
      </c>
      <c r="W37" s="105"/>
      <c r="AA37" s="70"/>
      <c r="AU37" s="28" t="s">
        <v>99</v>
      </c>
      <c r="AV37" s="29">
        <f>_xll.qlInterestRateIndexFixingDate(IborIndex&amp;Tenor,AW37,Trigger)</f>
        <v>42293</v>
      </c>
      <c r="AW37" s="29">
        <f>_xll.qlCalendarAdvance(Calendar,AW36,AU37,"f",,Trigger)</f>
        <v>42297</v>
      </c>
      <c r="AX37" s="29">
        <f>_xll.qlInterestRateIndexMaturity(IborIndex&amp;Tenor,AW37,Trigger)</f>
        <v>42389</v>
      </c>
      <c r="AY37" s="66">
        <f>_xll.qlIndexFixing($Z$5,AV37,TRUE,Trigger)</f>
        <v>-3.3636045461350804E-4</v>
      </c>
      <c r="AZ37" s="66">
        <f>_xll.qlIndexFixing($BB$1,AV37,TRUE,Trigger)</f>
        <v>-2.9010919919880213E-4</v>
      </c>
      <c r="BA37" s="188">
        <f t="shared" si="5"/>
        <v>-0.46251255414705905</v>
      </c>
    </row>
    <row r="38" spans="1:53" s="11" customFormat="1" ht="11.25" customHeight="1" x14ac:dyDescent="0.2">
      <c r="A38" s="105" t="s">
        <v>133</v>
      </c>
      <c r="B38" s="232" t="s">
        <v>215</v>
      </c>
      <c r="C38" s="230" t="str">
        <f>_xll.qlIMMNextCode(C37,FALSE,Trigger)</f>
        <v>Z6</v>
      </c>
      <c r="D38" s="113">
        <f>_xll.qlIMMdate(C38,Evaluationdate)</f>
        <v>42725</v>
      </c>
      <c r="E38" s="105" t="str">
        <f t="shared" si="12"/>
        <v>Euribor3M</v>
      </c>
      <c r="F38" s="290">
        <v>0</v>
      </c>
      <c r="G38" s="231" t="str">
        <f t="shared" si="13"/>
        <v>EUR3MFUTZ6</v>
      </c>
      <c r="H38" s="232" t="str">
        <f>IFERROR(_xll.qlFuturesRateHelper(,G38,B38,D38,E38,F38,Permanent,Trigger,ObjectOverwrite),"--")</f>
        <v>obj_00ac4#0000</v>
      </c>
      <c r="I38" s="105" t="b">
        <f>AND(_xll.qlIMMIsIMMcode(C38,TRUE,Trigger),H38&lt;&gt;"--")</f>
        <v>1</v>
      </c>
      <c r="K38" s="231" t="str">
        <f t="shared" si="9"/>
        <v>FUT</v>
      </c>
      <c r="L38" s="231" t="str">
        <f t="shared" si="10"/>
        <v>G7</v>
      </c>
      <c r="M38" s="105" t="str">
        <f t="shared" si="11"/>
        <v>--</v>
      </c>
      <c r="N38" s="105" t="b">
        <f t="shared" si="8"/>
        <v>0</v>
      </c>
      <c r="O38" s="232">
        <v>1</v>
      </c>
      <c r="P38" s="232">
        <v>1</v>
      </c>
      <c r="Q38" s="105" t="str">
        <v>obj_00a22#0000</v>
      </c>
      <c r="R38" s="105" t="str">
        <f>_xll.qlRateHelperQuoteName(Q38)</f>
        <v>EUR3MSW23Y=</v>
      </c>
      <c r="S38" s="66">
        <f>_xll.qlRateHelperQuoteValue(Q38)</f>
        <v>1.495205531E-2</v>
      </c>
      <c r="T38" s="232"/>
      <c r="U38" s="29">
        <f>_xll.qlRateHelperEarliestDate(Q38)</f>
        <v>42248</v>
      </c>
      <c r="V38" s="29">
        <f>_xll.qlRateHelperLatestDate(Q38)</f>
        <v>50649</v>
      </c>
      <c r="W38" s="105"/>
      <c r="AA38" s="70"/>
      <c r="AU38" s="28" t="s">
        <v>99</v>
      </c>
      <c r="AV38" s="29">
        <f>_xll.qlInterestRateIndexFixingDate(IborIndex&amp;Tenor,AW38,Trigger)</f>
        <v>42296</v>
      </c>
      <c r="AW38" s="29">
        <f>_xll.qlCalendarAdvance(Calendar,AW37,AU38,"f",,Trigger)</f>
        <v>42298</v>
      </c>
      <c r="AX38" s="29">
        <f>_xll.qlInterestRateIndexMaturity(IborIndex&amp;Tenor,AW38,Trigger)</f>
        <v>42390</v>
      </c>
      <c r="AY38" s="66">
        <f>_xll.qlIndexFixing($Z$5,AV38,TRUE,Trigger)</f>
        <v>-3.3659956151213657E-4</v>
      </c>
      <c r="AZ38" s="66">
        <f>_xll.qlIndexFixing($BB$1,AV38,TRUE,Trigger)</f>
        <v>-2.8991252641031234E-4</v>
      </c>
      <c r="BA38" s="188">
        <f t="shared" si="5"/>
        <v>-0.46687035101824231</v>
      </c>
    </row>
    <row r="39" spans="1:53" s="11" customFormat="1" ht="11.25" customHeight="1" x14ac:dyDescent="0.2">
      <c r="A39" s="105" t="s">
        <v>133</v>
      </c>
      <c r="B39" s="232" t="s">
        <v>215</v>
      </c>
      <c r="C39" s="230" t="str">
        <f>_xll.qlIMMNextCode(C38,FALSE,Trigger)</f>
        <v>F7</v>
      </c>
      <c r="D39" s="113">
        <f>_xll.qlIMMdate(C39,Evaluationdate)</f>
        <v>42753</v>
      </c>
      <c r="E39" s="105" t="str">
        <f t="shared" si="12"/>
        <v>Euribor3M</v>
      </c>
      <c r="F39" s="290">
        <v>0</v>
      </c>
      <c r="G39" s="231" t="str">
        <f t="shared" si="13"/>
        <v>EUR3MFUTF7</v>
      </c>
      <c r="H39" s="232" t="str">
        <f>IFERROR(_xll.qlFuturesRateHelper(,G39,B39,D39,E39,F39,Permanent,Trigger,ObjectOverwrite),"--")</f>
        <v>--</v>
      </c>
      <c r="I39" s="105" t="b">
        <f>AND(_xll.qlIMMIsIMMcode(C39,TRUE,Trigger),H39&lt;&gt;"--")</f>
        <v>0</v>
      </c>
      <c r="K39" s="231" t="str">
        <f t="shared" si="9"/>
        <v>FUT</v>
      </c>
      <c r="L39" s="231" t="str">
        <f t="shared" si="10"/>
        <v>H7</v>
      </c>
      <c r="M39" s="105" t="str">
        <f t="shared" si="11"/>
        <v>obj_00ac5#0000</v>
      </c>
      <c r="N39" s="105" t="b">
        <f t="shared" si="8"/>
        <v>1</v>
      </c>
      <c r="O39" s="232">
        <v>1</v>
      </c>
      <c r="P39" s="232">
        <v>1</v>
      </c>
      <c r="Q39" s="105" t="str">
        <v>obj_00a1e#0000</v>
      </c>
      <c r="R39" s="105" t="str">
        <f>_xll.qlRateHelperQuoteName(Q39)</f>
        <v>EUR3MSW24Y=</v>
      </c>
      <c r="S39" s="66">
        <f>_xll.qlRateHelperQuoteValue(Q39)</f>
        <v>1.4996288559999999E-2</v>
      </c>
      <c r="T39" s="232"/>
      <c r="U39" s="29">
        <f>_xll.qlRateHelperEarliestDate(Q39)</f>
        <v>42248</v>
      </c>
      <c r="V39" s="29">
        <f>_xll.qlRateHelperLatestDate(Q39)</f>
        <v>51014</v>
      </c>
      <c r="W39" s="105"/>
      <c r="AA39" s="70"/>
      <c r="AU39" s="28" t="s">
        <v>99</v>
      </c>
      <c r="AV39" s="29">
        <f>_xll.qlInterestRateIndexFixingDate(IborIndex&amp;Tenor,AW39,Trigger)</f>
        <v>42297</v>
      </c>
      <c r="AW39" s="29">
        <f>_xll.qlCalendarAdvance(Calendar,AW38,AU39,"f",,Trigger)</f>
        <v>42299</v>
      </c>
      <c r="AX39" s="29">
        <f>_xll.qlInterestRateIndexMaturity(IborIndex&amp;Tenor,AW39,Trigger)</f>
        <v>42391</v>
      </c>
      <c r="AY39" s="66">
        <f>_xll.qlIndexFixing($Z$5,AV39,TRUE,Trigger)</f>
        <v>-3.3683657975065067E-4</v>
      </c>
      <c r="AZ39" s="66">
        <f>_xll.qlIndexFixing($BB$1,AV39,TRUE,Trigger)</f>
        <v>-2.8975149621287508E-4</v>
      </c>
      <c r="BA39" s="188">
        <f t="shared" si="5"/>
        <v>-0.47085083537775591</v>
      </c>
    </row>
    <row r="40" spans="1:53" s="11" customFormat="1" ht="11.25" customHeight="1" x14ac:dyDescent="0.2">
      <c r="A40" s="105" t="s">
        <v>133</v>
      </c>
      <c r="B40" s="232" t="s">
        <v>215</v>
      </c>
      <c r="C40" s="230" t="str">
        <f>_xll.qlIMMNextCode(C39,FALSE,Trigger)</f>
        <v>G7</v>
      </c>
      <c r="D40" s="113">
        <f>_xll.qlIMMdate(C40,Evaluationdate)</f>
        <v>42781</v>
      </c>
      <c r="E40" s="105" t="str">
        <f t="shared" si="12"/>
        <v>Euribor3M</v>
      </c>
      <c r="F40" s="290">
        <v>0</v>
      </c>
      <c r="G40" s="231" t="str">
        <f t="shared" si="13"/>
        <v>EUR3MFUTG7</v>
      </c>
      <c r="H40" s="232" t="str">
        <f>IFERROR(_xll.qlFuturesRateHelper(,G40,B40,D40,E40,F40,Permanent,Trigger,ObjectOverwrite),"--")</f>
        <v>--</v>
      </c>
      <c r="I40" s="105" t="b">
        <f>AND(_xll.qlIMMIsIMMcode(C40,TRUE,Trigger),H40&lt;&gt;"--")</f>
        <v>0</v>
      </c>
      <c r="K40" s="231" t="str">
        <f t="shared" si="9"/>
        <v>FUT</v>
      </c>
      <c r="L40" s="231" t="str">
        <f t="shared" si="10"/>
        <v>J7</v>
      </c>
      <c r="M40" s="105" t="str">
        <f t="shared" si="11"/>
        <v>--</v>
      </c>
      <c r="N40" s="105" t="b">
        <f t="shared" si="8"/>
        <v>0</v>
      </c>
      <c r="O40" s="232">
        <v>1</v>
      </c>
      <c r="P40" s="232">
        <v>1</v>
      </c>
      <c r="Q40" s="105" t="str">
        <v>obj_00a0d#0000</v>
      </c>
      <c r="R40" s="105" t="str">
        <f>_xll.qlRateHelperQuoteName(Q40)</f>
        <v>EUR3MSW25Y=</v>
      </c>
      <c r="S40" s="66">
        <f>_xll.qlRateHelperQuoteValue(Q40)</f>
        <v>1.5029999999999998E-2</v>
      </c>
      <c r="T40" s="232"/>
      <c r="U40" s="29">
        <f>_xll.qlRateHelperEarliestDate(Q40)</f>
        <v>42248</v>
      </c>
      <c r="V40" s="29">
        <f>_xll.qlRateHelperLatestDate(Q40)</f>
        <v>51382</v>
      </c>
      <c r="W40" s="105"/>
      <c r="AA40" s="70"/>
      <c r="AU40" s="28" t="s">
        <v>99</v>
      </c>
      <c r="AV40" s="29">
        <f>_xll.qlInterestRateIndexFixingDate(IborIndex&amp;Tenor,AW40,Trigger)</f>
        <v>42298</v>
      </c>
      <c r="AW40" s="29">
        <f>_xll.qlCalendarAdvance(Calendar,AW39,AU40,"f",,Trigger)</f>
        <v>42300</v>
      </c>
      <c r="AX40" s="29">
        <f>_xll.qlInterestRateIndexMaturity(IborIndex&amp;Tenor,AW40,Trigger)</f>
        <v>42394</v>
      </c>
      <c r="AY40" s="66">
        <f>_xll.qlIndexFixing($Z$5,AV40,TRUE,Trigger)</f>
        <v>-3.3716757912787324E-4</v>
      </c>
      <c r="AZ40" s="66">
        <f>_xll.qlIndexFixing($BB$1,AV40,TRUE,Trigger)</f>
        <v>-2.9143940701003884E-4</v>
      </c>
      <c r="BA40" s="188">
        <f t="shared" si="5"/>
        <v>-0.45728172117834398</v>
      </c>
    </row>
    <row r="41" spans="1:53" s="11" customFormat="1" ht="11.25" customHeight="1" x14ac:dyDescent="0.2">
      <c r="A41" s="105" t="s">
        <v>133</v>
      </c>
      <c r="B41" s="232" t="s">
        <v>215</v>
      </c>
      <c r="C41" s="230" t="str">
        <f>_xll.qlIMMNextCode(C40,FALSE,Trigger)</f>
        <v>H7</v>
      </c>
      <c r="D41" s="113">
        <f>_xll.qlIMMdate(C41,Evaluationdate)</f>
        <v>42809</v>
      </c>
      <c r="E41" s="105" t="str">
        <f t="shared" si="12"/>
        <v>Euribor3M</v>
      </c>
      <c r="F41" s="290">
        <v>0</v>
      </c>
      <c r="G41" s="231" t="str">
        <f t="shared" si="13"/>
        <v>EUR3MFUTH7</v>
      </c>
      <c r="H41" s="232" t="str">
        <f>IFERROR(_xll.qlFuturesRateHelper(,G41,B41,D41,E41,F41,Permanent,Trigger,ObjectOverwrite),"--")</f>
        <v>obj_00ac5#0000</v>
      </c>
      <c r="I41" s="105" t="b">
        <f>AND(_xll.qlIMMIsIMMcode(C41,TRUE,Trigger),H41&lt;&gt;"--")</f>
        <v>1</v>
      </c>
      <c r="K41" s="231" t="str">
        <f t="shared" si="9"/>
        <v>FUT</v>
      </c>
      <c r="L41" s="231" t="str">
        <f t="shared" si="10"/>
        <v>K7</v>
      </c>
      <c r="M41" s="105" t="str">
        <f t="shared" si="11"/>
        <v>--</v>
      </c>
      <c r="N41" s="105" t="b">
        <f t="shared" si="8"/>
        <v>0</v>
      </c>
      <c r="O41" s="232">
        <v>1</v>
      </c>
      <c r="P41" s="232">
        <v>1</v>
      </c>
      <c r="Q41" s="105" t="str">
        <v>obj_009fa#0000</v>
      </c>
      <c r="R41" s="105" t="str">
        <f>_xll.qlRateHelperQuoteName(Q41)</f>
        <v>EUR3MSW26Y=</v>
      </c>
      <c r="S41" s="66">
        <f>_xll.qlRateHelperQuoteValue(Q41)</f>
        <v>1.505717315E-2</v>
      </c>
      <c r="T41" s="232"/>
      <c r="U41" s="29">
        <f>_xll.qlRateHelperEarliestDate(Q41)</f>
        <v>42248</v>
      </c>
      <c r="V41" s="29">
        <f>_xll.qlRateHelperLatestDate(Q41)</f>
        <v>51746</v>
      </c>
      <c r="W41" s="105"/>
      <c r="AA41" s="70"/>
      <c r="AU41" s="28" t="s">
        <v>99</v>
      </c>
      <c r="AV41" s="29">
        <f>_xll.qlInterestRateIndexFixingDate(IborIndex&amp;Tenor,AW41,Trigger)</f>
        <v>42299</v>
      </c>
      <c r="AW41" s="29">
        <f>_xll.qlCalendarAdvance(Calendar,AW40,AU41,"f",,Trigger)</f>
        <v>42303</v>
      </c>
      <c r="AX41" s="29">
        <f>_xll.qlInterestRateIndexMaturity(IborIndex&amp;Tenor,AW41,Trigger)</f>
        <v>42395</v>
      </c>
      <c r="AY41" s="66">
        <f>_xll.qlIndexFixing($Z$5,AV41,TRUE,Trigger)</f>
        <v>-3.3775707604809669E-4</v>
      </c>
      <c r="AZ41" s="66">
        <f>_xll.qlIndexFixing($BB$1,AV41,TRUE,Trigger)</f>
        <v>-2.8952679608306792E-4</v>
      </c>
      <c r="BA41" s="188">
        <f t="shared" si="5"/>
        <v>-0.48230279965028772</v>
      </c>
    </row>
    <row r="42" spans="1:53" s="11" customFormat="1" ht="11.25" customHeight="1" x14ac:dyDescent="0.2">
      <c r="A42" s="105" t="s">
        <v>133</v>
      </c>
      <c r="B42" s="232" t="s">
        <v>215</v>
      </c>
      <c r="C42" s="230" t="str">
        <f>_xll.qlIMMNextCode(C41,FALSE,Trigger)</f>
        <v>J7</v>
      </c>
      <c r="D42" s="113">
        <f>_xll.qlIMMdate(C42,Evaluationdate)</f>
        <v>42844</v>
      </c>
      <c r="E42" s="105" t="str">
        <f t="shared" si="12"/>
        <v>Euribor3M</v>
      </c>
      <c r="F42" s="290">
        <v>0</v>
      </c>
      <c r="G42" s="231" t="str">
        <f t="shared" si="13"/>
        <v>EUR3MFUTJ7</v>
      </c>
      <c r="H42" s="232" t="str">
        <f>IFERROR(_xll.qlFuturesRateHelper(,G42,B42,D42,E42,F42,Permanent,Trigger,ObjectOverwrite),"--")</f>
        <v>--</v>
      </c>
      <c r="I42" s="105" t="b">
        <f>AND(_xll.qlIMMIsIMMcode(C42,TRUE,Trigger),H42&lt;&gt;"--")</f>
        <v>0</v>
      </c>
      <c r="K42" s="231" t="str">
        <f t="shared" si="9"/>
        <v>FUT</v>
      </c>
      <c r="L42" s="231" t="str">
        <f t="shared" si="10"/>
        <v>M7</v>
      </c>
      <c r="M42" s="105" t="str">
        <f t="shared" si="11"/>
        <v>obj_00ac7#0000</v>
      </c>
      <c r="N42" s="105" t="b">
        <f t="shared" si="8"/>
        <v>1</v>
      </c>
      <c r="O42" s="232">
        <v>1</v>
      </c>
      <c r="P42" s="232">
        <v>1</v>
      </c>
      <c r="Q42" s="105" t="str">
        <v>obj_00a0e#0000</v>
      </c>
      <c r="R42" s="105" t="str">
        <f>_xll.qlRateHelperQuoteName(Q42)</f>
        <v>EUR3MSW27Y=</v>
      </c>
      <c r="S42" s="66">
        <f>_xll.qlRateHelperQuoteValue(Q42)</f>
        <v>1.5082175810000001E-2</v>
      </c>
      <c r="T42" s="232"/>
      <c r="U42" s="29">
        <f>_xll.qlRateHelperEarliestDate(Q42)</f>
        <v>42248</v>
      </c>
      <c r="V42" s="29">
        <f>_xll.qlRateHelperLatestDate(Q42)</f>
        <v>52110</v>
      </c>
      <c r="W42" s="105"/>
      <c r="AA42" s="70"/>
      <c r="AU42" s="28" t="s">
        <v>99</v>
      </c>
      <c r="AV42" s="29">
        <f>_xll.qlInterestRateIndexFixingDate(IborIndex&amp;Tenor,AW42,Trigger)</f>
        <v>42300</v>
      </c>
      <c r="AW42" s="29">
        <f>_xll.qlCalendarAdvance(Calendar,AW41,AU42,"f",,Trigger)</f>
        <v>42304</v>
      </c>
      <c r="AX42" s="29">
        <f>_xll.qlInterestRateIndexMaturity(IborIndex&amp;Tenor,AW42,Trigger)</f>
        <v>42396</v>
      </c>
      <c r="AY42" s="66">
        <f>_xll.qlIndexFixing($Z$5,AV42,TRUE,Trigger)</f>
        <v>-3.3797860602593685E-4</v>
      </c>
      <c r="AZ42" s="66">
        <f>_xll.qlIndexFixing($BB$1,AV42,TRUE,Trigger)</f>
        <v>-2.8959122489187776E-4</v>
      </c>
      <c r="BA42" s="188">
        <f t="shared" si="5"/>
        <v>-0.48387381134059099</v>
      </c>
    </row>
    <row r="43" spans="1:53" s="11" customFormat="1" ht="11.25" customHeight="1" x14ac:dyDescent="0.2">
      <c r="A43" s="105" t="s">
        <v>133</v>
      </c>
      <c r="B43" s="232" t="s">
        <v>215</v>
      </c>
      <c r="C43" s="230" t="str">
        <f>_xll.qlIMMNextCode(C42,FALSE,Trigger)</f>
        <v>K7</v>
      </c>
      <c r="D43" s="113">
        <f>_xll.qlIMMdate(C43,Evaluationdate)</f>
        <v>42872</v>
      </c>
      <c r="E43" s="105" t="str">
        <f t="shared" si="12"/>
        <v>Euribor3M</v>
      </c>
      <c r="F43" s="290">
        <v>0</v>
      </c>
      <c r="G43" s="231" t="str">
        <f t="shared" si="13"/>
        <v>EUR3MFUTK7</v>
      </c>
      <c r="H43" s="232" t="str">
        <f>IFERROR(_xll.qlFuturesRateHelper(,G43,B43,D43,E43,F43,Permanent,Trigger,ObjectOverwrite),"--")</f>
        <v>--</v>
      </c>
      <c r="I43" s="105" t="b">
        <f>AND(_xll.qlIMMIsIMMcode(C43,TRUE,Trigger),H43&lt;&gt;"--")</f>
        <v>0</v>
      </c>
      <c r="K43" s="231" t="str">
        <f t="shared" si="9"/>
        <v>FUT</v>
      </c>
      <c r="L43" s="231" t="str">
        <f t="shared" si="10"/>
        <v>N7</v>
      </c>
      <c r="M43" s="105" t="str">
        <f t="shared" si="11"/>
        <v>--</v>
      </c>
      <c r="N43" s="105" t="b">
        <f t="shared" si="8"/>
        <v>0</v>
      </c>
      <c r="O43" s="232">
        <v>1</v>
      </c>
      <c r="P43" s="232">
        <v>1</v>
      </c>
      <c r="Q43" s="105" t="str">
        <v>obj_00a02#0000</v>
      </c>
      <c r="R43" s="105" t="str">
        <f>_xll.qlRateHelperQuoteName(Q43)</f>
        <v>EUR3MSW28Y=</v>
      </c>
      <c r="S43" s="66">
        <f>_xll.qlRateHelperQuoteValue(Q43)</f>
        <v>1.510653009E-2</v>
      </c>
      <c r="T43" s="232"/>
      <c r="U43" s="29">
        <f>_xll.qlRateHelperEarliestDate(Q43)</f>
        <v>42248</v>
      </c>
      <c r="V43" s="29">
        <f>_xll.qlRateHelperLatestDate(Q43)</f>
        <v>52475</v>
      </c>
      <c r="W43" s="105"/>
      <c r="AA43" s="70"/>
      <c r="AU43" s="28" t="s">
        <v>99</v>
      </c>
      <c r="AV43" s="29">
        <f>_xll.qlInterestRateIndexFixingDate(IborIndex&amp;Tenor,AW43,Trigger)</f>
        <v>42303</v>
      </c>
      <c r="AW43" s="29">
        <f>_xll.qlCalendarAdvance(Calendar,AW42,AU43,"f",,Trigger)</f>
        <v>42305</v>
      </c>
      <c r="AX43" s="29">
        <f>_xll.qlInterestRateIndexMaturity(IborIndex&amp;Tenor,AW43,Trigger)</f>
        <v>42397</v>
      </c>
      <c r="AY43" s="66">
        <f>_xll.qlIndexFixing($Z$5,AV43,TRUE,Trigger)</f>
        <v>-3.3819600742542819E-4</v>
      </c>
      <c r="AZ43" s="66">
        <f>_xll.qlIndexFixing($BB$1,AV43,TRUE,Trigger)</f>
        <v>-2.8971019470283701E-4</v>
      </c>
      <c r="BA43" s="188">
        <f t="shared" si="5"/>
        <v>-0.48485812722591176</v>
      </c>
    </row>
    <row r="44" spans="1:53" s="11" customFormat="1" ht="11.25" customHeight="1" x14ac:dyDescent="0.2">
      <c r="A44" s="105" t="s">
        <v>133</v>
      </c>
      <c r="B44" s="232" t="s">
        <v>215</v>
      </c>
      <c r="C44" s="230" t="str">
        <f>_xll.qlIMMNextCode(C43,FALSE,Trigger)</f>
        <v>M7</v>
      </c>
      <c r="D44" s="113">
        <f>_xll.qlIMMdate(C44,Evaluationdate)</f>
        <v>42907</v>
      </c>
      <c r="E44" s="105" t="str">
        <f t="shared" si="12"/>
        <v>Euribor3M</v>
      </c>
      <c r="F44" s="290">
        <v>0</v>
      </c>
      <c r="G44" s="231" t="str">
        <f t="shared" si="13"/>
        <v>EUR3MFUTM7</v>
      </c>
      <c r="H44" s="232" t="str">
        <f>IFERROR(_xll.qlFuturesRateHelper(,G44,B44,D44,E44,F44,Permanent,Trigger,ObjectOverwrite),"--")</f>
        <v>obj_00ac7#0000</v>
      </c>
      <c r="I44" s="105" t="b">
        <f>AND(_xll.qlIMMIsIMMcode(C44,TRUE,Trigger),H44&lt;&gt;"--")</f>
        <v>1</v>
      </c>
      <c r="K44" s="287" t="str">
        <f>A50</f>
        <v>SW</v>
      </c>
      <c r="L44" s="287" t="str">
        <f t="shared" ref="L44:L99" si="14">B50</f>
        <v>1Y</v>
      </c>
      <c r="M44" s="104" t="str">
        <f>H50</f>
        <v>--</v>
      </c>
      <c r="N44" s="104" t="b">
        <f t="shared" ref="N44:N99" si="15">I50</f>
        <v>0</v>
      </c>
      <c r="O44" s="242">
        <v>1</v>
      </c>
      <c r="P44" s="242">
        <v>1</v>
      </c>
      <c r="Q44" s="105" t="str">
        <v>obj_00a21#0000</v>
      </c>
      <c r="R44" s="105" t="str">
        <f>_xll.qlRateHelperQuoteName(Q44)</f>
        <v>EUR3MSW29Y=</v>
      </c>
      <c r="S44" s="66">
        <f>_xll.qlRateHelperQuoteValue(Q44)</f>
        <v>1.513280916E-2</v>
      </c>
      <c r="T44" s="232"/>
      <c r="U44" s="29">
        <f>_xll.qlRateHelperEarliestDate(Q44)</f>
        <v>42248</v>
      </c>
      <c r="V44" s="29">
        <f>_xll.qlRateHelperLatestDate(Q44)</f>
        <v>52841</v>
      </c>
      <c r="W44" s="105"/>
      <c r="AA44" s="70"/>
      <c r="AU44" s="28" t="s">
        <v>99</v>
      </c>
      <c r="AV44" s="29">
        <f>_xll.qlInterestRateIndexFixingDate(IborIndex&amp;Tenor,AW44,Trigger)</f>
        <v>42304</v>
      </c>
      <c r="AW44" s="29">
        <f>_xll.qlCalendarAdvance(Calendar,AW43,AU44,"f",,Trigger)</f>
        <v>42306</v>
      </c>
      <c r="AX44" s="29">
        <f>_xll.qlInterestRateIndexMaturity(IborIndex&amp;Tenor,AW44,Trigger)</f>
        <v>42398</v>
      </c>
      <c r="AY44" s="66">
        <f>_xll.qlIndexFixing($Z$5,AV44,TRUE,Trigger)</f>
        <v>-3.3840892929252239E-4</v>
      </c>
      <c r="AZ44" s="66">
        <f>_xll.qlIndexFixing($BB$1,AV44,TRUE,Trigger)</f>
        <v>-2.8988685524294661E-4</v>
      </c>
      <c r="BA44" s="188">
        <f t="shared" si="5"/>
        <v>-0.48522074049575775</v>
      </c>
    </row>
    <row r="45" spans="1:53" s="11" customFormat="1" ht="11.25" customHeight="1" x14ac:dyDescent="0.2">
      <c r="A45" s="105" t="s">
        <v>133</v>
      </c>
      <c r="B45" s="232" t="s">
        <v>215</v>
      </c>
      <c r="C45" s="230" t="str">
        <f>_xll.qlIMMNextCode(C44,FALSE,Trigger)</f>
        <v>N7</v>
      </c>
      <c r="D45" s="113">
        <f>_xll.qlIMMdate(C45,Evaluationdate)</f>
        <v>42935</v>
      </c>
      <c r="E45" s="105" t="str">
        <f t="shared" si="12"/>
        <v>Euribor3M</v>
      </c>
      <c r="F45" s="290">
        <v>0</v>
      </c>
      <c r="G45" s="231" t="str">
        <f t="shared" si="13"/>
        <v>EUR3MFUTN7</v>
      </c>
      <c r="H45" s="232" t="str">
        <f>IFERROR(_xll.qlFuturesRateHelper(,G45,B45,D45,E45,F45,Permanent,Trigger,ObjectOverwrite),"--")</f>
        <v>--</v>
      </c>
      <c r="I45" s="105" t="b">
        <f>AND(_xll.qlIMMIsIMMcode(C45,TRUE,Trigger),H45&lt;&gt;"--")</f>
        <v>0</v>
      </c>
      <c r="K45" s="231" t="str">
        <f t="shared" ref="K45:K99" si="16">A51</f>
        <v>SW</v>
      </c>
      <c r="L45" s="231" t="str">
        <f t="shared" si="14"/>
        <v>13M</v>
      </c>
      <c r="M45" s="105" t="str">
        <f t="shared" ref="M45:M99" si="17">H51</f>
        <v>--</v>
      </c>
      <c r="N45" s="105" t="b">
        <f t="shared" si="15"/>
        <v>0</v>
      </c>
      <c r="O45" s="232">
        <v>1</v>
      </c>
      <c r="P45" s="232">
        <v>1</v>
      </c>
      <c r="Q45" s="105" t="str">
        <v>obj_00a06#0000</v>
      </c>
      <c r="R45" s="105" t="str">
        <f>_xll.qlRateHelperQuoteName(Q45)</f>
        <v>EUR3MSW30Y=</v>
      </c>
      <c r="S45" s="66">
        <f>_xll.qlRateHelperQuoteValue(Q45)</f>
        <v>1.516E-2</v>
      </c>
      <c r="T45" s="232"/>
      <c r="U45" s="29">
        <f>_xll.qlRateHelperEarliestDate(Q45)</f>
        <v>42248</v>
      </c>
      <c r="V45" s="29">
        <f>_xll.qlRateHelperLatestDate(Q45)</f>
        <v>53206</v>
      </c>
      <c r="W45" s="105"/>
      <c r="AA45" s="70"/>
      <c r="AU45" s="28" t="s">
        <v>99</v>
      </c>
      <c r="AV45" s="29">
        <f>_xll.qlInterestRateIndexFixingDate(IborIndex&amp;Tenor,AW45,Trigger)</f>
        <v>42305</v>
      </c>
      <c r="AW45" s="29">
        <f>_xll.qlCalendarAdvance(Calendar,AW44,AU45,"f",,Trigger)</f>
        <v>42307</v>
      </c>
      <c r="AX45" s="29">
        <f>_xll.qlInterestRateIndexMaturity(IborIndex&amp;Tenor,AW45,Trigger)</f>
        <v>42398</v>
      </c>
      <c r="AY45" s="66">
        <f>_xll.qlIndexFixing($Z$5,AV45,TRUE,Trigger)</f>
        <v>-3.3858570762047071E-4</v>
      </c>
      <c r="AZ45" s="66">
        <f>_xll.qlIndexFixing($BB$1,AV45,TRUE,Trigger)</f>
        <v>-2.8917815784506592E-4</v>
      </c>
      <c r="BA45" s="188">
        <f t="shared" si="5"/>
        <v>-0.49407549775404791</v>
      </c>
    </row>
    <row r="46" spans="1:53" s="11" customFormat="1" ht="11.25" customHeight="1" x14ac:dyDescent="0.2">
      <c r="A46" s="233" t="s">
        <v>133</v>
      </c>
      <c r="B46" s="237" t="s">
        <v>215</v>
      </c>
      <c r="C46" s="234" t="str">
        <f>_xll.qlIMMNextCode(C45,FALSE,Trigger)</f>
        <v>Q7</v>
      </c>
      <c r="D46" s="288">
        <f>_xll.qlIMMdate(C46,Evaluationdate)</f>
        <v>42963</v>
      </c>
      <c r="E46" s="233" t="str">
        <f t="shared" si="12"/>
        <v>Euribor3M</v>
      </c>
      <c r="F46" s="291">
        <v>0</v>
      </c>
      <c r="G46" s="236" t="str">
        <f t="shared" si="13"/>
        <v>EUR3MFUTQ7</v>
      </c>
      <c r="H46" s="237" t="str">
        <f>IFERROR(_xll.qlFuturesRateHelper(,G46,B46,D46,E46,F46,Permanent,Trigger,ObjectOverwrite),"--")</f>
        <v>--</v>
      </c>
      <c r="I46" s="233" t="b">
        <f>AND(_xll.qlIMMIsIMMcode(C46,TRUE,Trigger),H46&lt;&gt;"--")</f>
        <v>0</v>
      </c>
      <c r="K46" s="231" t="str">
        <f t="shared" si="16"/>
        <v>SW</v>
      </c>
      <c r="L46" s="231" t="str">
        <f t="shared" si="14"/>
        <v>14M</v>
      </c>
      <c r="M46" s="105" t="str">
        <f t="shared" si="17"/>
        <v>--</v>
      </c>
      <c r="N46" s="105" t="b">
        <f t="shared" si="15"/>
        <v>0</v>
      </c>
      <c r="O46" s="232">
        <v>1</v>
      </c>
      <c r="P46" s="232">
        <v>1</v>
      </c>
      <c r="Q46" s="105" t="str">
        <v>obj_00a01#0000</v>
      </c>
      <c r="R46" s="105" t="str">
        <f>_xll.qlRateHelperQuoteName(Q46)</f>
        <v>EUR3MSW31Y=</v>
      </c>
      <c r="S46" s="66">
        <f>_xll.qlRateHelperQuoteValue(Q46)</f>
        <v>1.519037633E-2</v>
      </c>
      <c r="T46" s="232"/>
      <c r="U46" s="29">
        <f>_xll.qlRateHelperEarliestDate(Q46)</f>
        <v>42248</v>
      </c>
      <c r="V46" s="29">
        <f>_xll.qlRateHelperLatestDate(Q46)</f>
        <v>53573</v>
      </c>
      <c r="W46" s="105"/>
      <c r="AA46" s="70"/>
      <c r="AU46" s="28" t="s">
        <v>99</v>
      </c>
      <c r="AV46" s="29">
        <f>_xll.qlInterestRateIndexFixingDate(IborIndex&amp;Tenor,AW46,Trigger)</f>
        <v>42306</v>
      </c>
      <c r="AW46" s="29">
        <f>_xll.qlCalendarAdvance(Calendar,AW45,AU46,"f",,Trigger)</f>
        <v>42310</v>
      </c>
      <c r="AX46" s="29">
        <f>_xll.qlInterestRateIndexMaturity(IborIndex&amp;Tenor,AW46,Trigger)</f>
        <v>42402</v>
      </c>
      <c r="AY46" s="66">
        <f>_xll.qlIndexFixing($Z$5,AV46,TRUE,Trigger)</f>
        <v>-3.3920869267803962E-4</v>
      </c>
      <c r="AZ46" s="66">
        <f>_xll.qlIndexFixing($BB$1,AV46,TRUE,Trigger)</f>
        <v>-2.9123339915410295E-4</v>
      </c>
      <c r="BA46" s="188">
        <f t="shared" si="5"/>
        <v>-0.47975293523936668</v>
      </c>
    </row>
    <row r="47" spans="1:53" s="11" customFormat="1" ht="11.25" customHeight="1" x14ac:dyDescent="0.2">
      <c r="D47" s="108"/>
      <c r="H47" s="108"/>
      <c r="K47" s="231" t="str">
        <f t="shared" si="16"/>
        <v>SW</v>
      </c>
      <c r="L47" s="231" t="str">
        <f t="shared" si="14"/>
        <v>15M</v>
      </c>
      <c r="M47" s="105" t="str">
        <f t="shared" si="17"/>
        <v>--</v>
      </c>
      <c r="N47" s="105" t="b">
        <f t="shared" si="15"/>
        <v>0</v>
      </c>
      <c r="O47" s="232">
        <v>1</v>
      </c>
      <c r="P47" s="232">
        <v>1</v>
      </c>
      <c r="Q47" s="105" t="str">
        <v>obj_00a1a#0000</v>
      </c>
      <c r="R47" s="105" t="str">
        <f>_xll.qlRateHelperQuoteName(Q47)</f>
        <v>EUR3MSW32Y=</v>
      </c>
      <c r="S47" s="66">
        <f>_xll.qlRateHelperQuoteValue(Q47)</f>
        <v>1.5222510199999999E-2</v>
      </c>
      <c r="T47" s="232"/>
      <c r="U47" s="29">
        <f>_xll.qlRateHelperEarliestDate(Q47)</f>
        <v>42248</v>
      </c>
      <c r="V47" s="29">
        <f>_xll.qlRateHelperLatestDate(Q47)</f>
        <v>53937</v>
      </c>
      <c r="W47" s="105"/>
      <c r="AA47" s="70"/>
      <c r="AU47" s="28" t="s">
        <v>99</v>
      </c>
      <c r="AV47" s="29">
        <f>_xll.qlInterestRateIndexFixingDate(IborIndex&amp;Tenor,AW47,Trigger)</f>
        <v>42307</v>
      </c>
      <c r="AW47" s="29">
        <f>_xll.qlCalendarAdvance(Calendar,AW46,AU47,"f",,Trigger)</f>
        <v>42311</v>
      </c>
      <c r="AX47" s="29">
        <f>_xll.qlInterestRateIndexMaturity(IborIndex&amp;Tenor,AW47,Trigger)</f>
        <v>42403</v>
      </c>
      <c r="AY47" s="66">
        <f>_xll.qlIndexFixing($Z$5,AV47,TRUE,Trigger)</f>
        <v>-3.393967463298207E-4</v>
      </c>
      <c r="AZ47" s="66">
        <f>_xll.qlIndexFixing($BB$1,AV47,TRUE,Trigger)</f>
        <v>-2.9174452158326652E-4</v>
      </c>
      <c r="BA47" s="188">
        <f t="shared" si="5"/>
        <v>-0.47652224746554184</v>
      </c>
    </row>
    <row r="48" spans="1:53" s="11" customFormat="1" ht="11.25" customHeight="1" x14ac:dyDescent="0.2">
      <c r="A48" s="19"/>
      <c r="B48" s="19"/>
      <c r="C48" s="19"/>
      <c r="D48" s="107"/>
      <c r="E48" s="19"/>
      <c r="F48" s="17"/>
      <c r="G48" s="4" t="s">
        <v>3</v>
      </c>
      <c r="H48" s="246" t="str">
        <f>_xll.qlEuribor(,Tenor,,Permanent,Trigger,ObjectOverwrite)</f>
        <v>obj_00842#0001</v>
      </c>
      <c r="K48" s="231" t="str">
        <f t="shared" si="16"/>
        <v>SW</v>
      </c>
      <c r="L48" s="231" t="str">
        <f t="shared" si="14"/>
        <v>16M</v>
      </c>
      <c r="M48" s="105" t="str">
        <f t="shared" si="17"/>
        <v>--</v>
      </c>
      <c r="N48" s="105" t="b">
        <f t="shared" si="15"/>
        <v>0</v>
      </c>
      <c r="O48" s="232">
        <v>1</v>
      </c>
      <c r="P48" s="232">
        <v>1</v>
      </c>
      <c r="Q48" s="105" t="str">
        <v>obj_00a18#0000</v>
      </c>
      <c r="R48" s="105" t="str">
        <f>_xll.qlRateHelperQuoteName(Q48)</f>
        <v>EUR3MSW33Y=</v>
      </c>
      <c r="S48" s="66">
        <f>_xll.qlRateHelperQuoteValue(Q48)</f>
        <v>1.5256198E-2</v>
      </c>
      <c r="T48" s="232"/>
      <c r="U48" s="29">
        <f>_xll.qlRateHelperEarliestDate(Q48)</f>
        <v>42248</v>
      </c>
      <c r="V48" s="29">
        <f>_xll.qlRateHelperLatestDate(Q48)</f>
        <v>54302</v>
      </c>
      <c r="W48" s="105"/>
      <c r="AA48" s="70"/>
      <c r="AU48" s="28" t="s">
        <v>99</v>
      </c>
      <c r="AV48" s="29">
        <f>_xll.qlInterestRateIndexFixingDate(IborIndex&amp;Tenor,AW48,Trigger)</f>
        <v>42310</v>
      </c>
      <c r="AW48" s="29">
        <f>_xll.qlCalendarAdvance(Calendar,AW47,AU48,"f",,Trigger)</f>
        <v>42312</v>
      </c>
      <c r="AX48" s="29">
        <f>_xll.qlInterestRateIndexMaturity(IborIndex&amp;Tenor,AW48,Trigger)</f>
        <v>42404</v>
      </c>
      <c r="AY48" s="66">
        <f>_xll.qlIndexFixing($Z$5,AV48,TRUE,Trigger)</f>
        <v>-3.3958416909321678E-4</v>
      </c>
      <c r="AZ48" s="66">
        <f>_xll.qlIndexFixing($BB$1,AV48,TRUE,Trigger)</f>
        <v>-2.9232480765289709E-4</v>
      </c>
      <c r="BA48" s="188">
        <f t="shared" si="5"/>
        <v>-0.47259361440319692</v>
      </c>
    </row>
    <row r="49" spans="1:53" s="11" customFormat="1" ht="11.25" customHeight="1" x14ac:dyDescent="0.2">
      <c r="A49" s="4" t="s">
        <v>7</v>
      </c>
      <c r="B49" s="4" t="s">
        <v>33</v>
      </c>
      <c r="C49" s="4" t="s">
        <v>4</v>
      </c>
      <c r="D49" s="4" t="s">
        <v>6</v>
      </c>
      <c r="E49" s="4" t="s">
        <v>5</v>
      </c>
      <c r="F49" s="4" t="s">
        <v>126</v>
      </c>
      <c r="G49" s="4" t="s">
        <v>106</v>
      </c>
      <c r="H49" s="4" t="s">
        <v>28</v>
      </c>
      <c r="I49" s="4" t="s">
        <v>29</v>
      </c>
      <c r="K49" s="231" t="str">
        <f t="shared" si="16"/>
        <v>SW</v>
      </c>
      <c r="L49" s="231" t="str">
        <f t="shared" si="14"/>
        <v>17M</v>
      </c>
      <c r="M49" s="105" t="str">
        <f t="shared" si="17"/>
        <v>--</v>
      </c>
      <c r="N49" s="105" t="b">
        <f t="shared" si="15"/>
        <v>0</v>
      </c>
      <c r="O49" s="232">
        <v>1</v>
      </c>
      <c r="P49" s="232">
        <v>1</v>
      </c>
      <c r="Q49" s="105" t="str">
        <v>obj_00a04#0000</v>
      </c>
      <c r="R49" s="105" t="str">
        <f>_xll.qlRateHelperQuoteName(Q49)</f>
        <v>EUR3MSW34Y=</v>
      </c>
      <c r="S49" s="66">
        <f>_xll.qlRateHelperQuoteValue(Q49)</f>
        <v>1.5287931130000001E-2</v>
      </c>
      <c r="T49" s="232"/>
      <c r="U49" s="29">
        <f>_xll.qlRateHelperEarliestDate(Q49)</f>
        <v>42248</v>
      </c>
      <c r="V49" s="29">
        <f>_xll.qlRateHelperLatestDate(Q49)</f>
        <v>54667</v>
      </c>
      <c r="W49" s="105"/>
      <c r="AA49" s="70"/>
      <c r="AU49" s="28" t="s">
        <v>99</v>
      </c>
      <c r="AV49" s="29">
        <f>_xll.qlInterestRateIndexFixingDate(IborIndex&amp;Tenor,AW49,Trigger)</f>
        <v>42311</v>
      </c>
      <c r="AW49" s="29">
        <f>_xll.qlCalendarAdvance(Calendar,AW48,AU49,"f",,Trigger)</f>
        <v>42313</v>
      </c>
      <c r="AX49" s="29">
        <f>_xll.qlInterestRateIndexMaturity(IborIndex&amp;Tenor,AW49,Trigger)</f>
        <v>42405</v>
      </c>
      <c r="AY49" s="66">
        <f>_xll.qlIndexFixing($Z$5,AV49,TRUE,Trigger)</f>
        <v>-3.3977091008241051E-4</v>
      </c>
      <c r="AZ49" s="66">
        <f>_xll.qlIndexFixing($BB$1,AV49,TRUE,Trigger)</f>
        <v>-2.9296998168752881E-4</v>
      </c>
      <c r="BA49" s="188">
        <f t="shared" si="5"/>
        <v>-0.46800928394881697</v>
      </c>
    </row>
    <row r="50" spans="1:53" s="11" customFormat="1" ht="11.25" customHeight="1" x14ac:dyDescent="0.2">
      <c r="A50" s="99" t="s">
        <v>122</v>
      </c>
      <c r="B50" s="89" t="s">
        <v>31</v>
      </c>
      <c r="C50" s="100" t="s">
        <v>216</v>
      </c>
      <c r="D50" s="100" t="s">
        <v>212</v>
      </c>
      <c r="E50" s="100" t="s">
        <v>214</v>
      </c>
      <c r="F50" s="100" t="s">
        <v>213</v>
      </c>
      <c r="G50" s="218" t="str">
        <f t="shared" ref="G50:G81" si="18">UPPER(Currency)&amp;Tenor&amp;A50&amp;B50&amp;"="</f>
        <v>EUR3MSW1Y=</v>
      </c>
      <c r="H50" s="100" t="str">
        <f>IFERROR(_xll.qlSwapRateHelper2(,G50,2,B50,Calendar,E50,D50,F50,$H$48,0,C50,,Permanent,Trigger,ObjectOverwrite),"--")</f>
        <v>--</v>
      </c>
      <c r="I50" s="101" t="b">
        <v>0</v>
      </c>
      <c r="K50" s="231" t="str">
        <f t="shared" si="16"/>
        <v>SW</v>
      </c>
      <c r="L50" s="231" t="str">
        <f t="shared" si="14"/>
        <v>18M</v>
      </c>
      <c r="M50" s="105" t="str">
        <f t="shared" si="17"/>
        <v>--</v>
      </c>
      <c r="N50" s="105" t="b">
        <f t="shared" si="15"/>
        <v>0</v>
      </c>
      <c r="O50" s="232">
        <v>1</v>
      </c>
      <c r="P50" s="232">
        <v>1</v>
      </c>
      <c r="Q50" s="105" t="str">
        <v>obj_00a14#0000</v>
      </c>
      <c r="R50" s="105" t="str">
        <f>_xll.qlRateHelperQuoteName(Q50)</f>
        <v>EUR3MSW35Y=</v>
      </c>
      <c r="S50" s="66">
        <f>_xll.qlRateHelperQuoteValue(Q50)</f>
        <v>1.531726106E-2</v>
      </c>
      <c r="T50" s="232"/>
      <c r="U50" s="29">
        <f>_xll.qlRateHelperEarliestDate(Q50)</f>
        <v>42248</v>
      </c>
      <c r="V50" s="29">
        <f>_xll.qlRateHelperLatestDate(Q50)</f>
        <v>55032</v>
      </c>
      <c r="W50" s="105"/>
      <c r="AA50" s="70"/>
      <c r="AU50" s="28" t="s">
        <v>99</v>
      </c>
      <c r="AV50" s="29">
        <f>_xll.qlInterestRateIndexFixingDate(IborIndex&amp;Tenor,AW50,Trigger)</f>
        <v>42312</v>
      </c>
      <c r="AW50" s="29">
        <f>_xll.qlCalendarAdvance(Calendar,AW49,AU50,"f",,Trigger)</f>
        <v>42314</v>
      </c>
      <c r="AX50" s="29">
        <f>_xll.qlInterestRateIndexMaturity(IborIndex&amp;Tenor,AW50,Trigger)</f>
        <v>42408</v>
      </c>
      <c r="AY50" s="66">
        <f>_xll.qlIndexFixing($Z$5,AV50,TRUE,Trigger)</f>
        <v>-3.399788153865487E-4</v>
      </c>
      <c r="AZ50" s="66">
        <f>_xll.qlIndexFixing($BB$1,AV50,TRUE,Trigger)</f>
        <v>-2.9542262089642552E-4</v>
      </c>
      <c r="BA50" s="188">
        <f t="shared" si="5"/>
        <v>-0.44556194490123185</v>
      </c>
    </row>
    <row r="51" spans="1:53" s="11" customFormat="1" ht="11.25" customHeight="1" x14ac:dyDescent="0.2">
      <c r="A51" s="99" t="s">
        <v>122</v>
      </c>
      <c r="B51" s="89" t="s">
        <v>77</v>
      </c>
      <c r="C51" s="100" t="s">
        <v>216</v>
      </c>
      <c r="D51" s="100" t="s">
        <v>212</v>
      </c>
      <c r="E51" s="100" t="s">
        <v>214</v>
      </c>
      <c r="F51" s="100" t="s">
        <v>213</v>
      </c>
      <c r="G51" s="218" t="str">
        <f t="shared" si="18"/>
        <v>EUR3MSW13M=</v>
      </c>
      <c r="H51" s="100" t="str">
        <f>IFERROR(_xll.qlSwapRateHelper2(,G51,2,B51,Calendar,E51,D51,F51,$H$48,0,C51,,Permanent,Trigger,ObjectOverwrite),"--")</f>
        <v>--</v>
      </c>
      <c r="I51" s="101" t="b">
        <v>0</v>
      </c>
      <c r="K51" s="231" t="str">
        <f t="shared" si="16"/>
        <v>SW</v>
      </c>
      <c r="L51" s="231" t="str">
        <f t="shared" si="14"/>
        <v>19M</v>
      </c>
      <c r="M51" s="105" t="str">
        <f t="shared" si="17"/>
        <v>--</v>
      </c>
      <c r="N51" s="105" t="b">
        <f t="shared" si="15"/>
        <v>0</v>
      </c>
      <c r="O51" s="232">
        <v>1</v>
      </c>
      <c r="P51" s="232">
        <v>1</v>
      </c>
      <c r="Q51" s="105" t="str">
        <v>obj_00a10#0000</v>
      </c>
      <c r="R51" s="105" t="str">
        <f>_xll.qlRateHelperQuoteName(Q51)</f>
        <v>EUR3MSW36Y=</v>
      </c>
      <c r="S51" s="66">
        <f>_xll.qlRateHelperQuoteValue(Q51)</f>
        <v>1.534277341E-2</v>
      </c>
      <c r="T51" s="232"/>
      <c r="U51" s="29">
        <f>_xll.qlRateHelperEarliestDate(Q51)</f>
        <v>42248</v>
      </c>
      <c r="V51" s="29">
        <f>_xll.qlRateHelperLatestDate(Q51)</f>
        <v>55397</v>
      </c>
      <c r="W51" s="105"/>
      <c r="AA51" s="70"/>
      <c r="AU51" s="28" t="s">
        <v>99</v>
      </c>
      <c r="AV51" s="29">
        <f>_xll.qlInterestRateIndexFixingDate(IborIndex&amp;Tenor,AW51,Trigger)</f>
        <v>42313</v>
      </c>
      <c r="AW51" s="29">
        <f>_xll.qlCalendarAdvance(Calendar,AW50,AU51,"f",,Trigger)</f>
        <v>42317</v>
      </c>
      <c r="AX51" s="29">
        <f>_xll.qlInterestRateIndexMaturity(IborIndex&amp;Tenor,AW51,Trigger)</f>
        <v>42409</v>
      </c>
      <c r="AY51" s="66">
        <f>_xll.qlIndexFixing($Z$5,AV51,TRUE,Trigger)</f>
        <v>-3.4051002388735263E-4</v>
      </c>
      <c r="AZ51" s="66">
        <f>_xll.qlIndexFixing($BB$1,AV51,TRUE,Trigger)</f>
        <v>-2.9611404392330655E-4</v>
      </c>
      <c r="BA51" s="188">
        <f t="shared" si="5"/>
        <v>-0.44395979964046078</v>
      </c>
    </row>
    <row r="52" spans="1:53" s="11" customFormat="1" ht="11.25" customHeight="1" x14ac:dyDescent="0.2">
      <c r="A52" s="99" t="s">
        <v>122</v>
      </c>
      <c r="B52" s="89" t="s">
        <v>78</v>
      </c>
      <c r="C52" s="100" t="s">
        <v>216</v>
      </c>
      <c r="D52" s="100" t="s">
        <v>212</v>
      </c>
      <c r="E52" s="100" t="s">
        <v>214</v>
      </c>
      <c r="F52" s="100" t="s">
        <v>213</v>
      </c>
      <c r="G52" s="218" t="str">
        <f t="shared" si="18"/>
        <v>EUR3MSW14M=</v>
      </c>
      <c r="H52" s="100" t="str">
        <f>IFERROR(_xll.qlSwapRateHelper2(,G52,2,B52,Calendar,E52,D52,F52,$H$48,0,C52,,Permanent,Trigger,ObjectOverwrite),"--")</f>
        <v>--</v>
      </c>
      <c r="I52" s="101" t="b">
        <v>0</v>
      </c>
      <c r="K52" s="231" t="str">
        <f t="shared" si="16"/>
        <v>SW</v>
      </c>
      <c r="L52" s="231" t="str">
        <f t="shared" si="14"/>
        <v>20M</v>
      </c>
      <c r="M52" s="105" t="str">
        <f t="shared" si="17"/>
        <v>--</v>
      </c>
      <c r="N52" s="105" t="b">
        <f t="shared" si="15"/>
        <v>0</v>
      </c>
      <c r="O52" s="232">
        <v>1</v>
      </c>
      <c r="P52" s="232">
        <v>1</v>
      </c>
      <c r="Q52" s="105" t="str">
        <v>obj_00a11#0000</v>
      </c>
      <c r="R52" s="105" t="str">
        <f>_xll.qlRateHelperQuoteName(Q52)</f>
        <v>EUR3MSW37Y=</v>
      </c>
      <c r="S52" s="66">
        <f>_xll.qlRateHelperQuoteValue(Q52)</f>
        <v>1.5364007420000001E-2</v>
      </c>
      <c r="T52" s="232"/>
      <c r="U52" s="29">
        <f>_xll.qlRateHelperEarliestDate(Q52)</f>
        <v>42248</v>
      </c>
      <c r="V52" s="29">
        <f>_xll.qlRateHelperLatestDate(Q52)</f>
        <v>55764</v>
      </c>
      <c r="W52" s="105"/>
      <c r="AA52" s="70"/>
      <c r="AU52" s="28" t="s">
        <v>99</v>
      </c>
      <c r="AV52" s="29">
        <f>_xll.qlInterestRateIndexFixingDate(IborIndex&amp;Tenor,AW52,Trigger)</f>
        <v>42314</v>
      </c>
      <c r="AW52" s="29">
        <f>_xll.qlCalendarAdvance(Calendar,AW51,AU52,"f",,Trigger)</f>
        <v>42318</v>
      </c>
      <c r="AX52" s="29">
        <f>_xll.qlInterestRateIndexMaturity(IborIndex&amp;Tenor,AW52,Trigger)</f>
        <v>42410</v>
      </c>
      <c r="AY52" s="66">
        <f>_xll.qlIndexFixing($Z$5,AV52,TRUE,Trigger)</f>
        <v>-3.4069257804218895E-4</v>
      </c>
      <c r="AZ52" s="66">
        <f>_xll.qlIndexFixing($BB$1,AV52,TRUE,Trigger)</f>
        <v>-2.9701952263010329E-4</v>
      </c>
      <c r="BA52" s="188">
        <f t="shared" si="5"/>
        <v>-0.4367305541208566</v>
      </c>
    </row>
    <row r="53" spans="1:53" s="11" customFormat="1" ht="11.25" customHeight="1" x14ac:dyDescent="0.2">
      <c r="A53" s="99" t="s">
        <v>122</v>
      </c>
      <c r="B53" s="89" t="s">
        <v>79</v>
      </c>
      <c r="C53" s="100" t="s">
        <v>216</v>
      </c>
      <c r="D53" s="100" t="s">
        <v>212</v>
      </c>
      <c r="E53" s="100" t="s">
        <v>214</v>
      </c>
      <c r="F53" s="100" t="s">
        <v>213</v>
      </c>
      <c r="G53" s="218" t="str">
        <f t="shared" si="18"/>
        <v>EUR3MSW15M=</v>
      </c>
      <c r="H53" s="100" t="str">
        <f>IFERROR(_xll.qlSwapRateHelper2(,G53,2,B53,Calendar,E53,D53,F53,$H$48,0,C53,,Permanent,Trigger,ObjectOverwrite),"--")</f>
        <v>--</v>
      </c>
      <c r="I53" s="101" t="b">
        <v>0</v>
      </c>
      <c r="K53" s="231" t="str">
        <f t="shared" si="16"/>
        <v>SW</v>
      </c>
      <c r="L53" s="231" t="str">
        <f t="shared" si="14"/>
        <v>21M</v>
      </c>
      <c r="M53" s="105" t="str">
        <f t="shared" si="17"/>
        <v>--</v>
      </c>
      <c r="N53" s="105" t="b">
        <f t="shared" si="15"/>
        <v>0</v>
      </c>
      <c r="O53" s="232">
        <v>1</v>
      </c>
      <c r="P53" s="232">
        <v>1</v>
      </c>
      <c r="Q53" s="105" t="str">
        <v>obj_00a0f#0000</v>
      </c>
      <c r="R53" s="105" t="str">
        <f>_xll.qlRateHelperQuoteName(Q53)</f>
        <v>EUR3MSW38Y=</v>
      </c>
      <c r="S53" s="66">
        <f>_xll.qlRateHelperQuoteValue(Q53)</f>
        <v>1.5377666969999999E-2</v>
      </c>
      <c r="T53" s="232"/>
      <c r="U53" s="29">
        <f>_xll.qlRateHelperEarliestDate(Q53)</f>
        <v>42248</v>
      </c>
      <c r="V53" s="29">
        <f>_xll.qlRateHelperLatestDate(Q53)</f>
        <v>56128</v>
      </c>
      <c r="W53" s="105"/>
      <c r="AA53" s="70"/>
      <c r="AU53" s="28" t="s">
        <v>99</v>
      </c>
      <c r="AV53" s="29">
        <f>_xll.qlInterestRateIndexFixingDate(IborIndex&amp;Tenor,AW53,Trigger)</f>
        <v>42317</v>
      </c>
      <c r="AW53" s="29">
        <f>_xll.qlCalendarAdvance(Calendar,AW52,AU53,"f",,Trigger)</f>
        <v>42319</v>
      </c>
      <c r="AX53" s="29">
        <f>_xll.qlInterestRateIndexMaturity(IborIndex&amp;Tenor,AW53,Trigger)</f>
        <v>42411</v>
      </c>
      <c r="AY53" s="66">
        <f>_xll.qlIndexFixing($Z$5,AV53,TRUE,Trigger)</f>
        <v>-3.4087413631321502E-4</v>
      </c>
      <c r="AZ53" s="66">
        <f>_xll.qlIndexFixing($BB$1,AV53,TRUE,Trigger)</f>
        <v>-2.9796423524867163E-4</v>
      </c>
      <c r="BA53" s="188">
        <f t="shared" si="5"/>
        <v>-0.42909901064543393</v>
      </c>
    </row>
    <row r="54" spans="1:53" s="11" customFormat="1" ht="11.25" customHeight="1" x14ac:dyDescent="0.2">
      <c r="A54" s="99" t="s">
        <v>122</v>
      </c>
      <c r="B54" s="89" t="s">
        <v>80</v>
      </c>
      <c r="C54" s="100" t="s">
        <v>216</v>
      </c>
      <c r="D54" s="100" t="s">
        <v>212</v>
      </c>
      <c r="E54" s="100" t="s">
        <v>214</v>
      </c>
      <c r="F54" s="100" t="s">
        <v>213</v>
      </c>
      <c r="G54" s="218" t="str">
        <f t="shared" si="18"/>
        <v>EUR3MSW16M=</v>
      </c>
      <c r="H54" s="100" t="str">
        <f>IFERROR(_xll.qlSwapRateHelper2(,G54,2,B54,Calendar,E54,D54,F54,$H$48,0,C54,,Permanent,Trigger,ObjectOverwrite),"--")</f>
        <v>--</v>
      </c>
      <c r="I54" s="101" t="b">
        <v>0</v>
      </c>
      <c r="K54" s="231" t="str">
        <f t="shared" si="16"/>
        <v>SW</v>
      </c>
      <c r="L54" s="231" t="str">
        <f t="shared" si="14"/>
        <v>22M</v>
      </c>
      <c r="M54" s="105" t="str">
        <f t="shared" si="17"/>
        <v>--</v>
      </c>
      <c r="N54" s="105" t="b">
        <f t="shared" si="15"/>
        <v>0</v>
      </c>
      <c r="O54" s="232">
        <v>1</v>
      </c>
      <c r="P54" s="232">
        <v>1</v>
      </c>
      <c r="Q54" s="105" t="str">
        <v>obj_00a13#0000</v>
      </c>
      <c r="R54" s="105" t="str">
        <f>_xll.qlRateHelperQuoteName(Q54)</f>
        <v>EUR3MSW39Y=</v>
      </c>
      <c r="S54" s="66">
        <f>_xll.qlRateHelperQuoteValue(Q54)</f>
        <v>1.538345357E-2</v>
      </c>
      <c r="T54" s="232"/>
      <c r="U54" s="29">
        <f>_xll.qlRateHelperEarliestDate(Q54)</f>
        <v>42248</v>
      </c>
      <c r="V54" s="29">
        <f>_xll.qlRateHelperLatestDate(Q54)</f>
        <v>56493</v>
      </c>
      <c r="W54" s="105"/>
      <c r="AA54" s="70"/>
      <c r="AU54" s="28" t="s">
        <v>99</v>
      </c>
      <c r="AV54" s="29">
        <f>_xll.qlInterestRateIndexFixingDate(IborIndex&amp;Tenor,AW54,Trigger)</f>
        <v>42318</v>
      </c>
      <c r="AW54" s="29">
        <f>_xll.qlCalendarAdvance(Calendar,AW53,AU54,"f",,Trigger)</f>
        <v>42320</v>
      </c>
      <c r="AX54" s="29">
        <f>_xll.qlInterestRateIndexMaturity(IborIndex&amp;Tenor,AW54,Trigger)</f>
        <v>42412</v>
      </c>
      <c r="AY54" s="66">
        <f>_xll.qlIndexFixing($Z$5,AV54,TRUE,Trigger)</f>
        <v>-3.4105464488348004E-4</v>
      </c>
      <c r="AZ54" s="66">
        <f>_xll.qlIndexFixing($BB$1,AV54,TRUE,Trigger)</f>
        <v>-2.989439061152754E-4</v>
      </c>
      <c r="BA54" s="188">
        <f t="shared" si="5"/>
        <v>-0.42110738768204642</v>
      </c>
    </row>
    <row r="55" spans="1:53" s="11" customFormat="1" ht="11.25" customHeight="1" x14ac:dyDescent="0.2">
      <c r="A55" s="99" t="s">
        <v>122</v>
      </c>
      <c r="B55" s="89" t="s">
        <v>81</v>
      </c>
      <c r="C55" s="100" t="s">
        <v>216</v>
      </c>
      <c r="D55" s="100" t="s">
        <v>212</v>
      </c>
      <c r="E55" s="100" t="s">
        <v>214</v>
      </c>
      <c r="F55" s="100" t="s">
        <v>213</v>
      </c>
      <c r="G55" s="218" t="str">
        <f t="shared" si="18"/>
        <v>EUR3MSW17M=</v>
      </c>
      <c r="H55" s="100" t="str">
        <f>IFERROR(_xll.qlSwapRateHelper2(,G55,2,B55,Calendar,E55,D55,F55,$H$48,0,C55,,Permanent,Trigger,ObjectOverwrite),"--")</f>
        <v>--</v>
      </c>
      <c r="I55" s="101" t="b">
        <v>0</v>
      </c>
      <c r="K55" s="231" t="str">
        <f t="shared" si="16"/>
        <v>SW</v>
      </c>
      <c r="L55" s="231" t="str">
        <f t="shared" si="14"/>
        <v>23M</v>
      </c>
      <c r="M55" s="105" t="str">
        <f t="shared" si="17"/>
        <v>--</v>
      </c>
      <c r="N55" s="105" t="b">
        <f t="shared" si="15"/>
        <v>0</v>
      </c>
      <c r="O55" s="232">
        <v>1</v>
      </c>
      <c r="P55" s="232">
        <v>1</v>
      </c>
      <c r="Q55" s="105" t="str">
        <v>obj_00a20#0000</v>
      </c>
      <c r="R55" s="105" t="str">
        <f>_xll.qlRateHelperQuoteName(Q55)</f>
        <v>EUR3MSW40Y=</v>
      </c>
      <c r="S55" s="66">
        <f>_xll.qlRateHelperQuoteValue(Q55)</f>
        <v>1.538E-2</v>
      </c>
      <c r="T55" s="232"/>
      <c r="U55" s="29">
        <f>_xll.qlRateHelperEarliestDate(Q55)</f>
        <v>42248</v>
      </c>
      <c r="V55" s="29">
        <f>_xll.qlRateHelperLatestDate(Q55)</f>
        <v>56858</v>
      </c>
      <c r="W55" s="105"/>
      <c r="AA55" s="70"/>
      <c r="AU55" s="28" t="s">
        <v>99</v>
      </c>
      <c r="AV55" s="29">
        <f>_xll.qlInterestRateIndexFixingDate(IborIndex&amp;Tenor,AW55,Trigger)</f>
        <v>42319</v>
      </c>
      <c r="AW55" s="29">
        <f>_xll.qlCalendarAdvance(Calendar,AW54,AU55,"f",,Trigger)</f>
        <v>42321</v>
      </c>
      <c r="AX55" s="29">
        <f>_xll.qlInterestRateIndexMaturity(IborIndex&amp;Tenor,AW55,Trigger)</f>
        <v>42415</v>
      </c>
      <c r="AY55" s="66">
        <f>_xll.qlIndexFixing($Z$5,AV55,TRUE,Trigger)</f>
        <v>-3.4121487685207066E-4</v>
      </c>
      <c r="AZ55" s="66">
        <f>_xll.qlIndexFixing($BB$1,AV55,TRUE,Trigger)</f>
        <v>-3.0150568655357499E-4</v>
      </c>
      <c r="BA55" s="188">
        <f t="shared" si="5"/>
        <v>-0.39709190298495678</v>
      </c>
    </row>
    <row r="56" spans="1:53" s="11" customFormat="1" ht="11.25" customHeight="1" x14ac:dyDescent="0.2">
      <c r="A56" s="99" t="s">
        <v>122</v>
      </c>
      <c r="B56" s="89" t="s">
        <v>82</v>
      </c>
      <c r="C56" s="100" t="s">
        <v>216</v>
      </c>
      <c r="D56" s="100" t="s">
        <v>212</v>
      </c>
      <c r="E56" s="100" t="s">
        <v>214</v>
      </c>
      <c r="F56" s="100" t="s">
        <v>213</v>
      </c>
      <c r="G56" s="218" t="str">
        <f t="shared" si="18"/>
        <v>EUR3MSW18M=</v>
      </c>
      <c r="H56" s="100" t="str">
        <f>IFERROR(_xll.qlSwapRateHelper2(,G56,2,B56,Calendar,E56,D56,F56,$H$48,0,C56,,Permanent,Trigger,ObjectOverwrite),"--")</f>
        <v>--</v>
      </c>
      <c r="I56" s="101" t="b">
        <v>0</v>
      </c>
      <c r="K56" s="231" t="str">
        <f t="shared" si="16"/>
        <v>SW</v>
      </c>
      <c r="L56" s="231" t="str">
        <f t="shared" si="14"/>
        <v>2Y</v>
      </c>
      <c r="M56" s="105" t="str">
        <f t="shared" si="17"/>
        <v>--</v>
      </c>
      <c r="N56" s="105" t="b">
        <f t="shared" si="15"/>
        <v>0</v>
      </c>
      <c r="O56" s="232">
        <v>1</v>
      </c>
      <c r="P56" s="232">
        <v>1</v>
      </c>
      <c r="Q56" s="105" t="str">
        <v>obj_00a1c#0000</v>
      </c>
      <c r="R56" s="105" t="str">
        <f>_xll.qlRateHelperQuoteName(Q56)</f>
        <v>EUR3MSW50Y=</v>
      </c>
      <c r="S56" s="66">
        <f>_xll.qlRateHelperQuoteValue(Q56)</f>
        <v>1.5049999999999999E-2</v>
      </c>
      <c r="T56" s="232"/>
      <c r="U56" s="29">
        <f>_xll.qlRateHelperEarliestDate(Q56)</f>
        <v>42248</v>
      </c>
      <c r="V56" s="29">
        <f>_xll.qlRateHelperLatestDate(Q56)</f>
        <v>60511</v>
      </c>
      <c r="W56" s="105"/>
      <c r="AA56" s="70"/>
      <c r="AU56" s="28" t="s">
        <v>99</v>
      </c>
      <c r="AV56" s="29">
        <f>_xll.qlInterestRateIndexFixingDate(IborIndex&amp;Tenor,AW56,Trigger)</f>
        <v>42320</v>
      </c>
      <c r="AW56" s="29">
        <f>_xll.qlCalendarAdvance(Calendar,AW55,AU56,"f",,Trigger)</f>
        <v>42324</v>
      </c>
      <c r="AX56" s="29">
        <f>_xll.qlInterestRateIndexMaturity(IborIndex&amp;Tenor,AW56,Trigger)</f>
        <v>42416</v>
      </c>
      <c r="AY56" s="66">
        <f>_xll.qlIndexFixing($Z$5,AV56,TRUE,Trigger)</f>
        <v>-3.4176509122740839E-4</v>
      </c>
      <c r="AZ56" s="66">
        <f>_xll.qlIndexFixing($BB$1,AV56,TRUE,Trigger)</f>
        <v>-3.0312665879427415E-4</v>
      </c>
      <c r="BA56" s="188">
        <f t="shared" si="5"/>
        <v>-0.3863843243313424</v>
      </c>
    </row>
    <row r="57" spans="1:53" s="11" customFormat="1" ht="11.25" customHeight="1" x14ac:dyDescent="0.2">
      <c r="A57" s="99" t="s">
        <v>122</v>
      </c>
      <c r="B57" s="89" t="s">
        <v>83</v>
      </c>
      <c r="C57" s="100" t="s">
        <v>216</v>
      </c>
      <c r="D57" s="100" t="s">
        <v>212</v>
      </c>
      <c r="E57" s="100" t="s">
        <v>214</v>
      </c>
      <c r="F57" s="100" t="s">
        <v>213</v>
      </c>
      <c r="G57" s="218" t="str">
        <f t="shared" si="18"/>
        <v>EUR3MSW19M=</v>
      </c>
      <c r="H57" s="100" t="str">
        <f>IFERROR(_xll.qlSwapRateHelper2(,G57,2,B57,Calendar,E57,D57,F57,$H$48,0,C57,,Permanent,Trigger,ObjectOverwrite),"--")</f>
        <v>--</v>
      </c>
      <c r="I57" s="101" t="b">
        <v>0</v>
      </c>
      <c r="K57" s="231" t="str">
        <f t="shared" si="16"/>
        <v>SW</v>
      </c>
      <c r="L57" s="231" t="str">
        <f t="shared" si="14"/>
        <v>2Y3M</v>
      </c>
      <c r="M57" s="105" t="str">
        <f t="shared" si="17"/>
        <v>--</v>
      </c>
      <c r="N57" s="105" t="b">
        <f t="shared" si="15"/>
        <v>0</v>
      </c>
      <c r="O57" s="232">
        <v>1</v>
      </c>
      <c r="P57" s="232">
        <v>1</v>
      </c>
      <c r="Q57" s="105" t="str">
        <v>obj_00a12#0000</v>
      </c>
      <c r="R57" s="105" t="str">
        <f>_xll.qlRateHelperQuoteName(Q57)</f>
        <v>EUR3MSW60Y=</v>
      </c>
      <c r="S57" s="66">
        <f>_xll.qlRateHelperQuoteValue(Q57)</f>
        <v>1.494E-2</v>
      </c>
      <c r="T57" s="232"/>
      <c r="U57" s="29">
        <f>_xll.qlRateHelperEarliestDate(Q57)</f>
        <v>42248</v>
      </c>
      <c r="V57" s="29">
        <f>_xll.qlRateHelperLatestDate(Q57)</f>
        <v>64164</v>
      </c>
      <c r="W57" s="105"/>
      <c r="AA57" s="70"/>
      <c r="AJ57" s="34" t="s">
        <v>175</v>
      </c>
      <c r="AU57" s="28" t="s">
        <v>99</v>
      </c>
      <c r="AV57" s="29">
        <f>_xll.qlInterestRateIndexFixingDate(IborIndex&amp;Tenor,AW57,Trigger)</f>
        <v>42321</v>
      </c>
      <c r="AW57" s="29">
        <f>_xll.qlCalendarAdvance(Calendar,AW56,AU57,"f",,Trigger)</f>
        <v>42325</v>
      </c>
      <c r="AX57" s="29">
        <f>_xll.qlInterestRateIndexMaturity(IborIndex&amp;Tenor,AW57,Trigger)</f>
        <v>42417</v>
      </c>
      <c r="AY57" s="66">
        <f>_xll.qlIndexFixing($Z$5,AV57,TRUE,Trigger)</f>
        <v>-3.4193952943606875E-4</v>
      </c>
      <c r="AZ57" s="66">
        <f>_xll.qlIndexFixing($BB$1,AV57,TRUE,Trigger)</f>
        <v>-3.0421698599453933E-4</v>
      </c>
      <c r="BA57" s="188">
        <f t="shared" si="5"/>
        <v>-0.37722543441529421</v>
      </c>
    </row>
    <row r="58" spans="1:53" s="11" customFormat="1" ht="11.25" customHeight="1" x14ac:dyDescent="0.2">
      <c r="A58" s="99" t="s">
        <v>122</v>
      </c>
      <c r="B58" s="89" t="s">
        <v>84</v>
      </c>
      <c r="C58" s="100" t="s">
        <v>216</v>
      </c>
      <c r="D58" s="100" t="s">
        <v>212</v>
      </c>
      <c r="E58" s="100" t="s">
        <v>214</v>
      </c>
      <c r="F58" s="100" t="s">
        <v>213</v>
      </c>
      <c r="G58" s="218" t="str">
        <f t="shared" si="18"/>
        <v>EUR3MSW20M=</v>
      </c>
      <c r="H58" s="100" t="str">
        <f>IFERROR(_xll.qlSwapRateHelper2(,G58,2,B58,Calendar,E58,D58,F58,$H$48,0,C58,,Permanent,Trigger,ObjectOverwrite),"--")</f>
        <v>--</v>
      </c>
      <c r="I58" s="101" t="b">
        <v>0</v>
      </c>
      <c r="K58" s="231" t="str">
        <f t="shared" si="16"/>
        <v>SW</v>
      </c>
      <c r="L58" s="231" t="str">
        <f t="shared" si="14"/>
        <v>2Y6M</v>
      </c>
      <c r="M58" s="105" t="str">
        <f t="shared" si="17"/>
        <v>--</v>
      </c>
      <c r="N58" s="105" t="b">
        <f t="shared" si="15"/>
        <v>0</v>
      </c>
      <c r="O58" s="232">
        <v>1</v>
      </c>
      <c r="P58" s="232">
        <v>1</v>
      </c>
      <c r="Q58" s="105" t="e">
        <v>#N/A</v>
      </c>
      <c r="R58" s="105" t="e">
        <f>_xll.qlRateHelperQuoteName(Q58)</f>
        <v>#VALUE!</v>
      </c>
      <c r="S58" s="66" t="e">
        <f>_xll.qlRateHelperQuoteValue(Q58)</f>
        <v>#VALUE!</v>
      </c>
      <c r="T58" s="232"/>
      <c r="U58" s="29" t="e">
        <f>_xll.qlRateHelperEarliestDate(Q58)</f>
        <v>#VALUE!</v>
      </c>
      <c r="V58" s="29" t="e">
        <f>_xll.qlRateHelperLatestDate(Q58)</f>
        <v>#VALUE!</v>
      </c>
      <c r="W58" s="105"/>
      <c r="AA58" s="70"/>
      <c r="AJ58" s="194">
        <f t="array" ref="AJ58">MAX(ABS(BA2:BA2366))/10000</f>
        <v>1.9375242014021618E-4</v>
      </c>
      <c r="AU58" s="28" t="s">
        <v>99</v>
      </c>
      <c r="AV58" s="29">
        <f>_xll.qlInterestRateIndexFixingDate(IborIndex&amp;Tenor,AW58,Trigger)</f>
        <v>42324</v>
      </c>
      <c r="AW58" s="29">
        <f>_xll.qlCalendarAdvance(Calendar,AW57,AU58,"f",,Trigger)</f>
        <v>42326</v>
      </c>
      <c r="AX58" s="29">
        <f>_xll.qlInterestRateIndexMaturity(IborIndex&amp;Tenor,AW58,Trigger)</f>
        <v>42418</v>
      </c>
      <c r="AY58" s="66">
        <f>_xll.qlIndexFixing($Z$5,AV58,TRUE,Trigger)</f>
        <v>-3.4211258627362458E-4</v>
      </c>
      <c r="AZ58" s="66">
        <f>_xll.qlIndexFixing($BB$1,AV58,TRUE,Trigger)</f>
        <v>-3.0531661751125223E-4</v>
      </c>
      <c r="BA58" s="188">
        <f t="shared" si="5"/>
        <v>-0.36795968762372355</v>
      </c>
    </row>
    <row r="59" spans="1:53" s="11" customFormat="1" ht="11.25" customHeight="1" x14ac:dyDescent="0.2">
      <c r="A59" s="99" t="s">
        <v>122</v>
      </c>
      <c r="B59" s="89" t="s">
        <v>85</v>
      </c>
      <c r="C59" s="100" t="s">
        <v>216</v>
      </c>
      <c r="D59" s="100" t="s">
        <v>212</v>
      </c>
      <c r="E59" s="100" t="s">
        <v>214</v>
      </c>
      <c r="F59" s="100" t="s">
        <v>213</v>
      </c>
      <c r="G59" s="218" t="str">
        <f t="shared" si="18"/>
        <v>EUR3MSW21M=</v>
      </c>
      <c r="H59" s="100" t="str">
        <f>IFERROR(_xll.qlSwapRateHelper2(,G59,2,B59,Calendar,E59,D59,F59,$H$48,0,C59,,Permanent,Trigger,ObjectOverwrite),"--")</f>
        <v>--</v>
      </c>
      <c r="I59" s="101" t="b">
        <v>0</v>
      </c>
      <c r="K59" s="231" t="str">
        <f t="shared" si="16"/>
        <v>SW</v>
      </c>
      <c r="L59" s="231" t="str">
        <f t="shared" si="14"/>
        <v>2Y9M</v>
      </c>
      <c r="M59" s="105" t="str">
        <f t="shared" si="17"/>
        <v>--</v>
      </c>
      <c r="N59" s="105" t="b">
        <f t="shared" si="15"/>
        <v>0</v>
      </c>
      <c r="O59" s="232">
        <v>1</v>
      </c>
      <c r="P59" s="232">
        <v>1</v>
      </c>
      <c r="Q59" s="105" t="e">
        <v>#N/A</v>
      </c>
      <c r="R59" s="105" t="e">
        <f>_xll.qlRateHelperQuoteName(Q59)</f>
        <v>#VALUE!</v>
      </c>
      <c r="S59" s="66" t="e">
        <f>_xll.qlRateHelperQuoteValue(Q59)</f>
        <v>#VALUE!</v>
      </c>
      <c r="T59" s="232"/>
      <c r="U59" s="29" t="e">
        <f>_xll.qlRateHelperEarliestDate(Q59)</f>
        <v>#VALUE!</v>
      </c>
      <c r="V59" s="29" t="e">
        <f>_xll.qlRateHelperLatestDate(Q59)</f>
        <v>#VALUE!</v>
      </c>
      <c r="W59" s="105"/>
      <c r="AA59" s="70"/>
      <c r="AU59" s="28" t="s">
        <v>99</v>
      </c>
      <c r="AV59" s="29">
        <f>_xll.qlInterestRateIndexFixingDate(IborIndex&amp;Tenor,AW59,Trigger)</f>
        <v>42325</v>
      </c>
      <c r="AW59" s="29">
        <f>_xll.qlCalendarAdvance(Calendar,AW58,AU59,"f",,Trigger)</f>
        <v>42327</v>
      </c>
      <c r="AX59" s="29">
        <f>_xll.qlInterestRateIndexMaturity(IborIndex&amp;Tenor,AW59,Trigger)</f>
        <v>42419</v>
      </c>
      <c r="AY59" s="66">
        <f>_xll.qlIndexFixing($Z$5,AV59,TRUE,Trigger)</f>
        <v>-3.4228420499763913E-4</v>
      </c>
      <c r="AZ59" s="66">
        <f>_xll.qlIndexFixing($BB$1,AV59,TRUE,Trigger)</f>
        <v>-3.0642127770674283E-4</v>
      </c>
      <c r="BA59" s="188">
        <f t="shared" si="5"/>
        <v>-0.35862927290896307</v>
      </c>
    </row>
    <row r="60" spans="1:53" s="11" customFormat="1" ht="11.25" customHeight="1" x14ac:dyDescent="0.2">
      <c r="A60" s="99" t="s">
        <v>122</v>
      </c>
      <c r="B60" s="89" t="s">
        <v>86</v>
      </c>
      <c r="C60" s="100" t="s">
        <v>216</v>
      </c>
      <c r="D60" s="100" t="s">
        <v>212</v>
      </c>
      <c r="E60" s="100" t="s">
        <v>214</v>
      </c>
      <c r="F60" s="100" t="s">
        <v>213</v>
      </c>
      <c r="G60" s="218" t="str">
        <f t="shared" si="18"/>
        <v>EUR3MSW22M=</v>
      </c>
      <c r="H60" s="100" t="str">
        <f>IFERROR(_xll.qlSwapRateHelper2(,G60,2,B60,Calendar,E60,D60,F60,$H$48,0,C60,,Permanent,Trigger,ObjectOverwrite),"--")</f>
        <v>--</v>
      </c>
      <c r="I60" s="101" t="b">
        <v>0</v>
      </c>
      <c r="K60" s="231" t="str">
        <f t="shared" si="16"/>
        <v>SW</v>
      </c>
      <c r="L60" s="231" t="str">
        <f t="shared" si="14"/>
        <v>3Y</v>
      </c>
      <c r="M60" s="105" t="str">
        <f t="shared" si="17"/>
        <v>obj_00a0c#0000</v>
      </c>
      <c r="N60" s="105" t="b">
        <f t="shared" si="15"/>
        <v>1</v>
      </c>
      <c r="O60" s="232">
        <v>1</v>
      </c>
      <c r="P60" s="232">
        <v>1</v>
      </c>
      <c r="Q60" s="105" t="e">
        <v>#N/A</v>
      </c>
      <c r="R60" s="105" t="e">
        <f>_xll.qlRateHelperQuoteName(Q60)</f>
        <v>#VALUE!</v>
      </c>
      <c r="S60" s="66" t="e">
        <f>_xll.qlRateHelperQuoteValue(Q60)</f>
        <v>#VALUE!</v>
      </c>
      <c r="T60" s="232"/>
      <c r="U60" s="29" t="e">
        <f>_xll.qlRateHelperEarliestDate(Q60)</f>
        <v>#VALUE!</v>
      </c>
      <c r="V60" s="29" t="e">
        <f>_xll.qlRateHelperLatestDate(Q60)</f>
        <v>#VALUE!</v>
      </c>
      <c r="W60" s="105"/>
      <c r="AA60" s="70"/>
      <c r="AU60" s="28" t="s">
        <v>99</v>
      </c>
      <c r="AV60" s="29">
        <f>_xll.qlInterestRateIndexFixingDate(IborIndex&amp;Tenor,AW60,Trigger)</f>
        <v>42326</v>
      </c>
      <c r="AW60" s="29">
        <f>_xll.qlCalendarAdvance(Calendar,AW59,AU60,"f",,Trigger)</f>
        <v>42328</v>
      </c>
      <c r="AX60" s="29">
        <f>_xll.qlInterestRateIndexMaturity(IborIndex&amp;Tenor,AW60,Trigger)</f>
        <v>42422</v>
      </c>
      <c r="AY60" s="66">
        <f>_xll.qlIndexFixing($Z$5,AV60,TRUE,Trigger)</f>
        <v>-3.4239002479995851E-4</v>
      </c>
      <c r="AZ60" s="66">
        <f>_xll.qlIndexFixing($BB$1,AV60,TRUE,Trigger)</f>
        <v>-3.0880633753988088E-4</v>
      </c>
      <c r="BA60" s="188">
        <f t="shared" si="5"/>
        <v>-0.33583687260077633</v>
      </c>
    </row>
    <row r="61" spans="1:53" s="11" customFormat="1" ht="11.25" customHeight="1" x14ac:dyDescent="0.2">
      <c r="A61" s="99" t="s">
        <v>122</v>
      </c>
      <c r="B61" s="89" t="s">
        <v>87</v>
      </c>
      <c r="C61" s="100" t="s">
        <v>216</v>
      </c>
      <c r="D61" s="100" t="s">
        <v>212</v>
      </c>
      <c r="E61" s="100" t="s">
        <v>214</v>
      </c>
      <c r="F61" s="100" t="s">
        <v>213</v>
      </c>
      <c r="G61" s="218" t="str">
        <f t="shared" si="18"/>
        <v>EUR3MSW23M=</v>
      </c>
      <c r="H61" s="100" t="str">
        <f>IFERROR(_xll.qlSwapRateHelper2(,G61,2,B61,Calendar,E61,D61,F61,$H$48,0,C61,,Permanent,Trigger,ObjectOverwrite),"--")</f>
        <v>--</v>
      </c>
      <c r="I61" s="101" t="b">
        <v>0</v>
      </c>
      <c r="K61" s="231" t="str">
        <f t="shared" si="16"/>
        <v>SW</v>
      </c>
      <c r="L61" s="231" t="str">
        <f t="shared" si="14"/>
        <v>4Y</v>
      </c>
      <c r="M61" s="105" t="str">
        <f t="shared" si="17"/>
        <v>obj_009fe#0000</v>
      </c>
      <c r="N61" s="105" t="b">
        <f t="shared" si="15"/>
        <v>1</v>
      </c>
      <c r="O61" s="232">
        <v>1</v>
      </c>
      <c r="P61" s="232">
        <v>1</v>
      </c>
      <c r="Q61" s="105" t="e">
        <v>#N/A</v>
      </c>
      <c r="R61" s="105" t="e">
        <f>_xll.qlRateHelperQuoteName(Q61)</f>
        <v>#VALUE!</v>
      </c>
      <c r="S61" s="66" t="e">
        <f>_xll.qlRateHelperQuoteValue(Q61)</f>
        <v>#VALUE!</v>
      </c>
      <c r="T61" s="232"/>
      <c r="U61" s="29" t="e">
        <f>_xll.qlRateHelperEarliestDate(Q61)</f>
        <v>#VALUE!</v>
      </c>
      <c r="V61" s="29" t="e">
        <f>_xll.qlRateHelperLatestDate(Q61)</f>
        <v>#VALUE!</v>
      </c>
      <c r="W61" s="105"/>
      <c r="AA61" s="70"/>
      <c r="AU61" s="28" t="s">
        <v>99</v>
      </c>
      <c r="AV61" s="29">
        <f>_xll.qlInterestRateIndexFixingDate(IborIndex&amp;Tenor,AW61,Trigger)</f>
        <v>42327</v>
      </c>
      <c r="AW61" s="29">
        <f>_xll.qlCalendarAdvance(Calendar,AW60,AU61,"f",,Trigger)</f>
        <v>42331</v>
      </c>
      <c r="AX61" s="29">
        <f>_xll.qlInterestRateIndexMaturity(IborIndex&amp;Tenor,AW61,Trigger)</f>
        <v>42423</v>
      </c>
      <c r="AY61" s="66">
        <f>_xll.qlIndexFixing($Z$5,AV61,TRUE,Trigger)</f>
        <v>-3.4295514928429016E-4</v>
      </c>
      <c r="AZ61" s="66">
        <f>_xll.qlIndexFixing($BB$1,AV61,TRUE,Trigger)</f>
        <v>-3.1080469264863439E-4</v>
      </c>
      <c r="BA61" s="188">
        <f t="shared" si="5"/>
        <v>-0.32150456635655772</v>
      </c>
    </row>
    <row r="62" spans="1:53" s="11" customFormat="1" ht="11.25" customHeight="1" x14ac:dyDescent="0.2">
      <c r="A62" s="99" t="s">
        <v>122</v>
      </c>
      <c r="B62" s="89" t="s">
        <v>88</v>
      </c>
      <c r="C62" s="100" t="s">
        <v>216</v>
      </c>
      <c r="D62" s="100" t="s">
        <v>212</v>
      </c>
      <c r="E62" s="100" t="s">
        <v>214</v>
      </c>
      <c r="F62" s="100" t="s">
        <v>213</v>
      </c>
      <c r="G62" s="218" t="str">
        <f t="shared" si="18"/>
        <v>EUR3MSW2Y=</v>
      </c>
      <c r="H62" s="100" t="str">
        <f>IFERROR(_xll.qlSwapRateHelper2(,G62,2,B62,Calendar,E62,D62,F62,$H$48,0,C62,,Permanent,Trigger,ObjectOverwrite),"--")</f>
        <v>--</v>
      </c>
      <c r="I62" s="101" t="b">
        <v>0</v>
      </c>
      <c r="K62" s="231" t="str">
        <f t="shared" si="16"/>
        <v>SW</v>
      </c>
      <c r="L62" s="231" t="str">
        <f t="shared" si="14"/>
        <v>5Y</v>
      </c>
      <c r="M62" s="105" t="str">
        <f t="shared" si="17"/>
        <v>obj_00a07#0000</v>
      </c>
      <c r="N62" s="105" t="b">
        <f t="shared" si="15"/>
        <v>1</v>
      </c>
      <c r="O62" s="232">
        <v>1</v>
      </c>
      <c r="P62" s="232">
        <v>1</v>
      </c>
      <c r="Q62" s="105" t="e">
        <v>#N/A</v>
      </c>
      <c r="R62" s="105" t="e">
        <f>_xll.qlRateHelperQuoteName(Q62)</f>
        <v>#VALUE!</v>
      </c>
      <c r="S62" s="66" t="e">
        <f>_xll.qlRateHelperQuoteValue(Q62)</f>
        <v>#VALUE!</v>
      </c>
      <c r="T62" s="232"/>
      <c r="U62" s="29" t="e">
        <f>_xll.qlRateHelperEarliestDate(Q62)</f>
        <v>#VALUE!</v>
      </c>
      <c r="V62" s="29" t="e">
        <f>_xll.qlRateHelperLatestDate(Q62)</f>
        <v>#VALUE!</v>
      </c>
      <c r="W62" s="105"/>
      <c r="AA62" s="70"/>
      <c r="AU62" s="28" t="s">
        <v>99</v>
      </c>
      <c r="AV62" s="29">
        <f>_xll.qlInterestRateIndexFixingDate(IborIndex&amp;Tenor,AW62,Trigger)</f>
        <v>42328</v>
      </c>
      <c r="AW62" s="29">
        <f>_xll.qlCalendarAdvance(Calendar,AW61,AU62,"f",,Trigger)</f>
        <v>42332</v>
      </c>
      <c r="AX62" s="29">
        <f>_xll.qlInterestRateIndexMaturity(IborIndex&amp;Tenor,AW62,Trigger)</f>
        <v>42424</v>
      </c>
      <c r="AY62" s="66">
        <f>_xll.qlIndexFixing($Z$5,AV62,TRUE,Trigger)</f>
        <v>-3.4311871167748485E-4</v>
      </c>
      <c r="AZ62" s="66">
        <f>_xll.qlIndexFixing($BB$1,AV62,TRUE,Trigger)</f>
        <v>-3.1187036181241733E-4</v>
      </c>
      <c r="BA62" s="188">
        <f t="shared" si="5"/>
        <v>-0.31248349865067521</v>
      </c>
    </row>
    <row r="63" spans="1:53" s="11" customFormat="1" ht="11.25" customHeight="1" x14ac:dyDescent="0.2">
      <c r="A63" s="99" t="s">
        <v>122</v>
      </c>
      <c r="B63" s="89" t="s">
        <v>163</v>
      </c>
      <c r="C63" s="100" t="s">
        <v>216</v>
      </c>
      <c r="D63" s="100" t="s">
        <v>212</v>
      </c>
      <c r="E63" s="100" t="s">
        <v>214</v>
      </c>
      <c r="F63" s="100" t="s">
        <v>213</v>
      </c>
      <c r="G63" s="218" t="str">
        <f t="shared" si="18"/>
        <v>EUR3MSW2Y3M=</v>
      </c>
      <c r="H63" s="100" t="str">
        <f>IFERROR(_xll.qlSwapRateHelper2(,G63,2,B63,Calendar,E63,D63,F63,$H$48,0,C63,,Permanent,Trigger,ObjectOverwrite),"--")</f>
        <v>--</v>
      </c>
      <c r="I63" s="101" t="b">
        <v>0</v>
      </c>
      <c r="K63" s="179" t="str">
        <f t="shared" si="16"/>
        <v>SW</v>
      </c>
      <c r="L63" s="179" t="str">
        <f t="shared" si="14"/>
        <v>6Y</v>
      </c>
      <c r="M63" s="227" t="str">
        <f t="shared" si="17"/>
        <v>obj_00a00#0000</v>
      </c>
      <c r="N63" s="227" t="b">
        <f t="shared" si="15"/>
        <v>1</v>
      </c>
      <c r="O63" s="228">
        <v>1</v>
      </c>
      <c r="P63" s="228">
        <v>1</v>
      </c>
      <c r="Q63" s="105" t="e">
        <v>#N/A</v>
      </c>
      <c r="R63" s="105" t="e">
        <f>_xll.qlRateHelperQuoteName(Q63)</f>
        <v>#VALUE!</v>
      </c>
      <c r="S63" s="66" t="e">
        <f>_xll.qlRateHelperQuoteValue(Q63)</f>
        <v>#VALUE!</v>
      </c>
      <c r="T63" s="232"/>
      <c r="U63" s="29" t="e">
        <f>_xll.qlRateHelperEarliestDate(Q63)</f>
        <v>#VALUE!</v>
      </c>
      <c r="V63" s="29" t="e">
        <f>_xll.qlRateHelperLatestDate(Q63)</f>
        <v>#VALUE!</v>
      </c>
      <c r="W63" s="105"/>
      <c r="AA63" s="70"/>
      <c r="AU63" s="28" t="s">
        <v>99</v>
      </c>
      <c r="AV63" s="29">
        <f>_xll.qlInterestRateIndexFixingDate(IborIndex&amp;Tenor,AW63,Trigger)</f>
        <v>42331</v>
      </c>
      <c r="AW63" s="29">
        <f>_xll.qlCalendarAdvance(Calendar,AW62,AU63,"f",,Trigger)</f>
        <v>42333</v>
      </c>
      <c r="AX63" s="29">
        <f>_xll.qlInterestRateIndexMaturity(IborIndex&amp;Tenor,AW63,Trigger)</f>
        <v>42425</v>
      </c>
      <c r="AY63" s="66">
        <f>_xll.qlIndexFixing($Z$5,AV63,TRUE,Trigger)</f>
        <v>-3.432804867225839E-4</v>
      </c>
      <c r="AZ63" s="66">
        <f>_xll.qlIndexFixing($BB$1,AV63,TRUE,Trigger)</f>
        <v>-3.1291540591932049E-4</v>
      </c>
      <c r="BA63" s="188">
        <f t="shared" si="5"/>
        <v>-0.30365080803263411</v>
      </c>
    </row>
    <row r="64" spans="1:53" s="11" customFormat="1" ht="11.25" customHeight="1" x14ac:dyDescent="0.2">
      <c r="A64" s="99" t="s">
        <v>122</v>
      </c>
      <c r="B64" s="89" t="s">
        <v>164</v>
      </c>
      <c r="C64" s="100" t="s">
        <v>216</v>
      </c>
      <c r="D64" s="100" t="s">
        <v>212</v>
      </c>
      <c r="E64" s="100" t="s">
        <v>214</v>
      </c>
      <c r="F64" s="100" t="s">
        <v>213</v>
      </c>
      <c r="G64" s="218" t="str">
        <f t="shared" si="18"/>
        <v>EUR3MSW2Y6M=</v>
      </c>
      <c r="H64" s="100" t="str">
        <f>IFERROR(_xll.qlSwapRateHelper2(,G64,2,B64,Calendar,E64,D64,F64,$H$48,0,C64,,Permanent,Trigger,ObjectOverwrite),"--")</f>
        <v>--</v>
      </c>
      <c r="I64" s="101" t="b">
        <v>0</v>
      </c>
      <c r="K64" s="179" t="str">
        <f t="shared" si="16"/>
        <v>SW</v>
      </c>
      <c r="L64" s="179" t="str">
        <f t="shared" si="14"/>
        <v>7Y</v>
      </c>
      <c r="M64" s="227" t="str">
        <f t="shared" si="17"/>
        <v>obj_00a08#0000</v>
      </c>
      <c r="N64" s="227" t="b">
        <f t="shared" si="15"/>
        <v>1</v>
      </c>
      <c r="O64" s="228">
        <v>1</v>
      </c>
      <c r="P64" s="228">
        <v>1</v>
      </c>
      <c r="Q64" s="105" t="e">
        <v>#N/A</v>
      </c>
      <c r="R64" s="105" t="e">
        <f>_xll.qlRateHelperQuoteName(Q64)</f>
        <v>#VALUE!</v>
      </c>
      <c r="S64" s="66" t="e">
        <f>_xll.qlRateHelperQuoteValue(Q64)</f>
        <v>#VALUE!</v>
      </c>
      <c r="T64" s="232"/>
      <c r="U64" s="29" t="e">
        <f>_xll.qlRateHelperEarliestDate(Q64)</f>
        <v>#VALUE!</v>
      </c>
      <c r="V64" s="29" t="e">
        <f>_xll.qlRateHelperLatestDate(Q64)</f>
        <v>#VALUE!</v>
      </c>
      <c r="W64" s="105"/>
      <c r="AU64" s="28" t="s">
        <v>99</v>
      </c>
      <c r="AV64" s="29">
        <f>_xll.qlInterestRateIndexFixingDate(IborIndex&amp;Tenor,AW64,Trigger)</f>
        <v>42332</v>
      </c>
      <c r="AW64" s="29">
        <f>_xll.qlCalendarAdvance(Calendar,AW63,AU64,"f",,Trigger)</f>
        <v>42334</v>
      </c>
      <c r="AX64" s="29">
        <f>_xll.qlInterestRateIndexMaturity(IborIndex&amp;Tenor,AW64,Trigger)</f>
        <v>42426</v>
      </c>
      <c r="AY64" s="66">
        <f>_xll.qlIndexFixing($Z$5,AV64,TRUE,Trigger)</f>
        <v>-3.4344041475340234E-4</v>
      </c>
      <c r="AZ64" s="66">
        <f>_xll.qlIndexFixing($BB$1,AV64,TRUE,Trigger)</f>
        <v>-3.139355493603466E-4</v>
      </c>
      <c r="BA64" s="188">
        <f t="shared" si="5"/>
        <v>-0.2950486539305574</v>
      </c>
    </row>
    <row r="65" spans="1:53" s="11" customFormat="1" ht="11.25" customHeight="1" x14ac:dyDescent="0.2">
      <c r="A65" s="99" t="s">
        <v>122</v>
      </c>
      <c r="B65" s="89" t="s">
        <v>165</v>
      </c>
      <c r="C65" s="100" t="s">
        <v>216</v>
      </c>
      <c r="D65" s="100" t="s">
        <v>212</v>
      </c>
      <c r="E65" s="100" t="s">
        <v>214</v>
      </c>
      <c r="F65" s="100" t="s">
        <v>213</v>
      </c>
      <c r="G65" s="218" t="str">
        <f t="shared" si="18"/>
        <v>EUR3MSW2Y9M=</v>
      </c>
      <c r="H65" s="100" t="str">
        <f>IFERROR(_xll.qlSwapRateHelper2(,G65,2,B65,Calendar,E65,D65,F65,$H$48,0,C65,,Permanent,Trigger,ObjectOverwrite),"--")</f>
        <v>--</v>
      </c>
      <c r="I65" s="101" t="b">
        <v>0</v>
      </c>
      <c r="K65" s="179" t="str">
        <f t="shared" si="16"/>
        <v>SW</v>
      </c>
      <c r="L65" s="179" t="str">
        <f t="shared" si="14"/>
        <v>8Y</v>
      </c>
      <c r="M65" s="227" t="str">
        <f t="shared" si="17"/>
        <v>obj_00a1b#0000</v>
      </c>
      <c r="N65" s="227" t="b">
        <f t="shared" si="15"/>
        <v>1</v>
      </c>
      <c r="O65" s="228">
        <v>1</v>
      </c>
      <c r="P65" s="228">
        <v>1</v>
      </c>
      <c r="Q65" s="105" t="e">
        <v>#N/A</v>
      </c>
      <c r="R65" s="105" t="e">
        <f>_xll.qlRateHelperQuoteName(Q65)</f>
        <v>#VALUE!</v>
      </c>
      <c r="S65" s="66" t="e">
        <f>_xll.qlRateHelperQuoteValue(Q65)</f>
        <v>#VALUE!</v>
      </c>
      <c r="T65" s="232"/>
      <c r="U65" s="29" t="e">
        <f>_xll.qlRateHelperEarliestDate(Q65)</f>
        <v>#VALUE!</v>
      </c>
      <c r="V65" s="29" t="e">
        <f>_xll.qlRateHelperLatestDate(Q65)</f>
        <v>#VALUE!</v>
      </c>
      <c r="W65" s="105"/>
      <c r="AU65" s="28" t="s">
        <v>99</v>
      </c>
      <c r="AV65" s="29">
        <f>_xll.qlInterestRateIndexFixingDate(IborIndex&amp;Tenor,AW65,Trigger)</f>
        <v>42333</v>
      </c>
      <c r="AW65" s="29">
        <f>_xll.qlCalendarAdvance(Calendar,AW64,AU65,"f",,Trigger)</f>
        <v>42335</v>
      </c>
      <c r="AX65" s="29">
        <f>_xll.qlInterestRateIndexMaturity(IborIndex&amp;Tenor,AW65,Trigger)</f>
        <v>42429</v>
      </c>
      <c r="AY65" s="66">
        <f>_xll.qlIndexFixing($Z$5,AV65,TRUE,Trigger)</f>
        <v>-3.4348507045538771E-4</v>
      </c>
      <c r="AZ65" s="66">
        <f>_xll.qlIndexFixing($BB$1,AV65,TRUE,Trigger)</f>
        <v>-3.1588923459215367E-4</v>
      </c>
      <c r="BA65" s="188">
        <f t="shared" si="5"/>
        <v>-0.27595835863234036</v>
      </c>
    </row>
    <row r="66" spans="1:53" s="11" customFormat="1" ht="11.25" customHeight="1" x14ac:dyDescent="0.2">
      <c r="A66" s="99" t="s">
        <v>122</v>
      </c>
      <c r="B66" s="89" t="s">
        <v>45</v>
      </c>
      <c r="C66" s="100" t="s">
        <v>216</v>
      </c>
      <c r="D66" s="100" t="s">
        <v>212</v>
      </c>
      <c r="E66" s="100" t="s">
        <v>214</v>
      </c>
      <c r="F66" s="100" t="s">
        <v>213</v>
      </c>
      <c r="G66" s="218" t="str">
        <f t="shared" si="18"/>
        <v>EUR3MSW3Y=</v>
      </c>
      <c r="H66" s="100" t="str">
        <f>IFERROR(_xll.qlSwapRateHelper2(,G66,2,B66,Calendar,E66,D66,F66,$H$48,0,C66,,Permanent,Trigger,ObjectOverwrite),"--")</f>
        <v>obj_00a0c#0000</v>
      </c>
      <c r="I66" s="101" t="b">
        <v>1</v>
      </c>
      <c r="K66" s="179" t="str">
        <f t="shared" si="16"/>
        <v>SW</v>
      </c>
      <c r="L66" s="179" t="str">
        <f t="shared" si="14"/>
        <v>9Y</v>
      </c>
      <c r="M66" s="227" t="str">
        <f t="shared" si="17"/>
        <v>obj_00a09#0000</v>
      </c>
      <c r="N66" s="227" t="b">
        <f t="shared" si="15"/>
        <v>1</v>
      </c>
      <c r="O66" s="228">
        <v>1</v>
      </c>
      <c r="P66" s="228">
        <v>1</v>
      </c>
      <c r="Q66" s="105" t="e">
        <v>#N/A</v>
      </c>
      <c r="R66" s="105" t="e">
        <f>_xll.qlRateHelperQuoteName(Q66)</f>
        <v>#VALUE!</v>
      </c>
      <c r="S66" s="66" t="e">
        <f>_xll.qlRateHelperQuoteValue(Q66)</f>
        <v>#VALUE!</v>
      </c>
      <c r="T66" s="232"/>
      <c r="U66" s="29" t="e">
        <f>_xll.qlRateHelperEarliestDate(Q66)</f>
        <v>#VALUE!</v>
      </c>
      <c r="V66" s="29" t="e">
        <f>_xll.qlRateHelperLatestDate(Q66)</f>
        <v>#VALUE!</v>
      </c>
      <c r="W66" s="105"/>
      <c r="AL66" s="19"/>
      <c r="AM66" s="19"/>
      <c r="AN66" s="19"/>
      <c r="AO66" s="19"/>
      <c r="AP66" s="19"/>
      <c r="AQ66" s="19"/>
      <c r="AR66" s="19"/>
      <c r="AS66" s="19"/>
      <c r="AU66" s="28" t="s">
        <v>99</v>
      </c>
      <c r="AV66" s="29">
        <f>_xll.qlInterestRateIndexFixingDate(IborIndex&amp;Tenor,AW66,Trigger)</f>
        <v>42334</v>
      </c>
      <c r="AW66" s="29">
        <f>_xll.qlCalendarAdvance(Calendar,AW65,AU66,"f",,Trigger)</f>
        <v>42338</v>
      </c>
      <c r="AX66" s="29">
        <f>_xll.qlInterestRateIndexMaturity(IborIndex&amp;Tenor,AW66,Trigger)</f>
        <v>42429</v>
      </c>
      <c r="AY66" s="66">
        <f>_xll.qlIndexFixing($Z$5,AV66,TRUE,Trigger)</f>
        <v>-3.441271869749788E-4</v>
      </c>
      <c r="AZ66" s="66">
        <f>_xll.qlIndexFixing($BB$1,AV66,TRUE,Trigger)</f>
        <v>-3.1723551474573564E-4</v>
      </c>
      <c r="BA66" s="188">
        <f t="shared" si="5"/>
        <v>-0.26891672229243163</v>
      </c>
    </row>
    <row r="67" spans="1:53" s="11" customFormat="1" ht="11.25" customHeight="1" x14ac:dyDescent="0.2">
      <c r="A67" s="99" t="s">
        <v>122</v>
      </c>
      <c r="B67" s="89" t="s">
        <v>46</v>
      </c>
      <c r="C67" s="100" t="s">
        <v>216</v>
      </c>
      <c r="D67" s="100" t="s">
        <v>212</v>
      </c>
      <c r="E67" s="100" t="s">
        <v>214</v>
      </c>
      <c r="F67" s="100" t="s">
        <v>213</v>
      </c>
      <c r="G67" s="218" t="str">
        <f t="shared" si="18"/>
        <v>EUR3MSW4Y=</v>
      </c>
      <c r="H67" s="100" t="str">
        <f>IFERROR(_xll.qlSwapRateHelper2(,G67,2,B67,Calendar,E67,D67,F67,$H$48,0,C67,,Permanent,Trigger,ObjectOverwrite),"--")</f>
        <v>obj_009fe#0000</v>
      </c>
      <c r="I67" s="101" t="b">
        <v>1</v>
      </c>
      <c r="K67" s="179" t="str">
        <f t="shared" si="16"/>
        <v>SW</v>
      </c>
      <c r="L67" s="179" t="str">
        <f t="shared" si="14"/>
        <v>10Y</v>
      </c>
      <c r="M67" s="227" t="str">
        <f t="shared" si="17"/>
        <v>obj_009fb#0000</v>
      </c>
      <c r="N67" s="227" t="b">
        <f t="shared" si="15"/>
        <v>1</v>
      </c>
      <c r="O67" s="228">
        <v>1</v>
      </c>
      <c r="P67" s="228">
        <v>1</v>
      </c>
      <c r="Q67" s="105" t="e">
        <v>#N/A</v>
      </c>
      <c r="R67" s="105" t="e">
        <f>_xll.qlRateHelperQuoteName(Q67)</f>
        <v>#VALUE!</v>
      </c>
      <c r="S67" s="66" t="e">
        <f>_xll.qlRateHelperQuoteValue(Q67)</f>
        <v>#VALUE!</v>
      </c>
      <c r="T67" s="232"/>
      <c r="U67" s="29" t="e">
        <f>_xll.qlRateHelperEarliestDate(Q67)</f>
        <v>#VALUE!</v>
      </c>
      <c r="V67" s="29" t="e">
        <f>_xll.qlRateHelperLatestDate(Q67)</f>
        <v>#VALUE!</v>
      </c>
      <c r="W67" s="105"/>
      <c r="AL67" s="19"/>
      <c r="AM67" s="19"/>
      <c r="AN67" s="19"/>
      <c r="AO67" s="19"/>
      <c r="AP67" s="19"/>
      <c r="AQ67" s="19"/>
      <c r="AR67" s="19"/>
      <c r="AS67" s="19"/>
      <c r="AU67" s="28" t="s">
        <v>99</v>
      </c>
      <c r="AV67" s="29">
        <f>_xll.qlInterestRateIndexFixingDate(IborIndex&amp;Tenor,AW67,Trigger)</f>
        <v>42335</v>
      </c>
      <c r="AW67" s="29">
        <f>_xll.qlCalendarAdvance(Calendar,AW66,AU67,"f",,Trigger)</f>
        <v>42339</v>
      </c>
      <c r="AX67" s="29">
        <f>_xll.qlInterestRateIndexMaturity(IborIndex&amp;Tenor,AW67,Trigger)</f>
        <v>42430</v>
      </c>
      <c r="AY67" s="66">
        <f>_xll.qlIndexFixing($Z$5,AV67,TRUE,Trigger)</f>
        <v>-3.4428077552960048E-4</v>
      </c>
      <c r="AZ67" s="66">
        <f>_xll.qlIndexFixing($BB$1,AV67,TRUE,Trigger)</f>
        <v>-3.1809075577845429E-4</v>
      </c>
      <c r="BA67" s="188">
        <f t="shared" ref="BA67:BA130" si="19">(AY67-AZ67)*10000</f>
        <v>-0.26190019751146187</v>
      </c>
    </row>
    <row r="68" spans="1:53" s="11" customFormat="1" ht="11.25" customHeight="1" x14ac:dyDescent="0.2">
      <c r="A68" s="99" t="s">
        <v>122</v>
      </c>
      <c r="B68" s="89" t="s">
        <v>47</v>
      </c>
      <c r="C68" s="100" t="s">
        <v>216</v>
      </c>
      <c r="D68" s="100" t="s">
        <v>212</v>
      </c>
      <c r="E68" s="100" t="s">
        <v>214</v>
      </c>
      <c r="F68" s="100" t="s">
        <v>213</v>
      </c>
      <c r="G68" s="218" t="str">
        <f t="shared" si="18"/>
        <v>EUR3MSW5Y=</v>
      </c>
      <c r="H68" s="100" t="str">
        <f>IFERROR(_xll.qlSwapRateHelper2(,G68,2,B68,Calendar,E68,D68,F68,$H$48,0,C68,,Permanent,Trigger,ObjectOverwrite),"--")</f>
        <v>obj_00a07#0000</v>
      </c>
      <c r="I68" s="101" t="b">
        <v>1</v>
      </c>
      <c r="K68" s="179" t="str">
        <f t="shared" si="16"/>
        <v>SW</v>
      </c>
      <c r="L68" s="179" t="str">
        <f t="shared" si="14"/>
        <v>11Y</v>
      </c>
      <c r="M68" s="227" t="str">
        <f t="shared" si="17"/>
        <v>obj_009fc#0000</v>
      </c>
      <c r="N68" s="227" t="b">
        <f t="shared" si="15"/>
        <v>1</v>
      </c>
      <c r="O68" s="228">
        <v>1</v>
      </c>
      <c r="P68" s="228">
        <v>1</v>
      </c>
      <c r="Q68" s="105" t="e">
        <v>#N/A</v>
      </c>
      <c r="R68" s="105" t="e">
        <f>_xll.qlRateHelperQuoteName(Q68)</f>
        <v>#VALUE!</v>
      </c>
      <c r="S68" s="66" t="e">
        <f>_xll.qlRateHelperQuoteValue(Q68)</f>
        <v>#VALUE!</v>
      </c>
      <c r="T68" s="232"/>
      <c r="U68" s="29" t="e">
        <f>_xll.qlRateHelperEarliestDate(Q68)</f>
        <v>#VALUE!</v>
      </c>
      <c r="V68" s="29" t="e">
        <f>_xll.qlRateHelperLatestDate(Q68)</f>
        <v>#VALUE!</v>
      </c>
      <c r="W68" s="105"/>
      <c r="AL68" s="19"/>
      <c r="AM68" s="19"/>
      <c r="AN68" s="19"/>
      <c r="AO68" s="19"/>
      <c r="AP68" s="19"/>
      <c r="AQ68" s="19"/>
      <c r="AR68" s="19"/>
      <c r="AS68" s="19"/>
      <c r="AU68" s="28" t="s">
        <v>99</v>
      </c>
      <c r="AV68" s="29">
        <f>_xll.qlInterestRateIndexFixingDate(IborIndex&amp;Tenor,AW68,Trigger)</f>
        <v>42338</v>
      </c>
      <c r="AW68" s="29">
        <f>_xll.qlCalendarAdvance(Calendar,AW67,AU68,"f",,Trigger)</f>
        <v>42340</v>
      </c>
      <c r="AX68" s="29">
        <f>_xll.qlInterestRateIndexMaturity(IborIndex&amp;Tenor,AW68,Trigger)</f>
        <v>42431</v>
      </c>
      <c r="AY68" s="66">
        <f>_xll.qlIndexFixing($Z$5,AV68,TRUE,Trigger)</f>
        <v>-3.4436721829726963E-4</v>
      </c>
      <c r="AZ68" s="66">
        <f>_xll.qlIndexFixing($BB$1,AV68,TRUE,Trigger)</f>
        <v>-3.1889616386680857E-4</v>
      </c>
      <c r="BA68" s="188">
        <f t="shared" si="19"/>
        <v>-0.2547105443046106</v>
      </c>
    </row>
    <row r="69" spans="1:53" s="11" customFormat="1" ht="11.25" customHeight="1" x14ac:dyDescent="0.2">
      <c r="A69" s="99" t="s">
        <v>122</v>
      </c>
      <c r="B69" s="89" t="s">
        <v>48</v>
      </c>
      <c r="C69" s="100" t="s">
        <v>216</v>
      </c>
      <c r="D69" s="100" t="s">
        <v>212</v>
      </c>
      <c r="E69" s="100" t="s">
        <v>214</v>
      </c>
      <c r="F69" s="100" t="s">
        <v>213</v>
      </c>
      <c r="G69" s="218" t="str">
        <f t="shared" si="18"/>
        <v>EUR3MSW6Y=</v>
      </c>
      <c r="H69" s="100" t="str">
        <f>IFERROR(_xll.qlSwapRateHelper2(,G69,2,B69,Calendar,E69,D69,F69,$H$48,0,C69,,Permanent,Trigger,ObjectOverwrite),"--")</f>
        <v>obj_00a00#0000</v>
      </c>
      <c r="I69" s="101" t="b">
        <v>1</v>
      </c>
      <c r="K69" s="179" t="str">
        <f t="shared" si="16"/>
        <v>SW</v>
      </c>
      <c r="L69" s="179" t="str">
        <f t="shared" si="14"/>
        <v>12Y</v>
      </c>
      <c r="M69" s="227" t="str">
        <f t="shared" si="17"/>
        <v>obj_00a16#0000</v>
      </c>
      <c r="N69" s="227" t="b">
        <f t="shared" si="15"/>
        <v>1</v>
      </c>
      <c r="O69" s="228">
        <v>1</v>
      </c>
      <c r="P69" s="228">
        <v>1</v>
      </c>
      <c r="Q69" s="105" t="e">
        <v>#N/A</v>
      </c>
      <c r="R69" s="105" t="e">
        <f>_xll.qlRateHelperQuoteName(Q69)</f>
        <v>#VALUE!</v>
      </c>
      <c r="S69" s="66" t="e">
        <f>_xll.qlRateHelperQuoteValue(Q69)</f>
        <v>#VALUE!</v>
      </c>
      <c r="T69" s="232"/>
      <c r="U69" s="29" t="e">
        <f>_xll.qlRateHelperEarliestDate(Q69)</f>
        <v>#VALUE!</v>
      </c>
      <c r="V69" s="29" t="e">
        <f>_xll.qlRateHelperLatestDate(Q69)</f>
        <v>#VALUE!</v>
      </c>
      <c r="W69" s="105"/>
      <c r="AA69" s="19"/>
      <c r="AL69" s="19"/>
      <c r="AM69" s="19"/>
      <c r="AN69" s="19"/>
      <c r="AO69" s="19"/>
      <c r="AP69" s="19"/>
      <c r="AQ69" s="19"/>
      <c r="AR69" s="19"/>
      <c r="AS69" s="19"/>
      <c r="AU69" s="28" t="s">
        <v>99</v>
      </c>
      <c r="AV69" s="29">
        <f>_xll.qlInterestRateIndexFixingDate(IborIndex&amp;Tenor,AW69,Trigger)</f>
        <v>42339</v>
      </c>
      <c r="AW69" s="29">
        <f>_xll.qlCalendarAdvance(Calendar,AW68,AU69,"f",,Trigger)</f>
        <v>42341</v>
      </c>
      <c r="AX69" s="29">
        <f>_xll.qlInterestRateIndexMaturity(IborIndex&amp;Tenor,AW69,Trigger)</f>
        <v>42432</v>
      </c>
      <c r="AY69" s="66">
        <f>_xll.qlIndexFixing($Z$5,AV69,TRUE,Trigger)</f>
        <v>-3.4433029457341097E-4</v>
      </c>
      <c r="AZ69" s="66">
        <f>_xll.qlIndexFixing($BB$1,AV69,TRUE,Trigger)</f>
        <v>-3.1965122784254779E-4</v>
      </c>
      <c r="BA69" s="188">
        <f t="shared" si="19"/>
        <v>-0.24679066730863183</v>
      </c>
    </row>
    <row r="70" spans="1:53" s="11" customFormat="1" ht="11.25" customHeight="1" x14ac:dyDescent="0.2">
      <c r="A70" s="227" t="s">
        <v>122</v>
      </c>
      <c r="B70" s="179" t="s">
        <v>49</v>
      </c>
      <c r="C70" s="229" t="s">
        <v>216</v>
      </c>
      <c r="D70" s="100" t="s">
        <v>212</v>
      </c>
      <c r="E70" s="100" t="s">
        <v>214</v>
      </c>
      <c r="F70" s="100" t="s">
        <v>213</v>
      </c>
      <c r="G70" s="179" t="str">
        <f t="shared" si="18"/>
        <v>EUR3MSW7Y=</v>
      </c>
      <c r="H70" s="228" t="str">
        <f>IFERROR(_xll.qlSwapRateHelper2(,G70,2,B70,Calendar,E70,D70,F70,$H$48,0,C70,,Permanent,Trigger,ObjectOverwrite),"--")</f>
        <v>obj_00a08#0000</v>
      </c>
      <c r="I70" s="229" t="b">
        <v>1</v>
      </c>
      <c r="K70" s="179" t="str">
        <f t="shared" si="16"/>
        <v>SW</v>
      </c>
      <c r="L70" s="179" t="str">
        <f t="shared" si="14"/>
        <v>13Y</v>
      </c>
      <c r="M70" s="227" t="str">
        <f t="shared" si="17"/>
        <v>obj_00a17#0000</v>
      </c>
      <c r="N70" s="227" t="b">
        <f t="shared" si="15"/>
        <v>1</v>
      </c>
      <c r="O70" s="228">
        <v>1</v>
      </c>
      <c r="P70" s="228">
        <v>1</v>
      </c>
      <c r="Q70" s="105" t="e">
        <v>#N/A</v>
      </c>
      <c r="R70" s="105" t="e">
        <f>_xll.qlRateHelperQuoteName(Q70)</f>
        <v>#VALUE!</v>
      </c>
      <c r="S70" s="66" t="e">
        <f>_xll.qlRateHelperQuoteValue(Q70)</f>
        <v>#VALUE!</v>
      </c>
      <c r="T70" s="232"/>
      <c r="U70" s="29" t="e">
        <f>_xll.qlRateHelperEarliestDate(Q70)</f>
        <v>#VALUE!</v>
      </c>
      <c r="V70" s="29" t="e">
        <f>_xll.qlRateHelperLatestDate(Q70)</f>
        <v>#VALUE!</v>
      </c>
      <c r="W70" s="105"/>
      <c r="AA70" s="19"/>
      <c r="AL70" s="19"/>
      <c r="AM70" s="19"/>
      <c r="AN70" s="19"/>
      <c r="AO70" s="19"/>
      <c r="AP70" s="19"/>
      <c r="AQ70" s="19"/>
      <c r="AR70" s="19"/>
      <c r="AS70" s="19"/>
      <c r="AU70" s="28" t="s">
        <v>99</v>
      </c>
      <c r="AV70" s="29">
        <f>_xll.qlInterestRateIndexFixingDate(IborIndex&amp;Tenor,AW70,Trigger)</f>
        <v>42340</v>
      </c>
      <c r="AW70" s="29">
        <f>_xll.qlCalendarAdvance(Calendar,AW69,AU70,"f",,Trigger)</f>
        <v>42342</v>
      </c>
      <c r="AX70" s="29">
        <f>_xll.qlInterestRateIndexMaturity(IborIndex&amp;Tenor,AW70,Trigger)</f>
        <v>42433</v>
      </c>
      <c r="AY70" s="66">
        <f>_xll.qlIndexFixing($Z$5,AV70,TRUE,Trigger)</f>
        <v>-3.4418372265660954E-4</v>
      </c>
      <c r="AZ70" s="66">
        <f>_xll.qlIndexFixing($BB$1,AV70,TRUE,Trigger)</f>
        <v>-3.2035619882479755E-4</v>
      </c>
      <c r="BA70" s="188">
        <f t="shared" si="19"/>
        <v>-0.23827523831811995</v>
      </c>
    </row>
    <row r="71" spans="1:53" s="11" customFormat="1" ht="11.25" customHeight="1" x14ac:dyDescent="0.2">
      <c r="A71" s="227" t="s">
        <v>122</v>
      </c>
      <c r="B71" s="179" t="s">
        <v>50</v>
      </c>
      <c r="C71" s="229" t="s">
        <v>216</v>
      </c>
      <c r="D71" s="100" t="s">
        <v>212</v>
      </c>
      <c r="E71" s="100" t="s">
        <v>214</v>
      </c>
      <c r="F71" s="100" t="s">
        <v>213</v>
      </c>
      <c r="G71" s="179" t="str">
        <f t="shared" si="18"/>
        <v>EUR3MSW8Y=</v>
      </c>
      <c r="H71" s="228" t="str">
        <f>IFERROR(_xll.qlSwapRateHelper2(,G71,2,B71,Calendar,E71,D71,F71,$H$48,0,C71,,Permanent,Trigger,ObjectOverwrite),"--")</f>
        <v>obj_00a1b#0000</v>
      </c>
      <c r="I71" s="229" t="b">
        <v>1</v>
      </c>
      <c r="K71" s="179" t="str">
        <f t="shared" si="16"/>
        <v>SW</v>
      </c>
      <c r="L71" s="179" t="str">
        <f t="shared" si="14"/>
        <v>14Y</v>
      </c>
      <c r="M71" s="227" t="str">
        <f t="shared" si="17"/>
        <v>obj_009fd#0000</v>
      </c>
      <c r="N71" s="227" t="b">
        <f t="shared" si="15"/>
        <v>1</v>
      </c>
      <c r="O71" s="228">
        <v>1</v>
      </c>
      <c r="P71" s="228">
        <v>1</v>
      </c>
      <c r="Q71" s="105" t="e">
        <v>#N/A</v>
      </c>
      <c r="R71" s="105" t="e">
        <f>_xll.qlRateHelperQuoteName(Q71)</f>
        <v>#VALUE!</v>
      </c>
      <c r="S71" s="66" t="e">
        <f>_xll.qlRateHelperQuoteValue(Q71)</f>
        <v>#VALUE!</v>
      </c>
      <c r="T71" s="232"/>
      <c r="U71" s="29" t="e">
        <f>_xll.qlRateHelperEarliestDate(Q71)</f>
        <v>#VALUE!</v>
      </c>
      <c r="V71" s="29" t="e">
        <f>_xll.qlRateHelperLatestDate(Q71)</f>
        <v>#VALUE!</v>
      </c>
      <c r="W71" s="105"/>
      <c r="AA71" s="19"/>
      <c r="AL71" s="19"/>
      <c r="AM71" s="19"/>
      <c r="AN71" s="19"/>
      <c r="AO71" s="19"/>
      <c r="AP71" s="19"/>
      <c r="AQ71" s="19"/>
      <c r="AR71" s="19"/>
      <c r="AS71" s="19"/>
      <c r="AU71" s="28" t="s">
        <v>99</v>
      </c>
      <c r="AV71" s="29">
        <f>_xll.qlInterestRateIndexFixingDate(IborIndex&amp;Tenor,AW71,Trigger)</f>
        <v>42341</v>
      </c>
      <c r="AW71" s="29">
        <f>_xll.qlCalendarAdvance(Calendar,AW70,AU71,"f",,Trigger)</f>
        <v>42345</v>
      </c>
      <c r="AX71" s="29">
        <f>_xll.qlInterestRateIndexMaturity(IborIndex&amp;Tenor,AW71,Trigger)</f>
        <v>42436</v>
      </c>
      <c r="AY71" s="66">
        <f>_xll.qlIndexFixing($Z$5,AV71,TRUE,Trigger)</f>
        <v>-3.4323455600715605E-4</v>
      </c>
      <c r="AZ71" s="66">
        <f>_xll.qlIndexFixing($BB$1,AV71,TRUE,Trigger)</f>
        <v>-3.221730649109485E-4</v>
      </c>
      <c r="BA71" s="188">
        <f t="shared" si="19"/>
        <v>-0.21061491096207544</v>
      </c>
    </row>
    <row r="72" spans="1:53" ht="11.25" customHeight="1" x14ac:dyDescent="0.25">
      <c r="A72" s="227" t="s">
        <v>122</v>
      </c>
      <c r="B72" s="179" t="s">
        <v>51</v>
      </c>
      <c r="C72" s="229" t="s">
        <v>216</v>
      </c>
      <c r="D72" s="100" t="s">
        <v>212</v>
      </c>
      <c r="E72" s="100" t="s">
        <v>214</v>
      </c>
      <c r="F72" s="100" t="s">
        <v>213</v>
      </c>
      <c r="G72" s="179" t="str">
        <f t="shared" si="18"/>
        <v>EUR3MSW9Y=</v>
      </c>
      <c r="H72" s="228" t="str">
        <f>IFERROR(_xll.qlSwapRateHelper2(,G72,2,B72,Calendar,E72,D72,F72,$H$48,0,C72,,Permanent,Trigger,ObjectOverwrite),"--")</f>
        <v>obj_00a09#0000</v>
      </c>
      <c r="I72" s="229" t="b">
        <v>1</v>
      </c>
      <c r="J72" s="11"/>
      <c r="K72" s="179" t="str">
        <f t="shared" si="16"/>
        <v>SW</v>
      </c>
      <c r="L72" s="179" t="str">
        <f t="shared" si="14"/>
        <v>15Y</v>
      </c>
      <c r="M72" s="227" t="str">
        <f t="shared" si="17"/>
        <v>obj_00a1f#0000</v>
      </c>
      <c r="N72" s="227" t="b">
        <f t="shared" si="15"/>
        <v>1</v>
      </c>
      <c r="O72" s="228">
        <v>1</v>
      </c>
      <c r="P72" s="228">
        <v>1</v>
      </c>
      <c r="Q72" s="105" t="e">
        <v>#N/A</v>
      </c>
      <c r="R72" s="105" t="e">
        <f>_xll.qlRateHelperQuoteName(Q72)</f>
        <v>#VALUE!</v>
      </c>
      <c r="S72" s="66" t="e">
        <f>_xll.qlRateHelperQuoteValue(Q72)</f>
        <v>#VALUE!</v>
      </c>
      <c r="T72" s="232"/>
      <c r="U72" s="29" t="e">
        <f>_xll.qlRateHelperEarliestDate(Q72)</f>
        <v>#VALUE!</v>
      </c>
      <c r="V72" s="29" t="e">
        <f>_xll.qlRateHelperLatestDate(Q72)</f>
        <v>#VALUE!</v>
      </c>
      <c r="W72" s="105"/>
      <c r="AU72" s="28" t="s">
        <v>99</v>
      </c>
      <c r="AV72" s="29">
        <f>_xll.qlInterestRateIndexFixingDate(IborIndex&amp;Tenor,AW72,Trigger)</f>
        <v>42342</v>
      </c>
      <c r="AW72" s="29">
        <f>_xll.qlCalendarAdvance(Calendar,AW71,AU72,"f",,Trigger)</f>
        <v>42346</v>
      </c>
      <c r="AX72" s="29">
        <f>_xll.qlInterestRateIndexMaturity(IborIndex&amp;Tenor,AW72,Trigger)</f>
        <v>42437</v>
      </c>
      <c r="AY72" s="66">
        <f>_xll.qlIndexFixing($Z$5,AV72,TRUE,Trigger)</f>
        <v>-3.4280158137167064E-4</v>
      </c>
      <c r="AZ72" s="66">
        <f>_xll.qlIndexFixing($BB$1,AV72,TRUE,Trigger)</f>
        <v>-3.2268017501694364E-4</v>
      </c>
      <c r="BA72" s="188">
        <f t="shared" si="19"/>
        <v>-0.20121406354727001</v>
      </c>
    </row>
    <row r="73" spans="1:53" ht="11.25" customHeight="1" x14ac:dyDescent="0.25">
      <c r="A73" s="227" t="s">
        <v>122</v>
      </c>
      <c r="B73" s="179" t="s">
        <v>52</v>
      </c>
      <c r="C73" s="229" t="s">
        <v>216</v>
      </c>
      <c r="D73" s="100" t="s">
        <v>212</v>
      </c>
      <c r="E73" s="100" t="s">
        <v>214</v>
      </c>
      <c r="F73" s="100" t="s">
        <v>213</v>
      </c>
      <c r="G73" s="179" t="str">
        <f t="shared" si="18"/>
        <v>EUR3MSW10Y=</v>
      </c>
      <c r="H73" s="228" t="str">
        <f>IFERROR(_xll.qlSwapRateHelper2(,G73,2,B73,Calendar,E73,D73,F73,$H$48,0,C73,,Permanent,Trigger,ObjectOverwrite),"--")</f>
        <v>obj_009fb#0000</v>
      </c>
      <c r="I73" s="229" t="b">
        <v>1</v>
      </c>
      <c r="J73" s="11"/>
      <c r="K73" s="179" t="str">
        <f t="shared" si="16"/>
        <v>SW</v>
      </c>
      <c r="L73" s="179" t="str">
        <f t="shared" si="14"/>
        <v>16Y</v>
      </c>
      <c r="M73" s="227" t="str">
        <f t="shared" si="17"/>
        <v>obj_00a0a#0000</v>
      </c>
      <c r="N73" s="227" t="b">
        <f t="shared" si="15"/>
        <v>1</v>
      </c>
      <c r="O73" s="228">
        <v>1</v>
      </c>
      <c r="P73" s="228">
        <v>1</v>
      </c>
      <c r="Q73" s="105" t="e">
        <v>#N/A</v>
      </c>
      <c r="R73" s="105" t="e">
        <f>_xll.qlRateHelperQuoteName(Q73)</f>
        <v>#VALUE!</v>
      </c>
      <c r="S73" s="66" t="e">
        <f>_xll.qlRateHelperQuoteValue(Q73)</f>
        <v>#VALUE!</v>
      </c>
      <c r="T73" s="232"/>
      <c r="U73" s="29" t="e">
        <f>_xll.qlRateHelperEarliestDate(Q73)</f>
        <v>#VALUE!</v>
      </c>
      <c r="V73" s="29" t="e">
        <f>_xll.qlRateHelperLatestDate(Q73)</f>
        <v>#VALUE!</v>
      </c>
      <c r="W73" s="105"/>
      <c r="AU73" s="28" t="s">
        <v>99</v>
      </c>
      <c r="AV73" s="29">
        <f>_xll.qlInterestRateIndexFixingDate(IborIndex&amp;Tenor,AW73,Trigger)</f>
        <v>42345</v>
      </c>
      <c r="AW73" s="29">
        <f>_xll.qlCalendarAdvance(Calendar,AW72,AU73,"f",,Trigger)</f>
        <v>42347</v>
      </c>
      <c r="AX73" s="29">
        <f>_xll.qlInterestRateIndexMaturity(IborIndex&amp;Tenor,AW73,Trigger)</f>
        <v>42438</v>
      </c>
      <c r="AY73" s="66">
        <f>_xll.qlIndexFixing($Z$5,AV73,TRUE,Trigger)</f>
        <v>-3.4233880537348896E-4</v>
      </c>
      <c r="AZ73" s="66">
        <f>_xll.qlIndexFixing($BB$1,AV73,TRUE,Trigger)</f>
        <v>-3.2313844767017566E-4</v>
      </c>
      <c r="BA73" s="188">
        <f t="shared" si="19"/>
        <v>-0.19200357703313292</v>
      </c>
    </row>
    <row r="74" spans="1:53" ht="11.25" customHeight="1" x14ac:dyDescent="0.25">
      <c r="A74" s="227" t="s">
        <v>122</v>
      </c>
      <c r="B74" s="179" t="s">
        <v>53</v>
      </c>
      <c r="C74" s="229" t="s">
        <v>216</v>
      </c>
      <c r="D74" s="100" t="s">
        <v>212</v>
      </c>
      <c r="E74" s="100" t="s">
        <v>214</v>
      </c>
      <c r="F74" s="100" t="s">
        <v>213</v>
      </c>
      <c r="G74" s="179" t="str">
        <f t="shared" si="18"/>
        <v>EUR3MSW11Y=</v>
      </c>
      <c r="H74" s="228" t="str">
        <f>IFERROR(_xll.qlSwapRateHelper2(,G74,2,B74,Calendar,E74,D74,F74,$H$48,0,C74,,Permanent,Trigger,ObjectOverwrite),"--")</f>
        <v>obj_009fc#0000</v>
      </c>
      <c r="I74" s="229" t="b">
        <v>1</v>
      </c>
      <c r="J74" s="11"/>
      <c r="K74" s="179" t="str">
        <f t="shared" si="16"/>
        <v>SW</v>
      </c>
      <c r="L74" s="179" t="str">
        <f t="shared" si="14"/>
        <v>17Y</v>
      </c>
      <c r="M74" s="227" t="str">
        <f t="shared" si="17"/>
        <v>obj_00a15#0000</v>
      </c>
      <c r="N74" s="227" t="b">
        <f t="shared" si="15"/>
        <v>1</v>
      </c>
      <c r="O74" s="228">
        <v>1</v>
      </c>
      <c r="P74" s="228">
        <v>1</v>
      </c>
      <c r="Q74" s="105" t="e">
        <v>#N/A</v>
      </c>
      <c r="R74" s="105" t="e">
        <f>_xll.qlRateHelperQuoteName(Q74)</f>
        <v>#VALUE!</v>
      </c>
      <c r="S74" s="66" t="e">
        <f>_xll.qlRateHelperQuoteValue(Q74)</f>
        <v>#VALUE!</v>
      </c>
      <c r="T74" s="232"/>
      <c r="U74" s="29" t="e">
        <f>_xll.qlRateHelperEarliestDate(Q74)</f>
        <v>#VALUE!</v>
      </c>
      <c r="V74" s="29" t="e">
        <f>_xll.qlRateHelperLatestDate(Q74)</f>
        <v>#VALUE!</v>
      </c>
      <c r="W74" s="105"/>
      <c r="AU74" s="28" t="s">
        <v>99</v>
      </c>
      <c r="AV74" s="29">
        <f>_xll.qlInterestRateIndexFixingDate(IborIndex&amp;Tenor,AW74,Trigger)</f>
        <v>42346</v>
      </c>
      <c r="AW74" s="29">
        <f>_xll.qlCalendarAdvance(Calendar,AW73,AU74,"f",,Trigger)</f>
        <v>42348</v>
      </c>
      <c r="AX74" s="29">
        <f>_xll.qlInterestRateIndexMaturity(IborIndex&amp;Tenor,AW74,Trigger)</f>
        <v>42439</v>
      </c>
      <c r="AY74" s="66">
        <f>_xll.qlIndexFixing($Z$5,AV74,TRUE,Trigger)</f>
        <v>-3.4186444846940266E-4</v>
      </c>
      <c r="AZ74" s="66">
        <f>_xll.qlIndexFixing($BB$1,AV74,TRUE,Trigger)</f>
        <v>-3.2354813397571529E-4</v>
      </c>
      <c r="BA74" s="188">
        <f t="shared" si="19"/>
        <v>-0.18316314493687377</v>
      </c>
    </row>
    <row r="75" spans="1:53" ht="11.25" customHeight="1" x14ac:dyDescent="0.25">
      <c r="A75" s="227" t="s">
        <v>122</v>
      </c>
      <c r="B75" s="179" t="s">
        <v>54</v>
      </c>
      <c r="C75" s="229" t="s">
        <v>216</v>
      </c>
      <c r="D75" s="100" t="s">
        <v>212</v>
      </c>
      <c r="E75" s="100" t="s">
        <v>214</v>
      </c>
      <c r="F75" s="100" t="s">
        <v>213</v>
      </c>
      <c r="G75" s="179" t="str">
        <f t="shared" si="18"/>
        <v>EUR3MSW12Y=</v>
      </c>
      <c r="H75" s="228" t="str">
        <f>IFERROR(_xll.qlSwapRateHelper2(,G75,2,B75,Calendar,E75,D75,F75,$H$48,0,C75,,Permanent,Trigger,ObjectOverwrite),"--")</f>
        <v>obj_00a16#0000</v>
      </c>
      <c r="I75" s="229" t="b">
        <v>1</v>
      </c>
      <c r="J75" s="11"/>
      <c r="K75" s="179" t="str">
        <f t="shared" si="16"/>
        <v>SW</v>
      </c>
      <c r="L75" s="179" t="str">
        <f t="shared" si="14"/>
        <v>18Y</v>
      </c>
      <c r="M75" s="227" t="str">
        <f t="shared" si="17"/>
        <v>obj_00a1d#0000</v>
      </c>
      <c r="N75" s="227" t="b">
        <f t="shared" si="15"/>
        <v>1</v>
      </c>
      <c r="O75" s="228">
        <v>1</v>
      </c>
      <c r="P75" s="228">
        <v>1</v>
      </c>
      <c r="Q75" s="105" t="e">
        <v>#N/A</v>
      </c>
      <c r="R75" s="105" t="e">
        <f>_xll.qlRateHelperQuoteName(Q75)</f>
        <v>#VALUE!</v>
      </c>
      <c r="S75" s="66" t="e">
        <f>_xll.qlRateHelperQuoteValue(Q75)</f>
        <v>#VALUE!</v>
      </c>
      <c r="T75" s="232"/>
      <c r="U75" s="29" t="e">
        <f>_xll.qlRateHelperEarliestDate(Q75)</f>
        <v>#VALUE!</v>
      </c>
      <c r="V75" s="29" t="e">
        <f>_xll.qlRateHelperLatestDate(Q75)</f>
        <v>#VALUE!</v>
      </c>
      <c r="W75" s="105"/>
      <c r="AU75" s="28" t="s">
        <v>99</v>
      </c>
      <c r="AV75" s="29">
        <f>_xll.qlInterestRateIndexFixingDate(IborIndex&amp;Tenor,AW75,Trigger)</f>
        <v>42347</v>
      </c>
      <c r="AW75" s="29">
        <f>_xll.qlCalendarAdvance(Calendar,AW74,AU75,"f",,Trigger)</f>
        <v>42349</v>
      </c>
      <c r="AX75" s="29">
        <f>_xll.qlInterestRateIndexMaturity(IborIndex&amp;Tenor,AW75,Trigger)</f>
        <v>42440</v>
      </c>
      <c r="AY75" s="66">
        <f>_xll.qlIndexFixing($Z$5,AV75,TRUE,Trigger)</f>
        <v>-3.4139748148476201E-4</v>
      </c>
      <c r="AZ75" s="66">
        <f>_xll.qlIndexFixing($BB$1,AV75,TRUE,Trigger)</f>
        <v>-3.2390948503248438E-4</v>
      </c>
      <c r="BA75" s="188">
        <f t="shared" si="19"/>
        <v>-0.17487996452277629</v>
      </c>
    </row>
    <row r="76" spans="1:53" ht="11.25" customHeight="1" x14ac:dyDescent="0.25">
      <c r="A76" s="227" t="s">
        <v>122</v>
      </c>
      <c r="B76" s="179" t="s">
        <v>55</v>
      </c>
      <c r="C76" s="229" t="s">
        <v>216</v>
      </c>
      <c r="D76" s="100" t="s">
        <v>212</v>
      </c>
      <c r="E76" s="100" t="s">
        <v>214</v>
      </c>
      <c r="F76" s="100" t="s">
        <v>213</v>
      </c>
      <c r="G76" s="179" t="str">
        <f t="shared" si="18"/>
        <v>EUR3MSW13Y=</v>
      </c>
      <c r="H76" s="228" t="str">
        <f>IFERROR(_xll.qlSwapRateHelper2(,G76,2,B76,Calendar,E76,D76,F76,$H$48,0,C76,,Permanent,Trigger,ObjectOverwrite),"--")</f>
        <v>obj_00a17#0000</v>
      </c>
      <c r="I76" s="229" t="b">
        <v>1</v>
      </c>
      <c r="J76" s="11"/>
      <c r="K76" s="179" t="str">
        <f t="shared" si="16"/>
        <v>SW</v>
      </c>
      <c r="L76" s="179" t="str">
        <f t="shared" si="14"/>
        <v>19Y</v>
      </c>
      <c r="M76" s="227" t="str">
        <f t="shared" si="17"/>
        <v>obj_00a19#0000</v>
      </c>
      <c r="N76" s="227" t="b">
        <f t="shared" si="15"/>
        <v>1</v>
      </c>
      <c r="O76" s="228">
        <v>1</v>
      </c>
      <c r="P76" s="228">
        <v>1</v>
      </c>
      <c r="Q76" s="105" t="e">
        <v>#N/A</v>
      </c>
      <c r="R76" s="105" t="e">
        <f>_xll.qlRateHelperQuoteName(Q76)</f>
        <v>#VALUE!</v>
      </c>
      <c r="S76" s="66" t="e">
        <f>_xll.qlRateHelperQuoteValue(Q76)</f>
        <v>#VALUE!</v>
      </c>
      <c r="T76" s="232"/>
      <c r="U76" s="29" t="e">
        <f>_xll.qlRateHelperEarliestDate(Q76)</f>
        <v>#VALUE!</v>
      </c>
      <c r="V76" s="29" t="e">
        <f>_xll.qlRateHelperLatestDate(Q76)</f>
        <v>#VALUE!</v>
      </c>
      <c r="W76" s="105"/>
      <c r="AU76" s="28" t="s">
        <v>99</v>
      </c>
      <c r="AV76" s="29">
        <f>_xll.qlInterestRateIndexFixingDate(IborIndex&amp;Tenor,AW76,Trigger)</f>
        <v>42348</v>
      </c>
      <c r="AW76" s="29">
        <f>_xll.qlCalendarAdvance(Calendar,AW75,AU76,"f",,Trigger)</f>
        <v>42352</v>
      </c>
      <c r="AX76" s="29">
        <f>_xll.qlInterestRateIndexMaturity(IborIndex&amp;Tenor,AW76,Trigger)</f>
        <v>42443</v>
      </c>
      <c r="AY76" s="66">
        <f>_xll.qlIndexFixing($Z$5,AV76,TRUE,Trigger)</f>
        <v>-3.40241883827197E-4</v>
      </c>
      <c r="AZ76" s="66">
        <f>_xll.qlIndexFixing($BB$1,AV76,TRUE,Trigger)</f>
        <v>-3.2470603769763073E-4</v>
      </c>
      <c r="BA76" s="188">
        <f t="shared" si="19"/>
        <v>-0.15535846129566266</v>
      </c>
    </row>
    <row r="77" spans="1:53" ht="11.25" customHeight="1" x14ac:dyDescent="0.25">
      <c r="A77" s="227" t="s">
        <v>122</v>
      </c>
      <c r="B77" s="179" t="s">
        <v>56</v>
      </c>
      <c r="C77" s="229" t="s">
        <v>216</v>
      </c>
      <c r="D77" s="100" t="s">
        <v>212</v>
      </c>
      <c r="E77" s="100" t="s">
        <v>214</v>
      </c>
      <c r="F77" s="100" t="s">
        <v>213</v>
      </c>
      <c r="G77" s="179" t="str">
        <f t="shared" si="18"/>
        <v>EUR3MSW14Y=</v>
      </c>
      <c r="H77" s="228" t="str">
        <f>IFERROR(_xll.qlSwapRateHelper2(,G77,2,B77,Calendar,E77,D77,F77,$H$48,0,C77,,Permanent,Trigger,ObjectOverwrite),"--")</f>
        <v>obj_009fd#0000</v>
      </c>
      <c r="I77" s="229" t="b">
        <v>1</v>
      </c>
      <c r="J77" s="11"/>
      <c r="K77" s="179" t="str">
        <f t="shared" si="16"/>
        <v>SW</v>
      </c>
      <c r="L77" s="179" t="str">
        <f t="shared" si="14"/>
        <v>20Y</v>
      </c>
      <c r="M77" s="227" t="str">
        <f t="shared" si="17"/>
        <v>obj_00a0b#0000</v>
      </c>
      <c r="N77" s="227" t="b">
        <f t="shared" si="15"/>
        <v>1</v>
      </c>
      <c r="O77" s="228">
        <v>1</v>
      </c>
      <c r="P77" s="228">
        <v>1</v>
      </c>
      <c r="Q77" s="105" t="e">
        <v>#N/A</v>
      </c>
      <c r="R77" s="105" t="e">
        <f>_xll.qlRateHelperQuoteName(Q77)</f>
        <v>#VALUE!</v>
      </c>
      <c r="S77" s="66" t="e">
        <f>_xll.qlRateHelperQuoteValue(Q77)</f>
        <v>#VALUE!</v>
      </c>
      <c r="T77" s="232"/>
      <c r="U77" s="29" t="e">
        <f>_xll.qlRateHelperEarliestDate(Q77)</f>
        <v>#VALUE!</v>
      </c>
      <c r="V77" s="29" t="e">
        <f>_xll.qlRateHelperLatestDate(Q77)</f>
        <v>#VALUE!</v>
      </c>
      <c r="W77" s="105"/>
      <c r="AU77" s="28" t="s">
        <v>99</v>
      </c>
      <c r="AV77" s="29">
        <f>_xll.qlInterestRateIndexFixingDate(IborIndex&amp;Tenor,AW77,Trigger)</f>
        <v>42349</v>
      </c>
      <c r="AW77" s="29">
        <f>_xll.qlCalendarAdvance(Calendar,AW76,AU77,"f",,Trigger)</f>
        <v>42353</v>
      </c>
      <c r="AX77" s="29">
        <f>_xll.qlInterestRateIndexMaturity(IborIndex&amp;Tenor,AW77,Trigger)</f>
        <v>42444</v>
      </c>
      <c r="AY77" s="66">
        <f>_xll.qlIndexFixing($Z$5,AV77,TRUE,Trigger)</f>
        <v>-3.4000919213710484E-4</v>
      </c>
      <c r="AZ77" s="66">
        <f>_xll.qlIndexFixing($BB$1,AV77,TRUE,Trigger)</f>
        <v>-3.2487655873316432E-4</v>
      </c>
      <c r="BA77" s="188">
        <f t="shared" si="19"/>
        <v>-0.15132633403940521</v>
      </c>
    </row>
    <row r="78" spans="1:53" ht="11.25" customHeight="1" x14ac:dyDescent="0.25">
      <c r="A78" s="227" t="s">
        <v>122</v>
      </c>
      <c r="B78" s="179" t="s">
        <v>57</v>
      </c>
      <c r="C78" s="229" t="s">
        <v>216</v>
      </c>
      <c r="D78" s="100" t="s">
        <v>212</v>
      </c>
      <c r="E78" s="100" t="s">
        <v>214</v>
      </c>
      <c r="F78" s="100" t="s">
        <v>213</v>
      </c>
      <c r="G78" s="179" t="str">
        <f t="shared" si="18"/>
        <v>EUR3MSW15Y=</v>
      </c>
      <c r="H78" s="228" t="str">
        <f>IFERROR(_xll.qlSwapRateHelper2(,G78,2,B78,Calendar,E78,D78,F78,$H$48,0,C78,,Permanent,Trigger,ObjectOverwrite),"--")</f>
        <v>obj_00a1f#0000</v>
      </c>
      <c r="I78" s="229" t="b">
        <v>1</v>
      </c>
      <c r="J78" s="11"/>
      <c r="K78" s="179" t="str">
        <f t="shared" si="16"/>
        <v>SW</v>
      </c>
      <c r="L78" s="179" t="str">
        <f t="shared" si="14"/>
        <v>21Y</v>
      </c>
      <c r="M78" s="227" t="str">
        <f t="shared" si="17"/>
        <v>obj_009ff#0000</v>
      </c>
      <c r="N78" s="227" t="b">
        <f t="shared" si="15"/>
        <v>1</v>
      </c>
      <c r="O78" s="228">
        <v>1</v>
      </c>
      <c r="P78" s="228">
        <v>1</v>
      </c>
      <c r="Q78" s="105" t="e">
        <v>#N/A</v>
      </c>
      <c r="R78" s="105" t="e">
        <f>_xll.qlRateHelperQuoteName(Q78)</f>
        <v>#VALUE!</v>
      </c>
      <c r="S78" s="66" t="e">
        <f>_xll.qlRateHelperQuoteValue(Q78)</f>
        <v>#VALUE!</v>
      </c>
      <c r="T78" s="232"/>
      <c r="U78" s="29" t="e">
        <f>_xll.qlRateHelperEarliestDate(Q78)</f>
        <v>#VALUE!</v>
      </c>
      <c r="V78" s="29" t="e">
        <f>_xll.qlRateHelperLatestDate(Q78)</f>
        <v>#VALUE!</v>
      </c>
      <c r="W78" s="105"/>
      <c r="AU78" s="28" t="s">
        <v>99</v>
      </c>
      <c r="AV78" s="29">
        <f>_xll.qlInterestRateIndexFixingDate(IborIndex&amp;Tenor,AW78,Trigger)</f>
        <v>42352</v>
      </c>
      <c r="AW78" s="29">
        <f>_xll.qlCalendarAdvance(Calendar,AW77,AU78,"f",,Trigger)</f>
        <v>42354</v>
      </c>
      <c r="AX78" s="29">
        <f>_xll.qlInterestRateIndexMaturity(IborIndex&amp;Tenor,AW78,Trigger)</f>
        <v>42445</v>
      </c>
      <c r="AY78" s="66">
        <f>_xll.qlIndexFixing($Z$5,AV78,TRUE,Trigger)</f>
        <v>-3.398899999996263E-4</v>
      </c>
      <c r="AZ78" s="66">
        <f>_xll.qlIndexFixing($BB$1,AV78,TRUE,Trigger)</f>
        <v>-3.2500000000004292E-4</v>
      </c>
      <c r="BA78" s="188">
        <f t="shared" si="19"/>
        <v>-0.14889999999583384</v>
      </c>
    </row>
    <row r="79" spans="1:53" ht="11.25" customHeight="1" x14ac:dyDescent="0.25">
      <c r="A79" s="227" t="s">
        <v>122</v>
      </c>
      <c r="B79" s="179" t="s">
        <v>58</v>
      </c>
      <c r="C79" s="229" t="s">
        <v>216</v>
      </c>
      <c r="D79" s="100" t="s">
        <v>212</v>
      </c>
      <c r="E79" s="100" t="s">
        <v>214</v>
      </c>
      <c r="F79" s="100" t="s">
        <v>213</v>
      </c>
      <c r="G79" s="179" t="str">
        <f t="shared" si="18"/>
        <v>EUR3MSW16Y=</v>
      </c>
      <c r="H79" s="228" t="str">
        <f>IFERROR(_xll.qlSwapRateHelper2(,G79,2,B79,Calendar,E79,D79,F79,$H$48,0,C79,,Permanent,Trigger,ObjectOverwrite),"--")</f>
        <v>obj_00a0a#0000</v>
      </c>
      <c r="I79" s="229" t="b">
        <v>1</v>
      </c>
      <c r="K79" s="179" t="str">
        <f t="shared" si="16"/>
        <v>SW</v>
      </c>
      <c r="L79" s="179" t="str">
        <f t="shared" si="14"/>
        <v>22Y</v>
      </c>
      <c r="M79" s="227" t="str">
        <f t="shared" si="17"/>
        <v>obj_00a05#0000</v>
      </c>
      <c r="N79" s="227" t="b">
        <f t="shared" si="15"/>
        <v>1</v>
      </c>
      <c r="O79" s="228">
        <v>1</v>
      </c>
      <c r="P79" s="228">
        <v>1</v>
      </c>
      <c r="Q79" s="105" t="e">
        <v>#N/A</v>
      </c>
      <c r="R79" s="105" t="e">
        <f>_xll.qlRateHelperQuoteName(Q79)</f>
        <v>#VALUE!</v>
      </c>
      <c r="S79" s="66" t="e">
        <f>_xll.qlRateHelperQuoteValue(Q79)</f>
        <v>#VALUE!</v>
      </c>
      <c r="T79" s="232"/>
      <c r="U79" s="29" t="e">
        <f>_xll.qlRateHelperEarliestDate(Q79)</f>
        <v>#VALUE!</v>
      </c>
      <c r="V79" s="29" t="e">
        <f>_xll.qlRateHelperLatestDate(Q79)</f>
        <v>#VALUE!</v>
      </c>
      <c r="W79" s="105"/>
      <c r="AU79" s="28" t="s">
        <v>99</v>
      </c>
      <c r="AV79" s="29">
        <f>_xll.qlInterestRateIndexFixingDate(IborIndex&amp;Tenor,AW79,Trigger)</f>
        <v>42353</v>
      </c>
      <c r="AW79" s="29">
        <f>_xll.qlCalendarAdvance(Calendar,AW78,AU79,"f",,Trigger)</f>
        <v>42355</v>
      </c>
      <c r="AX79" s="29">
        <f>_xll.qlInterestRateIndexMaturity(IborIndex&amp;Tenor,AW79,Trigger)</f>
        <v>42446</v>
      </c>
      <c r="AY79" s="66">
        <f>_xll.qlIndexFixing($Z$5,AV79,TRUE,Trigger)</f>
        <v>-3.3982891233063706E-4</v>
      </c>
      <c r="AZ79" s="66">
        <f>_xll.qlIndexFixing($BB$1,AV79,TRUE,Trigger)</f>
        <v>-3.2507670321129794E-4</v>
      </c>
      <c r="BA79" s="188">
        <f t="shared" si="19"/>
        <v>-0.14752209119339124</v>
      </c>
    </row>
    <row r="80" spans="1:53" ht="11.25" customHeight="1" x14ac:dyDescent="0.25">
      <c r="A80" s="227" t="s">
        <v>122</v>
      </c>
      <c r="B80" s="179" t="s">
        <v>59</v>
      </c>
      <c r="C80" s="229" t="s">
        <v>216</v>
      </c>
      <c r="D80" s="100" t="s">
        <v>212</v>
      </c>
      <c r="E80" s="100" t="s">
        <v>214</v>
      </c>
      <c r="F80" s="100" t="s">
        <v>213</v>
      </c>
      <c r="G80" s="179" t="str">
        <f t="shared" si="18"/>
        <v>EUR3MSW17Y=</v>
      </c>
      <c r="H80" s="228" t="str">
        <f>IFERROR(_xll.qlSwapRateHelper2(,G80,2,B80,Calendar,E80,D80,F80,$H$48,0,C80,,Permanent,Trigger,ObjectOverwrite),"--")</f>
        <v>obj_00a15#0000</v>
      </c>
      <c r="I80" s="229" t="b">
        <v>1</v>
      </c>
      <c r="K80" s="179" t="str">
        <f t="shared" si="16"/>
        <v>SW</v>
      </c>
      <c r="L80" s="179" t="str">
        <f t="shared" si="14"/>
        <v>23Y</v>
      </c>
      <c r="M80" s="227" t="str">
        <f t="shared" si="17"/>
        <v>obj_00a22#0000</v>
      </c>
      <c r="N80" s="227" t="b">
        <f t="shared" si="15"/>
        <v>1</v>
      </c>
      <c r="O80" s="228">
        <v>1</v>
      </c>
      <c r="P80" s="228">
        <v>1</v>
      </c>
      <c r="Q80" s="105" t="e">
        <v>#N/A</v>
      </c>
      <c r="R80" s="105" t="e">
        <f>_xll.qlRateHelperQuoteName(Q80)</f>
        <v>#VALUE!</v>
      </c>
      <c r="S80" s="66" t="e">
        <f>_xll.qlRateHelperQuoteValue(Q80)</f>
        <v>#VALUE!</v>
      </c>
      <c r="T80" s="232"/>
      <c r="U80" s="29" t="e">
        <f>_xll.qlRateHelperEarliestDate(Q80)</f>
        <v>#VALUE!</v>
      </c>
      <c r="V80" s="29" t="e">
        <f>_xll.qlRateHelperLatestDate(Q80)</f>
        <v>#VALUE!</v>
      </c>
      <c r="W80" s="105"/>
      <c r="AU80" s="28" t="s">
        <v>99</v>
      </c>
      <c r="AV80" s="29">
        <f>_xll.qlInterestRateIndexFixingDate(IborIndex&amp;Tenor,AW80,Trigger)</f>
        <v>42354</v>
      </c>
      <c r="AW80" s="29">
        <f>_xll.qlCalendarAdvance(Calendar,AW79,AU80,"f",,Trigger)</f>
        <v>42356</v>
      </c>
      <c r="AX80" s="29">
        <f>_xll.qlInterestRateIndexMaturity(IborIndex&amp;Tenor,AW80,Trigger)</f>
        <v>42447</v>
      </c>
      <c r="AY80" s="66">
        <f>_xll.qlIndexFixing($Z$5,AV80,TRUE,Trigger)</f>
        <v>-3.3975501617111595E-4</v>
      </c>
      <c r="AZ80" s="66">
        <f>_xll.qlIndexFixing($BB$1,AV80,TRUE,Trigger)</f>
        <v>-3.2510737257856353E-4</v>
      </c>
      <c r="BA80" s="188">
        <f t="shared" si="19"/>
        <v>-0.14647643592552417</v>
      </c>
    </row>
    <row r="81" spans="1:53" ht="11.25" customHeight="1" x14ac:dyDescent="0.25">
      <c r="A81" s="227" t="s">
        <v>122</v>
      </c>
      <c r="B81" s="179" t="s">
        <v>60</v>
      </c>
      <c r="C81" s="229" t="s">
        <v>216</v>
      </c>
      <c r="D81" s="100" t="s">
        <v>212</v>
      </c>
      <c r="E81" s="100" t="s">
        <v>214</v>
      </c>
      <c r="F81" s="100" t="s">
        <v>213</v>
      </c>
      <c r="G81" s="179" t="str">
        <f t="shared" si="18"/>
        <v>EUR3MSW18Y=</v>
      </c>
      <c r="H81" s="228" t="str">
        <f>IFERROR(_xll.qlSwapRateHelper2(,G81,2,B81,Calendar,E81,D81,F81,$H$48,0,C81,,Permanent,Trigger,ObjectOverwrite),"--")</f>
        <v>obj_00a1d#0000</v>
      </c>
      <c r="I81" s="229" t="b">
        <v>1</v>
      </c>
      <c r="K81" s="179" t="str">
        <f t="shared" si="16"/>
        <v>SW</v>
      </c>
      <c r="L81" s="179" t="str">
        <f t="shared" si="14"/>
        <v>24Y</v>
      </c>
      <c r="M81" s="227" t="str">
        <f t="shared" si="17"/>
        <v>obj_00a1e#0000</v>
      </c>
      <c r="N81" s="227" t="b">
        <f t="shared" si="15"/>
        <v>1</v>
      </c>
      <c r="O81" s="228">
        <v>1</v>
      </c>
      <c r="P81" s="228">
        <v>1</v>
      </c>
      <c r="Q81" s="105" t="e">
        <v>#N/A</v>
      </c>
      <c r="R81" s="105" t="e">
        <f>_xll.qlRateHelperQuoteName(Q81)</f>
        <v>#VALUE!</v>
      </c>
      <c r="S81" s="66" t="e">
        <f>_xll.qlRateHelperQuoteValue(Q81)</f>
        <v>#VALUE!</v>
      </c>
      <c r="T81" s="232"/>
      <c r="U81" s="29" t="e">
        <f>_xll.qlRateHelperEarliestDate(Q81)</f>
        <v>#VALUE!</v>
      </c>
      <c r="V81" s="29" t="e">
        <f>_xll.qlRateHelperLatestDate(Q81)</f>
        <v>#VALUE!</v>
      </c>
      <c r="W81" s="105"/>
      <c r="AU81" s="28" t="s">
        <v>99</v>
      </c>
      <c r="AV81" s="29">
        <f>_xll.qlInterestRateIndexFixingDate(IborIndex&amp;Tenor,AW81,Trigger)</f>
        <v>42355</v>
      </c>
      <c r="AW81" s="29">
        <f>_xll.qlCalendarAdvance(Calendar,AW80,AU81,"f",,Trigger)</f>
        <v>42359</v>
      </c>
      <c r="AX81" s="29">
        <f>_xll.qlInterestRateIndexMaturity(IborIndex&amp;Tenor,AW81,Trigger)</f>
        <v>42450</v>
      </c>
      <c r="AY81" s="66">
        <f>_xll.qlIndexFixing($Z$5,AV81,TRUE,Trigger)</f>
        <v>-3.3945660630682454E-4</v>
      </c>
      <c r="AZ81" s="66">
        <f>_xll.qlIndexFixing($BB$1,AV81,TRUE,Trigger)</f>
        <v>-3.2493112598058819E-4</v>
      </c>
      <c r="BA81" s="188">
        <f t="shared" si="19"/>
        <v>-0.14525480326236345</v>
      </c>
    </row>
    <row r="82" spans="1:53" ht="11.25" customHeight="1" x14ac:dyDescent="0.25">
      <c r="A82" s="227" t="s">
        <v>122</v>
      </c>
      <c r="B82" s="179" t="s">
        <v>61</v>
      </c>
      <c r="C82" s="229" t="s">
        <v>216</v>
      </c>
      <c r="D82" s="100" t="s">
        <v>212</v>
      </c>
      <c r="E82" s="100" t="s">
        <v>214</v>
      </c>
      <c r="F82" s="100" t="s">
        <v>213</v>
      </c>
      <c r="G82" s="179" t="str">
        <f t="shared" ref="G82:G105" si="20">UPPER(Currency)&amp;Tenor&amp;A82&amp;B82&amp;"="</f>
        <v>EUR3MSW19Y=</v>
      </c>
      <c r="H82" s="228" t="str">
        <f>IFERROR(_xll.qlSwapRateHelper2(,G82,2,B82,Calendar,E82,D82,F82,$H$48,0,C82,,Permanent,Trigger,ObjectOverwrite),"--")</f>
        <v>obj_00a19#0000</v>
      </c>
      <c r="I82" s="229" t="b">
        <v>1</v>
      </c>
      <c r="K82" s="179" t="str">
        <f t="shared" si="16"/>
        <v>SW</v>
      </c>
      <c r="L82" s="179" t="str">
        <f t="shared" si="14"/>
        <v>25Y</v>
      </c>
      <c r="M82" s="227" t="str">
        <f t="shared" si="17"/>
        <v>obj_00a0d#0000</v>
      </c>
      <c r="N82" s="227" t="b">
        <f t="shared" si="15"/>
        <v>1</v>
      </c>
      <c r="O82" s="228">
        <v>1</v>
      </c>
      <c r="P82" s="228">
        <v>1</v>
      </c>
      <c r="Q82" s="105" t="e">
        <v>#N/A</v>
      </c>
      <c r="R82" s="105" t="e">
        <f>_xll.qlRateHelperQuoteName(Q82)</f>
        <v>#VALUE!</v>
      </c>
      <c r="S82" s="66" t="e">
        <f>_xll.qlRateHelperQuoteValue(Q82)</f>
        <v>#VALUE!</v>
      </c>
      <c r="T82" s="232"/>
      <c r="U82" s="29" t="e">
        <f>_xll.qlRateHelperEarliestDate(Q82)</f>
        <v>#VALUE!</v>
      </c>
      <c r="V82" s="29" t="e">
        <f>_xll.qlRateHelperLatestDate(Q82)</f>
        <v>#VALUE!</v>
      </c>
      <c r="W82" s="105"/>
      <c r="AU82" s="28" t="s">
        <v>99</v>
      </c>
      <c r="AV82" s="29">
        <f>_xll.qlInterestRateIndexFixingDate(IborIndex&amp;Tenor,AW82,Trigger)</f>
        <v>42356</v>
      </c>
      <c r="AW82" s="29">
        <f>_xll.qlCalendarAdvance(Calendar,AW81,AU82,"f",,Trigger)</f>
        <v>42360</v>
      </c>
      <c r="AX82" s="29">
        <f>_xll.qlInterestRateIndexMaturity(IborIndex&amp;Tenor,AW82,Trigger)</f>
        <v>42451</v>
      </c>
      <c r="AY82" s="66">
        <f>_xll.qlIndexFixing($Z$5,AV82,TRUE,Trigger)</f>
        <v>-3.3933162311511642E-4</v>
      </c>
      <c r="AZ82" s="66">
        <f>_xll.qlIndexFixing($BB$1,AV82,TRUE,Trigger)</f>
        <v>-3.2478560832200596E-4</v>
      </c>
      <c r="BA82" s="188">
        <f t="shared" si="19"/>
        <v>-0.14546014793110468</v>
      </c>
    </row>
    <row r="83" spans="1:53" ht="11.25" customHeight="1" x14ac:dyDescent="0.25">
      <c r="A83" s="227" t="s">
        <v>122</v>
      </c>
      <c r="B83" s="179" t="s">
        <v>62</v>
      </c>
      <c r="C83" s="229" t="s">
        <v>216</v>
      </c>
      <c r="D83" s="100" t="s">
        <v>212</v>
      </c>
      <c r="E83" s="100" t="s">
        <v>214</v>
      </c>
      <c r="F83" s="100" t="s">
        <v>213</v>
      </c>
      <c r="G83" s="179" t="str">
        <f t="shared" si="20"/>
        <v>EUR3MSW20Y=</v>
      </c>
      <c r="H83" s="228" t="str">
        <f>IFERROR(_xll.qlSwapRateHelper2(,G83,2,B83,Calendar,E83,D83,F83,$H$48,0,C83,,Permanent,Trigger,ObjectOverwrite),"--")</f>
        <v>obj_00a0b#0000</v>
      </c>
      <c r="I83" s="229" t="b">
        <v>1</v>
      </c>
      <c r="K83" s="179" t="str">
        <f t="shared" si="16"/>
        <v>SW</v>
      </c>
      <c r="L83" s="179" t="str">
        <f t="shared" si="14"/>
        <v>26Y</v>
      </c>
      <c r="M83" s="227" t="str">
        <f t="shared" si="17"/>
        <v>obj_009fa#0000</v>
      </c>
      <c r="N83" s="227" t="b">
        <f t="shared" si="15"/>
        <v>1</v>
      </c>
      <c r="O83" s="228">
        <v>1</v>
      </c>
      <c r="P83" s="228">
        <v>1</v>
      </c>
      <c r="Q83" s="105" t="e">
        <v>#N/A</v>
      </c>
      <c r="R83" s="105" t="e">
        <f>_xll.qlRateHelperQuoteName(Q83)</f>
        <v>#VALUE!</v>
      </c>
      <c r="S83" s="66" t="e">
        <f>_xll.qlRateHelperQuoteValue(Q83)</f>
        <v>#VALUE!</v>
      </c>
      <c r="T83" s="232"/>
      <c r="U83" s="29" t="e">
        <f>_xll.qlRateHelperEarliestDate(Q83)</f>
        <v>#VALUE!</v>
      </c>
      <c r="V83" s="29" t="e">
        <f>_xll.qlRateHelperLatestDate(Q83)</f>
        <v>#VALUE!</v>
      </c>
      <c r="W83" s="105"/>
      <c r="AU83" s="28" t="s">
        <v>99</v>
      </c>
      <c r="AV83" s="29">
        <f>_xll.qlInterestRateIndexFixingDate(IborIndex&amp;Tenor,AW83,Trigger)</f>
        <v>42359</v>
      </c>
      <c r="AW83" s="29">
        <f>_xll.qlCalendarAdvance(Calendar,AW82,AU83,"f",,Trigger)</f>
        <v>42361</v>
      </c>
      <c r="AX83" s="29">
        <f>_xll.qlInterestRateIndexMaturity(IborIndex&amp;Tenor,AW83,Trigger)</f>
        <v>42452</v>
      </c>
      <c r="AY83" s="66">
        <f>_xll.qlIndexFixing($Z$5,AV83,TRUE,Trigger)</f>
        <v>-3.3919392227186099E-4</v>
      </c>
      <c r="AZ83" s="66">
        <f>_xll.qlIndexFixing($BB$1,AV83,TRUE,Trigger)</f>
        <v>-3.2459803098724223E-4</v>
      </c>
      <c r="BA83" s="188">
        <f t="shared" si="19"/>
        <v>-0.14595891284618759</v>
      </c>
    </row>
    <row r="84" spans="1:53" ht="11.25" customHeight="1" x14ac:dyDescent="0.25">
      <c r="A84" s="227" t="s">
        <v>122</v>
      </c>
      <c r="B84" s="179" t="s">
        <v>63</v>
      </c>
      <c r="C84" s="229" t="s">
        <v>216</v>
      </c>
      <c r="D84" s="100" t="s">
        <v>212</v>
      </c>
      <c r="E84" s="100" t="s">
        <v>214</v>
      </c>
      <c r="F84" s="100" t="s">
        <v>213</v>
      </c>
      <c r="G84" s="179" t="str">
        <f t="shared" si="20"/>
        <v>EUR3MSW21Y=</v>
      </c>
      <c r="H84" s="228" t="str">
        <f>IFERROR(_xll.qlSwapRateHelper2(,G84,2,B84,Calendar,E84,D84,F84,$H$48,0,C84,,Permanent,Trigger,ObjectOverwrite),"--")</f>
        <v>obj_009ff#0000</v>
      </c>
      <c r="I84" s="229" t="b">
        <v>1</v>
      </c>
      <c r="K84" s="179" t="str">
        <f t="shared" si="16"/>
        <v>SW</v>
      </c>
      <c r="L84" s="179" t="str">
        <f t="shared" si="14"/>
        <v>27Y</v>
      </c>
      <c r="M84" s="227" t="str">
        <f t="shared" si="17"/>
        <v>obj_00a0e#0000</v>
      </c>
      <c r="N84" s="227" t="b">
        <f t="shared" si="15"/>
        <v>1</v>
      </c>
      <c r="O84" s="228">
        <v>1</v>
      </c>
      <c r="P84" s="228">
        <v>1</v>
      </c>
      <c r="Q84" s="105" t="e">
        <v>#N/A</v>
      </c>
      <c r="R84" s="105" t="e">
        <f>_xll.qlRateHelperQuoteName(Q84)</f>
        <v>#VALUE!</v>
      </c>
      <c r="S84" s="66" t="e">
        <f>_xll.qlRateHelperQuoteValue(Q84)</f>
        <v>#VALUE!</v>
      </c>
      <c r="T84" s="232"/>
      <c r="U84" s="29" t="e">
        <f>_xll.qlRateHelperEarliestDate(Q84)</f>
        <v>#VALUE!</v>
      </c>
      <c r="V84" s="29" t="e">
        <f>_xll.qlRateHelperLatestDate(Q84)</f>
        <v>#VALUE!</v>
      </c>
      <c r="W84" s="105"/>
      <c r="AU84" s="28" t="s">
        <v>99</v>
      </c>
      <c r="AV84" s="29">
        <f>_xll.qlInterestRateIndexFixingDate(IborIndex&amp;Tenor,AW84,Trigger)</f>
        <v>42360</v>
      </c>
      <c r="AW84" s="29">
        <f>_xll.qlCalendarAdvance(Calendar,AW83,AU84,"f",,Trigger)</f>
        <v>42362</v>
      </c>
      <c r="AX84" s="29">
        <f>_xll.qlInterestRateIndexMaturity(IborIndex&amp;Tenor,AW84,Trigger)</f>
        <v>42453</v>
      </c>
      <c r="AY84" s="66">
        <f>_xll.qlIndexFixing($Z$5,AV84,TRUE,Trigger)</f>
        <v>-3.3904353237132815E-4</v>
      </c>
      <c r="AZ84" s="66">
        <f>_xll.qlIndexFixing($BB$1,AV84,TRUE,Trigger)</f>
        <v>-3.2436918880511518E-4</v>
      </c>
      <c r="BA84" s="188">
        <f t="shared" si="19"/>
        <v>-0.14674343566212972</v>
      </c>
    </row>
    <row r="85" spans="1:53" ht="11.25" customHeight="1" x14ac:dyDescent="0.25">
      <c r="A85" s="227" t="s">
        <v>122</v>
      </c>
      <c r="B85" s="179" t="s">
        <v>64</v>
      </c>
      <c r="C85" s="229" t="s">
        <v>216</v>
      </c>
      <c r="D85" s="100" t="s">
        <v>212</v>
      </c>
      <c r="E85" s="100" t="s">
        <v>214</v>
      </c>
      <c r="F85" s="100" t="s">
        <v>213</v>
      </c>
      <c r="G85" s="179" t="str">
        <f t="shared" si="20"/>
        <v>EUR3MSW22Y=</v>
      </c>
      <c r="H85" s="228" t="str">
        <f>IFERROR(_xll.qlSwapRateHelper2(,G85,2,B85,Calendar,E85,D85,F85,$H$48,0,C85,,Permanent,Trigger,ObjectOverwrite),"--")</f>
        <v>obj_00a05#0000</v>
      </c>
      <c r="I85" s="229" t="b">
        <v>1</v>
      </c>
      <c r="K85" s="179" t="str">
        <f t="shared" si="16"/>
        <v>SW</v>
      </c>
      <c r="L85" s="179" t="str">
        <f t="shared" si="14"/>
        <v>28Y</v>
      </c>
      <c r="M85" s="227" t="str">
        <f t="shared" si="17"/>
        <v>obj_00a02#0000</v>
      </c>
      <c r="N85" s="227" t="b">
        <f t="shared" si="15"/>
        <v>1</v>
      </c>
      <c r="O85" s="228">
        <v>1</v>
      </c>
      <c r="P85" s="228">
        <v>1</v>
      </c>
      <c r="Q85" s="105" t="e">
        <v>#N/A</v>
      </c>
      <c r="R85" s="105" t="e">
        <f>_xll.qlRateHelperQuoteName(Q85)</f>
        <v>#VALUE!</v>
      </c>
      <c r="S85" s="66" t="e">
        <f>_xll.qlRateHelperQuoteValue(Q85)</f>
        <v>#VALUE!</v>
      </c>
      <c r="T85" s="232"/>
      <c r="U85" s="29" t="e">
        <f>_xll.qlRateHelperEarliestDate(Q85)</f>
        <v>#VALUE!</v>
      </c>
      <c r="V85" s="29" t="e">
        <f>_xll.qlRateHelperLatestDate(Q85)</f>
        <v>#VALUE!</v>
      </c>
      <c r="W85" s="105"/>
      <c r="AU85" s="28" t="s">
        <v>99</v>
      </c>
      <c r="AV85" s="29">
        <f>_xll.qlInterestRateIndexFixingDate(IborIndex&amp;Tenor,AW85,Trigger)</f>
        <v>42361</v>
      </c>
      <c r="AW85" s="29">
        <f>_xll.qlCalendarAdvance(Calendar,AW84,AU85,"f",,Trigger)</f>
        <v>42366</v>
      </c>
      <c r="AX85" s="29">
        <f>_xll.qlInterestRateIndexMaturity(IborIndex&amp;Tenor,AW85,Trigger)</f>
        <v>42458</v>
      </c>
      <c r="AY85" s="66">
        <f>_xll.qlIndexFixing($Z$5,AV85,TRUE,Trigger)</f>
        <v>-3.3812936592180837E-4</v>
      </c>
      <c r="AZ85" s="66">
        <f>_xll.qlIndexFixing($BB$1,AV85,TRUE,Trigger)</f>
        <v>-3.2290466207461561E-4</v>
      </c>
      <c r="BA85" s="188">
        <f t="shared" si="19"/>
        <v>-0.15224703847192758</v>
      </c>
    </row>
    <row r="86" spans="1:53" ht="11.25" customHeight="1" x14ac:dyDescent="0.25">
      <c r="A86" s="227" t="s">
        <v>122</v>
      </c>
      <c r="B86" s="179" t="s">
        <v>65</v>
      </c>
      <c r="C86" s="229" t="s">
        <v>216</v>
      </c>
      <c r="D86" s="100" t="s">
        <v>212</v>
      </c>
      <c r="E86" s="100" t="s">
        <v>214</v>
      </c>
      <c r="F86" s="100" t="s">
        <v>213</v>
      </c>
      <c r="G86" s="179" t="str">
        <f t="shared" si="20"/>
        <v>EUR3MSW23Y=</v>
      </c>
      <c r="H86" s="228" t="str">
        <f>IFERROR(_xll.qlSwapRateHelper2(,G86,2,B86,Calendar,E86,D86,F86,$H$48,0,C86,,Permanent,Trigger,ObjectOverwrite),"--")</f>
        <v>obj_00a22#0000</v>
      </c>
      <c r="I86" s="229" t="b">
        <v>1</v>
      </c>
      <c r="K86" s="276" t="str">
        <f t="shared" si="16"/>
        <v>SW</v>
      </c>
      <c r="L86" s="276" t="str">
        <f t="shared" si="14"/>
        <v>29Y</v>
      </c>
      <c r="M86" s="30" t="str">
        <f t="shared" si="17"/>
        <v>obj_00a21#0000</v>
      </c>
      <c r="N86" s="30" t="b">
        <f t="shared" si="15"/>
        <v>1</v>
      </c>
      <c r="O86" s="282">
        <v>1</v>
      </c>
      <c r="P86" s="282">
        <v>1</v>
      </c>
      <c r="Q86" s="30" t="e">
        <v>#N/A</v>
      </c>
      <c r="R86" s="30" t="e">
        <f>_xll.qlRateHelperQuoteName(Q86)</f>
        <v>#VALUE!</v>
      </c>
      <c r="S86" s="311" t="e">
        <f>_xll.qlRateHelperQuoteValue(Q86)</f>
        <v>#VALUE!</v>
      </c>
      <c r="T86" s="30"/>
      <c r="U86" s="313" t="e">
        <f>_xll.qlRateHelperEarliestDate(Q86)</f>
        <v>#VALUE!</v>
      </c>
      <c r="V86" s="313" t="e">
        <f>_xll.qlRateHelperLatestDate(Q86)</f>
        <v>#VALUE!</v>
      </c>
      <c r="W86" s="30"/>
      <c r="AU86" s="28" t="s">
        <v>99</v>
      </c>
      <c r="AV86" s="29">
        <f>_xll.qlInterestRateIndexFixingDate(IborIndex&amp;Tenor,AW86,Trigger)</f>
        <v>42362</v>
      </c>
      <c r="AW86" s="29">
        <f>_xll.qlCalendarAdvance(Calendar,AW85,AU86,"f",,Trigger)</f>
        <v>42367</v>
      </c>
      <c r="AX86" s="29">
        <f>_xll.qlInterestRateIndexMaturity(IborIndex&amp;Tenor,AW86,Trigger)</f>
        <v>42458</v>
      </c>
      <c r="AY86" s="66">
        <f>_xll.qlIndexFixing($Z$5,AV86,TRUE,Trigger)</f>
        <v>-3.3810249103328739E-4</v>
      </c>
      <c r="AZ86" s="66">
        <f>_xll.qlIndexFixing($BB$1,AV86,TRUE,Trigger)</f>
        <v>-3.2263382411360837E-4</v>
      </c>
      <c r="BA86" s="188">
        <f t="shared" si="19"/>
        <v>-0.15468666919679022</v>
      </c>
    </row>
    <row r="87" spans="1:53" ht="11.25" customHeight="1" x14ac:dyDescent="0.25">
      <c r="A87" s="227" t="s">
        <v>122</v>
      </c>
      <c r="B87" s="179" t="s">
        <v>66</v>
      </c>
      <c r="C87" s="229" t="s">
        <v>216</v>
      </c>
      <c r="D87" s="100" t="s">
        <v>212</v>
      </c>
      <c r="E87" s="100" t="s">
        <v>214</v>
      </c>
      <c r="F87" s="100" t="s">
        <v>213</v>
      </c>
      <c r="G87" s="179" t="str">
        <f t="shared" si="20"/>
        <v>EUR3MSW24Y=</v>
      </c>
      <c r="H87" s="228" t="str">
        <f>IFERROR(_xll.qlSwapRateHelper2(,G87,2,B87,Calendar,E87,D87,F87,$H$48,0,C87,,Permanent,Trigger,ObjectOverwrite),"--")</f>
        <v>obj_00a1e#0000</v>
      </c>
      <c r="I87" s="229" t="b">
        <v>1</v>
      </c>
      <c r="K87" s="276" t="str">
        <f t="shared" si="16"/>
        <v>SW</v>
      </c>
      <c r="L87" s="276" t="str">
        <f t="shared" si="14"/>
        <v>30Y</v>
      </c>
      <c r="M87" s="30" t="str">
        <f t="shared" si="17"/>
        <v>obj_00a06#0000</v>
      </c>
      <c r="N87" s="30" t="b">
        <f t="shared" si="15"/>
        <v>1</v>
      </c>
      <c r="O87" s="282">
        <v>1</v>
      </c>
      <c r="P87" s="282">
        <v>1</v>
      </c>
      <c r="Q87" s="30" t="e">
        <v>#N/A</v>
      </c>
      <c r="R87" s="30" t="e">
        <f>_xll.qlRateHelperQuoteName(Q87)</f>
        <v>#VALUE!</v>
      </c>
      <c r="S87" s="311" t="e">
        <f>_xll.qlRateHelperQuoteValue(Q87)</f>
        <v>#VALUE!</v>
      </c>
      <c r="T87" s="30"/>
      <c r="U87" s="313" t="e">
        <f>_xll.qlRateHelperEarliestDate(Q87)</f>
        <v>#VALUE!</v>
      </c>
      <c r="V87" s="313" t="e">
        <f>_xll.qlRateHelperLatestDate(Q87)</f>
        <v>#VALUE!</v>
      </c>
      <c r="W87" s="30"/>
      <c r="AU87" s="28" t="s">
        <v>99</v>
      </c>
      <c r="AV87" s="29">
        <f>_xll.qlInterestRateIndexFixingDate(IborIndex&amp;Tenor,AW87,Trigger)</f>
        <v>42366</v>
      </c>
      <c r="AW87" s="29">
        <f>_xll.qlCalendarAdvance(Calendar,AW86,AU87,"f",,Trigger)</f>
        <v>42368</v>
      </c>
      <c r="AX87" s="29">
        <f>_xll.qlInterestRateIndexMaturity(IborIndex&amp;Tenor,AW87,Trigger)</f>
        <v>42459</v>
      </c>
      <c r="AY87" s="66">
        <f>_xll.qlIndexFixing($Z$5,AV87,TRUE,Trigger)</f>
        <v>-3.3787676185771621E-4</v>
      </c>
      <c r="AZ87" s="66">
        <f>_xll.qlIndexFixing($BB$1,AV87,TRUE,Trigger)</f>
        <v>-3.2217408419670321E-4</v>
      </c>
      <c r="BA87" s="188">
        <f t="shared" si="19"/>
        <v>-0.15702677661013004</v>
      </c>
    </row>
    <row r="88" spans="1:53" ht="11.25" customHeight="1" x14ac:dyDescent="0.25">
      <c r="A88" s="227" t="s">
        <v>122</v>
      </c>
      <c r="B88" s="179" t="s">
        <v>67</v>
      </c>
      <c r="C88" s="228" t="s">
        <v>216</v>
      </c>
      <c r="D88" s="100" t="s">
        <v>212</v>
      </c>
      <c r="E88" s="100" t="s">
        <v>214</v>
      </c>
      <c r="F88" s="100" t="s">
        <v>213</v>
      </c>
      <c r="G88" s="179" t="str">
        <f t="shared" si="20"/>
        <v>EUR3MSW25Y=</v>
      </c>
      <c r="H88" s="229" t="str">
        <f>IFERROR(_xll.qlSwapRateHelper2(,G88,2,B88,Calendar,E88,D88,F88,$H$48,0,C88,,Permanent,Trigger,ObjectOverwrite),"--")</f>
        <v>obj_00a0d#0000</v>
      </c>
      <c r="I88" s="227" t="b">
        <v>1</v>
      </c>
      <c r="K88" s="276" t="str">
        <f t="shared" si="16"/>
        <v>SW</v>
      </c>
      <c r="L88" s="276" t="str">
        <f t="shared" si="14"/>
        <v>31Y</v>
      </c>
      <c r="M88" s="30" t="str">
        <f t="shared" si="17"/>
        <v>obj_00a01#0000</v>
      </c>
      <c r="N88" s="30" t="b">
        <f t="shared" si="15"/>
        <v>1</v>
      </c>
      <c r="O88" s="282">
        <v>1</v>
      </c>
      <c r="P88" s="282">
        <v>1</v>
      </c>
      <c r="Q88" s="30" t="e">
        <v>#N/A</v>
      </c>
      <c r="R88" s="30" t="e">
        <f>_xll.qlRateHelperQuoteName(Q88)</f>
        <v>#VALUE!</v>
      </c>
      <c r="S88" s="311" t="e">
        <f>_xll.qlRateHelperQuoteValue(Q88)</f>
        <v>#VALUE!</v>
      </c>
      <c r="T88" s="30"/>
      <c r="U88" s="313" t="e">
        <f>_xll.qlRateHelperEarliestDate(Q88)</f>
        <v>#VALUE!</v>
      </c>
      <c r="V88" s="313" t="e">
        <f>_xll.qlRateHelperLatestDate(Q88)</f>
        <v>#VALUE!</v>
      </c>
      <c r="W88" s="30"/>
      <c r="AU88" s="28" t="s">
        <v>99</v>
      </c>
      <c r="AV88" s="29">
        <f>_xll.qlInterestRateIndexFixingDate(IborIndex&amp;Tenor,AW88,Trigger)</f>
        <v>42367</v>
      </c>
      <c r="AW88" s="29">
        <f>_xll.qlCalendarAdvance(Calendar,AW87,AU88,"f",,Trigger)</f>
        <v>42369</v>
      </c>
      <c r="AX88" s="29">
        <f>_xll.qlInterestRateIndexMaturity(IborIndex&amp;Tenor,AW88,Trigger)</f>
        <v>42460</v>
      </c>
      <c r="AY88" s="66">
        <f>_xll.qlIndexFixing($Z$5,AV88,TRUE,Trigger)</f>
        <v>-3.3763864108494611E-4</v>
      </c>
      <c r="AZ88" s="66">
        <f>_xll.qlIndexFixing($BB$1,AV88,TRUE,Trigger)</f>
        <v>-3.2167864320824843E-4</v>
      </c>
      <c r="BA88" s="188">
        <f t="shared" si="19"/>
        <v>-0.15959997876697682</v>
      </c>
    </row>
    <row r="89" spans="1:53" ht="11.25" customHeight="1" x14ac:dyDescent="0.25">
      <c r="A89" s="227" t="s">
        <v>122</v>
      </c>
      <c r="B89" s="179" t="s">
        <v>68</v>
      </c>
      <c r="C89" s="228" t="s">
        <v>216</v>
      </c>
      <c r="D89" s="100" t="s">
        <v>212</v>
      </c>
      <c r="E89" s="100" t="s">
        <v>214</v>
      </c>
      <c r="F89" s="100" t="s">
        <v>213</v>
      </c>
      <c r="G89" s="179" t="str">
        <f t="shared" si="20"/>
        <v>EUR3MSW26Y=</v>
      </c>
      <c r="H89" s="229" t="str">
        <f>IFERROR(_xll.qlSwapRateHelper2(,G89,2,B89,Calendar,E89,D89,F89,$H$48,0,C89,,Permanent,Trigger,ObjectOverwrite),"--")</f>
        <v>obj_009fa#0000</v>
      </c>
      <c r="I89" s="227" t="b">
        <v>1</v>
      </c>
      <c r="K89" s="276" t="str">
        <f t="shared" si="16"/>
        <v>SW</v>
      </c>
      <c r="L89" s="276" t="str">
        <f t="shared" si="14"/>
        <v>32Y</v>
      </c>
      <c r="M89" s="30" t="str">
        <f t="shared" si="17"/>
        <v>obj_00a1a#0000</v>
      </c>
      <c r="N89" s="30" t="b">
        <f t="shared" si="15"/>
        <v>1</v>
      </c>
      <c r="O89" s="282">
        <v>1</v>
      </c>
      <c r="P89" s="282">
        <v>1</v>
      </c>
      <c r="Q89" s="30" t="e">
        <v>#N/A</v>
      </c>
      <c r="R89" s="30" t="e">
        <f>_xll.qlRateHelperQuoteName(Q89)</f>
        <v>#VALUE!</v>
      </c>
      <c r="S89" s="311" t="e">
        <f>_xll.qlRateHelperQuoteValue(Q89)</f>
        <v>#VALUE!</v>
      </c>
      <c r="T89" s="30"/>
      <c r="U89" s="313" t="e">
        <f>_xll.qlRateHelperEarliestDate(Q89)</f>
        <v>#VALUE!</v>
      </c>
      <c r="V89" s="313" t="e">
        <f>_xll.qlRateHelperLatestDate(Q89)</f>
        <v>#VALUE!</v>
      </c>
      <c r="W89" s="30"/>
      <c r="AU89" s="28" t="s">
        <v>99</v>
      </c>
      <c r="AV89" s="29">
        <f>_xll.qlInterestRateIndexFixingDate(IborIndex&amp;Tenor,AW89,Trigger)</f>
        <v>42368</v>
      </c>
      <c r="AW89" s="29">
        <f>_xll.qlCalendarAdvance(Calendar,AW88,AU89,"f",,Trigger)</f>
        <v>42373</v>
      </c>
      <c r="AX89" s="29">
        <f>_xll.qlInterestRateIndexMaturity(IborIndex&amp;Tenor,AW89,Trigger)</f>
        <v>42464</v>
      </c>
      <c r="AY89" s="66">
        <f>_xll.qlIndexFixing($Z$5,AV89,TRUE,Trigger)</f>
        <v>-3.3656342203620488E-4</v>
      </c>
      <c r="AZ89" s="66">
        <f>_xll.qlIndexFixing($BB$1,AV89,TRUE,Trigger)</f>
        <v>-3.5456171392823265E-4</v>
      </c>
      <c r="BA89" s="188">
        <f t="shared" si="19"/>
        <v>0.17998291892027773</v>
      </c>
    </row>
    <row r="90" spans="1:53" ht="11.25" customHeight="1" x14ac:dyDescent="0.25">
      <c r="A90" s="227" t="s">
        <v>122</v>
      </c>
      <c r="B90" s="179" t="s">
        <v>69</v>
      </c>
      <c r="C90" s="228" t="s">
        <v>216</v>
      </c>
      <c r="D90" s="100" t="s">
        <v>212</v>
      </c>
      <c r="E90" s="100" t="s">
        <v>214</v>
      </c>
      <c r="F90" s="100" t="s">
        <v>213</v>
      </c>
      <c r="G90" s="179" t="str">
        <f t="shared" si="20"/>
        <v>EUR3MSW27Y=</v>
      </c>
      <c r="H90" s="229" t="str">
        <f>IFERROR(_xll.qlSwapRateHelper2(,G90,2,B90,Calendar,E90,D90,F90,$H$48,0,C90,,Permanent,Trigger,ObjectOverwrite),"--")</f>
        <v>obj_00a0e#0000</v>
      </c>
      <c r="I90" s="227" t="b">
        <v>1</v>
      </c>
      <c r="K90" s="276" t="str">
        <f t="shared" si="16"/>
        <v>SW</v>
      </c>
      <c r="L90" s="276" t="str">
        <f t="shared" si="14"/>
        <v>33Y</v>
      </c>
      <c r="M90" s="30" t="str">
        <f t="shared" si="17"/>
        <v>obj_00a18#0000</v>
      </c>
      <c r="N90" s="30" t="b">
        <f t="shared" si="15"/>
        <v>1</v>
      </c>
      <c r="O90" s="282">
        <v>1</v>
      </c>
      <c r="P90" s="282">
        <v>1</v>
      </c>
      <c r="Q90" s="30" t="e">
        <v>#N/A</v>
      </c>
      <c r="R90" s="30" t="e">
        <f>_xll.qlRateHelperQuoteName(Q90)</f>
        <v>#VALUE!</v>
      </c>
      <c r="S90" s="311" t="e">
        <f>_xll.qlRateHelperQuoteValue(Q90)</f>
        <v>#VALUE!</v>
      </c>
      <c r="T90" s="30"/>
      <c r="U90" s="313" t="e">
        <f>_xll.qlRateHelperEarliestDate(Q90)</f>
        <v>#VALUE!</v>
      </c>
      <c r="V90" s="313" t="e">
        <f>_xll.qlRateHelperLatestDate(Q90)</f>
        <v>#VALUE!</v>
      </c>
      <c r="W90" s="30"/>
      <c r="AU90" s="28" t="s">
        <v>99</v>
      </c>
      <c r="AV90" s="29">
        <f>_xll.qlInterestRateIndexFixingDate(IborIndex&amp;Tenor,AW90,Trigger)</f>
        <v>42369</v>
      </c>
      <c r="AW90" s="29">
        <f>_xll.qlCalendarAdvance(Calendar,AW89,AU90,"f",,Trigger)</f>
        <v>42374</v>
      </c>
      <c r="AX90" s="29">
        <f>_xll.qlInterestRateIndexMaturity(IborIndex&amp;Tenor,AW90,Trigger)</f>
        <v>42465</v>
      </c>
      <c r="AY90" s="66">
        <f>_xll.qlIndexFixing($Z$5,AV90,TRUE,Trigger)</f>
        <v>-3.3626425870166026E-4</v>
      </c>
      <c r="AZ90" s="66">
        <f>_xll.qlIndexFixing($BB$1,AV90,TRUE,Trigger)</f>
        <v>-3.53899695802639E-4</v>
      </c>
      <c r="BA90" s="188">
        <f t="shared" si="19"/>
        <v>0.17635437100978732</v>
      </c>
    </row>
    <row r="91" spans="1:53" ht="11.25" customHeight="1" x14ac:dyDescent="0.25">
      <c r="A91" s="227" t="s">
        <v>122</v>
      </c>
      <c r="B91" s="179" t="s">
        <v>70</v>
      </c>
      <c r="C91" s="229" t="s">
        <v>216</v>
      </c>
      <c r="D91" s="100" t="s">
        <v>212</v>
      </c>
      <c r="E91" s="100" t="s">
        <v>214</v>
      </c>
      <c r="F91" s="100" t="s">
        <v>213</v>
      </c>
      <c r="G91" s="179" t="str">
        <f t="shared" si="20"/>
        <v>EUR3MSW28Y=</v>
      </c>
      <c r="H91" s="228" t="str">
        <f>IFERROR(_xll.qlSwapRateHelper2(,G91,2,B91,Calendar,E91,D91,F91,$H$48,0,C91,,Permanent,Trigger,ObjectOverwrite),"--")</f>
        <v>obj_00a02#0000</v>
      </c>
      <c r="I91" s="229" t="b">
        <v>1</v>
      </c>
      <c r="K91" s="276" t="str">
        <f t="shared" si="16"/>
        <v>SW</v>
      </c>
      <c r="L91" s="276" t="str">
        <f t="shared" si="14"/>
        <v>34Y</v>
      </c>
      <c r="M91" s="30" t="str">
        <f t="shared" si="17"/>
        <v>obj_00a04#0000</v>
      </c>
      <c r="N91" s="30" t="b">
        <f t="shared" si="15"/>
        <v>1</v>
      </c>
      <c r="O91" s="282">
        <v>1</v>
      </c>
      <c r="P91" s="282">
        <v>1</v>
      </c>
      <c r="Q91" s="30" t="e">
        <v>#N/A</v>
      </c>
      <c r="R91" s="30" t="e">
        <f>_xll.qlRateHelperQuoteName(Q91)</f>
        <v>#VALUE!</v>
      </c>
      <c r="S91" s="311" t="e">
        <f>_xll.qlRateHelperQuoteValue(Q91)</f>
        <v>#VALUE!</v>
      </c>
      <c r="T91" s="30"/>
      <c r="U91" s="313" t="e">
        <f>_xll.qlRateHelperEarliestDate(Q91)</f>
        <v>#VALUE!</v>
      </c>
      <c r="V91" s="313" t="e">
        <f>_xll.qlRateHelperLatestDate(Q91)</f>
        <v>#VALUE!</v>
      </c>
      <c r="W91" s="30"/>
      <c r="AU91" s="28" t="s">
        <v>99</v>
      </c>
      <c r="AV91" s="29">
        <f>_xll.qlInterestRateIndexFixingDate(IborIndex&amp;Tenor,AW91,Trigger)</f>
        <v>42373</v>
      </c>
      <c r="AW91" s="29">
        <f>_xll.qlCalendarAdvance(Calendar,AW90,AU91,"f",,Trigger)</f>
        <v>42375</v>
      </c>
      <c r="AX91" s="29">
        <f>_xll.qlInterestRateIndexMaturity(IborIndex&amp;Tenor,AW91,Trigger)</f>
        <v>42466</v>
      </c>
      <c r="AY91" s="66">
        <f>_xll.qlIndexFixing($Z$5,AV91,TRUE,Trigger)</f>
        <v>-3.3595309426766079E-4</v>
      </c>
      <c r="AZ91" s="66">
        <f>_xll.qlIndexFixing($BB$1,AV91,TRUE,Trigger)</f>
        <v>-3.5320674580898933E-4</v>
      </c>
      <c r="BA91" s="188">
        <f t="shared" si="19"/>
        <v>0.17253651541328544</v>
      </c>
    </row>
    <row r="92" spans="1:53" ht="11.25" customHeight="1" x14ac:dyDescent="0.25">
      <c r="A92" s="30" t="s">
        <v>122</v>
      </c>
      <c r="B92" s="276" t="s">
        <v>71</v>
      </c>
      <c r="C92" s="282" t="s">
        <v>216</v>
      </c>
      <c r="D92" s="275" t="s">
        <v>212</v>
      </c>
      <c r="E92" s="275" t="s">
        <v>214</v>
      </c>
      <c r="F92" s="276" t="s">
        <v>213</v>
      </c>
      <c r="G92" s="276" t="str">
        <f t="shared" si="20"/>
        <v>EUR3MSW29Y=</v>
      </c>
      <c r="H92" s="282" t="str">
        <f>IFERROR(_xll.qlSwapRateHelper2(,G92,2,B92,Calendar,E92,D92,F92,$H$48,0,C92,,Permanent,Trigger,ObjectOverwrite),"--")</f>
        <v>obj_00a21#0000</v>
      </c>
      <c r="I92" s="30" t="b">
        <v>1</v>
      </c>
      <c r="K92" s="276" t="str">
        <f t="shared" si="16"/>
        <v>SW</v>
      </c>
      <c r="L92" s="276" t="str">
        <f t="shared" si="14"/>
        <v>35Y</v>
      </c>
      <c r="M92" s="30" t="str">
        <f t="shared" si="17"/>
        <v>obj_00a14#0000</v>
      </c>
      <c r="N92" s="30" t="b">
        <f t="shared" si="15"/>
        <v>1</v>
      </c>
      <c r="O92" s="282">
        <v>1</v>
      </c>
      <c r="P92" s="282">
        <v>1</v>
      </c>
      <c r="Q92" s="30" t="e">
        <v>#N/A</v>
      </c>
      <c r="R92" s="30" t="e">
        <f>_xll.qlRateHelperQuoteName(Q92)</f>
        <v>#VALUE!</v>
      </c>
      <c r="S92" s="311" t="e">
        <f>_xll.qlRateHelperQuoteValue(Q92)</f>
        <v>#VALUE!</v>
      </c>
      <c r="T92" s="30"/>
      <c r="U92" s="313" t="e">
        <f>_xll.qlRateHelperEarliestDate(Q92)</f>
        <v>#VALUE!</v>
      </c>
      <c r="V92" s="313" t="e">
        <f>_xll.qlRateHelperLatestDate(Q92)</f>
        <v>#VALUE!</v>
      </c>
      <c r="W92" s="30"/>
      <c r="AU92" s="28" t="s">
        <v>99</v>
      </c>
      <c r="AV92" s="29">
        <f>_xll.qlInterestRateIndexFixingDate(IborIndex&amp;Tenor,AW92,Trigger)</f>
        <v>42374</v>
      </c>
      <c r="AW92" s="29">
        <f>_xll.qlCalendarAdvance(Calendar,AW91,AU92,"f",,Trigger)</f>
        <v>42376</v>
      </c>
      <c r="AX92" s="29">
        <f>_xll.qlInterestRateIndexMaturity(IborIndex&amp;Tenor,AW92,Trigger)</f>
        <v>42467</v>
      </c>
      <c r="AY92" s="66">
        <f>_xll.qlIndexFixing($Z$5,AV92,TRUE,Trigger)</f>
        <v>-3.3563000598054766E-4</v>
      </c>
      <c r="AZ92" s="66">
        <f>_xll.qlIndexFixing($BB$1,AV92,TRUE,Trigger)</f>
        <v>-3.5248365876116883E-4</v>
      </c>
      <c r="BA92" s="188">
        <f t="shared" si="19"/>
        <v>0.16853652780621167</v>
      </c>
    </row>
    <row r="93" spans="1:53" ht="11.25" customHeight="1" x14ac:dyDescent="0.25">
      <c r="A93" s="30" t="s">
        <v>122</v>
      </c>
      <c r="B93" s="276" t="s">
        <v>72</v>
      </c>
      <c r="C93" s="282" t="s">
        <v>216</v>
      </c>
      <c r="D93" s="275" t="s">
        <v>212</v>
      </c>
      <c r="E93" s="275" t="s">
        <v>214</v>
      </c>
      <c r="F93" s="276" t="s">
        <v>213</v>
      </c>
      <c r="G93" s="276" t="str">
        <f t="shared" si="20"/>
        <v>EUR3MSW30Y=</v>
      </c>
      <c r="H93" s="282" t="str">
        <f>IFERROR(_xll.qlSwapRateHelper2(,G93,2,B93,Calendar,E93,D93,F93,$H$48,0,C93,,Permanent,Trigger,ObjectOverwrite),"--")</f>
        <v>obj_00a06#0000</v>
      </c>
      <c r="I93" s="30" t="b">
        <v>1</v>
      </c>
      <c r="K93" s="276" t="str">
        <f t="shared" si="16"/>
        <v>SW</v>
      </c>
      <c r="L93" s="276" t="str">
        <f t="shared" si="14"/>
        <v>36Y</v>
      </c>
      <c r="M93" s="30" t="str">
        <f t="shared" si="17"/>
        <v>obj_00a10#0000</v>
      </c>
      <c r="N93" s="30" t="b">
        <f t="shared" si="15"/>
        <v>1</v>
      </c>
      <c r="O93" s="282">
        <v>1</v>
      </c>
      <c r="P93" s="282">
        <v>1</v>
      </c>
      <c r="Q93" s="30" t="e">
        <v>#N/A</v>
      </c>
      <c r="R93" s="30" t="e">
        <f>_xll.qlRateHelperQuoteName(Q93)</f>
        <v>#VALUE!</v>
      </c>
      <c r="S93" s="311" t="e">
        <f>_xll.qlRateHelperQuoteValue(Q93)</f>
        <v>#VALUE!</v>
      </c>
      <c r="T93" s="30"/>
      <c r="U93" s="313" t="e">
        <f>_xll.qlRateHelperEarliestDate(Q93)</f>
        <v>#VALUE!</v>
      </c>
      <c r="V93" s="313" t="e">
        <f>_xll.qlRateHelperLatestDate(Q93)</f>
        <v>#VALUE!</v>
      </c>
      <c r="W93" s="30"/>
      <c r="AU93" s="28" t="s">
        <v>99</v>
      </c>
      <c r="AV93" s="29">
        <f>_xll.qlInterestRateIndexFixingDate(IborIndex&amp;Tenor,AW93,Trigger)</f>
        <v>42375</v>
      </c>
      <c r="AW93" s="29">
        <f>_xll.qlCalendarAdvance(Calendar,AW92,AU93,"f",,Trigger)</f>
        <v>42377</v>
      </c>
      <c r="AX93" s="29">
        <f>_xll.qlInterestRateIndexMaturity(IborIndex&amp;Tenor,AW93,Trigger)</f>
        <v>42468</v>
      </c>
      <c r="AY93" s="66">
        <f>_xll.qlIndexFixing($Z$5,AV93,TRUE,Trigger)</f>
        <v>-3.3529507456212367E-4</v>
      </c>
      <c r="AZ93" s="66">
        <f>_xll.qlIndexFixing($BB$1,AV93,TRUE,Trigger)</f>
        <v>-3.5173122947174487E-4</v>
      </c>
      <c r="BA93" s="188">
        <f t="shared" si="19"/>
        <v>0.16436154909621198</v>
      </c>
    </row>
    <row r="94" spans="1:53" ht="11.25" customHeight="1" x14ac:dyDescent="0.25">
      <c r="A94" s="30" t="s">
        <v>122</v>
      </c>
      <c r="B94" s="276" t="s">
        <v>166</v>
      </c>
      <c r="C94" s="282" t="s">
        <v>216</v>
      </c>
      <c r="D94" s="275" t="s">
        <v>212</v>
      </c>
      <c r="E94" s="275" t="s">
        <v>214</v>
      </c>
      <c r="F94" s="276" t="s">
        <v>213</v>
      </c>
      <c r="G94" s="276" t="str">
        <f t="shared" si="20"/>
        <v>EUR3MSW31Y=</v>
      </c>
      <c r="H94" s="282" t="str">
        <f>IFERROR(_xll.qlSwapRateHelper2(,G94,2,B94,Calendar,E94,D94,F94,$H$48,0,C94,,Permanent,Trigger,ObjectOverwrite),"--")</f>
        <v>obj_00a01#0000</v>
      </c>
      <c r="I94" s="30" t="b">
        <v>1</v>
      </c>
      <c r="K94" s="276" t="str">
        <f t="shared" si="16"/>
        <v>SW</v>
      </c>
      <c r="L94" s="276" t="str">
        <f t="shared" si="14"/>
        <v>37Y</v>
      </c>
      <c r="M94" s="30" t="str">
        <f t="shared" si="17"/>
        <v>obj_00a11#0000</v>
      </c>
      <c r="N94" s="30" t="b">
        <f t="shared" si="15"/>
        <v>1</v>
      </c>
      <c r="O94" s="282">
        <v>1</v>
      </c>
      <c r="P94" s="282">
        <v>1</v>
      </c>
      <c r="Q94" s="30" t="e">
        <v>#N/A</v>
      </c>
      <c r="R94" s="30" t="e">
        <f>_xll.qlRateHelperQuoteName(Q94)</f>
        <v>#VALUE!</v>
      </c>
      <c r="S94" s="311" t="e">
        <f>_xll.qlRateHelperQuoteValue(Q94)</f>
        <v>#VALUE!</v>
      </c>
      <c r="T94" s="30"/>
      <c r="U94" s="313" t="e">
        <f>_xll.qlRateHelperEarliestDate(Q94)</f>
        <v>#VALUE!</v>
      </c>
      <c r="V94" s="313" t="e">
        <f>_xll.qlRateHelperLatestDate(Q94)</f>
        <v>#VALUE!</v>
      </c>
      <c r="W94" s="30"/>
      <c r="AU94" s="28" t="s">
        <v>99</v>
      </c>
      <c r="AV94" s="29">
        <f>_xll.qlInterestRateIndexFixingDate(IborIndex&amp;Tenor,AW94,Trigger)</f>
        <v>42376</v>
      </c>
      <c r="AW94" s="29">
        <f>_xll.qlCalendarAdvance(Calendar,AW93,AU94,"f",,Trigger)</f>
        <v>42380</v>
      </c>
      <c r="AX94" s="29">
        <f>_xll.qlInterestRateIndexMaturity(IborIndex&amp;Tenor,AW94,Trigger)</f>
        <v>42471</v>
      </c>
      <c r="AY94" s="66">
        <f>_xll.qlIndexFixing($Z$5,AV94,TRUE,Trigger)</f>
        <v>-3.3422008086762318E-4</v>
      </c>
      <c r="AZ94" s="66">
        <f>_xll.qlIndexFixing($BB$1,AV94,TRUE,Trigger)</f>
        <v>-3.4930583628347899E-4</v>
      </c>
      <c r="BA94" s="188">
        <f t="shared" si="19"/>
        <v>0.15085755415855814</v>
      </c>
    </row>
    <row r="95" spans="1:53" ht="11.25" customHeight="1" x14ac:dyDescent="0.25">
      <c r="A95" s="30" t="s">
        <v>122</v>
      </c>
      <c r="B95" s="276" t="s">
        <v>167</v>
      </c>
      <c r="C95" s="282" t="s">
        <v>216</v>
      </c>
      <c r="D95" s="275" t="s">
        <v>212</v>
      </c>
      <c r="E95" s="275" t="s">
        <v>214</v>
      </c>
      <c r="F95" s="276" t="s">
        <v>213</v>
      </c>
      <c r="G95" s="276" t="str">
        <f t="shared" si="20"/>
        <v>EUR3MSW32Y=</v>
      </c>
      <c r="H95" s="282" t="str">
        <f>IFERROR(_xll.qlSwapRateHelper2(,G95,2,B95,Calendar,E95,D95,F95,$H$48,0,C95,,Permanent,Trigger,ObjectOverwrite),"--")</f>
        <v>obj_00a1a#0000</v>
      </c>
      <c r="I95" s="30" t="b">
        <v>1</v>
      </c>
      <c r="K95" s="276" t="str">
        <f t="shared" si="16"/>
        <v>SW</v>
      </c>
      <c r="L95" s="276" t="str">
        <f t="shared" si="14"/>
        <v>38Y</v>
      </c>
      <c r="M95" s="30" t="str">
        <f t="shared" si="17"/>
        <v>obj_00a0f#0000</v>
      </c>
      <c r="N95" s="30" t="b">
        <f t="shared" si="15"/>
        <v>1</v>
      </c>
      <c r="O95" s="282">
        <v>1</v>
      </c>
      <c r="P95" s="282">
        <v>1</v>
      </c>
      <c r="Q95" s="30" t="e">
        <v>#N/A</v>
      </c>
      <c r="R95" s="30" t="e">
        <f>_xll.qlRateHelperQuoteName(Q95)</f>
        <v>#VALUE!</v>
      </c>
      <c r="S95" s="311" t="e">
        <f>_xll.qlRateHelperQuoteValue(Q95)</f>
        <v>#VALUE!</v>
      </c>
      <c r="T95" s="30"/>
      <c r="U95" s="313" t="e">
        <f>_xll.qlRateHelperEarliestDate(Q95)</f>
        <v>#VALUE!</v>
      </c>
      <c r="V95" s="313" t="e">
        <f>_xll.qlRateHelperLatestDate(Q95)</f>
        <v>#VALUE!</v>
      </c>
      <c r="W95" s="30"/>
      <c r="AU95" s="28" t="s">
        <v>99</v>
      </c>
      <c r="AV95" s="29">
        <f>_xll.qlInterestRateIndexFixingDate(IborIndex&amp;Tenor,AW95,Trigger)</f>
        <v>42377</v>
      </c>
      <c r="AW95" s="29">
        <f>_xll.qlCalendarAdvance(Calendar,AW94,AU95,"f",,Trigger)</f>
        <v>42381</v>
      </c>
      <c r="AX95" s="29">
        <f>_xll.qlInterestRateIndexMaturity(IborIndex&amp;Tenor,AW95,Trigger)</f>
        <v>42472</v>
      </c>
      <c r="AY95" s="66">
        <f>_xll.qlIndexFixing($Z$5,AV95,TRUE,Trigger)</f>
        <v>-3.3383865364726537E-4</v>
      </c>
      <c r="AZ95" s="66">
        <f>_xll.qlIndexFixing($BB$1,AV95,TRUE,Trigger)</f>
        <v>-3.484439861581465E-4</v>
      </c>
      <c r="BA95" s="188">
        <f t="shared" si="19"/>
        <v>0.14605332510881133</v>
      </c>
    </row>
    <row r="96" spans="1:53" ht="11.25" customHeight="1" x14ac:dyDescent="0.25">
      <c r="A96" s="30" t="s">
        <v>122</v>
      </c>
      <c r="B96" s="276" t="s">
        <v>168</v>
      </c>
      <c r="C96" s="282" t="s">
        <v>216</v>
      </c>
      <c r="D96" s="275" t="s">
        <v>212</v>
      </c>
      <c r="E96" s="275" t="s">
        <v>214</v>
      </c>
      <c r="F96" s="276" t="s">
        <v>213</v>
      </c>
      <c r="G96" s="276" t="str">
        <f t="shared" si="20"/>
        <v>EUR3MSW33Y=</v>
      </c>
      <c r="H96" s="282" t="str">
        <f>IFERROR(_xll.qlSwapRateHelper2(,G96,2,B96,Calendar,E96,D96,F96,$H$48,0,C96,,Permanent,Trigger,ObjectOverwrite),"--")</f>
        <v>obj_00a18#0000</v>
      </c>
      <c r="I96" s="30" t="b">
        <v>1</v>
      </c>
      <c r="K96" s="276" t="str">
        <f t="shared" si="16"/>
        <v>SW</v>
      </c>
      <c r="L96" s="276" t="str">
        <f t="shared" si="14"/>
        <v>39Y</v>
      </c>
      <c r="M96" s="30" t="str">
        <f t="shared" si="17"/>
        <v>obj_00a13#0000</v>
      </c>
      <c r="N96" s="30" t="b">
        <f t="shared" si="15"/>
        <v>1</v>
      </c>
      <c r="O96" s="282">
        <v>1</v>
      </c>
      <c r="P96" s="282">
        <v>1</v>
      </c>
      <c r="Q96" s="30" t="e">
        <v>#N/A</v>
      </c>
      <c r="R96" s="30" t="e">
        <f>_xll.qlRateHelperQuoteName(Q96)</f>
        <v>#VALUE!</v>
      </c>
      <c r="S96" s="311" t="e">
        <f>_xll.qlRateHelperQuoteValue(Q96)</f>
        <v>#VALUE!</v>
      </c>
      <c r="T96" s="30"/>
      <c r="U96" s="313" t="e">
        <f>_xll.qlRateHelperEarliestDate(Q96)</f>
        <v>#VALUE!</v>
      </c>
      <c r="V96" s="313" t="e">
        <f>_xll.qlRateHelperLatestDate(Q96)</f>
        <v>#VALUE!</v>
      </c>
      <c r="W96" s="30"/>
      <c r="AU96" s="28" t="s">
        <v>99</v>
      </c>
      <c r="AV96" s="29">
        <f>_xll.qlInterestRateIndexFixingDate(IborIndex&amp;Tenor,AW96,Trigger)</f>
        <v>42380</v>
      </c>
      <c r="AW96" s="29">
        <f>_xll.qlCalendarAdvance(Calendar,AW95,AU96,"f",,Trigger)</f>
        <v>42382</v>
      </c>
      <c r="AX96" s="29">
        <f>_xll.qlInterestRateIndexMaturity(IborIndex&amp;Tenor,AW96,Trigger)</f>
        <v>42473</v>
      </c>
      <c r="AY96" s="66">
        <f>_xll.qlIndexFixing($Z$5,AV96,TRUE,Trigger)</f>
        <v>-3.3344583903434019E-4</v>
      </c>
      <c r="AZ96" s="66">
        <f>_xll.qlIndexFixing($BB$1,AV96,TRUE,Trigger)</f>
        <v>-3.4755676785668281E-4</v>
      </c>
      <c r="BA96" s="188">
        <f t="shared" si="19"/>
        <v>0.14110928822342619</v>
      </c>
    </row>
    <row r="97" spans="1:53" ht="11.25" customHeight="1" x14ac:dyDescent="0.25">
      <c r="A97" s="30" t="s">
        <v>122</v>
      </c>
      <c r="B97" s="276" t="s">
        <v>169</v>
      </c>
      <c r="C97" s="282" t="s">
        <v>216</v>
      </c>
      <c r="D97" s="275" t="s">
        <v>212</v>
      </c>
      <c r="E97" s="275" t="s">
        <v>214</v>
      </c>
      <c r="F97" s="276" t="s">
        <v>213</v>
      </c>
      <c r="G97" s="276" t="str">
        <f t="shared" si="20"/>
        <v>EUR3MSW34Y=</v>
      </c>
      <c r="H97" s="282" t="str">
        <f>IFERROR(_xll.qlSwapRateHelper2(,G97,2,B97,Calendar,E97,D97,F97,$H$48,0,C97,,Permanent,Trigger,ObjectOverwrite),"--")</f>
        <v>obj_00a04#0000</v>
      </c>
      <c r="I97" s="30" t="b">
        <v>1</v>
      </c>
      <c r="K97" s="276" t="str">
        <f t="shared" si="16"/>
        <v>SW</v>
      </c>
      <c r="L97" s="276" t="str">
        <f t="shared" si="14"/>
        <v>40Y</v>
      </c>
      <c r="M97" s="30" t="str">
        <f t="shared" si="17"/>
        <v>obj_00a20#0000</v>
      </c>
      <c r="N97" s="30" t="b">
        <f t="shared" si="15"/>
        <v>1</v>
      </c>
      <c r="O97" s="282">
        <v>1</v>
      </c>
      <c r="P97" s="282">
        <v>1</v>
      </c>
      <c r="Q97" s="30" t="e">
        <v>#N/A</v>
      </c>
      <c r="R97" s="30" t="e">
        <f>_xll.qlRateHelperQuoteName(Q97)</f>
        <v>#VALUE!</v>
      </c>
      <c r="S97" s="311" t="e">
        <f>_xll.qlRateHelperQuoteValue(Q97)</f>
        <v>#VALUE!</v>
      </c>
      <c r="T97" s="30"/>
      <c r="U97" s="313" t="e">
        <f>_xll.qlRateHelperEarliestDate(Q97)</f>
        <v>#VALUE!</v>
      </c>
      <c r="V97" s="313" t="e">
        <f>_xll.qlRateHelperLatestDate(Q97)</f>
        <v>#VALUE!</v>
      </c>
      <c r="W97" s="30"/>
      <c r="AU97" s="28" t="s">
        <v>99</v>
      </c>
      <c r="AV97" s="29">
        <f>_xll.qlInterestRateIndexFixingDate(IborIndex&amp;Tenor,AW97,Trigger)</f>
        <v>42381</v>
      </c>
      <c r="AW97" s="29">
        <f>_xll.qlCalendarAdvance(Calendar,AW96,AU97,"f",,Trigger)</f>
        <v>42383</v>
      </c>
      <c r="AX97" s="29">
        <f>_xll.qlInterestRateIndexMaturity(IborIndex&amp;Tenor,AW97,Trigger)</f>
        <v>42474</v>
      </c>
      <c r="AY97" s="66">
        <f>_xll.qlIndexFixing($Z$5,AV97,TRUE,Trigger)</f>
        <v>-3.3304173860166373E-4</v>
      </c>
      <c r="AZ97" s="66">
        <f>_xll.qlIndexFixing($BB$1,AV97,TRUE,Trigger)</f>
        <v>-3.4664497619341219E-4</v>
      </c>
      <c r="BA97" s="188">
        <f t="shared" si="19"/>
        <v>0.13603237591748465</v>
      </c>
    </row>
    <row r="98" spans="1:53" ht="11.25" customHeight="1" x14ac:dyDescent="0.25">
      <c r="A98" s="30" t="s">
        <v>122</v>
      </c>
      <c r="B98" s="276" t="s">
        <v>90</v>
      </c>
      <c r="C98" s="282" t="s">
        <v>216</v>
      </c>
      <c r="D98" s="275" t="s">
        <v>212</v>
      </c>
      <c r="E98" s="275" t="s">
        <v>214</v>
      </c>
      <c r="F98" s="276" t="s">
        <v>213</v>
      </c>
      <c r="G98" s="276" t="str">
        <f t="shared" si="20"/>
        <v>EUR3MSW35Y=</v>
      </c>
      <c r="H98" s="282" t="str">
        <f>IFERROR(_xll.qlSwapRateHelper2(,G98,2,B98,Calendar,E98,D98,F98,$H$48,0,C98,,Permanent,Trigger,ObjectOverwrite),"--")</f>
        <v>obj_00a14#0000</v>
      </c>
      <c r="I98" s="30" t="b">
        <v>1</v>
      </c>
      <c r="K98" s="276" t="str">
        <f t="shared" si="16"/>
        <v>SW</v>
      </c>
      <c r="L98" s="276" t="str">
        <f t="shared" si="14"/>
        <v>50Y</v>
      </c>
      <c r="M98" s="30" t="str">
        <f t="shared" si="17"/>
        <v>obj_00a1c#0000</v>
      </c>
      <c r="N98" s="30" t="b">
        <f t="shared" si="15"/>
        <v>1</v>
      </c>
      <c r="O98" s="282">
        <v>1</v>
      </c>
      <c r="P98" s="282">
        <v>1</v>
      </c>
      <c r="Q98" s="30" t="e">
        <v>#N/A</v>
      </c>
      <c r="R98" s="30" t="e">
        <f>_xll.qlRateHelperQuoteName(Q98)</f>
        <v>#VALUE!</v>
      </c>
      <c r="S98" s="311" t="e">
        <f>_xll.qlRateHelperQuoteValue(Q98)</f>
        <v>#VALUE!</v>
      </c>
      <c r="T98" s="30"/>
      <c r="U98" s="313" t="e">
        <f>_xll.qlRateHelperEarliestDate(Q98)</f>
        <v>#VALUE!</v>
      </c>
      <c r="V98" s="313" t="e">
        <f>_xll.qlRateHelperLatestDate(Q98)</f>
        <v>#VALUE!</v>
      </c>
      <c r="W98" s="30"/>
      <c r="AU98" s="28" t="s">
        <v>99</v>
      </c>
      <c r="AV98" s="29">
        <f>_xll.qlInterestRateIndexFixingDate(IborIndex&amp;Tenor,AW98,Trigger)</f>
        <v>42382</v>
      </c>
      <c r="AW98" s="29">
        <f>_xll.qlCalendarAdvance(Calendar,AW97,AU98,"f",,Trigger)</f>
        <v>42384</v>
      </c>
      <c r="AX98" s="29">
        <f>_xll.qlInterestRateIndexMaturity(IborIndex&amp;Tenor,AW98,Trigger)</f>
        <v>42475</v>
      </c>
      <c r="AY98" s="66">
        <f>_xll.qlIndexFixing($Z$5,AV98,TRUE,Trigger)</f>
        <v>-3.3262645739663531E-4</v>
      </c>
      <c r="AZ98" s="66">
        <f>_xll.qlIndexFixing($BB$1,AV98,TRUE,Trigger)</f>
        <v>-3.457094059795844E-4</v>
      </c>
      <c r="BA98" s="188">
        <f t="shared" si="19"/>
        <v>0.13082948582949094</v>
      </c>
    </row>
    <row r="99" spans="1:53" ht="11.25" customHeight="1" x14ac:dyDescent="0.25">
      <c r="A99" s="30" t="s">
        <v>122</v>
      </c>
      <c r="B99" s="276" t="s">
        <v>170</v>
      </c>
      <c r="C99" s="282" t="s">
        <v>216</v>
      </c>
      <c r="D99" s="275" t="s">
        <v>212</v>
      </c>
      <c r="E99" s="275" t="s">
        <v>214</v>
      </c>
      <c r="F99" s="276" t="s">
        <v>213</v>
      </c>
      <c r="G99" s="276" t="str">
        <f t="shared" si="20"/>
        <v>EUR3MSW36Y=</v>
      </c>
      <c r="H99" s="282" t="str">
        <f>IFERROR(_xll.qlSwapRateHelper2(,G99,2,B99,Calendar,E99,D99,F99,$H$48,0,C99,,Permanent,Trigger,ObjectOverwrite),"--")</f>
        <v>obj_00a10#0000</v>
      </c>
      <c r="I99" s="30" t="b">
        <v>1</v>
      </c>
      <c r="K99" s="278" t="str">
        <f t="shared" si="16"/>
        <v>SW</v>
      </c>
      <c r="L99" s="278" t="str">
        <f t="shared" si="14"/>
        <v>60Y</v>
      </c>
      <c r="M99" s="31" t="str">
        <f t="shared" si="17"/>
        <v>obj_00a12#0000</v>
      </c>
      <c r="N99" s="31" t="b">
        <f t="shared" si="15"/>
        <v>1</v>
      </c>
      <c r="O99" s="283">
        <v>1</v>
      </c>
      <c r="P99" s="283">
        <v>1</v>
      </c>
      <c r="Q99" s="31" t="e">
        <v>#N/A</v>
      </c>
      <c r="R99" s="31" t="e">
        <f>_xll.qlRateHelperQuoteName(Q99)</f>
        <v>#VALUE!</v>
      </c>
      <c r="S99" s="312" t="e">
        <f>_xll.qlRateHelperQuoteValue(Q99)</f>
        <v>#VALUE!</v>
      </c>
      <c r="T99" s="31"/>
      <c r="U99" s="314" t="e">
        <f>_xll.qlRateHelperEarliestDate(Q99)</f>
        <v>#VALUE!</v>
      </c>
      <c r="V99" s="314" t="e">
        <f>_xll.qlRateHelperLatestDate(Q99)</f>
        <v>#VALUE!</v>
      </c>
      <c r="W99" s="31"/>
      <c r="AU99" s="28" t="s">
        <v>99</v>
      </c>
      <c r="AV99" s="29">
        <f>_xll.qlInterestRateIndexFixingDate(IborIndex&amp;Tenor,AW99,Trigger)</f>
        <v>42383</v>
      </c>
      <c r="AW99" s="29">
        <f>_xll.qlCalendarAdvance(Calendar,AW98,AU99,"f",,Trigger)</f>
        <v>42387</v>
      </c>
      <c r="AX99" s="29">
        <f>_xll.qlInterestRateIndexMaturity(IborIndex&amp;Tenor,AW99,Trigger)</f>
        <v>42478</v>
      </c>
      <c r="AY99" s="66">
        <f>_xll.qlIndexFixing($Z$5,AV99,TRUE,Trigger)</f>
        <v>-3.3131463177004728E-4</v>
      </c>
      <c r="AZ99" s="66">
        <f>_xll.qlIndexFixing($BB$1,AV99,TRUE,Trigger)</f>
        <v>-3.4276797219644754E-4</v>
      </c>
      <c r="BA99" s="188">
        <f t="shared" si="19"/>
        <v>0.11453340426400259</v>
      </c>
    </row>
    <row r="100" spans="1:53" ht="11.25" customHeight="1" x14ac:dyDescent="0.25">
      <c r="A100" s="30" t="s">
        <v>122</v>
      </c>
      <c r="B100" s="276" t="s">
        <v>171</v>
      </c>
      <c r="C100" s="282" t="s">
        <v>216</v>
      </c>
      <c r="D100" s="275" t="s">
        <v>212</v>
      </c>
      <c r="E100" s="275" t="s">
        <v>214</v>
      </c>
      <c r="F100" s="276" t="s">
        <v>213</v>
      </c>
      <c r="G100" s="276" t="str">
        <f t="shared" si="20"/>
        <v>EUR3MSW37Y=</v>
      </c>
      <c r="H100" s="282" t="str">
        <f>IFERROR(_xll.qlSwapRateHelper2(,G100,2,B100,Calendar,E100,D100,F100,$H$48,0,C100,,Permanent,Trigger,ObjectOverwrite),"--")</f>
        <v>obj_00a11#0000</v>
      </c>
      <c r="I100" s="30" t="b">
        <v>1</v>
      </c>
      <c r="AU100" s="28" t="s">
        <v>99</v>
      </c>
      <c r="AV100" s="29">
        <f>_xll.qlInterestRateIndexFixingDate(IborIndex&amp;Tenor,AW100,Trigger)</f>
        <v>42384</v>
      </c>
      <c r="AW100" s="29">
        <f>_xll.qlCalendarAdvance(Calendar,AW99,AU100,"f",,Trigger)</f>
        <v>42388</v>
      </c>
      <c r="AX100" s="29">
        <f>_xll.qlInterestRateIndexMaturity(IborIndex&amp;Tenor,AW100,Trigger)</f>
        <v>42479</v>
      </c>
      <c r="AY100" s="66">
        <f>_xll.qlIndexFixing($Z$5,AV100,TRUE,Trigger)</f>
        <v>-3.3085574747113616E-4</v>
      </c>
      <c r="AZ100" s="66">
        <f>_xll.qlIndexFixing($BB$1,AV100,TRUE,Trigger)</f>
        <v>-3.4174523593593151E-4</v>
      </c>
      <c r="BA100" s="188">
        <f t="shared" si="19"/>
        <v>0.10889488464795342</v>
      </c>
    </row>
    <row r="101" spans="1:53" ht="11.25" customHeight="1" x14ac:dyDescent="0.25">
      <c r="A101" s="30" t="s">
        <v>122</v>
      </c>
      <c r="B101" s="276" t="s">
        <v>172</v>
      </c>
      <c r="C101" s="282" t="s">
        <v>216</v>
      </c>
      <c r="D101" s="275" t="s">
        <v>212</v>
      </c>
      <c r="E101" s="275" t="s">
        <v>214</v>
      </c>
      <c r="F101" s="276" t="s">
        <v>213</v>
      </c>
      <c r="G101" s="276" t="str">
        <f t="shared" si="20"/>
        <v>EUR3MSW38Y=</v>
      </c>
      <c r="H101" s="282" t="str">
        <f>IFERROR(_xll.qlSwapRateHelper2(,G101,2,B101,Calendar,E101,D101,F101,$H$48,0,C101,,Permanent,Trigger,ObjectOverwrite),"--")</f>
        <v>obj_00a0f#0000</v>
      </c>
      <c r="I101" s="30" t="b">
        <v>1</v>
      </c>
      <c r="AU101" s="28" t="s">
        <v>99</v>
      </c>
      <c r="AV101" s="29">
        <f>_xll.qlInterestRateIndexFixingDate(IborIndex&amp;Tenor,AW101,Trigger)</f>
        <v>42387</v>
      </c>
      <c r="AW101" s="29">
        <f>_xll.qlCalendarAdvance(Calendar,AW100,AU101,"f",,Trigger)</f>
        <v>42389</v>
      </c>
      <c r="AX101" s="29">
        <f>_xll.qlInterestRateIndexMaturity(IborIndex&amp;Tenor,AW101,Trigger)</f>
        <v>42480</v>
      </c>
      <c r="AY101" s="66">
        <f>_xll.qlIndexFixing($Z$5,AV101,TRUE,Trigger)</f>
        <v>-3.303862597745047E-4</v>
      </c>
      <c r="AZ101" s="66">
        <f>_xll.qlIndexFixing($BB$1,AV101,TRUE,Trigger)</f>
        <v>-3.4070269520131087E-4</v>
      </c>
      <c r="BA101" s="188">
        <f t="shared" si="19"/>
        <v>0.10316435426806171</v>
      </c>
    </row>
    <row r="102" spans="1:53" ht="11.25" customHeight="1" x14ac:dyDescent="0.25">
      <c r="A102" s="30" t="s">
        <v>122</v>
      </c>
      <c r="B102" s="276" t="s">
        <v>173</v>
      </c>
      <c r="C102" s="282" t="s">
        <v>216</v>
      </c>
      <c r="D102" s="275" t="s">
        <v>212</v>
      </c>
      <c r="E102" s="275" t="s">
        <v>214</v>
      </c>
      <c r="F102" s="276" t="s">
        <v>213</v>
      </c>
      <c r="G102" s="276" t="str">
        <f t="shared" si="20"/>
        <v>EUR3MSW39Y=</v>
      </c>
      <c r="H102" s="282" t="str">
        <f>IFERROR(_xll.qlSwapRateHelper2(,G102,2,B102,Calendar,E102,D102,F102,$H$48,0,C102,,Permanent,Trigger,ObjectOverwrite),"--")</f>
        <v>obj_00a13#0000</v>
      </c>
      <c r="I102" s="30" t="b">
        <v>1</v>
      </c>
      <c r="AU102" s="28" t="s">
        <v>99</v>
      </c>
      <c r="AV102" s="29">
        <f>_xll.qlInterestRateIndexFixingDate(IborIndex&amp;Tenor,AW102,Trigger)</f>
        <v>42388</v>
      </c>
      <c r="AW102" s="29">
        <f>_xll.qlCalendarAdvance(Calendar,AW101,AU102,"f",,Trigger)</f>
        <v>42390</v>
      </c>
      <c r="AX102" s="29">
        <f>_xll.qlInterestRateIndexMaturity(IborIndex&amp;Tenor,AW102,Trigger)</f>
        <v>42481</v>
      </c>
      <c r="AY102" s="66">
        <f>_xll.qlIndexFixing($Z$5,AV102,TRUE,Trigger)</f>
        <v>-3.2990629457900473E-4</v>
      </c>
      <c r="AZ102" s="66">
        <f>_xll.qlIndexFixing($BB$1,AV102,TRUE,Trigger)</f>
        <v>-3.3964114481042354E-4</v>
      </c>
      <c r="BA102" s="188">
        <f t="shared" si="19"/>
        <v>9.734850231418811E-2</v>
      </c>
    </row>
    <row r="103" spans="1:53" ht="11.25" customHeight="1" x14ac:dyDescent="0.25">
      <c r="A103" s="30" t="s">
        <v>122</v>
      </c>
      <c r="B103" s="276" t="s">
        <v>91</v>
      </c>
      <c r="C103" s="282" t="s">
        <v>216</v>
      </c>
      <c r="D103" s="275" t="s">
        <v>212</v>
      </c>
      <c r="E103" s="275" t="s">
        <v>214</v>
      </c>
      <c r="F103" s="276" t="s">
        <v>213</v>
      </c>
      <c r="G103" s="276" t="str">
        <f t="shared" si="20"/>
        <v>EUR3MSW40Y=</v>
      </c>
      <c r="H103" s="282" t="str">
        <f>IFERROR(_xll.qlSwapRateHelper2(,G103,2,B103,Calendar,E103,D103,F103,$H$48,0,C103,,Permanent,Trigger,ObjectOverwrite),"--")</f>
        <v>obj_00a20#0000</v>
      </c>
      <c r="I103" s="30" t="b">
        <v>1</v>
      </c>
      <c r="AU103" s="28" t="s">
        <v>99</v>
      </c>
      <c r="AV103" s="29">
        <f>_xll.qlInterestRateIndexFixingDate(IborIndex&amp;Tenor,AW103,Trigger)</f>
        <v>42389</v>
      </c>
      <c r="AW103" s="29">
        <f>_xll.qlCalendarAdvance(Calendar,AW102,AU103,"f",,Trigger)</f>
        <v>42391</v>
      </c>
      <c r="AX103" s="29">
        <f>_xll.qlInterestRateIndexMaturity(IborIndex&amp;Tenor,AW103,Trigger)</f>
        <v>42482</v>
      </c>
      <c r="AY103" s="66">
        <f>_xll.qlIndexFixing($Z$5,AV103,TRUE,Trigger)</f>
        <v>-3.294159812611458E-4</v>
      </c>
      <c r="AZ103" s="66">
        <f>_xll.qlIndexFixing($BB$1,AV103,TRUE,Trigger)</f>
        <v>-3.385613795784722E-4</v>
      </c>
      <c r="BA103" s="188">
        <f t="shared" si="19"/>
        <v>9.1453983173263961E-2</v>
      </c>
    </row>
    <row r="104" spans="1:53" ht="11.25" customHeight="1" x14ac:dyDescent="0.25">
      <c r="A104" s="30" t="s">
        <v>122</v>
      </c>
      <c r="B104" s="276" t="s">
        <v>92</v>
      </c>
      <c r="C104" s="282" t="s">
        <v>216</v>
      </c>
      <c r="D104" s="275" t="s">
        <v>212</v>
      </c>
      <c r="E104" s="275" t="s">
        <v>214</v>
      </c>
      <c r="F104" s="276" t="s">
        <v>213</v>
      </c>
      <c r="G104" s="276" t="str">
        <f t="shared" si="20"/>
        <v>EUR3MSW50Y=</v>
      </c>
      <c r="H104" s="282" t="str">
        <f>IFERROR(_xll.qlSwapRateHelper2(,G104,2,B104,Calendar,E104,D104,F104,$H$48,0,C104,,Permanent,Trigger,ObjectOverwrite),"--")</f>
        <v>obj_00a1c#0000</v>
      </c>
      <c r="I104" s="30" t="b">
        <v>1</v>
      </c>
      <c r="AU104" s="28" t="s">
        <v>99</v>
      </c>
      <c r="AV104" s="29">
        <f>_xll.qlInterestRateIndexFixingDate(IborIndex&amp;Tenor,AW104,Trigger)</f>
        <v>42390</v>
      </c>
      <c r="AW104" s="29">
        <f>_xll.qlCalendarAdvance(Calendar,AW103,AU104,"f",,Trigger)</f>
        <v>42394</v>
      </c>
      <c r="AX104" s="29">
        <f>_xll.qlInterestRateIndexMaturity(IborIndex&amp;Tenor,AW104,Trigger)</f>
        <v>42485</v>
      </c>
      <c r="AY104" s="66">
        <f>_xll.qlIndexFixing($Z$5,AV104,TRUE,Trigger)</f>
        <v>-3.2788429845901566E-4</v>
      </c>
      <c r="AZ104" s="66">
        <f>_xll.qlIndexFixing($BB$1,AV104,TRUE,Trigger)</f>
        <v>-3.3522074301944443E-4</v>
      </c>
      <c r="BA104" s="188">
        <f t="shared" si="19"/>
        <v>7.3364445604287648E-2</v>
      </c>
    </row>
    <row r="105" spans="1:53" ht="11.25" customHeight="1" x14ac:dyDescent="0.25">
      <c r="A105" s="31" t="s">
        <v>122</v>
      </c>
      <c r="B105" s="278" t="s">
        <v>93</v>
      </c>
      <c r="C105" s="283" t="s">
        <v>216</v>
      </c>
      <c r="D105" s="277" t="s">
        <v>212</v>
      </c>
      <c r="E105" s="277" t="s">
        <v>214</v>
      </c>
      <c r="F105" s="278" t="s">
        <v>213</v>
      </c>
      <c r="G105" s="278" t="str">
        <f t="shared" si="20"/>
        <v>EUR3MSW60Y=</v>
      </c>
      <c r="H105" s="283" t="str">
        <f>IFERROR(_xll.qlSwapRateHelper2(,G105,2,B105,Calendar,E105,D105,F105,$H$48,0,C105,,Permanent,Trigger,ObjectOverwrite),"--")</f>
        <v>obj_00a12#0000</v>
      </c>
      <c r="I105" s="31" t="b">
        <v>1</v>
      </c>
      <c r="AU105" s="28" t="s">
        <v>99</v>
      </c>
      <c r="AV105" s="29">
        <f>_xll.qlInterestRateIndexFixingDate(IborIndex&amp;Tenor,AW105,Trigger)</f>
        <v>42391</v>
      </c>
      <c r="AW105" s="29">
        <f>_xll.qlCalendarAdvance(Calendar,AW104,AU105,"f",,Trigger)</f>
        <v>42395</v>
      </c>
      <c r="AX105" s="29">
        <f>_xll.qlInterestRateIndexMaturity(IborIndex&amp;Tenor,AW105,Trigger)</f>
        <v>42486</v>
      </c>
      <c r="AY105" s="66">
        <f>_xll.qlIndexFixing($Z$5,AV105,TRUE,Trigger)</f>
        <v>-3.2735395591462985E-4</v>
      </c>
      <c r="AZ105" s="66">
        <f>_xll.qlIndexFixing($BB$1,AV105,TRUE,Trigger)</f>
        <v>-3.3407606660908272E-4</v>
      </c>
      <c r="BA105" s="188">
        <f t="shared" si="19"/>
        <v>6.7221106944528652E-2</v>
      </c>
    </row>
    <row r="106" spans="1:53" ht="11.25" customHeight="1" x14ac:dyDescent="0.25">
      <c r="AU106" s="28" t="s">
        <v>99</v>
      </c>
      <c r="AV106" s="29">
        <f>_xll.qlInterestRateIndexFixingDate(IborIndex&amp;Tenor,AW106,Trigger)</f>
        <v>42394</v>
      </c>
      <c r="AW106" s="29">
        <f>_xll.qlCalendarAdvance(Calendar,AW105,AU106,"f",,Trigger)</f>
        <v>42396</v>
      </c>
      <c r="AX106" s="29">
        <f>_xll.qlInterestRateIndexMaturity(IborIndex&amp;Tenor,AW106,Trigger)</f>
        <v>42487</v>
      </c>
      <c r="AY106" s="66">
        <f>_xll.qlIndexFixing($Z$5,AV106,TRUE,Trigger)</f>
        <v>-3.2681396425533033E-4</v>
      </c>
      <c r="AZ106" s="66">
        <f>_xll.qlIndexFixing($BB$1,AV106,TRUE,Trigger)</f>
        <v>-3.3291714945343472E-4</v>
      </c>
      <c r="BA106" s="188">
        <f t="shared" si="19"/>
        <v>6.1031851981043897E-2</v>
      </c>
    </row>
    <row r="107" spans="1:53" ht="11.25" customHeight="1" x14ac:dyDescent="0.25">
      <c r="AU107" s="28" t="s">
        <v>99</v>
      </c>
      <c r="AV107" s="29">
        <f>_xll.qlInterestRateIndexFixingDate(IborIndex&amp;Tenor,AW107,Trigger)</f>
        <v>42395</v>
      </c>
      <c r="AW107" s="29">
        <f>_xll.qlCalendarAdvance(Calendar,AW106,AU107,"f",,Trigger)</f>
        <v>42397</v>
      </c>
      <c r="AX107" s="29">
        <f>_xll.qlInterestRateIndexMaturity(IborIndex&amp;Tenor,AW107,Trigger)</f>
        <v>42488</v>
      </c>
      <c r="AY107" s="66">
        <f>_xll.qlIndexFixing($Z$5,AV107,TRUE,Trigger)</f>
        <v>-3.2626447371039675E-4</v>
      </c>
      <c r="AZ107" s="66">
        <f>_xll.qlIndexFixing($BB$1,AV107,TRUE,Trigger)</f>
        <v>-3.3174478637121676E-4</v>
      </c>
      <c r="BA107" s="188">
        <f t="shared" si="19"/>
        <v>5.480312660820013E-2</v>
      </c>
    </row>
    <row r="108" spans="1:53" ht="11.25" customHeight="1" x14ac:dyDescent="0.25">
      <c r="AU108" s="28" t="s">
        <v>99</v>
      </c>
      <c r="AV108" s="29">
        <f>_xll.qlInterestRateIndexFixingDate(IborIndex&amp;Tenor,AW108,Trigger)</f>
        <v>42396</v>
      </c>
      <c r="AW108" s="29">
        <f>_xll.qlCalendarAdvance(Calendar,AW107,AU108,"f",,Trigger)</f>
        <v>42398</v>
      </c>
      <c r="AX108" s="29">
        <f>_xll.qlInterestRateIndexMaturity(IborIndex&amp;Tenor,AW108,Trigger)</f>
        <v>42489</v>
      </c>
      <c r="AY108" s="66">
        <f>_xll.qlIndexFixing($Z$5,AV108,TRUE,Trigger)</f>
        <v>-3.2570563798193499E-4</v>
      </c>
      <c r="AZ108" s="66">
        <f>_xll.qlIndexFixing($BB$1,AV108,TRUE,Trigger)</f>
        <v>-3.3055977218949016E-4</v>
      </c>
      <c r="BA108" s="188">
        <f t="shared" si="19"/>
        <v>4.8541342075551622E-2</v>
      </c>
    </row>
    <row r="109" spans="1:53" ht="11.25" customHeight="1" x14ac:dyDescent="0.25">
      <c r="AU109" s="28" t="s">
        <v>99</v>
      </c>
      <c r="AV109" s="29">
        <f>_xll.qlInterestRateIndexFixingDate(IborIndex&amp;Tenor,AW109,Trigger)</f>
        <v>42397</v>
      </c>
      <c r="AW109" s="29">
        <f>_xll.qlCalendarAdvance(Calendar,AW108,AU109,"f",,Trigger)</f>
        <v>42401</v>
      </c>
      <c r="AX109" s="29">
        <f>_xll.qlInterestRateIndexMaturity(IborIndex&amp;Tenor,AW109,Trigger)</f>
        <v>42492</v>
      </c>
      <c r="AY109" s="66">
        <f>_xll.qlIndexFixing($Z$5,AV109,TRUE,Trigger)</f>
        <v>-3.2397464886022481E-4</v>
      </c>
      <c r="AZ109" s="66">
        <f>_xll.qlIndexFixing($BB$1,AV109,TRUE,Trigger)</f>
        <v>-3.2693677125506459E-4</v>
      </c>
      <c r="BA109" s="188">
        <f t="shared" si="19"/>
        <v>2.9621223948397769E-2</v>
      </c>
    </row>
    <row r="110" spans="1:53" ht="11.25" customHeight="1" x14ac:dyDescent="0.25">
      <c r="AU110" s="28" t="s">
        <v>99</v>
      </c>
      <c r="AV110" s="29">
        <f>_xll.qlInterestRateIndexFixingDate(IborIndex&amp;Tenor,AW110,Trigger)</f>
        <v>42398</v>
      </c>
      <c r="AW110" s="29">
        <f>_xll.qlCalendarAdvance(Calendar,AW109,AU110,"f",,Trigger)</f>
        <v>42402</v>
      </c>
      <c r="AX110" s="29">
        <f>_xll.qlInterestRateIndexMaturity(IborIndex&amp;Tenor,AW110,Trigger)</f>
        <v>42492</v>
      </c>
      <c r="AY110" s="66">
        <f>_xll.qlIndexFixing($Z$5,AV110,TRUE,Trigger)</f>
        <v>-3.2378173631819607E-4</v>
      </c>
      <c r="AZ110" s="66">
        <f>_xll.qlIndexFixing($BB$1,AV110,TRUE,Trigger)</f>
        <v>-3.2638656955485956E-4</v>
      </c>
      <c r="BA110" s="188">
        <f t="shared" si="19"/>
        <v>2.6048332366634952E-2</v>
      </c>
    </row>
    <row r="111" spans="1:53" ht="11.25" customHeight="1" x14ac:dyDescent="0.25">
      <c r="AU111" s="28" t="s">
        <v>99</v>
      </c>
      <c r="AV111" s="29">
        <f>_xll.qlInterestRateIndexFixingDate(IborIndex&amp;Tenor,AW111,Trigger)</f>
        <v>42401</v>
      </c>
      <c r="AW111" s="29">
        <f>_xll.qlCalendarAdvance(Calendar,AW110,AU111,"f",,Trigger)</f>
        <v>42403</v>
      </c>
      <c r="AX111" s="29">
        <f>_xll.qlInterestRateIndexMaturity(IborIndex&amp;Tenor,AW111,Trigger)</f>
        <v>42493</v>
      </c>
      <c r="AY111" s="66">
        <f>_xll.qlIndexFixing($Z$5,AV111,TRUE,Trigger)</f>
        <v>-3.2318110542606249E-4</v>
      </c>
      <c r="AZ111" s="66">
        <f>_xll.qlIndexFixing($BB$1,AV111,TRUE,Trigger)</f>
        <v>-3.2514544696882197E-4</v>
      </c>
      <c r="BA111" s="188">
        <f t="shared" si="19"/>
        <v>1.9643415427594846E-2</v>
      </c>
    </row>
    <row r="112" spans="1:53" ht="11.25" customHeight="1" x14ac:dyDescent="0.25">
      <c r="AU112" s="28" t="s">
        <v>99</v>
      </c>
      <c r="AV112" s="29">
        <f>_xll.qlInterestRateIndexFixingDate(IborIndex&amp;Tenor,AW112,Trigger)</f>
        <v>42402</v>
      </c>
      <c r="AW112" s="29">
        <f>_xll.qlCalendarAdvance(Calendar,AW111,AU112,"f",,Trigger)</f>
        <v>42404</v>
      </c>
      <c r="AX112" s="29">
        <f>_xll.qlInterestRateIndexMaturity(IborIndex&amp;Tenor,AW112,Trigger)</f>
        <v>42494</v>
      </c>
      <c r="AY112" s="66">
        <f>_xll.qlIndexFixing($Z$5,AV112,TRUE,Trigger)</f>
        <v>-3.2257190652895673E-4</v>
      </c>
      <c r="AZ112" s="66">
        <f>_xll.qlIndexFixing($BB$1,AV112,TRUE,Trigger)</f>
        <v>-3.2389607130323128E-4</v>
      </c>
      <c r="BA112" s="188">
        <f t="shared" si="19"/>
        <v>1.3241647742745499E-2</v>
      </c>
    </row>
    <row r="113" spans="47:53" ht="11.25" customHeight="1" x14ac:dyDescent="0.25">
      <c r="AU113" s="28" t="s">
        <v>99</v>
      </c>
      <c r="AV113" s="29">
        <f>_xll.qlInterestRateIndexFixingDate(IborIndex&amp;Tenor,AW113,Trigger)</f>
        <v>42403</v>
      </c>
      <c r="AW113" s="29">
        <f>_xll.qlCalendarAdvance(Calendar,AW112,AU113,"f",,Trigger)</f>
        <v>42405</v>
      </c>
      <c r="AX113" s="29">
        <f>_xll.qlInterestRateIndexMaturity(IborIndex&amp;Tenor,AW113,Trigger)</f>
        <v>42495</v>
      </c>
      <c r="AY113" s="66">
        <f>_xll.qlIndexFixing($Z$5,AV113,TRUE,Trigger)</f>
        <v>-3.2195431655024365E-4</v>
      </c>
      <c r="AZ113" s="66">
        <f>_xll.qlIndexFixing($BB$1,AV113,TRUE,Trigger)</f>
        <v>-3.2263924621567242E-4</v>
      </c>
      <c r="BA113" s="188">
        <f t="shared" si="19"/>
        <v>6.8492966542876843E-3</v>
      </c>
    </row>
    <row r="114" spans="47:53" ht="11.25" customHeight="1" x14ac:dyDescent="0.25">
      <c r="AU114" s="28" t="s">
        <v>99</v>
      </c>
      <c r="AV114" s="29">
        <f>_xll.qlInterestRateIndexFixingDate(IborIndex&amp;Tenor,AW114,Trigger)</f>
        <v>42404</v>
      </c>
      <c r="AW114" s="29">
        <f>_xll.qlCalendarAdvance(Calendar,AW113,AU114,"f",,Trigger)</f>
        <v>42408</v>
      </c>
      <c r="AX114" s="29">
        <f>_xll.qlInterestRateIndexMaturity(IborIndex&amp;Tenor,AW114,Trigger)</f>
        <v>42499</v>
      </c>
      <c r="AY114" s="66">
        <f>_xll.qlIndexFixing($Z$5,AV114,TRUE,Trigger)</f>
        <v>-3.1963959520659444E-4</v>
      </c>
      <c r="AZ114" s="66">
        <f>_xll.qlIndexFixing($BB$1,AV114,TRUE,Trigger)</f>
        <v>-3.1818868116098239E-4</v>
      </c>
      <c r="BA114" s="188">
        <f t="shared" si="19"/>
        <v>-1.4509140456120482E-2</v>
      </c>
    </row>
    <row r="115" spans="47:53" ht="11.25" customHeight="1" x14ac:dyDescent="0.25">
      <c r="AU115" s="28" t="s">
        <v>99</v>
      </c>
      <c r="AV115" s="29">
        <f>_xll.qlInterestRateIndexFixingDate(IborIndex&amp;Tenor,AW115,Trigger)</f>
        <v>42405</v>
      </c>
      <c r="AW115" s="29">
        <f>_xll.qlCalendarAdvance(Calendar,AW114,AU115,"f",,Trigger)</f>
        <v>42409</v>
      </c>
      <c r="AX115" s="29">
        <f>_xll.qlInterestRateIndexMaturity(IborIndex&amp;Tenor,AW115,Trigger)</f>
        <v>42499</v>
      </c>
      <c r="AY115" s="66">
        <f>_xll.qlIndexFixing($Z$5,AV115,TRUE,Trigger)</f>
        <v>-3.1940370724869993E-4</v>
      </c>
      <c r="AZ115" s="66">
        <f>_xll.qlIndexFixing($BB$1,AV115,TRUE,Trigger)</f>
        <v>-3.1755352489293287E-4</v>
      </c>
      <c r="BA115" s="188">
        <f t="shared" si="19"/>
        <v>-1.8501823557670605E-2</v>
      </c>
    </row>
    <row r="116" spans="47:53" ht="11.25" customHeight="1" x14ac:dyDescent="0.25">
      <c r="AU116" s="28" t="s">
        <v>99</v>
      </c>
      <c r="AV116" s="29">
        <f>_xll.qlInterestRateIndexFixingDate(IborIndex&amp;Tenor,AW116,Trigger)</f>
        <v>42408</v>
      </c>
      <c r="AW116" s="29">
        <f>_xll.qlCalendarAdvance(Calendar,AW115,AU116,"f",,Trigger)</f>
        <v>42410</v>
      </c>
      <c r="AX116" s="29">
        <f>_xll.qlInterestRateIndexMaturity(IborIndex&amp;Tenor,AW116,Trigger)</f>
        <v>42500</v>
      </c>
      <c r="AY116" s="66">
        <f>_xll.qlIndexFixing($Z$5,AV116,TRUE,Trigger)</f>
        <v>-3.1874693868694237E-4</v>
      </c>
      <c r="AZ116" s="66">
        <f>_xll.qlIndexFixing($BB$1,AV116,TRUE,Trigger)</f>
        <v>-3.1627150763524625E-4</v>
      </c>
      <c r="BA116" s="188">
        <f t="shared" si="19"/>
        <v>-2.4754310516961198E-2</v>
      </c>
    </row>
    <row r="117" spans="47:53" ht="11.25" customHeight="1" x14ac:dyDescent="0.25">
      <c r="AU117" s="28" t="s">
        <v>99</v>
      </c>
      <c r="AV117" s="29">
        <f>_xll.qlInterestRateIndexFixingDate(IborIndex&amp;Tenor,AW117,Trigger)</f>
        <v>42409</v>
      </c>
      <c r="AW117" s="29">
        <f>_xll.qlCalendarAdvance(Calendar,AW116,AU117,"f",,Trigger)</f>
        <v>42411</v>
      </c>
      <c r="AX117" s="29">
        <f>_xll.qlInterestRateIndexMaturity(IborIndex&amp;Tenor,AW117,Trigger)</f>
        <v>42501</v>
      </c>
      <c r="AY117" s="66">
        <f>_xll.qlIndexFixing($Z$5,AV117,TRUE,Trigger)</f>
        <v>-3.1808291437140923E-4</v>
      </c>
      <c r="AZ117" s="66">
        <f>_xll.qlIndexFixing($BB$1,AV117,TRUE,Trigger)</f>
        <v>-3.1498686293707223E-4</v>
      </c>
      <c r="BA117" s="188">
        <f t="shared" si="19"/>
        <v>-3.0960514343369994E-2</v>
      </c>
    </row>
    <row r="118" spans="47:53" ht="11.25" customHeight="1" x14ac:dyDescent="0.25">
      <c r="AU118" s="28" t="s">
        <v>99</v>
      </c>
      <c r="AV118" s="29">
        <f>_xll.qlInterestRateIndexFixingDate(IborIndex&amp;Tenor,AW118,Trigger)</f>
        <v>42410</v>
      </c>
      <c r="AW118" s="29">
        <f>_xll.qlCalendarAdvance(Calendar,AW117,AU118,"f",,Trigger)</f>
        <v>42412</v>
      </c>
      <c r="AX118" s="29">
        <f>_xll.qlInterestRateIndexMaturity(IborIndex&amp;Tenor,AW118,Trigger)</f>
        <v>42502</v>
      </c>
      <c r="AY118" s="66">
        <f>_xll.qlIndexFixing($Z$5,AV118,TRUE,Trigger)</f>
        <v>-3.1741183582623123E-4</v>
      </c>
      <c r="AZ118" s="66">
        <f>_xll.qlIndexFixing($BB$1,AV118,TRUE,Trigger)</f>
        <v>-3.1370039446620979E-4</v>
      </c>
      <c r="BA118" s="188">
        <f t="shared" si="19"/>
        <v>-3.7114413600214391E-2</v>
      </c>
    </row>
    <row r="119" spans="47:53" ht="11.25" customHeight="1" x14ac:dyDescent="0.25">
      <c r="AU119" s="28" t="s">
        <v>99</v>
      </c>
      <c r="AV119" s="29">
        <f>_xll.qlInterestRateIndexFixingDate(IborIndex&amp;Tenor,AW119,Trigger)</f>
        <v>42411</v>
      </c>
      <c r="AW119" s="29">
        <f>_xll.qlCalendarAdvance(Calendar,AW118,AU119,"f",,Trigger)</f>
        <v>42415</v>
      </c>
      <c r="AX119" s="29">
        <f>_xll.qlInterestRateIndexMaturity(IborIndex&amp;Tenor,AW119,Trigger)</f>
        <v>42506</v>
      </c>
      <c r="AY119" s="66">
        <f>_xll.qlIndexFixing($Z$5,AV119,TRUE,Trigger)</f>
        <v>-3.1494139413577188E-4</v>
      </c>
      <c r="AZ119" s="66">
        <f>_xll.qlIndexFixing($BB$1,AV119,TRUE,Trigger)</f>
        <v>-3.0924909915226744E-4</v>
      </c>
      <c r="BA119" s="188">
        <f t="shared" si="19"/>
        <v>-5.6922949835044326E-2</v>
      </c>
    </row>
    <row r="120" spans="47:53" ht="11.25" customHeight="1" x14ac:dyDescent="0.25">
      <c r="AU120" s="28" t="s">
        <v>99</v>
      </c>
      <c r="AV120" s="29">
        <f>_xll.qlInterestRateIndexFixingDate(IborIndex&amp;Tenor,AW120,Trigger)</f>
        <v>42412</v>
      </c>
      <c r="AW120" s="29">
        <f>_xll.qlCalendarAdvance(Calendar,AW119,AU120,"f",,Trigger)</f>
        <v>42416</v>
      </c>
      <c r="AX120" s="29">
        <f>_xll.qlInterestRateIndexMaturity(IborIndex&amp;Tenor,AW120,Trigger)</f>
        <v>42506</v>
      </c>
      <c r="AY120" s="66">
        <f>_xll.qlIndexFixing($Z$5,AV120,TRUE,Trigger)</f>
        <v>-3.1466113273470597E-4</v>
      </c>
      <c r="AZ120" s="66">
        <f>_xll.qlIndexFixing($BB$1,AV120,TRUE,Trigger)</f>
        <v>-3.085523562234016E-4</v>
      </c>
      <c r="BA120" s="188">
        <f t="shared" si="19"/>
        <v>-6.1087765113043702E-2</v>
      </c>
    </row>
    <row r="121" spans="47:53" ht="11.25" customHeight="1" x14ac:dyDescent="0.25">
      <c r="AU121" s="28" t="s">
        <v>99</v>
      </c>
      <c r="AV121" s="29">
        <f>_xll.qlInterestRateIndexFixingDate(IborIndex&amp;Tenor,AW121,Trigger)</f>
        <v>42415</v>
      </c>
      <c r="AW121" s="29">
        <f>_xll.qlCalendarAdvance(Calendar,AW120,AU121,"f",,Trigger)</f>
        <v>42417</v>
      </c>
      <c r="AX121" s="29">
        <f>_xll.qlInterestRateIndexMaturity(IborIndex&amp;Tenor,AW121,Trigger)</f>
        <v>42507</v>
      </c>
      <c r="AY121" s="66">
        <f>_xll.qlIndexFixing($Z$5,AV121,TRUE,Trigger)</f>
        <v>-3.1395792883559537E-4</v>
      </c>
      <c r="AZ121" s="66">
        <f>_xll.qlIndexFixing($BB$1,AV121,TRUE,Trigger)</f>
        <v>-3.0726882392695387E-4</v>
      </c>
      <c r="BA121" s="188">
        <f t="shared" si="19"/>
        <v>-6.6891049086414966E-2</v>
      </c>
    </row>
    <row r="122" spans="47:53" ht="11.25" customHeight="1" x14ac:dyDescent="0.25">
      <c r="AU122" s="28" t="s">
        <v>99</v>
      </c>
      <c r="AV122" s="29">
        <f>_xll.qlInterestRateIndexFixingDate(IborIndex&amp;Tenor,AW122,Trigger)</f>
        <v>42416</v>
      </c>
      <c r="AW122" s="29">
        <f>_xll.qlCalendarAdvance(Calendar,AW121,AU122,"f",,Trigger)</f>
        <v>42418</v>
      </c>
      <c r="AX122" s="29">
        <f>_xll.qlInterestRateIndexMaturity(IborIndex&amp;Tenor,AW122,Trigger)</f>
        <v>42508</v>
      </c>
      <c r="AY122" s="66">
        <f>_xll.qlIndexFixing($Z$5,AV122,TRUE,Trigger)</f>
        <v>-3.1324895362638827E-4</v>
      </c>
      <c r="AZ122" s="66">
        <f>_xll.qlIndexFixing($BB$1,AV122,TRUE,Trigger)</f>
        <v>-3.0598828987926652E-4</v>
      </c>
      <c r="BA122" s="188">
        <f t="shared" si="19"/>
        <v>-7.2606637471217539E-2</v>
      </c>
    </row>
    <row r="123" spans="47:53" ht="11.25" customHeight="1" x14ac:dyDescent="0.25">
      <c r="AU123" s="28" t="s">
        <v>99</v>
      </c>
      <c r="AV123" s="29">
        <f>_xll.qlInterestRateIndexFixingDate(IborIndex&amp;Tenor,AW123,Trigger)</f>
        <v>42417</v>
      </c>
      <c r="AW123" s="29">
        <f>_xll.qlCalendarAdvance(Calendar,AW122,AU123,"f",,Trigger)</f>
        <v>42419</v>
      </c>
      <c r="AX123" s="29">
        <f>_xll.qlInterestRateIndexMaturity(IborIndex&amp;Tenor,AW123,Trigger)</f>
        <v>42509</v>
      </c>
      <c r="AY123" s="66">
        <f>_xll.qlIndexFixing($Z$5,AV123,TRUE,Trigger)</f>
        <v>-3.1253443322620811E-4</v>
      </c>
      <c r="AZ123" s="66">
        <f>_xll.qlIndexFixing($BB$1,AV123,TRUE,Trigger)</f>
        <v>-3.047115577570203E-4</v>
      </c>
      <c r="BA123" s="188">
        <f t="shared" si="19"/>
        <v>-7.8228754691878066E-2</v>
      </c>
    </row>
    <row r="124" spans="47:53" ht="11.25" customHeight="1" x14ac:dyDescent="0.25">
      <c r="AU124" s="28" t="s">
        <v>99</v>
      </c>
      <c r="AV124" s="29">
        <f>_xll.qlInterestRateIndexFixingDate(IborIndex&amp;Tenor,AW124,Trigger)</f>
        <v>42418</v>
      </c>
      <c r="AW124" s="29">
        <f>_xll.qlCalendarAdvance(Calendar,AW123,AU124,"f",,Trigger)</f>
        <v>42422</v>
      </c>
      <c r="AX124" s="29">
        <f>_xll.qlInterestRateIndexMaturity(IborIndex&amp;Tenor,AW124,Trigger)</f>
        <v>42513</v>
      </c>
      <c r="AY124" s="66">
        <f>_xll.qlIndexFixing($Z$5,AV124,TRUE,Trigger)</f>
        <v>-3.0995064679817754E-4</v>
      </c>
      <c r="AZ124" s="66">
        <f>_xll.qlIndexFixing($BB$1,AV124,TRUE,Trigger)</f>
        <v>-3.0039065404426708E-4</v>
      </c>
      <c r="BA124" s="188">
        <f t="shared" si="19"/>
        <v>-9.5599927539104582E-2</v>
      </c>
    </row>
    <row r="125" spans="47:53" ht="11.25" customHeight="1" x14ac:dyDescent="0.25">
      <c r="AU125" s="28" t="s">
        <v>99</v>
      </c>
      <c r="AV125" s="29">
        <f>_xll.qlInterestRateIndexFixingDate(IborIndex&amp;Tenor,AW125,Trigger)</f>
        <v>42419</v>
      </c>
      <c r="AW125" s="29">
        <f>_xll.qlCalendarAdvance(Calendar,AW124,AU125,"f",,Trigger)</f>
        <v>42423</v>
      </c>
      <c r="AX125" s="29">
        <f>_xll.qlInterestRateIndexMaturity(IborIndex&amp;Tenor,AW125,Trigger)</f>
        <v>42513</v>
      </c>
      <c r="AY125" s="66">
        <f>_xll.qlIndexFixing($Z$5,AV125,TRUE,Trigger)</f>
        <v>-3.0962554508873197E-4</v>
      </c>
      <c r="AZ125" s="66">
        <f>_xll.qlIndexFixing($BB$1,AV125,TRUE,Trigger)</f>
        <v>-2.996587220285285E-4</v>
      </c>
      <c r="BA125" s="188">
        <f t="shared" si="19"/>
        <v>-9.9668230602034669E-2</v>
      </c>
    </row>
    <row r="126" spans="47:53" ht="11.25" customHeight="1" x14ac:dyDescent="0.25">
      <c r="AU126" s="28" t="s">
        <v>99</v>
      </c>
      <c r="AV126" s="29">
        <f>_xll.qlInterestRateIndexFixingDate(IborIndex&amp;Tenor,AW126,Trigger)</f>
        <v>42422</v>
      </c>
      <c r="AW126" s="29">
        <f>_xll.qlCalendarAdvance(Calendar,AW125,AU126,"f",,Trigger)</f>
        <v>42424</v>
      </c>
      <c r="AX126" s="29">
        <f>_xll.qlInterestRateIndexMaturity(IborIndex&amp;Tenor,AW126,Trigger)</f>
        <v>42514</v>
      </c>
      <c r="AY126" s="66">
        <f>_xll.qlIndexFixing($Z$5,AV126,TRUE,Trigger)</f>
        <v>-3.0888681351637359E-4</v>
      </c>
      <c r="AZ126" s="66">
        <f>_xll.qlIndexFixing($BB$1,AV126,TRUE,Trigger)</f>
        <v>-2.9841305467570578E-4</v>
      </c>
      <c r="BA126" s="188">
        <f t="shared" si="19"/>
        <v>-0.10473758840667813</v>
      </c>
    </row>
    <row r="127" spans="47:53" ht="11.25" customHeight="1" x14ac:dyDescent="0.25">
      <c r="AU127" s="28" t="s">
        <v>99</v>
      </c>
      <c r="AV127" s="29">
        <f>_xll.qlInterestRateIndexFixingDate(IborIndex&amp;Tenor,AW127,Trigger)</f>
        <v>42423</v>
      </c>
      <c r="AW127" s="29">
        <f>_xll.qlCalendarAdvance(Calendar,AW126,AU127,"f",,Trigger)</f>
        <v>42425</v>
      </c>
      <c r="AX127" s="29">
        <f>_xll.qlInterestRateIndexMaturity(IborIndex&amp;Tenor,AW127,Trigger)</f>
        <v>42515</v>
      </c>
      <c r="AY127" s="66">
        <f>_xll.qlIndexFixing($Z$5,AV127,TRUE,Trigger)</f>
        <v>-3.0814396726475124E-4</v>
      </c>
      <c r="AZ127" s="66">
        <f>_xll.qlIndexFixing($BB$1,AV127,TRUE,Trigger)</f>
        <v>-2.9717601131284965E-4</v>
      </c>
      <c r="BA127" s="188">
        <f t="shared" si="19"/>
        <v>-0.10967955951901587</v>
      </c>
    </row>
    <row r="128" spans="47:53" ht="11.25" customHeight="1" x14ac:dyDescent="0.25">
      <c r="AU128" s="28" t="s">
        <v>99</v>
      </c>
      <c r="AV128" s="29">
        <f>_xll.qlInterestRateIndexFixingDate(IborIndex&amp;Tenor,AW128,Trigger)</f>
        <v>42424</v>
      </c>
      <c r="AW128" s="29">
        <f>_xll.qlCalendarAdvance(Calendar,AW127,AU128,"f",,Trigger)</f>
        <v>42426</v>
      </c>
      <c r="AX128" s="29">
        <f>_xll.qlInterestRateIndexMaturity(IborIndex&amp;Tenor,AW128,Trigger)</f>
        <v>42516</v>
      </c>
      <c r="AY128" s="66">
        <f>_xll.qlIndexFixing($Z$5,AV128,TRUE,Trigger)</f>
        <v>-3.0739725705331011E-4</v>
      </c>
      <c r="AZ128" s="66">
        <f>_xll.qlIndexFixing($BB$1,AV128,TRUE,Trigger)</f>
        <v>-2.9594839562285813E-4</v>
      </c>
      <c r="BA128" s="188">
        <f t="shared" si="19"/>
        <v>-0.11448861430451984</v>
      </c>
    </row>
    <row r="129" spans="47:53" ht="11.25" customHeight="1" x14ac:dyDescent="0.25">
      <c r="AU129" s="28" t="s">
        <v>99</v>
      </c>
      <c r="AV129" s="29">
        <f>_xll.qlInterestRateIndexFixingDate(IborIndex&amp;Tenor,AW129,Trigger)</f>
        <v>42425</v>
      </c>
      <c r="AW129" s="29">
        <f>_xll.qlCalendarAdvance(Calendar,AW128,AU129,"f",,Trigger)</f>
        <v>42429</v>
      </c>
      <c r="AX129" s="29">
        <f>_xll.qlInterestRateIndexMaturity(IborIndex&amp;Tenor,AW129,Trigger)</f>
        <v>42521</v>
      </c>
      <c r="AY129" s="66">
        <f>_xll.qlIndexFixing($Z$5,AV129,TRUE,Trigger)</f>
        <v>-3.0435993825717527E-4</v>
      </c>
      <c r="AZ129" s="66">
        <f>_xll.qlIndexFixing($BB$1,AV129,TRUE,Trigger)</f>
        <v>-2.9145017285961059E-4</v>
      </c>
      <c r="BA129" s="188">
        <f t="shared" si="19"/>
        <v>-0.12909765397564685</v>
      </c>
    </row>
    <row r="130" spans="47:53" ht="11.25" customHeight="1" x14ac:dyDescent="0.25">
      <c r="AU130" s="28" t="s">
        <v>99</v>
      </c>
      <c r="AV130" s="29">
        <f>_xll.qlInterestRateIndexFixingDate(IborIndex&amp;Tenor,AW130,Trigger)</f>
        <v>42426</v>
      </c>
      <c r="AW130" s="29">
        <f>_xll.qlCalendarAdvance(Calendar,AW129,AU130,"f",,Trigger)</f>
        <v>42430</v>
      </c>
      <c r="AX130" s="29">
        <f>_xll.qlInterestRateIndexMaturity(IborIndex&amp;Tenor,AW130,Trigger)</f>
        <v>42522</v>
      </c>
      <c r="AY130" s="66">
        <f>_xll.qlIndexFixing($Z$5,AV130,TRUE,Trigger)</f>
        <v>-3.0360779238941299E-4</v>
      </c>
      <c r="AZ130" s="66">
        <f>_xll.qlIndexFixing($BB$1,AV130,TRUE,Trigger)</f>
        <v>-2.9029170839351586E-4</v>
      </c>
      <c r="BA130" s="188">
        <f t="shared" si="19"/>
        <v>-0.13316083995897129</v>
      </c>
    </row>
    <row r="131" spans="47:53" ht="11.25" customHeight="1" x14ac:dyDescent="0.25">
      <c r="AU131" s="28" t="s">
        <v>99</v>
      </c>
      <c r="AV131" s="29">
        <f>_xll.qlInterestRateIndexFixingDate(IborIndex&amp;Tenor,AW131,Trigger)</f>
        <v>42429</v>
      </c>
      <c r="AW131" s="29">
        <f>_xll.qlCalendarAdvance(Calendar,AW130,AU131,"f",,Trigger)</f>
        <v>42431</v>
      </c>
      <c r="AX131" s="29">
        <f>_xll.qlInterestRateIndexMaturity(IborIndex&amp;Tenor,AW131,Trigger)</f>
        <v>42523</v>
      </c>
      <c r="AY131" s="66">
        <f>_xll.qlIndexFixing($Z$5,AV131,TRUE,Trigger)</f>
        <v>-3.02853555573801E-4</v>
      </c>
      <c r="AZ131" s="66">
        <f>_xll.qlIndexFixing($BB$1,AV131,TRUE,Trigger)</f>
        <v>-2.8914695207160612E-4</v>
      </c>
      <c r="BA131" s="188">
        <f t="shared" ref="BA131:BA194" si="21">(AY131-AZ131)*10000</f>
        <v>-0.13706603502194881</v>
      </c>
    </row>
    <row r="132" spans="47:53" ht="11.25" customHeight="1" x14ac:dyDescent="0.25">
      <c r="AU132" s="28" t="s">
        <v>99</v>
      </c>
      <c r="AV132" s="29">
        <f>_xll.qlInterestRateIndexFixingDate(IborIndex&amp;Tenor,AW132,Trigger)</f>
        <v>42430</v>
      </c>
      <c r="AW132" s="29">
        <f>_xll.qlCalendarAdvance(Calendar,AW131,AU132,"f",,Trigger)</f>
        <v>42432</v>
      </c>
      <c r="AX132" s="29">
        <f>_xll.qlInterestRateIndexMaturity(IborIndex&amp;Tenor,AW132,Trigger)</f>
        <v>42524</v>
      </c>
      <c r="AY132" s="66">
        <f>_xll.qlIndexFixing($Z$5,AV132,TRUE,Trigger)</f>
        <v>-3.0209749974368483E-4</v>
      </c>
      <c r="AZ132" s="66">
        <f>_xll.qlIndexFixing($BB$1,AV132,TRUE,Trigger)</f>
        <v>-2.8801669011105976E-4</v>
      </c>
      <c r="BA132" s="188">
        <f t="shared" si="21"/>
        <v>-0.14080809632625077</v>
      </c>
    </row>
    <row r="133" spans="47:53" ht="11.25" customHeight="1" x14ac:dyDescent="0.25">
      <c r="AU133" s="28" t="s">
        <v>99</v>
      </c>
      <c r="AV133" s="29">
        <f>_xll.qlInterestRateIndexFixingDate(IborIndex&amp;Tenor,AW133,Trigger)</f>
        <v>42431</v>
      </c>
      <c r="AW133" s="29">
        <f>_xll.qlCalendarAdvance(Calendar,AW132,AU133,"f",,Trigger)</f>
        <v>42433</v>
      </c>
      <c r="AX133" s="29">
        <f>_xll.qlInterestRateIndexMaturity(IborIndex&amp;Tenor,AW133,Trigger)</f>
        <v>42527</v>
      </c>
      <c r="AY133" s="66">
        <f>_xll.qlIndexFixing($Z$5,AV133,TRUE,Trigger)</f>
        <v>-3.0061351775303584E-4</v>
      </c>
      <c r="AZ133" s="66">
        <f>_xll.qlIndexFixing($BB$1,AV133,TRUE,Trigger)</f>
        <v>-2.8615063768840245E-4</v>
      </c>
      <c r="BA133" s="188">
        <f t="shared" si="21"/>
        <v>-0.1446288006463339</v>
      </c>
    </row>
    <row r="134" spans="47:53" ht="11.25" customHeight="1" x14ac:dyDescent="0.25">
      <c r="AU134" s="28" t="s">
        <v>99</v>
      </c>
      <c r="AV134" s="29">
        <f>_xll.qlInterestRateIndexFixingDate(IborIndex&amp;Tenor,AW134,Trigger)</f>
        <v>42432</v>
      </c>
      <c r="AW134" s="29">
        <f>_xll.qlCalendarAdvance(Calendar,AW133,AU134,"f",,Trigger)</f>
        <v>42436</v>
      </c>
      <c r="AX134" s="29">
        <f>_xll.qlInterestRateIndexMaturity(IborIndex&amp;Tenor,AW134,Trigger)</f>
        <v>42528</v>
      </c>
      <c r="AY134" s="66">
        <f>_xll.qlIndexFixing($Z$5,AV134,TRUE,Trigger)</f>
        <v>-2.9906064525971358E-4</v>
      </c>
      <c r="AZ134" s="66">
        <f>_xll.qlIndexFixing($BB$1,AV134,TRUE,Trigger)</f>
        <v>-2.8365631016481828E-4</v>
      </c>
      <c r="BA134" s="188">
        <f t="shared" si="21"/>
        <v>-0.15404335094895302</v>
      </c>
    </row>
    <row r="135" spans="47:53" ht="11.25" customHeight="1" x14ac:dyDescent="0.25">
      <c r="AU135" s="28" t="s">
        <v>99</v>
      </c>
      <c r="AV135" s="29">
        <f>_xll.qlInterestRateIndexFixingDate(IborIndex&amp;Tenor,AW135,Trigger)</f>
        <v>42433</v>
      </c>
      <c r="AW135" s="29">
        <f>_xll.qlCalendarAdvance(Calendar,AW134,AU135,"f",,Trigger)</f>
        <v>42437</v>
      </c>
      <c r="AX135" s="29">
        <f>_xll.qlInterestRateIndexMaturity(IborIndex&amp;Tenor,AW135,Trigger)</f>
        <v>42529</v>
      </c>
      <c r="AY135" s="66">
        <f>_xll.qlIndexFixing($Z$5,AV135,TRUE,Trigger)</f>
        <v>-2.9829969367622944E-4</v>
      </c>
      <c r="AZ135" s="66">
        <f>_xll.qlIndexFixing($BB$1,AV135,TRUE,Trigger)</f>
        <v>-2.8261031323791828E-4</v>
      </c>
      <c r="BA135" s="188">
        <f t="shared" si="21"/>
        <v>-0.15689380438311162</v>
      </c>
    </row>
    <row r="136" spans="47:53" ht="11.25" customHeight="1" x14ac:dyDescent="0.25">
      <c r="AU136" s="28" t="s">
        <v>99</v>
      </c>
      <c r="AV136" s="29">
        <f>_xll.qlInterestRateIndexFixingDate(IborIndex&amp;Tenor,AW136,Trigger)</f>
        <v>42436</v>
      </c>
      <c r="AW136" s="29">
        <f>_xll.qlCalendarAdvance(Calendar,AW135,AU136,"f",,Trigger)</f>
        <v>42438</v>
      </c>
      <c r="AX136" s="29">
        <f>_xll.qlInterestRateIndexMaturity(IborIndex&amp;Tenor,AW136,Trigger)</f>
        <v>42530</v>
      </c>
      <c r="AY136" s="66">
        <f>_xll.qlIndexFixing($Z$5,AV136,TRUE,Trigger)</f>
        <v>-2.9753862687100017E-4</v>
      </c>
      <c r="AZ136" s="66">
        <f>_xll.qlIndexFixing($BB$1,AV136,TRUE,Trigger)</f>
        <v>-2.8158352797110717E-4</v>
      </c>
      <c r="BA136" s="188">
        <f t="shared" si="21"/>
        <v>-0.15955098899893</v>
      </c>
    </row>
    <row r="137" spans="47:53" ht="11.25" customHeight="1" x14ac:dyDescent="0.25">
      <c r="AU137" s="28" t="s">
        <v>99</v>
      </c>
      <c r="AV137" s="29">
        <f>_xll.qlInterestRateIndexFixingDate(IborIndex&amp;Tenor,AW137,Trigger)</f>
        <v>42437</v>
      </c>
      <c r="AW137" s="29">
        <f>_xll.qlCalendarAdvance(Calendar,AW136,AU137,"f",,Trigger)</f>
        <v>42439</v>
      </c>
      <c r="AX137" s="29">
        <f>_xll.qlInterestRateIndexMaturity(IborIndex&amp;Tenor,AW137,Trigger)</f>
        <v>42531</v>
      </c>
      <c r="AY137" s="66">
        <f>_xll.qlIndexFixing($Z$5,AV137,TRUE,Trigger)</f>
        <v>-2.9677774084159995E-4</v>
      </c>
      <c r="AZ137" s="66">
        <f>_xll.qlIndexFixing($BB$1,AV137,TRUE,Trigger)</f>
        <v>-2.8057674058069436E-4</v>
      </c>
      <c r="BA137" s="188">
        <f t="shared" si="21"/>
        <v>-0.16201000260905585</v>
      </c>
    </row>
    <row r="138" spans="47:53" ht="11.25" customHeight="1" x14ac:dyDescent="0.25">
      <c r="AU138" s="28" t="s">
        <v>99</v>
      </c>
      <c r="AV138" s="29">
        <f>_xll.qlInterestRateIndexFixingDate(IborIndex&amp;Tenor,AW138,Trigger)</f>
        <v>42438</v>
      </c>
      <c r="AW138" s="29">
        <f>_xll.qlCalendarAdvance(Calendar,AW137,AU138,"f",,Trigger)</f>
        <v>42440</v>
      </c>
      <c r="AX138" s="29">
        <f>_xll.qlInterestRateIndexMaturity(IborIndex&amp;Tenor,AW138,Trigger)</f>
        <v>42534</v>
      </c>
      <c r="AY138" s="66">
        <f>_xll.qlIndexFixing($Z$5,AV138,TRUE,Trigger)</f>
        <v>-2.9536897977126679E-4</v>
      </c>
      <c r="AZ138" s="66">
        <f>_xll.qlIndexFixing($BB$1,AV138,TRUE,Trigger)</f>
        <v>-2.7901371805015058E-4</v>
      </c>
      <c r="BA138" s="188">
        <f t="shared" si="21"/>
        <v>-0.16355261721116204</v>
      </c>
    </row>
    <row r="139" spans="47:53" ht="11.25" customHeight="1" x14ac:dyDescent="0.25">
      <c r="AU139" s="28" t="s">
        <v>99</v>
      </c>
      <c r="AV139" s="29">
        <f>_xll.qlInterestRateIndexFixingDate(IborIndex&amp;Tenor,AW139,Trigger)</f>
        <v>42439</v>
      </c>
      <c r="AW139" s="29">
        <f>_xll.qlCalendarAdvance(Calendar,AW138,AU139,"f",,Trigger)</f>
        <v>42443</v>
      </c>
      <c r="AX139" s="29">
        <f>_xll.qlInterestRateIndexMaturity(IborIndex&amp;Tenor,AW139,Trigger)</f>
        <v>42535</v>
      </c>
      <c r="AY139" s="66">
        <f>_xll.qlIndexFixing($Z$5,AV139,TRUE,Trigger)</f>
        <v>-2.9374204476100192E-4</v>
      </c>
      <c r="AZ139" s="66">
        <f>_xll.qlIndexFixing($BB$1,AV139,TRUE,Trigger)</f>
        <v>-2.7676529419827452E-4</v>
      </c>
      <c r="BA139" s="188">
        <f t="shared" si="21"/>
        <v>-0.16976750562727402</v>
      </c>
    </row>
    <row r="140" spans="47:53" ht="11.25" customHeight="1" x14ac:dyDescent="0.25">
      <c r="AU140" s="28" t="s">
        <v>99</v>
      </c>
      <c r="AV140" s="29">
        <f>_xll.qlInterestRateIndexFixingDate(IborIndex&amp;Tenor,AW140,Trigger)</f>
        <v>42440</v>
      </c>
      <c r="AW140" s="29">
        <f>_xll.qlCalendarAdvance(Calendar,AW139,AU140,"f",,Trigger)</f>
        <v>42444</v>
      </c>
      <c r="AX140" s="29">
        <f>_xll.qlInterestRateIndexMaturity(IborIndex&amp;Tenor,AW140,Trigger)</f>
        <v>42536</v>
      </c>
      <c r="AY140" s="66">
        <f>_xll.qlIndexFixing($Z$5,AV140,TRUE,Trigger)</f>
        <v>-2.9298662290202219E-4</v>
      </c>
      <c r="AZ140" s="66">
        <f>_xll.qlIndexFixing($BB$1,AV140,TRUE,Trigger)</f>
        <v>-2.758702894996603E-4</v>
      </c>
      <c r="BA140" s="188">
        <f t="shared" si="21"/>
        <v>-0.17116333402361888</v>
      </c>
    </row>
    <row r="141" spans="47:53" ht="11.25" customHeight="1" x14ac:dyDescent="0.25">
      <c r="AU141" s="28" t="s">
        <v>99</v>
      </c>
      <c r="AV141" s="29">
        <f>_xll.qlInterestRateIndexFixingDate(IborIndex&amp;Tenor,AW141,Trigger)</f>
        <v>42443</v>
      </c>
      <c r="AW141" s="29">
        <f>_xll.qlCalendarAdvance(Calendar,AW140,AU141,"f",,Trigger)</f>
        <v>42445</v>
      </c>
      <c r="AX141" s="29">
        <f>_xll.qlInterestRateIndexMaturity(IborIndex&amp;Tenor,AW141,Trigger)</f>
        <v>42537</v>
      </c>
      <c r="AY141" s="66">
        <f>_xll.qlIndexFixing($Z$5,AV141,TRUE,Trigger)</f>
        <v>-2.9223323000047925E-4</v>
      </c>
      <c r="AZ141" s="66">
        <f>_xll.qlIndexFixing($BB$1,AV141,TRUE,Trigger)</f>
        <v>-2.7500000000006388E-4</v>
      </c>
      <c r="BA141" s="188">
        <f t="shared" si="21"/>
        <v>-0.17233230000415375</v>
      </c>
    </row>
    <row r="142" spans="47:53" ht="11.25" customHeight="1" x14ac:dyDescent="0.25">
      <c r="AU142" s="28" t="s">
        <v>99</v>
      </c>
      <c r="AV142" s="29">
        <f>_xll.qlInterestRateIndexFixingDate(IborIndex&amp;Tenor,AW142,Trigger)</f>
        <v>42444</v>
      </c>
      <c r="AW142" s="29">
        <f>_xll.qlCalendarAdvance(Calendar,AW141,AU142,"f",,Trigger)</f>
        <v>42446</v>
      </c>
      <c r="AX142" s="29">
        <f>_xll.qlInterestRateIndexMaturity(IborIndex&amp;Tenor,AW142,Trigger)</f>
        <v>42538</v>
      </c>
      <c r="AY142" s="66">
        <f>_xll.qlIndexFixing($Z$5,AV142,TRUE,Trigger)</f>
        <v>-2.9148115686714412E-4</v>
      </c>
      <c r="AZ142" s="66">
        <f>_xll.qlIndexFixing($BB$1,AV142,TRUE,Trigger)</f>
        <v>-2.7415497798987255E-4</v>
      </c>
      <c r="BA142" s="188">
        <f t="shared" si="21"/>
        <v>-0.17326178877271572</v>
      </c>
    </row>
    <row r="143" spans="47:53" ht="11.25" customHeight="1" x14ac:dyDescent="0.25">
      <c r="AU143" s="28" t="s">
        <v>99</v>
      </c>
      <c r="AV143" s="29">
        <f>_xll.qlInterestRateIndexFixingDate(IborIndex&amp;Tenor,AW143,Trigger)</f>
        <v>42445</v>
      </c>
      <c r="AW143" s="29">
        <f>_xll.qlCalendarAdvance(Calendar,AW142,AU143,"f",,Trigger)</f>
        <v>42447</v>
      </c>
      <c r="AX143" s="29">
        <f>_xll.qlInterestRateIndexMaturity(IborIndex&amp;Tenor,AW143,Trigger)</f>
        <v>42541</v>
      </c>
      <c r="AY143" s="66">
        <f>_xll.qlIndexFixing($Z$5,AV143,TRUE,Trigger)</f>
        <v>-2.9011896754376019E-4</v>
      </c>
      <c r="AZ143" s="66">
        <f>_xll.qlIndexFixing($BB$1,AV143,TRUE,Trigger)</f>
        <v>-2.7293036987856376E-4</v>
      </c>
      <c r="BA143" s="188">
        <f t="shared" si="21"/>
        <v>-0.17188597665196426</v>
      </c>
    </row>
    <row r="144" spans="47:53" ht="11.25" customHeight="1" x14ac:dyDescent="0.25">
      <c r="AU144" s="28" t="s">
        <v>99</v>
      </c>
      <c r="AV144" s="29">
        <f>_xll.qlInterestRateIndexFixingDate(IborIndex&amp;Tenor,AW144,Trigger)</f>
        <v>42446</v>
      </c>
      <c r="AW144" s="29">
        <f>_xll.qlCalendarAdvance(Calendar,AW143,AU144,"f",,Trigger)</f>
        <v>42450</v>
      </c>
      <c r="AX144" s="29">
        <f>_xll.qlInterestRateIndexMaturity(IborIndex&amp;Tenor,AW144,Trigger)</f>
        <v>42542</v>
      </c>
      <c r="AY144" s="66">
        <f>_xll.qlIndexFixing($Z$5,AV144,TRUE,Trigger)</f>
        <v>-2.8847614123081819E-4</v>
      </c>
      <c r="AZ144" s="66">
        <f>_xll.qlIndexFixing($BB$1,AV144,TRUE,Trigger)</f>
        <v>-2.7101755668755014E-4</v>
      </c>
      <c r="BA144" s="188">
        <f t="shared" si="21"/>
        <v>-0.17458584543268046</v>
      </c>
    </row>
    <row r="145" spans="47:53" ht="11.25" customHeight="1" x14ac:dyDescent="0.25">
      <c r="AU145" s="28" t="s">
        <v>99</v>
      </c>
      <c r="AV145" s="29">
        <f>_xll.qlInterestRateIndexFixingDate(IborIndex&amp;Tenor,AW145,Trigger)</f>
        <v>42447</v>
      </c>
      <c r="AW145" s="29">
        <f>_xll.qlCalendarAdvance(Calendar,AW144,AU145,"f",,Trigger)</f>
        <v>42451</v>
      </c>
      <c r="AX145" s="29">
        <f>_xll.qlInterestRateIndexMaturity(IborIndex&amp;Tenor,AW145,Trigger)</f>
        <v>42543</v>
      </c>
      <c r="AY145" s="66">
        <f>_xll.qlIndexFixing($Z$5,AV145,TRUE,Trigger)</f>
        <v>-2.8772547449031137E-4</v>
      </c>
      <c r="AZ145" s="66">
        <f>_xll.qlIndexFixing($BB$1,AV145,TRUE,Trigger)</f>
        <v>-2.7029078116821861E-4</v>
      </c>
      <c r="BA145" s="188">
        <f t="shared" si="21"/>
        <v>-0.17434693322092754</v>
      </c>
    </row>
    <row r="146" spans="47:53" ht="11.25" customHeight="1" x14ac:dyDescent="0.25">
      <c r="AU146" s="28" t="s">
        <v>99</v>
      </c>
      <c r="AV146" s="29">
        <f>_xll.qlInterestRateIndexFixingDate(IborIndex&amp;Tenor,AW146,Trigger)</f>
        <v>42450</v>
      </c>
      <c r="AW146" s="29">
        <f>_xll.qlCalendarAdvance(Calendar,AW145,AU146,"f",,Trigger)</f>
        <v>42452</v>
      </c>
      <c r="AX146" s="29">
        <f>_xll.qlInterestRateIndexMaturity(IborIndex&amp;Tenor,AW146,Trigger)</f>
        <v>42544</v>
      </c>
      <c r="AY146" s="66">
        <f>_xll.qlIndexFixing($Z$5,AV146,TRUE,Trigger)</f>
        <v>-2.8697493962605357E-4</v>
      </c>
      <c r="AZ146" s="66">
        <f>_xll.qlIndexFixing($BB$1,AV146,TRUE,Trigger)</f>
        <v>-2.6958580281687068E-4</v>
      </c>
      <c r="BA146" s="188">
        <f t="shared" si="21"/>
        <v>-0.17389136809182884</v>
      </c>
    </row>
    <row r="147" spans="47:53" ht="11.25" customHeight="1" x14ac:dyDescent="0.25">
      <c r="AU147" s="28" t="s">
        <v>99</v>
      </c>
      <c r="AV147" s="29">
        <f>_xll.qlInterestRateIndexFixingDate(IborIndex&amp;Tenor,AW147,Trigger)</f>
        <v>42451</v>
      </c>
      <c r="AW147" s="29">
        <f>_xll.qlCalendarAdvance(Calendar,AW146,AU147,"f",,Trigger)</f>
        <v>42453</v>
      </c>
      <c r="AX147" s="29">
        <f>_xll.qlInterestRateIndexMaturity(IborIndex&amp;Tenor,AW147,Trigger)</f>
        <v>42545</v>
      </c>
      <c r="AY147" s="66">
        <f>_xll.qlIndexFixing($Z$5,AV147,TRUE,Trigger)</f>
        <v>-2.8622448005374233E-4</v>
      </c>
      <c r="AZ147" s="66">
        <f>_xll.qlIndexFixing($BB$1,AV147,TRUE,Trigger)</f>
        <v>-2.6890200425388068E-4</v>
      </c>
      <c r="BA147" s="188">
        <f t="shared" si="21"/>
        <v>-0.1732247579986165</v>
      </c>
    </row>
    <row r="148" spans="47:53" ht="11.25" customHeight="1" x14ac:dyDescent="0.25">
      <c r="AU148" s="28" t="s">
        <v>99</v>
      </c>
      <c r="AV148" s="29">
        <f>_xll.qlInterestRateIndexFixingDate(IborIndex&amp;Tenor,AW148,Trigger)</f>
        <v>42452</v>
      </c>
      <c r="AW148" s="29">
        <f>_xll.qlCalendarAdvance(Calendar,AW147,AU148,"f",,Trigger)</f>
        <v>42458</v>
      </c>
      <c r="AX148" s="29">
        <f>_xll.qlInterestRateIndexMaturity(IborIndex&amp;Tenor,AW148,Trigger)</f>
        <v>42550</v>
      </c>
      <c r="AY148" s="66">
        <f>_xll.qlIndexFixing($Z$5,AV148,TRUE,Trigger)</f>
        <v>-2.824711278399286E-4</v>
      </c>
      <c r="AZ148" s="66">
        <f>_xll.qlIndexFixing($BB$1,AV148,TRUE,Trigger)</f>
        <v>-2.6577909996871186E-4</v>
      </c>
      <c r="BA148" s="188">
        <f t="shared" si="21"/>
        <v>-0.16692027871216736</v>
      </c>
    </row>
    <row r="149" spans="47:53" ht="11.25" customHeight="1" x14ac:dyDescent="0.25">
      <c r="AU149" s="28" t="s">
        <v>99</v>
      </c>
      <c r="AV149" s="29">
        <f>_xll.qlInterestRateIndexFixingDate(IborIndex&amp;Tenor,AW149,Trigger)</f>
        <v>42453</v>
      </c>
      <c r="AW149" s="29">
        <f>_xll.qlCalendarAdvance(Calendar,AW148,AU149,"f",,Trigger)</f>
        <v>42459</v>
      </c>
      <c r="AX149" s="29">
        <f>_xll.qlInterestRateIndexMaturity(IborIndex&amp;Tenor,AW149,Trigger)</f>
        <v>42551</v>
      </c>
      <c r="AY149" s="66">
        <f>_xll.qlIndexFixing($Z$5,AV149,TRUE,Trigger)</f>
        <v>-2.8171976909166632E-4</v>
      </c>
      <c r="AZ149" s="66">
        <f>_xll.qlIndexFixing($BB$1,AV149,TRUE,Trigger)</f>
        <v>-2.6520941514548377E-4</v>
      </c>
      <c r="BA149" s="188">
        <f t="shared" si="21"/>
        <v>-0.16510353946182546</v>
      </c>
    </row>
    <row r="150" spans="47:53" ht="11.25" customHeight="1" x14ac:dyDescent="0.25">
      <c r="AU150" s="28" t="s">
        <v>99</v>
      </c>
      <c r="AV150" s="29">
        <f>_xll.qlInterestRateIndexFixingDate(IborIndex&amp;Tenor,AW150,Trigger)</f>
        <v>42458</v>
      </c>
      <c r="AW150" s="29">
        <f>_xll.qlCalendarAdvance(Calendar,AW149,AU150,"f",,Trigger)</f>
        <v>42460</v>
      </c>
      <c r="AX150" s="29">
        <f>_xll.qlInterestRateIndexMaturity(IborIndex&amp;Tenor,AW150,Trigger)</f>
        <v>42551</v>
      </c>
      <c r="AY150" s="66">
        <f>_xll.qlIndexFixing($Z$5,AV150,TRUE,Trigger)</f>
        <v>-2.81309258619663E-4</v>
      </c>
      <c r="AZ150" s="66">
        <f>_xll.qlIndexFixing($BB$1,AV150,TRUE,Trigger)</f>
        <v>-2.6476482287607231E-4</v>
      </c>
      <c r="BA150" s="188">
        <f t="shared" si="21"/>
        <v>-0.16544435743590688</v>
      </c>
    </row>
    <row r="151" spans="47:53" ht="11.25" customHeight="1" x14ac:dyDescent="0.25">
      <c r="AU151" s="28" t="s">
        <v>99</v>
      </c>
      <c r="AV151" s="29">
        <f>_xll.qlInterestRateIndexFixingDate(IborIndex&amp;Tenor,AW151,Trigger)</f>
        <v>42459</v>
      </c>
      <c r="AW151" s="29">
        <f>_xll.qlCalendarAdvance(Calendar,AW150,AU151,"f",,Trigger)</f>
        <v>42461</v>
      </c>
      <c r="AX151" s="29">
        <f>_xll.qlInterestRateIndexMaturity(IborIndex&amp;Tenor,AW151,Trigger)</f>
        <v>42552</v>
      </c>
      <c r="AY151" s="66">
        <f>_xll.qlIndexFixing($Z$5,AV151,TRUE,Trigger)</f>
        <v>-2.8056071552007045E-4</v>
      </c>
      <c r="AZ151" s="66">
        <f>_xll.qlIndexFixing($BB$1,AV151,TRUE,Trigger)</f>
        <v>-2.6422403304425572E-4</v>
      </c>
      <c r="BA151" s="188">
        <f t="shared" si="21"/>
        <v>-0.16336682475814726</v>
      </c>
    </row>
    <row r="152" spans="47:53" ht="11.25" customHeight="1" x14ac:dyDescent="0.25">
      <c r="AU152" s="28" t="s">
        <v>99</v>
      </c>
      <c r="AV152" s="29">
        <f>_xll.qlInterestRateIndexFixingDate(IborIndex&amp;Tenor,AW152,Trigger)</f>
        <v>42460</v>
      </c>
      <c r="AW152" s="29">
        <f>_xll.qlCalendarAdvance(Calendar,AW151,AU152,"f",,Trigger)</f>
        <v>42464</v>
      </c>
      <c r="AX152" s="29">
        <f>_xll.qlInterestRateIndexMaturity(IborIndex&amp;Tenor,AW152,Trigger)</f>
        <v>42555</v>
      </c>
      <c r="AY152" s="66">
        <f>_xll.qlIndexFixing($Z$5,AV152,TRUE,Trigger)</f>
        <v>-2.783116741475924E-4</v>
      </c>
      <c r="AZ152" s="66">
        <f>_xll.qlIndexFixing($BB$1,AV152,TRUE,Trigger)</f>
        <v>-2.6269600077343137E-4</v>
      </c>
      <c r="BA152" s="188">
        <f t="shared" si="21"/>
        <v>-0.15615673374161029</v>
      </c>
    </row>
    <row r="153" spans="47:53" ht="11.25" customHeight="1" x14ac:dyDescent="0.25">
      <c r="AU153" s="28" t="s">
        <v>99</v>
      </c>
      <c r="AV153" s="29">
        <f>_xll.qlInterestRateIndexFixingDate(IborIndex&amp;Tenor,AW153,Trigger)</f>
        <v>42461</v>
      </c>
      <c r="AW153" s="29">
        <f>_xll.qlCalendarAdvance(Calendar,AW152,AU153,"f",,Trigger)</f>
        <v>42465</v>
      </c>
      <c r="AX153" s="29">
        <f>_xll.qlInterestRateIndexMaturity(IborIndex&amp;Tenor,AW153,Trigger)</f>
        <v>42556</v>
      </c>
      <c r="AY153" s="66">
        <f>_xll.qlIndexFixing($Z$5,AV153,TRUE,Trigger)</f>
        <v>-2.7756055755185841E-4</v>
      </c>
      <c r="AZ153" s="66">
        <f>_xll.qlIndexFixing($BB$1,AV153,TRUE,Trigger)</f>
        <v>-2.6221602185572124E-4</v>
      </c>
      <c r="BA153" s="188">
        <f t="shared" si="21"/>
        <v>-0.15344535696137168</v>
      </c>
    </row>
    <row r="154" spans="47:53" ht="11.25" customHeight="1" x14ac:dyDescent="0.25">
      <c r="AU154" s="28" t="s">
        <v>99</v>
      </c>
      <c r="AV154" s="29">
        <f>_xll.qlInterestRateIndexFixingDate(IborIndex&amp;Tenor,AW154,Trigger)</f>
        <v>42464</v>
      </c>
      <c r="AW154" s="29">
        <f>_xll.qlCalendarAdvance(Calendar,AW153,AU154,"f",,Trigger)</f>
        <v>42466</v>
      </c>
      <c r="AX154" s="29">
        <f>_xll.qlInterestRateIndexMaturity(IborIndex&amp;Tenor,AW154,Trigger)</f>
        <v>42557</v>
      </c>
      <c r="AY154" s="66">
        <f>_xll.qlIndexFixing($Z$5,AV154,TRUE,Trigger)</f>
        <v>-2.7680856615391576E-4</v>
      </c>
      <c r="AZ154" s="66">
        <f>_xll.qlIndexFixing($BB$1,AV154,TRUE,Trigger)</f>
        <v>-2.6174968523980487E-4</v>
      </c>
      <c r="BA154" s="188">
        <f t="shared" si="21"/>
        <v>-0.15058880914110895</v>
      </c>
    </row>
    <row r="155" spans="47:53" ht="11.25" customHeight="1" x14ac:dyDescent="0.25">
      <c r="AU155" s="28" t="s">
        <v>99</v>
      </c>
      <c r="AV155" s="29">
        <f>_xll.qlInterestRateIndexFixingDate(IborIndex&amp;Tenor,AW155,Trigger)</f>
        <v>42465</v>
      </c>
      <c r="AW155" s="29">
        <f>_xll.qlCalendarAdvance(Calendar,AW154,AU155,"f",,Trigger)</f>
        <v>42467</v>
      </c>
      <c r="AX155" s="29">
        <f>_xll.qlInterestRateIndexMaturity(IborIndex&amp;Tenor,AW155,Trigger)</f>
        <v>42558</v>
      </c>
      <c r="AY155" s="66">
        <f>_xll.qlIndexFixing($Z$5,AV155,TRUE,Trigger)</f>
        <v>-2.7605560150548191E-4</v>
      </c>
      <c r="AZ155" s="66">
        <f>_xll.qlIndexFixing($BB$1,AV155,TRUE,Trigger)</f>
        <v>-2.612963667515632E-4</v>
      </c>
      <c r="BA155" s="188">
        <f t="shared" si="21"/>
        <v>-0.1475923475391871</v>
      </c>
    </row>
    <row r="156" spans="47:53" ht="11.25" customHeight="1" x14ac:dyDescent="0.25">
      <c r="AU156" s="28" t="s">
        <v>99</v>
      </c>
      <c r="AV156" s="29">
        <f>_xll.qlInterestRateIndexFixingDate(IborIndex&amp;Tenor,AW156,Trigger)</f>
        <v>42466</v>
      </c>
      <c r="AW156" s="29">
        <f>_xll.qlCalendarAdvance(Calendar,AW155,AU156,"f",,Trigger)</f>
        <v>42468</v>
      </c>
      <c r="AX156" s="29">
        <f>_xll.qlInterestRateIndexMaturity(IborIndex&amp;Tenor,AW156,Trigger)</f>
        <v>42559</v>
      </c>
      <c r="AY156" s="66">
        <f>_xll.qlIndexFixing($Z$5,AV156,TRUE,Trigger)</f>
        <v>-2.7530156222172223E-4</v>
      </c>
      <c r="AZ156" s="66">
        <f>_xll.qlIndexFixing($BB$1,AV156,TRUE,Trigger)</f>
        <v>-2.6085544221951258E-4</v>
      </c>
      <c r="BA156" s="188">
        <f t="shared" si="21"/>
        <v>-0.14446120002209656</v>
      </c>
    </row>
    <row r="157" spans="47:53" ht="11.25" customHeight="1" x14ac:dyDescent="0.25">
      <c r="AU157" s="28" t="s">
        <v>99</v>
      </c>
      <c r="AV157" s="29">
        <f>_xll.qlInterestRateIndexFixingDate(IborIndex&amp;Tenor,AW157,Trigger)</f>
        <v>42467</v>
      </c>
      <c r="AW157" s="29">
        <f>_xll.qlCalendarAdvance(Calendar,AW156,AU157,"f",,Trigger)</f>
        <v>42471</v>
      </c>
      <c r="AX157" s="29">
        <f>_xll.qlInterestRateIndexMaturity(IborIndex&amp;Tenor,AW157,Trigger)</f>
        <v>42562</v>
      </c>
      <c r="AY157" s="66">
        <f>_xll.qlIndexFixing($Z$5,AV157,TRUE,Trigger)</f>
        <v>-2.7303193864121838E-4</v>
      </c>
      <c r="AZ157" s="66">
        <f>_xll.qlIndexFixing($BB$1,AV157,TRUE,Trigger)</f>
        <v>-2.5960079063776372E-4</v>
      </c>
      <c r="BA157" s="188">
        <f t="shared" si="21"/>
        <v>-0.13431148003454654</v>
      </c>
    </row>
    <row r="158" spans="47:53" ht="11.25" customHeight="1" x14ac:dyDescent="0.25">
      <c r="AU158" s="28" t="s">
        <v>99</v>
      </c>
      <c r="AV158" s="29">
        <f>_xll.qlInterestRateIndexFixingDate(IborIndex&amp;Tenor,AW158,Trigger)</f>
        <v>42468</v>
      </c>
      <c r="AW158" s="29">
        <f>_xll.qlCalendarAdvance(Calendar,AW157,AU158,"f",,Trigger)</f>
        <v>42472</v>
      </c>
      <c r="AX158" s="29">
        <f>_xll.qlInterestRateIndexMaturity(IborIndex&amp;Tenor,AW158,Trigger)</f>
        <v>42563</v>
      </c>
      <c r="AY158" s="66">
        <f>_xll.qlIndexFixing($Z$5,AV158,TRUE,Trigger)</f>
        <v>-2.7227252820997592E-4</v>
      </c>
      <c r="AZ158" s="66">
        <f>_xll.qlIndexFixing($BB$1,AV158,TRUE,Trigger)</f>
        <v>-2.5920320020202434E-4</v>
      </c>
      <c r="BA158" s="188">
        <f t="shared" si="21"/>
        <v>-0.13069328007951575</v>
      </c>
    </row>
    <row r="159" spans="47:53" ht="11.25" customHeight="1" x14ac:dyDescent="0.25">
      <c r="AU159" s="28" t="s">
        <v>99</v>
      </c>
      <c r="AV159" s="29">
        <f>_xll.qlInterestRateIndexFixingDate(IborIndex&amp;Tenor,AW159,Trigger)</f>
        <v>42471</v>
      </c>
      <c r="AW159" s="29">
        <f>_xll.qlCalendarAdvance(Calendar,AW158,AU159,"f",,Trigger)</f>
        <v>42473</v>
      </c>
      <c r="AX159" s="29">
        <f>_xll.qlInterestRateIndexMaturity(IborIndex&amp;Tenor,AW159,Trigger)</f>
        <v>42564</v>
      </c>
      <c r="AY159" s="66">
        <f>_xll.qlIndexFixing($Z$5,AV159,TRUE,Trigger)</f>
        <v>-2.7151149215074957E-4</v>
      </c>
      <c r="AZ159" s="66">
        <f>_xll.qlIndexFixing($BB$1,AV159,TRUE,Trigger)</f>
        <v>-2.5881488285627323E-4</v>
      </c>
      <c r="BA159" s="188">
        <f t="shared" si="21"/>
        <v>-0.12696609294476338</v>
      </c>
    </row>
    <row r="160" spans="47:53" ht="11.25" customHeight="1" x14ac:dyDescent="0.25">
      <c r="AU160" s="28" t="s">
        <v>99</v>
      </c>
      <c r="AV160" s="29">
        <f>_xll.qlInterestRateIndexFixingDate(IborIndex&amp;Tenor,AW160,Trigger)</f>
        <v>42472</v>
      </c>
      <c r="AW160" s="29">
        <f>_xll.qlCalendarAdvance(Calendar,AW159,AU160,"f",,Trigger)</f>
        <v>42474</v>
      </c>
      <c r="AX160" s="29">
        <f>_xll.qlInterestRateIndexMaturity(IborIndex&amp;Tenor,AW160,Trigger)</f>
        <v>42565</v>
      </c>
      <c r="AY160" s="66">
        <f>_xll.qlIndexFixing($Z$5,AV160,TRUE,Trigger)</f>
        <v>-2.707487114519256E-4</v>
      </c>
      <c r="AZ160" s="66">
        <f>_xll.qlIndexFixing($BB$1,AV160,TRUE,Trigger)</f>
        <v>-2.584352144241952E-4</v>
      </c>
      <c r="BA160" s="188">
        <f t="shared" si="21"/>
        <v>-0.12313497027730404</v>
      </c>
    </row>
    <row r="161" spans="47:53" ht="11.25" customHeight="1" x14ac:dyDescent="0.25">
      <c r="AU161" s="28" t="s">
        <v>99</v>
      </c>
      <c r="AV161" s="29">
        <f>_xll.qlInterestRateIndexFixingDate(IborIndex&amp;Tenor,AW161,Trigger)</f>
        <v>42473</v>
      </c>
      <c r="AW161" s="29">
        <f>_xll.qlCalendarAdvance(Calendar,AW160,AU161,"f",,Trigger)</f>
        <v>42475</v>
      </c>
      <c r="AX161" s="29">
        <f>_xll.qlInterestRateIndexMaturity(IborIndex&amp;Tenor,AW161,Trigger)</f>
        <v>42566</v>
      </c>
      <c r="AY161" s="66">
        <f>_xll.qlIndexFixing($Z$5,AV161,TRUE,Trigger)</f>
        <v>-2.6998406416358132E-4</v>
      </c>
      <c r="AZ161" s="66">
        <f>_xll.qlIndexFixing($BB$1,AV161,TRUE,Trigger)</f>
        <v>-2.580635707360635E-4</v>
      </c>
      <c r="BA161" s="188">
        <f t="shared" si="21"/>
        <v>-0.1192049342751782</v>
      </c>
    </row>
    <row r="162" spans="47:53" ht="11.25" customHeight="1" x14ac:dyDescent="0.25">
      <c r="AU162" s="28" t="s">
        <v>99</v>
      </c>
      <c r="AV162" s="29">
        <f>_xll.qlInterestRateIndexFixingDate(IborIndex&amp;Tenor,AW162,Trigger)</f>
        <v>42474</v>
      </c>
      <c r="AW162" s="29">
        <f>_xll.qlCalendarAdvance(Calendar,AW161,AU162,"f",,Trigger)</f>
        <v>42478</v>
      </c>
      <c r="AX162" s="29">
        <f>_xll.qlInterestRateIndexMaturity(IborIndex&amp;Tenor,AW162,Trigger)</f>
        <v>42569</v>
      </c>
      <c r="AY162" s="66">
        <f>_xll.qlIndexFixing($Z$5,AV162,TRUE,Trigger)</f>
        <v>-2.6767765919371461E-4</v>
      </c>
      <c r="AZ162" s="66">
        <f>_xll.qlIndexFixing($BB$1,AV162,TRUE,Trigger)</f>
        <v>-2.5699054635726251E-4</v>
      </c>
      <c r="BA162" s="188">
        <f t="shared" si="21"/>
        <v>-0.10687112836452098</v>
      </c>
    </row>
    <row r="163" spans="47:53" ht="11.25" customHeight="1" x14ac:dyDescent="0.25">
      <c r="AU163" s="28" t="s">
        <v>99</v>
      </c>
      <c r="AV163" s="29">
        <f>_xll.qlInterestRateIndexFixingDate(IborIndex&amp;Tenor,AW163,Trigger)</f>
        <v>42475</v>
      </c>
      <c r="AW163" s="29">
        <f>_xll.qlCalendarAdvance(Calendar,AW162,AU163,"f",,Trigger)</f>
        <v>42479</v>
      </c>
      <c r="AX163" s="29">
        <f>_xll.qlInterestRateIndexMaturity(IborIndex&amp;Tenor,AW163,Trigger)</f>
        <v>42570</v>
      </c>
      <c r="AY163" s="66">
        <f>_xll.qlIndexFixing($Z$5,AV163,TRUE,Trigger)</f>
        <v>-2.6690426729242451E-4</v>
      </c>
      <c r="AZ163" s="66">
        <f>_xll.qlIndexFixing($BB$1,AV163,TRUE,Trigger)</f>
        <v>-2.5664475987693432E-4</v>
      </c>
      <c r="BA163" s="188">
        <f t="shared" si="21"/>
        <v>-0.10259507415490197</v>
      </c>
    </row>
    <row r="164" spans="47:53" ht="11.25" customHeight="1" x14ac:dyDescent="0.25">
      <c r="AU164" s="28" t="s">
        <v>99</v>
      </c>
      <c r="AV164" s="29">
        <f>_xll.qlInterestRateIndexFixingDate(IborIndex&amp;Tenor,AW164,Trigger)</f>
        <v>42478</v>
      </c>
      <c r="AW164" s="29">
        <f>_xll.qlCalendarAdvance(Calendar,AW163,AU164,"f",,Trigger)</f>
        <v>42480</v>
      </c>
      <c r="AX164" s="29">
        <f>_xll.qlInterestRateIndexMaturity(IborIndex&amp;Tenor,AW164,Trigger)</f>
        <v>42571</v>
      </c>
      <c r="AY164" s="66">
        <f>_xll.qlIndexFixing($Z$5,AV164,TRUE,Trigger)</f>
        <v>-2.6612835498351553E-4</v>
      </c>
      <c r="AZ164" s="66">
        <f>_xll.qlIndexFixing($BB$1,AV164,TRUE,Trigger)</f>
        <v>-2.5630387725941636E-4</v>
      </c>
      <c r="BA164" s="188">
        <f t="shared" si="21"/>
        <v>-9.8244777240991774E-2</v>
      </c>
    </row>
    <row r="165" spans="47:53" ht="11.25" customHeight="1" x14ac:dyDescent="0.25">
      <c r="AU165" s="28" t="s">
        <v>99</v>
      </c>
      <c r="AV165" s="29">
        <f>_xll.qlInterestRateIndexFixingDate(IborIndex&amp;Tenor,AW165,Trigger)</f>
        <v>42479</v>
      </c>
      <c r="AW165" s="29">
        <f>_xll.qlCalendarAdvance(Calendar,AW164,AU165,"f",,Trigger)</f>
        <v>42481</v>
      </c>
      <c r="AX165" s="29">
        <f>_xll.qlInterestRateIndexMaturity(IborIndex&amp;Tenor,AW165,Trigger)</f>
        <v>42572</v>
      </c>
      <c r="AY165" s="66">
        <f>_xll.qlIndexFixing($Z$5,AV165,TRUE,Trigger)</f>
        <v>-2.6534978269160343E-4</v>
      </c>
      <c r="AZ165" s="66">
        <f>_xll.qlIndexFixing($BB$1,AV165,TRUE,Trigger)</f>
        <v>-2.5596727432839378E-4</v>
      </c>
      <c r="BA165" s="188">
        <f t="shared" si="21"/>
        <v>-9.3825083632096545E-2</v>
      </c>
    </row>
    <row r="166" spans="47:53" ht="11.25" customHeight="1" x14ac:dyDescent="0.25">
      <c r="AU166" s="28" t="s">
        <v>99</v>
      </c>
      <c r="AV166" s="29">
        <f>_xll.qlInterestRateIndexFixingDate(IborIndex&amp;Tenor,AW166,Trigger)</f>
        <v>42480</v>
      </c>
      <c r="AW166" s="29">
        <f>_xll.qlCalendarAdvance(Calendar,AW165,AU166,"f",,Trigger)</f>
        <v>42482</v>
      </c>
      <c r="AX166" s="29">
        <f>_xll.qlInterestRateIndexMaturity(IborIndex&amp;Tenor,AW166,Trigger)</f>
        <v>42573</v>
      </c>
      <c r="AY166" s="66">
        <f>_xll.qlIndexFixing($Z$5,AV166,TRUE,Trigger)</f>
        <v>-2.6456840790079904E-4</v>
      </c>
      <c r="AZ166" s="66">
        <f>_xll.qlIndexFixing($BB$1,AV166,TRUE,Trigger)</f>
        <v>-2.5563432690842982E-4</v>
      </c>
      <c r="BA166" s="188">
        <f t="shared" si="21"/>
        <v>-8.9340809923692172E-2</v>
      </c>
    </row>
    <row r="167" spans="47:53" ht="11.25" customHeight="1" x14ac:dyDescent="0.25">
      <c r="AU167" s="28" t="s">
        <v>99</v>
      </c>
      <c r="AV167" s="29">
        <f>_xll.qlInterestRateIndexFixingDate(IborIndex&amp;Tenor,AW167,Trigger)</f>
        <v>42481</v>
      </c>
      <c r="AW167" s="29">
        <f>_xll.qlCalendarAdvance(Calendar,AW166,AU167,"f",,Trigger)</f>
        <v>42485</v>
      </c>
      <c r="AX167" s="29">
        <f>_xll.qlInterestRateIndexMaturity(IborIndex&amp;Tenor,AW167,Trigger)</f>
        <v>42576</v>
      </c>
      <c r="AY167" s="66">
        <f>_xll.qlIndexFixing($Z$5,AV167,TRUE,Trigger)</f>
        <v>-2.6220599932654106E-4</v>
      </c>
      <c r="AZ167" s="66">
        <f>_xll.qlIndexFixing($BB$1,AV167,TRUE,Trigger)</f>
        <v>-2.5465117593944205E-4</v>
      </c>
      <c r="BA167" s="188">
        <f t="shared" si="21"/>
        <v>-7.5548233870990106E-2</v>
      </c>
    </row>
    <row r="168" spans="47:53" ht="11.25" customHeight="1" x14ac:dyDescent="0.25">
      <c r="AU168" s="28" t="s">
        <v>99</v>
      </c>
      <c r="AV168" s="29">
        <f>_xll.qlInterestRateIndexFixingDate(IborIndex&amp;Tenor,AW168,Trigger)</f>
        <v>42482</v>
      </c>
      <c r="AW168" s="29">
        <f>_xll.qlCalendarAdvance(Calendar,AW167,AU168,"f",,Trigger)</f>
        <v>42486</v>
      </c>
      <c r="AX168" s="29">
        <f>_xll.qlInterestRateIndexMaturity(IborIndex&amp;Tenor,AW168,Trigger)</f>
        <v>42577</v>
      </c>
      <c r="AY168" s="66">
        <f>_xll.qlIndexFixing($Z$5,AV168,TRUE,Trigger)</f>
        <v>-2.6141193063837482E-4</v>
      </c>
      <c r="AZ168" s="66">
        <f>_xll.qlIndexFixing($BB$1,AV168,TRUE,Trigger)</f>
        <v>-2.5432660879002152E-4</v>
      </c>
      <c r="BA168" s="188">
        <f t="shared" si="21"/>
        <v>-7.0853218483532973E-2</v>
      </c>
    </row>
    <row r="169" spans="47:53" ht="11.25" customHeight="1" x14ac:dyDescent="0.25">
      <c r="AU169" s="28" t="s">
        <v>99</v>
      </c>
      <c r="AV169" s="29">
        <f>_xll.qlInterestRateIndexFixingDate(IborIndex&amp;Tenor,AW169,Trigger)</f>
        <v>42485</v>
      </c>
      <c r="AW169" s="29">
        <f>_xll.qlCalendarAdvance(Calendar,AW168,AU169,"f",,Trigger)</f>
        <v>42487</v>
      </c>
      <c r="AX169" s="29">
        <f>_xll.qlInterestRateIndexMaturity(IborIndex&amp;Tenor,AW169,Trigger)</f>
        <v>42578</v>
      </c>
      <c r="AY169" s="66">
        <f>_xll.qlIndexFixing($Z$5,AV169,TRUE,Trigger)</f>
        <v>-2.6061430281041259E-4</v>
      </c>
      <c r="AZ169" s="66">
        <f>_xll.qlIndexFixing($BB$1,AV169,TRUE,Trigger)</f>
        <v>-2.5400257626437489E-4</v>
      </c>
      <c r="BA169" s="188">
        <f t="shared" si="21"/>
        <v>-6.6117265460376967E-2</v>
      </c>
    </row>
    <row r="170" spans="47:53" ht="11.25" customHeight="1" x14ac:dyDescent="0.25">
      <c r="AU170" s="28" t="s">
        <v>99</v>
      </c>
      <c r="AV170" s="29">
        <f>_xll.qlInterestRateIndexFixingDate(IborIndex&amp;Tenor,AW170,Trigger)</f>
        <v>42486</v>
      </c>
      <c r="AW170" s="29">
        <f>_xll.qlCalendarAdvance(Calendar,AW169,AU170,"f",,Trigger)</f>
        <v>42488</v>
      </c>
      <c r="AX170" s="29">
        <f>_xll.qlInterestRateIndexMaturity(IborIndex&amp;Tenor,AW170,Trigger)</f>
        <v>42579</v>
      </c>
      <c r="AY170" s="66">
        <f>_xll.qlIndexFixing($Z$5,AV170,TRUE,Trigger)</f>
        <v>-2.598129557004251E-4</v>
      </c>
      <c r="AZ170" s="66">
        <f>_xll.qlIndexFixing($BB$1,AV170,TRUE,Trigger)</f>
        <v>-2.5367845418662621E-4</v>
      </c>
      <c r="BA170" s="188">
        <f t="shared" si="21"/>
        <v>-6.1345015137988929E-2</v>
      </c>
    </row>
    <row r="171" spans="47:53" ht="11.25" customHeight="1" x14ac:dyDescent="0.25">
      <c r="AU171" s="28" t="s">
        <v>99</v>
      </c>
      <c r="AV171" s="29">
        <f>_xll.qlInterestRateIndexFixingDate(IborIndex&amp;Tenor,AW171,Trigger)</f>
        <v>42487</v>
      </c>
      <c r="AW171" s="29">
        <f>_xll.qlCalendarAdvance(Calendar,AW170,AU171,"f",,Trigger)</f>
        <v>42489</v>
      </c>
      <c r="AX171" s="29">
        <f>_xll.qlInterestRateIndexMaturity(IborIndex&amp;Tenor,AW171,Trigger)</f>
        <v>42580</v>
      </c>
      <c r="AY171" s="66">
        <f>_xll.qlIndexFixing($Z$5,AV171,TRUE,Trigger)</f>
        <v>-2.590077262283135E-4</v>
      </c>
      <c r="AZ171" s="66">
        <f>_xll.qlIndexFixing($BB$1,AV171,TRUE,Trigger)</f>
        <v>-2.5335361837738608E-4</v>
      </c>
      <c r="BA171" s="188">
        <f t="shared" si="21"/>
        <v>-5.654107850927418E-2</v>
      </c>
    </row>
    <row r="172" spans="47:53" ht="11.25" customHeight="1" x14ac:dyDescent="0.25">
      <c r="AU172" s="28" t="s">
        <v>99</v>
      </c>
      <c r="AV172" s="29">
        <f>_xll.qlInterestRateIndexFixingDate(IborIndex&amp;Tenor,AW172,Trigger)</f>
        <v>42488</v>
      </c>
      <c r="AW172" s="29">
        <f>_xll.qlCalendarAdvance(Calendar,AW171,AU172,"f",,Trigger)</f>
        <v>42492</v>
      </c>
      <c r="AX172" s="29">
        <f>_xll.qlInterestRateIndexMaturity(IborIndex&amp;Tenor,AW172,Trigger)</f>
        <v>42584</v>
      </c>
      <c r="AY172" s="66">
        <f>_xll.qlIndexFixing($Z$5,AV172,TRUE,Trigger)</f>
        <v>-2.5608687394912161E-4</v>
      </c>
      <c r="AZ172" s="66">
        <f>_xll.qlIndexFixing($BB$1,AV172,TRUE,Trigger)</f>
        <v>-2.5217277386464126E-4</v>
      </c>
      <c r="BA172" s="188">
        <f t="shared" si="21"/>
        <v>-3.9141000844803528E-2</v>
      </c>
    </row>
    <row r="173" spans="47:53" ht="11.25" customHeight="1" x14ac:dyDescent="0.25">
      <c r="AU173" s="28" t="s">
        <v>99</v>
      </c>
      <c r="AV173" s="29">
        <f>_xll.qlInterestRateIndexFixingDate(IborIndex&amp;Tenor,AW173,Trigger)</f>
        <v>42489</v>
      </c>
      <c r="AW173" s="29">
        <f>_xll.qlCalendarAdvance(Calendar,AW172,AU173,"f",,Trigger)</f>
        <v>42493</v>
      </c>
      <c r="AX173" s="29">
        <f>_xll.qlInterestRateIndexMaturity(IborIndex&amp;Tenor,AW173,Trigger)</f>
        <v>42585</v>
      </c>
      <c r="AY173" s="66">
        <f>_xll.qlIndexFixing($Z$5,AV173,TRUE,Trigger)</f>
        <v>-2.5525966992601606E-4</v>
      </c>
      <c r="AZ173" s="66">
        <f>_xll.qlIndexFixing($BB$1,AV173,TRUE,Trigger)</f>
        <v>-2.5182991018197863E-4</v>
      </c>
      <c r="BA173" s="188">
        <f t="shared" si="21"/>
        <v>-3.4297597440374271E-2</v>
      </c>
    </row>
    <row r="174" spans="47:53" ht="11.25" customHeight="1" x14ac:dyDescent="0.25">
      <c r="AU174" s="28" t="s">
        <v>99</v>
      </c>
      <c r="AV174" s="29">
        <f>_xll.qlInterestRateIndexFixingDate(IborIndex&amp;Tenor,AW174,Trigger)</f>
        <v>42492</v>
      </c>
      <c r="AW174" s="29">
        <f>_xll.qlCalendarAdvance(Calendar,AW173,AU174,"f",,Trigger)</f>
        <v>42494</v>
      </c>
      <c r="AX174" s="29">
        <f>_xll.qlInterestRateIndexMaturity(IborIndex&amp;Tenor,AW174,Trigger)</f>
        <v>42586</v>
      </c>
      <c r="AY174" s="66">
        <f>_xll.qlIndexFixing($Z$5,AV174,TRUE,Trigger)</f>
        <v>-2.5442771939190027E-4</v>
      </c>
      <c r="AZ174" s="66">
        <f>_xll.qlIndexFixing($BB$1,AV174,TRUE,Trigger)</f>
        <v>-2.514829133563577E-4</v>
      </c>
      <c r="BA174" s="188">
        <f t="shared" si="21"/>
        <v>-2.9448060355425687E-2</v>
      </c>
    </row>
    <row r="175" spans="47:53" ht="11.25" customHeight="1" x14ac:dyDescent="0.25">
      <c r="AU175" s="28" t="s">
        <v>99</v>
      </c>
      <c r="AV175" s="29">
        <f>_xll.qlInterestRateIndexFixingDate(IborIndex&amp;Tenor,AW175,Trigger)</f>
        <v>42493</v>
      </c>
      <c r="AW175" s="29">
        <f>_xll.qlCalendarAdvance(Calendar,AW174,AU175,"f",,Trigger)</f>
        <v>42495</v>
      </c>
      <c r="AX175" s="29">
        <f>_xll.qlInterestRateIndexMaturity(IborIndex&amp;Tenor,AW175,Trigger)</f>
        <v>42587</v>
      </c>
      <c r="AY175" s="66">
        <f>_xll.qlIndexFixing($Z$5,AV175,TRUE,Trigger)</f>
        <v>-2.5359084371748882E-4</v>
      </c>
      <c r="AZ175" s="66">
        <f>_xll.qlIndexFixing($BB$1,AV175,TRUE,Trigger)</f>
        <v>-2.511311659929475E-4</v>
      </c>
      <c r="BA175" s="188">
        <f t="shared" si="21"/>
        <v>-2.4596777245413204E-2</v>
      </c>
    </row>
    <row r="176" spans="47:53" ht="11.25" customHeight="1" x14ac:dyDescent="0.25">
      <c r="AU176" s="28" t="s">
        <v>99</v>
      </c>
      <c r="AV176" s="29">
        <f>_xll.qlInterestRateIndexFixingDate(IborIndex&amp;Tenor,AW176,Trigger)</f>
        <v>42494</v>
      </c>
      <c r="AW176" s="29">
        <f>_xll.qlCalendarAdvance(Calendar,AW175,AU176,"f",,Trigger)</f>
        <v>42496</v>
      </c>
      <c r="AX176" s="29">
        <f>_xll.qlInterestRateIndexMaturity(IborIndex&amp;Tenor,AW176,Trigger)</f>
        <v>42590</v>
      </c>
      <c r="AY176" s="66">
        <f>_xll.qlIndexFixing($Z$5,AV176,TRUE,Trigger)</f>
        <v>-2.5174132456362808E-4</v>
      </c>
      <c r="AZ176" s="66">
        <f>_xll.qlIndexFixing($BB$1,AV176,TRUE,Trigger)</f>
        <v>-2.5028112459205291E-4</v>
      </c>
      <c r="BA176" s="188">
        <f t="shared" si="21"/>
        <v>-1.4601999715751632E-2</v>
      </c>
    </row>
    <row r="177" spans="47:53" ht="11.25" customHeight="1" x14ac:dyDescent="0.25">
      <c r="AU177" s="28" t="s">
        <v>99</v>
      </c>
      <c r="AV177" s="29">
        <f>_xll.qlInterestRateIndexFixingDate(IborIndex&amp;Tenor,AW177,Trigger)</f>
        <v>42495</v>
      </c>
      <c r="AW177" s="29">
        <f>_xll.qlCalendarAdvance(Calendar,AW176,AU177,"f",,Trigger)</f>
        <v>42499</v>
      </c>
      <c r="AX177" s="29">
        <f>_xll.qlInterestRateIndexMaturity(IborIndex&amp;Tenor,AW177,Trigger)</f>
        <v>42591</v>
      </c>
      <c r="AY177" s="66">
        <f>_xll.qlIndexFixing($Z$5,AV177,TRUE,Trigger)</f>
        <v>-2.5019041532123673E-4</v>
      </c>
      <c r="AZ177" s="66">
        <f>_xll.qlIndexFixing($BB$1,AV177,TRUE,Trigger)</f>
        <v>-2.4966432326566513E-4</v>
      </c>
      <c r="BA177" s="188">
        <f t="shared" si="21"/>
        <v>-5.2609205557159521E-3</v>
      </c>
    </row>
    <row r="178" spans="47:53" ht="11.25" customHeight="1" x14ac:dyDescent="0.25">
      <c r="AU178" s="28" t="s">
        <v>99</v>
      </c>
      <c r="AV178" s="29">
        <f>_xll.qlInterestRateIndexFixingDate(IborIndex&amp;Tenor,AW178,Trigger)</f>
        <v>42496</v>
      </c>
      <c r="AW178" s="29">
        <f>_xll.qlCalendarAdvance(Calendar,AW177,AU178,"f",,Trigger)</f>
        <v>42500</v>
      </c>
      <c r="AX178" s="29">
        <f>_xll.qlInterestRateIndexMaturity(IborIndex&amp;Tenor,AW178,Trigger)</f>
        <v>42592</v>
      </c>
      <c r="AY178" s="66">
        <f>_xll.qlIndexFixing($Z$5,AV178,TRUE,Trigger)</f>
        <v>-2.4932613279395115E-4</v>
      </c>
      <c r="AZ178" s="66">
        <f>_xll.qlIndexFixing($BB$1,AV178,TRUE,Trigger)</f>
        <v>-2.4927956228823852E-4</v>
      </c>
      <c r="BA178" s="188">
        <f t="shared" si="21"/>
        <v>-4.6570505712623805E-4</v>
      </c>
    </row>
    <row r="179" spans="47:53" ht="11.25" customHeight="1" x14ac:dyDescent="0.25">
      <c r="AU179" s="28" t="s">
        <v>99</v>
      </c>
      <c r="AV179" s="29">
        <f>_xll.qlInterestRateIndexFixingDate(IborIndex&amp;Tenor,AW179,Trigger)</f>
        <v>42499</v>
      </c>
      <c r="AW179" s="29">
        <f>_xll.qlCalendarAdvance(Calendar,AW178,AU179,"f",,Trigger)</f>
        <v>42501</v>
      </c>
      <c r="AX179" s="29">
        <f>_xll.qlInterestRateIndexMaturity(IborIndex&amp;Tenor,AW179,Trigger)</f>
        <v>42593</v>
      </c>
      <c r="AY179" s="66">
        <f>_xll.qlIndexFixing($Z$5,AV179,TRUE,Trigger)</f>
        <v>-2.4845579232295374E-4</v>
      </c>
      <c r="AZ179" s="66">
        <f>_xll.qlIndexFixing($BB$1,AV179,TRUE,Trigger)</f>
        <v>-2.4888634640186501E-4</v>
      </c>
      <c r="BA179" s="188">
        <f t="shared" si="21"/>
        <v>4.3055407891127301E-3</v>
      </c>
    </row>
    <row r="180" spans="47:53" ht="11.25" customHeight="1" x14ac:dyDescent="0.25">
      <c r="AU180" s="28" t="s">
        <v>99</v>
      </c>
      <c r="AV180" s="29">
        <f>_xll.qlInterestRateIndexFixingDate(IborIndex&amp;Tenor,AW180,Trigger)</f>
        <v>42500</v>
      </c>
      <c r="AW180" s="29">
        <f>_xll.qlCalendarAdvance(Calendar,AW179,AU180,"f",,Trigger)</f>
        <v>42502</v>
      </c>
      <c r="AX180" s="29">
        <f>_xll.qlInterestRateIndexMaturity(IborIndex&amp;Tenor,AW180,Trigger)</f>
        <v>42594</v>
      </c>
      <c r="AY180" s="66">
        <f>_xll.qlIndexFixing($Z$5,AV180,TRUE,Trigger)</f>
        <v>-2.4757919493697015E-4</v>
      </c>
      <c r="AZ180" s="66">
        <f>_xll.qlIndexFixing($BB$1,AV180,TRUE,Trigger)</f>
        <v>-2.4848405820910712E-4</v>
      </c>
      <c r="BA180" s="188">
        <f t="shared" si="21"/>
        <v>9.0486327213696541E-3</v>
      </c>
    </row>
    <row r="181" spans="47:53" ht="11.25" customHeight="1" x14ac:dyDescent="0.25">
      <c r="AU181" s="28" t="s">
        <v>99</v>
      </c>
      <c r="AV181" s="29">
        <f>_xll.qlInterestRateIndexFixingDate(IborIndex&amp;Tenor,AW181,Trigger)</f>
        <v>42501</v>
      </c>
      <c r="AW181" s="29">
        <f>_xll.qlCalendarAdvance(Calendar,AW180,AU181,"f",,Trigger)</f>
        <v>42503</v>
      </c>
      <c r="AX181" s="29">
        <f>_xll.qlInterestRateIndexMaturity(IborIndex&amp;Tenor,AW181,Trigger)</f>
        <v>42597</v>
      </c>
      <c r="AY181" s="66">
        <f>_xll.qlIndexFixing($Z$5,AV181,TRUE,Trigger)</f>
        <v>-2.4562323506648021E-4</v>
      </c>
      <c r="AZ181" s="66">
        <f>_xll.qlIndexFixing($BB$1,AV181,TRUE,Trigger)</f>
        <v>-2.4742491036096711E-4</v>
      </c>
      <c r="BA181" s="188">
        <f t="shared" si="21"/>
        <v>1.8016752944868927E-2</v>
      </c>
    </row>
    <row r="182" spans="47:53" ht="11.25" customHeight="1" x14ac:dyDescent="0.25">
      <c r="AU182" s="28" t="s">
        <v>99</v>
      </c>
      <c r="AV182" s="29">
        <f>_xll.qlInterestRateIndexFixingDate(IborIndex&amp;Tenor,AW182,Trigger)</f>
        <v>42502</v>
      </c>
      <c r="AW182" s="29">
        <f>_xll.qlCalendarAdvance(Calendar,AW181,AU182,"f",,Trigger)</f>
        <v>42506</v>
      </c>
      <c r="AX182" s="29">
        <f>_xll.qlInterestRateIndexMaturity(IborIndex&amp;Tenor,AW182,Trigger)</f>
        <v>42598</v>
      </c>
      <c r="AY182" s="66">
        <f>_xll.qlIndexFixing($Z$5,AV182,TRUE,Trigger)</f>
        <v>-2.4400615510296623E-4</v>
      </c>
      <c r="AZ182" s="66">
        <f>_xll.qlIndexFixing($BB$1,AV182,TRUE,Trigger)</f>
        <v>-2.4677183444329296E-4</v>
      </c>
      <c r="BA182" s="188">
        <f t="shared" si="21"/>
        <v>2.7656793403267273E-2</v>
      </c>
    </row>
    <row r="183" spans="47:53" ht="11.25" customHeight="1" x14ac:dyDescent="0.25">
      <c r="AU183" s="28" t="s">
        <v>99</v>
      </c>
      <c r="AV183" s="29">
        <f>_xll.qlInterestRateIndexFixingDate(IborIndex&amp;Tenor,AW183,Trigger)</f>
        <v>42503</v>
      </c>
      <c r="AW183" s="29">
        <f>_xll.qlCalendarAdvance(Calendar,AW182,AU183,"f",,Trigger)</f>
        <v>42507</v>
      </c>
      <c r="AX183" s="29">
        <f>_xll.qlInterestRateIndexMaturity(IborIndex&amp;Tenor,AW183,Trigger)</f>
        <v>42599</v>
      </c>
      <c r="AY183" s="66">
        <f>_xll.qlIndexFixing($Z$5,AV183,TRUE,Trigger)</f>
        <v>-2.4309518685734598E-4</v>
      </c>
      <c r="AZ183" s="66">
        <f>_xll.qlIndexFixing($BB$1,AV183,TRUE,Trigger)</f>
        <v>-2.4631492376400119E-4</v>
      </c>
      <c r="BA183" s="188">
        <f t="shared" si="21"/>
        <v>3.2197369066552142E-2</v>
      </c>
    </row>
    <row r="184" spans="47:53" ht="11.25" customHeight="1" x14ac:dyDescent="0.25">
      <c r="AU184" s="28" t="s">
        <v>99</v>
      </c>
      <c r="AV184" s="29">
        <f>_xll.qlInterestRateIndexFixingDate(IborIndex&amp;Tenor,AW184,Trigger)</f>
        <v>42506</v>
      </c>
      <c r="AW184" s="29">
        <f>_xll.qlCalendarAdvance(Calendar,AW183,AU184,"f",,Trigger)</f>
        <v>42508</v>
      </c>
      <c r="AX184" s="29">
        <f>_xll.qlInterestRateIndexMaturity(IborIndex&amp;Tenor,AW184,Trigger)</f>
        <v>42600</v>
      </c>
      <c r="AY184" s="66">
        <f>_xll.qlIndexFixing($Z$5,AV184,TRUE,Trigger)</f>
        <v>-2.4217670684052066E-4</v>
      </c>
      <c r="AZ184" s="66">
        <f>_xll.qlIndexFixing($BB$1,AV184,TRUE,Trigger)</f>
        <v>-2.4584523639543764E-4</v>
      </c>
      <c r="BA184" s="188">
        <f t="shared" si="21"/>
        <v>3.6685295549169723E-2</v>
      </c>
    </row>
    <row r="185" spans="47:53" ht="11.25" customHeight="1" x14ac:dyDescent="0.25">
      <c r="AU185" s="28" t="s">
        <v>99</v>
      </c>
      <c r="AV185" s="29">
        <f>_xll.qlInterestRateIndexFixingDate(IborIndex&amp;Tenor,AW185,Trigger)</f>
        <v>42507</v>
      </c>
      <c r="AW185" s="29">
        <f>_xll.qlCalendarAdvance(Calendar,AW184,AU185,"f",,Trigger)</f>
        <v>42509</v>
      </c>
      <c r="AX185" s="29">
        <f>_xll.qlInterestRateIndexMaturity(IborIndex&amp;Tenor,AW185,Trigger)</f>
        <v>42601</v>
      </c>
      <c r="AY185" s="66">
        <f>_xll.qlIndexFixing($Z$5,AV185,TRUE,Trigger)</f>
        <v>-2.4125049573835822E-4</v>
      </c>
      <c r="AZ185" s="66">
        <f>_xll.qlIndexFixing($BB$1,AV185,TRUE,Trigger)</f>
        <v>-2.4536215493625485E-4</v>
      </c>
      <c r="BA185" s="188">
        <f t="shared" si="21"/>
        <v>4.1116591978966284E-2</v>
      </c>
    </row>
    <row r="186" spans="47:53" ht="11.25" customHeight="1" x14ac:dyDescent="0.25">
      <c r="AU186" s="28" t="s">
        <v>99</v>
      </c>
      <c r="AV186" s="29">
        <f>_xll.qlInterestRateIndexFixingDate(IborIndex&amp;Tenor,AW186,Trigger)</f>
        <v>42508</v>
      </c>
      <c r="AW186" s="29">
        <f>_xll.qlCalendarAdvance(Calendar,AW185,AU186,"f",,Trigger)</f>
        <v>42510</v>
      </c>
      <c r="AX186" s="29">
        <f>_xll.qlInterestRateIndexMaturity(IborIndex&amp;Tenor,AW186,Trigger)</f>
        <v>42604</v>
      </c>
      <c r="AY186" s="66">
        <f>_xll.qlIndexFixing($Z$5,AV186,TRUE,Trigger)</f>
        <v>-2.3917975280000742E-4</v>
      </c>
      <c r="AZ186" s="66">
        <f>_xll.qlIndexFixing($BB$1,AV186,TRUE,Trigger)</f>
        <v>-2.4404176387290443E-4</v>
      </c>
      <c r="BA186" s="188">
        <f t="shared" si="21"/>
        <v>4.8620110728970024E-2</v>
      </c>
    </row>
    <row r="187" spans="47:53" ht="11.25" customHeight="1" x14ac:dyDescent="0.25">
      <c r="AU187" s="28" t="s">
        <v>99</v>
      </c>
      <c r="AV187" s="29">
        <f>_xll.qlInterestRateIndexFixingDate(IborIndex&amp;Tenor,AW187,Trigger)</f>
        <v>42509</v>
      </c>
      <c r="AW187" s="29">
        <f>_xll.qlCalendarAdvance(Calendar,AW186,AU187,"f",,Trigger)</f>
        <v>42513</v>
      </c>
      <c r="AX187" s="29">
        <f>_xll.qlInterestRateIndexMaturity(IborIndex&amp;Tenor,AW187,Trigger)</f>
        <v>42605</v>
      </c>
      <c r="AY187" s="66">
        <f>_xll.qlIndexFixing($Z$5,AV187,TRUE,Trigger)</f>
        <v>-2.3746385248418528E-4</v>
      </c>
      <c r="AZ187" s="66">
        <f>_xll.qlIndexFixing($BB$1,AV187,TRUE,Trigger)</f>
        <v>-2.432835402159082E-4</v>
      </c>
      <c r="BA187" s="188">
        <f t="shared" si="21"/>
        <v>5.8196877317229223E-2</v>
      </c>
    </row>
    <row r="188" spans="47:53" ht="11.25" customHeight="1" x14ac:dyDescent="0.25">
      <c r="AU188" s="28" t="s">
        <v>99</v>
      </c>
      <c r="AV188" s="29">
        <f>_xll.qlInterestRateIndexFixingDate(IborIndex&amp;Tenor,AW188,Trigger)</f>
        <v>42510</v>
      </c>
      <c r="AW188" s="29">
        <f>_xll.qlCalendarAdvance(Calendar,AW187,AU188,"f",,Trigger)</f>
        <v>42514</v>
      </c>
      <c r="AX188" s="29">
        <f>_xll.qlInterestRateIndexMaturity(IborIndex&amp;Tenor,AW188,Trigger)</f>
        <v>42606</v>
      </c>
      <c r="AY188" s="66">
        <f>_xll.qlIndexFixing($Z$5,AV188,TRUE,Trigger)</f>
        <v>-2.3649559453210796E-4</v>
      </c>
      <c r="AZ188" s="66">
        <f>_xll.qlIndexFixing($BB$1,AV188,TRUE,Trigger)</f>
        <v>-2.4272422731078707E-4</v>
      </c>
      <c r="BA188" s="188">
        <f t="shared" si="21"/>
        <v>6.2286327786791135E-2</v>
      </c>
    </row>
    <row r="189" spans="47:53" ht="11.25" customHeight="1" x14ac:dyDescent="0.25">
      <c r="AU189" s="28" t="s">
        <v>99</v>
      </c>
      <c r="AV189" s="29">
        <f>_xll.qlInterestRateIndexFixingDate(IborIndex&amp;Tenor,AW189,Trigger)</f>
        <v>42513</v>
      </c>
      <c r="AW189" s="29">
        <f>_xll.qlCalendarAdvance(Calendar,AW188,AU189,"f",,Trigger)</f>
        <v>42515</v>
      </c>
      <c r="AX189" s="29">
        <f>_xll.qlInterestRateIndexMaturity(IborIndex&amp;Tenor,AW189,Trigger)</f>
        <v>42607</v>
      </c>
      <c r="AY189" s="66">
        <f>_xll.qlIndexFixing($Z$5,AV189,TRUE,Trigger)</f>
        <v>-2.3551822858393419E-4</v>
      </c>
      <c r="AZ189" s="66">
        <f>_xll.qlIndexFixing($BB$1,AV189,TRUE,Trigger)</f>
        <v>-2.4214781591347864E-4</v>
      </c>
      <c r="BA189" s="188">
        <f t="shared" si="21"/>
        <v>6.6295873295444493E-2</v>
      </c>
    </row>
    <row r="190" spans="47:53" ht="11.25" customHeight="1" x14ac:dyDescent="0.25">
      <c r="AU190" s="28" t="s">
        <v>99</v>
      </c>
      <c r="AV190" s="29">
        <f>_xll.qlInterestRateIndexFixingDate(IborIndex&amp;Tenor,AW190,Trigger)</f>
        <v>42514</v>
      </c>
      <c r="AW190" s="29">
        <f>_xll.qlCalendarAdvance(Calendar,AW189,AU190,"f",,Trigger)</f>
        <v>42516</v>
      </c>
      <c r="AX190" s="29">
        <f>_xll.qlInterestRateIndexMaturity(IborIndex&amp;Tenor,AW190,Trigger)</f>
        <v>42608</v>
      </c>
      <c r="AY190" s="66">
        <f>_xll.qlIndexFixing($Z$5,AV190,TRUE,Trigger)</f>
        <v>-2.3453151498180517E-4</v>
      </c>
      <c r="AZ190" s="66">
        <f>_xll.qlIndexFixing($BB$1,AV190,TRUE,Trigger)</f>
        <v>-2.4155368862133211E-4</v>
      </c>
      <c r="BA190" s="188">
        <f t="shared" si="21"/>
        <v>7.0221736395269393E-2</v>
      </c>
    </row>
    <row r="191" spans="47:53" ht="11.25" customHeight="1" x14ac:dyDescent="0.25">
      <c r="AU191" s="28" t="s">
        <v>99</v>
      </c>
      <c r="AV191" s="29">
        <f>_xll.qlInterestRateIndexFixingDate(IborIndex&amp;Tenor,AW191,Trigger)</f>
        <v>42515</v>
      </c>
      <c r="AW191" s="29">
        <f>_xll.qlCalendarAdvance(Calendar,AW190,AU191,"f",,Trigger)</f>
        <v>42517</v>
      </c>
      <c r="AX191" s="29">
        <f>_xll.qlInterestRateIndexMaturity(IborIndex&amp;Tenor,AW191,Trigger)</f>
        <v>42611</v>
      </c>
      <c r="AY191" s="66">
        <f>_xll.qlIndexFixing($Z$5,AV191,TRUE,Trigger)</f>
        <v>-2.3233830544031465E-4</v>
      </c>
      <c r="AZ191" s="66">
        <f>_xll.qlIndexFixing($BB$1,AV191,TRUE,Trigger)</f>
        <v>-2.3992442317218179E-4</v>
      </c>
      <c r="BA191" s="188">
        <f t="shared" si="21"/>
        <v>7.5861177318671341E-2</v>
      </c>
    </row>
    <row r="192" spans="47:53" ht="11.25" customHeight="1" x14ac:dyDescent="0.25">
      <c r="AU192" s="28" t="s">
        <v>99</v>
      </c>
      <c r="AV192" s="29">
        <f>_xll.qlInterestRateIndexFixingDate(IborIndex&amp;Tenor,AW192,Trigger)</f>
        <v>42516</v>
      </c>
      <c r="AW192" s="29">
        <f>_xll.qlCalendarAdvance(Calendar,AW191,AU192,"f",,Trigger)</f>
        <v>42520</v>
      </c>
      <c r="AX192" s="29">
        <f>_xll.qlInterestRateIndexMaturity(IborIndex&amp;Tenor,AW192,Trigger)</f>
        <v>42612</v>
      </c>
      <c r="AY192" s="66">
        <f>_xll.qlIndexFixing($Z$5,AV192,TRUE,Trigger)</f>
        <v>-2.3048628918138735E-4</v>
      </c>
      <c r="AZ192" s="66">
        <f>_xll.qlIndexFixing($BB$1,AV192,TRUE,Trigger)</f>
        <v>-2.3898767243266963E-4</v>
      </c>
      <c r="BA192" s="188">
        <f t="shared" si="21"/>
        <v>8.5013832512822782E-2</v>
      </c>
    </row>
    <row r="193" spans="47:53" ht="11.25" customHeight="1" x14ac:dyDescent="0.25">
      <c r="AU193" s="28" t="s">
        <v>99</v>
      </c>
      <c r="AV193" s="29">
        <f>_xll.qlInterestRateIndexFixingDate(IborIndex&amp;Tenor,AW193,Trigger)</f>
        <v>42517</v>
      </c>
      <c r="AW193" s="29">
        <f>_xll.qlCalendarAdvance(Calendar,AW192,AU193,"f",,Trigger)</f>
        <v>42521</v>
      </c>
      <c r="AX193" s="29">
        <f>_xll.qlInterestRateIndexMaturity(IborIndex&amp;Tenor,AW193,Trigger)</f>
        <v>42613</v>
      </c>
      <c r="AY193" s="66">
        <f>_xll.qlIndexFixing($Z$5,AV193,TRUE,Trigger)</f>
        <v>-2.2944914074251663E-4</v>
      </c>
      <c r="AZ193" s="66">
        <f>_xll.qlIndexFixing($BB$1,AV193,TRUE,Trigger)</f>
        <v>-2.3829570460745641E-4</v>
      </c>
      <c r="BA193" s="188">
        <f t="shared" si="21"/>
        <v>8.8465638649397826E-2</v>
      </c>
    </row>
    <row r="194" spans="47:53" ht="11.25" customHeight="1" x14ac:dyDescent="0.25">
      <c r="AU194" s="28" t="s">
        <v>99</v>
      </c>
      <c r="AV194" s="29">
        <f>_xll.qlInterestRateIndexFixingDate(IborIndex&amp;Tenor,AW194,Trigger)</f>
        <v>42520</v>
      </c>
      <c r="AW194" s="29">
        <f>_xll.qlCalendarAdvance(Calendar,AW193,AU194,"f",,Trigger)</f>
        <v>42522</v>
      </c>
      <c r="AX194" s="29">
        <f>_xll.qlInterestRateIndexMaturity(IborIndex&amp;Tenor,AW194,Trigger)</f>
        <v>42614</v>
      </c>
      <c r="AY194" s="66">
        <f>_xll.qlIndexFixing($Z$5,AV194,TRUE,Trigger)</f>
        <v>-2.2840114568048104E-4</v>
      </c>
      <c r="AZ194" s="66">
        <f>_xll.qlIndexFixing($BB$1,AV194,TRUE,Trigger)</f>
        <v>-2.3758231646020536E-4</v>
      </c>
      <c r="BA194" s="188">
        <f t="shared" si="21"/>
        <v>9.181170779724325E-2</v>
      </c>
    </row>
    <row r="195" spans="47:53" ht="11.25" customHeight="1" x14ac:dyDescent="0.25">
      <c r="AU195" s="28" t="s">
        <v>99</v>
      </c>
      <c r="AV195" s="29">
        <f>_xll.qlInterestRateIndexFixingDate(IborIndex&amp;Tenor,AW195,Trigger)</f>
        <v>42521</v>
      </c>
      <c r="AW195" s="29">
        <f>_xll.qlCalendarAdvance(Calendar,AW194,AU195,"f",,Trigger)</f>
        <v>42523</v>
      </c>
      <c r="AX195" s="29">
        <f>_xll.qlInterestRateIndexMaturity(IborIndex&amp;Tenor,AW195,Trigger)</f>
        <v>42615</v>
      </c>
      <c r="AY195" s="66">
        <f>_xll.qlIndexFixing($Z$5,AV195,TRUE,Trigger)</f>
        <v>-2.2734204399456399E-4</v>
      </c>
      <c r="AZ195" s="66">
        <f>_xll.qlIndexFixing($BB$1,AV195,TRUE,Trigger)</f>
        <v>-2.3684689058088028E-4</v>
      </c>
      <c r="BA195" s="188">
        <f t="shared" ref="BA195:BA258" si="22">(AY195-AZ195)*10000</f>
        <v>9.5048465863162915E-2</v>
      </c>
    </row>
    <row r="196" spans="47:53" ht="11.25" customHeight="1" x14ac:dyDescent="0.25">
      <c r="AU196" s="28" t="s">
        <v>99</v>
      </c>
      <c r="AV196" s="29">
        <f>_xll.qlInterestRateIndexFixingDate(IborIndex&amp;Tenor,AW196,Trigger)</f>
        <v>42522</v>
      </c>
      <c r="AW196" s="29">
        <f>_xll.qlCalendarAdvance(Calendar,AW195,AU196,"f",,Trigger)</f>
        <v>42524</v>
      </c>
      <c r="AX196" s="29">
        <f>_xll.qlInterestRateIndexMaturity(IborIndex&amp;Tenor,AW196,Trigger)</f>
        <v>42618</v>
      </c>
      <c r="AY196" s="66">
        <f>_xll.qlIndexFixing($Z$5,AV196,TRUE,Trigger)</f>
        <v>-2.2501949155899096E-4</v>
      </c>
      <c r="AZ196" s="66">
        <f>_xll.qlIndexFixing($BB$1,AV196,TRUE,Trigger)</f>
        <v>-2.3486562505517798E-4</v>
      </c>
      <c r="BA196" s="188">
        <f t="shared" si="22"/>
        <v>9.8461334961870192E-2</v>
      </c>
    </row>
    <row r="197" spans="47:53" ht="11.25" customHeight="1" x14ac:dyDescent="0.25">
      <c r="AU197" s="28" t="s">
        <v>99</v>
      </c>
      <c r="AV197" s="29">
        <f>_xll.qlInterestRateIndexFixingDate(IborIndex&amp;Tenor,AW197,Trigger)</f>
        <v>42523</v>
      </c>
      <c r="AW197" s="29">
        <f>_xll.qlCalendarAdvance(Calendar,AW196,AU197,"f",,Trigger)</f>
        <v>42527</v>
      </c>
      <c r="AX197" s="29">
        <f>_xll.qlInterestRateIndexMaturity(IborIndex&amp;Tenor,AW197,Trigger)</f>
        <v>42619</v>
      </c>
      <c r="AY197" s="66">
        <f>_xll.qlIndexFixing($Z$5,AV197,TRUE,Trigger)</f>
        <v>-2.2298926929953391E-4</v>
      </c>
      <c r="AZ197" s="66">
        <f>_xll.qlIndexFixing($BB$1,AV197,TRUE,Trigger)</f>
        <v>-2.3367246158773302E-4</v>
      </c>
      <c r="BA197" s="188">
        <f t="shared" si="22"/>
        <v>0.10683192288199109</v>
      </c>
    </row>
    <row r="198" spans="47:53" ht="11.25" customHeight="1" x14ac:dyDescent="0.25">
      <c r="AU198" s="28" t="s">
        <v>99</v>
      </c>
      <c r="AV198" s="29">
        <f>_xll.qlInterestRateIndexFixingDate(IborIndex&amp;Tenor,AW198,Trigger)</f>
        <v>42524</v>
      </c>
      <c r="AW198" s="29">
        <f>_xll.qlCalendarAdvance(Calendar,AW197,AU198,"f",,Trigger)</f>
        <v>42528</v>
      </c>
      <c r="AX198" s="29">
        <f>_xll.qlInterestRateIndexMaturity(IborIndex&amp;Tenor,AW198,Trigger)</f>
        <v>42620</v>
      </c>
      <c r="AY198" s="66">
        <f>_xll.qlIndexFixing($Z$5,AV198,TRUE,Trigger)</f>
        <v>-2.2187063277872882E-4</v>
      </c>
      <c r="AZ198" s="66">
        <f>_xll.qlIndexFixing($BB$1,AV198,TRUE,Trigger)</f>
        <v>-2.3281758591878321E-4</v>
      </c>
      <c r="BA198" s="188">
        <f t="shared" si="22"/>
        <v>0.10946953140054391</v>
      </c>
    </row>
    <row r="199" spans="47:53" ht="11.25" customHeight="1" x14ac:dyDescent="0.25">
      <c r="AU199" s="28" t="s">
        <v>99</v>
      </c>
      <c r="AV199" s="29">
        <f>_xll.qlInterestRateIndexFixingDate(IborIndex&amp;Tenor,AW199,Trigger)</f>
        <v>42527</v>
      </c>
      <c r="AW199" s="29">
        <f>_xll.qlCalendarAdvance(Calendar,AW198,AU199,"f",,Trigger)</f>
        <v>42529</v>
      </c>
      <c r="AX199" s="29">
        <f>_xll.qlInterestRateIndexMaturity(IborIndex&amp;Tenor,AW199,Trigger)</f>
        <v>42621</v>
      </c>
      <c r="AY199" s="66">
        <f>_xll.qlIndexFixing($Z$5,AV199,TRUE,Trigger)</f>
        <v>-2.2073926860377571E-4</v>
      </c>
      <c r="AZ199" s="66">
        <f>_xll.qlIndexFixing($BB$1,AV199,TRUE,Trigger)</f>
        <v>-2.319369680553704E-4</v>
      </c>
      <c r="BA199" s="188">
        <f t="shared" si="22"/>
        <v>0.11197699451594688</v>
      </c>
    </row>
    <row r="200" spans="47:53" ht="11.25" customHeight="1" x14ac:dyDescent="0.25">
      <c r="AU200" s="28" t="s">
        <v>99</v>
      </c>
      <c r="AV200" s="29">
        <f>_xll.qlInterestRateIndexFixingDate(IborIndex&amp;Tenor,AW200,Trigger)</f>
        <v>42528</v>
      </c>
      <c r="AW200" s="29">
        <f>_xll.qlCalendarAdvance(Calendar,AW199,AU200,"f",,Trigger)</f>
        <v>42530</v>
      </c>
      <c r="AX200" s="29">
        <f>_xll.qlInterestRateIndexMaturity(IborIndex&amp;Tenor,AW200,Trigger)</f>
        <v>42622</v>
      </c>
      <c r="AY200" s="66">
        <f>_xll.qlIndexFixing($Z$5,AV200,TRUE,Trigger)</f>
        <v>-2.1959489643196903E-4</v>
      </c>
      <c r="AZ200" s="66">
        <f>_xll.qlIndexFixing($BB$1,AV200,TRUE,Trigger)</f>
        <v>-2.3102999058485183E-4</v>
      </c>
      <c r="BA200" s="188">
        <f t="shared" si="22"/>
        <v>0.11435094152882798</v>
      </c>
    </row>
    <row r="201" spans="47:53" ht="11.25" customHeight="1" x14ac:dyDescent="0.25">
      <c r="AU201" s="28" t="s">
        <v>99</v>
      </c>
      <c r="AV201" s="29">
        <f>_xll.qlInterestRateIndexFixingDate(IborIndex&amp;Tenor,AW201,Trigger)</f>
        <v>42529</v>
      </c>
      <c r="AW201" s="29">
        <f>_xll.qlCalendarAdvance(Calendar,AW200,AU201,"f",,Trigger)</f>
        <v>42531</v>
      </c>
      <c r="AX201" s="29">
        <f>_xll.qlInterestRateIndexMaturity(IborIndex&amp;Tenor,AW201,Trigger)</f>
        <v>42625</v>
      </c>
      <c r="AY201" s="66">
        <f>_xll.qlIndexFixing($Z$5,AV201,TRUE,Trigger)</f>
        <v>-2.1713708047471753E-4</v>
      </c>
      <c r="AZ201" s="66">
        <f>_xll.qlIndexFixing($BB$1,AV201,TRUE,Trigger)</f>
        <v>-2.2865810461920552E-4</v>
      </c>
      <c r="BA201" s="188">
        <f t="shared" si="22"/>
        <v>0.1152102414448799</v>
      </c>
    </row>
    <row r="202" spans="47:53" ht="11.25" customHeight="1" x14ac:dyDescent="0.25">
      <c r="AU202" s="28" t="s">
        <v>99</v>
      </c>
      <c r="AV202" s="29">
        <f>_xll.qlInterestRateIndexFixingDate(IborIndex&amp;Tenor,AW202,Trigger)</f>
        <v>42530</v>
      </c>
      <c r="AW202" s="29">
        <f>_xll.qlCalendarAdvance(Calendar,AW201,AU202,"f",,Trigger)</f>
        <v>42534</v>
      </c>
      <c r="AX202" s="29">
        <f>_xll.qlInterestRateIndexMaturity(IborIndex&amp;Tenor,AW202,Trigger)</f>
        <v>42626</v>
      </c>
      <c r="AY202" s="66">
        <f>_xll.qlIndexFixing($Z$5,AV202,TRUE,Trigger)</f>
        <v>-2.1488161916957563E-4</v>
      </c>
      <c r="AZ202" s="66">
        <f>_xll.qlIndexFixing($BB$1,AV202,TRUE,Trigger)</f>
        <v>-2.2712613632629831E-4</v>
      </c>
      <c r="BA202" s="188">
        <f t="shared" si="22"/>
        <v>0.12244517156722678</v>
      </c>
    </row>
    <row r="203" spans="47:53" ht="11.25" customHeight="1" x14ac:dyDescent="0.25">
      <c r="AU203" s="28" t="s">
        <v>99</v>
      </c>
      <c r="AV203" s="29">
        <f>_xll.qlInterestRateIndexFixingDate(IborIndex&amp;Tenor,AW203,Trigger)</f>
        <v>42531</v>
      </c>
      <c r="AW203" s="29">
        <f>_xll.qlCalendarAdvance(Calendar,AW202,AU203,"f",,Trigger)</f>
        <v>42535</v>
      </c>
      <c r="AX203" s="29">
        <f>_xll.qlInterestRateIndexMaturity(IborIndex&amp;Tenor,AW203,Trigger)</f>
        <v>42627</v>
      </c>
      <c r="AY203" s="66">
        <f>_xll.qlIndexFixing($Z$5,AV203,TRUE,Trigger)</f>
        <v>-2.1366790013169334E-4</v>
      </c>
      <c r="AZ203" s="66">
        <f>_xll.qlIndexFixing($BB$1,AV203,TRUE,Trigger)</f>
        <v>-2.2607809957587085E-4</v>
      </c>
      <c r="BA203" s="188">
        <f t="shared" si="22"/>
        <v>0.12410199444177507</v>
      </c>
    </row>
    <row r="204" spans="47:53" ht="11.25" customHeight="1" x14ac:dyDescent="0.25">
      <c r="AU204" s="28" t="s">
        <v>99</v>
      </c>
      <c r="AV204" s="29">
        <f>_xll.qlInterestRateIndexFixingDate(IborIndex&amp;Tenor,AW204,Trigger)</f>
        <v>42534</v>
      </c>
      <c r="AW204" s="29">
        <f>_xll.qlCalendarAdvance(Calendar,AW203,AU204,"f",,Trigger)</f>
        <v>42536</v>
      </c>
      <c r="AX204" s="29">
        <f>_xll.qlInterestRateIndexMaturity(IborIndex&amp;Tenor,AW204,Trigger)</f>
        <v>42628</v>
      </c>
      <c r="AY204" s="66">
        <f>_xll.qlIndexFixing($Z$5,AV204,TRUE,Trigger)</f>
        <v>-2.1243943000085524E-4</v>
      </c>
      <c r="AZ204" s="66">
        <f>_xll.qlIndexFixing($BB$1,AV204,TRUE,Trigger)</f>
        <v>-2.2499999871076736E-4</v>
      </c>
      <c r="BA204" s="188">
        <f t="shared" si="22"/>
        <v>0.12560568709912118</v>
      </c>
    </row>
    <row r="205" spans="47:53" ht="11.25" customHeight="1" x14ac:dyDescent="0.25">
      <c r="AU205" s="28" t="s">
        <v>99</v>
      </c>
      <c r="AV205" s="29">
        <f>_xll.qlInterestRateIndexFixingDate(IborIndex&amp;Tenor,AW205,Trigger)</f>
        <v>42535</v>
      </c>
      <c r="AW205" s="29">
        <f>_xll.qlCalendarAdvance(Calendar,AW204,AU205,"f",,Trigger)</f>
        <v>42537</v>
      </c>
      <c r="AX205" s="29">
        <f>_xll.qlInterestRateIndexMaturity(IborIndex&amp;Tenor,AW205,Trigger)</f>
        <v>42629</v>
      </c>
      <c r="AY205" s="66">
        <f>_xll.qlIndexFixing($Z$5,AV205,TRUE,Trigger)</f>
        <v>-2.1119089425562969E-4</v>
      </c>
      <c r="AZ205" s="66">
        <f>_xll.qlIndexFixing($BB$1,AV205,TRUE,Trigger)</f>
        <v>-2.2389127604274445E-4</v>
      </c>
      <c r="BA205" s="188">
        <f t="shared" si="22"/>
        <v>0.12700381787114765</v>
      </c>
    </row>
    <row r="206" spans="47:53" ht="11.25" customHeight="1" x14ac:dyDescent="0.25">
      <c r="AU206" s="28" t="s">
        <v>99</v>
      </c>
      <c r="AV206" s="29">
        <f>_xll.qlInterestRateIndexFixingDate(IborIndex&amp;Tenor,AW206,Trigger)</f>
        <v>42536</v>
      </c>
      <c r="AW206" s="29">
        <f>_xll.qlCalendarAdvance(Calendar,AW205,AU206,"f",,Trigger)</f>
        <v>42538</v>
      </c>
      <c r="AX206" s="29">
        <f>_xll.qlInterestRateIndexMaturity(IborIndex&amp;Tenor,AW206,Trigger)</f>
        <v>42632</v>
      </c>
      <c r="AY206" s="66">
        <f>_xll.qlIndexFixing($Z$5,AV206,TRUE,Trigger)</f>
        <v>-2.0852459501289545E-4</v>
      </c>
      <c r="AZ206" s="66">
        <f>_xll.qlIndexFixing($BB$1,AV206,TRUE,Trigger)</f>
        <v>-2.2109843701750959E-4</v>
      </c>
      <c r="BA206" s="188">
        <f t="shared" si="22"/>
        <v>0.12573842004614133</v>
      </c>
    </row>
    <row r="207" spans="47:53" ht="11.25" customHeight="1" x14ac:dyDescent="0.25">
      <c r="AU207" s="28" t="s">
        <v>99</v>
      </c>
      <c r="AV207" s="29">
        <f>_xll.qlInterestRateIndexFixingDate(IborIndex&amp;Tenor,AW207,Trigger)</f>
        <v>42537</v>
      </c>
      <c r="AW207" s="29">
        <f>_xll.qlCalendarAdvance(Calendar,AW206,AU207,"f",,Trigger)</f>
        <v>42541</v>
      </c>
      <c r="AX207" s="29">
        <f>_xll.qlInterestRateIndexMaturity(IborIndex&amp;Tenor,AW207,Trigger)</f>
        <v>42633</v>
      </c>
      <c r="AY207" s="66">
        <f>_xll.qlIndexFixing($Z$5,AV207,TRUE,Trigger)</f>
        <v>-2.0602472625745304E-4</v>
      </c>
      <c r="AZ207" s="66">
        <f>_xll.qlIndexFixing($BB$1,AV207,TRUE,Trigger)</f>
        <v>-2.1915097512616711E-4</v>
      </c>
      <c r="BA207" s="188">
        <f t="shared" si="22"/>
        <v>0.13126248868714072</v>
      </c>
    </row>
    <row r="208" spans="47:53" ht="11.25" customHeight="1" x14ac:dyDescent="0.25">
      <c r="AU208" s="28" t="s">
        <v>99</v>
      </c>
      <c r="AV208" s="29">
        <f>_xll.qlInterestRateIndexFixingDate(IborIndex&amp;Tenor,AW208,Trigger)</f>
        <v>42538</v>
      </c>
      <c r="AW208" s="29">
        <f>_xll.qlCalendarAdvance(Calendar,AW207,AU208,"f",,Trigger)</f>
        <v>42542</v>
      </c>
      <c r="AX208" s="29">
        <f>_xll.qlInterestRateIndexMaturity(IborIndex&amp;Tenor,AW208,Trigger)</f>
        <v>42634</v>
      </c>
      <c r="AY208" s="66">
        <f>_xll.qlIndexFixing($Z$5,AV208,TRUE,Trigger)</f>
        <v>-2.0469531422221459E-4</v>
      </c>
      <c r="AZ208" s="66">
        <f>_xll.qlIndexFixing($BB$1,AV208,TRUE,Trigger)</f>
        <v>-2.178912363094276E-4</v>
      </c>
      <c r="BA208" s="188">
        <f t="shared" si="22"/>
        <v>0.13195922087213005</v>
      </c>
    </row>
    <row r="209" spans="47:53" ht="11.25" customHeight="1" x14ac:dyDescent="0.25">
      <c r="AU209" s="28" t="s">
        <v>99</v>
      </c>
      <c r="AV209" s="29">
        <f>_xll.qlInterestRateIndexFixingDate(IborIndex&amp;Tenor,AW209,Trigger)</f>
        <v>42541</v>
      </c>
      <c r="AW209" s="29">
        <f>_xll.qlCalendarAdvance(Calendar,AW208,AU209,"f",,Trigger)</f>
        <v>42543</v>
      </c>
      <c r="AX209" s="29">
        <f>_xll.qlInterestRateIndexMaturity(IborIndex&amp;Tenor,AW209,Trigger)</f>
        <v>42635</v>
      </c>
      <c r="AY209" s="66">
        <f>_xll.qlIndexFixing($Z$5,AV209,TRUE,Trigger)</f>
        <v>-2.0335079948093386E-4</v>
      </c>
      <c r="AZ209" s="66">
        <f>_xll.qlIndexFixing($BB$1,AV209,TRUE,Trigger)</f>
        <v>-2.1660234880400796E-4</v>
      </c>
      <c r="BA209" s="188">
        <f t="shared" si="22"/>
        <v>0.13251549323074102</v>
      </c>
    </row>
    <row r="210" spans="47:53" ht="11.25" customHeight="1" x14ac:dyDescent="0.25">
      <c r="AU210" s="28" t="s">
        <v>99</v>
      </c>
      <c r="AV210" s="29">
        <f>_xll.qlInterestRateIndexFixingDate(IborIndex&amp;Tenor,AW210,Trigger)</f>
        <v>42542</v>
      </c>
      <c r="AW210" s="29">
        <f>_xll.qlCalendarAdvance(Calendar,AW209,AU210,"f",,Trigger)</f>
        <v>42544</v>
      </c>
      <c r="AX210" s="29">
        <f>_xll.qlInterestRateIndexMaturity(IborIndex&amp;Tenor,AW210,Trigger)</f>
        <v>42636</v>
      </c>
      <c r="AY210" s="66">
        <f>_xll.qlIndexFixing($Z$5,AV210,TRUE,Trigger)</f>
        <v>-2.0199120629159773E-4</v>
      </c>
      <c r="AZ210" s="66">
        <f>_xll.qlIndexFixing($BB$1,AV210,TRUE,Trigger)</f>
        <v>-2.1528467098541135E-4</v>
      </c>
      <c r="BA210" s="188">
        <f t="shared" si="22"/>
        <v>0.13293464693813617</v>
      </c>
    </row>
    <row r="211" spans="47:53" ht="11.25" customHeight="1" x14ac:dyDescent="0.25">
      <c r="AU211" s="28" t="s">
        <v>99</v>
      </c>
      <c r="AV211" s="29">
        <f>_xll.qlInterestRateIndexFixingDate(IborIndex&amp;Tenor,AW211,Trigger)</f>
        <v>42543</v>
      </c>
      <c r="AW211" s="29">
        <f>_xll.qlCalendarAdvance(Calendar,AW210,AU211,"f",,Trigger)</f>
        <v>42545</v>
      </c>
      <c r="AX211" s="29">
        <f>_xll.qlInterestRateIndexMaturity(IborIndex&amp;Tenor,AW211,Trigger)</f>
        <v>42639</v>
      </c>
      <c r="AY211" s="66">
        <f>_xll.qlIndexFixing($Z$5,AV211,TRUE,Trigger)</f>
        <v>-1.9905597627446078E-4</v>
      </c>
      <c r="AZ211" s="66">
        <f>_xll.qlIndexFixing($BB$1,AV211,TRUE,Trigger)</f>
        <v>-2.1209720289731688E-4</v>
      </c>
      <c r="BA211" s="188">
        <f t="shared" si="22"/>
        <v>0.130412266228561</v>
      </c>
    </row>
    <row r="212" spans="47:53" ht="11.25" customHeight="1" x14ac:dyDescent="0.25">
      <c r="AU212" s="28" t="s">
        <v>99</v>
      </c>
      <c r="AV212" s="29">
        <f>_xll.qlInterestRateIndexFixingDate(IborIndex&amp;Tenor,AW212,Trigger)</f>
        <v>42544</v>
      </c>
      <c r="AW212" s="29">
        <f>_xll.qlCalendarAdvance(Calendar,AW211,AU212,"f",,Trigger)</f>
        <v>42548</v>
      </c>
      <c r="AX212" s="29">
        <f>_xll.qlInterestRateIndexMaturity(IborIndex&amp;Tenor,AW212,Trigger)</f>
        <v>42640</v>
      </c>
      <c r="AY212" s="66">
        <f>_xll.qlIndexFixing($Z$5,AV212,TRUE,Trigger)</f>
        <v>-1.9640256626649396E-4</v>
      </c>
      <c r="AZ212" s="66">
        <f>_xll.qlIndexFixing($BB$1,AV212,TRUE,Trigger)</f>
        <v>-2.0973322404109666E-4</v>
      </c>
      <c r="BA212" s="188">
        <f t="shared" si="22"/>
        <v>0.133306577746027</v>
      </c>
    </row>
    <row r="213" spans="47:53" ht="11.25" customHeight="1" x14ac:dyDescent="0.25">
      <c r="AU213" s="28" t="s">
        <v>99</v>
      </c>
      <c r="AV213" s="29">
        <f>_xll.qlInterestRateIndexFixingDate(IborIndex&amp;Tenor,AW213,Trigger)</f>
        <v>42545</v>
      </c>
      <c r="AW213" s="29">
        <f>_xll.qlCalendarAdvance(Calendar,AW212,AU213,"f",,Trigger)</f>
        <v>42549</v>
      </c>
      <c r="AX213" s="29">
        <f>_xll.qlInterestRateIndexMaturity(IborIndex&amp;Tenor,AW213,Trigger)</f>
        <v>42641</v>
      </c>
      <c r="AY213" s="66">
        <f>_xll.qlIndexFixing($Z$5,AV213,TRUE,Trigger)</f>
        <v>-1.949679767653884E-4</v>
      </c>
      <c r="AZ213" s="66">
        <f>_xll.qlIndexFixing($BB$1,AV213,TRUE,Trigger)</f>
        <v>-2.0827697025267049E-4</v>
      </c>
      <c r="BA213" s="188">
        <f t="shared" si="22"/>
        <v>0.13308993487282095</v>
      </c>
    </row>
    <row r="214" spans="47:53" ht="11.25" customHeight="1" x14ac:dyDescent="0.25">
      <c r="AU214" s="28" t="s">
        <v>99</v>
      </c>
      <c r="AV214" s="29">
        <f>_xll.qlInterestRateIndexFixingDate(IborIndex&amp;Tenor,AW214,Trigger)</f>
        <v>42548</v>
      </c>
      <c r="AW214" s="29">
        <f>_xll.qlCalendarAdvance(Calendar,AW213,AU214,"f",,Trigger)</f>
        <v>42550</v>
      </c>
      <c r="AX214" s="29">
        <f>_xll.qlInterestRateIndexMaturity(IborIndex&amp;Tenor,AW214,Trigger)</f>
        <v>42642</v>
      </c>
      <c r="AY214" s="66">
        <f>_xll.qlIndexFixing($Z$5,AV214,TRUE,Trigger)</f>
        <v>-1.9351847360050064E-4</v>
      </c>
      <c r="AZ214" s="66">
        <f>_xll.qlIndexFixing($BB$1,AV214,TRUE,Trigger)</f>
        <v>-2.0679407639105339E-4</v>
      </c>
      <c r="BA214" s="188">
        <f t="shared" si="22"/>
        <v>0.13275602790552754</v>
      </c>
    </row>
    <row r="215" spans="47:53" ht="11.25" customHeight="1" x14ac:dyDescent="0.25">
      <c r="AU215" s="28" t="s">
        <v>99</v>
      </c>
      <c r="AV215" s="29">
        <f>_xll.qlInterestRateIndexFixingDate(IborIndex&amp;Tenor,AW215,Trigger)</f>
        <v>42549</v>
      </c>
      <c r="AW215" s="29">
        <f>_xll.qlCalendarAdvance(Calendar,AW214,AU215,"f",,Trigger)</f>
        <v>42551</v>
      </c>
      <c r="AX215" s="29">
        <f>_xll.qlInterestRateIndexMaturity(IborIndex&amp;Tenor,AW215,Trigger)</f>
        <v>42643</v>
      </c>
      <c r="AY215" s="66">
        <f>_xll.qlIndexFixing($Z$5,AV215,TRUE,Trigger)</f>
        <v>-1.9205408744381737E-4</v>
      </c>
      <c r="AZ215" s="66">
        <f>_xll.qlIndexFixing($BB$1,AV215,TRUE,Trigger)</f>
        <v>-2.052849008278387E-4</v>
      </c>
      <c r="BA215" s="188">
        <f t="shared" si="22"/>
        <v>0.13230813384021331</v>
      </c>
    </row>
    <row r="216" spans="47:53" ht="11.25" customHeight="1" x14ac:dyDescent="0.25">
      <c r="AU216" s="28" t="s">
        <v>99</v>
      </c>
      <c r="AV216" s="29">
        <f>_xll.qlInterestRateIndexFixingDate(IborIndex&amp;Tenor,AW216,Trigger)</f>
        <v>42550</v>
      </c>
      <c r="AW216" s="29">
        <f>_xll.qlCalendarAdvance(Calendar,AW215,AU216,"f",,Trigger)</f>
        <v>42552</v>
      </c>
      <c r="AX216" s="29">
        <f>_xll.qlInterestRateIndexMaturity(IborIndex&amp;Tenor,AW216,Trigger)</f>
        <v>42646</v>
      </c>
      <c r="AY216" s="66">
        <f>_xll.qlIndexFixing($Z$5,AV216,TRUE,Trigger)</f>
        <v>-1.8886369044679441E-4</v>
      </c>
      <c r="AZ216" s="66">
        <f>_xll.qlIndexFixing($BB$1,AV216,TRUE,Trigger)</f>
        <v>-2.0175137682275091E-4</v>
      </c>
      <c r="BA216" s="188">
        <f t="shared" si="22"/>
        <v>0.12887686375956506</v>
      </c>
    </row>
    <row r="217" spans="47:53" ht="11.25" customHeight="1" x14ac:dyDescent="0.25">
      <c r="AU217" s="28" t="s">
        <v>99</v>
      </c>
      <c r="AV217" s="29">
        <f>_xll.qlInterestRateIndexFixingDate(IborIndex&amp;Tenor,AW217,Trigger)</f>
        <v>42551</v>
      </c>
      <c r="AW217" s="29">
        <f>_xll.qlCalendarAdvance(Calendar,AW216,AU217,"f",,Trigger)</f>
        <v>42555</v>
      </c>
      <c r="AX217" s="29">
        <f>_xll.qlInterestRateIndexMaturity(IborIndex&amp;Tenor,AW217,Trigger)</f>
        <v>42647</v>
      </c>
      <c r="AY217" s="66">
        <f>_xll.qlIndexFixing($Z$5,AV217,TRUE,Trigger)</f>
        <v>-1.8604835837801714E-4</v>
      </c>
      <c r="AZ217" s="66">
        <f>_xll.qlIndexFixing($BB$1,AV217,TRUE,Trigger)</f>
        <v>-1.9899254902432047E-4</v>
      </c>
      <c r="BA217" s="188">
        <f t="shared" si="22"/>
        <v>0.12944190646303327</v>
      </c>
    </row>
    <row r="218" spans="47:53" ht="11.25" customHeight="1" x14ac:dyDescent="0.25">
      <c r="AU218" s="28" t="s">
        <v>99</v>
      </c>
      <c r="AV218" s="29">
        <f>_xll.qlInterestRateIndexFixingDate(IborIndex&amp;Tenor,AW218,Trigger)</f>
        <v>42552</v>
      </c>
      <c r="AW218" s="29">
        <f>_xll.qlCalendarAdvance(Calendar,AW217,AU218,"f",,Trigger)</f>
        <v>42556</v>
      </c>
      <c r="AX218" s="29">
        <f>_xll.qlInterestRateIndexMaturity(IborIndex&amp;Tenor,AW218,Trigger)</f>
        <v>42648</v>
      </c>
      <c r="AY218" s="66">
        <f>_xll.qlIndexFixing($Z$5,AV218,TRUE,Trigger)</f>
        <v>-1.8451004939173713E-4</v>
      </c>
      <c r="AZ218" s="66">
        <f>_xll.qlIndexFixing($BB$1,AV218,TRUE,Trigger)</f>
        <v>-1.9735734055091061E-4</v>
      </c>
      <c r="BA218" s="188">
        <f t="shared" si="22"/>
        <v>0.1284729115917348</v>
      </c>
    </row>
    <row r="219" spans="47:53" ht="11.25" customHeight="1" x14ac:dyDescent="0.25">
      <c r="AU219" s="28" t="s">
        <v>99</v>
      </c>
      <c r="AV219" s="29">
        <f>_xll.qlInterestRateIndexFixingDate(IborIndex&amp;Tenor,AW219,Trigger)</f>
        <v>42555</v>
      </c>
      <c r="AW219" s="29">
        <f>_xll.qlCalendarAdvance(Calendar,AW218,AU219,"f",,Trigger)</f>
        <v>42557</v>
      </c>
      <c r="AX219" s="29">
        <f>_xll.qlInterestRateIndexMaturity(IborIndex&amp;Tenor,AW219,Trigger)</f>
        <v>42649</v>
      </c>
      <c r="AY219" s="66">
        <f>_xll.qlIndexFixing($Z$5,AV219,TRUE,Trigger)</f>
        <v>-1.8295706067802351E-4</v>
      </c>
      <c r="AZ219" s="66">
        <f>_xll.qlIndexFixing($BB$1,AV219,TRUE,Trigger)</f>
        <v>-1.9569800061675806E-4</v>
      </c>
      <c r="BA219" s="188">
        <f t="shared" si="22"/>
        <v>0.12740939938734555</v>
      </c>
    </row>
    <row r="220" spans="47:53" ht="11.25" customHeight="1" x14ac:dyDescent="0.25">
      <c r="AU220" s="28" t="s">
        <v>99</v>
      </c>
      <c r="AV220" s="29">
        <f>_xll.qlInterestRateIndexFixingDate(IborIndex&amp;Tenor,AW220,Trigger)</f>
        <v>42556</v>
      </c>
      <c r="AW220" s="29">
        <f>_xll.qlCalendarAdvance(Calendar,AW219,AU220,"f",,Trigger)</f>
        <v>42558</v>
      </c>
      <c r="AX220" s="29">
        <f>_xll.qlInterestRateIndexMaturity(IborIndex&amp;Tenor,AW220,Trigger)</f>
        <v>42650</v>
      </c>
      <c r="AY220" s="66">
        <f>_xll.qlIndexFixing($Z$5,AV220,TRUE,Trigger)</f>
        <v>-1.813894293215594E-4</v>
      </c>
      <c r="AZ220" s="66">
        <f>_xll.qlIndexFixing($BB$1,AV220,TRUE,Trigger)</f>
        <v>-1.9401488759345607E-4</v>
      </c>
      <c r="BA220" s="188">
        <f t="shared" si="22"/>
        <v>0.12625458271896664</v>
      </c>
    </row>
    <row r="221" spans="47:53" ht="11.25" customHeight="1" x14ac:dyDescent="0.25">
      <c r="AU221" s="28" t="s">
        <v>99</v>
      </c>
      <c r="AV221" s="29">
        <f>_xll.qlInterestRateIndexFixingDate(IborIndex&amp;Tenor,AW221,Trigger)</f>
        <v>42557</v>
      </c>
      <c r="AW221" s="29">
        <f>_xll.qlCalendarAdvance(Calendar,AW220,AU221,"f",,Trigger)</f>
        <v>42559</v>
      </c>
      <c r="AX221" s="29">
        <f>_xll.qlInterestRateIndexMaturity(IborIndex&amp;Tenor,AW221,Trigger)</f>
        <v>42653</v>
      </c>
      <c r="AY221" s="66">
        <f>_xll.qlIndexFixing($Z$5,AV221,TRUE,Trigger)</f>
        <v>-1.7795841753231065E-4</v>
      </c>
      <c r="AZ221" s="66">
        <f>_xll.qlIndexFixing($BB$1,AV221,TRUE,Trigger)</f>
        <v>-1.9018126500603804E-4</v>
      </c>
      <c r="BA221" s="188">
        <f t="shared" si="22"/>
        <v>0.1222284747372739</v>
      </c>
    </row>
    <row r="222" spans="47:53" ht="11.25" customHeight="1" x14ac:dyDescent="0.25">
      <c r="AU222" s="28" t="s">
        <v>99</v>
      </c>
      <c r="AV222" s="29">
        <f>_xll.qlInterestRateIndexFixingDate(IborIndex&amp;Tenor,AW222,Trigger)</f>
        <v>42558</v>
      </c>
      <c r="AW222" s="29">
        <f>_xll.qlCalendarAdvance(Calendar,AW221,AU222,"f",,Trigger)</f>
        <v>42562</v>
      </c>
      <c r="AX222" s="29">
        <f>_xll.qlInterestRateIndexMaturity(IborIndex&amp;Tenor,AW222,Trigger)</f>
        <v>42654</v>
      </c>
      <c r="AY222" s="66">
        <f>_xll.qlIndexFixing($Z$5,AV222,TRUE,Trigger)</f>
        <v>-1.7497325123620432E-4</v>
      </c>
      <c r="AZ222" s="66">
        <f>_xll.qlIndexFixing($BB$1,AV222,TRUE,Trigger)</f>
        <v>-1.8705187210361245E-4</v>
      </c>
      <c r="BA222" s="188">
        <f t="shared" si="22"/>
        <v>0.12078620867408132</v>
      </c>
    </row>
    <row r="223" spans="47:53" ht="11.25" customHeight="1" x14ac:dyDescent="0.25">
      <c r="AU223" s="28" t="s">
        <v>99</v>
      </c>
      <c r="AV223" s="29">
        <f>_xll.qlInterestRateIndexFixingDate(IborIndex&amp;Tenor,AW223,Trigger)</f>
        <v>42559</v>
      </c>
      <c r="AW223" s="29">
        <f>_xll.qlCalendarAdvance(Calendar,AW222,AU223,"f",,Trigger)</f>
        <v>42563</v>
      </c>
      <c r="AX223" s="29">
        <f>_xll.qlInterestRateIndexMaturity(IborIndex&amp;Tenor,AW223,Trigger)</f>
        <v>42655</v>
      </c>
      <c r="AY223" s="66">
        <f>_xll.qlIndexFixing($Z$5,AV223,TRUE,Trigger)</f>
        <v>-1.7333299500449617E-4</v>
      </c>
      <c r="AZ223" s="66">
        <f>_xll.qlIndexFixing($BB$1,AV223,TRUE,Trigger)</f>
        <v>-1.852552692540781E-4</v>
      </c>
      <c r="BA223" s="188">
        <f t="shared" si="22"/>
        <v>0.11922274249581932</v>
      </c>
    </row>
    <row r="224" spans="47:53" ht="11.25" customHeight="1" x14ac:dyDescent="0.25">
      <c r="AU224" s="28" t="s">
        <v>99</v>
      </c>
      <c r="AV224" s="29">
        <f>_xll.qlInterestRateIndexFixingDate(IborIndex&amp;Tenor,AW224,Trigger)</f>
        <v>42562</v>
      </c>
      <c r="AW224" s="29">
        <f>_xll.qlCalendarAdvance(Calendar,AW223,AU224,"f",,Trigger)</f>
        <v>42564</v>
      </c>
      <c r="AX224" s="29">
        <f>_xll.qlInterestRateIndexMaturity(IborIndex&amp;Tenor,AW224,Trigger)</f>
        <v>42656</v>
      </c>
      <c r="AY224" s="66">
        <f>_xll.qlIndexFixing($Z$5,AV224,TRUE,Trigger)</f>
        <v>-1.7167833787796354E-4</v>
      </c>
      <c r="AZ224" s="66">
        <f>_xll.qlIndexFixing($BB$1,AV224,TRUE,Trigger)</f>
        <v>-1.8343704356233137E-4</v>
      </c>
      <c r="BA224" s="188">
        <f t="shared" si="22"/>
        <v>0.11758705684367825</v>
      </c>
    </row>
    <row r="225" spans="47:53" ht="11.25" customHeight="1" x14ac:dyDescent="0.25">
      <c r="AU225" s="28" t="s">
        <v>99</v>
      </c>
      <c r="AV225" s="29">
        <f>_xll.qlInterestRateIndexFixingDate(IborIndex&amp;Tenor,AW225,Trigger)</f>
        <v>42563</v>
      </c>
      <c r="AW225" s="29">
        <f>_xll.qlCalendarAdvance(Calendar,AW224,AU225,"f",,Trigger)</f>
        <v>42565</v>
      </c>
      <c r="AX225" s="29">
        <f>_xll.qlInterestRateIndexMaturity(IborIndex&amp;Tenor,AW225,Trigger)</f>
        <v>42657</v>
      </c>
      <c r="AY225" s="66">
        <f>_xll.qlIndexFixing($Z$5,AV225,TRUE,Trigger)</f>
        <v>-1.7000932335485493E-4</v>
      </c>
      <c r="AZ225" s="66">
        <f>_xll.qlIndexFixing($BB$1,AV225,TRUE,Trigger)</f>
        <v>-1.8159755340561314E-4</v>
      </c>
      <c r="BA225" s="188">
        <f t="shared" si="22"/>
        <v>0.11588230050758212</v>
      </c>
    </row>
    <row r="226" spans="47:53" ht="11.25" customHeight="1" x14ac:dyDescent="0.25">
      <c r="AU226" s="28" t="s">
        <v>99</v>
      </c>
      <c r="AV226" s="29">
        <f>_xll.qlInterestRateIndexFixingDate(IborIndex&amp;Tenor,AW226,Trigger)</f>
        <v>42564</v>
      </c>
      <c r="AW226" s="29">
        <f>_xll.qlCalendarAdvance(Calendar,AW225,AU226,"f",,Trigger)</f>
        <v>42566</v>
      </c>
      <c r="AX226" s="29">
        <f>_xll.qlInterestRateIndexMaturity(IborIndex&amp;Tenor,AW226,Trigger)</f>
        <v>42660</v>
      </c>
      <c r="AY226" s="66">
        <f>_xll.qlIndexFixing($Z$5,AV226,TRUE,Trigger)</f>
        <v>-1.6635299055841625E-4</v>
      </c>
      <c r="AZ226" s="66">
        <f>_xll.qlIndexFixing($BB$1,AV226,TRUE,Trigger)</f>
        <v>-1.7750717385499296E-4</v>
      </c>
      <c r="BA226" s="188">
        <f t="shared" si="22"/>
        <v>0.1115418329657671</v>
      </c>
    </row>
    <row r="227" spans="47:53" ht="11.25" customHeight="1" x14ac:dyDescent="0.25">
      <c r="AU227" s="28" t="s">
        <v>99</v>
      </c>
      <c r="AV227" s="29">
        <f>_xll.qlInterestRateIndexFixingDate(IborIndex&amp;Tenor,AW227,Trigger)</f>
        <v>42565</v>
      </c>
      <c r="AW227" s="29">
        <f>_xll.qlCalendarAdvance(Calendar,AW226,AU227,"f",,Trigger)</f>
        <v>42569</v>
      </c>
      <c r="AX227" s="29">
        <f>_xll.qlInterestRateIndexMaturity(IborIndex&amp;Tenor,AW227,Trigger)</f>
        <v>42661</v>
      </c>
      <c r="AY227" s="66">
        <f>_xll.qlIndexFixing($Z$5,AV227,TRUE,Trigger)</f>
        <v>-1.6319059332902265E-4</v>
      </c>
      <c r="AZ227" s="66">
        <f>_xll.qlIndexFixing($BB$1,AV227,TRUE,Trigger)</f>
        <v>-1.7403411563387611E-4</v>
      </c>
      <c r="BA227" s="188">
        <f t="shared" si="22"/>
        <v>0.10843522304853466</v>
      </c>
    </row>
    <row r="228" spans="47:53" ht="11.25" customHeight="1" x14ac:dyDescent="0.25">
      <c r="AU228" s="28" t="s">
        <v>99</v>
      </c>
      <c r="AV228" s="29">
        <f>_xll.qlInterestRateIndexFixingDate(IborIndex&amp;Tenor,AW228,Trigger)</f>
        <v>42566</v>
      </c>
      <c r="AW228" s="29">
        <f>_xll.qlCalendarAdvance(Calendar,AW227,AU228,"f",,Trigger)</f>
        <v>42570</v>
      </c>
      <c r="AX228" s="29">
        <f>_xll.qlInterestRateIndexMaturity(IborIndex&amp;Tenor,AW228,Trigger)</f>
        <v>42662</v>
      </c>
      <c r="AY228" s="66">
        <f>_xll.qlIndexFixing($Z$5,AV228,TRUE,Trigger)</f>
        <v>-1.6145047636328475E-4</v>
      </c>
      <c r="AZ228" s="66">
        <f>_xll.qlIndexFixing($BB$1,AV228,TRUE,Trigger)</f>
        <v>-1.720936787878894E-4</v>
      </c>
      <c r="BA228" s="188">
        <f t="shared" si="22"/>
        <v>0.10643202424604652</v>
      </c>
    </row>
    <row r="229" spans="47:53" ht="11.25" customHeight="1" x14ac:dyDescent="0.25">
      <c r="AU229" s="28" t="s">
        <v>99</v>
      </c>
      <c r="AV229" s="29">
        <f>_xll.qlInterestRateIndexFixingDate(IborIndex&amp;Tenor,AW229,Trigger)</f>
        <v>42569</v>
      </c>
      <c r="AW229" s="29">
        <f>_xll.qlCalendarAdvance(Calendar,AW228,AU229,"f",,Trigger)</f>
        <v>42571</v>
      </c>
      <c r="AX229" s="29">
        <f>_xll.qlInterestRateIndexMaturity(IborIndex&amp;Tenor,AW229,Trigger)</f>
        <v>42663</v>
      </c>
      <c r="AY229" s="66">
        <f>_xll.qlIndexFixing($Z$5,AV229,TRUE,Trigger)</f>
        <v>-1.5969628223115777E-4</v>
      </c>
      <c r="AZ229" s="66">
        <f>_xll.qlIndexFixing($BB$1,AV229,TRUE,Trigger)</f>
        <v>-1.7013412773733574E-4</v>
      </c>
      <c r="BA229" s="188">
        <f t="shared" si="22"/>
        <v>0.10437845506177978</v>
      </c>
    </row>
    <row r="230" spans="47:53" ht="11.25" customHeight="1" x14ac:dyDescent="0.25">
      <c r="AU230" s="28" t="s">
        <v>99</v>
      </c>
      <c r="AV230" s="29">
        <f>_xll.qlInterestRateIndexFixingDate(IborIndex&amp;Tenor,AW230,Trigger)</f>
        <v>42570</v>
      </c>
      <c r="AW230" s="29">
        <f>_xll.qlCalendarAdvance(Calendar,AW229,AU230,"f",,Trigger)</f>
        <v>42572</v>
      </c>
      <c r="AX230" s="29">
        <f>_xll.qlInterestRateIndexMaturity(IborIndex&amp;Tenor,AW230,Trigger)</f>
        <v>42664</v>
      </c>
      <c r="AY230" s="66">
        <f>_xll.qlIndexFixing($Z$5,AV230,TRUE,Trigger)</f>
        <v>-1.5792806084358665E-4</v>
      </c>
      <c r="AZ230" s="66">
        <f>_xll.qlIndexFixing($BB$1,AV230,TRUE,Trigger)</f>
        <v>-1.6815582085728388E-4</v>
      </c>
      <c r="BA230" s="188">
        <f t="shared" si="22"/>
        <v>0.10227760013697236</v>
      </c>
    </row>
    <row r="231" spans="47:53" ht="11.25" customHeight="1" x14ac:dyDescent="0.25">
      <c r="AU231" s="28" t="s">
        <v>99</v>
      </c>
      <c r="AV231" s="29">
        <f>_xll.qlInterestRateIndexFixingDate(IborIndex&amp;Tenor,AW231,Trigger)</f>
        <v>42571</v>
      </c>
      <c r="AW231" s="29">
        <f>_xll.qlCalendarAdvance(Calendar,AW230,AU231,"f",,Trigger)</f>
        <v>42573</v>
      </c>
      <c r="AX231" s="29">
        <f>_xll.qlInterestRateIndexMaturity(IborIndex&amp;Tenor,AW231,Trigger)</f>
        <v>42667</v>
      </c>
      <c r="AY231" s="66">
        <f>_xll.qlIndexFixing($Z$5,AV231,TRUE,Trigger)</f>
        <v>-1.5406239563873781E-4</v>
      </c>
      <c r="AZ231" s="66">
        <f>_xll.qlIndexFixing($BB$1,AV231,TRUE,Trigger)</f>
        <v>-1.6384941034378573E-4</v>
      </c>
      <c r="BA231" s="188">
        <f t="shared" si="22"/>
        <v>9.7870147050479223E-2</v>
      </c>
    </row>
    <row r="232" spans="47:53" ht="11.25" customHeight="1" x14ac:dyDescent="0.25">
      <c r="AU232" s="28" t="s">
        <v>99</v>
      </c>
      <c r="AV232" s="29">
        <f>_xll.qlInterestRateIndexFixingDate(IborIndex&amp;Tenor,AW232,Trigger)</f>
        <v>42572</v>
      </c>
      <c r="AW232" s="29">
        <f>_xll.qlCalendarAdvance(Calendar,AW231,AU232,"f",,Trigger)</f>
        <v>42576</v>
      </c>
      <c r="AX232" s="29">
        <f>_xll.qlInterestRateIndexMaturity(IborIndex&amp;Tenor,AW232,Trigger)</f>
        <v>42668</v>
      </c>
      <c r="AY232" s="66">
        <f>_xll.qlIndexFixing($Z$5,AV232,TRUE,Trigger)</f>
        <v>-1.5071593305382436E-4</v>
      </c>
      <c r="AZ232" s="66">
        <f>_xll.qlIndexFixing($BB$1,AV232,TRUE,Trigger)</f>
        <v>-1.6006220263209414E-4</v>
      </c>
      <c r="BA232" s="188">
        <f t="shared" si="22"/>
        <v>9.3462695782697836E-2</v>
      </c>
    </row>
    <row r="233" spans="47:53" ht="11.25" customHeight="1" x14ac:dyDescent="0.25">
      <c r="AU233" s="28" t="s">
        <v>99</v>
      </c>
      <c r="AV233" s="29">
        <f>_xll.qlInterestRateIndexFixingDate(IborIndex&amp;Tenor,AW233,Trigger)</f>
        <v>42573</v>
      </c>
      <c r="AW233" s="29">
        <f>_xll.qlCalendarAdvance(Calendar,AW232,AU233,"f",,Trigger)</f>
        <v>42577</v>
      </c>
      <c r="AX233" s="29">
        <f>_xll.qlInterestRateIndexMaturity(IborIndex&amp;Tenor,AW233,Trigger)</f>
        <v>42669</v>
      </c>
      <c r="AY233" s="66">
        <f>_xll.qlIndexFixing($Z$5,AV233,TRUE,Trigger)</f>
        <v>-1.4887835614101728E-4</v>
      </c>
      <c r="AZ233" s="66">
        <f>_xll.qlIndexFixing($BB$1,AV233,TRUE,Trigger)</f>
        <v>-1.5799549229791998E-4</v>
      </c>
      <c r="BA233" s="188">
        <f t="shared" si="22"/>
        <v>9.1171361569027026E-2</v>
      </c>
    </row>
    <row r="234" spans="47:53" ht="11.25" customHeight="1" x14ac:dyDescent="0.25">
      <c r="AU234" s="28" t="s">
        <v>99</v>
      </c>
      <c r="AV234" s="29">
        <f>_xll.qlInterestRateIndexFixingDate(IborIndex&amp;Tenor,AW234,Trigger)</f>
        <v>42576</v>
      </c>
      <c r="AW234" s="29">
        <f>_xll.qlCalendarAdvance(Calendar,AW233,AU234,"f",,Trigger)</f>
        <v>42578</v>
      </c>
      <c r="AX234" s="29">
        <f>_xll.qlInterestRateIndexMaturity(IborIndex&amp;Tenor,AW234,Trigger)</f>
        <v>42670</v>
      </c>
      <c r="AY234" s="66">
        <f>_xll.qlIndexFixing($Z$5,AV234,TRUE,Trigger)</f>
        <v>-1.4702707068651709E-4</v>
      </c>
      <c r="AZ234" s="66">
        <f>_xll.qlIndexFixing($BB$1,AV234,TRUE,Trigger)</f>
        <v>-1.5591217641420171E-4</v>
      </c>
      <c r="BA234" s="188">
        <f t="shared" si="22"/>
        <v>8.8851057276846168E-2</v>
      </c>
    </row>
    <row r="235" spans="47:53" ht="11.25" customHeight="1" x14ac:dyDescent="0.25">
      <c r="AU235" s="28" t="s">
        <v>99</v>
      </c>
      <c r="AV235" s="29">
        <f>_xll.qlInterestRateIndexFixingDate(IborIndex&amp;Tenor,AW235,Trigger)</f>
        <v>42577</v>
      </c>
      <c r="AW235" s="29">
        <f>_xll.qlCalendarAdvance(Calendar,AW234,AU235,"f",,Trigger)</f>
        <v>42579</v>
      </c>
      <c r="AX235" s="29">
        <f>_xll.qlInterestRateIndexMaturity(IborIndex&amp;Tenor,AW235,Trigger)</f>
        <v>42671</v>
      </c>
      <c r="AY235" s="66">
        <f>_xll.qlIndexFixing($Z$5,AV235,TRUE,Trigger)</f>
        <v>-1.4516213301570295E-4</v>
      </c>
      <c r="AZ235" s="66">
        <f>_xll.qlIndexFixing($BB$1,AV235,TRUE,Trigger)</f>
        <v>-1.5381261336165571E-4</v>
      </c>
      <c r="BA235" s="188">
        <f t="shared" si="22"/>
        <v>8.6504803459527588E-2</v>
      </c>
    </row>
    <row r="236" spans="47:53" ht="11.25" customHeight="1" x14ac:dyDescent="0.25">
      <c r="AU236" s="28" t="s">
        <v>99</v>
      </c>
      <c r="AV236" s="29">
        <f>_xll.qlInterestRateIndexFixingDate(IborIndex&amp;Tenor,AW236,Trigger)</f>
        <v>42578</v>
      </c>
      <c r="AW236" s="29">
        <f>_xll.qlCalendarAdvance(Calendar,AW235,AU236,"f",,Trigger)</f>
        <v>42580</v>
      </c>
      <c r="AX236" s="29">
        <f>_xll.qlInterestRateIndexMaturity(IborIndex&amp;Tenor,AW236,Trigger)</f>
        <v>42674</v>
      </c>
      <c r="AY236" s="66">
        <f>_xll.qlIndexFixing($Z$5,AV236,TRUE,Trigger)</f>
        <v>-1.4110377202754647E-4</v>
      </c>
      <c r="AZ236" s="66">
        <f>_xll.qlIndexFixing($BB$1,AV236,TRUE,Trigger)</f>
        <v>-1.4932828233948925E-4</v>
      </c>
      <c r="BA236" s="188">
        <f t="shared" si="22"/>
        <v>8.2245103119427759E-2</v>
      </c>
    </row>
    <row r="237" spans="47:53" ht="11.25" customHeight="1" x14ac:dyDescent="0.25">
      <c r="AU237" s="28" t="s">
        <v>99</v>
      </c>
      <c r="AV237" s="29">
        <f>_xll.qlInterestRateIndexFixingDate(IborIndex&amp;Tenor,AW237,Trigger)</f>
        <v>42579</v>
      </c>
      <c r="AW237" s="29">
        <f>_xll.qlCalendarAdvance(Calendar,AW236,AU237,"f",,Trigger)</f>
        <v>42583</v>
      </c>
      <c r="AX237" s="29">
        <f>_xll.qlInterestRateIndexMaturity(IborIndex&amp;Tenor,AW237,Trigger)</f>
        <v>42675</v>
      </c>
      <c r="AY237" s="66">
        <f>_xll.qlIndexFixing($Z$5,AV237,TRUE,Trigger)</f>
        <v>-1.3756701876947901E-4</v>
      </c>
      <c r="AZ237" s="66">
        <f>_xll.qlIndexFixing($BB$1,AV237,TRUE,Trigger)</f>
        <v>-1.4525905711792537E-4</v>
      </c>
      <c r="BA237" s="188">
        <f t="shared" si="22"/>
        <v>7.6920383484463603E-2</v>
      </c>
    </row>
    <row r="238" spans="47:53" ht="11.25" customHeight="1" x14ac:dyDescent="0.25">
      <c r="AU238" s="28" t="s">
        <v>99</v>
      </c>
      <c r="AV238" s="29">
        <f>_xll.qlInterestRateIndexFixingDate(IborIndex&amp;Tenor,AW238,Trigger)</f>
        <v>42580</v>
      </c>
      <c r="AW238" s="29">
        <f>_xll.qlCalendarAdvance(Calendar,AW237,AU238,"f",,Trigger)</f>
        <v>42584</v>
      </c>
      <c r="AX238" s="29">
        <f>_xll.qlInterestRateIndexMaturity(IborIndex&amp;Tenor,AW238,Trigger)</f>
        <v>42676</v>
      </c>
      <c r="AY238" s="66">
        <f>_xll.qlIndexFixing($Z$5,AV238,TRUE,Trigger)</f>
        <v>-1.356346969812485E-4</v>
      </c>
      <c r="AZ238" s="66">
        <f>_xll.qlIndexFixing($BB$1,AV238,TRUE,Trigger)</f>
        <v>-1.4308363396717624E-4</v>
      </c>
      <c r="BA238" s="188">
        <f t="shared" si="22"/>
        <v>7.4489369859277441E-2</v>
      </c>
    </row>
    <row r="239" spans="47:53" ht="11.25" customHeight="1" x14ac:dyDescent="0.25">
      <c r="AU239" s="28" t="s">
        <v>99</v>
      </c>
      <c r="AV239" s="29">
        <f>_xll.qlInterestRateIndexFixingDate(IborIndex&amp;Tenor,AW239,Trigger)</f>
        <v>42583</v>
      </c>
      <c r="AW239" s="29">
        <f>_xll.qlCalendarAdvance(Calendar,AW238,AU239,"f",,Trigger)</f>
        <v>42585</v>
      </c>
      <c r="AX239" s="29">
        <f>_xll.qlInterestRateIndexMaturity(IborIndex&amp;Tenor,AW239,Trigger)</f>
        <v>42677</v>
      </c>
      <c r="AY239" s="66">
        <f>_xll.qlIndexFixing($Z$5,AV239,TRUE,Trigger)</f>
        <v>-1.33689080175757E-4</v>
      </c>
      <c r="AZ239" s="66">
        <f>_xll.qlIndexFixing($BB$1,AV239,TRUE,Trigger)</f>
        <v>-1.4089411394927525E-4</v>
      </c>
      <c r="BA239" s="188">
        <f t="shared" si="22"/>
        <v>7.2050337735182532E-2</v>
      </c>
    </row>
    <row r="240" spans="47:53" ht="11.25" customHeight="1" x14ac:dyDescent="0.25">
      <c r="AU240" s="28" t="s">
        <v>99</v>
      </c>
      <c r="AV240" s="29">
        <f>_xll.qlInterestRateIndexFixingDate(IborIndex&amp;Tenor,AW240,Trigger)</f>
        <v>42584</v>
      </c>
      <c r="AW240" s="29">
        <f>_xll.qlCalendarAdvance(Calendar,AW239,AU240,"f",,Trigger)</f>
        <v>42586</v>
      </c>
      <c r="AX240" s="29">
        <f>_xll.qlInterestRateIndexMaturity(IborIndex&amp;Tenor,AW240,Trigger)</f>
        <v>42678</v>
      </c>
      <c r="AY240" s="66">
        <f>_xll.qlIndexFixing($Z$5,AV240,TRUE,Trigger)</f>
        <v>-1.3173023109325221E-4</v>
      </c>
      <c r="AZ240" s="66">
        <f>_xll.qlIndexFixing($BB$1,AV240,TRUE,Trigger)</f>
        <v>-1.3869085545015203E-4</v>
      </c>
      <c r="BA240" s="188">
        <f t="shared" si="22"/>
        <v>6.9606243568998138E-2</v>
      </c>
    </row>
    <row r="241" spans="47:53" ht="11.25" customHeight="1" x14ac:dyDescent="0.25">
      <c r="AU241" s="28" t="s">
        <v>99</v>
      </c>
      <c r="AV241" s="29">
        <f>_xll.qlInterestRateIndexFixingDate(IborIndex&amp;Tenor,AW241,Trigger)</f>
        <v>42585</v>
      </c>
      <c r="AW241" s="29">
        <f>_xll.qlCalendarAdvance(Calendar,AW240,AU241,"f",,Trigger)</f>
        <v>42587</v>
      </c>
      <c r="AX241" s="29">
        <f>_xll.qlInterestRateIndexMaturity(IborIndex&amp;Tenor,AW241,Trigger)</f>
        <v>42681</v>
      </c>
      <c r="AY241" s="66">
        <f>_xll.qlIndexFixing($Z$5,AV241,TRUE,Trigger)</f>
        <v>-1.2749641218693823E-4</v>
      </c>
      <c r="AZ241" s="66">
        <f>_xll.qlIndexFixing($BB$1,AV241,TRUE,Trigger)</f>
        <v>-1.3406409889333553E-4</v>
      </c>
      <c r="BA241" s="188">
        <f t="shared" si="22"/>
        <v>6.5676867063973049E-2</v>
      </c>
    </row>
    <row r="242" spans="47:53" ht="11.25" customHeight="1" x14ac:dyDescent="0.25">
      <c r="AU242" s="28" t="s">
        <v>99</v>
      </c>
      <c r="AV242" s="29">
        <f>_xll.qlInterestRateIndexFixingDate(IborIndex&amp;Tenor,AW242,Trigger)</f>
        <v>42586</v>
      </c>
      <c r="AW242" s="29">
        <f>_xll.qlCalendarAdvance(Calendar,AW241,AU242,"f",,Trigger)</f>
        <v>42590</v>
      </c>
      <c r="AX242" s="29">
        <f>_xll.qlInterestRateIndexMaturity(IborIndex&amp;Tenor,AW242,Trigger)</f>
        <v>42682</v>
      </c>
      <c r="AY242" s="66">
        <f>_xll.qlIndexFixing($Z$5,AV242,TRUE,Trigger)</f>
        <v>-1.2376379886588305E-4</v>
      </c>
      <c r="AZ242" s="66">
        <f>_xll.qlIndexFixing($BB$1,AV242,TRUE,Trigger)</f>
        <v>-1.2974760438305458E-4</v>
      </c>
      <c r="BA242" s="188">
        <f t="shared" si="22"/>
        <v>5.9838055171715331E-2</v>
      </c>
    </row>
    <row r="243" spans="47:53" ht="11.25" customHeight="1" x14ac:dyDescent="0.25">
      <c r="AU243" s="28" t="s">
        <v>99</v>
      </c>
      <c r="AV243" s="29">
        <f>_xll.qlInterestRateIndexFixingDate(IborIndex&amp;Tenor,AW243,Trigger)</f>
        <v>42587</v>
      </c>
      <c r="AW243" s="29">
        <f>_xll.qlCalendarAdvance(Calendar,AW242,AU243,"f",,Trigger)</f>
        <v>42591</v>
      </c>
      <c r="AX243" s="29">
        <f>_xll.qlInterestRateIndexMaturity(IborIndex&amp;Tenor,AW243,Trigger)</f>
        <v>42683</v>
      </c>
      <c r="AY243" s="66">
        <f>_xll.qlIndexFixing($Z$5,AV243,TRUE,Trigger)</f>
        <v>-1.2173976157159318E-4</v>
      </c>
      <c r="AZ243" s="66">
        <f>_xll.qlIndexFixing($BB$1,AV243,TRUE,Trigger)</f>
        <v>-1.2748102928978976E-4</v>
      </c>
      <c r="BA243" s="188">
        <f t="shared" si="22"/>
        <v>5.7412677181965813E-2</v>
      </c>
    </row>
    <row r="244" spans="47:53" ht="11.25" customHeight="1" x14ac:dyDescent="0.25">
      <c r="AU244" s="28" t="s">
        <v>99</v>
      </c>
      <c r="AV244" s="29">
        <f>_xll.qlInterestRateIndexFixingDate(IborIndex&amp;Tenor,AW244,Trigger)</f>
        <v>42590</v>
      </c>
      <c r="AW244" s="29">
        <f>_xll.qlCalendarAdvance(Calendar,AW243,AU244,"f",,Trigger)</f>
        <v>42592</v>
      </c>
      <c r="AX244" s="29">
        <f>_xll.qlInterestRateIndexMaturity(IborIndex&amp;Tenor,AW244,Trigger)</f>
        <v>42684</v>
      </c>
      <c r="AY244" s="66">
        <f>_xll.qlIndexFixing($Z$5,AV244,TRUE,Trigger)</f>
        <v>-1.1970288768334161E-4</v>
      </c>
      <c r="AZ244" s="66">
        <f>_xll.qlIndexFixing($BB$1,AV244,TRUE,Trigger)</f>
        <v>-1.2520286604347908E-4</v>
      </c>
      <c r="BA244" s="188">
        <f t="shared" si="22"/>
        <v>5.499978360137462E-2</v>
      </c>
    </row>
    <row r="245" spans="47:53" ht="11.25" customHeight="1" x14ac:dyDescent="0.25">
      <c r="AU245" s="28" t="s">
        <v>99</v>
      </c>
      <c r="AV245" s="29">
        <f>_xll.qlInterestRateIndexFixingDate(IborIndex&amp;Tenor,AW245,Trigger)</f>
        <v>42591</v>
      </c>
      <c r="AW245" s="29">
        <f>_xll.qlCalendarAdvance(Calendar,AW244,AU245,"f",,Trigger)</f>
        <v>42593</v>
      </c>
      <c r="AX245" s="29">
        <f>_xll.qlInterestRateIndexMaturity(IborIndex&amp;Tenor,AW245,Trigger)</f>
        <v>42685</v>
      </c>
      <c r="AY245" s="66">
        <f>_xll.qlIndexFixing($Z$5,AV245,TRUE,Trigger)</f>
        <v>-1.1765324635885138E-4</v>
      </c>
      <c r="AZ245" s="66">
        <f>_xll.qlIndexFixing($BB$1,AV245,TRUE,Trigger)</f>
        <v>-1.2291347303700314E-4</v>
      </c>
      <c r="BA245" s="188">
        <f t="shared" si="22"/>
        <v>5.2602266781517679E-2</v>
      </c>
    </row>
    <row r="246" spans="47:53" ht="11.25" customHeight="1" x14ac:dyDescent="0.25">
      <c r="AU246" s="28" t="s">
        <v>99</v>
      </c>
      <c r="AV246" s="29">
        <f>_xll.qlInterestRateIndexFixingDate(IborIndex&amp;Tenor,AW246,Trigger)</f>
        <v>42592</v>
      </c>
      <c r="AW246" s="29">
        <f>_xll.qlCalendarAdvance(Calendar,AW245,AU246,"f",,Trigger)</f>
        <v>42594</v>
      </c>
      <c r="AX246" s="29">
        <f>_xll.qlInterestRateIndexMaturity(IborIndex&amp;Tenor,AW246,Trigger)</f>
        <v>42688</v>
      </c>
      <c r="AY246" s="66">
        <f>_xll.qlIndexFixing($Z$5,AV246,TRUE,Trigger)</f>
        <v>-1.1326176185741564E-4</v>
      </c>
      <c r="AZ246" s="66">
        <f>_xll.qlIndexFixing($BB$1,AV246,TRUE,Trigger)</f>
        <v>-1.1817717048945296E-4</v>
      </c>
      <c r="BA246" s="188">
        <f t="shared" si="22"/>
        <v>4.9154086320373221E-2</v>
      </c>
    </row>
    <row r="247" spans="47:53" ht="11.25" customHeight="1" x14ac:dyDescent="0.25">
      <c r="AU247" s="28" t="s">
        <v>99</v>
      </c>
      <c r="AV247" s="29">
        <f>_xll.qlInterestRateIndexFixingDate(IborIndex&amp;Tenor,AW247,Trigger)</f>
        <v>42593</v>
      </c>
      <c r="AW247" s="29">
        <f>_xll.qlCalendarAdvance(Calendar,AW246,AU247,"f",,Trigger)</f>
        <v>42597</v>
      </c>
      <c r="AX247" s="29">
        <f>_xll.qlInterestRateIndexMaturity(IborIndex&amp;Tenor,AW247,Trigger)</f>
        <v>42689</v>
      </c>
      <c r="AY247" s="66">
        <f>_xll.qlIndexFixing($Z$5,AV247,TRUE,Trigger)</f>
        <v>-1.0932842183390389E-4</v>
      </c>
      <c r="AZ247" s="66">
        <f>_xll.qlIndexFixing($BB$1,AV247,TRUE,Trigger)</f>
        <v>-1.1365077123447621E-4</v>
      </c>
      <c r="BA247" s="188">
        <f t="shared" si="22"/>
        <v>4.3223494005723215E-2</v>
      </c>
    </row>
    <row r="248" spans="47:53" ht="11.25" customHeight="1" x14ac:dyDescent="0.25">
      <c r="AU248" s="28" t="s">
        <v>99</v>
      </c>
      <c r="AV248" s="29">
        <f>_xll.qlInterestRateIndexFixingDate(IborIndex&amp;Tenor,AW248,Trigger)</f>
        <v>42594</v>
      </c>
      <c r="AW248" s="29">
        <f>_xll.qlCalendarAdvance(Calendar,AW247,AU248,"f",,Trigger)</f>
        <v>42598</v>
      </c>
      <c r="AX248" s="29">
        <f>_xll.qlInterestRateIndexMaturity(IborIndex&amp;Tenor,AW248,Trigger)</f>
        <v>42690</v>
      </c>
      <c r="AY248" s="66">
        <f>_xll.qlIndexFixing($Z$5,AV248,TRUE,Trigger)</f>
        <v>-1.072160127080224E-4</v>
      </c>
      <c r="AZ248" s="66">
        <f>_xll.qlIndexFixing($BB$1,AV248,TRUE,Trigger)</f>
        <v>-1.1131060530734987E-4</v>
      </c>
      <c r="BA248" s="188">
        <f t="shared" si="22"/>
        <v>4.09459259932747E-2</v>
      </c>
    </row>
    <row r="249" spans="47:53" ht="11.25" customHeight="1" x14ac:dyDescent="0.25">
      <c r="AU249" s="28" t="s">
        <v>99</v>
      </c>
      <c r="AV249" s="29">
        <f>_xll.qlInterestRateIndexFixingDate(IborIndex&amp;Tenor,AW249,Trigger)</f>
        <v>42597</v>
      </c>
      <c r="AW249" s="29">
        <f>_xll.qlCalendarAdvance(Calendar,AW248,AU249,"f",,Trigger)</f>
        <v>42599</v>
      </c>
      <c r="AX249" s="29">
        <f>_xll.qlInterestRateIndexMaturity(IborIndex&amp;Tenor,AW249,Trigger)</f>
        <v>42691</v>
      </c>
      <c r="AY249" s="66">
        <f>_xll.qlIndexFixing($Z$5,AV249,TRUE,Trigger)</f>
        <v>-1.0509127031469012E-4</v>
      </c>
      <c r="AZ249" s="66">
        <f>_xll.qlIndexFixing($BB$1,AV249,TRUE,Trigger)</f>
        <v>-1.0896135997951401E-4</v>
      </c>
      <c r="BA249" s="188">
        <f t="shared" si="22"/>
        <v>3.870089664823894E-2</v>
      </c>
    </row>
    <row r="250" spans="47:53" ht="11.25" customHeight="1" x14ac:dyDescent="0.25">
      <c r="AU250" s="28" t="s">
        <v>99</v>
      </c>
      <c r="AV250" s="29">
        <f>_xll.qlInterestRateIndexFixingDate(IborIndex&amp;Tenor,AW250,Trigger)</f>
        <v>42598</v>
      </c>
      <c r="AW250" s="29">
        <f>_xll.qlCalendarAdvance(Calendar,AW249,AU250,"f",,Trigger)</f>
        <v>42600</v>
      </c>
      <c r="AX250" s="29">
        <f>_xll.qlInterestRateIndexMaturity(IborIndex&amp;Tenor,AW250,Trigger)</f>
        <v>42692</v>
      </c>
      <c r="AY250" s="66">
        <f>_xll.qlIndexFixing($Z$5,AV250,TRUE,Trigger)</f>
        <v>-1.0295427022389209E-4</v>
      </c>
      <c r="AZ250" s="66">
        <f>_xll.qlIndexFixing($BB$1,AV250,TRUE,Trigger)</f>
        <v>-1.0660339364471808E-4</v>
      </c>
      <c r="BA250" s="188">
        <f t="shared" si="22"/>
        <v>3.6491234208259872E-2</v>
      </c>
    </row>
    <row r="251" spans="47:53" ht="11.25" customHeight="1" x14ac:dyDescent="0.25">
      <c r="AU251" s="28" t="s">
        <v>99</v>
      </c>
      <c r="AV251" s="29">
        <f>_xll.qlInterestRateIndexFixingDate(IborIndex&amp;Tenor,AW251,Trigger)</f>
        <v>42599</v>
      </c>
      <c r="AW251" s="29">
        <f>_xll.qlCalendarAdvance(Calendar,AW250,AU251,"f",,Trigger)</f>
        <v>42601</v>
      </c>
      <c r="AX251" s="29">
        <f>_xll.qlInterestRateIndexMaturity(IborIndex&amp;Tenor,AW251,Trigger)</f>
        <v>42695</v>
      </c>
      <c r="AY251" s="66">
        <f>_xll.qlIndexFixing($Z$5,AV251,TRUE,Trigger)</f>
        <v>-9.8423420131871326E-5</v>
      </c>
      <c r="AZ251" s="66">
        <f>_xll.qlIndexFixing($BB$1,AV251,TRUE,Trigger)</f>
        <v>-1.0178780926128894E-4</v>
      </c>
      <c r="BA251" s="188">
        <f t="shared" si="22"/>
        <v>3.3643891294176165E-2</v>
      </c>
    </row>
    <row r="252" spans="47:53" ht="11.25" customHeight="1" x14ac:dyDescent="0.25">
      <c r="AU252" s="28" t="s">
        <v>99</v>
      </c>
      <c r="AV252" s="29">
        <f>_xll.qlInterestRateIndexFixingDate(IborIndex&amp;Tenor,AW252,Trigger)</f>
        <v>42600</v>
      </c>
      <c r="AW252" s="29">
        <f>_xll.qlCalendarAdvance(Calendar,AW251,AU252,"f",,Trigger)</f>
        <v>42604</v>
      </c>
      <c r="AX252" s="29">
        <f>_xll.qlInterestRateIndexMaturity(IborIndex&amp;Tenor,AW252,Trigger)</f>
        <v>42696</v>
      </c>
      <c r="AY252" s="66">
        <f>_xll.qlIndexFixing($Z$5,AV252,TRUE,Trigger)</f>
        <v>-9.428523634270941E-5</v>
      </c>
      <c r="AZ252" s="66">
        <f>_xll.qlIndexFixing($BB$1,AV252,TRUE,Trigger)</f>
        <v>-9.7091486201719831E-5</v>
      </c>
      <c r="BA252" s="188">
        <f t="shared" si="22"/>
        <v>2.806249859010421E-2</v>
      </c>
    </row>
    <row r="253" spans="47:53" ht="11.25" customHeight="1" x14ac:dyDescent="0.25">
      <c r="AU253" s="28" t="s">
        <v>99</v>
      </c>
      <c r="AV253" s="29">
        <f>_xll.qlInterestRateIndexFixingDate(IborIndex&amp;Tenor,AW253,Trigger)</f>
        <v>42601</v>
      </c>
      <c r="AW253" s="29">
        <f>_xll.qlCalendarAdvance(Calendar,AW252,AU253,"f",,Trigger)</f>
        <v>42605</v>
      </c>
      <c r="AX253" s="29">
        <f>_xll.qlInterestRateIndexMaturity(IborIndex&amp;Tenor,AW253,Trigger)</f>
        <v>42697</v>
      </c>
      <c r="AY253" s="66">
        <f>_xll.qlIndexFixing($Z$5,AV253,TRUE,Trigger)</f>
        <v>-9.2088113376537464E-5</v>
      </c>
      <c r="AZ253" s="66">
        <f>_xll.qlIndexFixing($BB$1,AV253,TRUE,Trigger)</f>
        <v>-9.4695290809612828E-5</v>
      </c>
      <c r="BA253" s="188">
        <f t="shared" si="22"/>
        <v>2.6071774330753639E-2</v>
      </c>
    </row>
    <row r="254" spans="47:53" ht="11.25" customHeight="1" x14ac:dyDescent="0.25">
      <c r="AU254" s="28" t="s">
        <v>99</v>
      </c>
      <c r="AV254" s="29">
        <f>_xll.qlInterestRateIndexFixingDate(IborIndex&amp;Tenor,AW254,Trigger)</f>
        <v>42604</v>
      </c>
      <c r="AW254" s="29">
        <f>_xll.qlCalendarAdvance(Calendar,AW253,AU254,"f",,Trigger)</f>
        <v>42606</v>
      </c>
      <c r="AX254" s="29">
        <f>_xll.qlInterestRateIndexMaturity(IborIndex&amp;Tenor,AW254,Trigger)</f>
        <v>42698</v>
      </c>
      <c r="AY254" s="66">
        <f>_xll.qlIndexFixing($Z$5,AV254,TRUE,Trigger)</f>
        <v>-8.9879205373071655E-5</v>
      </c>
      <c r="AZ254" s="66">
        <f>_xll.qlIndexFixing($BB$1,AV254,TRUE,Trigger)</f>
        <v>-9.2292524805190709E-5</v>
      </c>
      <c r="BA254" s="188">
        <f t="shared" si="22"/>
        <v>2.4133194321190536E-2</v>
      </c>
    </row>
    <row r="255" spans="47:53" ht="11.25" customHeight="1" x14ac:dyDescent="0.25">
      <c r="AU255" s="28" t="s">
        <v>99</v>
      </c>
      <c r="AV255" s="29">
        <f>_xll.qlInterestRateIndexFixingDate(IborIndex&amp;Tenor,AW255,Trigger)</f>
        <v>42605</v>
      </c>
      <c r="AW255" s="29">
        <f>_xll.qlCalendarAdvance(Calendar,AW254,AU255,"f",,Trigger)</f>
        <v>42607</v>
      </c>
      <c r="AX255" s="29">
        <f>_xll.qlInterestRateIndexMaturity(IborIndex&amp;Tenor,AW255,Trigger)</f>
        <v>42699</v>
      </c>
      <c r="AY255" s="66">
        <f>_xll.qlIndexFixing($Z$5,AV255,TRUE,Trigger)</f>
        <v>-8.7658594315427919E-5</v>
      </c>
      <c r="AZ255" s="66">
        <f>_xll.qlIndexFixing($BB$1,AV255,TRUE,Trigger)</f>
        <v>-8.9883546589588349E-5</v>
      </c>
      <c r="BA255" s="188">
        <f t="shared" si="22"/>
        <v>2.22495227416043E-2</v>
      </c>
    </row>
    <row r="256" spans="47:53" ht="11.25" customHeight="1" x14ac:dyDescent="0.25">
      <c r="AU256" s="28" t="s">
        <v>99</v>
      </c>
      <c r="AV256" s="29">
        <f>_xll.qlInterestRateIndexFixingDate(IborIndex&amp;Tenor,AW256,Trigger)</f>
        <v>42606</v>
      </c>
      <c r="AW256" s="29">
        <f>_xll.qlCalendarAdvance(Calendar,AW255,AU256,"f",,Trigger)</f>
        <v>42608</v>
      </c>
      <c r="AX256" s="29">
        <f>_xll.qlInterestRateIndexMaturity(IborIndex&amp;Tenor,AW256,Trigger)</f>
        <v>42702</v>
      </c>
      <c r="AY256" s="66">
        <f>_xll.qlIndexFixing($Z$5,AV256,TRUE,Trigger)</f>
        <v>-8.3007139530846878E-5</v>
      </c>
      <c r="AZ256" s="66">
        <f>_xll.qlIndexFixing($BB$1,AV256,TRUE,Trigger)</f>
        <v>-8.5016329171891093E-5</v>
      </c>
      <c r="BA256" s="188">
        <f t="shared" si="22"/>
        <v>2.0091896410442154E-2</v>
      </c>
    </row>
    <row r="257" spans="47:53" ht="11.25" customHeight="1" x14ac:dyDescent="0.25">
      <c r="AU257" s="28" t="s">
        <v>99</v>
      </c>
      <c r="AV257" s="29">
        <f>_xll.qlInterestRateIndexFixingDate(IborIndex&amp;Tenor,AW257,Trigger)</f>
        <v>42607</v>
      </c>
      <c r="AW257" s="29">
        <f>_xll.qlCalendarAdvance(Calendar,AW256,AU257,"f",,Trigger)</f>
        <v>42611</v>
      </c>
      <c r="AX257" s="29">
        <f>_xll.qlInterestRateIndexMaturity(IborIndex&amp;Tenor,AW257,Trigger)</f>
        <v>42703</v>
      </c>
      <c r="AY257" s="66">
        <f>_xll.qlIndexFixing($Z$5,AV257,TRUE,Trigger)</f>
        <v>-7.8660791313621843E-5</v>
      </c>
      <c r="AZ257" s="66">
        <f>_xll.qlIndexFixing($BB$1,AV257,TRUE,Trigger)</f>
        <v>-8.0192679694550108E-5</v>
      </c>
      <c r="BA257" s="188">
        <f t="shared" si="22"/>
        <v>1.5318883809282653E-2</v>
      </c>
    </row>
    <row r="258" spans="47:53" ht="11.25" customHeight="1" x14ac:dyDescent="0.25">
      <c r="AU258" s="28" t="s">
        <v>99</v>
      </c>
      <c r="AV258" s="29">
        <f>_xll.qlInterestRateIndexFixingDate(IborIndex&amp;Tenor,AW258,Trigger)</f>
        <v>42608</v>
      </c>
      <c r="AW258" s="29">
        <f>_xll.qlCalendarAdvance(Calendar,AW257,AU258,"f",,Trigger)</f>
        <v>42612</v>
      </c>
      <c r="AX258" s="29">
        <f>_xll.qlInterestRateIndexMaturity(IborIndex&amp;Tenor,AW258,Trigger)</f>
        <v>42704</v>
      </c>
      <c r="AY258" s="66">
        <f>_xll.qlIndexFixing($Z$5,AV258,TRUE,Trigger)</f>
        <v>-7.63829268283271E-5</v>
      </c>
      <c r="AZ258" s="66">
        <f>_xll.qlIndexFixing($BB$1,AV258,TRUE,Trigger)</f>
        <v>-7.7758016485250607E-5</v>
      </c>
      <c r="BA258" s="188">
        <f t="shared" si="22"/>
        <v>1.3750896569235067E-2</v>
      </c>
    </row>
    <row r="259" spans="47:53" ht="11.25" customHeight="1" x14ac:dyDescent="0.25">
      <c r="AU259" s="28" t="s">
        <v>99</v>
      </c>
      <c r="AV259" s="29">
        <f>_xll.qlInterestRateIndexFixingDate(IborIndex&amp;Tenor,AW259,Trigger)</f>
        <v>42611</v>
      </c>
      <c r="AW259" s="29">
        <f>_xll.qlCalendarAdvance(Calendar,AW258,AU259,"f",,Trigger)</f>
        <v>42613</v>
      </c>
      <c r="AX259" s="29">
        <f>_xll.qlInterestRateIndexMaturity(IborIndex&amp;Tenor,AW259,Trigger)</f>
        <v>42704</v>
      </c>
      <c r="AY259" s="66">
        <f>_xll.qlIndexFixing($Z$5,AV259,TRUE,Trigger)</f>
        <v>-7.5312460769288569E-5</v>
      </c>
      <c r="AZ259" s="66">
        <f>_xll.qlIndexFixing($BB$1,AV259,TRUE,Trigger)</f>
        <v>-7.6545005193174849E-5</v>
      </c>
      <c r="BA259" s="188">
        <f t="shared" ref="BA259:BA322" si="23">(AY259-AZ259)*10000</f>
        <v>1.2325444238862806E-2</v>
      </c>
    </row>
    <row r="260" spans="47:53" ht="11.25" customHeight="1" x14ac:dyDescent="0.25">
      <c r="AU260" s="28" t="s">
        <v>99</v>
      </c>
      <c r="AV260" s="29">
        <f>_xll.qlInterestRateIndexFixingDate(IborIndex&amp;Tenor,AW260,Trigger)</f>
        <v>42612</v>
      </c>
      <c r="AW260" s="29">
        <f>_xll.qlCalendarAdvance(Calendar,AW259,AU260,"f",,Trigger)</f>
        <v>42614</v>
      </c>
      <c r="AX260" s="29">
        <f>_xll.qlInterestRateIndexMaturity(IborIndex&amp;Tenor,AW260,Trigger)</f>
        <v>42705</v>
      </c>
      <c r="AY260" s="66">
        <f>_xll.qlIndexFixing($Z$5,AV260,TRUE,Trigger)</f>
        <v>-7.3013697333860049E-5</v>
      </c>
      <c r="AZ260" s="66">
        <f>_xll.qlIndexFixing($BB$1,AV260,TRUE,Trigger)</f>
        <v>-7.4102154107363809E-5</v>
      </c>
      <c r="BA260" s="188">
        <f t="shared" si="23"/>
        <v>1.0884567735037598E-2</v>
      </c>
    </row>
    <row r="261" spans="47:53" ht="11.25" customHeight="1" x14ac:dyDescent="0.25">
      <c r="AU261" s="28" t="s">
        <v>99</v>
      </c>
      <c r="AV261" s="29">
        <f>_xll.qlInterestRateIndexFixingDate(IborIndex&amp;Tenor,AW261,Trigger)</f>
        <v>42613</v>
      </c>
      <c r="AW261" s="29">
        <f>_xll.qlCalendarAdvance(Calendar,AW260,AU261,"f",,Trigger)</f>
        <v>42615</v>
      </c>
      <c r="AX261" s="29">
        <f>_xll.qlInterestRateIndexMaturity(IborIndex&amp;Tenor,AW261,Trigger)</f>
        <v>42706</v>
      </c>
      <c r="AY261" s="66">
        <f>_xll.qlIndexFixing($Z$5,AV261,TRUE,Trigger)</f>
        <v>-7.0703761899720767E-5</v>
      </c>
      <c r="AZ261" s="66">
        <f>_xll.qlIndexFixing($BB$1,AV261,TRUE,Trigger)</f>
        <v>-7.1655902933429635E-5</v>
      </c>
      <c r="BA261" s="188">
        <f t="shared" si="23"/>
        <v>9.5214103370886809E-3</v>
      </c>
    </row>
    <row r="262" spans="47:53" ht="11.25" customHeight="1" x14ac:dyDescent="0.25">
      <c r="AU262" s="28" t="s">
        <v>99</v>
      </c>
      <c r="AV262" s="29">
        <f>_xll.qlInterestRateIndexFixingDate(IborIndex&amp;Tenor,AW262,Trigger)</f>
        <v>42614</v>
      </c>
      <c r="AW262" s="29">
        <f>_xll.qlCalendarAdvance(Calendar,AW261,AU262,"f",,Trigger)</f>
        <v>42618</v>
      </c>
      <c r="AX262" s="29">
        <f>_xll.qlInterestRateIndexMaturity(IborIndex&amp;Tenor,AW262,Trigger)</f>
        <v>42709</v>
      </c>
      <c r="AY262" s="66">
        <f>_xll.qlIndexFixing($Z$5,AV262,TRUE,Trigger)</f>
        <v>-6.3707830061486727E-5</v>
      </c>
      <c r="AZ262" s="66">
        <f>_xll.qlIndexFixing($BB$1,AV262,TRUE,Trigger)</f>
        <v>-6.4300372359791402E-5</v>
      </c>
      <c r="BA262" s="188">
        <f t="shared" si="23"/>
        <v>5.9254229830467495E-3</v>
      </c>
    </row>
    <row r="263" spans="47:53" ht="11.25" customHeight="1" x14ac:dyDescent="0.25">
      <c r="AU263" s="28" t="s">
        <v>99</v>
      </c>
      <c r="AV263" s="29">
        <f>_xll.qlInterestRateIndexFixingDate(IborIndex&amp;Tenor,AW263,Trigger)</f>
        <v>42615</v>
      </c>
      <c r="AW263" s="29">
        <f>_xll.qlCalendarAdvance(Calendar,AW262,AU263,"f",,Trigger)</f>
        <v>42619</v>
      </c>
      <c r="AX263" s="29">
        <f>_xll.qlInterestRateIndexMaturity(IborIndex&amp;Tenor,AW263,Trigger)</f>
        <v>42710</v>
      </c>
      <c r="AY263" s="66">
        <f>_xll.qlIndexFixing($Z$5,AV263,TRUE,Trigger)</f>
        <v>-6.1354117721730444E-5</v>
      </c>
      <c r="AZ263" s="66">
        <f>_xll.qlIndexFixing($BB$1,AV263,TRUE,Trigger)</f>
        <v>-6.1844144321248026E-5</v>
      </c>
      <c r="BA263" s="188">
        <f t="shared" si="23"/>
        <v>4.9002659951758202E-3</v>
      </c>
    </row>
    <row r="264" spans="47:53" ht="11.25" customHeight="1" x14ac:dyDescent="0.25">
      <c r="AU264" s="28" t="s">
        <v>99</v>
      </c>
      <c r="AV264" s="29">
        <f>_xll.qlInterestRateIndexFixingDate(IborIndex&amp;Tenor,AW264,Trigger)</f>
        <v>42618</v>
      </c>
      <c r="AW264" s="29">
        <f>_xll.qlCalendarAdvance(Calendar,AW263,AU264,"f",,Trigger)</f>
        <v>42620</v>
      </c>
      <c r="AX264" s="29">
        <f>_xll.qlInterestRateIndexMaturity(IborIndex&amp;Tenor,AW264,Trigger)</f>
        <v>42711</v>
      </c>
      <c r="AY264" s="66">
        <f>_xll.qlIndexFixing($Z$5,AV264,TRUE,Trigger)</f>
        <v>-5.8989693562410933E-5</v>
      </c>
      <c r="AZ264" s="66">
        <f>_xll.qlIndexFixing($BB$1,AV264,TRUE,Trigger)</f>
        <v>-5.9386327941817274E-5</v>
      </c>
      <c r="BA264" s="188">
        <f t="shared" si="23"/>
        <v>3.9663437940634034E-3</v>
      </c>
    </row>
    <row r="265" spans="47:53" ht="11.25" customHeight="1" x14ac:dyDescent="0.25">
      <c r="AU265" s="28" t="s">
        <v>99</v>
      </c>
      <c r="AV265" s="29">
        <f>_xll.qlInterestRateIndexFixingDate(IborIndex&amp;Tenor,AW265,Trigger)</f>
        <v>42619</v>
      </c>
      <c r="AW265" s="29">
        <f>_xll.qlCalendarAdvance(Calendar,AW264,AU265,"f",,Trigger)</f>
        <v>42621</v>
      </c>
      <c r="AX265" s="29">
        <f>_xll.qlInterestRateIndexMaturity(IborIndex&amp;Tenor,AW265,Trigger)</f>
        <v>42712</v>
      </c>
      <c r="AY265" s="66">
        <f>_xll.qlIndexFixing($Z$5,AV265,TRUE,Trigger)</f>
        <v>-5.6614652398672944E-5</v>
      </c>
      <c r="AZ265" s="66">
        <f>_xll.qlIndexFixing($BB$1,AV265,TRUE,Trigger)</f>
        <v>-5.6927285576480316E-5</v>
      </c>
      <c r="BA265" s="188">
        <f t="shared" si="23"/>
        <v>3.1263317780737205E-3</v>
      </c>
    </row>
    <row r="266" spans="47:53" ht="11.25" customHeight="1" x14ac:dyDescent="0.25">
      <c r="AU266" s="28" t="s">
        <v>99</v>
      </c>
      <c r="AV266" s="29">
        <f>_xll.qlInterestRateIndexFixingDate(IborIndex&amp;Tenor,AW266,Trigger)</f>
        <v>42620</v>
      </c>
      <c r="AW266" s="29">
        <f>_xll.qlCalendarAdvance(Calendar,AW265,AU266,"f",,Trigger)</f>
        <v>42622</v>
      </c>
      <c r="AX266" s="29">
        <f>_xll.qlInterestRateIndexMaturity(IborIndex&amp;Tenor,AW266,Trigger)</f>
        <v>42713</v>
      </c>
      <c r="AY266" s="66">
        <f>_xll.qlIndexFixing($Z$5,AV266,TRUE,Trigger)</f>
        <v>-5.4229089971074812E-5</v>
      </c>
      <c r="AZ266" s="66">
        <f>_xll.qlIndexFixing($BB$1,AV266,TRUE,Trigger)</f>
        <v>-5.4467379579339923E-5</v>
      </c>
      <c r="BA266" s="188">
        <f t="shared" si="23"/>
        <v>2.3828960826511062E-3</v>
      </c>
    </row>
    <row r="267" spans="47:53" ht="11.25" customHeight="1" x14ac:dyDescent="0.25">
      <c r="AU267" s="28" t="s">
        <v>99</v>
      </c>
      <c r="AV267" s="29">
        <f>_xll.qlInterestRateIndexFixingDate(IborIndex&amp;Tenor,AW267,Trigger)</f>
        <v>42621</v>
      </c>
      <c r="AW267" s="29">
        <f>_xll.qlCalendarAdvance(Calendar,AW266,AU267,"f",,Trigger)</f>
        <v>42625</v>
      </c>
      <c r="AX267" s="29">
        <f>_xll.qlInterestRateIndexMaturity(IborIndex&amp;Tenor,AW267,Trigger)</f>
        <v>42716</v>
      </c>
      <c r="AY267" s="66">
        <f>_xll.qlIndexFixing($Z$5,AV267,TRUE,Trigger)</f>
        <v>-4.7010246434510119E-5</v>
      </c>
      <c r="AZ267" s="66">
        <f>_xll.qlIndexFixing($BB$1,AV267,TRUE,Trigger)</f>
        <v>-4.7086103338565023E-5</v>
      </c>
      <c r="BA267" s="188">
        <f t="shared" si="23"/>
        <v>7.5856904054903761E-4</v>
      </c>
    </row>
    <row r="268" spans="47:53" ht="11.25" customHeight="1" x14ac:dyDescent="0.25">
      <c r="AU268" s="28" t="s">
        <v>99</v>
      </c>
      <c r="AV268" s="29">
        <f>_xll.qlInterestRateIndexFixingDate(IborIndex&amp;Tenor,AW268,Trigger)</f>
        <v>42622</v>
      </c>
      <c r="AW268" s="29">
        <f>_xll.qlCalendarAdvance(Calendar,AW267,AU268,"f",,Trigger)</f>
        <v>42626</v>
      </c>
      <c r="AX268" s="29">
        <f>_xll.qlInterestRateIndexMaturity(IborIndex&amp;Tenor,AW268,Trigger)</f>
        <v>42717</v>
      </c>
      <c r="AY268" s="66">
        <f>_xll.qlIndexFixing($Z$5,AV268,TRUE,Trigger)</f>
        <v>-4.4583574908369137E-5</v>
      </c>
      <c r="AZ268" s="66">
        <f>_xll.qlIndexFixing($BB$1,AV268,TRUE,Trigger)</f>
        <v>-4.4626366362265912E-5</v>
      </c>
      <c r="BA268" s="188">
        <f t="shared" si="23"/>
        <v>4.2791453896775015E-4</v>
      </c>
    </row>
    <row r="269" spans="47:53" ht="11.25" customHeight="1" x14ac:dyDescent="0.25">
      <c r="AU269" s="28" t="s">
        <v>99</v>
      </c>
      <c r="AV269" s="29">
        <f>_xll.qlInterestRateIndexFixingDate(IborIndex&amp;Tenor,AW269,Trigger)</f>
        <v>42625</v>
      </c>
      <c r="AW269" s="29">
        <f>_xll.qlCalendarAdvance(Calendar,AW268,AU269,"f",,Trigger)</f>
        <v>42627</v>
      </c>
      <c r="AX269" s="29">
        <f>_xll.qlInterestRateIndexMaturity(IborIndex&amp;Tenor,AW269,Trigger)</f>
        <v>42718</v>
      </c>
      <c r="AY269" s="66">
        <f>_xll.qlIndexFixing($Z$5,AV269,TRUE,Trigger)</f>
        <v>-4.214687472959455E-5</v>
      </c>
      <c r="AZ269" s="66">
        <f>_xll.qlIndexFixing($BB$1,AV269,TRUE,Trigger)</f>
        <v>-4.2167577536535852E-5</v>
      </c>
      <c r="BA269" s="188">
        <f t="shared" si="23"/>
        <v>2.0702806941302508E-4</v>
      </c>
    </row>
    <row r="270" spans="47:53" ht="11.25" customHeight="1" x14ac:dyDescent="0.25">
      <c r="AU270" s="28" t="s">
        <v>99</v>
      </c>
      <c r="AV270" s="29">
        <f>_xll.qlInterestRateIndexFixingDate(IborIndex&amp;Tenor,AW270,Trigger)</f>
        <v>42626</v>
      </c>
      <c r="AW270" s="29">
        <f>_xll.qlCalendarAdvance(Calendar,AW269,AU270,"f",,Trigger)</f>
        <v>42628</v>
      </c>
      <c r="AX270" s="29">
        <f>_xll.qlInterestRateIndexMaturity(IborIndex&amp;Tenor,AW270,Trigger)</f>
        <v>42719</v>
      </c>
      <c r="AY270" s="66">
        <f>_xll.qlIndexFixing($Z$5,AV270,TRUE,Trigger)</f>
        <v>-3.9700247198692799E-5</v>
      </c>
      <c r="AZ270" s="66">
        <f>_xll.qlIndexFixing($BB$1,AV270,TRUE,Trigger)</f>
        <v>-3.9710099218112856E-5</v>
      </c>
      <c r="BA270" s="188">
        <f t="shared" si="23"/>
        <v>9.8520194200565729E-5</v>
      </c>
    </row>
    <row r="271" spans="47:53" ht="11.25" customHeight="1" x14ac:dyDescent="0.25">
      <c r="AU271" s="28" t="s">
        <v>99</v>
      </c>
      <c r="AV271" s="29">
        <f>_xll.qlInterestRateIndexFixingDate(IborIndex&amp;Tenor,AW271,Trigger)</f>
        <v>42627</v>
      </c>
      <c r="AW271" s="29">
        <f>_xll.qlCalendarAdvance(Calendar,AW270,AU271,"f",,Trigger)</f>
        <v>42629</v>
      </c>
      <c r="AX271" s="29">
        <f>_xll.qlInterestRateIndexMaturity(IborIndex&amp;Tenor,AW271,Trigger)</f>
        <v>42720</v>
      </c>
      <c r="AY271" s="66">
        <f>_xll.qlIndexFixing($Z$5,AV271,TRUE,Trigger)</f>
        <v>-3.7248863700303077E-5</v>
      </c>
      <c r="AZ271" s="66">
        <f>_xll.qlIndexFixing($BB$1,AV271,TRUE,Trigger)</f>
        <v>-3.7254233374239346E-5</v>
      </c>
      <c r="BA271" s="188">
        <f t="shared" si="23"/>
        <v>5.3696739362691184E-5</v>
      </c>
    </row>
    <row r="272" spans="47:53" ht="11.25" customHeight="1" x14ac:dyDescent="0.25">
      <c r="AU272" s="28" t="s">
        <v>99</v>
      </c>
      <c r="AV272" s="29">
        <f>_xll.qlInterestRateIndexFixingDate(IborIndex&amp;Tenor,AW272,Trigger)</f>
        <v>42628</v>
      </c>
      <c r="AW272" s="29">
        <f>_xll.qlCalendarAdvance(Calendar,AW271,AU272,"f",,Trigger)</f>
        <v>42632</v>
      </c>
      <c r="AX272" s="29">
        <f>_xll.qlInterestRateIndexMaturity(IborIndex&amp;Tenor,AW272,Trigger)</f>
        <v>42723</v>
      </c>
      <c r="AY272" s="66">
        <f>_xll.qlIndexFixing($Z$5,AV272,TRUE,Trigger)</f>
        <v>-2.9897555788006315E-5</v>
      </c>
      <c r="AZ272" s="66">
        <f>_xll.qlIndexFixing($BB$1,AV272,TRUE,Trigger)</f>
        <v>-2.9896673080912081E-5</v>
      </c>
      <c r="BA272" s="188">
        <f t="shared" si="23"/>
        <v>-8.8270709423359786E-6</v>
      </c>
    </row>
    <row r="273" spans="47:53" ht="11.25" customHeight="1" x14ac:dyDescent="0.25">
      <c r="AU273" s="28" t="s">
        <v>99</v>
      </c>
      <c r="AV273" s="29">
        <f>_xll.qlInterestRateIndexFixingDate(IborIndex&amp;Tenor,AW273,Trigger)</f>
        <v>42629</v>
      </c>
      <c r="AW273" s="29">
        <f>_xll.qlCalendarAdvance(Calendar,AW272,AU273,"f",,Trigger)</f>
        <v>42633</v>
      </c>
      <c r="AX273" s="29">
        <f>_xll.qlInterestRateIndexMaturity(IborIndex&amp;Tenor,AW273,Trigger)</f>
        <v>42724</v>
      </c>
      <c r="AY273" s="66">
        <f>_xll.qlIndexFixing($Z$5,AV273,TRUE,Trigger)</f>
        <v>-2.7448383213807575E-5</v>
      </c>
      <c r="AZ273" s="66">
        <f>_xll.qlIndexFixing($BB$1,AV273,TRUE,Trigger)</f>
        <v>-2.7447498738018264E-5</v>
      </c>
      <c r="BA273" s="188">
        <f t="shared" si="23"/>
        <v>-8.8447578931101262E-6</v>
      </c>
    </row>
    <row r="274" spans="47:53" ht="11.25" customHeight="1" x14ac:dyDescent="0.25">
      <c r="AU274" s="28" t="s">
        <v>99</v>
      </c>
      <c r="AV274" s="29">
        <f>_xll.qlInterestRateIndexFixingDate(IborIndex&amp;Tenor,AW274,Trigger)</f>
        <v>42632</v>
      </c>
      <c r="AW274" s="29">
        <f>_xll.qlCalendarAdvance(Calendar,AW273,AU274,"f",,Trigger)</f>
        <v>42634</v>
      </c>
      <c r="AX274" s="29">
        <f>_xll.qlInterestRateIndexMaturity(IborIndex&amp;Tenor,AW274,Trigger)</f>
        <v>42725</v>
      </c>
      <c r="AY274" s="66">
        <f>_xll.qlIndexFixing($Z$5,AV274,TRUE,Trigger)</f>
        <v>-2.5000000273461647E-5</v>
      </c>
      <c r="AZ274" s="66">
        <f>_xll.qlIndexFixing($BB$1,AV274,TRUE,Trigger)</f>
        <v>-2.4999997278055529E-5</v>
      </c>
      <c r="BA274" s="188">
        <f t="shared" si="23"/>
        <v>-2.9954061183756851E-8</v>
      </c>
    </row>
    <row r="275" spans="47:53" ht="11.25" customHeight="1" x14ac:dyDescent="0.25">
      <c r="AU275" s="28" t="s">
        <v>99</v>
      </c>
      <c r="AV275" s="29">
        <f>_xll.qlInterestRateIndexFixingDate(IborIndex&amp;Tenor,AW275,Trigger)</f>
        <v>42633</v>
      </c>
      <c r="AW275" s="29">
        <f>_xll.qlCalendarAdvance(Calendar,AW274,AU275,"f",,Trigger)</f>
        <v>42635</v>
      </c>
      <c r="AX275" s="29">
        <f>_xll.qlInterestRateIndexMaturity(IborIndex&amp;Tenor,AW275,Trigger)</f>
        <v>42726</v>
      </c>
      <c r="AY275" s="66">
        <f>_xll.qlIndexFixing($Z$5,AV275,TRUE,Trigger)</f>
        <v>-2.2541039594430765E-5</v>
      </c>
      <c r="AZ275" s="66">
        <f>_xll.qlIndexFixing($BB$1,AV275,TRUE,Trigger)</f>
        <v>-2.2554089190998934E-5</v>
      </c>
      <c r="BA275" s="188">
        <f t="shared" si="23"/>
        <v>1.304959656816984E-4</v>
      </c>
    </row>
    <row r="276" spans="47:53" ht="11.25" customHeight="1" x14ac:dyDescent="0.25">
      <c r="AU276" s="28" t="s">
        <v>99</v>
      </c>
      <c r="AV276" s="29">
        <f>_xll.qlInterestRateIndexFixingDate(IborIndex&amp;Tenor,AW276,Trigger)</f>
        <v>42634</v>
      </c>
      <c r="AW276" s="29">
        <f>_xll.qlCalendarAdvance(Calendar,AW275,AU276,"f",,Trigger)</f>
        <v>42636</v>
      </c>
      <c r="AX276" s="29">
        <f>_xll.qlInterestRateIndexMaturity(IborIndex&amp;Tenor,AW276,Trigger)</f>
        <v>42727</v>
      </c>
      <c r="AY276" s="66">
        <f>_xll.qlIndexFixing($Z$5,AV276,TRUE,Trigger)</f>
        <v>-2.0060119648906787E-5</v>
      </c>
      <c r="AZ276" s="66">
        <f>_xll.qlIndexFixing($BB$1,AV276,TRUE,Trigger)</f>
        <v>-2.0109376907398599E-5</v>
      </c>
      <c r="BA276" s="188">
        <f t="shared" si="23"/>
        <v>4.9257258491811323E-4</v>
      </c>
    </row>
    <row r="277" spans="47:53" ht="11.25" customHeight="1" x14ac:dyDescent="0.25">
      <c r="AU277" s="28" t="s">
        <v>99</v>
      </c>
      <c r="AV277" s="29">
        <f>_xll.qlInterestRateIndexFixingDate(IborIndex&amp;Tenor,AW277,Trigger)</f>
        <v>42635</v>
      </c>
      <c r="AW277" s="29">
        <f>_xll.qlCalendarAdvance(Calendar,AW276,AU277,"f",,Trigger)</f>
        <v>42639</v>
      </c>
      <c r="AX277" s="29">
        <f>_xll.qlInterestRateIndexMaturity(IborIndex&amp;Tenor,AW277,Trigger)</f>
        <v>42731</v>
      </c>
      <c r="AY277" s="66">
        <f>_xll.qlIndexFixing($Z$5,AV277,TRUE,Trigger)</f>
        <v>-1.1154221103281754E-5</v>
      </c>
      <c r="AZ277" s="66">
        <f>_xll.qlIndexFixing($BB$1,AV277,TRUE,Trigger)</f>
        <v>-1.1564420904364642E-5</v>
      </c>
      <c r="BA277" s="188">
        <f t="shared" si="23"/>
        <v>4.1019980108288759E-3</v>
      </c>
    </row>
    <row r="278" spans="47:53" ht="11.25" customHeight="1" x14ac:dyDescent="0.25">
      <c r="AU278" s="28" t="s">
        <v>99</v>
      </c>
      <c r="AV278" s="29">
        <f>_xll.qlInterestRateIndexFixingDate(IborIndex&amp;Tenor,AW278,Trigger)</f>
        <v>42636</v>
      </c>
      <c r="AW278" s="29">
        <f>_xll.qlCalendarAdvance(Calendar,AW277,AU278,"f",,Trigger)</f>
        <v>42640</v>
      </c>
      <c r="AX278" s="29">
        <f>_xll.qlInterestRateIndexMaturity(IborIndex&amp;Tenor,AW278,Trigger)</f>
        <v>42731</v>
      </c>
      <c r="AY278" s="66">
        <f>_xll.qlIndexFixing($Z$5,AV278,TRUE,Trigger)</f>
        <v>-9.9183484291543631E-6</v>
      </c>
      <c r="AZ278" s="66">
        <f>_xll.qlIndexFixing($BB$1,AV278,TRUE,Trigger)</f>
        <v>-1.0332944124950945E-5</v>
      </c>
      <c r="BA278" s="188">
        <f t="shared" si="23"/>
        <v>4.145956957965824E-3</v>
      </c>
    </row>
    <row r="279" spans="47:53" ht="11.25" customHeight="1" x14ac:dyDescent="0.25">
      <c r="AU279" s="28" t="s">
        <v>99</v>
      </c>
      <c r="AV279" s="29">
        <f>_xll.qlInterestRateIndexFixingDate(IborIndex&amp;Tenor,AW279,Trigger)</f>
        <v>42639</v>
      </c>
      <c r="AW279" s="29">
        <f>_xll.qlCalendarAdvance(Calendar,AW278,AU279,"f",,Trigger)</f>
        <v>42641</v>
      </c>
      <c r="AX279" s="29">
        <f>_xll.qlInterestRateIndexMaturity(IborIndex&amp;Tenor,AW279,Trigger)</f>
        <v>42732</v>
      </c>
      <c r="AY279" s="66">
        <f>_xll.qlIndexFixing($Z$5,AV279,TRUE,Trigger)</f>
        <v>-7.3287670310473207E-6</v>
      </c>
      <c r="AZ279" s="66">
        <f>_xll.qlIndexFixing($BB$1,AV279,TRUE,Trigger)</f>
        <v>-7.8870545848165938E-6</v>
      </c>
      <c r="BA279" s="188">
        <f t="shared" si="23"/>
        <v>5.5828755376927308E-3</v>
      </c>
    </row>
    <row r="280" spans="47:53" ht="11.25" customHeight="1" x14ac:dyDescent="0.25">
      <c r="AU280" s="28" t="s">
        <v>99</v>
      </c>
      <c r="AV280" s="29">
        <f>_xll.qlInterestRateIndexFixingDate(IborIndex&amp;Tenor,AW280,Trigger)</f>
        <v>42640</v>
      </c>
      <c r="AW280" s="29">
        <f>_xll.qlCalendarAdvance(Calendar,AW279,AU280,"f",,Trigger)</f>
        <v>42642</v>
      </c>
      <c r="AX280" s="29">
        <f>_xll.qlInterestRateIndexMaturity(IborIndex&amp;Tenor,AW280,Trigger)</f>
        <v>42733</v>
      </c>
      <c r="AY280" s="66">
        <f>_xll.qlIndexFixing($Z$5,AV280,TRUE,Trigger)</f>
        <v>-4.7176874872590546E-6</v>
      </c>
      <c r="AZ280" s="66">
        <f>_xll.qlIndexFixing($BB$1,AV280,TRUE,Trigger)</f>
        <v>-5.4394983295646715E-6</v>
      </c>
      <c r="BA280" s="188">
        <f t="shared" si="23"/>
        <v>7.2181084230561682E-3</v>
      </c>
    </row>
    <row r="281" spans="47:53" ht="11.25" customHeight="1" x14ac:dyDescent="0.25">
      <c r="AU281" s="28" t="s">
        <v>99</v>
      </c>
      <c r="AV281" s="29">
        <f>_xll.qlInterestRateIndexFixingDate(IborIndex&amp;Tenor,AW281,Trigger)</f>
        <v>42641</v>
      </c>
      <c r="AW281" s="29">
        <f>_xll.qlCalendarAdvance(Calendar,AW280,AU281,"f",,Trigger)</f>
        <v>42643</v>
      </c>
      <c r="AX281" s="29">
        <f>_xll.qlInterestRateIndexMaturity(IborIndex&amp;Tenor,AW281,Trigger)</f>
        <v>42734</v>
      </c>
      <c r="AY281" s="66">
        <f>_xll.qlIndexFixing($Z$5,AV281,TRUE,Trigger)</f>
        <v>-2.0851902367417659E-6</v>
      </c>
      <c r="AZ281" s="66">
        <f>_xll.qlIndexFixing($BB$1,AV281,TRUE,Trigger)</f>
        <v>-2.9897982683009176E-6</v>
      </c>
      <c r="BA281" s="188">
        <f t="shared" si="23"/>
        <v>9.0460803155915162E-3</v>
      </c>
    </row>
    <row r="282" spans="47:53" ht="11.25" customHeight="1" x14ac:dyDescent="0.25">
      <c r="AU282" s="28" t="s">
        <v>99</v>
      </c>
      <c r="AV282" s="29">
        <f>_xll.qlInterestRateIndexFixingDate(IborIndex&amp;Tenor,AW282,Trigger)</f>
        <v>42642</v>
      </c>
      <c r="AW282" s="29">
        <f>_xll.qlCalendarAdvance(Calendar,AW281,AU282,"f",,Trigger)</f>
        <v>42646</v>
      </c>
      <c r="AX282" s="29">
        <f>_xll.qlInterestRateIndexMaturity(IborIndex&amp;Tenor,AW282,Trigger)</f>
        <v>42738</v>
      </c>
      <c r="AY282" s="66">
        <f>_xll.qlIndexFixing($Z$5,AV282,TRUE,Trigger)</f>
        <v>7.4059320493593734E-6</v>
      </c>
      <c r="AZ282" s="66">
        <f>_xll.qlIndexFixing($BB$1,AV282,TRUE,Trigger)</f>
        <v>3.1830252461610399E-5</v>
      </c>
      <c r="BA282" s="188">
        <f t="shared" si="23"/>
        <v>-0.24424320412251027</v>
      </c>
    </row>
    <row r="283" spans="47:53" ht="11.25" customHeight="1" x14ac:dyDescent="0.25">
      <c r="AU283" s="28" t="s">
        <v>99</v>
      </c>
      <c r="AV283" s="29">
        <f>_xll.qlInterestRateIndexFixingDate(IborIndex&amp;Tenor,AW283,Trigger)</f>
        <v>42643</v>
      </c>
      <c r="AW283" s="29">
        <f>_xll.qlCalendarAdvance(Calendar,AW282,AU283,"f",,Trigger)</f>
        <v>42647</v>
      </c>
      <c r="AX283" s="29">
        <f>_xll.qlInterestRateIndexMaturity(IborIndex&amp;Tenor,AW283,Trigger)</f>
        <v>42739</v>
      </c>
      <c r="AY283" s="66">
        <f>_xll.qlIndexFixing($Z$5,AV283,TRUE,Trigger)</f>
        <v>1.014124275512251E-5</v>
      </c>
      <c r="AZ283" s="66">
        <f>_xll.qlIndexFixing($BB$1,AV283,TRUE,Trigger)</f>
        <v>3.429820820398811E-5</v>
      </c>
      <c r="BA283" s="188">
        <f t="shared" si="23"/>
        <v>-0.24156965448865597</v>
      </c>
    </row>
    <row r="284" spans="47:53" ht="11.25" customHeight="1" x14ac:dyDescent="0.25">
      <c r="AU284" s="28" t="s">
        <v>99</v>
      </c>
      <c r="AV284" s="29">
        <f>_xll.qlInterestRateIndexFixingDate(IborIndex&amp;Tenor,AW284,Trigger)</f>
        <v>42646</v>
      </c>
      <c r="AW284" s="29">
        <f>_xll.qlCalendarAdvance(Calendar,AW283,AU284,"f",,Trigger)</f>
        <v>42648</v>
      </c>
      <c r="AX284" s="29">
        <f>_xll.qlInterestRateIndexMaturity(IborIndex&amp;Tenor,AW284,Trigger)</f>
        <v>42740</v>
      </c>
      <c r="AY284" s="66">
        <f>_xll.qlIndexFixing($Z$5,AV284,TRUE,Trigger)</f>
        <v>1.2897263065351749E-5</v>
      </c>
      <c r="AZ284" s="66">
        <f>_xll.qlIndexFixing($BB$1,AV284,TRUE,Trigger)</f>
        <v>3.6771097769281255E-5</v>
      </c>
      <c r="BA284" s="188">
        <f t="shared" si="23"/>
        <v>-0.23873834703929503</v>
      </c>
    </row>
    <row r="285" spans="47:53" ht="11.25" customHeight="1" x14ac:dyDescent="0.25">
      <c r="AU285" s="28" t="s">
        <v>99</v>
      </c>
      <c r="AV285" s="29">
        <f>_xll.qlInterestRateIndexFixingDate(IborIndex&amp;Tenor,AW285,Trigger)</f>
        <v>42647</v>
      </c>
      <c r="AW285" s="29">
        <f>_xll.qlCalendarAdvance(Calendar,AW284,AU285,"f",,Trigger)</f>
        <v>42649</v>
      </c>
      <c r="AX285" s="29">
        <f>_xll.qlInterestRateIndexMaturity(IborIndex&amp;Tenor,AW285,Trigger)</f>
        <v>42741</v>
      </c>
      <c r="AY285" s="66">
        <f>_xll.qlIndexFixing($Z$5,AV285,TRUE,Trigger)</f>
        <v>1.5673905291929451E-5</v>
      </c>
      <c r="AZ285" s="66">
        <f>_xll.qlIndexFixing($BB$1,AV285,TRUE,Trigger)</f>
        <v>3.9249393072171088E-5</v>
      </c>
      <c r="BA285" s="188">
        <f t="shared" si="23"/>
        <v>-0.23575487780241638</v>
      </c>
    </row>
    <row r="286" spans="47:53" ht="11.25" customHeight="1" x14ac:dyDescent="0.25">
      <c r="AU286" s="28" t="s">
        <v>99</v>
      </c>
      <c r="AV286" s="29">
        <f>_xll.qlInterestRateIndexFixingDate(IborIndex&amp;Tenor,AW286,Trigger)</f>
        <v>42648</v>
      </c>
      <c r="AW286" s="29">
        <f>_xll.qlCalendarAdvance(Calendar,AW285,AU286,"f",,Trigger)</f>
        <v>42650</v>
      </c>
      <c r="AX286" s="29">
        <f>_xll.qlInterestRateIndexMaturity(IborIndex&amp;Tenor,AW286,Trigger)</f>
        <v>42744</v>
      </c>
      <c r="AY286" s="66">
        <f>_xll.qlIndexFixing($Z$5,AV286,TRUE,Trigger)</f>
        <v>2.158380828023112E-5</v>
      </c>
      <c r="AZ286" s="66">
        <f>_xll.qlIndexFixing($BB$1,AV286,TRUE,Trigger)</f>
        <v>4.3709612008133819E-5</v>
      </c>
      <c r="BA286" s="188">
        <f t="shared" si="23"/>
        <v>-0.22125803727902699</v>
      </c>
    </row>
    <row r="287" spans="47:53" ht="11.25" customHeight="1" x14ac:dyDescent="0.25">
      <c r="AU287" s="28" t="s">
        <v>99</v>
      </c>
      <c r="AV287" s="29">
        <f>_xll.qlInterestRateIndexFixingDate(IborIndex&amp;Tenor,AW287,Trigger)</f>
        <v>42649</v>
      </c>
      <c r="AW287" s="29">
        <f>_xll.qlCalendarAdvance(Calendar,AW286,AU287,"f",,Trigger)</f>
        <v>42653</v>
      </c>
      <c r="AX287" s="29">
        <f>_xll.qlInterestRateIndexMaturity(IborIndex&amp;Tenor,AW287,Trigger)</f>
        <v>42745</v>
      </c>
      <c r="AY287" s="66">
        <f>_xll.qlIndexFixing($Z$5,AV287,TRUE,Trigger)</f>
        <v>2.698490417379665E-5</v>
      </c>
      <c r="AZ287" s="66">
        <f>_xll.qlIndexFixing($BB$1,AV287,TRUE,Trigger)</f>
        <v>4.9226070034995963E-5</v>
      </c>
      <c r="BA287" s="188">
        <f t="shared" si="23"/>
        <v>-0.22241165861199313</v>
      </c>
    </row>
    <row r="288" spans="47:53" ht="11.25" customHeight="1" x14ac:dyDescent="0.25">
      <c r="AU288" s="28" t="s">
        <v>99</v>
      </c>
      <c r="AV288" s="29">
        <f>_xll.qlInterestRateIndexFixingDate(IborIndex&amp;Tenor,AW288,Trigger)</f>
        <v>42650</v>
      </c>
      <c r="AW288" s="29">
        <f>_xll.qlCalendarAdvance(Calendar,AW287,AU288,"f",,Trigger)</f>
        <v>42654</v>
      </c>
      <c r="AX288" s="29">
        <f>_xll.qlInterestRateIndexMaturity(IborIndex&amp;Tenor,AW288,Trigger)</f>
        <v>42746</v>
      </c>
      <c r="AY288" s="66">
        <f>_xll.qlIndexFixing($Z$5,AV288,TRUE,Trigger)</f>
        <v>2.9863305224350167E-5</v>
      </c>
      <c r="AZ288" s="66">
        <f>_xll.qlIndexFixing($BB$1,AV288,TRUE,Trigger)</f>
        <v>5.1738472815597511E-5</v>
      </c>
      <c r="BA288" s="188">
        <f t="shared" si="23"/>
        <v>-0.21875167591247344</v>
      </c>
    </row>
    <row r="289" spans="47:53" ht="11.25" customHeight="1" x14ac:dyDescent="0.25">
      <c r="AU289" s="28" t="s">
        <v>99</v>
      </c>
      <c r="AV289" s="29">
        <f>_xll.qlInterestRateIndexFixingDate(IborIndex&amp;Tenor,AW289,Trigger)</f>
        <v>42653</v>
      </c>
      <c r="AW289" s="29">
        <f>_xll.qlCalendarAdvance(Calendar,AW288,AU289,"f",,Trigger)</f>
        <v>42655</v>
      </c>
      <c r="AX289" s="29">
        <f>_xll.qlInterestRateIndexMaturity(IborIndex&amp;Tenor,AW289,Trigger)</f>
        <v>42747</v>
      </c>
      <c r="AY289" s="66">
        <f>_xll.qlIndexFixing($Z$5,AV289,TRUE,Trigger)</f>
        <v>3.2761780792603993E-5</v>
      </c>
      <c r="AZ289" s="66">
        <f>_xll.qlIndexFixing($BB$1,AV289,TRUE,Trigger)</f>
        <v>5.4259112857506899E-5</v>
      </c>
      <c r="BA289" s="188">
        <f t="shared" si="23"/>
        <v>-0.21497332064902905</v>
      </c>
    </row>
    <row r="290" spans="47:53" ht="11.25" customHeight="1" x14ac:dyDescent="0.25">
      <c r="AU290" s="28" t="s">
        <v>99</v>
      </c>
      <c r="AV290" s="29">
        <f>_xll.qlInterestRateIndexFixingDate(IborIndex&amp;Tenor,AW290,Trigger)</f>
        <v>42654</v>
      </c>
      <c r="AW290" s="29">
        <f>_xll.qlCalendarAdvance(Calendar,AW289,AU290,"f",,Trigger)</f>
        <v>42656</v>
      </c>
      <c r="AX290" s="29">
        <f>_xll.qlInterestRateIndexMaturity(IborIndex&amp;Tenor,AW290,Trigger)</f>
        <v>42748</v>
      </c>
      <c r="AY290" s="66">
        <f>_xll.qlIndexFixing($Z$5,AV290,TRUE,Trigger)</f>
        <v>3.5680236099590857E-5</v>
      </c>
      <c r="AZ290" s="66">
        <f>_xll.qlIndexFixing($BB$1,AV290,TRUE,Trigger)</f>
        <v>5.6788462084962937E-5</v>
      </c>
      <c r="BA290" s="188">
        <f t="shared" si="23"/>
        <v>-0.21108225985372081</v>
      </c>
    </row>
    <row r="291" spans="47:53" ht="11.25" customHeight="1" x14ac:dyDescent="0.25">
      <c r="AU291" s="28" t="s">
        <v>99</v>
      </c>
      <c r="AV291" s="29">
        <f>_xll.qlInterestRateIndexFixingDate(IborIndex&amp;Tenor,AW291,Trigger)</f>
        <v>42655</v>
      </c>
      <c r="AW291" s="29">
        <f>_xll.qlCalendarAdvance(Calendar,AW290,AU291,"f",,Trigger)</f>
        <v>42657</v>
      </c>
      <c r="AX291" s="29">
        <f>_xll.qlInterestRateIndexMaturity(IborIndex&amp;Tenor,AW291,Trigger)</f>
        <v>42751</v>
      </c>
      <c r="AY291" s="66">
        <f>_xll.qlIndexFixing($Z$5,AV291,TRUE,Trigger)</f>
        <v>4.1945331022998108E-5</v>
      </c>
      <c r="AZ291" s="66">
        <f>_xll.qlIndexFixing($BB$1,AV291,TRUE,Trigger)</f>
        <v>6.1415441926102924E-5</v>
      </c>
      <c r="BA291" s="188">
        <f t="shared" si="23"/>
        <v>-0.19470110903104818</v>
      </c>
    </row>
    <row r="292" spans="47:53" ht="11.25" customHeight="1" x14ac:dyDescent="0.25">
      <c r="AU292" s="28" t="s">
        <v>99</v>
      </c>
      <c r="AV292" s="29">
        <f>_xll.qlInterestRateIndexFixingDate(IborIndex&amp;Tenor,AW292,Trigger)</f>
        <v>42656</v>
      </c>
      <c r="AW292" s="29">
        <f>_xll.qlCalendarAdvance(Calendar,AW291,AU292,"f",,Trigger)</f>
        <v>42660</v>
      </c>
      <c r="AX292" s="29">
        <f>_xll.qlInterestRateIndexMaturity(IborIndex&amp;Tenor,AW292,Trigger)</f>
        <v>42752</v>
      </c>
      <c r="AY292" s="66">
        <f>_xll.qlIndexFixing($Z$5,AV292,TRUE,Trigger)</f>
        <v>4.7551923660421849E-5</v>
      </c>
      <c r="AZ292" s="66">
        <f>_xll.qlIndexFixing($BB$1,AV292,TRUE,Trigger)</f>
        <v>6.7002389399326375E-5</v>
      </c>
      <c r="BA292" s="188">
        <f t="shared" si="23"/>
        <v>-0.19450465738904527</v>
      </c>
    </row>
    <row r="293" spans="47:53" ht="11.25" customHeight="1" x14ac:dyDescent="0.25">
      <c r="AU293" s="28" t="s">
        <v>99</v>
      </c>
      <c r="AV293" s="29">
        <f>_xll.qlInterestRateIndexFixingDate(IborIndex&amp;Tenor,AW293,Trigger)</f>
        <v>42657</v>
      </c>
      <c r="AW293" s="29">
        <f>_xll.qlCalendarAdvance(Calendar,AW292,AU293,"f",,Trigger)</f>
        <v>42661</v>
      </c>
      <c r="AX293" s="29">
        <f>_xll.qlInterestRateIndexMaturity(IborIndex&amp;Tenor,AW293,Trigger)</f>
        <v>42753</v>
      </c>
      <c r="AY293" s="66">
        <f>_xll.qlIndexFixing($Z$5,AV293,TRUE,Trigger)</f>
        <v>5.0568820502332372E-5</v>
      </c>
      <c r="AZ293" s="66">
        <f>_xll.qlIndexFixing($BB$1,AV293,TRUE,Trigger)</f>
        <v>6.9582363476312253E-5</v>
      </c>
      <c r="BA293" s="188">
        <f t="shared" si="23"/>
        <v>-0.1901354297397988</v>
      </c>
    </row>
    <row r="294" spans="47:53" ht="11.25" customHeight="1" x14ac:dyDescent="0.25">
      <c r="AU294" s="28" t="s">
        <v>99</v>
      </c>
      <c r="AV294" s="29">
        <f>_xll.qlInterestRateIndexFixingDate(IborIndex&amp;Tenor,AW294,Trigger)</f>
        <v>42660</v>
      </c>
      <c r="AW294" s="29">
        <f>_xll.qlCalendarAdvance(Calendar,AW293,AU294,"f",,Trigger)</f>
        <v>42662</v>
      </c>
      <c r="AX294" s="29">
        <f>_xll.qlInterestRateIndexMaturity(IborIndex&amp;Tenor,AW294,Trigger)</f>
        <v>42754</v>
      </c>
      <c r="AY294" s="66">
        <f>_xll.qlIndexFixing($Z$5,AV294,TRUE,Trigger)</f>
        <v>5.3605107124459117E-5</v>
      </c>
      <c r="AZ294" s="66">
        <f>_xll.qlIndexFixing($BB$1,AV294,TRUE,Trigger)</f>
        <v>7.2173878313819273E-5</v>
      </c>
      <c r="BA294" s="188">
        <f t="shared" si="23"/>
        <v>-0.18568771189360156</v>
      </c>
    </row>
    <row r="295" spans="47:53" ht="11.25" customHeight="1" x14ac:dyDescent="0.25">
      <c r="AU295" s="28" t="s">
        <v>99</v>
      </c>
      <c r="AV295" s="29">
        <f>_xll.qlInterestRateIndexFixingDate(IborIndex&amp;Tenor,AW295,Trigger)</f>
        <v>42661</v>
      </c>
      <c r="AW295" s="29">
        <f>_xll.qlCalendarAdvance(Calendar,AW294,AU295,"f",,Trigger)</f>
        <v>42663</v>
      </c>
      <c r="AX295" s="29">
        <f>_xll.qlInterestRateIndexMaturity(IborIndex&amp;Tenor,AW295,Trigger)</f>
        <v>42755</v>
      </c>
      <c r="AY295" s="66">
        <f>_xll.qlIndexFixing($Z$5,AV295,TRUE,Trigger)</f>
        <v>5.6660681652640782E-5</v>
      </c>
      <c r="AZ295" s="66">
        <f>_xll.qlIndexFixing($BB$1,AV295,TRUE,Trigger)</f>
        <v>7.4777405849119319E-5</v>
      </c>
      <c r="BA295" s="188">
        <f t="shared" si="23"/>
        <v>-0.18116724196478537</v>
      </c>
    </row>
    <row r="296" spans="47:53" ht="11.25" customHeight="1" x14ac:dyDescent="0.25">
      <c r="AU296" s="28" t="s">
        <v>99</v>
      </c>
      <c r="AV296" s="29">
        <f>_xll.qlInterestRateIndexFixingDate(IborIndex&amp;Tenor,AW296,Trigger)</f>
        <v>42662</v>
      </c>
      <c r="AW296" s="29">
        <f>_xll.qlCalendarAdvance(Calendar,AW295,AU296,"f",,Trigger)</f>
        <v>42664</v>
      </c>
      <c r="AX296" s="29">
        <f>_xll.qlInterestRateIndexMaturity(IborIndex&amp;Tenor,AW296,Trigger)</f>
        <v>42758</v>
      </c>
      <c r="AY296" s="66">
        <f>_xll.qlIndexFixing($Z$5,AV296,TRUE,Trigger)</f>
        <v>6.3247373118376933E-5</v>
      </c>
      <c r="AZ296" s="66">
        <f>_xll.qlIndexFixing($BB$1,AV296,TRUE,Trigger)</f>
        <v>7.9627729813251758E-5</v>
      </c>
      <c r="BA296" s="188">
        <f t="shared" si="23"/>
        <v>-0.16380356694874826</v>
      </c>
    </row>
    <row r="297" spans="47:53" ht="11.25" customHeight="1" x14ac:dyDescent="0.25">
      <c r="AU297" s="28" t="s">
        <v>99</v>
      </c>
      <c r="AV297" s="29">
        <f>_xll.qlInterestRateIndexFixingDate(IborIndex&amp;Tenor,AW297,Trigger)</f>
        <v>42663</v>
      </c>
      <c r="AW297" s="29">
        <f>_xll.qlCalendarAdvance(Calendar,AW296,AU297,"f",,Trigger)</f>
        <v>42667</v>
      </c>
      <c r="AX297" s="29">
        <f>_xll.qlInterestRateIndexMaturity(IborIndex&amp;Tenor,AW297,Trigger)</f>
        <v>42759</v>
      </c>
      <c r="AY297" s="66">
        <f>_xll.qlIndexFixing($Z$5,AV297,TRUE,Trigger)</f>
        <v>6.9073785911033525E-5</v>
      </c>
      <c r="AZ297" s="66">
        <f>_xll.qlIndexFixing($BB$1,AV297,TRUE,Trigger)</f>
        <v>8.5321081683276616E-5</v>
      </c>
      <c r="BA297" s="188">
        <f t="shared" si="23"/>
        <v>-0.16247295772243092</v>
      </c>
    </row>
    <row r="298" spans="47:53" ht="11.25" customHeight="1" x14ac:dyDescent="0.25">
      <c r="AU298" s="28" t="s">
        <v>99</v>
      </c>
      <c r="AV298" s="29">
        <f>_xll.qlInterestRateIndexFixingDate(IborIndex&amp;Tenor,AW298,Trigger)</f>
        <v>42664</v>
      </c>
      <c r="AW298" s="29">
        <f>_xll.qlCalendarAdvance(Calendar,AW297,AU298,"f",,Trigger)</f>
        <v>42668</v>
      </c>
      <c r="AX298" s="29">
        <f>_xll.qlInterestRateIndexMaturity(IborIndex&amp;Tenor,AW298,Trigger)</f>
        <v>42760</v>
      </c>
      <c r="AY298" s="66">
        <f>_xll.qlIndexFixing($Z$5,AV298,TRUE,Trigger)</f>
        <v>7.2224236410642234E-5</v>
      </c>
      <c r="AZ298" s="66">
        <f>_xll.qlIndexFixing($BB$1,AV298,TRUE,Trigger)</f>
        <v>8.7991751758799964E-5</v>
      </c>
      <c r="BA298" s="188">
        <f t="shared" si="23"/>
        <v>-0.15767515348157729</v>
      </c>
    </row>
    <row r="299" spans="47:53" ht="11.25" customHeight="1" x14ac:dyDescent="0.25">
      <c r="AU299" s="28" t="s">
        <v>99</v>
      </c>
      <c r="AV299" s="29">
        <f>_xll.qlInterestRateIndexFixingDate(IborIndex&amp;Tenor,AW299,Trigger)</f>
        <v>42667</v>
      </c>
      <c r="AW299" s="29">
        <f>_xll.qlCalendarAdvance(Calendar,AW298,AU299,"f",,Trigger)</f>
        <v>42669</v>
      </c>
      <c r="AX299" s="29">
        <f>_xll.qlInterestRateIndexMaturity(IborIndex&amp;Tenor,AW299,Trigger)</f>
        <v>42761</v>
      </c>
      <c r="AY299" s="66">
        <f>_xll.qlIndexFixing($Z$5,AV299,TRUE,Trigger)</f>
        <v>7.5393342295313772E-5</v>
      </c>
      <c r="AZ299" s="66">
        <f>_xll.qlIndexFixing($BB$1,AV299,TRUE,Trigger)</f>
        <v>9.0677266164436275E-5</v>
      </c>
      <c r="BA299" s="188">
        <f t="shared" si="23"/>
        <v>-0.15283923869122504</v>
      </c>
    </row>
    <row r="300" spans="47:53" ht="11.25" customHeight="1" x14ac:dyDescent="0.25">
      <c r="AU300" s="28" t="s">
        <v>99</v>
      </c>
      <c r="AV300" s="29">
        <f>_xll.qlInterestRateIndexFixingDate(IborIndex&amp;Tenor,AW300,Trigger)</f>
        <v>42668</v>
      </c>
      <c r="AW300" s="29">
        <f>_xll.qlCalendarAdvance(Calendar,AW299,AU300,"f",,Trigger)</f>
        <v>42670</v>
      </c>
      <c r="AX300" s="29">
        <f>_xll.qlInterestRateIndexMaturity(IborIndex&amp;Tenor,AW300,Trigger)</f>
        <v>42762</v>
      </c>
      <c r="AY300" s="66">
        <f>_xll.qlIndexFixing($Z$5,AV300,TRUE,Trigger)</f>
        <v>7.8580994600037187E-5</v>
      </c>
      <c r="AZ300" s="66">
        <f>_xll.qlIndexFixing($BB$1,AV300,TRUE,Trigger)</f>
        <v>9.3378096843539481E-5</v>
      </c>
      <c r="BA300" s="188">
        <f t="shared" si="23"/>
        <v>-0.14797102243502294</v>
      </c>
    </row>
    <row r="301" spans="47:53" ht="11.25" customHeight="1" x14ac:dyDescent="0.25">
      <c r="AU301" s="28" t="s">
        <v>99</v>
      </c>
      <c r="AV301" s="29">
        <f>_xll.qlInterestRateIndexFixingDate(IborIndex&amp;Tenor,AW301,Trigger)</f>
        <v>42669</v>
      </c>
      <c r="AW301" s="29">
        <f>_xll.qlCalendarAdvance(Calendar,AW300,AU301,"f",,Trigger)</f>
        <v>42671</v>
      </c>
      <c r="AX301" s="29">
        <f>_xll.qlInterestRateIndexMaturity(IborIndex&amp;Tenor,AW301,Trigger)</f>
        <v>42765</v>
      </c>
      <c r="AY301" s="66">
        <f>_xll.qlIndexFixing($Z$5,AV301,TRUE,Trigger)</f>
        <v>8.54547040219284E-5</v>
      </c>
      <c r="AZ301" s="66">
        <f>_xll.qlIndexFixing($BB$1,AV301,TRUE,Trigger)</f>
        <v>9.8504905498835924E-5</v>
      </c>
      <c r="BA301" s="188">
        <f t="shared" si="23"/>
        <v>-0.13050201476907525</v>
      </c>
    </row>
    <row r="302" spans="47:53" ht="11.25" customHeight="1" x14ac:dyDescent="0.25">
      <c r="AU302" s="28" t="s">
        <v>99</v>
      </c>
      <c r="AV302" s="29">
        <f>_xll.qlInterestRateIndexFixingDate(IborIndex&amp;Tenor,AW302,Trigger)</f>
        <v>42670</v>
      </c>
      <c r="AW302" s="29">
        <f>_xll.qlCalendarAdvance(Calendar,AW301,AU302,"f",,Trigger)</f>
        <v>42674</v>
      </c>
      <c r="AX302" s="29">
        <f>_xll.qlInterestRateIndexMaturity(IborIndex&amp;Tenor,AW302,Trigger)</f>
        <v>42766</v>
      </c>
      <c r="AY302" s="66">
        <f>_xll.qlIndexFixing($Z$5,AV302,TRUE,Trigger)</f>
        <v>9.1514853190260268E-5</v>
      </c>
      <c r="AZ302" s="66">
        <f>_xll.qlIndexFixing($BB$1,AV302,TRUE,Trigger)</f>
        <v>1.0434402122947247E-4</v>
      </c>
      <c r="BA302" s="188">
        <f t="shared" si="23"/>
        <v>-0.12829168039212205</v>
      </c>
    </row>
    <row r="303" spans="47:53" ht="11.25" customHeight="1" x14ac:dyDescent="0.25">
      <c r="AU303" s="28" t="s">
        <v>99</v>
      </c>
      <c r="AV303" s="29">
        <f>_xll.qlInterestRateIndexFixingDate(IborIndex&amp;Tenor,AW303,Trigger)</f>
        <v>42671</v>
      </c>
      <c r="AW303" s="29">
        <f>_xll.qlCalendarAdvance(Calendar,AW302,AU303,"f",,Trigger)</f>
        <v>42675</v>
      </c>
      <c r="AX303" s="29">
        <f>_xll.qlInterestRateIndexMaturity(IborIndex&amp;Tenor,AW303,Trigger)</f>
        <v>42767</v>
      </c>
      <c r="AY303" s="66">
        <f>_xll.qlIndexFixing($Z$5,AV303,TRUE,Trigger)</f>
        <v>9.4793567608485602E-5</v>
      </c>
      <c r="AZ303" s="66">
        <f>_xll.qlIndexFixing($BB$1,AV303,TRUE,Trigger)</f>
        <v>1.0712851248790942E-4</v>
      </c>
      <c r="BA303" s="188">
        <f t="shared" si="23"/>
        <v>-0.12334944879423816</v>
      </c>
    </row>
    <row r="304" spans="47:53" ht="11.25" customHeight="1" x14ac:dyDescent="0.25">
      <c r="AU304" s="28" t="s">
        <v>99</v>
      </c>
      <c r="AV304" s="29">
        <f>_xll.qlInterestRateIndexFixingDate(IborIndex&amp;Tenor,AW304,Trigger)</f>
        <v>42674</v>
      </c>
      <c r="AW304" s="29">
        <f>_xll.qlCalendarAdvance(Calendar,AW303,AU304,"f",,Trigger)</f>
        <v>42676</v>
      </c>
      <c r="AX304" s="29">
        <f>_xll.qlInterestRateIndexMaturity(IborIndex&amp;Tenor,AW304,Trigger)</f>
        <v>42768</v>
      </c>
      <c r="AY304" s="66">
        <f>_xll.qlIndexFixing($Z$5,AV304,TRUE,Trigger)</f>
        <v>9.8090153360688844E-5</v>
      </c>
      <c r="AZ304" s="66">
        <f>_xll.qlIndexFixing($BB$1,AV304,TRUE,Trigger)</f>
        <v>1.0993115171816733E-4</v>
      </c>
      <c r="BA304" s="188">
        <f t="shared" si="23"/>
        <v>-0.11840998357478484</v>
      </c>
    </row>
    <row r="305" spans="47:53" ht="11.25" customHeight="1" x14ac:dyDescent="0.25">
      <c r="AU305" s="28" t="s">
        <v>99</v>
      </c>
      <c r="AV305" s="29">
        <f>_xll.qlInterestRateIndexFixingDate(IborIndex&amp;Tenor,AW305,Trigger)</f>
        <v>42675</v>
      </c>
      <c r="AW305" s="29">
        <f>_xll.qlCalendarAdvance(Calendar,AW304,AU305,"f",,Trigger)</f>
        <v>42677</v>
      </c>
      <c r="AX305" s="29">
        <f>_xll.qlInterestRateIndexMaturity(IborIndex&amp;Tenor,AW305,Trigger)</f>
        <v>42769</v>
      </c>
      <c r="AY305" s="66">
        <f>_xll.qlIndexFixing($Z$5,AV305,TRUE,Trigger)</f>
        <v>1.0140449438232071E-4</v>
      </c>
      <c r="AZ305" s="66">
        <f>_xll.qlIndexFixing($BB$1,AV305,TRUE,Trigger)</f>
        <v>1.127524108688134E-4</v>
      </c>
      <c r="BA305" s="188">
        <f t="shared" si="23"/>
        <v>-0.11347916486492693</v>
      </c>
    </row>
    <row r="306" spans="47:53" ht="11.25" customHeight="1" x14ac:dyDescent="0.25">
      <c r="AU306" s="28" t="s">
        <v>99</v>
      </c>
      <c r="AV306" s="29">
        <f>_xll.qlInterestRateIndexFixingDate(IborIndex&amp;Tenor,AW306,Trigger)</f>
        <v>42676</v>
      </c>
      <c r="AW306" s="29">
        <f>_xll.qlCalendarAdvance(Calendar,AW305,AU306,"f",,Trigger)</f>
        <v>42678</v>
      </c>
      <c r="AX306" s="29">
        <f>_xll.qlInterestRateIndexMaturity(IborIndex&amp;Tenor,AW306,Trigger)</f>
        <v>42772</v>
      </c>
      <c r="AY306" s="66">
        <f>_xll.qlIndexFixing($Z$5,AV306,TRUE,Trigger)</f>
        <v>1.0852971166699979E-4</v>
      </c>
      <c r="AZ306" s="66">
        <f>_xll.qlIndexFixing($BB$1,AV306,TRUE,Trigger)</f>
        <v>1.182054022357554E-4</v>
      </c>
      <c r="BA306" s="188">
        <f t="shared" si="23"/>
        <v>-9.6756905687556127E-2</v>
      </c>
    </row>
    <row r="307" spans="47:53" ht="11.25" customHeight="1" x14ac:dyDescent="0.25">
      <c r="AU307" s="28" t="s">
        <v>99</v>
      </c>
      <c r="AV307" s="29">
        <f>_xll.qlInterestRateIndexFixingDate(IborIndex&amp;Tenor,AW307,Trigger)</f>
        <v>42677</v>
      </c>
      <c r="AW307" s="29">
        <f>_xll.qlCalendarAdvance(Calendar,AW306,AU307,"f",,Trigger)</f>
        <v>42681</v>
      </c>
      <c r="AX307" s="29">
        <f>_xll.qlInterestRateIndexMaturity(IborIndex&amp;Tenor,AW307,Trigger)</f>
        <v>42773</v>
      </c>
      <c r="AY307" s="66">
        <f>_xll.qlIndexFixing($Z$5,AV307,TRUE,Trigger)</f>
        <v>1.1483705447263945E-4</v>
      </c>
      <c r="AZ307" s="66">
        <f>_xll.qlIndexFixing($BB$1,AV307,TRUE,Trigger)</f>
        <v>1.2423308586384036E-4</v>
      </c>
      <c r="BA307" s="188">
        <f t="shared" si="23"/>
        <v>-9.3960313912009069E-2</v>
      </c>
    </row>
    <row r="308" spans="47:53" ht="11.25" customHeight="1" x14ac:dyDescent="0.25">
      <c r="AU308" s="28" t="s">
        <v>99</v>
      </c>
      <c r="AV308" s="29">
        <f>_xll.qlInterestRateIndexFixingDate(IborIndex&amp;Tenor,AW308,Trigger)</f>
        <v>42678</v>
      </c>
      <c r="AW308" s="29">
        <f>_xll.qlCalendarAdvance(Calendar,AW307,AU308,"f",,Trigger)</f>
        <v>42682</v>
      </c>
      <c r="AX308" s="29">
        <f>_xll.qlInterestRateIndexMaturity(IborIndex&amp;Tenor,AW308,Trigger)</f>
        <v>42774</v>
      </c>
      <c r="AY308" s="66">
        <f>_xll.qlIndexFixing($Z$5,AV308,TRUE,Trigger)</f>
        <v>1.1823839544846865E-4</v>
      </c>
      <c r="AZ308" s="66">
        <f>_xll.qlIndexFixing($BB$1,AV308,TRUE,Trigger)</f>
        <v>1.2715452401262687E-4</v>
      </c>
      <c r="BA308" s="188">
        <f t="shared" si="23"/>
        <v>-8.9161285641582141E-2</v>
      </c>
    </row>
    <row r="309" spans="47:53" ht="11.25" customHeight="1" x14ac:dyDescent="0.25">
      <c r="AU309" s="28" t="s">
        <v>99</v>
      </c>
      <c r="AV309" s="29">
        <f>_xll.qlInterestRateIndexFixingDate(IborIndex&amp;Tenor,AW309,Trigger)</f>
        <v>42681</v>
      </c>
      <c r="AW309" s="29">
        <f>_xll.qlCalendarAdvance(Calendar,AW308,AU309,"f",,Trigger)</f>
        <v>42683</v>
      </c>
      <c r="AX309" s="29">
        <f>_xll.qlInterestRateIndexMaturity(IborIndex&amp;Tenor,AW309,Trigger)</f>
        <v>42775</v>
      </c>
      <c r="AY309" s="66">
        <f>_xll.qlIndexFixing($Z$5,AV309,TRUE,Trigger)</f>
        <v>1.2165677404170169E-4</v>
      </c>
      <c r="AZ309" s="66">
        <f>_xll.qlIndexFixing($BB$1,AV309,TRUE,Trigger)</f>
        <v>1.3009741384792747E-4</v>
      </c>
      <c r="BA309" s="188">
        <f t="shared" si="23"/>
        <v>-8.4406398062257748E-2</v>
      </c>
    </row>
    <row r="310" spans="47:53" ht="11.25" customHeight="1" x14ac:dyDescent="0.25">
      <c r="AU310" s="28" t="s">
        <v>99</v>
      </c>
      <c r="AV310" s="29">
        <f>_xll.qlInterestRateIndexFixingDate(IborIndex&amp;Tenor,AW310,Trigger)</f>
        <v>42682</v>
      </c>
      <c r="AW310" s="29">
        <f>_xll.qlCalendarAdvance(Calendar,AW309,AU310,"f",,Trigger)</f>
        <v>42684</v>
      </c>
      <c r="AX310" s="29">
        <f>_xll.qlInterestRateIndexMaturity(IborIndex&amp;Tenor,AW310,Trigger)</f>
        <v>42776</v>
      </c>
      <c r="AY310" s="66">
        <f>_xll.qlIndexFixing($Z$5,AV310,TRUE,Trigger)</f>
        <v>1.2509206709346421E-4</v>
      </c>
      <c r="AZ310" s="66">
        <f>_xll.qlIndexFixing($BB$1,AV310,TRUE,Trigger)</f>
        <v>1.3306222733394898E-4</v>
      </c>
      <c r="BA310" s="188">
        <f t="shared" si="23"/>
        <v>-7.9701602404847735E-2</v>
      </c>
    </row>
    <row r="311" spans="47:53" ht="11.25" customHeight="1" x14ac:dyDescent="0.25">
      <c r="AU311" s="28" t="s">
        <v>99</v>
      </c>
      <c r="AV311" s="29">
        <f>_xll.qlInterestRateIndexFixingDate(IborIndex&amp;Tenor,AW311,Trigger)</f>
        <v>42683</v>
      </c>
      <c r="AW311" s="29">
        <f>_xll.qlCalendarAdvance(Calendar,AW310,AU311,"f",,Trigger)</f>
        <v>42685</v>
      </c>
      <c r="AX311" s="29">
        <f>_xll.qlInterestRateIndexMaturity(IborIndex&amp;Tenor,AW311,Trigger)</f>
        <v>42779</v>
      </c>
      <c r="AY311" s="66">
        <f>_xll.qlIndexFixing($Z$5,AV311,TRUE,Trigger)</f>
        <v>1.3243240230655361E-4</v>
      </c>
      <c r="AZ311" s="66">
        <f>_xll.qlIndexFixing($BB$1,AV311,TRUE,Trigger)</f>
        <v>1.3888765700924375E-4</v>
      </c>
      <c r="BA311" s="188">
        <f t="shared" si="23"/>
        <v>-6.4552547026901372E-2</v>
      </c>
    </row>
    <row r="312" spans="47:53" ht="11.25" customHeight="1" x14ac:dyDescent="0.25">
      <c r="AU312" s="28" t="s">
        <v>99</v>
      </c>
      <c r="AV312" s="29">
        <f>_xll.qlInterestRateIndexFixingDate(IborIndex&amp;Tenor,AW312,Trigger)</f>
        <v>42684</v>
      </c>
      <c r="AW312" s="29">
        <f>_xll.qlCalendarAdvance(Calendar,AW311,AU312,"f",,Trigger)</f>
        <v>42688</v>
      </c>
      <c r="AX312" s="29">
        <f>_xll.qlInterestRateIndexMaturity(IborIndex&amp;Tenor,AW312,Trigger)</f>
        <v>42780</v>
      </c>
      <c r="AY312" s="66">
        <f>_xll.qlIndexFixing($Z$5,AV312,TRUE,Trigger)</f>
        <v>1.3899988528622072E-4</v>
      </c>
      <c r="AZ312" s="66">
        <f>_xll.qlIndexFixing($BB$1,AV312,TRUE,Trigger)</f>
        <v>1.4515015721100718E-4</v>
      </c>
      <c r="BA312" s="188">
        <f t="shared" si="23"/>
        <v>-6.1502719247864671E-2</v>
      </c>
    </row>
    <row r="313" spans="47:53" ht="11.25" customHeight="1" x14ac:dyDescent="0.25">
      <c r="AU313" s="28" t="s">
        <v>99</v>
      </c>
      <c r="AV313" s="29">
        <f>_xll.qlInterestRateIndexFixingDate(IborIndex&amp;Tenor,AW313,Trigger)</f>
        <v>42685</v>
      </c>
      <c r="AW313" s="29">
        <f>_xll.qlCalendarAdvance(Calendar,AW312,AU313,"f",,Trigger)</f>
        <v>42689</v>
      </c>
      <c r="AX313" s="29">
        <f>_xll.qlInterestRateIndexMaturity(IborIndex&amp;Tenor,AW313,Trigger)</f>
        <v>42781</v>
      </c>
      <c r="AY313" s="66">
        <f>_xll.qlIndexFixing($Z$5,AV313,TRUE,Trigger)</f>
        <v>1.4251786780977474E-4</v>
      </c>
      <c r="AZ313" s="66">
        <f>_xll.qlIndexFixing($BB$1,AV313,TRUE,Trigger)</f>
        <v>1.4823166852408261E-4</v>
      </c>
      <c r="BA313" s="188">
        <f t="shared" si="23"/>
        <v>-5.7138007143078644E-2</v>
      </c>
    </row>
    <row r="314" spans="47:53" ht="11.25" customHeight="1" x14ac:dyDescent="0.25">
      <c r="AU314" s="28" t="s">
        <v>99</v>
      </c>
      <c r="AV314" s="29">
        <f>_xll.qlInterestRateIndexFixingDate(IborIndex&amp;Tenor,AW314,Trigger)</f>
        <v>42688</v>
      </c>
      <c r="AW314" s="29">
        <f>_xll.qlCalendarAdvance(Calendar,AW313,AU314,"f",,Trigger)</f>
        <v>42690</v>
      </c>
      <c r="AX314" s="29">
        <f>_xll.qlInterestRateIndexMaturity(IborIndex&amp;Tenor,AW314,Trigger)</f>
        <v>42782</v>
      </c>
      <c r="AY314" s="66">
        <f>_xll.qlIndexFixing($Z$5,AV314,TRUE,Trigger)</f>
        <v>1.4605200456606289E-4</v>
      </c>
      <c r="AZ314" s="66">
        <f>_xll.qlIndexFixing($BB$1,AV314,TRUE,Trigger)</f>
        <v>1.5133793533046545E-4</v>
      </c>
      <c r="BA314" s="188">
        <f t="shared" si="23"/>
        <v>-5.285930764402564E-2</v>
      </c>
    </row>
    <row r="315" spans="47:53" ht="11.25" customHeight="1" x14ac:dyDescent="0.25">
      <c r="AU315" s="28" t="s">
        <v>99</v>
      </c>
      <c r="AV315" s="29">
        <f>_xll.qlInterestRateIndexFixingDate(IborIndex&amp;Tenor,AW315,Trigger)</f>
        <v>42689</v>
      </c>
      <c r="AW315" s="29">
        <f>_xll.qlCalendarAdvance(Calendar,AW314,AU315,"f",,Trigger)</f>
        <v>42691</v>
      </c>
      <c r="AX315" s="29">
        <f>_xll.qlInterestRateIndexMaturity(IborIndex&amp;Tenor,AW315,Trigger)</f>
        <v>42783</v>
      </c>
      <c r="AY315" s="66">
        <f>_xll.qlIndexFixing($Z$5,AV315,TRUE,Trigger)</f>
        <v>1.4960216530449222E-4</v>
      </c>
      <c r="AZ315" s="66">
        <f>_xll.qlIndexFixing($BB$1,AV315,TRUE,Trigger)</f>
        <v>1.544694296082645E-4</v>
      </c>
      <c r="BA315" s="188">
        <f t="shared" si="23"/>
        <v>-4.8672643037722882E-2</v>
      </c>
    </row>
    <row r="316" spans="47:53" ht="11.25" customHeight="1" x14ac:dyDescent="0.25">
      <c r="AU316" s="28" t="s">
        <v>99</v>
      </c>
      <c r="AV316" s="29">
        <f>_xll.qlInterestRateIndexFixingDate(IborIndex&amp;Tenor,AW316,Trigger)</f>
        <v>42690</v>
      </c>
      <c r="AW316" s="29">
        <f>_xll.qlCalendarAdvance(Calendar,AW315,AU316,"f",,Trigger)</f>
        <v>42692</v>
      </c>
      <c r="AX316" s="29">
        <f>_xll.qlInterestRateIndexMaturity(IborIndex&amp;Tenor,AW316,Trigger)</f>
        <v>42786</v>
      </c>
      <c r="AY316" s="66">
        <f>_xll.qlIndexFixing($Z$5,AV316,TRUE,Trigger)</f>
        <v>1.57120400352445E-4</v>
      </c>
      <c r="AZ316" s="66">
        <f>_xll.qlIndexFixing($BB$1,AV316,TRUE,Trigger)</f>
        <v>1.6071011089998193E-4</v>
      </c>
      <c r="BA316" s="188">
        <f t="shared" si="23"/>
        <v>-3.5897105475369284E-2</v>
      </c>
    </row>
    <row r="317" spans="47:53" ht="11.25" customHeight="1" x14ac:dyDescent="0.25">
      <c r="AU317" s="28" t="s">
        <v>99</v>
      </c>
      <c r="AV317" s="29">
        <f>_xll.qlInterestRateIndexFixingDate(IborIndex&amp;Tenor,AW317,Trigger)</f>
        <v>42691</v>
      </c>
      <c r="AW317" s="29">
        <f>_xll.qlCalendarAdvance(Calendar,AW316,AU317,"f",,Trigger)</f>
        <v>42695</v>
      </c>
      <c r="AX317" s="29">
        <f>_xll.qlInterestRateIndexMaturity(IborIndex&amp;Tenor,AW317,Trigger)</f>
        <v>42787</v>
      </c>
      <c r="AY317" s="66">
        <f>_xll.qlIndexFixing($Z$5,AV317,TRUE,Trigger)</f>
        <v>1.6396040755356259E-4</v>
      </c>
      <c r="AZ317" s="66">
        <f>_xll.qlIndexFixing($BB$1,AV317,TRUE,Trigger)</f>
        <v>1.6725712108355418E-4</v>
      </c>
      <c r="BA317" s="188">
        <f t="shared" si="23"/>
        <v>-3.296713529991592E-2</v>
      </c>
    </row>
    <row r="318" spans="47:53" ht="11.25" customHeight="1" x14ac:dyDescent="0.25">
      <c r="AU318" s="28" t="s">
        <v>99</v>
      </c>
      <c r="AV318" s="29">
        <f>_xll.qlInterestRateIndexFixingDate(IborIndex&amp;Tenor,AW318,Trigger)</f>
        <v>42692</v>
      </c>
      <c r="AW318" s="29">
        <f>_xll.qlCalendarAdvance(Calendar,AW317,AU318,"f",,Trigger)</f>
        <v>42696</v>
      </c>
      <c r="AX318" s="29">
        <f>_xll.qlInterestRateIndexMaturity(IborIndex&amp;Tenor,AW318,Trigger)</f>
        <v>42788</v>
      </c>
      <c r="AY318" s="66">
        <f>_xll.qlIndexFixing($Z$5,AV318,TRUE,Trigger)</f>
        <v>1.6758869894089904E-4</v>
      </c>
      <c r="AZ318" s="66">
        <f>_xll.qlIndexFixing($BB$1,AV318,TRUE,Trigger)</f>
        <v>1.7052183247869064E-4</v>
      </c>
      <c r="BA318" s="188">
        <f t="shared" si="23"/>
        <v>-2.9331335377916039E-2</v>
      </c>
    </row>
    <row r="319" spans="47:53" ht="11.25" customHeight="1" x14ac:dyDescent="0.25">
      <c r="AU319" s="28" t="s">
        <v>99</v>
      </c>
      <c r="AV319" s="29">
        <f>_xll.qlInterestRateIndexFixingDate(IborIndex&amp;Tenor,AW319,Trigger)</f>
        <v>42695</v>
      </c>
      <c r="AW319" s="29">
        <f>_xll.qlCalendarAdvance(Calendar,AW318,AU319,"f",,Trigger)</f>
        <v>42697</v>
      </c>
      <c r="AX319" s="29">
        <f>_xll.qlInterestRateIndexMaturity(IborIndex&amp;Tenor,AW319,Trigger)</f>
        <v>42789</v>
      </c>
      <c r="AY319" s="66">
        <f>_xll.qlIndexFixing($Z$5,AV319,TRUE,Trigger)</f>
        <v>1.7123221150907298E-4</v>
      </c>
      <c r="AZ319" s="66">
        <f>_xll.qlIndexFixing($BB$1,AV319,TRUE,Trigger)</f>
        <v>1.7381460326602811E-4</v>
      </c>
      <c r="BA319" s="188">
        <f t="shared" si="23"/>
        <v>-2.5823917569551331E-2</v>
      </c>
    </row>
    <row r="320" spans="47:53" ht="11.25" customHeight="1" x14ac:dyDescent="0.25">
      <c r="AU320" s="28" t="s">
        <v>99</v>
      </c>
      <c r="AV320" s="29">
        <f>_xll.qlInterestRateIndexFixingDate(IborIndex&amp;Tenor,AW320,Trigger)</f>
        <v>42696</v>
      </c>
      <c r="AW320" s="29">
        <f>_xll.qlCalendarAdvance(Calendar,AW319,AU320,"f",,Trigger)</f>
        <v>42698</v>
      </c>
      <c r="AX320" s="29">
        <f>_xll.qlInterestRateIndexMaturity(IborIndex&amp;Tenor,AW320,Trigger)</f>
        <v>42790</v>
      </c>
      <c r="AY320" s="66">
        <f>_xll.qlIndexFixing($Z$5,AV320,TRUE,Trigger)</f>
        <v>1.7489080791316635E-4</v>
      </c>
      <c r="AZ320" s="66">
        <f>_xll.qlIndexFixing($BB$1,AV320,TRUE,Trigger)</f>
        <v>1.7713590543931508E-4</v>
      </c>
      <c r="BA320" s="188">
        <f t="shared" si="23"/>
        <v>-2.2450975261487267E-2</v>
      </c>
    </row>
    <row r="321" spans="47:53" ht="11.25" customHeight="1" x14ac:dyDescent="0.25">
      <c r="AU321" s="28" t="s">
        <v>99</v>
      </c>
      <c r="AV321" s="29">
        <f>_xll.qlInterestRateIndexFixingDate(IborIndex&amp;Tenor,AW321,Trigger)</f>
        <v>42697</v>
      </c>
      <c r="AW321" s="29">
        <f>_xll.qlCalendarAdvance(Calendar,AW320,AU321,"f",,Trigger)</f>
        <v>42699</v>
      </c>
      <c r="AX321" s="29">
        <f>_xll.qlInterestRateIndexMaturity(IborIndex&amp;Tenor,AW321,Trigger)</f>
        <v>42793</v>
      </c>
      <c r="AY321" s="66">
        <f>_xll.qlIndexFixing($Z$5,AV321,TRUE,Trigger)</f>
        <v>1.8254894821725045E-4</v>
      </c>
      <c r="AZ321" s="66">
        <f>_xll.qlIndexFixing($BB$1,AV321,TRUE,Trigger)</f>
        <v>1.8383120953820311E-4</v>
      </c>
      <c r="BA321" s="188">
        <f t="shared" si="23"/>
        <v>-1.282261320952662E-2</v>
      </c>
    </row>
    <row r="322" spans="47:53" ht="11.25" customHeight="1" x14ac:dyDescent="0.25">
      <c r="AU322" s="28" t="s">
        <v>99</v>
      </c>
      <c r="AV322" s="29">
        <f>_xll.qlInterestRateIndexFixingDate(IborIndex&amp;Tenor,AW322,Trigger)</f>
        <v>42698</v>
      </c>
      <c r="AW322" s="29">
        <f>_xll.qlCalendarAdvance(Calendar,AW321,AU322,"f",,Trigger)</f>
        <v>42702</v>
      </c>
      <c r="AX322" s="29">
        <f>_xll.qlInterestRateIndexMaturity(IborIndex&amp;Tenor,AW322,Trigger)</f>
        <v>42794</v>
      </c>
      <c r="AY322" s="66">
        <f>_xll.qlIndexFixing($Z$5,AV322,TRUE,Trigger)</f>
        <v>1.8967324942317185E-4</v>
      </c>
      <c r="AZ322" s="66">
        <f>_xll.qlIndexFixing($BB$1,AV322,TRUE,Trigger)</f>
        <v>1.9071586795381341E-4</v>
      </c>
      <c r="BA322" s="188">
        <f t="shared" si="23"/>
        <v>-1.0426185306415623E-2</v>
      </c>
    </row>
    <row r="323" spans="47:53" ht="11.25" customHeight="1" x14ac:dyDescent="0.25">
      <c r="AU323" s="28" t="s">
        <v>99</v>
      </c>
      <c r="AV323" s="29">
        <f>_xll.qlInterestRateIndexFixingDate(IborIndex&amp;Tenor,AW323,Trigger)</f>
        <v>42699</v>
      </c>
      <c r="AW323" s="29">
        <f>_xll.qlCalendarAdvance(Calendar,AW322,AU323,"f",,Trigger)</f>
        <v>42703</v>
      </c>
      <c r="AX323" s="29">
        <f>_xll.qlInterestRateIndexMaturity(IborIndex&amp;Tenor,AW323,Trigger)</f>
        <v>42794</v>
      </c>
      <c r="AY323" s="66">
        <f>_xll.qlIndexFixing($Z$5,AV323,TRUE,Trigger)</f>
        <v>1.9140662685153913E-4</v>
      </c>
      <c r="AZ323" s="66">
        <f>_xll.qlIndexFixing($BB$1,AV323,TRUE,Trigger)</f>
        <v>1.9246648304994783E-4</v>
      </c>
      <c r="BA323" s="188">
        <f t="shared" ref="BA323:BA386" si="24">(AY323-AZ323)*10000</f>
        <v>-1.0598561984086988E-2</v>
      </c>
    </row>
    <row r="324" spans="47:53" ht="11.25" customHeight="1" x14ac:dyDescent="0.25">
      <c r="AU324" s="28" t="s">
        <v>99</v>
      </c>
      <c r="AV324" s="29">
        <f>_xll.qlInterestRateIndexFixingDate(IborIndex&amp;Tenor,AW324,Trigger)</f>
        <v>42702</v>
      </c>
      <c r="AW324" s="29">
        <f>_xll.qlCalendarAdvance(Calendar,AW323,AU324,"f",,Trigger)</f>
        <v>42704</v>
      </c>
      <c r="AX324" s="29">
        <f>_xll.qlInterestRateIndexMaturity(IborIndex&amp;Tenor,AW324,Trigger)</f>
        <v>42794</v>
      </c>
      <c r="AY324" s="66">
        <f>_xll.qlIndexFixing($Z$5,AV324,TRUE,Trigger)</f>
        <v>1.9315148166221263E-4</v>
      </c>
      <c r="AZ324" s="66">
        <f>_xll.qlIndexFixing($BB$1,AV324,TRUE,Trigger)</f>
        <v>1.942292513037458E-4</v>
      </c>
      <c r="BA324" s="188">
        <f t="shared" si="24"/>
        <v>-1.0777696415331661E-2</v>
      </c>
    </row>
    <row r="325" spans="47:53" ht="11.25" customHeight="1" x14ac:dyDescent="0.25">
      <c r="AU325" s="28" t="s">
        <v>99</v>
      </c>
      <c r="AV325" s="29">
        <f>_xll.qlInterestRateIndexFixingDate(IborIndex&amp;Tenor,AW325,Trigger)</f>
        <v>42703</v>
      </c>
      <c r="AW325" s="29">
        <f>_xll.qlCalendarAdvance(Calendar,AW324,AU325,"f",,Trigger)</f>
        <v>42705</v>
      </c>
      <c r="AX325" s="29">
        <f>_xll.qlInterestRateIndexMaturity(IborIndex&amp;Tenor,AW325,Trigger)</f>
        <v>42795</v>
      </c>
      <c r="AY325" s="66">
        <f>_xll.qlIndexFixing($Z$5,AV325,TRUE,Trigger)</f>
        <v>1.969122831555481E-4</v>
      </c>
      <c r="AZ325" s="66">
        <f>_xll.qlIndexFixing($BB$1,AV325,TRUE,Trigger)</f>
        <v>1.9772394365524804E-4</v>
      </c>
      <c r="BA325" s="188">
        <f t="shared" si="24"/>
        <v>-8.1166049969993992E-3</v>
      </c>
    </row>
    <row r="326" spans="47:53" ht="11.25" customHeight="1" x14ac:dyDescent="0.25">
      <c r="AU326" s="28" t="s">
        <v>99</v>
      </c>
      <c r="AV326" s="29">
        <f>_xll.qlInterestRateIndexFixingDate(IborIndex&amp;Tenor,AW326,Trigger)</f>
        <v>42704</v>
      </c>
      <c r="AW326" s="29">
        <f>_xll.qlCalendarAdvance(Calendar,AW325,AU326,"f",,Trigger)</f>
        <v>42706</v>
      </c>
      <c r="AX326" s="29">
        <f>_xll.qlInterestRateIndexMaturity(IborIndex&amp;Tenor,AW326,Trigger)</f>
        <v>42796</v>
      </c>
      <c r="AY326" s="66">
        <f>_xll.qlIndexFixing($Z$5,AV326,TRUE,Trigger)</f>
        <v>2.0068771069237101E-4</v>
      </c>
      <c r="AZ326" s="66">
        <f>_xll.qlIndexFixing($BB$1,AV326,TRUE,Trigger)</f>
        <v>2.0125073348165046E-4</v>
      </c>
      <c r="BA326" s="188">
        <f t="shared" si="24"/>
        <v>-5.6302278927944371E-3</v>
      </c>
    </row>
    <row r="327" spans="47:53" ht="11.25" customHeight="1" x14ac:dyDescent="0.25">
      <c r="AU327" s="28" t="s">
        <v>99</v>
      </c>
      <c r="AV327" s="29">
        <f>_xll.qlInterestRateIndexFixingDate(IborIndex&amp;Tenor,AW327,Trigger)</f>
        <v>42705</v>
      </c>
      <c r="AW327" s="29">
        <f>_xll.qlCalendarAdvance(Calendar,AW326,AU327,"f",,Trigger)</f>
        <v>42709</v>
      </c>
      <c r="AX327" s="29">
        <f>_xll.qlInterestRateIndexMaturity(IborIndex&amp;Tenor,AW327,Trigger)</f>
        <v>42800</v>
      </c>
      <c r="AY327" s="66">
        <f>_xll.qlIndexFixing($Z$5,AV327,TRUE,Trigger)</f>
        <v>2.1409726350466661E-4</v>
      </c>
      <c r="AZ327" s="66">
        <f>_xll.qlIndexFixing($BB$1,AV327,TRUE,Trigger)</f>
        <v>2.1384828248600712E-4</v>
      </c>
      <c r="BA327" s="188">
        <f t="shared" si="24"/>
        <v>2.489810186594838E-3</v>
      </c>
    </row>
    <row r="328" spans="47:53" ht="11.25" customHeight="1" x14ac:dyDescent="0.25">
      <c r="AU328" s="28" t="s">
        <v>99</v>
      </c>
      <c r="AV328" s="29">
        <f>_xll.qlInterestRateIndexFixingDate(IborIndex&amp;Tenor,AW328,Trigger)</f>
        <v>42706</v>
      </c>
      <c r="AW328" s="29">
        <f>_xll.qlCalendarAdvance(Calendar,AW327,AU328,"f",,Trigger)</f>
        <v>42710</v>
      </c>
      <c r="AX328" s="29">
        <f>_xll.qlInterestRateIndexMaturity(IborIndex&amp;Tenor,AW328,Trigger)</f>
        <v>42800</v>
      </c>
      <c r="AY328" s="66">
        <f>_xll.qlIndexFixing($Z$5,AV328,TRUE,Trigger)</f>
        <v>2.1593275476572416E-4</v>
      </c>
      <c r="AZ328" s="66">
        <f>_xll.qlIndexFixing($BB$1,AV328,TRUE,Trigger)</f>
        <v>2.1568851752995499E-4</v>
      </c>
      <c r="BA328" s="188">
        <f t="shared" si="24"/>
        <v>2.4423723576916245E-3</v>
      </c>
    </row>
    <row r="329" spans="47:53" ht="11.25" customHeight="1" x14ac:dyDescent="0.25">
      <c r="AU329" s="28" t="s">
        <v>99</v>
      </c>
      <c r="AV329" s="29">
        <f>_xll.qlInterestRateIndexFixingDate(IborIndex&amp;Tenor,AW329,Trigger)</f>
        <v>42709</v>
      </c>
      <c r="AW329" s="29">
        <f>_xll.qlCalendarAdvance(Calendar,AW328,AU329,"f",,Trigger)</f>
        <v>42711</v>
      </c>
      <c r="AX329" s="29">
        <f>_xll.qlInterestRateIndexMaturity(IborIndex&amp;Tenor,AW329,Trigger)</f>
        <v>42801</v>
      </c>
      <c r="AY329" s="66">
        <f>_xll.qlIndexFixing($Z$5,AV329,TRUE,Trigger)</f>
        <v>2.1977910856829652E-4</v>
      </c>
      <c r="AZ329" s="66">
        <f>_xll.qlIndexFixing($BB$1,AV329,TRUE,Trigger)</f>
        <v>2.193830322525514E-4</v>
      </c>
      <c r="BA329" s="188">
        <f t="shared" si="24"/>
        <v>3.960763157451197E-3</v>
      </c>
    </row>
    <row r="330" spans="47:53" ht="11.25" customHeight="1" x14ac:dyDescent="0.25">
      <c r="AU330" s="28" t="s">
        <v>99</v>
      </c>
      <c r="AV330" s="29">
        <f>_xll.qlInterestRateIndexFixingDate(IborIndex&amp;Tenor,AW330,Trigger)</f>
        <v>42710</v>
      </c>
      <c r="AW330" s="29">
        <f>_xll.qlCalendarAdvance(Calendar,AW329,AU330,"f",,Trigger)</f>
        <v>42712</v>
      </c>
      <c r="AX330" s="29">
        <f>_xll.qlInterestRateIndexMaturity(IborIndex&amp;Tenor,AW330,Trigger)</f>
        <v>42802</v>
      </c>
      <c r="AY330" s="66">
        <f>_xll.qlIndexFixing($Z$5,AV330,TRUE,Trigger)</f>
        <v>2.2363919957957279E-4</v>
      </c>
      <c r="AZ330" s="66">
        <f>_xll.qlIndexFixing($BB$1,AV330,TRUE,Trigger)</f>
        <v>2.2311253947648879E-4</v>
      </c>
      <c r="BA330" s="188">
        <f t="shared" si="24"/>
        <v>5.2666010308399791E-3</v>
      </c>
    </row>
    <row r="331" spans="47:53" ht="11.25" customHeight="1" x14ac:dyDescent="0.25">
      <c r="AU331" s="28" t="s">
        <v>99</v>
      </c>
      <c r="AV331" s="29">
        <f>_xll.qlInterestRateIndexFixingDate(IborIndex&amp;Tenor,AW331,Trigger)</f>
        <v>42711</v>
      </c>
      <c r="AW331" s="29">
        <f>_xll.qlCalendarAdvance(Calendar,AW330,AU331,"f",,Trigger)</f>
        <v>42713</v>
      </c>
      <c r="AX331" s="29">
        <f>_xll.qlInterestRateIndexMaturity(IborIndex&amp;Tenor,AW331,Trigger)</f>
        <v>42803</v>
      </c>
      <c r="AY331" s="66">
        <f>_xll.qlIndexFixing($Z$5,AV331,TRUE,Trigger)</f>
        <v>2.2751287603028914E-4</v>
      </c>
      <c r="AZ331" s="66">
        <f>_xll.qlIndexFixing($BB$1,AV331,TRUE,Trigger)</f>
        <v>2.2687752171890452E-4</v>
      </c>
      <c r="BA331" s="188">
        <f t="shared" si="24"/>
        <v>6.3535431138461718E-3</v>
      </c>
    </row>
    <row r="332" spans="47:53" ht="11.25" customHeight="1" x14ac:dyDescent="0.25">
      <c r="AU332" s="28" t="s">
        <v>99</v>
      </c>
      <c r="AV332" s="29">
        <f>_xll.qlInterestRateIndexFixingDate(IborIndex&amp;Tenor,AW332,Trigger)</f>
        <v>42712</v>
      </c>
      <c r="AW332" s="29">
        <f>_xll.qlCalendarAdvance(Calendar,AW331,AU332,"f",,Trigger)</f>
        <v>42716</v>
      </c>
      <c r="AX332" s="29">
        <f>_xll.qlInterestRateIndexMaturity(IborIndex&amp;Tenor,AW332,Trigger)</f>
        <v>42807</v>
      </c>
      <c r="AY332" s="66">
        <f>_xll.qlIndexFixing($Z$5,AV332,TRUE,Trigger)</f>
        <v>2.4119033587662668E-4</v>
      </c>
      <c r="AZ332" s="66">
        <f>_xll.qlIndexFixing($BB$1,AV332,TRUE,Trigger)</f>
        <v>2.4035306803036363E-4</v>
      </c>
      <c r="BA332" s="188">
        <f t="shared" si="24"/>
        <v>8.3726784626305117E-3</v>
      </c>
    </row>
    <row r="333" spans="47:53" ht="11.25" customHeight="1" x14ac:dyDescent="0.25">
      <c r="AU333" s="28" t="s">
        <v>99</v>
      </c>
      <c r="AV333" s="29">
        <f>_xll.qlInterestRateIndexFixingDate(IborIndex&amp;Tenor,AW333,Trigger)</f>
        <v>42713</v>
      </c>
      <c r="AW333" s="29">
        <f>_xll.qlCalendarAdvance(Calendar,AW332,AU333,"f",,Trigger)</f>
        <v>42717</v>
      </c>
      <c r="AX333" s="29">
        <f>_xll.qlInterestRateIndexMaturity(IborIndex&amp;Tenor,AW333,Trigger)</f>
        <v>42807</v>
      </c>
      <c r="AY333" s="66">
        <f>_xll.qlIndexFixing($Z$5,AV333,TRUE,Trigger)</f>
        <v>2.4314036463124467E-4</v>
      </c>
      <c r="AZ333" s="66">
        <f>_xll.qlIndexFixing($BB$1,AV333,TRUE,Trigger)</f>
        <v>2.4230185122942061E-4</v>
      </c>
      <c r="BA333" s="188">
        <f t="shared" si="24"/>
        <v>8.385134018240592E-3</v>
      </c>
    </row>
    <row r="334" spans="47:53" ht="11.25" customHeight="1" x14ac:dyDescent="0.25">
      <c r="AU334" s="28" t="s">
        <v>99</v>
      </c>
      <c r="AV334" s="29">
        <f>_xll.qlInterestRateIndexFixingDate(IborIndex&amp;Tenor,AW334,Trigger)</f>
        <v>42716</v>
      </c>
      <c r="AW334" s="29">
        <f>_xll.qlCalendarAdvance(Calendar,AW333,AU334,"f",,Trigger)</f>
        <v>42718</v>
      </c>
      <c r="AX334" s="29">
        <f>_xll.qlInterestRateIndexMaturity(IborIndex&amp;Tenor,AW334,Trigger)</f>
        <v>42808</v>
      </c>
      <c r="AY334" s="66">
        <f>_xll.qlIndexFixing($Z$5,AV334,TRUE,Trigger)</f>
        <v>2.4707965550962996E-4</v>
      </c>
      <c r="AZ334" s="66">
        <f>_xll.qlIndexFixing($BB$1,AV334,TRUE,Trigger)</f>
        <v>2.4625144636392093E-4</v>
      </c>
      <c r="BA334" s="188">
        <f t="shared" si="24"/>
        <v>8.282091457090246E-3</v>
      </c>
    </row>
    <row r="335" spans="47:53" ht="11.25" customHeight="1" x14ac:dyDescent="0.25">
      <c r="AU335" s="28" t="s">
        <v>99</v>
      </c>
      <c r="AV335" s="29">
        <f>_xll.qlInterestRateIndexFixingDate(IborIndex&amp;Tenor,AW335,Trigger)</f>
        <v>42717</v>
      </c>
      <c r="AW335" s="29">
        <f>_xll.qlCalendarAdvance(Calendar,AW334,AU335,"f",,Trigger)</f>
        <v>42719</v>
      </c>
      <c r="AX335" s="29">
        <f>_xll.qlInterestRateIndexMaturity(IborIndex&amp;Tenor,AW335,Trigger)</f>
        <v>42809</v>
      </c>
      <c r="AY335" s="66">
        <f>_xll.qlIndexFixing($Z$5,AV335,TRUE,Trigger)</f>
        <v>2.5103159946482378E-4</v>
      </c>
      <c r="AZ335" s="66">
        <f>_xll.qlIndexFixing($BB$1,AV335,TRUE,Trigger)</f>
        <v>2.5023941165702723E-4</v>
      </c>
      <c r="BA335" s="188">
        <f t="shared" si="24"/>
        <v>7.9218780779655162E-3</v>
      </c>
    </row>
    <row r="336" spans="47:53" ht="11.25" customHeight="1" x14ac:dyDescent="0.25">
      <c r="AU336" s="28" t="s">
        <v>99</v>
      </c>
      <c r="AV336" s="29">
        <f>_xll.qlInterestRateIndexFixingDate(IborIndex&amp;Tenor,AW336,Trigger)</f>
        <v>42718</v>
      </c>
      <c r="AW336" s="29">
        <f>_xll.qlCalendarAdvance(Calendar,AW335,AU336,"f",,Trigger)</f>
        <v>42720</v>
      </c>
      <c r="AX336" s="29">
        <f>_xll.qlInterestRateIndexMaturity(IborIndex&amp;Tenor,AW336,Trigger)</f>
        <v>42810</v>
      </c>
      <c r="AY336" s="66">
        <f>_xll.qlIndexFixing($Z$5,AV336,TRUE,Trigger)</f>
        <v>2.5499603747469735E-4</v>
      </c>
      <c r="AZ336" s="66">
        <f>_xll.qlIndexFixing($BB$1,AV336,TRUE,Trigger)</f>
        <v>2.5426622964719314E-4</v>
      </c>
      <c r="BA336" s="188">
        <f t="shared" si="24"/>
        <v>7.2980782750420303E-3</v>
      </c>
    </row>
    <row r="337" spans="47:53" ht="11.25" customHeight="1" x14ac:dyDescent="0.25">
      <c r="AU337" s="28" t="s">
        <v>99</v>
      </c>
      <c r="AV337" s="29">
        <f>_xll.qlInterestRateIndexFixingDate(IborIndex&amp;Tenor,AW337,Trigger)</f>
        <v>42719</v>
      </c>
      <c r="AW337" s="29">
        <f>_xll.qlCalendarAdvance(Calendar,AW336,AU337,"f",,Trigger)</f>
        <v>42723</v>
      </c>
      <c r="AX337" s="29">
        <f>_xll.qlInterestRateIndexMaturity(IborIndex&amp;Tenor,AW337,Trigger)</f>
        <v>42814</v>
      </c>
      <c r="AY337" s="66">
        <f>_xll.qlIndexFixing($Z$5,AV337,TRUE,Trigger)</f>
        <v>2.6890168862142024E-4</v>
      </c>
      <c r="AZ337" s="66">
        <f>_xll.qlIndexFixing($BB$1,AV337,TRUE,Trigger)</f>
        <v>2.6869304814773116E-4</v>
      </c>
      <c r="BA337" s="188">
        <f t="shared" si="24"/>
        <v>2.0864047368908054E-3</v>
      </c>
    </row>
    <row r="338" spans="47:53" ht="11.25" customHeight="1" x14ac:dyDescent="0.25">
      <c r="AU338" s="28" t="s">
        <v>99</v>
      </c>
      <c r="AV338" s="29">
        <f>_xll.qlInterestRateIndexFixingDate(IborIndex&amp;Tenor,AW338,Trigger)</f>
        <v>42720</v>
      </c>
      <c r="AW338" s="29">
        <f>_xll.qlCalendarAdvance(Calendar,AW337,AU338,"f",,Trigger)</f>
        <v>42724</v>
      </c>
      <c r="AX338" s="29">
        <f>_xll.qlInterestRateIndexMaturity(IborIndex&amp;Tenor,AW338,Trigger)</f>
        <v>42814</v>
      </c>
      <c r="AY338" s="66">
        <f>_xll.qlIndexFixing($Z$5,AV338,TRUE,Trigger)</f>
        <v>2.7097551334431813E-4</v>
      </c>
      <c r="AZ338" s="66">
        <f>_xll.qlIndexFixing($BB$1,AV338,TRUE,Trigger)</f>
        <v>2.7077167933686752E-4</v>
      </c>
      <c r="BA338" s="188">
        <f t="shared" si="24"/>
        <v>2.0383400745060953E-3</v>
      </c>
    </row>
    <row r="339" spans="47:53" ht="11.25" customHeight="1" x14ac:dyDescent="0.25">
      <c r="AU339" s="28" t="s">
        <v>99</v>
      </c>
      <c r="AV339" s="29">
        <f>_xll.qlInterestRateIndexFixingDate(IborIndex&amp;Tenor,AW339,Trigger)</f>
        <v>42723</v>
      </c>
      <c r="AW339" s="29">
        <f>_xll.qlCalendarAdvance(Calendar,AW338,AU339,"f",,Trigger)</f>
        <v>42725</v>
      </c>
      <c r="AX339" s="29">
        <f>_xll.qlInterestRateIndexMaturity(IborIndex&amp;Tenor,AW339,Trigger)</f>
        <v>42815</v>
      </c>
      <c r="AY339" s="66">
        <f>_xll.qlIndexFixing($Z$5,AV339,TRUE,Trigger)</f>
        <v>2.7500000002422809E-4</v>
      </c>
      <c r="AZ339" s="66">
        <f>_xll.qlIndexFixing($BB$1,AV339,TRUE,Trigger)</f>
        <v>2.7499999891933413E-4</v>
      </c>
      <c r="BA339" s="188">
        <f t="shared" si="24"/>
        <v>1.1048939541069558E-8</v>
      </c>
    </row>
    <row r="340" spans="47:53" ht="11.25" customHeight="1" x14ac:dyDescent="0.25">
      <c r="AU340" s="28" t="s">
        <v>99</v>
      </c>
      <c r="AV340" s="29">
        <f>_xll.qlInterestRateIndexFixingDate(IborIndex&amp;Tenor,AW340,Trigger)</f>
        <v>42724</v>
      </c>
      <c r="AW340" s="29">
        <f>_xll.qlCalendarAdvance(Calendar,AW339,AU340,"f",,Trigger)</f>
        <v>42726</v>
      </c>
      <c r="AX340" s="29">
        <f>_xll.qlInterestRateIndexMaturity(IborIndex&amp;Tenor,AW340,Trigger)</f>
        <v>42816</v>
      </c>
      <c r="AY340" s="66">
        <f>_xll.qlIndexFixing($Z$5,AV340,TRUE,Trigger)</f>
        <v>2.7904537536560525E-4</v>
      </c>
      <c r="AZ340" s="66">
        <f>_xll.qlIndexFixing($BB$1,AV340,TRUE,Trigger)</f>
        <v>2.7926984813131384E-4</v>
      </c>
      <c r="BA340" s="188">
        <f t="shared" si="24"/>
        <v>-2.2447276570858321E-3</v>
      </c>
    </row>
    <row r="341" spans="47:53" ht="11.25" customHeight="1" x14ac:dyDescent="0.25">
      <c r="AU341" s="28" t="s">
        <v>99</v>
      </c>
      <c r="AV341" s="29">
        <f>_xll.qlInterestRateIndexFixingDate(IborIndex&amp;Tenor,AW341,Trigger)</f>
        <v>42725</v>
      </c>
      <c r="AW341" s="29">
        <f>_xll.qlCalendarAdvance(Calendar,AW340,AU341,"f",,Trigger)</f>
        <v>42727</v>
      </c>
      <c r="AX341" s="29">
        <f>_xll.qlInterestRateIndexMaturity(IborIndex&amp;Tenor,AW341,Trigger)</f>
        <v>42817</v>
      </c>
      <c r="AY341" s="66">
        <f>_xll.qlIndexFixing($Z$5,AV341,TRUE,Trigger)</f>
        <v>2.8312066431102068E-4</v>
      </c>
      <c r="AZ341" s="66">
        <f>_xll.qlIndexFixing($BB$1,AV341,TRUE,Trigger)</f>
        <v>2.8358061784938826E-4</v>
      </c>
      <c r="BA341" s="188">
        <f t="shared" si="24"/>
        <v>-4.5995353836758568E-3</v>
      </c>
    </row>
    <row r="342" spans="47:53" ht="11.25" customHeight="1" x14ac:dyDescent="0.25">
      <c r="AU342" s="28" t="s">
        <v>99</v>
      </c>
      <c r="AV342" s="29">
        <f>_xll.qlInterestRateIndexFixingDate(IborIndex&amp;Tenor,AW342,Trigger)</f>
        <v>42726</v>
      </c>
      <c r="AW342" s="29">
        <f>_xll.qlCalendarAdvance(Calendar,AW341,AU342,"f",,Trigger)</f>
        <v>42731</v>
      </c>
      <c r="AX342" s="29">
        <f>_xll.qlInterestRateIndexMaturity(IborIndex&amp;Tenor,AW342,Trigger)</f>
        <v>42821</v>
      </c>
      <c r="AY342" s="66">
        <f>_xll.qlIndexFixing($Z$5,AV342,TRUE,Trigger)</f>
        <v>2.997121479673126E-4</v>
      </c>
      <c r="AZ342" s="66">
        <f>_xll.qlIndexFixing($BB$1,AV342,TRUE,Trigger)</f>
        <v>3.0121635248026024E-4</v>
      </c>
      <c r="BA342" s="188">
        <f t="shared" si="24"/>
        <v>-1.5042045129476378E-2</v>
      </c>
    </row>
    <row r="343" spans="47:53" ht="11.25" customHeight="1" x14ac:dyDescent="0.25">
      <c r="AU343" s="28" t="s">
        <v>99</v>
      </c>
      <c r="AV343" s="29">
        <f>_xll.qlInterestRateIndexFixingDate(IborIndex&amp;Tenor,AW343,Trigger)</f>
        <v>42727</v>
      </c>
      <c r="AW343" s="29">
        <f>_xll.qlCalendarAdvance(Calendar,AW342,AU343,"f",,Trigger)</f>
        <v>42732</v>
      </c>
      <c r="AX343" s="29">
        <f>_xll.qlInterestRateIndexMaturity(IborIndex&amp;Tenor,AW343,Trigger)</f>
        <v>42822</v>
      </c>
      <c r="AY343" s="66">
        <f>_xll.qlIndexFixing($Z$5,AV343,TRUE,Trigger)</f>
        <v>3.039303699496898E-4</v>
      </c>
      <c r="AZ343" s="66">
        <f>_xll.qlIndexFixing($BB$1,AV343,TRUE,Trigger)</f>
        <v>3.0571931273293274E-4</v>
      </c>
      <c r="BA343" s="188">
        <f t="shared" si="24"/>
        <v>-1.7889427832429305E-2</v>
      </c>
    </row>
    <row r="344" spans="47:53" ht="11.25" customHeight="1" x14ac:dyDescent="0.25">
      <c r="AU344" s="28" t="s">
        <v>99</v>
      </c>
      <c r="AV344" s="29">
        <f>_xll.qlInterestRateIndexFixingDate(IborIndex&amp;Tenor,AW344,Trigger)</f>
        <v>42731</v>
      </c>
      <c r="AW344" s="29">
        <f>_xll.qlCalendarAdvance(Calendar,AW343,AU344,"f",,Trigger)</f>
        <v>42733</v>
      </c>
      <c r="AX344" s="29">
        <f>_xll.qlInterestRateIndexMaturity(IborIndex&amp;Tenor,AW344,Trigger)</f>
        <v>42823</v>
      </c>
      <c r="AY344" s="66">
        <f>_xll.qlIndexFixing($Z$5,AV344,TRUE,Trigger)</f>
        <v>3.0817582845443781E-4</v>
      </c>
      <c r="AZ344" s="66">
        <f>_xll.qlIndexFixing($BB$1,AV344,TRUE,Trigger)</f>
        <v>3.1025822867736252E-4</v>
      </c>
      <c r="BA344" s="188">
        <f t="shared" si="24"/>
        <v>-2.0824002229247185E-2</v>
      </c>
    </row>
    <row r="345" spans="47:53" ht="11.25" customHeight="1" x14ac:dyDescent="0.25">
      <c r="AU345" s="28" t="s">
        <v>99</v>
      </c>
      <c r="AV345" s="29">
        <f>_xll.qlInterestRateIndexFixingDate(IborIndex&amp;Tenor,AW345,Trigger)</f>
        <v>42732</v>
      </c>
      <c r="AW345" s="29">
        <f>_xll.qlCalendarAdvance(Calendar,AW344,AU345,"f",,Trigger)</f>
        <v>42734</v>
      </c>
      <c r="AX345" s="29">
        <f>_xll.qlInterestRateIndexMaturity(IborIndex&amp;Tenor,AW345,Trigger)</f>
        <v>42825</v>
      </c>
      <c r="AY345" s="66">
        <f>_xll.qlIndexFixing($Z$5,AV345,TRUE,Trigger)</f>
        <v>3.1466889376273623E-4</v>
      </c>
      <c r="AZ345" s="66">
        <f>_xll.qlIndexFixing($BB$1,AV345,TRUE,Trigger)</f>
        <v>3.1713448076235826E-4</v>
      </c>
      <c r="BA345" s="188">
        <f t="shared" si="24"/>
        <v>-2.4655869996220301E-2</v>
      </c>
    </row>
    <row r="346" spans="47:53" ht="11.25" customHeight="1" x14ac:dyDescent="0.25">
      <c r="AU346" s="28" t="s">
        <v>99</v>
      </c>
      <c r="AV346" s="29">
        <f>_xll.qlInterestRateIndexFixingDate(IborIndex&amp;Tenor,AW346,Trigger)</f>
        <v>42733</v>
      </c>
      <c r="AW346" s="29">
        <f>_xll.qlCalendarAdvance(Calendar,AW345,AU346,"f",,Trigger)</f>
        <v>42737</v>
      </c>
      <c r="AX346" s="29">
        <f>_xll.qlInterestRateIndexMaturity(IborIndex&amp;Tenor,AW346,Trigger)</f>
        <v>42828</v>
      </c>
      <c r="AY346" s="66">
        <f>_xll.qlIndexFixing($Z$5,AV346,TRUE,Trigger)</f>
        <v>3.2771885950724685E-4</v>
      </c>
      <c r="AZ346" s="66">
        <f>_xll.qlIndexFixing($BB$1,AV346,TRUE,Trigger)</f>
        <v>3.0458853491443572E-4</v>
      </c>
      <c r="BA346" s="188">
        <f t="shared" si="24"/>
        <v>0.2313032459281113</v>
      </c>
    </row>
    <row r="347" spans="47:53" ht="11.25" customHeight="1" x14ac:dyDescent="0.25">
      <c r="AU347" s="28" t="s">
        <v>99</v>
      </c>
      <c r="AV347" s="29">
        <f>_xll.qlInterestRateIndexFixingDate(IborIndex&amp;Tenor,AW347,Trigger)</f>
        <v>42734</v>
      </c>
      <c r="AW347" s="29">
        <f>_xll.qlCalendarAdvance(Calendar,AW346,AU347,"f",,Trigger)</f>
        <v>42738</v>
      </c>
      <c r="AX347" s="29">
        <f>_xll.qlInterestRateIndexMaturity(IborIndex&amp;Tenor,AW347,Trigger)</f>
        <v>42828</v>
      </c>
      <c r="AY347" s="66">
        <f>_xll.qlIndexFixing($Z$5,AV347,TRUE,Trigger)</f>
        <v>3.2979553307566079E-4</v>
      </c>
      <c r="AZ347" s="66">
        <f>_xll.qlIndexFixing($BB$1,AV347,TRUE,Trigger)</f>
        <v>3.0666094773224017E-4</v>
      </c>
      <c r="BA347" s="188">
        <f t="shared" si="24"/>
        <v>0.23134585343420611</v>
      </c>
    </row>
    <row r="348" spans="47:53" ht="11.25" customHeight="1" x14ac:dyDescent="0.25">
      <c r="AU348" s="28" t="s">
        <v>99</v>
      </c>
      <c r="AV348" s="29">
        <f>_xll.qlInterestRateIndexFixingDate(IborIndex&amp;Tenor,AW348,Trigger)</f>
        <v>42737</v>
      </c>
      <c r="AW348" s="29">
        <f>_xll.qlCalendarAdvance(Calendar,AW347,AU348,"f",,Trigger)</f>
        <v>42739</v>
      </c>
      <c r="AX348" s="29">
        <f>_xll.qlInterestRateIndexMaturity(IborIndex&amp;Tenor,AW348,Trigger)</f>
        <v>42829</v>
      </c>
      <c r="AY348" s="66">
        <f>_xll.qlIndexFixing($Z$5,AV348,TRUE,Trigger)</f>
        <v>3.3419468308881761E-4</v>
      </c>
      <c r="AZ348" s="66">
        <f>_xll.qlIndexFixing($BB$1,AV348,TRUE,Trigger)</f>
        <v>3.1139818894487803E-4</v>
      </c>
      <c r="BA348" s="188">
        <f t="shared" si="24"/>
        <v>0.22796494143939583</v>
      </c>
    </row>
    <row r="349" spans="47:53" ht="11.25" customHeight="1" x14ac:dyDescent="0.25">
      <c r="AU349" s="28" t="s">
        <v>99</v>
      </c>
      <c r="AV349" s="29">
        <f>_xll.qlInterestRateIndexFixingDate(IborIndex&amp;Tenor,AW349,Trigger)</f>
        <v>42738</v>
      </c>
      <c r="AW349" s="29">
        <f>_xll.qlCalendarAdvance(Calendar,AW348,AU349,"f",,Trigger)</f>
        <v>42740</v>
      </c>
      <c r="AX349" s="29">
        <f>_xll.qlInterestRateIndexMaturity(IborIndex&amp;Tenor,AW349,Trigger)</f>
        <v>42830</v>
      </c>
      <c r="AY349" s="66">
        <f>_xll.qlIndexFixing($Z$5,AV349,TRUE,Trigger)</f>
        <v>3.3861779629873467E-4</v>
      </c>
      <c r="AZ349" s="66">
        <f>_xll.qlIndexFixing($BB$1,AV349,TRUE,Trigger)</f>
        <v>3.1616559323488502E-4</v>
      </c>
      <c r="BA349" s="188">
        <f t="shared" si="24"/>
        <v>0.22452203063849652</v>
      </c>
    </row>
    <row r="350" spans="47:53" ht="11.25" customHeight="1" x14ac:dyDescent="0.25">
      <c r="AU350" s="28" t="s">
        <v>99</v>
      </c>
      <c r="AV350" s="29">
        <f>_xll.qlInterestRateIndexFixingDate(IborIndex&amp;Tenor,AW350,Trigger)</f>
        <v>42739</v>
      </c>
      <c r="AW350" s="29">
        <f>_xll.qlCalendarAdvance(Calendar,AW349,AU350,"f",,Trigger)</f>
        <v>42741</v>
      </c>
      <c r="AX350" s="29">
        <f>_xll.qlInterestRateIndexMaturity(IborIndex&amp;Tenor,AW350,Trigger)</f>
        <v>42831</v>
      </c>
      <c r="AY350" s="66">
        <f>_xll.qlIndexFixing($Z$5,AV350,TRUE,Trigger)</f>
        <v>3.4306439188913629E-4</v>
      </c>
      <c r="AZ350" s="66">
        <f>_xll.qlIndexFixing($BB$1,AV350,TRUE,Trigger)</f>
        <v>3.2096233311307287E-4</v>
      </c>
      <c r="BA350" s="188">
        <f t="shared" si="24"/>
        <v>0.22102058776063416</v>
      </c>
    </row>
    <row r="351" spans="47:53" ht="11.25" customHeight="1" x14ac:dyDescent="0.25">
      <c r="AU351" s="28" t="s">
        <v>99</v>
      </c>
      <c r="AV351" s="29">
        <f>_xll.qlInterestRateIndexFixingDate(IborIndex&amp;Tenor,AW351,Trigger)</f>
        <v>42740</v>
      </c>
      <c r="AW351" s="29">
        <f>_xll.qlCalendarAdvance(Calendar,AW350,AU351,"f",,Trigger)</f>
        <v>42744</v>
      </c>
      <c r="AX351" s="29">
        <f>_xll.qlInterestRateIndexMaturity(IborIndex&amp;Tenor,AW351,Trigger)</f>
        <v>42835</v>
      </c>
      <c r="AY351" s="66">
        <f>_xll.qlIndexFixing($Z$5,AV351,TRUE,Trigger)</f>
        <v>3.5899027191273452E-4</v>
      </c>
      <c r="AZ351" s="66">
        <f>_xll.qlIndexFixing($BB$1,AV351,TRUE,Trigger)</f>
        <v>3.3821638976241696E-4</v>
      </c>
      <c r="BA351" s="188">
        <f t="shared" si="24"/>
        <v>0.20773882150317555</v>
      </c>
    </row>
    <row r="352" spans="47:53" ht="11.25" customHeight="1" x14ac:dyDescent="0.25">
      <c r="AU352" s="28" t="s">
        <v>99</v>
      </c>
      <c r="AV352" s="29">
        <f>_xll.qlInterestRateIndexFixingDate(IborIndex&amp;Tenor,AW352,Trigger)</f>
        <v>42741</v>
      </c>
      <c r="AW352" s="29">
        <f>_xll.qlCalendarAdvance(Calendar,AW351,AU352,"f",,Trigger)</f>
        <v>42745</v>
      </c>
      <c r="AX352" s="29">
        <f>_xll.qlInterestRateIndexMaturity(IborIndex&amp;Tenor,AW352,Trigger)</f>
        <v>42835</v>
      </c>
      <c r="AY352" s="66">
        <f>_xll.qlIndexFixing($Z$5,AV352,TRUE,Trigger)</f>
        <v>3.6107586638589595E-4</v>
      </c>
      <c r="AZ352" s="66">
        <f>_xll.qlIndexFixing($BB$1,AV352,TRUE,Trigger)</f>
        <v>3.4042609848761174E-4</v>
      </c>
      <c r="BA352" s="188">
        <f t="shared" si="24"/>
        <v>0.2064976789828421</v>
      </c>
    </row>
    <row r="353" spans="47:53" ht="11.25" customHeight="1" x14ac:dyDescent="0.25">
      <c r="AU353" s="28" t="s">
        <v>99</v>
      </c>
      <c r="AV353" s="29">
        <f>_xll.qlInterestRateIndexFixingDate(IborIndex&amp;Tenor,AW353,Trigger)</f>
        <v>42744</v>
      </c>
      <c r="AW353" s="29">
        <f>_xll.qlCalendarAdvance(Calendar,AW352,AU353,"f",,Trigger)</f>
        <v>42746</v>
      </c>
      <c r="AX353" s="29">
        <f>_xll.qlInterestRateIndexMaturity(IborIndex&amp;Tenor,AW353,Trigger)</f>
        <v>42836</v>
      </c>
      <c r="AY353" s="66">
        <f>_xll.qlIndexFixing($Z$5,AV353,TRUE,Trigger)</f>
        <v>3.6563254625576747E-4</v>
      </c>
      <c r="AZ353" s="66">
        <f>_xll.qlIndexFixing($BB$1,AV353,TRUE,Trigger)</f>
        <v>3.4535710376815132E-4</v>
      </c>
      <c r="BA353" s="188">
        <f t="shared" si="24"/>
        <v>0.20275442487616147</v>
      </c>
    </row>
    <row r="354" spans="47:53" ht="11.25" customHeight="1" x14ac:dyDescent="0.25">
      <c r="AU354" s="28" t="s">
        <v>99</v>
      </c>
      <c r="AV354" s="29">
        <f>_xll.qlInterestRateIndexFixingDate(IborIndex&amp;Tenor,AW354,Trigger)</f>
        <v>42745</v>
      </c>
      <c r="AW354" s="29">
        <f>_xll.qlCalendarAdvance(Calendar,AW353,AU354,"f",,Trigger)</f>
        <v>42747</v>
      </c>
      <c r="AX354" s="29">
        <f>_xll.qlInterestRateIndexMaturity(IborIndex&amp;Tenor,AW354,Trigger)</f>
        <v>42837</v>
      </c>
      <c r="AY354" s="66">
        <f>_xll.qlIndexFixing($Z$5,AV354,TRUE,Trigger)</f>
        <v>3.702097543634153E-4</v>
      </c>
      <c r="AZ354" s="66">
        <f>_xll.qlIndexFixing($BB$1,AV354,TRUE,Trigger)</f>
        <v>3.5031247959871337E-4</v>
      </c>
      <c r="BA354" s="188">
        <f t="shared" si="24"/>
        <v>0.19897274764701933</v>
      </c>
    </row>
    <row r="355" spans="47:53" ht="11.25" customHeight="1" x14ac:dyDescent="0.25">
      <c r="AU355" s="28" t="s">
        <v>99</v>
      </c>
      <c r="AV355" s="29">
        <f>_xll.qlInterestRateIndexFixingDate(IborIndex&amp;Tenor,AW355,Trigger)</f>
        <v>42746</v>
      </c>
      <c r="AW355" s="29">
        <f>_xll.qlCalendarAdvance(Calendar,AW354,AU355,"f",,Trigger)</f>
        <v>42748</v>
      </c>
      <c r="AX355" s="29">
        <f>_xll.qlInterestRateIndexMaturity(IborIndex&amp;Tenor,AW355,Trigger)</f>
        <v>42838</v>
      </c>
      <c r="AY355" s="66">
        <f>_xll.qlIndexFixing($Z$5,AV355,TRUE,Trigger)</f>
        <v>3.7480698680703028E-4</v>
      </c>
      <c r="AZ355" s="66">
        <f>_xll.qlIndexFixing($BB$1,AV355,TRUE,Trigger)</f>
        <v>3.5529139846257607E-4</v>
      </c>
      <c r="BA355" s="188">
        <f t="shared" si="24"/>
        <v>0.19515588344454216</v>
      </c>
    </row>
    <row r="356" spans="47:53" ht="11.25" customHeight="1" x14ac:dyDescent="0.25">
      <c r="AU356" s="28" t="s">
        <v>99</v>
      </c>
      <c r="AV356" s="29">
        <f>_xll.qlInterestRateIndexFixingDate(IborIndex&amp;Tenor,AW356,Trigger)</f>
        <v>42747</v>
      </c>
      <c r="AW356" s="29">
        <f>_xll.qlCalendarAdvance(Calendar,AW355,AU356,"f",,Trigger)</f>
        <v>42751</v>
      </c>
      <c r="AX356" s="29">
        <f>_xll.qlInterestRateIndexMaturity(IborIndex&amp;Tenor,AW356,Trigger)</f>
        <v>42843</v>
      </c>
      <c r="AY356" s="66">
        <f>_xll.qlIndexFixing($Z$5,AV356,TRUE,Trigger)</f>
        <v>3.9384696610631295E-4</v>
      </c>
      <c r="AZ356" s="66">
        <f>_xll.qlIndexFixing($BB$1,AV356,TRUE,Trigger)</f>
        <v>3.7581232053894516E-4</v>
      </c>
      <c r="BA356" s="188">
        <f t="shared" si="24"/>
        <v>0.18034645567367788</v>
      </c>
    </row>
    <row r="357" spans="47:53" ht="11.25" customHeight="1" x14ac:dyDescent="0.25">
      <c r="AU357" s="28" t="s">
        <v>99</v>
      </c>
      <c r="AV357" s="29">
        <f>_xll.qlInterestRateIndexFixingDate(IborIndex&amp;Tenor,AW357,Trigger)</f>
        <v>42748</v>
      </c>
      <c r="AW357" s="29">
        <f>_xll.qlCalendarAdvance(Calendar,AW356,AU357,"f",,Trigger)</f>
        <v>42752</v>
      </c>
      <c r="AX357" s="29">
        <f>_xll.qlInterestRateIndexMaturity(IborIndex&amp;Tenor,AW357,Trigger)</f>
        <v>42843</v>
      </c>
      <c r="AY357" s="66">
        <f>_xll.qlIndexFixing($Z$5,AV357,TRUE,Trigger)</f>
        <v>3.9596155057368762E-4</v>
      </c>
      <c r="AZ357" s="66">
        <f>_xll.qlIndexFixing($BB$1,AV357,TRUE,Trigger)</f>
        <v>3.7815465372081794E-4</v>
      </c>
      <c r="BA357" s="188">
        <f t="shared" si="24"/>
        <v>0.17806896852869677</v>
      </c>
    </row>
    <row r="358" spans="47:53" ht="11.25" customHeight="1" x14ac:dyDescent="0.25">
      <c r="AU358" s="28" t="s">
        <v>99</v>
      </c>
      <c r="AV358" s="29">
        <f>_xll.qlInterestRateIndexFixingDate(IborIndex&amp;Tenor,AW358,Trigger)</f>
        <v>42751</v>
      </c>
      <c r="AW358" s="29">
        <f>_xll.qlCalendarAdvance(Calendar,AW357,AU358,"f",,Trigger)</f>
        <v>42753</v>
      </c>
      <c r="AX358" s="29">
        <f>_xll.qlInterestRateIndexMaturity(IborIndex&amp;Tenor,AW358,Trigger)</f>
        <v>42843</v>
      </c>
      <c r="AY358" s="66">
        <f>_xll.qlIndexFixing($Z$5,AV358,TRUE,Trigger)</f>
        <v>3.9807564651361815E-4</v>
      </c>
      <c r="AZ358" s="66">
        <f>_xll.qlIndexFixing($BB$1,AV358,TRUE,Trigger)</f>
        <v>3.8051017486573357E-4</v>
      </c>
      <c r="BA358" s="188">
        <f t="shared" si="24"/>
        <v>0.17565471647884578</v>
      </c>
    </row>
    <row r="359" spans="47:53" ht="11.25" customHeight="1" x14ac:dyDescent="0.25">
      <c r="AU359" s="28" t="s">
        <v>99</v>
      </c>
      <c r="AV359" s="29">
        <f>_xll.qlInterestRateIndexFixingDate(IborIndex&amp;Tenor,AW359,Trigger)</f>
        <v>42752</v>
      </c>
      <c r="AW359" s="29">
        <f>_xll.qlCalendarAdvance(Calendar,AW358,AU359,"f",,Trigger)</f>
        <v>42754</v>
      </c>
      <c r="AX359" s="29">
        <f>_xll.qlInterestRateIndexMaturity(IborIndex&amp;Tenor,AW359,Trigger)</f>
        <v>42844</v>
      </c>
      <c r="AY359" s="66">
        <f>_xll.qlIndexFixing($Z$5,AV359,TRUE,Trigger)</f>
        <v>4.0278225826018144E-4</v>
      </c>
      <c r="AZ359" s="66">
        <f>_xll.qlIndexFixing($BB$1,AV359,TRUE,Trigger)</f>
        <v>3.85612973828664E-4</v>
      </c>
      <c r="BA359" s="188">
        <f t="shared" si="24"/>
        <v>0.1716928443151744</v>
      </c>
    </row>
    <row r="360" spans="47:53" ht="11.25" customHeight="1" x14ac:dyDescent="0.25">
      <c r="AU360" s="28" t="s">
        <v>99</v>
      </c>
      <c r="AV360" s="29">
        <f>_xll.qlInterestRateIndexFixingDate(IborIndex&amp;Tenor,AW360,Trigger)</f>
        <v>42753</v>
      </c>
      <c r="AW360" s="29">
        <f>_xll.qlCalendarAdvance(Calendar,AW359,AU360,"f",,Trigger)</f>
        <v>42755</v>
      </c>
      <c r="AX360" s="29">
        <f>_xll.qlInterestRateIndexMaturity(IborIndex&amp;Tenor,AW360,Trigger)</f>
        <v>42845</v>
      </c>
      <c r="AY360" s="66">
        <f>_xll.qlIndexFixing($Z$5,AV360,TRUE,Trigger)</f>
        <v>4.0750527465061026E-4</v>
      </c>
      <c r="AZ360" s="66">
        <f>_xll.qlIndexFixing($BB$1,AV360,TRUE,Trigger)</f>
        <v>3.9073352308971465E-4</v>
      </c>
      <c r="BA360" s="188">
        <f t="shared" si="24"/>
        <v>0.16771751560895609</v>
      </c>
    </row>
    <row r="361" spans="47:53" ht="11.25" customHeight="1" x14ac:dyDescent="0.25">
      <c r="AU361" s="28" t="s">
        <v>99</v>
      </c>
      <c r="AV361" s="29">
        <f>_xll.qlInterestRateIndexFixingDate(IborIndex&amp;Tenor,AW361,Trigger)</f>
        <v>42754</v>
      </c>
      <c r="AW361" s="29">
        <f>_xll.qlCalendarAdvance(Calendar,AW360,AU361,"f",,Trigger)</f>
        <v>42758</v>
      </c>
      <c r="AX361" s="29">
        <f>_xll.qlInterestRateIndexMaturity(IborIndex&amp;Tenor,AW361,Trigger)</f>
        <v>42849</v>
      </c>
      <c r="AY361" s="66">
        <f>_xll.qlIndexFixing($Z$5,AV361,TRUE,Trigger)</f>
        <v>4.2440348949640978E-4</v>
      </c>
      <c r="AZ361" s="66">
        <f>_xll.qlIndexFixing($BB$1,AV361,TRUE,Trigger)</f>
        <v>4.089222337746421E-4</v>
      </c>
      <c r="BA361" s="188">
        <f t="shared" si="24"/>
        <v>0.15481255721767678</v>
      </c>
    </row>
    <row r="362" spans="47:53" ht="11.25" customHeight="1" x14ac:dyDescent="0.25">
      <c r="AU362" s="28" t="s">
        <v>99</v>
      </c>
      <c r="AV362" s="29">
        <f>_xll.qlInterestRateIndexFixingDate(IborIndex&amp;Tenor,AW362,Trigger)</f>
        <v>42755</v>
      </c>
      <c r="AW362" s="29">
        <f>_xll.qlCalendarAdvance(Calendar,AW361,AU362,"f",,Trigger)</f>
        <v>42759</v>
      </c>
      <c r="AX362" s="29">
        <f>_xll.qlInterestRateIndexMaturity(IborIndex&amp;Tenor,AW362,Trigger)</f>
        <v>42849</v>
      </c>
      <c r="AY362" s="66">
        <f>_xll.qlIndexFixing($Z$5,AV362,TRUE,Trigger)</f>
        <v>4.2655073123309961E-4</v>
      </c>
      <c r="AZ362" s="66">
        <f>_xll.qlIndexFixing($BB$1,AV362,TRUE,Trigger)</f>
        <v>4.1137667206836426E-4</v>
      </c>
      <c r="BA362" s="188">
        <f t="shared" si="24"/>
        <v>0.15174059164735354</v>
      </c>
    </row>
    <row r="363" spans="47:53" ht="11.25" customHeight="1" x14ac:dyDescent="0.25">
      <c r="AU363" s="28" t="s">
        <v>99</v>
      </c>
      <c r="AV363" s="29">
        <f>_xll.qlInterestRateIndexFixingDate(IborIndex&amp;Tenor,AW363,Trigger)</f>
        <v>42758</v>
      </c>
      <c r="AW363" s="29">
        <f>_xll.qlCalendarAdvance(Calendar,AW362,AU363,"f",,Trigger)</f>
        <v>42760</v>
      </c>
      <c r="AX363" s="29">
        <f>_xll.qlInterestRateIndexMaturity(IborIndex&amp;Tenor,AW363,Trigger)</f>
        <v>42850</v>
      </c>
      <c r="AY363" s="66">
        <f>_xll.qlIndexFixing($Z$5,AV363,TRUE,Trigger)</f>
        <v>4.313477504167551E-4</v>
      </c>
      <c r="AZ363" s="66">
        <f>_xll.qlIndexFixing($BB$1,AV363,TRUE,Trigger)</f>
        <v>4.165735595007547E-4</v>
      </c>
      <c r="BA363" s="188">
        <f t="shared" si="24"/>
        <v>0.14774190916000407</v>
      </c>
    </row>
    <row r="364" spans="47:53" ht="11.25" customHeight="1" x14ac:dyDescent="0.25">
      <c r="AU364" s="28" t="s">
        <v>99</v>
      </c>
      <c r="AV364" s="29">
        <f>_xll.qlInterestRateIndexFixingDate(IborIndex&amp;Tenor,AW364,Trigger)</f>
        <v>42759</v>
      </c>
      <c r="AW364" s="29">
        <f>_xll.qlCalendarAdvance(Calendar,AW363,AU364,"f",,Trigger)</f>
        <v>42761</v>
      </c>
      <c r="AX364" s="29">
        <f>_xll.qlInterestRateIndexMaturity(IborIndex&amp;Tenor,AW364,Trigger)</f>
        <v>42851</v>
      </c>
      <c r="AY364" s="66">
        <f>_xll.qlIndexFixing($Z$5,AV364,TRUE,Trigger)</f>
        <v>4.3615794298190735E-4</v>
      </c>
      <c r="AZ364" s="66">
        <f>_xll.qlIndexFixing($BB$1,AV364,TRUE,Trigger)</f>
        <v>4.2178323187513911E-4</v>
      </c>
      <c r="BA364" s="188">
        <f t="shared" si="24"/>
        <v>0.14374711106768245</v>
      </c>
    </row>
    <row r="365" spans="47:53" ht="11.25" customHeight="1" x14ac:dyDescent="0.25">
      <c r="AU365" s="28" t="s">
        <v>99</v>
      </c>
      <c r="AV365" s="29">
        <f>_xll.qlInterestRateIndexFixingDate(IborIndex&amp;Tenor,AW365,Trigger)</f>
        <v>42760</v>
      </c>
      <c r="AW365" s="29">
        <f>_xll.qlCalendarAdvance(Calendar,AW364,AU365,"f",,Trigger)</f>
        <v>42762</v>
      </c>
      <c r="AX365" s="29">
        <f>_xll.qlInterestRateIndexMaturity(IborIndex&amp;Tenor,AW365,Trigger)</f>
        <v>42852</v>
      </c>
      <c r="AY365" s="66">
        <f>_xll.qlIndexFixing($Z$5,AV365,TRUE,Trigger)</f>
        <v>4.4098075883525212E-4</v>
      </c>
      <c r="AZ365" s="66">
        <f>_xll.qlIndexFixing($BB$1,AV365,TRUE,Trigger)</f>
        <v>4.2700486161706408E-4</v>
      </c>
      <c r="BA365" s="188">
        <f t="shared" si="24"/>
        <v>0.13975897218188038</v>
      </c>
    </row>
    <row r="366" spans="47:53" ht="11.25" customHeight="1" x14ac:dyDescent="0.25">
      <c r="AU366" s="28" t="s">
        <v>99</v>
      </c>
      <c r="AV366" s="29">
        <f>_xll.qlInterestRateIndexFixingDate(IborIndex&amp;Tenor,AW366,Trigger)</f>
        <v>42761</v>
      </c>
      <c r="AW366" s="29">
        <f>_xll.qlCalendarAdvance(Calendar,AW365,AU366,"f",,Trigger)</f>
        <v>42765</v>
      </c>
      <c r="AX366" s="29">
        <f>_xll.qlInterestRateIndexMaturity(IborIndex&amp;Tenor,AW366,Trigger)</f>
        <v>42853</v>
      </c>
      <c r="AY366" s="66">
        <f>_xll.qlIndexFixing($Z$5,AV366,TRUE,Trigger)</f>
        <v>4.5017082034536462E-4</v>
      </c>
      <c r="AZ366" s="66">
        <f>_xll.qlIndexFixing($BB$1,AV366,TRUE,Trigger)</f>
        <v>4.3730231996098499E-4</v>
      </c>
      <c r="BA366" s="188">
        <f t="shared" si="24"/>
        <v>0.12868500384379628</v>
      </c>
    </row>
    <row r="367" spans="47:53" ht="11.25" customHeight="1" x14ac:dyDescent="0.25">
      <c r="AU367" s="28" t="s">
        <v>99</v>
      </c>
      <c r="AV367" s="29">
        <f>_xll.qlInterestRateIndexFixingDate(IborIndex&amp;Tenor,AW367,Trigger)</f>
        <v>42762</v>
      </c>
      <c r="AW367" s="29">
        <f>_xll.qlCalendarAdvance(Calendar,AW366,AU367,"f",,Trigger)</f>
        <v>42766</v>
      </c>
      <c r="AX367" s="29">
        <f>_xll.qlInterestRateIndexMaturity(IborIndex&amp;Tenor,AW367,Trigger)</f>
        <v>42853</v>
      </c>
      <c r="AY367" s="66">
        <f>_xll.qlIndexFixing($Z$5,AV367,TRUE,Trigger)</f>
        <v>4.5235189082136712E-4</v>
      </c>
      <c r="AZ367" s="66">
        <f>_xll.qlIndexFixing($BB$1,AV367,TRUE,Trigger)</f>
        <v>4.3985256916182988E-4</v>
      </c>
      <c r="BA367" s="188">
        <f t="shared" si="24"/>
        <v>0.12499321659537239</v>
      </c>
    </row>
    <row r="368" spans="47:53" ht="11.25" customHeight="1" x14ac:dyDescent="0.25">
      <c r="AU368" s="28" t="s">
        <v>99</v>
      </c>
      <c r="AV368" s="29">
        <f>_xll.qlInterestRateIndexFixingDate(IborIndex&amp;Tenor,AW368,Trigger)</f>
        <v>42765</v>
      </c>
      <c r="AW368" s="29">
        <f>_xll.qlCalendarAdvance(Calendar,AW367,AU368,"f",,Trigger)</f>
        <v>42767</v>
      </c>
      <c r="AX368" s="29">
        <f>_xll.qlInterestRateIndexMaturity(IborIndex&amp;Tenor,AW368,Trigger)</f>
        <v>42857</v>
      </c>
      <c r="AY368" s="66">
        <f>_xll.qlIndexFixing($Z$5,AV368,TRUE,Trigger)</f>
        <v>4.6526470328434044E-4</v>
      </c>
      <c r="AZ368" s="66">
        <f>_xll.qlIndexFixing($BB$1,AV368,TRUE,Trigger)</f>
        <v>4.5326340547191535E-4</v>
      </c>
      <c r="BA368" s="188">
        <f t="shared" si="24"/>
        <v>0.12001297812425094</v>
      </c>
    </row>
    <row r="369" spans="47:53" ht="11.25" customHeight="1" x14ac:dyDescent="0.25">
      <c r="AU369" s="28" t="s">
        <v>99</v>
      </c>
      <c r="AV369" s="29">
        <f>_xll.qlInterestRateIndexFixingDate(IborIndex&amp;Tenor,AW369,Trigger)</f>
        <v>42766</v>
      </c>
      <c r="AW369" s="29">
        <f>_xll.qlCalendarAdvance(Calendar,AW368,AU369,"f",,Trigger)</f>
        <v>42768</v>
      </c>
      <c r="AX369" s="29">
        <f>_xll.qlInterestRateIndexMaturity(IborIndex&amp;Tenor,AW369,Trigger)</f>
        <v>42857</v>
      </c>
      <c r="AY369" s="66">
        <f>_xll.qlIndexFixing($Z$5,AV369,TRUE,Trigger)</f>
        <v>4.674734483682505E-4</v>
      </c>
      <c r="AZ369" s="66">
        <f>_xll.qlIndexFixing($BB$1,AV369,TRUE,Trigger)</f>
        <v>4.5584346165256144E-4</v>
      </c>
      <c r="BA369" s="188">
        <f t="shared" si="24"/>
        <v>0.11629986715689061</v>
      </c>
    </row>
    <row r="370" spans="47:53" ht="11.25" customHeight="1" x14ac:dyDescent="0.25">
      <c r="AU370" s="28" t="s">
        <v>99</v>
      </c>
      <c r="AV370" s="29">
        <f>_xll.qlInterestRateIndexFixingDate(IborIndex&amp;Tenor,AW370,Trigger)</f>
        <v>42767</v>
      </c>
      <c r="AW370" s="29">
        <f>_xll.qlCalendarAdvance(Calendar,AW369,AU370,"f",,Trigger)</f>
        <v>42769</v>
      </c>
      <c r="AX370" s="29">
        <f>_xll.qlInterestRateIndexMaturity(IborIndex&amp;Tenor,AW370,Trigger)</f>
        <v>42858</v>
      </c>
      <c r="AY370" s="66">
        <f>_xll.qlIndexFixing($Z$5,AV370,TRUE,Trigger)</f>
        <v>4.72368914934307E-4</v>
      </c>
      <c r="AZ370" s="66">
        <f>_xll.qlIndexFixing($BB$1,AV370,TRUE,Trigger)</f>
        <v>4.6113192693623164E-4</v>
      </c>
      <c r="BA370" s="188">
        <f t="shared" si="24"/>
        <v>0.1123698799807536</v>
      </c>
    </row>
    <row r="371" spans="47:53" ht="11.25" customHeight="1" x14ac:dyDescent="0.25">
      <c r="AU371" s="28" t="s">
        <v>99</v>
      </c>
      <c r="AV371" s="29">
        <f>_xll.qlInterestRateIndexFixingDate(IborIndex&amp;Tenor,AW371,Trigger)</f>
        <v>42768</v>
      </c>
      <c r="AW371" s="29">
        <f>_xll.qlCalendarAdvance(Calendar,AW370,AU371,"f",,Trigger)</f>
        <v>42772</v>
      </c>
      <c r="AX371" s="29">
        <f>_xll.qlInterestRateIndexMaturity(IborIndex&amp;Tenor,AW371,Trigger)</f>
        <v>42863</v>
      </c>
      <c r="AY371" s="66">
        <f>_xll.qlIndexFixing($Z$5,AV371,TRUE,Trigger)</f>
        <v>4.9244548388423378E-4</v>
      </c>
      <c r="AZ371" s="66">
        <f>_xll.qlIndexFixing($BB$1,AV371,TRUE,Trigger)</f>
        <v>4.8235673227779643E-4</v>
      </c>
      <c r="BA371" s="188">
        <f t="shared" si="24"/>
        <v>0.10088751606437354</v>
      </c>
    </row>
    <row r="372" spans="47:53" ht="11.25" customHeight="1" x14ac:dyDescent="0.25">
      <c r="AU372" s="28" t="s">
        <v>99</v>
      </c>
      <c r="AV372" s="29">
        <f>_xll.qlInterestRateIndexFixingDate(IborIndex&amp;Tenor,AW372,Trigger)</f>
        <v>42769</v>
      </c>
      <c r="AW372" s="29">
        <f>_xll.qlCalendarAdvance(Calendar,AW371,AU372,"f",,Trigger)</f>
        <v>42773</v>
      </c>
      <c r="AX372" s="29">
        <f>_xll.qlInterestRateIndexMaturity(IborIndex&amp;Tenor,AW372,Trigger)</f>
        <v>42863</v>
      </c>
      <c r="AY372" s="66">
        <f>_xll.qlIndexFixing($Z$5,AV372,TRUE,Trigger)</f>
        <v>4.9470424137165736E-4</v>
      </c>
      <c r="AZ372" s="66">
        <f>_xll.qlIndexFixing($BB$1,AV372,TRUE,Trigger)</f>
        <v>4.8499528471523945E-4</v>
      </c>
      <c r="BA372" s="188">
        <f t="shared" si="24"/>
        <v>9.7089566564179108E-2</v>
      </c>
    </row>
    <row r="373" spans="47:53" ht="11.25" customHeight="1" x14ac:dyDescent="0.25">
      <c r="AU373" s="28" t="s">
        <v>99</v>
      </c>
      <c r="AV373" s="29">
        <f>_xll.qlInterestRateIndexFixingDate(IborIndex&amp;Tenor,AW373,Trigger)</f>
        <v>42772</v>
      </c>
      <c r="AW373" s="29">
        <f>_xll.qlCalendarAdvance(Calendar,AW372,AU373,"f",,Trigger)</f>
        <v>42774</v>
      </c>
      <c r="AX373" s="29">
        <f>_xll.qlInterestRateIndexMaturity(IborIndex&amp;Tenor,AW373,Trigger)</f>
        <v>42863</v>
      </c>
      <c r="AY373" s="66">
        <f>_xll.qlIndexFixing($Z$5,AV373,TRUE,Trigger)</f>
        <v>4.9696816338735505E-4</v>
      </c>
      <c r="AZ373" s="66">
        <f>_xll.qlIndexFixing($BB$1,AV373,TRUE,Trigger)</f>
        <v>4.8764397986319444E-4</v>
      </c>
      <c r="BA373" s="188">
        <f t="shared" si="24"/>
        <v>9.3241835241606119E-2</v>
      </c>
    </row>
    <row r="374" spans="47:53" ht="11.25" customHeight="1" x14ac:dyDescent="0.25">
      <c r="AU374" s="28" t="s">
        <v>99</v>
      </c>
      <c r="AV374" s="29">
        <f>_xll.qlInterestRateIndexFixingDate(IborIndex&amp;Tenor,AW374,Trigger)</f>
        <v>42773</v>
      </c>
      <c r="AW374" s="29">
        <f>_xll.qlCalendarAdvance(Calendar,AW373,AU374,"f",,Trigger)</f>
        <v>42775</v>
      </c>
      <c r="AX374" s="29">
        <f>_xll.qlInterestRateIndexMaturity(IborIndex&amp;Tenor,AW374,Trigger)</f>
        <v>42864</v>
      </c>
      <c r="AY374" s="66">
        <f>_xll.qlIndexFixing($Z$5,AV374,TRUE,Trigger)</f>
        <v>5.0190828352144571E-4</v>
      </c>
      <c r="AZ374" s="66">
        <f>_xll.qlIndexFixing($BB$1,AV374,TRUE,Trigger)</f>
        <v>4.929544773323789E-4</v>
      </c>
      <c r="BA374" s="188">
        <f t="shared" si="24"/>
        <v>8.9538061890668055E-2</v>
      </c>
    </row>
    <row r="375" spans="47:53" ht="11.25" customHeight="1" x14ac:dyDescent="0.25">
      <c r="AU375" s="28" t="s">
        <v>99</v>
      </c>
      <c r="AV375" s="29">
        <f>_xll.qlInterestRateIndexFixingDate(IborIndex&amp;Tenor,AW375,Trigger)</f>
        <v>42774</v>
      </c>
      <c r="AW375" s="29">
        <f>_xll.qlCalendarAdvance(Calendar,AW374,AU375,"f",,Trigger)</f>
        <v>42776</v>
      </c>
      <c r="AX375" s="29">
        <f>_xll.qlInterestRateIndexMaturity(IborIndex&amp;Tenor,AW375,Trigger)</f>
        <v>42865</v>
      </c>
      <c r="AY375" s="66">
        <f>_xll.qlIndexFixing($Z$5,AV375,TRUE,Trigger)</f>
        <v>5.0685377400419649E-4</v>
      </c>
      <c r="AZ375" s="66">
        <f>_xll.qlIndexFixing($BB$1,AV375,TRUE,Trigger)</f>
        <v>4.9826571760333842E-4</v>
      </c>
      <c r="BA375" s="188">
        <f t="shared" si="24"/>
        <v>8.5880564008580712E-2</v>
      </c>
    </row>
    <row r="376" spans="47:53" ht="11.25" customHeight="1" x14ac:dyDescent="0.25">
      <c r="AU376" s="28" t="s">
        <v>99</v>
      </c>
      <c r="AV376" s="29">
        <f>_xll.qlInterestRateIndexFixingDate(IborIndex&amp;Tenor,AW376,Trigger)</f>
        <v>42775</v>
      </c>
      <c r="AW376" s="29">
        <f>_xll.qlCalendarAdvance(Calendar,AW375,AU376,"f",,Trigger)</f>
        <v>42779</v>
      </c>
      <c r="AX376" s="29">
        <f>_xll.qlInterestRateIndexMaturity(IborIndex&amp;Tenor,AW376,Trigger)</f>
        <v>42870</v>
      </c>
      <c r="AY376" s="66">
        <f>_xll.qlIndexFixing($Z$5,AV376,TRUE,Trigger)</f>
        <v>5.2697348666554936E-4</v>
      </c>
      <c r="AZ376" s="66">
        <f>_xll.qlIndexFixing($BB$1,AV376,TRUE,Trigger)</f>
        <v>5.193953683305017E-4</v>
      </c>
      <c r="BA376" s="188">
        <f t="shared" si="24"/>
        <v>7.5781183350476539E-2</v>
      </c>
    </row>
    <row r="377" spans="47:53" ht="11.25" customHeight="1" x14ac:dyDescent="0.25">
      <c r="AU377" s="28" t="s">
        <v>99</v>
      </c>
      <c r="AV377" s="29">
        <f>_xll.qlInterestRateIndexFixingDate(IborIndex&amp;Tenor,AW377,Trigger)</f>
        <v>42776</v>
      </c>
      <c r="AW377" s="29">
        <f>_xll.qlCalendarAdvance(Calendar,AW376,AU377,"f",,Trigger)</f>
        <v>42780</v>
      </c>
      <c r="AX377" s="29">
        <f>_xll.qlInterestRateIndexMaturity(IborIndex&amp;Tenor,AW377,Trigger)</f>
        <v>42870</v>
      </c>
      <c r="AY377" s="66">
        <f>_xll.qlIndexFixing($Z$5,AV377,TRUE,Trigger)</f>
        <v>5.2930317457633436E-4</v>
      </c>
      <c r="AZ377" s="66">
        <f>_xll.qlIndexFixing($BB$1,AV377,TRUE,Trigger)</f>
        <v>5.2209544720849266E-4</v>
      </c>
      <c r="BA377" s="188">
        <f t="shared" si="24"/>
        <v>7.2077273678416987E-2</v>
      </c>
    </row>
    <row r="378" spans="47:53" ht="11.25" customHeight="1" x14ac:dyDescent="0.25">
      <c r="AU378" s="28" t="s">
        <v>99</v>
      </c>
      <c r="AV378" s="29">
        <f>_xll.qlInterestRateIndexFixingDate(IborIndex&amp;Tenor,AW378,Trigger)</f>
        <v>42779</v>
      </c>
      <c r="AW378" s="29">
        <f>_xll.qlCalendarAdvance(Calendar,AW377,AU378,"f",,Trigger)</f>
        <v>42781</v>
      </c>
      <c r="AX378" s="29">
        <f>_xll.qlInterestRateIndexMaturity(IborIndex&amp;Tenor,AW378,Trigger)</f>
        <v>42870</v>
      </c>
      <c r="AY378" s="66">
        <f>_xll.qlIndexFixing($Z$5,AV378,TRUE,Trigger)</f>
        <v>5.3164063428983094E-4</v>
      </c>
      <c r="AZ378" s="66">
        <f>_xll.qlIndexFixing($BB$1,AV378,TRUE,Trigger)</f>
        <v>5.2480376808227759E-4</v>
      </c>
      <c r="BA378" s="188">
        <f t="shared" si="24"/>
        <v>6.8368662075533576E-2</v>
      </c>
    </row>
    <row r="379" spans="47:53" ht="11.25" customHeight="1" x14ac:dyDescent="0.25">
      <c r="AU379" s="28" t="s">
        <v>99</v>
      </c>
      <c r="AV379" s="29">
        <f>_xll.qlInterestRateIndexFixingDate(IborIndex&amp;Tenor,AW379,Trigger)</f>
        <v>42780</v>
      </c>
      <c r="AW379" s="29">
        <f>_xll.qlCalendarAdvance(Calendar,AW378,AU379,"f",,Trigger)</f>
        <v>42782</v>
      </c>
      <c r="AX379" s="29">
        <f>_xll.qlInterestRateIndexMaturity(IborIndex&amp;Tenor,AW379,Trigger)</f>
        <v>42871</v>
      </c>
      <c r="AY379" s="66">
        <f>_xll.qlIndexFixing($Z$5,AV379,TRUE,Trigger)</f>
        <v>5.3660561173114534E-4</v>
      </c>
      <c r="AZ379" s="66">
        <f>_xll.qlIndexFixing($BB$1,AV379,TRUE,Trigger)</f>
        <v>5.3010188936958487E-4</v>
      </c>
      <c r="BA379" s="188">
        <f t="shared" si="24"/>
        <v>6.5037223615604767E-2</v>
      </c>
    </row>
    <row r="380" spans="47:53" ht="11.25" customHeight="1" x14ac:dyDescent="0.25">
      <c r="AU380" s="28" t="s">
        <v>99</v>
      </c>
      <c r="AV380" s="29">
        <f>_xll.qlInterestRateIndexFixingDate(IborIndex&amp;Tenor,AW380,Trigger)</f>
        <v>42781</v>
      </c>
      <c r="AW380" s="29">
        <f>_xll.qlCalendarAdvance(Calendar,AW379,AU380,"f",,Trigger)</f>
        <v>42783</v>
      </c>
      <c r="AX380" s="29">
        <f>_xll.qlInterestRateIndexMaturity(IborIndex&amp;Tenor,AW380,Trigger)</f>
        <v>42872</v>
      </c>
      <c r="AY380" s="66">
        <f>_xll.qlIndexFixing($Z$5,AV380,TRUE,Trigger)</f>
        <v>5.4157168333093147E-4</v>
      </c>
      <c r="AZ380" s="66">
        <f>_xll.qlIndexFixing($BB$1,AV380,TRUE,Trigger)</f>
        <v>5.353948948183529E-4</v>
      </c>
      <c r="BA380" s="188">
        <f t="shared" si="24"/>
        <v>6.1767885125785717E-2</v>
      </c>
    </row>
    <row r="381" spans="47:53" ht="11.25" customHeight="1" x14ac:dyDescent="0.25">
      <c r="AU381" s="28" t="s">
        <v>99</v>
      </c>
      <c r="AV381" s="29">
        <f>_xll.qlInterestRateIndexFixingDate(IborIndex&amp;Tenor,AW381,Trigger)</f>
        <v>42782</v>
      </c>
      <c r="AW381" s="29">
        <f>_xll.qlCalendarAdvance(Calendar,AW380,AU381,"f",,Trigger)</f>
        <v>42786</v>
      </c>
      <c r="AX381" s="29">
        <f>_xll.qlInterestRateIndexMaturity(IborIndex&amp;Tenor,AW381,Trigger)</f>
        <v>42877</v>
      </c>
      <c r="AY381" s="66">
        <f>_xll.qlIndexFixing($Z$5,AV381,TRUE,Trigger)</f>
        <v>5.6156846948069187E-4</v>
      </c>
      <c r="AZ381" s="66">
        <f>_xll.qlIndexFixing($BB$1,AV381,TRUE,Trigger)</f>
        <v>5.5627391697614002E-4</v>
      </c>
      <c r="BA381" s="188">
        <f t="shared" si="24"/>
        <v>5.2945525045518554E-2</v>
      </c>
    </row>
    <row r="382" spans="47:53" ht="11.25" customHeight="1" x14ac:dyDescent="0.25">
      <c r="AU382" s="28" t="s">
        <v>99</v>
      </c>
      <c r="AV382" s="29">
        <f>_xll.qlInterestRateIndexFixingDate(IborIndex&amp;Tenor,AW382,Trigger)</f>
        <v>42783</v>
      </c>
      <c r="AW382" s="29">
        <f>_xll.qlCalendarAdvance(Calendar,AW381,AU382,"f",,Trigger)</f>
        <v>42787</v>
      </c>
      <c r="AX382" s="29">
        <f>_xll.qlInterestRateIndexMaturity(IborIndex&amp;Tenor,AW382,Trigger)</f>
        <v>42877</v>
      </c>
      <c r="AY382" s="66">
        <f>_xll.qlIndexFixing($Z$5,AV382,TRUE,Trigger)</f>
        <v>5.6397714724187864E-4</v>
      </c>
      <c r="AZ382" s="66">
        <f>_xll.qlIndexFixing($BB$1,AV382,TRUE,Trigger)</f>
        <v>5.5901100855759722E-4</v>
      </c>
      <c r="BA382" s="188">
        <f t="shared" si="24"/>
        <v>4.9661386842814181E-2</v>
      </c>
    </row>
    <row r="383" spans="47:53" ht="11.25" customHeight="1" x14ac:dyDescent="0.25">
      <c r="AU383" s="28" t="s">
        <v>99</v>
      </c>
      <c r="AV383" s="29">
        <f>_xll.qlInterestRateIndexFixingDate(IborIndex&amp;Tenor,AW383,Trigger)</f>
        <v>42786</v>
      </c>
      <c r="AW383" s="29">
        <f>_xll.qlCalendarAdvance(Calendar,AW382,AU383,"f",,Trigger)</f>
        <v>42788</v>
      </c>
      <c r="AX383" s="29">
        <f>_xll.qlInterestRateIndexMaturity(IborIndex&amp;Tenor,AW383,Trigger)</f>
        <v>42877</v>
      </c>
      <c r="AY383" s="66">
        <f>_xll.qlIndexFixing($Z$5,AV383,TRUE,Trigger)</f>
        <v>5.6639648875932407E-4</v>
      </c>
      <c r="AZ383" s="66">
        <f>_xll.qlIndexFixing($BB$1,AV383,TRUE,Trigger)</f>
        <v>5.6175389059274561E-4</v>
      </c>
      <c r="BA383" s="188">
        <f t="shared" si="24"/>
        <v>4.6425981665784578E-2</v>
      </c>
    </row>
    <row r="384" spans="47:53" ht="11.25" customHeight="1" x14ac:dyDescent="0.25">
      <c r="AU384" s="28" t="s">
        <v>99</v>
      </c>
      <c r="AV384" s="29">
        <f>_xll.qlInterestRateIndexFixingDate(IborIndex&amp;Tenor,AW384,Trigger)</f>
        <v>42787</v>
      </c>
      <c r="AW384" s="29">
        <f>_xll.qlCalendarAdvance(Calendar,AW383,AU384,"f",,Trigger)</f>
        <v>42789</v>
      </c>
      <c r="AX384" s="29">
        <f>_xll.qlInterestRateIndexMaturity(IborIndex&amp;Tenor,AW384,Trigger)</f>
        <v>42878</v>
      </c>
      <c r="AY384" s="66">
        <f>_xll.qlIndexFixing($Z$5,AV384,TRUE,Trigger)</f>
        <v>5.7135589962422522E-4</v>
      </c>
      <c r="AZ384" s="66">
        <f>_xll.qlIndexFixing($BB$1,AV384,TRUE,Trigger)</f>
        <v>5.6699862460343092E-4</v>
      </c>
      <c r="BA384" s="188">
        <f t="shared" si="24"/>
        <v>4.3572750207943045E-2</v>
      </c>
    </row>
    <row r="385" spans="47:53" ht="11.25" customHeight="1" x14ac:dyDescent="0.25">
      <c r="AU385" s="28" t="s">
        <v>99</v>
      </c>
      <c r="AV385" s="29">
        <f>_xll.qlInterestRateIndexFixingDate(IborIndex&amp;Tenor,AW385,Trigger)</f>
        <v>42788</v>
      </c>
      <c r="AW385" s="29">
        <f>_xll.qlCalendarAdvance(Calendar,AW384,AU385,"f",,Trigger)</f>
        <v>42790</v>
      </c>
      <c r="AX385" s="29">
        <f>_xll.qlInterestRateIndexMaturity(IborIndex&amp;Tenor,AW385,Trigger)</f>
        <v>42879</v>
      </c>
      <c r="AY385" s="66">
        <f>_xll.qlIndexFixing($Z$5,AV385,TRUE,Trigger)</f>
        <v>5.7631196493787464E-4</v>
      </c>
      <c r="AZ385" s="66">
        <f>_xll.qlIndexFixing($BB$1,AV385,TRUE,Trigger)</f>
        <v>5.7223238392778799E-4</v>
      </c>
      <c r="BA385" s="188">
        <f t="shared" si="24"/>
        <v>4.0795810100866532E-2</v>
      </c>
    </row>
    <row r="386" spans="47:53" ht="11.25" customHeight="1" x14ac:dyDescent="0.25">
      <c r="AU386" s="28" t="s">
        <v>99</v>
      </c>
      <c r="AV386" s="29">
        <f>_xll.qlInterestRateIndexFixingDate(IborIndex&amp;Tenor,AW386,Trigger)</f>
        <v>42789</v>
      </c>
      <c r="AW386" s="29">
        <f>_xll.qlCalendarAdvance(Calendar,AW385,AU386,"f",,Trigger)</f>
        <v>42793</v>
      </c>
      <c r="AX386" s="29">
        <f>_xll.qlInterestRateIndexMaturity(IborIndex&amp;Tenor,AW386,Trigger)</f>
        <v>42884</v>
      </c>
      <c r="AY386" s="66">
        <f>_xll.qlIndexFixing($Z$5,AV386,TRUE,Trigger)</f>
        <v>5.9601736916255221E-4</v>
      </c>
      <c r="AZ386" s="66">
        <f>_xll.qlIndexFixing($BB$1,AV386,TRUE,Trigger)</f>
        <v>5.9271160619369387E-4</v>
      </c>
      <c r="BA386" s="188">
        <f t="shared" si="24"/>
        <v>3.3057629688583362E-2</v>
      </c>
    </row>
    <row r="387" spans="47:53" ht="11.25" customHeight="1" x14ac:dyDescent="0.25">
      <c r="AU387" s="28" t="s">
        <v>99</v>
      </c>
      <c r="AV387" s="29">
        <f>_xll.qlInterestRateIndexFixingDate(IborIndex&amp;Tenor,AW387,Trigger)</f>
        <v>42790</v>
      </c>
      <c r="AW387" s="29">
        <f>_xll.qlCalendarAdvance(Calendar,AW386,AU387,"f",,Trigger)</f>
        <v>42794</v>
      </c>
      <c r="AX387" s="29">
        <f>_xll.qlInterestRateIndexMaturity(IborIndex&amp;Tenor,AW387,Trigger)</f>
        <v>42886</v>
      </c>
      <c r="AY387" s="66">
        <f>_xll.qlIndexFixing($Z$5,AV387,TRUE,Trigger)</f>
        <v>6.0329703129104737E-4</v>
      </c>
      <c r="AZ387" s="66">
        <f>_xll.qlIndexFixing($BB$1,AV387,TRUE,Trigger)</f>
        <v>6.0026058333623427E-4</v>
      </c>
      <c r="BA387" s="188">
        <f t="shared" ref="BA387:BA450" si="25">(AY387-AZ387)*10000</f>
        <v>3.0364479548130978E-2</v>
      </c>
    </row>
    <row r="388" spans="47:53" ht="11.25" customHeight="1" x14ac:dyDescent="0.25">
      <c r="AU388" s="28" t="s">
        <v>99</v>
      </c>
      <c r="AV388" s="29">
        <f>_xll.qlInterestRateIndexFixingDate(IborIndex&amp;Tenor,AW388,Trigger)</f>
        <v>42793</v>
      </c>
      <c r="AW388" s="29">
        <f>_xll.qlCalendarAdvance(Calendar,AW387,AU388,"f",,Trigger)</f>
        <v>42795</v>
      </c>
      <c r="AX388" s="29">
        <f>_xll.qlInterestRateIndexMaturity(IborIndex&amp;Tenor,AW388,Trigger)</f>
        <v>42887</v>
      </c>
      <c r="AY388" s="66">
        <f>_xll.qlIndexFixing($Z$5,AV388,TRUE,Trigger)</f>
        <v>6.0816432669863474E-4</v>
      </c>
      <c r="AZ388" s="66">
        <f>_xll.qlIndexFixing($BB$1,AV388,TRUE,Trigger)</f>
        <v>6.0538357131094107E-4</v>
      </c>
      <c r="BA388" s="188">
        <f t="shared" si="25"/>
        <v>2.780755387693664E-2</v>
      </c>
    </row>
    <row r="389" spans="47:53" ht="11.25" customHeight="1" x14ac:dyDescent="0.25">
      <c r="AU389" s="28" t="s">
        <v>99</v>
      </c>
      <c r="AV389" s="29">
        <f>_xll.qlInterestRateIndexFixingDate(IborIndex&amp;Tenor,AW389,Trigger)</f>
        <v>42794</v>
      </c>
      <c r="AW389" s="29">
        <f>_xll.qlCalendarAdvance(Calendar,AW388,AU389,"f",,Trigger)</f>
        <v>42796</v>
      </c>
      <c r="AX389" s="29">
        <f>_xll.qlInterestRateIndexMaturity(IborIndex&amp;Tenor,AW389,Trigger)</f>
        <v>42888</v>
      </c>
      <c r="AY389" s="66">
        <f>_xll.qlIndexFixing($Z$5,AV389,TRUE,Trigger)</f>
        <v>6.1302208871736132E-4</v>
      </c>
      <c r="AZ389" s="66">
        <f>_xll.qlIndexFixing($BB$1,AV389,TRUE,Trigger)</f>
        <v>6.1049001671659414E-4</v>
      </c>
      <c r="BA389" s="188">
        <f t="shared" si="25"/>
        <v>2.5320720007671875E-2</v>
      </c>
    </row>
    <row r="390" spans="47:53" ht="11.25" customHeight="1" x14ac:dyDescent="0.25">
      <c r="AU390" s="28" t="s">
        <v>99</v>
      </c>
      <c r="AV390" s="29">
        <f>_xll.qlInterestRateIndexFixingDate(IborIndex&amp;Tenor,AW390,Trigger)</f>
        <v>42795</v>
      </c>
      <c r="AW390" s="29">
        <f>_xll.qlCalendarAdvance(Calendar,AW389,AU390,"f",,Trigger)</f>
        <v>42797</v>
      </c>
      <c r="AX390" s="29">
        <f>_xll.qlInterestRateIndexMaturity(IborIndex&amp;Tenor,AW390,Trigger)</f>
        <v>42891</v>
      </c>
      <c r="AY390" s="66">
        <f>_xll.qlIndexFixing($Z$5,AV390,TRUE,Trigger)</f>
        <v>6.2244243720021414E-4</v>
      </c>
      <c r="AZ390" s="66">
        <f>_xll.qlIndexFixing($BB$1,AV390,TRUE,Trigger)</f>
        <v>6.2025086643960152E-4</v>
      </c>
      <c r="BA390" s="188">
        <f t="shared" si="25"/>
        <v>2.1915707606126211E-2</v>
      </c>
    </row>
    <row r="391" spans="47:53" ht="11.25" customHeight="1" x14ac:dyDescent="0.25">
      <c r="AU391" s="28" t="s">
        <v>99</v>
      </c>
      <c r="AV391" s="29">
        <f>_xll.qlInterestRateIndexFixingDate(IborIndex&amp;Tenor,AW391,Trigger)</f>
        <v>42796</v>
      </c>
      <c r="AW391" s="29">
        <f>_xll.qlCalendarAdvance(Calendar,AW390,AU391,"f",,Trigger)</f>
        <v>42800</v>
      </c>
      <c r="AX391" s="29">
        <f>_xll.qlInterestRateIndexMaturity(IborIndex&amp;Tenor,AW391,Trigger)</f>
        <v>42892</v>
      </c>
      <c r="AY391" s="66">
        <f>_xll.qlIndexFixing($Z$5,AV391,TRUE,Trigger)</f>
        <v>6.3234452111581442E-4</v>
      </c>
      <c r="AZ391" s="66">
        <f>_xll.qlIndexFixing($BB$1,AV391,TRUE,Trigger)</f>
        <v>6.3073417783709041E-4</v>
      </c>
      <c r="BA391" s="188">
        <f t="shared" si="25"/>
        <v>1.6103432787240024E-2</v>
      </c>
    </row>
    <row r="392" spans="47:53" ht="11.25" customHeight="1" x14ac:dyDescent="0.25">
      <c r="AU392" s="28" t="s">
        <v>99</v>
      </c>
      <c r="AV392" s="29">
        <f>_xll.qlInterestRateIndexFixingDate(IborIndex&amp;Tenor,AW392,Trigger)</f>
        <v>42797</v>
      </c>
      <c r="AW392" s="29">
        <f>_xll.qlCalendarAdvance(Calendar,AW391,AU392,"f",,Trigger)</f>
        <v>42801</v>
      </c>
      <c r="AX392" s="29">
        <f>_xll.qlInterestRateIndexMaturity(IborIndex&amp;Tenor,AW392,Trigger)</f>
        <v>42893</v>
      </c>
      <c r="AY392" s="66">
        <f>_xll.qlIndexFixing($Z$5,AV392,TRUE,Trigger)</f>
        <v>6.3714462659934259E-4</v>
      </c>
      <c r="AZ392" s="66">
        <f>_xll.qlIndexFixing($BB$1,AV392,TRUE,Trigger)</f>
        <v>6.3574576425338438E-4</v>
      </c>
      <c r="BA392" s="188">
        <f t="shared" si="25"/>
        <v>1.3988623459582072E-2</v>
      </c>
    </row>
    <row r="393" spans="47:53" ht="11.25" customHeight="1" x14ac:dyDescent="0.25">
      <c r="AU393" s="28" t="s">
        <v>99</v>
      </c>
      <c r="AV393" s="29">
        <f>_xll.qlInterestRateIndexFixingDate(IborIndex&amp;Tenor,AW393,Trigger)</f>
        <v>42800</v>
      </c>
      <c r="AW393" s="29">
        <f>_xll.qlCalendarAdvance(Calendar,AW392,AU393,"f",,Trigger)</f>
        <v>42802</v>
      </c>
      <c r="AX393" s="29">
        <f>_xll.qlInterestRateIndexMaturity(IborIndex&amp;Tenor,AW393,Trigger)</f>
        <v>42894</v>
      </c>
      <c r="AY393" s="66">
        <f>_xll.qlIndexFixing($Z$5,AV393,TRUE,Trigger)</f>
        <v>6.419311802553845E-4</v>
      </c>
      <c r="AZ393" s="66">
        <f>_xll.qlIndexFixing($BB$1,AV393,TRUE,Trigger)</f>
        <v>6.4073594961657485E-4</v>
      </c>
      <c r="BA393" s="188">
        <f t="shared" si="25"/>
        <v>1.1952306388096504E-2</v>
      </c>
    </row>
    <row r="394" spans="47:53" ht="11.25" customHeight="1" x14ac:dyDescent="0.25">
      <c r="AU394" s="28" t="s">
        <v>99</v>
      </c>
      <c r="AV394" s="29">
        <f>_xll.qlInterestRateIndexFixingDate(IborIndex&amp;Tenor,AW394,Trigger)</f>
        <v>42801</v>
      </c>
      <c r="AW394" s="29">
        <f>_xll.qlCalendarAdvance(Calendar,AW393,AU394,"f",,Trigger)</f>
        <v>42803</v>
      </c>
      <c r="AX394" s="29">
        <f>_xll.qlInterestRateIndexMaturity(IborIndex&amp;Tenor,AW394,Trigger)</f>
        <v>42895</v>
      </c>
      <c r="AY394" s="66">
        <f>_xll.qlIndexFixing($Z$5,AV394,TRUE,Trigger)</f>
        <v>6.4670350104784307E-4</v>
      </c>
      <c r="AZ394" s="66">
        <f>_xll.qlIndexFixing($BB$1,AV394,TRUE,Trigger)</f>
        <v>6.4570392416570769E-4</v>
      </c>
      <c r="BA394" s="188">
        <f t="shared" si="25"/>
        <v>9.9957688213538586E-3</v>
      </c>
    </row>
    <row r="395" spans="47:53" ht="11.25" customHeight="1" x14ac:dyDescent="0.25">
      <c r="AU395" s="28" t="s">
        <v>99</v>
      </c>
      <c r="AV395" s="29">
        <f>_xll.qlInterestRateIndexFixingDate(IborIndex&amp;Tenor,AW395,Trigger)</f>
        <v>42802</v>
      </c>
      <c r="AW395" s="29">
        <f>_xll.qlCalendarAdvance(Calendar,AW394,AU395,"f",,Trigger)</f>
        <v>42804</v>
      </c>
      <c r="AX395" s="29">
        <f>_xll.qlInterestRateIndexMaturity(IborIndex&amp;Tenor,AW395,Trigger)</f>
        <v>42898</v>
      </c>
      <c r="AY395" s="66">
        <f>_xll.qlIndexFixing($Z$5,AV395,TRUE,Trigger)</f>
        <v>6.5566971262067579E-4</v>
      </c>
      <c r="AZ395" s="66">
        <f>_xll.qlIndexFixing($BB$1,AV395,TRUE,Trigger)</f>
        <v>6.5510452179376986E-4</v>
      </c>
      <c r="BA395" s="188">
        <f t="shared" si="25"/>
        <v>5.6519082690593189E-3</v>
      </c>
    </row>
    <row r="396" spans="47:53" ht="11.25" customHeight="1" x14ac:dyDescent="0.25">
      <c r="AU396" s="28" t="s">
        <v>99</v>
      </c>
      <c r="AV396" s="29">
        <f>_xll.qlInterestRateIndexFixingDate(IborIndex&amp;Tenor,AW396,Trigger)</f>
        <v>42803</v>
      </c>
      <c r="AW396" s="29">
        <f>_xll.qlCalendarAdvance(Calendar,AW395,AU396,"f",,Trigger)</f>
        <v>42807</v>
      </c>
      <c r="AX396" s="29">
        <f>_xll.qlInterestRateIndexMaturity(IborIndex&amp;Tenor,AW396,Trigger)</f>
        <v>42899</v>
      </c>
      <c r="AY396" s="66">
        <f>_xll.qlIndexFixing($Z$5,AV396,TRUE,Trigger)</f>
        <v>6.656367217755774E-4</v>
      </c>
      <c r="AZ396" s="66">
        <f>_xll.qlIndexFixing($BB$1,AV396,TRUE,Trigger)</f>
        <v>6.6533751886269695E-4</v>
      </c>
      <c r="BA396" s="188">
        <f t="shared" si="25"/>
        <v>2.9920291288044586E-3</v>
      </c>
    </row>
    <row r="397" spans="47:53" ht="11.25" customHeight="1" x14ac:dyDescent="0.25">
      <c r="AU397" s="28" t="s">
        <v>99</v>
      </c>
      <c r="AV397" s="29">
        <f>_xll.qlInterestRateIndexFixingDate(IborIndex&amp;Tenor,AW397,Trigger)</f>
        <v>42804</v>
      </c>
      <c r="AW397" s="29">
        <f>_xll.qlCalendarAdvance(Calendar,AW396,AU397,"f",,Trigger)</f>
        <v>42808</v>
      </c>
      <c r="AX397" s="29">
        <f>_xll.qlInterestRateIndexMaturity(IborIndex&amp;Tenor,AW397,Trigger)</f>
        <v>42900</v>
      </c>
      <c r="AY397" s="66">
        <f>_xll.qlIndexFixing($Z$5,AV397,TRUE,Trigger)</f>
        <v>6.7032754964866672E-4</v>
      </c>
      <c r="AZ397" s="66">
        <f>_xll.qlIndexFixing($BB$1,AV397,TRUE,Trigger)</f>
        <v>6.7018229279429593E-4</v>
      </c>
      <c r="BA397" s="188">
        <f t="shared" si="25"/>
        <v>1.4525685437078665E-3</v>
      </c>
    </row>
    <row r="398" spans="47:53" ht="11.25" customHeight="1" x14ac:dyDescent="0.25">
      <c r="AU398" s="28" t="s">
        <v>99</v>
      </c>
      <c r="AV398" s="29">
        <f>_xll.qlInterestRateIndexFixingDate(IborIndex&amp;Tenor,AW398,Trigger)</f>
        <v>42807</v>
      </c>
      <c r="AW398" s="29">
        <f>_xll.qlCalendarAdvance(Calendar,AW397,AU398,"f",,Trigger)</f>
        <v>42809</v>
      </c>
      <c r="AX398" s="29">
        <f>_xll.qlInterestRateIndexMaturity(IborIndex&amp;Tenor,AW398,Trigger)</f>
        <v>42901</v>
      </c>
      <c r="AY398" s="66">
        <f>_xll.qlIndexFixing($Z$5,AV398,TRUE,Trigger)</f>
        <v>6.7499999061758299E-4</v>
      </c>
      <c r="AZ398" s="66">
        <f>_xll.qlIndexFixing($BB$1,AV398,TRUE,Trigger)</f>
        <v>6.749999972679154E-4</v>
      </c>
      <c r="BA398" s="188">
        <f t="shared" si="25"/>
        <v>-6.6503324114980389E-8</v>
      </c>
    </row>
    <row r="399" spans="47:53" ht="11.25" customHeight="1" x14ac:dyDescent="0.25">
      <c r="AU399" s="28" t="s">
        <v>99</v>
      </c>
      <c r="AV399" s="29">
        <f>_xll.qlInterestRateIndexFixingDate(IborIndex&amp;Tenor,AW399,Trigger)</f>
        <v>42808</v>
      </c>
      <c r="AW399" s="29">
        <f>_xll.qlCalendarAdvance(Calendar,AW398,AU399,"f",,Trigger)</f>
        <v>42810</v>
      </c>
      <c r="AX399" s="29">
        <f>_xll.qlInterestRateIndexMaturity(IborIndex&amp;Tenor,AW399,Trigger)</f>
        <v>42902</v>
      </c>
      <c r="AY399" s="66">
        <f>_xll.qlIndexFixing($Z$5,AV399,TRUE,Trigger)</f>
        <v>6.7965447811127097E-4</v>
      </c>
      <c r="AZ399" s="66">
        <f>_xll.qlIndexFixing($BB$1,AV399,TRUE,Trigger)</f>
        <v>6.7978991286251093E-4</v>
      </c>
      <c r="BA399" s="188">
        <f t="shared" si="25"/>
        <v>-1.3543475123995678E-3</v>
      </c>
    </row>
    <row r="400" spans="47:53" ht="11.25" customHeight="1" x14ac:dyDescent="0.25">
      <c r="AU400" s="28" t="s">
        <v>99</v>
      </c>
      <c r="AV400" s="29">
        <f>_xll.qlInterestRateIndexFixingDate(IborIndex&amp;Tenor,AW400,Trigger)</f>
        <v>42809</v>
      </c>
      <c r="AW400" s="29">
        <f>_xll.qlCalendarAdvance(Calendar,AW399,AU400,"f",,Trigger)</f>
        <v>42811</v>
      </c>
      <c r="AX400" s="29">
        <f>_xll.qlInterestRateIndexMaturity(IborIndex&amp;Tenor,AW400,Trigger)</f>
        <v>42905</v>
      </c>
      <c r="AY400" s="66">
        <f>_xll.qlIndexFixing($Z$5,AV400,TRUE,Trigger)</f>
        <v>6.880927660091893E-4</v>
      </c>
      <c r="AZ400" s="66">
        <f>_xll.qlIndexFixing($BB$1,AV400,TRUE,Trigger)</f>
        <v>6.8878686128491246E-4</v>
      </c>
      <c r="BA400" s="188">
        <f t="shared" si="25"/>
        <v>-6.9409527572316006E-3</v>
      </c>
    </row>
    <row r="401" spans="47:53" ht="11.25" customHeight="1" x14ac:dyDescent="0.25">
      <c r="AU401" s="28" t="s">
        <v>99</v>
      </c>
      <c r="AV401" s="29">
        <f>_xll.qlInterestRateIndexFixingDate(IborIndex&amp;Tenor,AW401,Trigger)</f>
        <v>42810</v>
      </c>
      <c r="AW401" s="29">
        <f>_xll.qlCalendarAdvance(Calendar,AW400,AU401,"f",,Trigger)</f>
        <v>42814</v>
      </c>
      <c r="AX401" s="29">
        <f>_xll.qlInterestRateIndexMaturity(IborIndex&amp;Tenor,AW401,Trigger)</f>
        <v>42906</v>
      </c>
      <c r="AY401" s="66">
        <f>_xll.qlIndexFixing($Z$5,AV401,TRUE,Trigger)</f>
        <v>6.981164391772765E-4</v>
      </c>
      <c r="AZ401" s="66">
        <f>_xll.qlIndexFixing($BB$1,AV401,TRUE,Trigger)</f>
        <v>6.9866543084244799E-4</v>
      </c>
      <c r="BA401" s="188">
        <f t="shared" si="25"/>
        <v>-5.4899166517148341E-3</v>
      </c>
    </row>
    <row r="402" spans="47:53" ht="11.25" customHeight="1" x14ac:dyDescent="0.25">
      <c r="AU402" s="28" t="s">
        <v>99</v>
      </c>
      <c r="AV402" s="29">
        <f>_xll.qlInterestRateIndexFixingDate(IborIndex&amp;Tenor,AW402,Trigger)</f>
        <v>42811</v>
      </c>
      <c r="AW402" s="29">
        <f>_xll.qlCalendarAdvance(Calendar,AW401,AU402,"f",,Trigger)</f>
        <v>42815</v>
      </c>
      <c r="AX402" s="29">
        <f>_xll.qlInterestRateIndexMaturity(IborIndex&amp;Tenor,AW402,Trigger)</f>
        <v>42907</v>
      </c>
      <c r="AY402" s="66">
        <f>_xll.qlIndexFixing($Z$5,AV402,TRUE,Trigger)</f>
        <v>7.0269733750229278E-4</v>
      </c>
      <c r="AZ402" s="66">
        <f>_xll.qlIndexFixing($BB$1,AV402,TRUE,Trigger)</f>
        <v>7.0331193623854446E-4</v>
      </c>
      <c r="BA402" s="188">
        <f t="shared" si="25"/>
        <v>-6.1459873625167687E-3</v>
      </c>
    </row>
    <row r="403" spans="47:53" ht="11.25" customHeight="1" x14ac:dyDescent="0.25">
      <c r="AU403" s="28" t="s">
        <v>99</v>
      </c>
      <c r="AV403" s="29">
        <f>_xll.qlInterestRateIndexFixingDate(IborIndex&amp;Tenor,AW403,Trigger)</f>
        <v>42814</v>
      </c>
      <c r="AW403" s="29">
        <f>_xll.qlCalendarAdvance(Calendar,AW402,AU403,"f",,Trigger)</f>
        <v>42816</v>
      </c>
      <c r="AX403" s="29">
        <f>_xll.qlInterestRateIndexMaturity(IborIndex&amp;Tenor,AW403,Trigger)</f>
        <v>42908</v>
      </c>
      <c r="AY403" s="66">
        <f>_xll.qlIndexFixing($Z$5,AV403,TRUE,Trigger)</f>
        <v>7.0724567585085489E-4</v>
      </c>
      <c r="AZ403" s="66">
        <f>_xll.qlIndexFixing($BB$1,AV403,TRUE,Trigger)</f>
        <v>7.0792909174255891E-4</v>
      </c>
      <c r="BA403" s="188">
        <f t="shared" si="25"/>
        <v>-6.8341589170401677E-3</v>
      </c>
    </row>
    <row r="404" spans="47:53" ht="11.25" customHeight="1" x14ac:dyDescent="0.25">
      <c r="AU404" s="28" t="s">
        <v>99</v>
      </c>
      <c r="AV404" s="29">
        <f>_xll.qlInterestRateIndexFixingDate(IborIndex&amp;Tenor,AW404,Trigger)</f>
        <v>42815</v>
      </c>
      <c r="AW404" s="29">
        <f>_xll.qlCalendarAdvance(Calendar,AW403,AU404,"f",,Trigger)</f>
        <v>42817</v>
      </c>
      <c r="AX404" s="29">
        <f>_xll.qlInterestRateIndexMaturity(IborIndex&amp;Tenor,AW404,Trigger)</f>
        <v>42909</v>
      </c>
      <c r="AY404" s="66">
        <f>_xll.qlIndexFixing($Z$5,AV404,TRUE,Trigger)</f>
        <v>7.1174201133653156E-4</v>
      </c>
      <c r="AZ404" s="66">
        <f>_xll.qlIndexFixing($BB$1,AV404,TRUE,Trigger)</f>
        <v>7.1251730449576874E-4</v>
      </c>
      <c r="BA404" s="188">
        <f t="shared" si="25"/>
        <v>-7.7529315923717968E-3</v>
      </c>
    </row>
    <row r="405" spans="47:53" ht="11.25" customHeight="1" x14ac:dyDescent="0.25">
      <c r="AU405" s="28" t="s">
        <v>99</v>
      </c>
      <c r="AV405" s="29">
        <f>_xll.qlInterestRateIndexFixingDate(IborIndex&amp;Tenor,AW405,Trigger)</f>
        <v>42816</v>
      </c>
      <c r="AW405" s="29">
        <f>_xll.qlCalendarAdvance(Calendar,AW404,AU405,"f",,Trigger)</f>
        <v>42818</v>
      </c>
      <c r="AX405" s="29">
        <f>_xll.qlInterestRateIndexMaturity(IborIndex&amp;Tenor,AW405,Trigger)</f>
        <v>42912</v>
      </c>
      <c r="AY405" s="66">
        <f>_xll.qlIndexFixing($Z$5,AV405,TRUE,Trigger)</f>
        <v>7.1965215454062464E-4</v>
      </c>
      <c r="AZ405" s="66">
        <f>_xll.qlIndexFixing($BB$1,AV405,TRUE,Trigger)</f>
        <v>7.2113034026083486E-4</v>
      </c>
      <c r="BA405" s="188">
        <f t="shared" si="25"/>
        <v>-1.4781857202102221E-2</v>
      </c>
    </row>
    <row r="406" spans="47:53" ht="11.25" customHeight="1" x14ac:dyDescent="0.25">
      <c r="AU406" s="28" t="s">
        <v>99</v>
      </c>
      <c r="AV406" s="29">
        <f>_xll.qlInterestRateIndexFixingDate(IborIndex&amp;Tenor,AW406,Trigger)</f>
        <v>42817</v>
      </c>
      <c r="AW406" s="29">
        <f>_xll.qlCalendarAdvance(Calendar,AW405,AU406,"f",,Trigger)</f>
        <v>42821</v>
      </c>
      <c r="AX406" s="29">
        <f>_xll.qlInterestRateIndexMaturity(IborIndex&amp;Tenor,AW406,Trigger)</f>
        <v>42913</v>
      </c>
      <c r="AY406" s="66">
        <f>_xll.qlIndexFixing($Z$5,AV406,TRUE,Trigger)</f>
        <v>7.2923054840113232E-4</v>
      </c>
      <c r="AZ406" s="66">
        <f>_xll.qlIndexFixing($BB$1,AV406,TRUE,Trigger)</f>
        <v>7.3059156994790078E-4</v>
      </c>
      <c r="BA406" s="188">
        <f t="shared" si="25"/>
        <v>-1.3610215467684547E-2</v>
      </c>
    </row>
    <row r="407" spans="47:53" ht="11.25" customHeight="1" x14ac:dyDescent="0.25">
      <c r="AU407" s="28" t="s">
        <v>99</v>
      </c>
      <c r="AV407" s="29">
        <f>_xll.qlInterestRateIndexFixingDate(IborIndex&amp;Tenor,AW407,Trigger)</f>
        <v>42818</v>
      </c>
      <c r="AW407" s="29">
        <f>_xll.qlCalendarAdvance(Calendar,AW406,AU407,"f",,Trigger)</f>
        <v>42822</v>
      </c>
      <c r="AX407" s="29">
        <f>_xll.qlInterestRateIndexMaturity(IborIndex&amp;Tenor,AW407,Trigger)</f>
        <v>42914</v>
      </c>
      <c r="AY407" s="66">
        <f>_xll.qlIndexFixing($Z$5,AV407,TRUE,Trigger)</f>
        <v>7.3348437103092502E-4</v>
      </c>
      <c r="AZ407" s="66">
        <f>_xll.qlIndexFixing($BB$1,AV407,TRUE,Trigger)</f>
        <v>7.3504320042953094E-4</v>
      </c>
      <c r="BA407" s="188">
        <f t="shared" si="25"/>
        <v>-1.5588293986059211E-2</v>
      </c>
    </row>
    <row r="408" spans="47:53" ht="11.25" customHeight="1" x14ac:dyDescent="0.25">
      <c r="AU408" s="28" t="s">
        <v>99</v>
      </c>
      <c r="AV408" s="29">
        <f>_xll.qlInterestRateIndexFixingDate(IborIndex&amp;Tenor,AW408,Trigger)</f>
        <v>42821</v>
      </c>
      <c r="AW408" s="29">
        <f>_xll.qlCalendarAdvance(Calendar,AW407,AU408,"f",,Trigger)</f>
        <v>42823</v>
      </c>
      <c r="AX408" s="29">
        <f>_xll.qlInterestRateIndexMaturity(IborIndex&amp;Tenor,AW408,Trigger)</f>
        <v>42915</v>
      </c>
      <c r="AY408" s="66">
        <f>_xll.qlIndexFixing($Z$5,AV408,TRUE,Trigger)</f>
        <v>7.3769325829311702E-4</v>
      </c>
      <c r="AZ408" s="66">
        <f>_xll.qlIndexFixing($BB$1,AV408,TRUE,Trigger)</f>
        <v>7.3946914077418688E-4</v>
      </c>
      <c r="BA408" s="188">
        <f t="shared" si="25"/>
        <v>-1.775882481069857E-2</v>
      </c>
    </row>
    <row r="409" spans="47:53" ht="11.25" customHeight="1" x14ac:dyDescent="0.25">
      <c r="AU409" s="28" t="s">
        <v>99</v>
      </c>
      <c r="AV409" s="29">
        <f>_xll.qlInterestRateIndexFixingDate(IborIndex&amp;Tenor,AW409,Trigger)</f>
        <v>42822</v>
      </c>
      <c r="AW409" s="29">
        <f>_xll.qlCalendarAdvance(Calendar,AW408,AU409,"f",,Trigger)</f>
        <v>42824</v>
      </c>
      <c r="AX409" s="29">
        <f>_xll.qlInterestRateIndexMaturity(IborIndex&amp;Tenor,AW409,Trigger)</f>
        <v>42916</v>
      </c>
      <c r="AY409" s="66">
        <f>_xll.qlIndexFixing($Z$5,AV409,TRUE,Trigger)</f>
        <v>7.4185842155958062E-4</v>
      </c>
      <c r="AZ409" s="66">
        <f>_xll.qlIndexFixing($BB$1,AV409,TRUE,Trigger)</f>
        <v>7.4386993309257269E-4</v>
      </c>
      <c r="BA409" s="188">
        <f t="shared" si="25"/>
        <v>-2.0115115329920764E-2</v>
      </c>
    </row>
    <row r="410" spans="47:53" ht="11.25" customHeight="1" x14ac:dyDescent="0.25">
      <c r="AU410" s="28" t="s">
        <v>99</v>
      </c>
      <c r="AV410" s="29">
        <f>_xll.qlInterestRateIndexFixingDate(IborIndex&amp;Tenor,AW410,Trigger)</f>
        <v>42823</v>
      </c>
      <c r="AW410" s="29">
        <f>_xll.qlCalendarAdvance(Calendar,AW409,AU410,"f",,Trigger)</f>
        <v>42825</v>
      </c>
      <c r="AX410" s="29">
        <f>_xll.qlInterestRateIndexMaturity(IborIndex&amp;Tenor,AW410,Trigger)</f>
        <v>42916</v>
      </c>
      <c r="AY410" s="66">
        <f>_xll.qlIndexFixing($Z$5,AV410,TRUE,Trigger)</f>
        <v>7.4435576649686775E-4</v>
      </c>
      <c r="AZ410" s="66">
        <f>_xll.qlIndexFixing($BB$1,AV410,TRUE,Trigger)</f>
        <v>7.462817913406561E-4</v>
      </c>
      <c r="BA410" s="188">
        <f t="shared" si="25"/>
        <v>-1.9260248437883438E-2</v>
      </c>
    </row>
    <row r="411" spans="47:53" ht="11.25" customHeight="1" x14ac:dyDescent="0.25">
      <c r="AU411" s="28" t="s">
        <v>99</v>
      </c>
      <c r="AV411" s="29">
        <f>_xll.qlInterestRateIndexFixingDate(IborIndex&amp;Tenor,AW411,Trigger)</f>
        <v>42824</v>
      </c>
      <c r="AW411" s="29">
        <f>_xll.qlCalendarAdvance(Calendar,AW410,AU411,"f",,Trigger)</f>
        <v>42828</v>
      </c>
      <c r="AX411" s="29">
        <f>_xll.qlInterestRateIndexMaturity(IborIndex&amp;Tenor,AW411,Trigger)</f>
        <v>42919</v>
      </c>
      <c r="AY411" s="66">
        <f>_xll.qlIndexFixing($Z$5,AV411,TRUE,Trigger)</f>
        <v>7.5651594556802593E-4</v>
      </c>
      <c r="AZ411" s="66">
        <f>_xll.qlIndexFixing($BB$1,AV411,TRUE,Trigger)</f>
        <v>7.592920061397743E-4</v>
      </c>
      <c r="BA411" s="188">
        <f t="shared" si="25"/>
        <v>-2.7760605717483705E-2</v>
      </c>
    </row>
    <row r="412" spans="47:53" ht="11.25" customHeight="1" x14ac:dyDescent="0.25">
      <c r="AU412" s="28" t="s">
        <v>99</v>
      </c>
      <c r="AV412" s="29">
        <f>_xll.qlInterestRateIndexFixingDate(IborIndex&amp;Tenor,AW412,Trigger)</f>
        <v>42825</v>
      </c>
      <c r="AW412" s="29">
        <f>_xll.qlCalendarAdvance(Calendar,AW411,AU412,"f",,Trigger)</f>
        <v>42829</v>
      </c>
      <c r="AX412" s="29">
        <f>_xll.qlInterestRateIndexMaturity(IborIndex&amp;Tenor,AW412,Trigger)</f>
        <v>42920</v>
      </c>
      <c r="AY412" s="66">
        <f>_xll.qlIndexFixing($Z$5,AV412,TRUE,Trigger)</f>
        <v>7.6049029209287501E-4</v>
      </c>
      <c r="AZ412" s="66">
        <f>_xll.qlIndexFixing($BB$1,AV412,TRUE,Trigger)</f>
        <v>7.6358226893271383E-4</v>
      </c>
      <c r="BA412" s="188">
        <f t="shared" si="25"/>
        <v>-3.0919768398388232E-2</v>
      </c>
    </row>
    <row r="413" spans="47:53" ht="11.25" customHeight="1" x14ac:dyDescent="0.25">
      <c r="AU413" s="28" t="s">
        <v>99</v>
      </c>
      <c r="AV413" s="29">
        <f>_xll.qlInterestRateIndexFixingDate(IborIndex&amp;Tenor,AW413,Trigger)</f>
        <v>42828</v>
      </c>
      <c r="AW413" s="29">
        <f>_xll.qlCalendarAdvance(Calendar,AW412,AU413,"f",,Trigger)</f>
        <v>42830</v>
      </c>
      <c r="AX413" s="29">
        <f>_xll.qlInterestRateIndexMaturity(IborIndex&amp;Tenor,AW413,Trigger)</f>
        <v>42921</v>
      </c>
      <c r="AY413" s="66">
        <f>_xll.qlIndexFixing($Z$5,AV413,TRUE,Trigger)</f>
        <v>7.6442723786094679E-4</v>
      </c>
      <c r="AZ413" s="66">
        <f>_xll.qlIndexFixing($BB$1,AV413,TRUE,Trigger)</f>
        <v>7.6785020746541089E-4</v>
      </c>
      <c r="BA413" s="188">
        <f t="shared" si="25"/>
        <v>-3.4229696044640961E-2</v>
      </c>
    </row>
    <row r="414" spans="47:53" ht="11.25" customHeight="1" x14ac:dyDescent="0.25">
      <c r="AU414" s="28" t="s">
        <v>99</v>
      </c>
      <c r="AV414" s="29">
        <f>_xll.qlInterestRateIndexFixingDate(IborIndex&amp;Tenor,AW414,Trigger)</f>
        <v>42829</v>
      </c>
      <c r="AW414" s="29">
        <f>_xll.qlCalendarAdvance(Calendar,AW413,AU414,"f",,Trigger)</f>
        <v>42831</v>
      </c>
      <c r="AX414" s="29">
        <f>_xll.qlInterestRateIndexMaturity(IborIndex&amp;Tenor,AW414,Trigger)</f>
        <v>42922</v>
      </c>
      <c r="AY414" s="66">
        <f>_xll.qlIndexFixing($Z$5,AV414,TRUE,Trigger)</f>
        <v>7.6832807086261502E-4</v>
      </c>
      <c r="AZ414" s="66">
        <f>_xll.qlIndexFixing($BB$1,AV414,TRUE,Trigger)</f>
        <v>7.7209636982251994E-4</v>
      </c>
      <c r="BA414" s="188">
        <f t="shared" si="25"/>
        <v>-3.7682989599049227E-2</v>
      </c>
    </row>
    <row r="415" spans="47:53" ht="11.25" customHeight="1" x14ac:dyDescent="0.25">
      <c r="AU415" s="28" t="s">
        <v>99</v>
      </c>
      <c r="AV415" s="29">
        <f>_xll.qlInterestRateIndexFixingDate(IborIndex&amp;Tenor,AW415,Trigger)</f>
        <v>42830</v>
      </c>
      <c r="AW415" s="29">
        <f>_xll.qlCalendarAdvance(Calendar,AW414,AU415,"f",,Trigger)</f>
        <v>42832</v>
      </c>
      <c r="AX415" s="29">
        <f>_xll.qlInterestRateIndexMaturity(IborIndex&amp;Tenor,AW415,Trigger)</f>
        <v>42923</v>
      </c>
      <c r="AY415" s="66">
        <f>_xll.qlIndexFixing($Z$5,AV415,TRUE,Trigger)</f>
        <v>7.7219408875085359E-4</v>
      </c>
      <c r="AZ415" s="66">
        <f>_xll.qlIndexFixing($BB$1,AV415,TRUE,Trigger)</f>
        <v>7.763213040983581E-4</v>
      </c>
      <c r="BA415" s="188">
        <f t="shared" si="25"/>
        <v>-4.1272153475045141E-2</v>
      </c>
    </row>
    <row r="416" spans="47:53" ht="11.25" customHeight="1" x14ac:dyDescent="0.25">
      <c r="AU416" s="28" t="s">
        <v>99</v>
      </c>
      <c r="AV416" s="29">
        <f>_xll.qlInterestRateIndexFixingDate(IborIndex&amp;Tenor,AW416,Trigger)</f>
        <v>42831</v>
      </c>
      <c r="AW416" s="29">
        <f>_xll.qlCalendarAdvance(Calendar,AW415,AU416,"f",,Trigger)</f>
        <v>42835</v>
      </c>
      <c r="AX416" s="29">
        <f>_xll.qlInterestRateIndexMaturity(IborIndex&amp;Tenor,AW416,Trigger)</f>
        <v>42926</v>
      </c>
      <c r="AY416" s="66">
        <f>_xll.qlIndexFixing($Z$5,AV416,TRUE,Trigger)</f>
        <v>7.8359637320110371E-4</v>
      </c>
      <c r="AZ416" s="66">
        <f>_xll.qlIndexFixing($BB$1,AV416,TRUE,Trigger)</f>
        <v>7.8887421938493314E-4</v>
      </c>
      <c r="BA416" s="188">
        <f t="shared" si="25"/>
        <v>-5.2778461838294238E-2</v>
      </c>
    </row>
    <row r="417" spans="47:53" ht="11.25" customHeight="1" x14ac:dyDescent="0.25">
      <c r="AU417" s="28" t="s">
        <v>99</v>
      </c>
      <c r="AV417" s="29">
        <f>_xll.qlInterestRateIndexFixingDate(IborIndex&amp;Tenor,AW417,Trigger)</f>
        <v>42832</v>
      </c>
      <c r="AW417" s="29">
        <f>_xll.qlCalendarAdvance(Calendar,AW416,AU417,"f",,Trigger)</f>
        <v>42836</v>
      </c>
      <c r="AX417" s="29">
        <f>_xll.qlInterestRateIndexMaturity(IborIndex&amp;Tenor,AW417,Trigger)</f>
        <v>42927</v>
      </c>
      <c r="AY417" s="66">
        <f>_xll.qlIndexFixing($Z$5,AV417,TRUE,Trigger)</f>
        <v>7.8733630041298076E-4</v>
      </c>
      <c r="AZ417" s="66">
        <f>_xll.qlIndexFixing($BB$1,AV417,TRUE,Trigger)</f>
        <v>7.9301972229642824E-4</v>
      </c>
      <c r="BA417" s="188">
        <f t="shared" si="25"/>
        <v>-5.6834218834474814E-2</v>
      </c>
    </row>
    <row r="418" spans="47:53" ht="11.25" customHeight="1" x14ac:dyDescent="0.25">
      <c r="AU418" s="28" t="s">
        <v>99</v>
      </c>
      <c r="AV418" s="29">
        <f>_xll.qlInterestRateIndexFixingDate(IborIndex&amp;Tenor,AW418,Trigger)</f>
        <v>42835</v>
      </c>
      <c r="AW418" s="29">
        <f>_xll.qlCalendarAdvance(Calendar,AW417,AU418,"f",,Trigger)</f>
        <v>42837</v>
      </c>
      <c r="AX418" s="29">
        <f>_xll.qlInterestRateIndexMaturity(IborIndex&amp;Tenor,AW418,Trigger)</f>
        <v>42928</v>
      </c>
      <c r="AY418" s="66">
        <f>_xll.qlIndexFixing($Z$5,AV418,TRUE,Trigger)</f>
        <v>7.9104804571442609E-4</v>
      </c>
      <c r="AZ418" s="66">
        <f>_xll.qlIndexFixing($BB$1,AV418,TRUE,Trigger)</f>
        <v>7.9714673762283411E-4</v>
      </c>
      <c r="BA418" s="188">
        <f t="shared" si="25"/>
        <v>-6.0986919084080181E-2</v>
      </c>
    </row>
    <row r="419" spans="47:53" ht="11.25" customHeight="1" x14ac:dyDescent="0.25">
      <c r="AU419" s="28" t="s">
        <v>99</v>
      </c>
      <c r="AV419" s="29">
        <f>_xll.qlInterestRateIndexFixingDate(IborIndex&amp;Tenor,AW419,Trigger)</f>
        <v>42836</v>
      </c>
      <c r="AW419" s="29">
        <f>_xll.qlCalendarAdvance(Calendar,AW418,AU419,"f",,Trigger)</f>
        <v>42838</v>
      </c>
      <c r="AX419" s="29">
        <f>_xll.qlInterestRateIndexMaturity(IborIndex&amp;Tenor,AW419,Trigger)</f>
        <v>42929</v>
      </c>
      <c r="AY419" s="66">
        <f>_xll.qlIndexFixing($Z$5,AV419,TRUE,Trigger)</f>
        <v>7.9473296473225939E-4</v>
      </c>
      <c r="AZ419" s="66">
        <f>_xll.qlIndexFixing($BB$1,AV419,TRUE,Trigger)</f>
        <v>8.0125581346988744E-4</v>
      </c>
      <c r="BA419" s="188">
        <f t="shared" si="25"/>
        <v>-6.5228487376280467E-2</v>
      </c>
    </row>
    <row r="420" spans="47:53" ht="11.25" customHeight="1" x14ac:dyDescent="0.25">
      <c r="AU420" s="28" t="s">
        <v>99</v>
      </c>
      <c r="AV420" s="29">
        <f>_xll.qlInterestRateIndexFixingDate(IborIndex&amp;Tenor,AW420,Trigger)</f>
        <v>42837</v>
      </c>
      <c r="AW420" s="29">
        <f>_xll.qlCalendarAdvance(Calendar,AW419,AU420,"f",,Trigger)</f>
        <v>42843</v>
      </c>
      <c r="AX420" s="29">
        <f>_xll.qlInterestRateIndexMaturity(IborIndex&amp;Tenor,AW420,Trigger)</f>
        <v>42934</v>
      </c>
      <c r="AY420" s="66">
        <f>_xll.qlIndexFixing($Z$5,AV420,TRUE,Trigger)</f>
        <v>8.128032888809301E-4</v>
      </c>
      <c r="AZ420" s="66">
        <f>_xll.qlIndexFixing($BB$1,AV420,TRUE,Trigger)</f>
        <v>8.2155128443173805E-4</v>
      </c>
      <c r="BA420" s="188">
        <f t="shared" si="25"/>
        <v>-8.7479955508079466E-2</v>
      </c>
    </row>
    <row r="421" spans="47:53" ht="11.25" customHeight="1" x14ac:dyDescent="0.25">
      <c r="AU421" s="28" t="s">
        <v>99</v>
      </c>
      <c r="AV421" s="29">
        <f>_xll.qlInterestRateIndexFixingDate(IborIndex&amp;Tenor,AW421,Trigger)</f>
        <v>42838</v>
      </c>
      <c r="AW421" s="29">
        <f>_xll.qlCalendarAdvance(Calendar,AW420,AU421,"f",,Trigger)</f>
        <v>42844</v>
      </c>
      <c r="AX421" s="29">
        <f>_xll.qlInterestRateIndexMaturity(IborIndex&amp;Tenor,AW421,Trigger)</f>
        <v>42935</v>
      </c>
      <c r="AY421" s="66">
        <f>_xll.qlIndexFixing($Z$5,AV421,TRUE,Trigger)</f>
        <v>8.163562594580184E-4</v>
      </c>
      <c r="AZ421" s="66">
        <f>_xll.qlIndexFixing($BB$1,AV421,TRUE,Trigger)</f>
        <v>8.2556423378828754E-4</v>
      </c>
      <c r="BA421" s="188">
        <f t="shared" si="25"/>
        <v>-9.2079743302691433E-2</v>
      </c>
    </row>
    <row r="422" spans="47:53" ht="11.25" customHeight="1" x14ac:dyDescent="0.25">
      <c r="AU422" s="28" t="s">
        <v>99</v>
      </c>
      <c r="AV422" s="29">
        <f>_xll.qlInterestRateIndexFixingDate(IborIndex&amp;Tenor,AW422,Trigger)</f>
        <v>42843</v>
      </c>
      <c r="AW422" s="29">
        <f>_xll.qlCalendarAdvance(Calendar,AW421,AU422,"f",,Trigger)</f>
        <v>42845</v>
      </c>
      <c r="AX422" s="29">
        <f>_xll.qlInterestRateIndexMaturity(IborIndex&amp;Tenor,AW422,Trigger)</f>
        <v>42936</v>
      </c>
      <c r="AY422" s="66">
        <f>_xll.qlIndexFixing($Z$5,AV422,TRUE,Trigger)</f>
        <v>8.1989216368677205E-4</v>
      </c>
      <c r="AZ422" s="66">
        <f>_xll.qlIndexFixing($BB$1,AV422,TRUE,Trigger)</f>
        <v>8.2956308048469851E-4</v>
      </c>
      <c r="BA422" s="188">
        <f t="shared" si="25"/>
        <v>-9.6709167979264557E-2</v>
      </c>
    </row>
    <row r="423" spans="47:53" ht="11.25" customHeight="1" x14ac:dyDescent="0.25">
      <c r="AU423" s="28" t="s">
        <v>99</v>
      </c>
      <c r="AV423" s="29">
        <f>_xll.qlInterestRateIndexFixingDate(IborIndex&amp;Tenor,AW423,Trigger)</f>
        <v>42844</v>
      </c>
      <c r="AW423" s="29">
        <f>_xll.qlCalendarAdvance(Calendar,AW422,AU423,"f",,Trigger)</f>
        <v>42846</v>
      </c>
      <c r="AX423" s="29">
        <f>_xll.qlInterestRateIndexMaturity(IborIndex&amp;Tenor,AW423,Trigger)</f>
        <v>42937</v>
      </c>
      <c r="AY423" s="66">
        <f>_xll.qlIndexFixing($Z$5,AV423,TRUE,Trigger)</f>
        <v>8.2341243449042187E-4</v>
      </c>
      <c r="AZ423" s="66">
        <f>_xll.qlIndexFixing($BB$1,AV423,TRUE,Trigger)</f>
        <v>8.3354837264515425E-4</v>
      </c>
      <c r="BA423" s="188">
        <f t="shared" si="25"/>
        <v>-0.10135938154732377</v>
      </c>
    </row>
    <row r="424" spans="47:53" ht="11.25" customHeight="1" x14ac:dyDescent="0.25">
      <c r="AU424" s="28" t="s">
        <v>99</v>
      </c>
      <c r="AV424" s="29">
        <f>_xll.qlInterestRateIndexFixingDate(IborIndex&amp;Tenor,AW424,Trigger)</f>
        <v>42845</v>
      </c>
      <c r="AW424" s="29">
        <f>_xll.qlCalendarAdvance(Calendar,AW423,AU424,"f",,Trigger)</f>
        <v>42849</v>
      </c>
      <c r="AX424" s="29">
        <f>_xll.qlInterestRateIndexMaturity(IborIndex&amp;Tenor,AW424,Trigger)</f>
        <v>42940</v>
      </c>
      <c r="AY424" s="66">
        <f>_xll.qlIndexFixing($Z$5,AV424,TRUE,Trigger)</f>
        <v>8.3389392053435766E-4</v>
      </c>
      <c r="AZ424" s="66">
        <f>_xll.qlIndexFixing($BB$1,AV424,TRUE,Trigger)</f>
        <v>8.4542840322201964E-4</v>
      </c>
      <c r="BA424" s="188">
        <f t="shared" si="25"/>
        <v>-0.11534482687661977</v>
      </c>
    </row>
    <row r="425" spans="47:53" ht="11.25" customHeight="1" x14ac:dyDescent="0.25">
      <c r="AU425" s="28" t="s">
        <v>99</v>
      </c>
      <c r="AV425" s="29">
        <f>_xll.qlInterestRateIndexFixingDate(IborIndex&amp;Tenor,AW425,Trigger)</f>
        <v>42846</v>
      </c>
      <c r="AW425" s="29">
        <f>_xll.qlCalendarAdvance(Calendar,AW424,AU425,"f",,Trigger)</f>
        <v>42850</v>
      </c>
      <c r="AX425" s="29">
        <f>_xll.qlInterestRateIndexMaturity(IborIndex&amp;Tenor,AW425,Trigger)</f>
        <v>42941</v>
      </c>
      <c r="AY425" s="66">
        <f>_xll.qlIndexFixing($Z$5,AV425,TRUE,Trigger)</f>
        <v>8.3736618013068996E-4</v>
      </c>
      <c r="AZ425" s="66">
        <f>_xll.qlIndexFixing($BB$1,AV425,TRUE,Trigger)</f>
        <v>8.4936495855603275E-4</v>
      </c>
      <c r="BA425" s="188">
        <f t="shared" si="25"/>
        <v>-0.11998778425342782</v>
      </c>
    </row>
    <row r="426" spans="47:53" ht="11.25" customHeight="1" x14ac:dyDescent="0.25">
      <c r="AU426" s="28" t="s">
        <v>99</v>
      </c>
      <c r="AV426" s="29">
        <f>_xll.qlInterestRateIndexFixingDate(IborIndex&amp;Tenor,AW426,Trigger)</f>
        <v>42849</v>
      </c>
      <c r="AW426" s="29">
        <f>_xll.qlCalendarAdvance(Calendar,AW425,AU426,"f",,Trigger)</f>
        <v>42851</v>
      </c>
      <c r="AX426" s="29">
        <f>_xll.qlInterestRateIndexMaturity(IborIndex&amp;Tenor,AW426,Trigger)</f>
        <v>42942</v>
      </c>
      <c r="AY426" s="66">
        <f>_xll.qlIndexFixing($Z$5,AV426,TRUE,Trigger)</f>
        <v>8.4083011585619886E-4</v>
      </c>
      <c r="AZ426" s="66">
        <f>_xll.qlIndexFixing($BB$1,AV426,TRUE,Trigger)</f>
        <v>8.5329070002419902E-4</v>
      </c>
      <c r="BA426" s="188">
        <f t="shared" si="25"/>
        <v>-0.12460584168000159</v>
      </c>
    </row>
    <row r="427" spans="47:53" ht="11.25" customHeight="1" x14ac:dyDescent="0.25">
      <c r="AU427" s="28" t="s">
        <v>99</v>
      </c>
      <c r="AV427" s="29">
        <f>_xll.qlInterestRateIndexFixingDate(IborIndex&amp;Tenor,AW427,Trigger)</f>
        <v>42850</v>
      </c>
      <c r="AW427" s="29">
        <f>_xll.qlCalendarAdvance(Calendar,AW426,AU427,"f",,Trigger)</f>
        <v>42852</v>
      </c>
      <c r="AX427" s="29">
        <f>_xll.qlInterestRateIndexMaturity(IborIndex&amp;Tenor,AW427,Trigger)</f>
        <v>42943</v>
      </c>
      <c r="AY427" s="66">
        <f>_xll.qlIndexFixing($Z$5,AV427,TRUE,Trigger)</f>
        <v>8.4428721860883903E-4</v>
      </c>
      <c r="AZ427" s="66">
        <f>_xll.qlIndexFixing($BB$1,AV427,TRUE,Trigger)</f>
        <v>8.5720617576651355E-4</v>
      </c>
      <c r="BA427" s="188">
        <f t="shared" si="25"/>
        <v>-0.12918957157674518</v>
      </c>
    </row>
    <row r="428" spans="47:53" ht="11.25" customHeight="1" x14ac:dyDescent="0.25">
      <c r="AU428" s="28" t="s">
        <v>99</v>
      </c>
      <c r="AV428" s="29">
        <f>_xll.qlInterestRateIndexFixingDate(IborIndex&amp;Tenor,AW428,Trigger)</f>
        <v>42851</v>
      </c>
      <c r="AW428" s="29">
        <f>_xll.qlCalendarAdvance(Calendar,AW427,AU428,"f",,Trigger)</f>
        <v>42853</v>
      </c>
      <c r="AX428" s="29">
        <f>_xll.qlInterestRateIndexMaturity(IborIndex&amp;Tenor,AW428,Trigger)</f>
        <v>42947</v>
      </c>
      <c r="AY428" s="66">
        <f>_xll.qlIndexFixing($Z$5,AV428,TRUE,Trigger)</f>
        <v>8.5282446995583333E-4</v>
      </c>
      <c r="AZ428" s="66">
        <f>_xll.qlIndexFixing($BB$1,AV428,TRUE,Trigger)</f>
        <v>8.6675753505239877E-4</v>
      </c>
      <c r="BA428" s="188">
        <f t="shared" si="25"/>
        <v>-0.13933065096565445</v>
      </c>
    </row>
    <row r="429" spans="47:53" ht="11.25" customHeight="1" x14ac:dyDescent="0.25">
      <c r="AU429" s="28" t="s">
        <v>99</v>
      </c>
      <c r="AV429" s="29">
        <f>_xll.qlInterestRateIndexFixingDate(IborIndex&amp;Tenor,AW429,Trigger)</f>
        <v>42852</v>
      </c>
      <c r="AW429" s="29">
        <f>_xll.qlCalendarAdvance(Calendar,AW428,AU429,"f",,Trigger)</f>
        <v>42857</v>
      </c>
      <c r="AX429" s="29">
        <f>_xll.qlInterestRateIndexMaturity(IborIndex&amp;Tenor,AW429,Trigger)</f>
        <v>42949</v>
      </c>
      <c r="AY429" s="66">
        <f>_xll.qlIndexFixing($Z$5,AV429,TRUE,Trigger)</f>
        <v>8.6327107275760309E-4</v>
      </c>
      <c r="AZ429" s="66">
        <f>_xll.qlIndexFixing($BB$1,AV429,TRUE,Trigger)</f>
        <v>8.7853632564978716E-4</v>
      </c>
      <c r="BA429" s="188">
        <f t="shared" si="25"/>
        <v>-0.15265252892184064</v>
      </c>
    </row>
    <row r="430" spans="47:53" ht="11.25" customHeight="1" x14ac:dyDescent="0.25">
      <c r="AU430" s="28" t="s">
        <v>99</v>
      </c>
      <c r="AV430" s="29">
        <f>_xll.qlInterestRateIndexFixingDate(IborIndex&amp;Tenor,AW430,Trigger)</f>
        <v>42853</v>
      </c>
      <c r="AW430" s="29">
        <f>_xll.qlCalendarAdvance(Calendar,AW429,AU430,"f",,Trigger)</f>
        <v>42858</v>
      </c>
      <c r="AX430" s="29">
        <f>_xll.qlInterestRateIndexMaturity(IborIndex&amp;Tenor,AW430,Trigger)</f>
        <v>42950</v>
      </c>
      <c r="AY430" s="66">
        <f>_xll.qlIndexFixing($Z$5,AV430,TRUE,Trigger)</f>
        <v>8.6673862790149386E-4</v>
      </c>
      <c r="AZ430" s="66">
        <f>_xll.qlIndexFixing($BB$1,AV430,TRUE,Trigger)</f>
        <v>8.824046612920317E-4</v>
      </c>
      <c r="BA430" s="188">
        <f t="shared" si="25"/>
        <v>-0.15666033390537848</v>
      </c>
    </row>
    <row r="431" spans="47:53" ht="11.25" customHeight="1" x14ac:dyDescent="0.25">
      <c r="AU431" s="28" t="s">
        <v>99</v>
      </c>
      <c r="AV431" s="29">
        <f>_xll.qlInterestRateIndexFixingDate(IborIndex&amp;Tenor,AW431,Trigger)</f>
        <v>42857</v>
      </c>
      <c r="AW431" s="29">
        <f>_xll.qlCalendarAdvance(Calendar,AW430,AU431,"f",,Trigger)</f>
        <v>42859</v>
      </c>
      <c r="AX431" s="29">
        <f>_xll.qlInterestRateIndexMaturity(IborIndex&amp;Tenor,AW431,Trigger)</f>
        <v>42951</v>
      </c>
      <c r="AY431" s="66">
        <f>_xll.qlIndexFixing($Z$5,AV431,TRUE,Trigger)</f>
        <v>8.7021087830782432E-4</v>
      </c>
      <c r="AZ431" s="66">
        <f>_xll.qlIndexFixing($BB$1,AV431,TRUE,Trigger)</f>
        <v>8.8626682449519469E-4</v>
      </c>
      <c r="BA431" s="188">
        <f t="shared" si="25"/>
        <v>-0.16055946187370379</v>
      </c>
    </row>
    <row r="432" spans="47:53" ht="11.25" customHeight="1" x14ac:dyDescent="0.25">
      <c r="AU432" s="28" t="s">
        <v>99</v>
      </c>
      <c r="AV432" s="29">
        <f>_xll.qlInterestRateIndexFixingDate(IborIndex&amp;Tenor,AW432,Trigger)</f>
        <v>42858</v>
      </c>
      <c r="AW432" s="29">
        <f>_xll.qlCalendarAdvance(Calendar,AW431,AU432,"f",,Trigger)</f>
        <v>42860</v>
      </c>
      <c r="AX432" s="29">
        <f>_xll.qlInterestRateIndexMaturity(IborIndex&amp;Tenor,AW432,Trigger)</f>
        <v>42954</v>
      </c>
      <c r="AY432" s="66">
        <f>_xll.qlIndexFixing($Z$5,AV432,TRUE,Trigger)</f>
        <v>8.7736851619465441E-4</v>
      </c>
      <c r="AZ432" s="66">
        <f>_xll.qlIndexFixing($BB$1,AV432,TRUE,Trigger)</f>
        <v>8.9393048757027043E-4</v>
      </c>
      <c r="BA432" s="188">
        <f t="shared" si="25"/>
        <v>-0.16561971375616016</v>
      </c>
    </row>
    <row r="433" spans="47:53" ht="11.25" customHeight="1" x14ac:dyDescent="0.25">
      <c r="AU433" s="28" t="s">
        <v>99</v>
      </c>
      <c r="AV433" s="29">
        <f>_xll.qlInterestRateIndexFixingDate(IborIndex&amp;Tenor,AW433,Trigger)</f>
        <v>42859</v>
      </c>
      <c r="AW433" s="29">
        <f>_xll.qlCalendarAdvance(Calendar,AW432,AU433,"f",,Trigger)</f>
        <v>42863</v>
      </c>
      <c r="AX433" s="29">
        <f>_xll.qlInterestRateIndexMaturity(IborIndex&amp;Tenor,AW433,Trigger)</f>
        <v>42955</v>
      </c>
      <c r="AY433" s="66">
        <f>_xll.qlIndexFixing($Z$5,AV433,TRUE,Trigger)</f>
        <v>8.8417808466974583E-4</v>
      </c>
      <c r="AZ433" s="66">
        <f>_xll.qlIndexFixing($BB$1,AV433,TRUE,Trigger)</f>
        <v>9.0166459697833161E-4</v>
      </c>
      <c r="BA433" s="188">
        <f t="shared" si="25"/>
        <v>-0.17486512308585786</v>
      </c>
    </row>
    <row r="434" spans="47:53" ht="11.25" customHeight="1" x14ac:dyDescent="0.25">
      <c r="AU434" s="28" t="s">
        <v>99</v>
      </c>
      <c r="AV434" s="29">
        <f>_xll.qlInterestRateIndexFixingDate(IborIndex&amp;Tenor,AW434,Trigger)</f>
        <v>42860</v>
      </c>
      <c r="AW434" s="29">
        <f>_xll.qlCalendarAdvance(Calendar,AW433,AU434,"f",,Trigger)</f>
        <v>42864</v>
      </c>
      <c r="AX434" s="29">
        <f>_xll.qlInterestRateIndexMaturity(IborIndex&amp;Tenor,AW434,Trigger)</f>
        <v>42956</v>
      </c>
      <c r="AY434" s="66">
        <f>_xll.qlIndexFixing($Z$5,AV434,TRUE,Trigger)</f>
        <v>8.8769733410335502E-4</v>
      </c>
      <c r="AZ434" s="66">
        <f>_xll.qlIndexFixing($BB$1,AV434,TRUE,Trigger)</f>
        <v>9.0550403105161203E-4</v>
      </c>
      <c r="BA434" s="188">
        <f t="shared" si="25"/>
        <v>-0.17806696948257011</v>
      </c>
    </row>
    <row r="435" spans="47:53" ht="11.25" customHeight="1" x14ac:dyDescent="0.25">
      <c r="AU435" s="28" t="s">
        <v>99</v>
      </c>
      <c r="AV435" s="29">
        <f>_xll.qlInterestRateIndexFixingDate(IborIndex&amp;Tenor,AW435,Trigger)</f>
        <v>42863</v>
      </c>
      <c r="AW435" s="29">
        <f>_xll.qlCalendarAdvance(Calendar,AW434,AU435,"f",,Trigger)</f>
        <v>42865</v>
      </c>
      <c r="AX435" s="29">
        <f>_xll.qlInterestRateIndexMaturity(IborIndex&amp;Tenor,AW435,Trigger)</f>
        <v>42957</v>
      </c>
      <c r="AY435" s="66">
        <f>_xll.qlIndexFixing($Z$5,AV435,TRUE,Trigger)</f>
        <v>8.912307547906999E-4</v>
      </c>
      <c r="AZ435" s="66">
        <f>_xll.qlIndexFixing($BB$1,AV435,TRUE,Trigger)</f>
        <v>9.0934054592957218E-4</v>
      </c>
      <c r="BA435" s="188">
        <f t="shared" si="25"/>
        <v>-0.1810979113887228</v>
      </c>
    </row>
    <row r="436" spans="47:53" ht="11.25" customHeight="1" x14ac:dyDescent="0.25">
      <c r="AU436" s="28" t="s">
        <v>99</v>
      </c>
      <c r="AV436" s="29">
        <f>_xll.qlInterestRateIndexFixingDate(IborIndex&amp;Tenor,AW436,Trigger)</f>
        <v>42864</v>
      </c>
      <c r="AW436" s="29">
        <f>_xll.qlCalendarAdvance(Calendar,AW435,AU436,"f",,Trigger)</f>
        <v>42866</v>
      </c>
      <c r="AX436" s="29">
        <f>_xll.qlInterestRateIndexMaturity(IborIndex&amp;Tenor,AW436,Trigger)</f>
        <v>42958</v>
      </c>
      <c r="AY436" s="66">
        <f>_xll.qlIndexFixing($Z$5,AV436,TRUE,Trigger)</f>
        <v>8.9477995951473118E-4</v>
      </c>
      <c r="AZ436" s="66">
        <f>_xll.qlIndexFixing($BB$1,AV436,TRUE,Trigger)</f>
        <v>9.1317468382544288E-4</v>
      </c>
      <c r="BA436" s="188">
        <f t="shared" si="25"/>
        <v>-0.18394724310711696</v>
      </c>
    </row>
    <row r="437" spans="47:53" ht="11.25" customHeight="1" x14ac:dyDescent="0.25">
      <c r="AU437" s="28" t="s">
        <v>99</v>
      </c>
      <c r="AV437" s="29">
        <f>_xll.qlInterestRateIndexFixingDate(IborIndex&amp;Tenor,AW437,Trigger)</f>
        <v>42865</v>
      </c>
      <c r="AW437" s="29">
        <f>_xll.qlCalendarAdvance(Calendar,AW436,AU437,"f",,Trigger)</f>
        <v>42867</v>
      </c>
      <c r="AX437" s="29">
        <f>_xll.qlInterestRateIndexMaturity(IborIndex&amp;Tenor,AW437,Trigger)</f>
        <v>42961</v>
      </c>
      <c r="AY437" s="66">
        <f>_xll.qlIndexFixing($Z$5,AV437,TRUE,Trigger)</f>
        <v>9.0237348173620056E-4</v>
      </c>
      <c r="AZ437" s="66">
        <f>_xll.qlIndexFixing($BB$1,AV437,TRUE,Trigger)</f>
        <v>9.2087730730415452E-4</v>
      </c>
      <c r="BA437" s="188">
        <f t="shared" si="25"/>
        <v>-0.1850382556795396</v>
      </c>
    </row>
    <row r="438" spans="47:53" ht="11.25" customHeight="1" x14ac:dyDescent="0.25">
      <c r="AU438" s="28" t="s">
        <v>99</v>
      </c>
      <c r="AV438" s="29">
        <f>_xll.qlInterestRateIndexFixingDate(IborIndex&amp;Tenor,AW438,Trigger)</f>
        <v>42866</v>
      </c>
      <c r="AW438" s="29">
        <f>_xll.qlCalendarAdvance(Calendar,AW437,AU438,"f",,Trigger)</f>
        <v>42870</v>
      </c>
      <c r="AX438" s="29">
        <f>_xll.qlInterestRateIndexMaturity(IborIndex&amp;Tenor,AW438,Trigger)</f>
        <v>42962</v>
      </c>
      <c r="AY438" s="66">
        <f>_xll.qlIndexFixing($Z$5,AV438,TRUE,Trigger)</f>
        <v>9.0916720899259439E-4</v>
      </c>
      <c r="AZ438" s="66">
        <f>_xll.qlIndexFixing($BB$1,AV438,TRUE,Trigger)</f>
        <v>9.2849830995083056E-4</v>
      </c>
      <c r="BA438" s="188">
        <f t="shared" si="25"/>
        <v>-0.19331100958236164</v>
      </c>
    </row>
    <row r="439" spans="47:53" ht="11.25" customHeight="1" x14ac:dyDescent="0.25">
      <c r="AU439" s="28" t="s">
        <v>99</v>
      </c>
      <c r="AV439" s="29">
        <f>_xll.qlInterestRateIndexFixingDate(IborIndex&amp;Tenor,AW439,Trigger)</f>
        <v>42867</v>
      </c>
      <c r="AW439" s="29">
        <f>_xll.qlCalendarAdvance(Calendar,AW438,AU439,"f",,Trigger)</f>
        <v>42871</v>
      </c>
      <c r="AX439" s="29">
        <f>_xll.qlInterestRateIndexMaturity(IborIndex&amp;Tenor,AW439,Trigger)</f>
        <v>42963</v>
      </c>
      <c r="AY439" s="66">
        <f>_xll.qlIndexFixing($Z$5,AV439,TRUE,Trigger)</f>
        <v>9.1281986019583442E-4</v>
      </c>
      <c r="AZ439" s="66">
        <f>_xll.qlIndexFixing($BB$1,AV439,TRUE,Trigger)</f>
        <v>9.3232869622942357E-4</v>
      </c>
      <c r="BA439" s="188">
        <f t="shared" si="25"/>
        <v>-0.1950883603358915</v>
      </c>
    </row>
    <row r="440" spans="47:53" ht="11.25" customHeight="1" x14ac:dyDescent="0.25">
      <c r="AU440" s="28" t="s">
        <v>99</v>
      </c>
      <c r="AV440" s="29">
        <f>_xll.qlInterestRateIndexFixingDate(IborIndex&amp;Tenor,AW440,Trigger)</f>
        <v>42870</v>
      </c>
      <c r="AW440" s="29">
        <f>_xll.qlCalendarAdvance(Calendar,AW439,AU440,"f",,Trigger)</f>
        <v>42872</v>
      </c>
      <c r="AX440" s="29">
        <f>_xll.qlInterestRateIndexMaturity(IborIndex&amp;Tenor,AW440,Trigger)</f>
        <v>42964</v>
      </c>
      <c r="AY440" s="66">
        <f>_xll.qlIndexFixing($Z$5,AV440,TRUE,Trigger)</f>
        <v>9.164981728607257E-4</v>
      </c>
      <c r="AZ440" s="66">
        <f>_xll.qlIndexFixing($BB$1,AV440,TRUE,Trigger)</f>
        <v>9.3615995885831327E-4</v>
      </c>
      <c r="BA440" s="188">
        <f t="shared" si="25"/>
        <v>-0.19661785997587572</v>
      </c>
    </row>
    <row r="441" spans="47:53" ht="11.25" customHeight="1" x14ac:dyDescent="0.25">
      <c r="AU441" s="28" t="s">
        <v>99</v>
      </c>
      <c r="AV441" s="29">
        <f>_xll.qlInterestRateIndexFixingDate(IborIndex&amp;Tenor,AW441,Trigger)</f>
        <v>42871</v>
      </c>
      <c r="AW441" s="29">
        <f>_xll.qlCalendarAdvance(Calendar,AW440,AU441,"f",,Trigger)</f>
        <v>42873</v>
      </c>
      <c r="AX441" s="29">
        <f>_xll.qlInterestRateIndexMaturity(IborIndex&amp;Tenor,AW441,Trigger)</f>
        <v>42965</v>
      </c>
      <c r="AY441" s="66">
        <f>_xll.qlIndexFixing($Z$5,AV441,TRUE,Trigger)</f>
        <v>9.2020382668278134E-4</v>
      </c>
      <c r="AZ441" s="66">
        <f>_xll.qlIndexFixing($BB$1,AV441,TRUE,Trigger)</f>
        <v>9.3999264006637019E-4</v>
      </c>
      <c r="BA441" s="188">
        <f t="shared" si="25"/>
        <v>-0.19788813383588857</v>
      </c>
    </row>
    <row r="442" spans="47:53" ht="11.25" customHeight="1" x14ac:dyDescent="0.25">
      <c r="AU442" s="28" t="s">
        <v>99</v>
      </c>
      <c r="AV442" s="29">
        <f>_xll.qlInterestRateIndexFixingDate(IborIndex&amp;Tenor,AW442,Trigger)</f>
        <v>42872</v>
      </c>
      <c r="AW442" s="29">
        <f>_xll.qlCalendarAdvance(Calendar,AW441,AU442,"f",,Trigger)</f>
        <v>42874</v>
      </c>
      <c r="AX442" s="29">
        <f>_xll.qlInterestRateIndexMaturity(IborIndex&amp;Tenor,AW442,Trigger)</f>
        <v>42968</v>
      </c>
      <c r="AY442" s="66">
        <f>_xll.qlIndexFixing($Z$5,AV442,TRUE,Trigger)</f>
        <v>9.2838045381336322E-4</v>
      </c>
      <c r="AZ442" s="66">
        <f>_xll.qlIndexFixing($BB$1,AV442,TRUE,Trigger)</f>
        <v>9.4778001753135306E-4</v>
      </c>
      <c r="BA442" s="188">
        <f t="shared" si="25"/>
        <v>-0.19399563717989846</v>
      </c>
    </row>
    <row r="443" spans="47:53" ht="11.25" customHeight="1" x14ac:dyDescent="0.25">
      <c r="AU443" s="28" t="s">
        <v>99</v>
      </c>
      <c r="AV443" s="29">
        <f>_xll.qlInterestRateIndexFixingDate(IborIndex&amp;Tenor,AW443,Trigger)</f>
        <v>42873</v>
      </c>
      <c r="AW443" s="29">
        <f>_xll.qlCalendarAdvance(Calendar,AW442,AU443,"f",,Trigger)</f>
        <v>42877</v>
      </c>
      <c r="AX443" s="29">
        <f>_xll.qlInterestRateIndexMaturity(IborIndex&amp;Tenor,AW443,Trigger)</f>
        <v>42969</v>
      </c>
      <c r="AY443" s="66">
        <f>_xll.qlIndexFixing($Z$5,AV443,TRUE,Trigger)</f>
        <v>9.3533378194447499E-4</v>
      </c>
      <c r="AZ443" s="66">
        <f>_xll.qlIndexFixing($BB$1,AV443,TRUE,Trigger)</f>
        <v>9.5534839536238624E-4</v>
      </c>
      <c r="BA443" s="188">
        <f t="shared" si="25"/>
        <v>-0.20014613417911248</v>
      </c>
    </row>
    <row r="444" spans="47:53" ht="11.25" customHeight="1" x14ac:dyDescent="0.25">
      <c r="AU444" s="28" t="s">
        <v>99</v>
      </c>
      <c r="AV444" s="29">
        <f>_xll.qlInterestRateIndexFixingDate(IborIndex&amp;Tenor,AW444,Trigger)</f>
        <v>42874</v>
      </c>
      <c r="AW444" s="29">
        <f>_xll.qlCalendarAdvance(Calendar,AW443,AU444,"f",,Trigger)</f>
        <v>42878</v>
      </c>
      <c r="AX444" s="29">
        <f>_xll.qlInterestRateIndexMaturity(IborIndex&amp;Tenor,AW444,Trigger)</f>
        <v>42970</v>
      </c>
      <c r="AY444" s="66">
        <f>_xll.qlIndexFixing($Z$5,AV444,TRUE,Trigger)</f>
        <v>9.3920167150268025E-4</v>
      </c>
      <c r="AZ444" s="66">
        <f>_xll.qlIndexFixing($BB$1,AV444,TRUE,Trigger)</f>
        <v>9.5919630298622351E-4</v>
      </c>
      <c r="BA444" s="188">
        <f t="shared" si="25"/>
        <v>-0.19994631483543257</v>
      </c>
    </row>
    <row r="445" spans="47:53" ht="11.25" customHeight="1" x14ac:dyDescent="0.25">
      <c r="AU445" s="28" t="s">
        <v>99</v>
      </c>
      <c r="AV445" s="29">
        <f>_xll.qlInterestRateIndexFixingDate(IborIndex&amp;Tenor,AW445,Trigger)</f>
        <v>42877</v>
      </c>
      <c r="AW445" s="29">
        <f>_xll.qlCalendarAdvance(Calendar,AW444,AU445,"f",,Trigger)</f>
        <v>42879</v>
      </c>
      <c r="AX445" s="29">
        <f>_xll.qlInterestRateIndexMaturity(IborIndex&amp;Tenor,AW445,Trigger)</f>
        <v>42971</v>
      </c>
      <c r="AY445" s="66">
        <f>_xll.qlIndexFixing($Z$5,AV445,TRUE,Trigger)</f>
        <v>9.4310718111578285E-4</v>
      </c>
      <c r="AZ445" s="66">
        <f>_xll.qlIndexFixing($BB$1,AV445,TRUE,Trigger)</f>
        <v>9.6304888261197655E-4</v>
      </c>
      <c r="BA445" s="188">
        <f t="shared" si="25"/>
        <v>-0.19941701496193698</v>
      </c>
    </row>
    <row r="446" spans="47:53" ht="11.25" customHeight="1" x14ac:dyDescent="0.25">
      <c r="AU446" s="28" t="s">
        <v>99</v>
      </c>
      <c r="AV446" s="29">
        <f>_xll.qlInterestRateIndexFixingDate(IborIndex&amp;Tenor,AW446,Trigger)</f>
        <v>42878</v>
      </c>
      <c r="AW446" s="29">
        <f>_xll.qlCalendarAdvance(Calendar,AW445,AU446,"f",,Trigger)</f>
        <v>42880</v>
      </c>
      <c r="AX446" s="29">
        <f>_xll.qlInterestRateIndexMaturity(IborIndex&amp;Tenor,AW446,Trigger)</f>
        <v>42972</v>
      </c>
      <c r="AY446" s="66">
        <f>_xll.qlIndexFixing($Z$5,AV446,TRUE,Trigger)</f>
        <v>9.4705205739359615E-4</v>
      </c>
      <c r="AZ446" s="66">
        <f>_xll.qlIndexFixing($BB$1,AV446,TRUE,Trigger)</f>
        <v>9.6690667648415549E-4</v>
      </c>
      <c r="BA446" s="188">
        <f t="shared" si="25"/>
        <v>-0.19854619090559339</v>
      </c>
    </row>
    <row r="447" spans="47:53" ht="11.25" customHeight="1" x14ac:dyDescent="0.25">
      <c r="AU447" s="28" t="s">
        <v>99</v>
      </c>
      <c r="AV447" s="29">
        <f>_xll.qlInterestRateIndexFixingDate(IborIndex&amp;Tenor,AW447,Trigger)</f>
        <v>42879</v>
      </c>
      <c r="AW447" s="29">
        <f>_xll.qlCalendarAdvance(Calendar,AW446,AU447,"f",,Trigger)</f>
        <v>42881</v>
      </c>
      <c r="AX447" s="29">
        <f>_xll.qlInterestRateIndexMaturity(IborIndex&amp;Tenor,AW447,Trigger)</f>
        <v>42975</v>
      </c>
      <c r="AY447" s="66">
        <f>_xll.qlIndexFixing($Z$5,AV447,TRUE,Trigger)</f>
        <v>9.5595298170147286E-4</v>
      </c>
      <c r="AZ447" s="66">
        <f>_xll.qlIndexFixing($BB$1,AV447,TRUE,Trigger)</f>
        <v>9.7482064665868195E-4</v>
      </c>
      <c r="BA447" s="188">
        <f t="shared" si="25"/>
        <v>-0.18867664957209082</v>
      </c>
    </row>
    <row r="448" spans="47:53" ht="11.25" customHeight="1" x14ac:dyDescent="0.25">
      <c r="AU448" s="28" t="s">
        <v>99</v>
      </c>
      <c r="AV448" s="29">
        <f>_xll.qlInterestRateIndexFixingDate(IborIndex&amp;Tenor,AW448,Trigger)</f>
        <v>42880</v>
      </c>
      <c r="AW448" s="29">
        <f>_xll.qlCalendarAdvance(Calendar,AW447,AU448,"f",,Trigger)</f>
        <v>42884</v>
      </c>
      <c r="AX448" s="29">
        <f>_xll.qlInterestRateIndexMaturity(IborIndex&amp;Tenor,AW448,Trigger)</f>
        <v>42976</v>
      </c>
      <c r="AY448" s="66">
        <f>_xll.qlIndexFixing($Z$5,AV448,TRUE,Trigger)</f>
        <v>9.6326049594231344E-4</v>
      </c>
      <c r="AZ448" s="66">
        <f>_xll.qlIndexFixing($BB$1,AV448,TRUE,Trigger)</f>
        <v>9.8240083939510575E-4</v>
      </c>
      <c r="BA448" s="188">
        <f t="shared" si="25"/>
        <v>-0.19140343452792313</v>
      </c>
    </row>
    <row r="449" spans="47:53" ht="11.25" customHeight="1" x14ac:dyDescent="0.25">
      <c r="AU449" s="28" t="s">
        <v>99</v>
      </c>
      <c r="AV449" s="29">
        <f>_xll.qlInterestRateIndexFixingDate(IborIndex&amp;Tenor,AW449,Trigger)</f>
        <v>42881</v>
      </c>
      <c r="AW449" s="29">
        <f>_xll.qlCalendarAdvance(Calendar,AW448,AU449,"f",,Trigger)</f>
        <v>42885</v>
      </c>
      <c r="AX449" s="29">
        <f>_xll.qlInterestRateIndexMaturity(IborIndex&amp;Tenor,AW449,Trigger)</f>
        <v>42977</v>
      </c>
      <c r="AY449" s="66">
        <f>_xll.qlIndexFixing($Z$5,AV449,TRUE,Trigger)</f>
        <v>9.6742873929539757E-4</v>
      </c>
      <c r="AZ449" s="66">
        <f>_xll.qlIndexFixing($BB$1,AV449,TRUE,Trigger)</f>
        <v>9.8629283823918308E-4</v>
      </c>
      <c r="BA449" s="188">
        <f t="shared" si="25"/>
        <v>-0.18864098943785512</v>
      </c>
    </row>
    <row r="450" spans="47:53" ht="11.25" customHeight="1" x14ac:dyDescent="0.25">
      <c r="AU450" s="28" t="s">
        <v>99</v>
      </c>
      <c r="AV450" s="29">
        <f>_xll.qlInterestRateIndexFixingDate(IborIndex&amp;Tenor,AW450,Trigger)</f>
        <v>42884</v>
      </c>
      <c r="AW450" s="29">
        <f>_xll.qlCalendarAdvance(Calendar,AW449,AU450,"f",,Trigger)</f>
        <v>42886</v>
      </c>
      <c r="AX450" s="29">
        <f>_xll.qlInterestRateIndexMaturity(IborIndex&amp;Tenor,AW450,Trigger)</f>
        <v>42978</v>
      </c>
      <c r="AY450" s="66">
        <f>_xll.qlIndexFixing($Z$5,AV450,TRUE,Trigger)</f>
        <v>9.716470297410388E-4</v>
      </c>
      <c r="AZ450" s="66">
        <f>_xll.qlIndexFixing($BB$1,AV450,TRUE,Trigger)</f>
        <v>9.9019330484192872E-4</v>
      </c>
      <c r="BA450" s="188">
        <f t="shared" si="25"/>
        <v>-0.18546275100889911</v>
      </c>
    </row>
    <row r="451" spans="47:53" ht="11.25" customHeight="1" x14ac:dyDescent="0.25">
      <c r="AU451" s="28" t="s">
        <v>99</v>
      </c>
      <c r="AV451" s="29">
        <f>_xll.qlInterestRateIndexFixingDate(IborIndex&amp;Tenor,AW451,Trigger)</f>
        <v>42885</v>
      </c>
      <c r="AW451" s="29">
        <f>_xll.qlCalendarAdvance(Calendar,AW450,AU451,"f",,Trigger)</f>
        <v>42887</v>
      </c>
      <c r="AX451" s="29">
        <f>_xll.qlInterestRateIndexMaturity(IborIndex&amp;Tenor,AW451,Trigger)</f>
        <v>42979</v>
      </c>
      <c r="AY451" s="66">
        <f>_xll.qlIndexFixing($Z$5,AV451,TRUE,Trigger)</f>
        <v>9.7591718081551488E-4</v>
      </c>
      <c r="AZ451" s="66">
        <f>_xll.qlIndexFixing($BB$1,AV451,TRUE,Trigger)</f>
        <v>9.9410278146262331E-4</v>
      </c>
      <c r="BA451" s="188">
        <f t="shared" ref="BA451:BA514" si="26">(AY451-AZ451)*10000</f>
        <v>-0.1818560064710843</v>
      </c>
    </row>
    <row r="452" spans="47:53" ht="11.25" customHeight="1" x14ac:dyDescent="0.25">
      <c r="AU452" s="28" t="s">
        <v>99</v>
      </c>
      <c r="AV452" s="29">
        <f>_xll.qlInterestRateIndexFixingDate(IborIndex&amp;Tenor,AW452,Trigger)</f>
        <v>42886</v>
      </c>
      <c r="AW452" s="29">
        <f>_xll.qlCalendarAdvance(Calendar,AW451,AU452,"f",,Trigger)</f>
        <v>42888</v>
      </c>
      <c r="AX452" s="29">
        <f>_xll.qlInterestRateIndexMaturity(IborIndex&amp;Tenor,AW452,Trigger)</f>
        <v>42982</v>
      </c>
      <c r="AY452" s="66">
        <f>_xll.qlIndexFixing($Z$5,AV452,TRUE,Trigger)</f>
        <v>9.8567707937829855E-4</v>
      </c>
      <c r="AZ452" s="66">
        <f>_xll.qlIndexFixing($BB$1,AV452,TRUE,Trigger)</f>
        <v>1.0021812282403288E-3</v>
      </c>
      <c r="BA452" s="188">
        <f t="shared" si="26"/>
        <v>-0.1650414886203021</v>
      </c>
    </row>
    <row r="453" spans="47:53" ht="11.25" customHeight="1" x14ac:dyDescent="0.25">
      <c r="AU453" s="28" t="s">
        <v>99</v>
      </c>
      <c r="AV453" s="29">
        <f>_xll.qlInterestRateIndexFixingDate(IborIndex&amp;Tenor,AW453,Trigger)</f>
        <v>42887</v>
      </c>
      <c r="AW453" s="29">
        <f>_xll.qlCalendarAdvance(Calendar,AW452,AU453,"f",,Trigger)</f>
        <v>42891</v>
      </c>
      <c r="AX453" s="29">
        <f>_xll.qlInterestRateIndexMaturity(IborIndex&amp;Tenor,AW453,Trigger)</f>
        <v>42983</v>
      </c>
      <c r="AY453" s="66">
        <f>_xll.qlIndexFixing($Z$5,AV453,TRUE,Trigger)</f>
        <v>9.9355299681003705E-4</v>
      </c>
      <c r="AZ453" s="66">
        <f>_xll.qlIndexFixing($BB$1,AV453,TRUE,Trigger)</f>
        <v>1.0098416333982679E-3</v>
      </c>
      <c r="BA453" s="188">
        <f t="shared" si="26"/>
        <v>-0.16288636588230851</v>
      </c>
    </row>
    <row r="454" spans="47:53" ht="11.25" customHeight="1" x14ac:dyDescent="0.25">
      <c r="AU454" s="28" t="s">
        <v>99</v>
      </c>
      <c r="AV454" s="29">
        <f>_xll.qlInterestRateIndexFixingDate(IborIndex&amp;Tenor,AW454,Trigger)</f>
        <v>42888</v>
      </c>
      <c r="AW454" s="29">
        <f>_xll.qlCalendarAdvance(Calendar,AW453,AU454,"f",,Trigger)</f>
        <v>42892</v>
      </c>
      <c r="AX454" s="29">
        <f>_xll.qlInterestRateIndexMaturity(IborIndex&amp;Tenor,AW454,Trigger)</f>
        <v>42984</v>
      </c>
      <c r="AY454" s="66">
        <f>_xll.qlIndexFixing($Z$5,AV454,TRUE,Trigger)</f>
        <v>9.9810998875730613E-4</v>
      </c>
      <c r="AZ454" s="66">
        <f>_xll.qlIndexFixing($BB$1,AV454,TRUE,Trigger)</f>
        <v>1.0138042940839407E-3</v>
      </c>
      <c r="BA454" s="188">
        <f t="shared" si="26"/>
        <v>-0.15694305326634542</v>
      </c>
    </row>
    <row r="455" spans="47:53" ht="11.25" customHeight="1" x14ac:dyDescent="0.25">
      <c r="AU455" s="28" t="s">
        <v>99</v>
      </c>
      <c r="AV455" s="29">
        <f>_xll.qlInterestRateIndexFixingDate(IborIndex&amp;Tenor,AW455,Trigger)</f>
        <v>42891</v>
      </c>
      <c r="AW455" s="29">
        <f>_xll.qlCalendarAdvance(Calendar,AW454,AU455,"f",,Trigger)</f>
        <v>42893</v>
      </c>
      <c r="AX455" s="29">
        <f>_xll.qlInterestRateIndexMaturity(IborIndex&amp;Tenor,AW455,Trigger)</f>
        <v>42985</v>
      </c>
      <c r="AY455" s="66">
        <f>_xll.qlIndexFixing($Z$5,AV455,TRUE,Trigger)</f>
        <v>1.0027299233652243E-3</v>
      </c>
      <c r="AZ455" s="66">
        <f>_xll.qlIndexFixing($BB$1,AV455,TRUE,Trigger)</f>
        <v>1.0177792183927738E-3</v>
      </c>
      <c r="BA455" s="188">
        <f t="shared" si="26"/>
        <v>-0.15049295027549534</v>
      </c>
    </row>
    <row r="456" spans="47:53" ht="11.25" customHeight="1" x14ac:dyDescent="0.25">
      <c r="AU456" s="28" t="s">
        <v>99</v>
      </c>
      <c r="AV456" s="29">
        <f>_xll.qlInterestRateIndexFixingDate(IborIndex&amp;Tenor,AW456,Trigger)</f>
        <v>42892</v>
      </c>
      <c r="AW456" s="29">
        <f>_xll.qlCalendarAdvance(Calendar,AW455,AU456,"f",,Trigger)</f>
        <v>42894</v>
      </c>
      <c r="AX456" s="29">
        <f>_xll.qlInterestRateIndexMaturity(IborIndex&amp;Tenor,AW456,Trigger)</f>
        <v>42986</v>
      </c>
      <c r="AY456" s="66">
        <f>_xll.qlIndexFixing($Z$5,AV456,TRUE,Trigger)</f>
        <v>1.0074146811121728E-3</v>
      </c>
      <c r="AZ456" s="66">
        <f>_xll.qlIndexFixing($BB$1,AV456,TRUE,Trigger)</f>
        <v>1.021766948600557E-3</v>
      </c>
      <c r="BA456" s="188">
        <f t="shared" si="26"/>
        <v>-0.14352267488384118</v>
      </c>
    </row>
    <row r="457" spans="47:53" ht="11.25" customHeight="1" x14ac:dyDescent="0.25">
      <c r="AU457" s="28" t="s">
        <v>99</v>
      </c>
      <c r="AV457" s="29">
        <f>_xll.qlInterestRateIndexFixingDate(IborIndex&amp;Tenor,AW457,Trigger)</f>
        <v>42893</v>
      </c>
      <c r="AW457" s="29">
        <f>_xll.qlCalendarAdvance(Calendar,AW456,AU457,"f",,Trigger)</f>
        <v>42895</v>
      </c>
      <c r="AX457" s="29">
        <f>_xll.qlInterestRateIndexMaturity(IborIndex&amp;Tenor,AW457,Trigger)</f>
        <v>42989</v>
      </c>
      <c r="AY457" s="66">
        <f>_xll.qlIndexFixing($Z$5,AV457,TRUE,Trigger)</f>
        <v>1.0181612291977054E-3</v>
      </c>
      <c r="AZ457" s="66">
        <f>_xll.qlIndexFixing($BB$1,AV457,TRUE,Trigger)</f>
        <v>1.0300438010926549E-3</v>
      </c>
      <c r="BA457" s="188">
        <f t="shared" si="26"/>
        <v>-0.11882571894949534</v>
      </c>
    </row>
    <row r="458" spans="47:53" ht="11.25" customHeight="1" x14ac:dyDescent="0.25">
      <c r="AU458" s="28" t="s">
        <v>99</v>
      </c>
      <c r="AV458" s="29">
        <f>_xll.qlInterestRateIndexFixingDate(IborIndex&amp;Tenor,AW458,Trigger)</f>
        <v>42894</v>
      </c>
      <c r="AW458" s="29">
        <f>_xll.qlCalendarAdvance(Calendar,AW457,AU458,"f",,Trigger)</f>
        <v>42898</v>
      </c>
      <c r="AX458" s="29">
        <f>_xll.qlInterestRateIndexMaturity(IborIndex&amp;Tenor,AW458,Trigger)</f>
        <v>42990</v>
      </c>
      <c r="AY458" s="66">
        <f>_xll.qlIndexFixing($Z$5,AV458,TRUE,Trigger)</f>
        <v>1.0268398877988361E-3</v>
      </c>
      <c r="AZ458" s="66">
        <f>_xll.qlIndexFixing($BB$1,AV458,TRUE,Trigger)</f>
        <v>1.0378567740229967E-3</v>
      </c>
      <c r="BA458" s="188">
        <f t="shared" si="26"/>
        <v>-0.11016886224160657</v>
      </c>
    </row>
    <row r="459" spans="47:53" ht="11.25" customHeight="1" x14ac:dyDescent="0.25">
      <c r="AU459" s="28" t="s">
        <v>99</v>
      </c>
      <c r="AV459" s="29">
        <f>_xll.qlInterestRateIndexFixingDate(IborIndex&amp;Tenor,AW459,Trigger)</f>
        <v>42895</v>
      </c>
      <c r="AW459" s="29">
        <f>_xll.qlCalendarAdvance(Calendar,AW458,AU459,"f",,Trigger)</f>
        <v>42899</v>
      </c>
      <c r="AX459" s="29">
        <f>_xll.qlInterestRateIndexMaturity(IborIndex&amp;Tenor,AW459,Trigger)</f>
        <v>42991</v>
      </c>
      <c r="AY459" s="66">
        <f>_xll.qlIndexFixing($Z$5,AV459,TRUE,Trigger)</f>
        <v>1.0318773031688885E-3</v>
      </c>
      <c r="AZ459" s="66">
        <f>_xll.qlIndexFixing($BB$1,AV459,TRUE,Trigger)</f>
        <v>1.0419166679457835E-3</v>
      </c>
      <c r="BA459" s="188">
        <f t="shared" si="26"/>
        <v>-0.10039364776894986</v>
      </c>
    </row>
    <row r="460" spans="47:53" ht="11.25" customHeight="1" x14ac:dyDescent="0.25">
      <c r="AU460" s="28" t="s">
        <v>99</v>
      </c>
      <c r="AV460" s="29">
        <f>_xll.qlInterestRateIndexFixingDate(IborIndex&amp;Tenor,AW460,Trigger)</f>
        <v>42898</v>
      </c>
      <c r="AW460" s="29">
        <f>_xll.qlCalendarAdvance(Calendar,AW459,AU460,"f",,Trigger)</f>
        <v>42900</v>
      </c>
      <c r="AX460" s="29">
        <f>_xll.qlInterestRateIndexMaturity(IborIndex&amp;Tenor,AW460,Trigger)</f>
        <v>42992</v>
      </c>
      <c r="AY460" s="66">
        <f>_xll.qlIndexFixing($Z$5,AV460,TRUE,Trigger)</f>
        <v>1.0369910254093284E-3</v>
      </c>
      <c r="AZ460" s="66">
        <f>_xll.qlIndexFixing($BB$1,AV460,TRUE,Trigger)</f>
        <v>1.0459926214691762E-3</v>
      </c>
      <c r="BA460" s="188">
        <f t="shared" si="26"/>
        <v>-9.0015960598477648E-2</v>
      </c>
    </row>
    <row r="461" spans="47:53" ht="11.25" customHeight="1" x14ac:dyDescent="0.25">
      <c r="AU461" s="28" t="s">
        <v>99</v>
      </c>
      <c r="AV461" s="29">
        <f>_xll.qlInterestRateIndexFixingDate(IborIndex&amp;Tenor,AW461,Trigger)</f>
        <v>42899</v>
      </c>
      <c r="AW461" s="29">
        <f>_xll.qlCalendarAdvance(Calendar,AW460,AU461,"f",,Trigger)</f>
        <v>42901</v>
      </c>
      <c r="AX461" s="29">
        <f>_xll.qlInterestRateIndexMaturity(IborIndex&amp;Tenor,AW461,Trigger)</f>
        <v>42993</v>
      </c>
      <c r="AY461" s="66">
        <f>_xll.qlIndexFixing($Z$5,AV461,TRUE,Trigger)</f>
        <v>1.0421830019562814E-3</v>
      </c>
      <c r="AZ461" s="66">
        <f>_xll.qlIndexFixing($BB$1,AV461,TRUE,Trigger)</f>
        <v>1.0500851768889482E-3</v>
      </c>
      <c r="BA461" s="188">
        <f t="shared" si="26"/>
        <v>-7.9021749326668292E-2</v>
      </c>
    </row>
    <row r="462" spans="47:53" ht="11.25" customHeight="1" x14ac:dyDescent="0.25">
      <c r="AU462" s="28" t="s">
        <v>99</v>
      </c>
      <c r="AV462" s="29">
        <f>_xll.qlInterestRateIndexFixingDate(IborIndex&amp;Tenor,AW462,Trigger)</f>
        <v>42900</v>
      </c>
      <c r="AW462" s="29">
        <f>_xll.qlCalendarAdvance(Calendar,AW461,AU462,"f",,Trigger)</f>
        <v>42902</v>
      </c>
      <c r="AX462" s="29">
        <f>_xll.qlInterestRateIndexMaturity(IborIndex&amp;Tenor,AW462,Trigger)</f>
        <v>42996</v>
      </c>
      <c r="AY462" s="66">
        <f>_xll.qlIndexFixing($Z$5,AV462,TRUE,Trigger)</f>
        <v>1.0540352736910148E-3</v>
      </c>
      <c r="AZ462" s="66">
        <f>_xll.qlIndexFixing($BB$1,AV462,TRUE,Trigger)</f>
        <v>1.0585903210337325E-3</v>
      </c>
      <c r="BA462" s="188">
        <f t="shared" si="26"/>
        <v>-4.5550473427176906E-2</v>
      </c>
    </row>
    <row r="463" spans="47:53" ht="11.25" customHeight="1" x14ac:dyDescent="0.25">
      <c r="AU463" s="28" t="s">
        <v>99</v>
      </c>
      <c r="AV463" s="29">
        <f>_xll.qlInterestRateIndexFixingDate(IborIndex&amp;Tenor,AW463,Trigger)</f>
        <v>42901</v>
      </c>
      <c r="AW463" s="29">
        <f>_xll.qlCalendarAdvance(Calendar,AW462,AU463,"f",,Trigger)</f>
        <v>42905</v>
      </c>
      <c r="AX463" s="29">
        <f>_xll.qlInterestRateIndexMaturity(IborIndex&amp;Tenor,AW463,Trigger)</f>
        <v>42997</v>
      </c>
      <c r="AY463" s="66">
        <f>_xll.qlIndexFixing($Z$5,AV463,TRUE,Trigger)</f>
        <v>1.0637419046715018E-3</v>
      </c>
      <c r="AZ463" s="66">
        <f>_xll.qlIndexFixing($BB$1,AV463,TRUE,Trigger)</f>
        <v>1.0666264795113612E-3</v>
      </c>
      <c r="BA463" s="188">
        <f t="shared" si="26"/>
        <v>-2.8845748398593964E-2</v>
      </c>
    </row>
    <row r="464" spans="47:53" ht="11.25" customHeight="1" x14ac:dyDescent="0.25">
      <c r="AU464" s="28" t="s">
        <v>99</v>
      </c>
      <c r="AV464" s="29">
        <f>_xll.qlInterestRateIndexFixingDate(IborIndex&amp;Tenor,AW464,Trigger)</f>
        <v>42902</v>
      </c>
      <c r="AW464" s="29">
        <f>_xll.qlCalendarAdvance(Calendar,AW463,AU464,"f",,Trigger)</f>
        <v>42906</v>
      </c>
      <c r="AX464" s="29">
        <f>_xll.qlInterestRateIndexMaturity(IborIndex&amp;Tenor,AW464,Trigger)</f>
        <v>42998</v>
      </c>
      <c r="AY464" s="66">
        <f>_xll.qlIndexFixing($Z$5,AV464,TRUE,Trigger)</f>
        <v>1.0693307364653803E-3</v>
      </c>
      <c r="AZ464" s="66">
        <f>_xll.qlIndexFixing($BB$1,AV464,TRUE,Trigger)</f>
        <v>1.070804666048113E-3</v>
      </c>
      <c r="BA464" s="188">
        <f t="shared" si="26"/>
        <v>-1.4739295827327203E-2</v>
      </c>
    </row>
    <row r="465" spans="47:53" ht="11.25" customHeight="1" x14ac:dyDescent="0.25">
      <c r="AU465" s="28" t="s">
        <v>99</v>
      </c>
      <c r="AV465" s="29">
        <f>_xll.qlInterestRateIndexFixingDate(IborIndex&amp;Tenor,AW465,Trigger)</f>
        <v>42905</v>
      </c>
      <c r="AW465" s="29">
        <f>_xll.qlCalendarAdvance(Calendar,AW464,AU465,"f",,Trigger)</f>
        <v>42907</v>
      </c>
      <c r="AX465" s="29">
        <f>_xll.qlInterestRateIndexMaturity(IborIndex&amp;Tenor,AW465,Trigger)</f>
        <v>42999</v>
      </c>
      <c r="AY465" s="66">
        <f>_xll.qlIndexFixing($Z$5,AV465,TRUE,Trigger)</f>
        <v>1.0749999993975301E-3</v>
      </c>
      <c r="AZ465" s="66">
        <f>_xll.qlIndexFixing($BB$1,AV465,TRUE,Trigger)</f>
        <v>1.0749999970463674E-3</v>
      </c>
      <c r="BA465" s="188">
        <f t="shared" si="26"/>
        <v>2.3511626673355934E-8</v>
      </c>
    </row>
    <row r="466" spans="47:53" ht="11.25" customHeight="1" x14ac:dyDescent="0.25">
      <c r="AU466" s="28" t="s">
        <v>99</v>
      </c>
      <c r="AV466" s="29">
        <f>_xll.qlInterestRateIndexFixingDate(IborIndex&amp;Tenor,AW466,Trigger)</f>
        <v>42906</v>
      </c>
      <c r="AW466" s="29">
        <f>_xll.qlCalendarAdvance(Calendar,AW465,AU466,"f",,Trigger)</f>
        <v>42908</v>
      </c>
      <c r="AX466" s="29">
        <f>_xll.qlInterestRateIndexMaturity(IborIndex&amp;Tenor,AW466,Trigger)</f>
        <v>43000</v>
      </c>
      <c r="AY466" s="66">
        <f>_xll.qlIndexFixing($Z$5,AV466,TRUE,Trigger)</f>
        <v>1.0807233411962822E-3</v>
      </c>
      <c r="AZ466" s="66">
        <f>_xll.qlIndexFixing($BB$1,AV466,TRUE,Trigger)</f>
        <v>1.0792124616348206E-3</v>
      </c>
      <c r="BA466" s="188">
        <f t="shared" si="26"/>
        <v>1.5108795614615644E-2</v>
      </c>
    </row>
    <row r="467" spans="47:53" ht="11.25" customHeight="1" x14ac:dyDescent="0.25">
      <c r="AU467" s="28" t="s">
        <v>99</v>
      </c>
      <c r="AV467" s="29">
        <f>_xll.qlInterestRateIndexFixingDate(IborIndex&amp;Tenor,AW467,Trigger)</f>
        <v>42907</v>
      </c>
      <c r="AW467" s="29">
        <f>_xll.qlCalendarAdvance(Calendar,AW466,AU467,"f",,Trigger)</f>
        <v>42909</v>
      </c>
      <c r="AX467" s="29">
        <f>_xll.qlInterestRateIndexMaturity(IborIndex&amp;Tenor,AW467,Trigger)</f>
        <v>43003</v>
      </c>
      <c r="AY467" s="66">
        <f>_xll.qlIndexFixing($Z$5,AV467,TRUE,Trigger)</f>
        <v>1.0933419115419642E-3</v>
      </c>
      <c r="AZ467" s="66">
        <f>_xll.qlIndexFixing($BB$1,AV467,TRUE,Trigger)</f>
        <v>1.0879571313551122E-3</v>
      </c>
      <c r="BA467" s="188">
        <f t="shared" si="26"/>
        <v>5.3847801868519597E-2</v>
      </c>
    </row>
    <row r="468" spans="47:53" ht="11.25" customHeight="1" x14ac:dyDescent="0.25">
      <c r="AU468" s="28" t="s">
        <v>99</v>
      </c>
      <c r="AV468" s="29">
        <f>_xll.qlInterestRateIndexFixingDate(IborIndex&amp;Tenor,AW468,Trigger)</f>
        <v>42908</v>
      </c>
      <c r="AW468" s="29">
        <f>_xll.qlCalendarAdvance(Calendar,AW467,AU468,"f",,Trigger)</f>
        <v>42912</v>
      </c>
      <c r="AX468" s="29">
        <f>_xll.qlInterestRateIndexMaturity(IborIndex&amp;Tenor,AW468,Trigger)</f>
        <v>43004</v>
      </c>
      <c r="AY468" s="66">
        <f>_xll.qlIndexFixing($Z$5,AV468,TRUE,Trigger)</f>
        <v>1.1038811263275328E-3</v>
      </c>
      <c r="AZ468" s="66">
        <f>_xll.qlIndexFixing($BB$1,AV468,TRUE,Trigger)</f>
        <v>1.0962324549017482E-3</v>
      </c>
      <c r="BA468" s="188">
        <f t="shared" si="26"/>
        <v>7.6486714257846186E-2</v>
      </c>
    </row>
    <row r="469" spans="47:53" ht="11.25" customHeight="1" x14ac:dyDescent="0.25">
      <c r="AU469" s="28" t="s">
        <v>99</v>
      </c>
      <c r="AV469" s="29">
        <f>_xll.qlInterestRateIndexFixingDate(IborIndex&amp;Tenor,AW469,Trigger)</f>
        <v>42909</v>
      </c>
      <c r="AW469" s="29">
        <f>_xll.qlCalendarAdvance(Calendar,AW468,AU469,"f",,Trigger)</f>
        <v>42913</v>
      </c>
      <c r="AX469" s="29">
        <f>_xll.qlInterestRateIndexMaturity(IborIndex&amp;Tenor,AW469,Trigger)</f>
        <v>43005</v>
      </c>
      <c r="AY469" s="66">
        <f>_xll.qlIndexFixing($Z$5,AV469,TRUE,Trigger)</f>
        <v>1.109733579875403E-3</v>
      </c>
      <c r="AZ469" s="66">
        <f>_xll.qlIndexFixing($BB$1,AV469,TRUE,Trigger)</f>
        <v>1.1005296593844334E-3</v>
      </c>
      <c r="BA469" s="188">
        <f t="shared" si="26"/>
        <v>9.2039204909696332E-2</v>
      </c>
    </row>
    <row r="470" spans="47:53" ht="11.25" customHeight="1" x14ac:dyDescent="0.25">
      <c r="AU470" s="28" t="s">
        <v>99</v>
      </c>
      <c r="AV470" s="29">
        <f>_xll.qlInterestRateIndexFixingDate(IborIndex&amp;Tenor,AW470,Trigger)</f>
        <v>42912</v>
      </c>
      <c r="AW470" s="29">
        <f>_xll.qlCalendarAdvance(Calendar,AW469,AU470,"f",,Trigger)</f>
        <v>42914</v>
      </c>
      <c r="AX470" s="29">
        <f>_xll.qlInterestRateIndexMaturity(IborIndex&amp;Tenor,AW470,Trigger)</f>
        <v>43006</v>
      </c>
      <c r="AY470" s="66">
        <f>_xll.qlIndexFixing($Z$5,AV470,TRUE,Trigger)</f>
        <v>1.1156099827301588E-3</v>
      </c>
      <c r="AZ470" s="66">
        <f>_xll.qlIndexFixing($BB$1,AV470,TRUE,Trigger)</f>
        <v>1.1048436153064849E-3</v>
      </c>
      <c r="BA470" s="188">
        <f t="shared" si="26"/>
        <v>0.10766367423673895</v>
      </c>
    </row>
    <row r="471" spans="47:53" ht="11.25" customHeight="1" x14ac:dyDescent="0.25">
      <c r="AU471" s="28" t="s">
        <v>99</v>
      </c>
      <c r="AV471" s="29">
        <f>_xll.qlInterestRateIndexFixingDate(IborIndex&amp;Tenor,AW471,Trigger)</f>
        <v>42913</v>
      </c>
      <c r="AW471" s="29">
        <f>_xll.qlCalendarAdvance(Calendar,AW470,AU471,"f",,Trigger)</f>
        <v>42915</v>
      </c>
      <c r="AX471" s="29">
        <f>_xll.qlInterestRateIndexMaturity(IborIndex&amp;Tenor,AW471,Trigger)</f>
        <v>43007</v>
      </c>
      <c r="AY471" s="66">
        <f>_xll.qlIndexFixing($Z$5,AV471,TRUE,Trigger)</f>
        <v>1.1215097007347252E-3</v>
      </c>
      <c r="AZ471" s="66">
        <f>_xll.qlIndexFixing($BB$1,AV471,TRUE,Trigger)</f>
        <v>1.1091742571559587E-3</v>
      </c>
      <c r="BA471" s="188">
        <f t="shared" si="26"/>
        <v>0.1233544357876642</v>
      </c>
    </row>
    <row r="472" spans="47:53" ht="11.25" customHeight="1" x14ac:dyDescent="0.25">
      <c r="AU472" s="28" t="s">
        <v>99</v>
      </c>
      <c r="AV472" s="29">
        <f>_xll.qlInterestRateIndexFixingDate(IborIndex&amp;Tenor,AW472,Trigger)</f>
        <v>42914</v>
      </c>
      <c r="AW472" s="29">
        <f>_xll.qlCalendarAdvance(Calendar,AW471,AU472,"f",,Trigger)</f>
        <v>42916</v>
      </c>
      <c r="AX472" s="29">
        <f>_xll.qlInterestRateIndexMaturity(IborIndex&amp;Tenor,AW472,Trigger)</f>
        <v>43007</v>
      </c>
      <c r="AY472" s="66">
        <f>_xll.qlIndexFixing($Z$5,AV472,TRUE,Trigger)</f>
        <v>1.1240414517381498E-3</v>
      </c>
      <c r="AZ472" s="66">
        <f>_xll.qlIndexFixing($BB$1,AV472,TRUE,Trigger)</f>
        <v>1.1112144608111502E-3</v>
      </c>
      <c r="BA472" s="188">
        <f t="shared" si="26"/>
        <v>0.12826990926999596</v>
      </c>
    </row>
    <row r="473" spans="47:53" ht="11.25" customHeight="1" x14ac:dyDescent="0.25">
      <c r="AU473" s="28" t="s">
        <v>99</v>
      </c>
      <c r="AV473" s="29">
        <f>_xll.qlInterestRateIndexFixingDate(IborIndex&amp;Tenor,AW473,Trigger)</f>
        <v>42915</v>
      </c>
      <c r="AW473" s="29">
        <f>_xll.qlCalendarAdvance(Calendar,AW472,AU473,"f",,Trigger)</f>
        <v>42919</v>
      </c>
      <c r="AX473" s="29">
        <f>_xll.qlInterestRateIndexMaturity(IborIndex&amp;Tenor,AW473,Trigger)</f>
        <v>43011</v>
      </c>
      <c r="AY473" s="66">
        <f>_xll.qlIndexFixing($Z$5,AV473,TRUE,Trigger)</f>
        <v>1.1453288939907665E-3</v>
      </c>
      <c r="AZ473" s="66">
        <f>_xll.qlIndexFixing($BB$1,AV473,TRUE,Trigger)</f>
        <v>1.1266623735648753E-3</v>
      </c>
      <c r="BA473" s="188">
        <f t="shared" si="26"/>
        <v>0.18666520425891264</v>
      </c>
    </row>
    <row r="474" spans="47:53" ht="11.25" customHeight="1" x14ac:dyDescent="0.25">
      <c r="AU474" s="28" t="s">
        <v>99</v>
      </c>
      <c r="AV474" s="29">
        <f>_xll.qlInterestRateIndexFixingDate(IborIndex&amp;Tenor,AW474,Trigger)</f>
        <v>42916</v>
      </c>
      <c r="AW474" s="29">
        <f>_xll.qlCalendarAdvance(Calendar,AW473,AU474,"f",,Trigger)</f>
        <v>42920</v>
      </c>
      <c r="AX474" s="29">
        <f>_xll.qlInterestRateIndexMaturity(IborIndex&amp;Tenor,AW474,Trigger)</f>
        <v>43012</v>
      </c>
      <c r="AY474" s="66">
        <f>_xll.qlIndexFixing($Z$5,AV474,TRUE,Trigger)</f>
        <v>1.1513355282642148E-3</v>
      </c>
      <c r="AZ474" s="66">
        <f>_xll.qlIndexFixing($BB$1,AV474,TRUE,Trigger)</f>
        <v>1.1310754623531903E-3</v>
      </c>
      <c r="BA474" s="188">
        <f t="shared" si="26"/>
        <v>0.20260065911024494</v>
      </c>
    </row>
    <row r="475" spans="47:53" ht="11.25" customHeight="1" x14ac:dyDescent="0.25">
      <c r="AU475" s="28" t="s">
        <v>99</v>
      </c>
      <c r="AV475" s="29">
        <f>_xll.qlInterestRateIndexFixingDate(IborIndex&amp;Tenor,AW475,Trigger)</f>
        <v>42919</v>
      </c>
      <c r="AW475" s="29">
        <f>_xll.qlCalendarAdvance(Calendar,AW474,AU475,"f",,Trigger)</f>
        <v>42921</v>
      </c>
      <c r="AX475" s="29">
        <f>_xll.qlInterestRateIndexMaturity(IborIndex&amp;Tenor,AW475,Trigger)</f>
        <v>43013</v>
      </c>
      <c r="AY475" s="66">
        <f>_xll.qlIndexFixing($Z$5,AV475,TRUE,Trigger)</f>
        <v>1.1573615844686829E-3</v>
      </c>
      <c r="AZ475" s="66">
        <f>_xll.qlIndexFixing($BB$1,AV475,TRUE,Trigger)</f>
        <v>1.1355048439877081E-3</v>
      </c>
      <c r="BA475" s="188">
        <f t="shared" si="26"/>
        <v>0.21856740480974715</v>
      </c>
    </row>
    <row r="476" spans="47:53" ht="11.25" customHeight="1" x14ac:dyDescent="0.25">
      <c r="AU476" s="28" t="s">
        <v>99</v>
      </c>
      <c r="AV476" s="29">
        <f>_xll.qlInterestRateIndexFixingDate(IborIndex&amp;Tenor,AW476,Trigger)</f>
        <v>42920</v>
      </c>
      <c r="AW476" s="29">
        <f>_xll.qlCalendarAdvance(Calendar,AW475,AU476,"f",,Trigger)</f>
        <v>42922</v>
      </c>
      <c r="AX476" s="29">
        <f>_xll.qlInterestRateIndexMaturity(IborIndex&amp;Tenor,AW476,Trigger)</f>
        <v>43014</v>
      </c>
      <c r="AY476" s="66">
        <f>_xll.qlIndexFixing($Z$5,AV476,TRUE,Trigger)</f>
        <v>1.1634063990184629E-3</v>
      </c>
      <c r="AZ476" s="66">
        <f>_xll.qlIndexFixing($BB$1,AV476,TRUE,Trigger)</f>
        <v>1.1399504529573535E-3</v>
      </c>
      <c r="BA476" s="188">
        <f t="shared" si="26"/>
        <v>0.23455946061109362</v>
      </c>
    </row>
    <row r="477" spans="47:53" ht="11.25" customHeight="1" x14ac:dyDescent="0.25">
      <c r="AU477" s="28" t="s">
        <v>99</v>
      </c>
      <c r="AV477" s="29">
        <f>_xll.qlInterestRateIndexFixingDate(IborIndex&amp;Tenor,AW477,Trigger)</f>
        <v>42921</v>
      </c>
      <c r="AW477" s="29">
        <f>_xll.qlCalendarAdvance(Calendar,AW476,AU477,"f",,Trigger)</f>
        <v>42923</v>
      </c>
      <c r="AX477" s="29">
        <f>_xll.qlInterestRateIndexMaturity(IborIndex&amp;Tenor,AW477,Trigger)</f>
        <v>43017</v>
      </c>
      <c r="AY477" s="66">
        <f>_xll.qlIndexFixing($Z$5,AV477,TRUE,Trigger)</f>
        <v>1.1760269351580185E-3</v>
      </c>
      <c r="AZ477" s="66">
        <f>_xll.qlIndexFixing($BB$1,AV477,TRUE,Trigger)</f>
        <v>1.1491507467359975E-3</v>
      </c>
      <c r="BA477" s="188">
        <f t="shared" si="26"/>
        <v>0.26876188422020936</v>
      </c>
    </row>
    <row r="478" spans="47:53" ht="11.25" customHeight="1" x14ac:dyDescent="0.25">
      <c r="AU478" s="28" t="s">
        <v>99</v>
      </c>
      <c r="AV478" s="29">
        <f>_xll.qlInterestRateIndexFixingDate(IborIndex&amp;Tenor,AW478,Trigger)</f>
        <v>42922</v>
      </c>
      <c r="AW478" s="29">
        <f>_xll.qlCalendarAdvance(Calendar,AW477,AU478,"f",,Trigger)</f>
        <v>42926</v>
      </c>
      <c r="AX478" s="29">
        <f>_xll.qlInterestRateIndexMaturity(IborIndex&amp;Tenor,AW478,Trigger)</f>
        <v>43018</v>
      </c>
      <c r="AY478" s="66">
        <f>_xll.qlIndexFixing($Z$5,AV478,TRUE,Trigger)</f>
        <v>1.1877598218403068E-3</v>
      </c>
      <c r="AZ478" s="66">
        <f>_xll.qlIndexFixing($BB$1,AV478,TRUE,Trigger)</f>
        <v>1.1578938518962076E-3</v>
      </c>
      <c r="BA478" s="188">
        <f t="shared" si="26"/>
        <v>0.29865969944099224</v>
      </c>
    </row>
    <row r="479" spans="47:53" ht="11.25" customHeight="1" x14ac:dyDescent="0.25">
      <c r="AU479" s="28" t="s">
        <v>99</v>
      </c>
      <c r="AV479" s="29">
        <f>_xll.qlInterestRateIndexFixingDate(IborIndex&amp;Tenor,AW479,Trigger)</f>
        <v>42923</v>
      </c>
      <c r="AW479" s="29">
        <f>_xll.qlCalendarAdvance(Calendar,AW478,AU479,"f",,Trigger)</f>
        <v>42927</v>
      </c>
      <c r="AX479" s="29">
        <f>_xll.qlInterestRateIndexMaturity(IborIndex&amp;Tenor,AW479,Trigger)</f>
        <v>43019</v>
      </c>
      <c r="AY479" s="66">
        <f>_xll.qlIndexFixing($Z$5,AV479,TRUE,Trigger)</f>
        <v>1.1938883272052344E-3</v>
      </c>
      <c r="AZ479" s="66">
        <f>_xll.qlIndexFixing($BB$1,AV479,TRUE,Trigger)</f>
        <v>1.1624196148267128E-3</v>
      </c>
      <c r="BA479" s="188">
        <f t="shared" si="26"/>
        <v>0.31468712378521613</v>
      </c>
    </row>
    <row r="480" spans="47:53" ht="11.25" customHeight="1" x14ac:dyDescent="0.25">
      <c r="AU480" s="28" t="s">
        <v>99</v>
      </c>
      <c r="AV480" s="29">
        <f>_xll.qlInterestRateIndexFixingDate(IborIndex&amp;Tenor,AW480,Trigger)</f>
        <v>42926</v>
      </c>
      <c r="AW480" s="29">
        <f>_xll.qlCalendarAdvance(Calendar,AW479,AU480,"f",,Trigger)</f>
        <v>42928</v>
      </c>
      <c r="AX480" s="29">
        <f>_xll.qlInterestRateIndexMaturity(IborIndex&amp;Tenor,AW480,Trigger)</f>
        <v>43020</v>
      </c>
      <c r="AY480" s="66">
        <f>_xll.qlIndexFixing($Z$5,AV480,TRUE,Trigger)</f>
        <v>1.2000315211205381E-3</v>
      </c>
      <c r="AZ480" s="66">
        <f>_xll.qlIndexFixing($BB$1,AV480,TRUE,Trigger)</f>
        <v>1.1669612120076508E-3</v>
      </c>
      <c r="BA480" s="188">
        <f t="shared" si="26"/>
        <v>0.33070309112887258</v>
      </c>
    </row>
    <row r="481" spans="47:53" ht="11.25" customHeight="1" x14ac:dyDescent="0.25">
      <c r="AU481" s="28" t="s">
        <v>99</v>
      </c>
      <c r="AV481" s="29">
        <f>_xll.qlInterestRateIndexFixingDate(IborIndex&amp;Tenor,AW481,Trigger)</f>
        <v>42927</v>
      </c>
      <c r="AW481" s="29">
        <f>_xll.qlCalendarAdvance(Calendar,AW480,AU481,"f",,Trigger)</f>
        <v>42929</v>
      </c>
      <c r="AX481" s="29">
        <f>_xll.qlInterestRateIndexMaturity(IborIndex&amp;Tenor,AW481,Trigger)</f>
        <v>43021</v>
      </c>
      <c r="AY481" s="66">
        <f>_xll.qlIndexFixing($Z$5,AV481,TRUE,Trigger)</f>
        <v>1.2061887105684007E-3</v>
      </c>
      <c r="AZ481" s="66">
        <f>_xll.qlIndexFixing($BB$1,AV481,TRUE,Trigger)</f>
        <v>1.1715185779236023E-3</v>
      </c>
      <c r="BA481" s="188">
        <f t="shared" si="26"/>
        <v>0.34670132644798457</v>
      </c>
    </row>
    <row r="482" spans="47:53" ht="11.25" customHeight="1" x14ac:dyDescent="0.25">
      <c r="AU482" s="28" t="s">
        <v>99</v>
      </c>
      <c r="AV482" s="29">
        <f>_xll.qlInterestRateIndexFixingDate(IborIndex&amp;Tenor,AW482,Trigger)</f>
        <v>42928</v>
      </c>
      <c r="AW482" s="29">
        <f>_xll.qlCalendarAdvance(Calendar,AW481,AU482,"f",,Trigger)</f>
        <v>42930</v>
      </c>
      <c r="AX482" s="29">
        <f>_xll.qlInterestRateIndexMaturity(IborIndex&amp;Tenor,AW482,Trigger)</f>
        <v>43024</v>
      </c>
      <c r="AY482" s="66">
        <f>_xll.qlIndexFixing($Z$5,AV482,TRUE,Trigger)</f>
        <v>1.2187428656699171E-3</v>
      </c>
      <c r="AZ482" s="66">
        <f>_xll.qlIndexFixing($BB$1,AV482,TRUE,Trigger)</f>
        <v>1.1809338558694767E-3</v>
      </c>
      <c r="BA482" s="188">
        <f t="shared" si="26"/>
        <v>0.37809009800440385</v>
      </c>
    </row>
    <row r="483" spans="47:53" ht="11.25" customHeight="1" x14ac:dyDescent="0.25">
      <c r="AU483" s="28" t="s">
        <v>99</v>
      </c>
      <c r="AV483" s="29">
        <f>_xll.qlInterestRateIndexFixingDate(IborIndex&amp;Tenor,AW483,Trigger)</f>
        <v>42929</v>
      </c>
      <c r="AW483" s="29">
        <f>_xll.qlCalendarAdvance(Calendar,AW482,AU483,"f",,Trigger)</f>
        <v>42933</v>
      </c>
      <c r="AX483" s="29">
        <f>_xll.qlInterestRateIndexMaturity(IborIndex&amp;Tenor,AW483,Trigger)</f>
        <v>43025</v>
      </c>
      <c r="AY483" s="66">
        <f>_xll.qlIndexFixing($Z$5,AV483,TRUE,Trigger)</f>
        <v>1.2309434162345893E-3</v>
      </c>
      <c r="AZ483" s="66">
        <f>_xll.qlIndexFixing($BB$1,AV483,TRUE,Trigger)</f>
        <v>1.1899044186543554E-3</v>
      </c>
      <c r="BA483" s="188">
        <f t="shared" si="26"/>
        <v>0.41038997580233882</v>
      </c>
    </row>
    <row r="484" spans="47:53" ht="11.25" customHeight="1" x14ac:dyDescent="0.25">
      <c r="AU484" s="28" t="s">
        <v>99</v>
      </c>
      <c r="AV484" s="29">
        <f>_xll.qlInterestRateIndexFixingDate(IborIndex&amp;Tenor,AW484,Trigger)</f>
        <v>42930</v>
      </c>
      <c r="AW484" s="29">
        <f>_xll.qlCalendarAdvance(Calendar,AW483,AU484,"f",,Trigger)</f>
        <v>42934</v>
      </c>
      <c r="AX484" s="29">
        <f>_xll.qlInterestRateIndexMaturity(IborIndex&amp;Tenor,AW484,Trigger)</f>
        <v>43026</v>
      </c>
      <c r="AY484" s="66">
        <f>_xll.qlIndexFixing($Z$5,AV484,TRUE,Trigger)</f>
        <v>1.2371600409600209E-3</v>
      </c>
      <c r="AZ484" s="66">
        <f>_xll.qlIndexFixing($BB$1,AV484,TRUE,Trigger)</f>
        <v>1.1945396455288568E-3</v>
      </c>
      <c r="BA484" s="188">
        <f t="shared" si="26"/>
        <v>0.42620395431164099</v>
      </c>
    </row>
    <row r="485" spans="47:53" ht="11.25" customHeight="1" x14ac:dyDescent="0.25">
      <c r="AU485" s="28" t="s">
        <v>99</v>
      </c>
      <c r="AV485" s="29">
        <f>_xll.qlInterestRateIndexFixingDate(IborIndex&amp;Tenor,AW485,Trigger)</f>
        <v>42933</v>
      </c>
      <c r="AW485" s="29">
        <f>_xll.qlCalendarAdvance(Calendar,AW484,AU485,"f",,Trigger)</f>
        <v>42935</v>
      </c>
      <c r="AX485" s="29">
        <f>_xll.qlInterestRateIndexMaturity(IborIndex&amp;Tenor,AW485,Trigger)</f>
        <v>43027</v>
      </c>
      <c r="AY485" s="66">
        <f>_xll.qlIndexFixing($Z$5,AV485,TRUE,Trigger)</f>
        <v>1.2433864148286844E-3</v>
      </c>
      <c r="AZ485" s="66">
        <f>_xll.qlIndexFixing($BB$1,AV485,TRUE,Trigger)</f>
        <v>1.1991902480519387E-3</v>
      </c>
      <c r="BA485" s="188">
        <f t="shared" si="26"/>
        <v>0.4419616677674566</v>
      </c>
    </row>
    <row r="486" spans="47:53" ht="11.25" customHeight="1" x14ac:dyDescent="0.25">
      <c r="AU486" s="28" t="s">
        <v>99</v>
      </c>
      <c r="AV486" s="29">
        <f>_xll.qlInterestRateIndexFixingDate(IborIndex&amp;Tenor,AW486,Trigger)</f>
        <v>42934</v>
      </c>
      <c r="AW486" s="29">
        <f>_xll.qlCalendarAdvance(Calendar,AW485,AU486,"f",,Trigger)</f>
        <v>42936</v>
      </c>
      <c r="AX486" s="29">
        <f>_xll.qlInterestRateIndexMaturity(IborIndex&amp;Tenor,AW486,Trigger)</f>
        <v>43028</v>
      </c>
      <c r="AY486" s="66">
        <f>_xll.qlIndexFixing($Z$5,AV486,TRUE,Trigger)</f>
        <v>1.249621815389785E-3</v>
      </c>
      <c r="AZ486" s="66">
        <f>_xll.qlIndexFixing($BB$1,AV486,TRUE,Trigger)</f>
        <v>1.2038561607055753E-3</v>
      </c>
      <c r="BA486" s="188">
        <f t="shared" si="26"/>
        <v>0.4576565468420975</v>
      </c>
    </row>
    <row r="487" spans="47:53" ht="11.25" customHeight="1" x14ac:dyDescent="0.25">
      <c r="AU487" s="28" t="s">
        <v>99</v>
      </c>
      <c r="AV487" s="29">
        <f>_xll.qlInterestRateIndexFixingDate(IborIndex&amp;Tenor,AW487,Trigger)</f>
        <v>42935</v>
      </c>
      <c r="AW487" s="29">
        <f>_xll.qlCalendarAdvance(Calendar,AW486,AU487,"f",,Trigger)</f>
        <v>42937</v>
      </c>
      <c r="AX487" s="29">
        <f>_xll.qlInterestRateIndexMaturity(IborIndex&amp;Tenor,AW487,Trigger)</f>
        <v>43031</v>
      </c>
      <c r="AY487" s="66">
        <f>_xll.qlIndexFixing($Z$5,AV487,TRUE,Trigger)</f>
        <v>1.2620694603665667E-3</v>
      </c>
      <c r="AZ487" s="66">
        <f>_xll.qlIndexFixing($BB$1,AV487,TRUE,Trigger)</f>
        <v>1.2134785091251871E-3</v>
      </c>
      <c r="BA487" s="188">
        <f t="shared" si="26"/>
        <v>0.48590951241379549</v>
      </c>
    </row>
    <row r="488" spans="47:53" ht="11.25" customHeight="1" x14ac:dyDescent="0.25">
      <c r="AU488" s="28" t="s">
        <v>99</v>
      </c>
      <c r="AV488" s="29">
        <f>_xll.qlInterestRateIndexFixingDate(IborIndex&amp;Tenor,AW488,Trigger)</f>
        <v>42936</v>
      </c>
      <c r="AW488" s="29">
        <f>_xll.qlCalendarAdvance(Calendar,AW487,AU488,"f",,Trigger)</f>
        <v>42940</v>
      </c>
      <c r="AX488" s="29">
        <f>_xll.qlInterestRateIndexMaturity(IborIndex&amp;Tenor,AW488,Trigger)</f>
        <v>43032</v>
      </c>
      <c r="AY488" s="66">
        <f>_xll.qlIndexFixing($Z$5,AV488,TRUE,Trigger)</f>
        <v>1.2746390884177394E-3</v>
      </c>
      <c r="AZ488" s="66">
        <f>_xll.qlIndexFixing($BB$1,AV488,TRUE,Trigger)</f>
        <v>1.2226716023320552E-3</v>
      </c>
      <c r="BA488" s="188">
        <f t="shared" si="26"/>
        <v>0.51967486085684278</v>
      </c>
    </row>
    <row r="489" spans="47:53" ht="11.25" customHeight="1" x14ac:dyDescent="0.25">
      <c r="AU489" s="28" t="s">
        <v>99</v>
      </c>
      <c r="AV489" s="29">
        <f>_xll.qlInterestRateIndexFixingDate(IborIndex&amp;Tenor,AW489,Trigger)</f>
        <v>42937</v>
      </c>
      <c r="AW489" s="29">
        <f>_xll.qlCalendarAdvance(Calendar,AW488,AU489,"f",,Trigger)</f>
        <v>42941</v>
      </c>
      <c r="AX489" s="29">
        <f>_xll.qlInterestRateIndexMaturity(IborIndex&amp;Tenor,AW489,Trigger)</f>
        <v>43033</v>
      </c>
      <c r="AY489" s="66">
        <f>_xll.qlIndexFixing($Z$5,AV489,TRUE,Trigger)</f>
        <v>1.2809086385341976E-3</v>
      </c>
      <c r="AZ489" s="66">
        <f>_xll.qlIndexFixing($BB$1,AV489,TRUE,Trigger)</f>
        <v>1.2274130829141282E-3</v>
      </c>
      <c r="BA489" s="188">
        <f t="shared" si="26"/>
        <v>0.53495555620069457</v>
      </c>
    </row>
    <row r="490" spans="47:53" ht="11.25" customHeight="1" x14ac:dyDescent="0.25">
      <c r="AU490" s="28" t="s">
        <v>99</v>
      </c>
      <c r="AV490" s="29">
        <f>_xll.qlInterestRateIndexFixingDate(IborIndex&amp;Tenor,AW490,Trigger)</f>
        <v>42940</v>
      </c>
      <c r="AW490" s="29">
        <f>_xll.qlCalendarAdvance(Calendar,AW489,AU490,"f",,Trigger)</f>
        <v>42942</v>
      </c>
      <c r="AX490" s="29">
        <f>_xll.qlInterestRateIndexMaturity(IborIndex&amp;Tenor,AW490,Trigger)</f>
        <v>43034</v>
      </c>
      <c r="AY490" s="66">
        <f>_xll.qlIndexFixing($Z$5,AV490,TRUE,Trigger)</f>
        <v>1.2871827923419967E-3</v>
      </c>
      <c r="AZ490" s="66">
        <f>_xll.qlIndexFixing($BB$1,AV490,TRUE,Trigger)</f>
        <v>1.232169480533372E-3</v>
      </c>
      <c r="BA490" s="188">
        <f t="shared" si="26"/>
        <v>0.55013311808624732</v>
      </c>
    </row>
    <row r="491" spans="47:53" ht="11.25" customHeight="1" x14ac:dyDescent="0.25">
      <c r="AU491" s="28" t="s">
        <v>99</v>
      </c>
      <c r="AV491" s="29">
        <f>_xll.qlInterestRateIndexFixingDate(IborIndex&amp;Tenor,AW491,Trigger)</f>
        <v>42941</v>
      </c>
      <c r="AW491" s="29">
        <f>_xll.qlCalendarAdvance(Calendar,AW490,AU491,"f",,Trigger)</f>
        <v>42943</v>
      </c>
      <c r="AX491" s="29">
        <f>_xll.qlInterestRateIndexMaturity(IborIndex&amp;Tenor,AW491,Trigger)</f>
        <v>43035</v>
      </c>
      <c r="AY491" s="66">
        <f>_xll.qlIndexFixing($Z$5,AV491,TRUE,Trigger)</f>
        <v>1.2934607979564956E-3</v>
      </c>
      <c r="AZ491" s="66">
        <f>_xll.qlIndexFixing($BB$1,AV491,TRUE,Trigger)</f>
        <v>1.2369407296734984E-3</v>
      </c>
      <c r="BA491" s="188">
        <f t="shared" si="26"/>
        <v>0.56520068282997105</v>
      </c>
    </row>
    <row r="492" spans="47:53" ht="11.25" customHeight="1" x14ac:dyDescent="0.25">
      <c r="AU492" s="28" t="s">
        <v>99</v>
      </c>
      <c r="AV492" s="29">
        <f>_xll.qlInterestRateIndexFixingDate(IborIndex&amp;Tenor,AW492,Trigger)</f>
        <v>42942</v>
      </c>
      <c r="AW492" s="29">
        <f>_xll.qlCalendarAdvance(Calendar,AW491,AU492,"f",,Trigger)</f>
        <v>42944</v>
      </c>
      <c r="AX492" s="29">
        <f>_xll.qlInterestRateIndexMaturity(IborIndex&amp;Tenor,AW492,Trigger)</f>
        <v>43038</v>
      </c>
      <c r="AY492" s="66">
        <f>_xll.qlIndexFixing($Z$5,AV492,TRUE,Trigger)</f>
        <v>1.3057656568813034E-3</v>
      </c>
      <c r="AZ492" s="66">
        <f>_xll.qlIndexFixing($BB$1,AV492,TRUE,Trigger)</f>
        <v>1.2467627135263272E-3</v>
      </c>
      <c r="BA492" s="188">
        <f t="shared" si="26"/>
        <v>0.59002943354976223</v>
      </c>
    </row>
    <row r="493" spans="47:53" ht="11.25" customHeight="1" x14ac:dyDescent="0.25">
      <c r="AU493" s="28" t="s">
        <v>99</v>
      </c>
      <c r="AV493" s="29">
        <f>_xll.qlInterestRateIndexFixingDate(IborIndex&amp;Tenor,AW493,Trigger)</f>
        <v>42943</v>
      </c>
      <c r="AW493" s="29">
        <f>_xll.qlCalendarAdvance(Calendar,AW492,AU493,"f",,Trigger)</f>
        <v>42947</v>
      </c>
      <c r="AX493" s="29">
        <f>_xll.qlInterestRateIndexMaturity(IborIndex&amp;Tenor,AW493,Trigger)</f>
        <v>43039</v>
      </c>
      <c r="AY493" s="66">
        <f>_xll.qlIndexFixing($Z$5,AV493,TRUE,Trigger)</f>
        <v>1.318596153582932E-3</v>
      </c>
      <c r="AZ493" s="66">
        <f>_xll.qlIndexFixing($BB$1,AV493,TRUE,Trigger)</f>
        <v>1.256172931123152E-3</v>
      </c>
      <c r="BA493" s="188">
        <f t="shared" si="26"/>
        <v>0.62423222459780014</v>
      </c>
    </row>
    <row r="494" spans="47:53" ht="11.25" customHeight="1" x14ac:dyDescent="0.25">
      <c r="AU494" s="28" t="s">
        <v>99</v>
      </c>
      <c r="AV494" s="29">
        <f>_xll.qlInterestRateIndexFixingDate(IborIndex&amp;Tenor,AW494,Trigger)</f>
        <v>42944</v>
      </c>
      <c r="AW494" s="29">
        <f>_xll.qlCalendarAdvance(Calendar,AW493,AU494,"f",,Trigger)</f>
        <v>42948</v>
      </c>
      <c r="AX494" s="29">
        <f>_xll.qlInterestRateIndexMaturity(IborIndex&amp;Tenor,AW494,Trigger)</f>
        <v>43040</v>
      </c>
      <c r="AY494" s="66">
        <f>_xll.qlIndexFixing($Z$5,AV494,TRUE,Trigger)</f>
        <v>1.3248819927590561E-3</v>
      </c>
      <c r="AZ494" s="66">
        <f>_xll.qlIndexFixing($BB$1,AV494,TRUE,Trigger)</f>
        <v>1.2610174551242399E-3</v>
      </c>
      <c r="BA494" s="188">
        <f t="shared" si="26"/>
        <v>0.63864537634816287</v>
      </c>
    </row>
    <row r="495" spans="47:53" ht="11.25" customHeight="1" x14ac:dyDescent="0.25">
      <c r="AU495" s="28" t="s">
        <v>99</v>
      </c>
      <c r="AV495" s="29">
        <f>_xll.qlInterestRateIndexFixingDate(IborIndex&amp;Tenor,AW495,Trigger)</f>
        <v>42947</v>
      </c>
      <c r="AW495" s="29">
        <f>_xll.qlCalendarAdvance(Calendar,AW494,AU495,"f",,Trigger)</f>
        <v>42949</v>
      </c>
      <c r="AX495" s="29">
        <f>_xll.qlInterestRateIndexMaturity(IborIndex&amp;Tenor,AW495,Trigger)</f>
        <v>43041</v>
      </c>
      <c r="AY495" s="66">
        <f>_xll.qlIndexFixing($Z$5,AV495,TRUE,Trigger)</f>
        <v>1.3311670841151138E-3</v>
      </c>
      <c r="AZ495" s="66">
        <f>_xll.qlIndexFixing($BB$1,AV495,TRUE,Trigger)</f>
        <v>1.2658764375467445E-3</v>
      </c>
      <c r="BA495" s="188">
        <f t="shared" si="26"/>
        <v>0.65290646568369337</v>
      </c>
    </row>
    <row r="496" spans="47:53" ht="11.25" customHeight="1" x14ac:dyDescent="0.25">
      <c r="AU496" s="28" t="s">
        <v>99</v>
      </c>
      <c r="AV496" s="29">
        <f>_xll.qlInterestRateIndexFixingDate(IborIndex&amp;Tenor,AW496,Trigger)</f>
        <v>42948</v>
      </c>
      <c r="AW496" s="29">
        <f>_xll.qlCalendarAdvance(Calendar,AW495,AU496,"f",,Trigger)</f>
        <v>42950</v>
      </c>
      <c r="AX496" s="29">
        <f>_xll.qlInterestRateIndexMaturity(IborIndex&amp;Tenor,AW496,Trigger)</f>
        <v>43042</v>
      </c>
      <c r="AY496" s="66">
        <f>_xll.qlIndexFixing($Z$5,AV496,TRUE,Trigger)</f>
        <v>1.3374506463274033E-3</v>
      </c>
      <c r="AZ496" s="66">
        <f>_xll.qlIndexFixing($BB$1,AV496,TRUE,Trigger)</f>
        <v>1.2707498128735088E-3</v>
      </c>
      <c r="BA496" s="188">
        <f t="shared" si="26"/>
        <v>0.66700833453894492</v>
      </c>
    </row>
    <row r="497" spans="47:53" ht="11.25" customHeight="1" x14ac:dyDescent="0.25">
      <c r="AU497" s="28" t="s">
        <v>99</v>
      </c>
      <c r="AV497" s="29">
        <f>_xll.qlInterestRateIndexFixingDate(IborIndex&amp;Tenor,AW497,Trigger)</f>
        <v>42949</v>
      </c>
      <c r="AW497" s="29">
        <f>_xll.qlCalendarAdvance(Calendar,AW496,AU497,"f",,Trigger)</f>
        <v>42951</v>
      </c>
      <c r="AX497" s="29">
        <f>_xll.qlInterestRateIndexMaturity(IborIndex&amp;Tenor,AW497,Trigger)</f>
        <v>43045</v>
      </c>
      <c r="AY497" s="66">
        <f>_xll.qlIndexFixing($Z$5,AV497,TRUE,Trigger)</f>
        <v>1.349580510864572E-3</v>
      </c>
      <c r="AZ497" s="66">
        <f>_xll.qlIndexFixing($BB$1,AV497,TRUE,Trigger)</f>
        <v>1.2807644757729497E-3</v>
      </c>
      <c r="BA497" s="188">
        <f t="shared" si="26"/>
        <v>0.68816035091622285</v>
      </c>
    </row>
    <row r="498" spans="47:53" ht="11.25" customHeight="1" x14ac:dyDescent="0.25">
      <c r="AU498" s="28" t="s">
        <v>99</v>
      </c>
      <c r="AV498" s="29">
        <f>_xll.qlInterestRateIndexFixingDate(IborIndex&amp;Tenor,AW498,Trigger)</f>
        <v>42950</v>
      </c>
      <c r="AW498" s="29">
        <f>_xll.qlCalendarAdvance(Calendar,AW497,AU498,"f",,Trigger)</f>
        <v>42954</v>
      </c>
      <c r="AX498" s="29">
        <f>_xll.qlInterestRateIndexMaturity(IborIndex&amp;Tenor,AW498,Trigger)</f>
        <v>43046</v>
      </c>
      <c r="AY498" s="66">
        <f>_xll.qlIndexFixing($Z$5,AV498,TRUE,Trigger)</f>
        <v>1.3625538300660769E-3</v>
      </c>
      <c r="AZ498" s="66">
        <f>_xll.qlIndexFixing($BB$1,AV498,TRUE,Trigger)</f>
        <v>1.2903859328678604E-3</v>
      </c>
      <c r="BA498" s="188">
        <f t="shared" si="26"/>
        <v>0.7216789719821648</v>
      </c>
    </row>
    <row r="499" spans="47:53" ht="11.25" customHeight="1" x14ac:dyDescent="0.25">
      <c r="AU499" s="28" t="s">
        <v>99</v>
      </c>
      <c r="AV499" s="29">
        <f>_xll.qlInterestRateIndexFixingDate(IborIndex&amp;Tenor,AW499,Trigger)</f>
        <v>42951</v>
      </c>
      <c r="AW499" s="29">
        <f>_xll.qlCalendarAdvance(Calendar,AW498,AU499,"f",,Trigger)</f>
        <v>42955</v>
      </c>
      <c r="AX499" s="29">
        <f>_xll.qlInterestRateIndexMaturity(IborIndex&amp;Tenor,AW499,Trigger)</f>
        <v>43047</v>
      </c>
      <c r="AY499" s="66">
        <f>_xll.qlIndexFixing($Z$5,AV499,TRUE,Trigger)</f>
        <v>1.36881787950523E-3</v>
      </c>
      <c r="AZ499" s="66">
        <f>_xll.qlIndexFixing($BB$1,AV499,TRUE,Trigger)</f>
        <v>1.2953302899490122E-3</v>
      </c>
      <c r="BA499" s="188">
        <f t="shared" si="26"/>
        <v>0.73487589556217769</v>
      </c>
    </row>
    <row r="500" spans="47:53" ht="11.25" customHeight="1" x14ac:dyDescent="0.25">
      <c r="AU500" s="28" t="s">
        <v>99</v>
      </c>
      <c r="AV500" s="29">
        <f>_xll.qlInterestRateIndexFixingDate(IborIndex&amp;Tenor,AW500,Trigger)</f>
        <v>42954</v>
      </c>
      <c r="AW500" s="29">
        <f>_xll.qlCalendarAdvance(Calendar,AW499,AU500,"f",,Trigger)</f>
        <v>42956</v>
      </c>
      <c r="AX500" s="29">
        <f>_xll.qlInterestRateIndexMaturity(IborIndex&amp;Tenor,AW500,Trigger)</f>
        <v>43048</v>
      </c>
      <c r="AY500" s="66">
        <f>_xll.qlIndexFixing($Z$5,AV500,TRUE,Trigger)</f>
        <v>1.3750756235386204E-3</v>
      </c>
      <c r="AZ500" s="66">
        <f>_xll.qlIndexFixing($BB$1,AV500,TRUE,Trigger)</f>
        <v>1.3002886468280064E-3</v>
      </c>
      <c r="BA500" s="188">
        <f t="shared" si="26"/>
        <v>0.74786976710613939</v>
      </c>
    </row>
    <row r="501" spans="47:53" ht="11.25" customHeight="1" x14ac:dyDescent="0.25">
      <c r="AU501" s="28" t="s">
        <v>99</v>
      </c>
      <c r="AV501" s="29">
        <f>_xll.qlInterestRateIndexFixingDate(IborIndex&amp;Tenor,AW501,Trigger)</f>
        <v>42955</v>
      </c>
      <c r="AW501" s="29">
        <f>_xll.qlCalendarAdvance(Calendar,AW500,AU501,"f",,Trigger)</f>
        <v>42957</v>
      </c>
      <c r="AX501" s="29">
        <f>_xll.qlInterestRateIndexMaturity(IborIndex&amp;Tenor,AW501,Trigger)</f>
        <v>43049</v>
      </c>
      <c r="AY501" s="66">
        <f>_xll.qlIndexFixing($Z$5,AV501,TRUE,Trigger)</f>
        <v>1.3813262514026177E-3</v>
      </c>
      <c r="AZ501" s="66">
        <f>_xll.qlIndexFixing($BB$1,AV501,TRUE,Trigger)</f>
        <v>1.3052609379842111E-3</v>
      </c>
      <c r="BA501" s="188">
        <f t="shared" si="26"/>
        <v>0.76065313418406622</v>
      </c>
    </row>
    <row r="502" spans="47:53" ht="11.25" customHeight="1" x14ac:dyDescent="0.25">
      <c r="AU502" s="28" t="s">
        <v>99</v>
      </c>
      <c r="AV502" s="29">
        <f>_xll.qlInterestRateIndexFixingDate(IborIndex&amp;Tenor,AW502,Trigger)</f>
        <v>42956</v>
      </c>
      <c r="AW502" s="29">
        <f>_xll.qlCalendarAdvance(Calendar,AW501,AU502,"f",,Trigger)</f>
        <v>42958</v>
      </c>
      <c r="AX502" s="29">
        <f>_xll.qlInterestRateIndexMaturity(IborIndex&amp;Tenor,AW502,Trigger)</f>
        <v>43052</v>
      </c>
      <c r="AY502" s="66">
        <f>_xll.qlIndexFixing($Z$5,AV502,TRUE,Trigger)</f>
        <v>1.3932531952670516E-3</v>
      </c>
      <c r="AZ502" s="66">
        <f>_xll.qlIndexFixing($BB$1,AV502,TRUE,Trigger)</f>
        <v>1.3154618021900886E-3</v>
      </c>
      <c r="BA502" s="188">
        <f t="shared" si="26"/>
        <v>0.77791393076962922</v>
      </c>
    </row>
    <row r="503" spans="47:53" ht="11.25" customHeight="1" x14ac:dyDescent="0.25">
      <c r="AU503" s="28" t="s">
        <v>99</v>
      </c>
      <c r="AV503" s="29">
        <f>_xll.qlInterestRateIndexFixingDate(IborIndex&amp;Tenor,AW503,Trigger)</f>
        <v>42957</v>
      </c>
      <c r="AW503" s="29">
        <f>_xll.qlCalendarAdvance(Calendar,AW502,AU503,"f",,Trigger)</f>
        <v>42961</v>
      </c>
      <c r="AX503" s="29">
        <f>_xll.qlInterestRateIndexMaturity(IborIndex&amp;Tenor,AW503,Trigger)</f>
        <v>43053</v>
      </c>
      <c r="AY503" s="66">
        <f>_xll.qlIndexFixing($Z$5,AV503,TRUE,Trigger)</f>
        <v>1.4062412386906943E-3</v>
      </c>
      <c r="AZ503" s="66">
        <f>_xll.qlIndexFixing($BB$1,AV503,TRUE,Trigger)</f>
        <v>1.3252881350171418E-3</v>
      </c>
      <c r="BA503" s="188">
        <f t="shared" si="26"/>
        <v>0.80953103673552529</v>
      </c>
    </row>
    <row r="504" spans="47:53" ht="11.25" customHeight="1" x14ac:dyDescent="0.25">
      <c r="AU504" s="28" t="s">
        <v>99</v>
      </c>
      <c r="AV504" s="29">
        <f>_xll.qlInterestRateIndexFixingDate(IborIndex&amp;Tenor,AW504,Trigger)</f>
        <v>42958</v>
      </c>
      <c r="AW504" s="29">
        <f>_xll.qlCalendarAdvance(Calendar,AW503,AU504,"f",,Trigger)</f>
        <v>42962</v>
      </c>
      <c r="AX504" s="29">
        <f>_xll.qlInterestRateIndexMaturity(IborIndex&amp;Tenor,AW504,Trigger)</f>
        <v>43054</v>
      </c>
      <c r="AY504" s="66">
        <f>_xll.qlIndexFixing($Z$5,AV504,TRUE,Trigger)</f>
        <v>1.4124439770510247E-3</v>
      </c>
      <c r="AZ504" s="66">
        <f>_xll.qlIndexFixing($BB$1,AV504,TRUE,Trigger)</f>
        <v>1.3303291147811916E-3</v>
      </c>
      <c r="BA504" s="188">
        <f t="shared" si="26"/>
        <v>0.82114862269833111</v>
      </c>
    </row>
    <row r="505" spans="47:53" ht="11.25" customHeight="1" x14ac:dyDescent="0.25">
      <c r="AU505" s="28" t="s">
        <v>99</v>
      </c>
      <c r="AV505" s="29">
        <f>_xll.qlInterestRateIndexFixingDate(IborIndex&amp;Tenor,AW505,Trigger)</f>
        <v>42961</v>
      </c>
      <c r="AW505" s="29">
        <f>_xll.qlCalendarAdvance(Calendar,AW504,AU505,"f",,Trigger)</f>
        <v>42963</v>
      </c>
      <c r="AX505" s="29">
        <f>_xll.qlInterestRateIndexMaturity(IborIndex&amp;Tenor,AW505,Trigger)</f>
        <v>43055</v>
      </c>
      <c r="AY505" s="66">
        <f>_xll.qlIndexFixing($Z$5,AV505,TRUE,Trigger)</f>
        <v>1.4186346463377884E-3</v>
      </c>
      <c r="AZ505" s="66">
        <f>_xll.qlIndexFixing($BB$1,AV505,TRUE,Trigger)</f>
        <v>1.3353836357082149E-3</v>
      </c>
      <c r="BA505" s="188">
        <f t="shared" si="26"/>
        <v>0.83251010629573508</v>
      </c>
    </row>
    <row r="506" spans="47:53" ht="11.25" customHeight="1" x14ac:dyDescent="0.25">
      <c r="AU506" s="28" t="s">
        <v>99</v>
      </c>
      <c r="AV506" s="29">
        <f>_xll.qlInterestRateIndexFixingDate(IborIndex&amp;Tenor,AW506,Trigger)</f>
        <v>42962</v>
      </c>
      <c r="AW506" s="29">
        <f>_xll.qlCalendarAdvance(Calendar,AW505,AU506,"f",,Trigger)</f>
        <v>42964</v>
      </c>
      <c r="AX506" s="29">
        <f>_xll.qlInterestRateIndexMaturity(IborIndex&amp;Tenor,AW506,Trigger)</f>
        <v>43056</v>
      </c>
      <c r="AY506" s="66">
        <f>_xll.qlIndexFixing($Z$5,AV506,TRUE,Trigger)</f>
        <v>1.424812406345689E-3</v>
      </c>
      <c r="AZ506" s="66">
        <f>_xll.qlIndexFixing($BB$1,AV506,TRUE,Trigger)</f>
        <v>1.3404516322793169E-3</v>
      </c>
      <c r="BA506" s="188">
        <f t="shared" si="26"/>
        <v>0.84360774066372102</v>
      </c>
    </row>
    <row r="507" spans="47:53" ht="11.25" customHeight="1" x14ac:dyDescent="0.25">
      <c r="AU507" s="28" t="s">
        <v>99</v>
      </c>
      <c r="AV507" s="29">
        <f>_xll.qlInterestRateIndexFixingDate(IborIndex&amp;Tenor,AW507,Trigger)</f>
        <v>42963</v>
      </c>
      <c r="AW507" s="29">
        <f>_xll.qlCalendarAdvance(Calendar,AW506,AU507,"f",,Trigger)</f>
        <v>42965</v>
      </c>
      <c r="AX507" s="29">
        <f>_xll.qlInterestRateIndexMaturity(IborIndex&amp;Tenor,AW507,Trigger)</f>
        <v>43059</v>
      </c>
      <c r="AY507" s="66">
        <f>_xll.qlIndexFixing($Z$5,AV507,TRUE,Trigger)</f>
        <v>1.4365129997826558E-3</v>
      </c>
      <c r="AZ507" s="66">
        <f>_xll.qlIndexFixing($BB$1,AV507,TRUE,Trigger)</f>
        <v>1.350832698694593E-3</v>
      </c>
      <c r="BA507" s="188">
        <f t="shared" si="26"/>
        <v>0.85680301088062771</v>
      </c>
    </row>
    <row r="508" spans="47:53" ht="11.25" customHeight="1" x14ac:dyDescent="0.25">
      <c r="AU508" s="28" t="s">
        <v>99</v>
      </c>
      <c r="AV508" s="29">
        <f>_xll.qlInterestRateIndexFixingDate(IborIndex&amp;Tenor,AW508,Trigger)</f>
        <v>42964</v>
      </c>
      <c r="AW508" s="29">
        <f>_xll.qlCalendarAdvance(Calendar,AW507,AU508,"f",,Trigger)</f>
        <v>42968</v>
      </c>
      <c r="AX508" s="29">
        <f>_xll.qlInterestRateIndexMaturity(IborIndex&amp;Tenor,AW508,Trigger)</f>
        <v>43060</v>
      </c>
      <c r="AY508" s="66">
        <f>_xll.qlIndexFixing($Z$5,AV508,TRUE,Trigger)</f>
        <v>1.4493774023039347E-3</v>
      </c>
      <c r="AZ508" s="66">
        <f>_xll.qlIndexFixing($BB$1,AV508,TRUE,Trigger)</f>
        <v>1.3608570645936039E-3</v>
      </c>
      <c r="BA508" s="188">
        <f t="shared" si="26"/>
        <v>0.88520337710330754</v>
      </c>
    </row>
    <row r="509" spans="47:53" ht="11.25" customHeight="1" x14ac:dyDescent="0.25">
      <c r="AU509" s="28" t="s">
        <v>99</v>
      </c>
      <c r="AV509" s="29">
        <f>_xll.qlInterestRateIndexFixingDate(IborIndex&amp;Tenor,AW509,Trigger)</f>
        <v>42965</v>
      </c>
      <c r="AW509" s="29">
        <f>_xll.qlCalendarAdvance(Calendar,AW508,AU509,"f",,Trigger)</f>
        <v>42969</v>
      </c>
      <c r="AX509" s="29">
        <f>_xll.qlInterestRateIndexMaturity(IborIndex&amp;Tenor,AW509,Trigger)</f>
        <v>43061</v>
      </c>
      <c r="AY509" s="66">
        <f>_xll.qlIndexFixing($Z$5,AV509,TRUE,Trigger)</f>
        <v>1.4554778656479831E-3</v>
      </c>
      <c r="AZ509" s="66">
        <f>_xll.qlIndexFixing($BB$1,AV509,TRUE,Trigger)</f>
        <v>1.3659914565773521E-3</v>
      </c>
      <c r="BA509" s="188">
        <f t="shared" si="26"/>
        <v>0.89486409070631046</v>
      </c>
    </row>
    <row r="510" spans="47:53" ht="11.25" customHeight="1" x14ac:dyDescent="0.25">
      <c r="AU510" s="28" t="s">
        <v>99</v>
      </c>
      <c r="AV510" s="29">
        <f>_xll.qlInterestRateIndexFixingDate(IborIndex&amp;Tenor,AW510,Trigger)</f>
        <v>42968</v>
      </c>
      <c r="AW510" s="29">
        <f>_xll.qlCalendarAdvance(Calendar,AW509,AU510,"f",,Trigger)</f>
        <v>42970</v>
      </c>
      <c r="AX510" s="29">
        <f>_xll.qlInterestRateIndexMaturity(IborIndex&amp;Tenor,AW510,Trigger)</f>
        <v>43062</v>
      </c>
      <c r="AY510" s="66">
        <f>_xll.qlIndexFixing($Z$5,AV510,TRUE,Trigger)</f>
        <v>1.4615602901633397E-3</v>
      </c>
      <c r="AZ510" s="66">
        <f>_xll.qlIndexFixing($BB$1,AV510,TRUE,Trigger)</f>
        <v>1.3711389310805159E-3</v>
      </c>
      <c r="BA510" s="188">
        <f t="shared" si="26"/>
        <v>0.90421359082823838</v>
      </c>
    </row>
    <row r="511" spans="47:53" ht="11.25" customHeight="1" x14ac:dyDescent="0.25">
      <c r="AU511" s="28" t="s">
        <v>99</v>
      </c>
      <c r="AV511" s="29">
        <f>_xll.qlInterestRateIndexFixingDate(IborIndex&amp;Tenor,AW511,Trigger)</f>
        <v>42969</v>
      </c>
      <c r="AW511" s="29">
        <f>_xll.qlCalendarAdvance(Calendar,AW510,AU511,"f",,Trigger)</f>
        <v>42971</v>
      </c>
      <c r="AX511" s="29">
        <f>_xll.qlInterestRateIndexMaturity(IborIndex&amp;Tenor,AW511,Trigger)</f>
        <v>43063</v>
      </c>
      <c r="AY511" s="66">
        <f>_xll.qlIndexFixing($Z$5,AV511,TRUE,Trigger)</f>
        <v>1.4676238062047793E-3</v>
      </c>
      <c r="AZ511" s="66">
        <f>_xll.qlIndexFixing($BB$1,AV511,TRUE,Trigger)</f>
        <v>1.3762994225842008E-3</v>
      </c>
      <c r="BA511" s="188">
        <f t="shared" si="26"/>
        <v>0.91324383620578498</v>
      </c>
    </row>
    <row r="512" spans="47:53" ht="11.25" customHeight="1" x14ac:dyDescent="0.25">
      <c r="AU512" s="28" t="s">
        <v>99</v>
      </c>
      <c r="AV512" s="29">
        <f>_xll.qlInterestRateIndexFixingDate(IborIndex&amp;Tenor,AW512,Trigger)</f>
        <v>42970</v>
      </c>
      <c r="AW512" s="29">
        <f>_xll.qlCalendarAdvance(Calendar,AW511,AU512,"f",,Trigger)</f>
        <v>42972</v>
      </c>
      <c r="AX512" s="29">
        <f>_xll.qlInterestRateIndexMaturity(IborIndex&amp;Tenor,AW512,Trigger)</f>
        <v>43066</v>
      </c>
      <c r="AY512" s="66">
        <f>_xll.qlIndexFixing($Z$5,AV512,TRUE,Trigger)</f>
        <v>1.4790793304879691E-3</v>
      </c>
      <c r="AZ512" s="66">
        <f>_xll.qlIndexFixing($BB$1,AV512,TRUE,Trigger)</f>
        <v>1.3868551707543102E-3</v>
      </c>
      <c r="BA512" s="188">
        <f t="shared" si="26"/>
        <v>0.92224159733658939</v>
      </c>
    </row>
    <row r="513" spans="47:53" ht="11.25" customHeight="1" x14ac:dyDescent="0.25">
      <c r="AU513" s="30" t="s">
        <v>38</v>
      </c>
      <c r="AV513" s="29">
        <f>_xll.qlInterestRateIndexFixingDate(IborIndex&amp;Tenor,AW513,Trigger)</f>
        <v>42977</v>
      </c>
      <c r="AW513" s="29">
        <f>_xll.qlCalendarAdvance(Calendar,AW512,AU513,"f",,Trigger)</f>
        <v>42979</v>
      </c>
      <c r="AX513" s="29">
        <f>_xll.qlInterestRateIndexMaturity(IborIndex&amp;Tenor,AW513,Trigger)</f>
        <v>43070</v>
      </c>
      <c r="AY513" s="66">
        <f>_xll.qlIndexFixing($Z$5,AV513,TRUE,Trigger)</f>
        <v>1.5126877501486964E-3</v>
      </c>
      <c r="AZ513" s="66">
        <f>_xll.qlIndexFixing($BB$1,AV513,TRUE,Trigger)</f>
        <v>1.4153181643760128E-3</v>
      </c>
      <c r="BA513" s="188">
        <f t="shared" si="26"/>
        <v>0.97369585772683542</v>
      </c>
    </row>
    <row r="514" spans="47:53" ht="11.25" customHeight="1" x14ac:dyDescent="0.25">
      <c r="AU514" s="30" t="s">
        <v>38</v>
      </c>
      <c r="AV514" s="29">
        <f>_xll.qlInterestRateIndexFixingDate(IborIndex&amp;Tenor,AW514,Trigger)</f>
        <v>42984</v>
      </c>
      <c r="AW514" s="29">
        <f>_xll.qlCalendarAdvance(Calendar,AW513,AU514,"f",,Trigger)</f>
        <v>42986</v>
      </c>
      <c r="AX514" s="29">
        <f>_xll.qlInterestRateIndexMaturity(IborIndex&amp;Tenor,AW514,Trigger)</f>
        <v>43077</v>
      </c>
      <c r="AY514" s="66">
        <f>_xll.qlIndexFixing($Z$5,AV514,TRUE,Trigger)</f>
        <v>1.5530772914619229E-3</v>
      </c>
      <c r="AZ514" s="66">
        <f>_xll.qlIndexFixing($BB$1,AV514,TRUE,Trigger)</f>
        <v>1.4524585886575528E-3</v>
      </c>
      <c r="BA514" s="188">
        <f t="shared" si="26"/>
        <v>1.0061870280437006</v>
      </c>
    </row>
    <row r="515" spans="47:53" ht="11.25" customHeight="1" x14ac:dyDescent="0.25">
      <c r="AU515" s="30" t="s">
        <v>38</v>
      </c>
      <c r="AV515" s="29">
        <f>_xll.qlInterestRateIndexFixingDate(IborIndex&amp;Tenor,AW515,Trigger)</f>
        <v>42991</v>
      </c>
      <c r="AW515" s="29">
        <f>_xll.qlCalendarAdvance(Calendar,AW514,AU515,"f",,Trigger)</f>
        <v>42993</v>
      </c>
      <c r="AX515" s="29">
        <f>_xll.qlInterestRateIndexMaturity(IborIndex&amp;Tenor,AW515,Trigger)</f>
        <v>43084</v>
      </c>
      <c r="AY515" s="66">
        <f>_xll.qlIndexFixing($Z$5,AV515,TRUE,Trigger)</f>
        <v>1.591807661933114E-3</v>
      </c>
      <c r="AZ515" s="66">
        <f>_xll.qlIndexFixing($BB$1,AV515,TRUE,Trigger)</f>
        <v>1.490185927234718E-3</v>
      </c>
      <c r="BA515" s="188">
        <f t="shared" ref="BA515:BA578" si="27">(AY515-AZ515)*10000</f>
        <v>1.0162173469839597</v>
      </c>
    </row>
    <row r="516" spans="47:53" ht="11.25" customHeight="1" x14ac:dyDescent="0.25">
      <c r="AU516" s="30" t="s">
        <v>38</v>
      </c>
      <c r="AV516" s="29">
        <f>_xll.qlInterestRateIndexFixingDate(IborIndex&amp;Tenor,AW516,Trigger)</f>
        <v>42998</v>
      </c>
      <c r="AW516" s="29">
        <f>_xll.qlCalendarAdvance(Calendar,AW515,AU516,"f",,Trigger)</f>
        <v>43000</v>
      </c>
      <c r="AX516" s="29">
        <f>_xll.qlInterestRateIndexMaturity(IborIndex&amp;Tenor,AW516,Trigger)</f>
        <v>43091</v>
      </c>
      <c r="AY516" s="66">
        <f>_xll.qlIndexFixing($Z$5,AV516,TRUE,Trigger)</f>
        <v>1.6285751454322222E-3</v>
      </c>
      <c r="AZ516" s="66">
        <f>_xll.qlIndexFixing($BB$1,AV516,TRUE,Trigger)</f>
        <v>1.5284774684920634E-3</v>
      </c>
      <c r="BA516" s="188">
        <f t="shared" si="27"/>
        <v>1.0009767694015883</v>
      </c>
    </row>
    <row r="517" spans="47:53" ht="11.25" customHeight="1" x14ac:dyDescent="0.25">
      <c r="AU517" s="30" t="s">
        <v>38</v>
      </c>
      <c r="AV517" s="29">
        <f>_xll.qlInterestRateIndexFixingDate(IborIndex&amp;Tenor,AW517,Trigger)</f>
        <v>43005</v>
      </c>
      <c r="AW517" s="29">
        <f>_xll.qlCalendarAdvance(Calendar,AW516,AU517,"f",,Trigger)</f>
        <v>43007</v>
      </c>
      <c r="AX517" s="29">
        <f>_xll.qlInterestRateIndexMaturity(IborIndex&amp;Tenor,AW517,Trigger)</f>
        <v>43098</v>
      </c>
      <c r="AY517" s="66">
        <f>_xll.qlIndexFixing($Z$5,AV517,TRUE,Trigger)</f>
        <v>1.6647647714551751E-3</v>
      </c>
      <c r="AZ517" s="66">
        <f>_xll.qlIndexFixing($BB$1,AV517,TRUE,Trigger)</f>
        <v>1.5673161132776039E-3</v>
      </c>
      <c r="BA517" s="188">
        <f t="shared" si="27"/>
        <v>0.97448658177571235</v>
      </c>
    </row>
    <row r="518" spans="47:53" ht="11.25" customHeight="1" x14ac:dyDescent="0.25">
      <c r="AU518" s="30" t="s">
        <v>38</v>
      </c>
      <c r="AV518" s="29">
        <f>_xll.qlInterestRateIndexFixingDate(IborIndex&amp;Tenor,AW518,Trigger)</f>
        <v>43012</v>
      </c>
      <c r="AW518" s="29">
        <f>_xll.qlCalendarAdvance(Calendar,AW517,AU518,"f",,Trigger)</f>
        <v>43014</v>
      </c>
      <c r="AX518" s="29">
        <f>_xll.qlInterestRateIndexMaturity(IborIndex&amp;Tenor,AW518,Trigger)</f>
        <v>43108</v>
      </c>
      <c r="AY518" s="66">
        <f>_xll.qlIndexFixing($Z$5,AV518,TRUE,Trigger)</f>
        <v>1.7093697782359254E-3</v>
      </c>
      <c r="AZ518" s="66">
        <f>_xll.qlIndexFixing($BB$1,AV518,TRUE,Trigger)</f>
        <v>1.6154774323887653E-3</v>
      </c>
      <c r="BA518" s="188">
        <f t="shared" si="27"/>
        <v>0.93892345847160086</v>
      </c>
    </row>
    <row r="519" spans="47:53" ht="11.25" customHeight="1" x14ac:dyDescent="0.25">
      <c r="AU519" s="30" t="s">
        <v>38</v>
      </c>
      <c r="AV519" s="29">
        <f>_xll.qlInterestRateIndexFixingDate(IborIndex&amp;Tenor,AW519,Trigger)</f>
        <v>43019</v>
      </c>
      <c r="AW519" s="29">
        <f>_xll.qlCalendarAdvance(Calendar,AW518,AU519,"f",,Trigger)</f>
        <v>43021</v>
      </c>
      <c r="AX519" s="29">
        <f>_xll.qlInterestRateIndexMaturity(IborIndex&amp;Tenor,AW519,Trigger)</f>
        <v>43115</v>
      </c>
      <c r="AY519" s="66">
        <f>_xll.qlIndexFixing($Z$5,AV519,TRUE,Trigger)</f>
        <v>1.7463530707069611E-3</v>
      </c>
      <c r="AZ519" s="66">
        <f>_xll.qlIndexFixing($BB$1,AV519,TRUE,Trigger)</f>
        <v>1.6555228416658767E-3</v>
      </c>
      <c r="BA519" s="188">
        <f t="shared" si="27"/>
        <v>0.90830229041084354</v>
      </c>
    </row>
    <row r="520" spans="47:53" ht="11.25" customHeight="1" x14ac:dyDescent="0.25">
      <c r="AU520" s="30" t="s">
        <v>38</v>
      </c>
      <c r="AV520" s="29">
        <f>_xll.qlInterestRateIndexFixingDate(IborIndex&amp;Tenor,AW520,Trigger)</f>
        <v>43026</v>
      </c>
      <c r="AW520" s="29">
        <f>_xll.qlCalendarAdvance(Calendar,AW519,AU520,"f",,Trigger)</f>
        <v>43028</v>
      </c>
      <c r="AX520" s="29">
        <f>_xll.qlInterestRateIndexMaturity(IborIndex&amp;Tenor,AW520,Trigger)</f>
        <v>43122</v>
      </c>
      <c r="AY520" s="66">
        <f>_xll.qlIndexFixing($Z$5,AV520,TRUE,Trigger)</f>
        <v>1.7836982095062162E-3</v>
      </c>
      <c r="AZ520" s="66">
        <f>_xll.qlIndexFixing($BB$1,AV520,TRUE,Trigger)</f>
        <v>1.6961130412622278E-3</v>
      </c>
      <c r="BA520" s="188">
        <f t="shared" si="27"/>
        <v>0.87585168243988454</v>
      </c>
    </row>
    <row r="521" spans="47:53" ht="11.25" customHeight="1" x14ac:dyDescent="0.25">
      <c r="AU521" s="30" t="s">
        <v>38</v>
      </c>
      <c r="AV521" s="29">
        <f>_xll.qlInterestRateIndexFixingDate(IborIndex&amp;Tenor,AW521,Trigger)</f>
        <v>43033</v>
      </c>
      <c r="AW521" s="29">
        <f>_xll.qlCalendarAdvance(Calendar,AW520,AU521,"f",,Trigger)</f>
        <v>43035</v>
      </c>
      <c r="AX521" s="29">
        <f>_xll.qlInterestRateIndexMaturity(IborIndex&amp;Tenor,AW521,Trigger)</f>
        <v>43129</v>
      </c>
      <c r="AY521" s="66">
        <f>_xll.qlIndexFixing($Z$5,AV521,TRUE,Trigger)</f>
        <v>1.8214078054006131E-3</v>
      </c>
      <c r="AZ521" s="66">
        <f>_xll.qlIndexFixing($BB$1,AV521,TRUE,Trigger)</f>
        <v>1.7372480484822747E-3</v>
      </c>
      <c r="BA521" s="188">
        <f t="shared" si="27"/>
        <v>0.84159756918338435</v>
      </c>
    </row>
    <row r="522" spans="47:53" ht="11.25" customHeight="1" x14ac:dyDescent="0.25">
      <c r="AU522" s="30" t="s">
        <v>38</v>
      </c>
      <c r="AV522" s="29">
        <f>_xll.qlInterestRateIndexFixingDate(IborIndex&amp;Tenor,AW522,Trigger)</f>
        <v>43040</v>
      </c>
      <c r="AW522" s="29">
        <f>_xll.qlCalendarAdvance(Calendar,AW521,AU522,"f",,Trigger)</f>
        <v>43042</v>
      </c>
      <c r="AX522" s="29">
        <f>_xll.qlInterestRateIndexMaturity(IborIndex&amp;Tenor,AW522,Trigger)</f>
        <v>43136</v>
      </c>
      <c r="AY522" s="66">
        <f>_xll.qlIndexFixing($Z$5,AV522,TRUE,Trigger)</f>
        <v>1.8594844693671183E-3</v>
      </c>
      <c r="AZ522" s="66">
        <f>_xll.qlIndexFixing($BB$1,AV522,TRUE,Trigger)</f>
        <v>1.7789278808651784E-3</v>
      </c>
      <c r="BA522" s="188">
        <f t="shared" si="27"/>
        <v>0.80556588501939963</v>
      </c>
    </row>
    <row r="523" spans="47:53" ht="11.25" customHeight="1" x14ac:dyDescent="0.25">
      <c r="AU523" s="30" t="s">
        <v>38</v>
      </c>
      <c r="AV523" s="29">
        <f>_xll.qlInterestRateIndexFixingDate(IborIndex&amp;Tenor,AW523,Trigger)</f>
        <v>43047</v>
      </c>
      <c r="AW523" s="29">
        <f>_xll.qlCalendarAdvance(Calendar,AW522,AU523,"f",,Trigger)</f>
        <v>43049</v>
      </c>
      <c r="AX523" s="29">
        <f>_xll.qlInterestRateIndexMaturity(IborIndex&amp;Tenor,AW523,Trigger)</f>
        <v>43143</v>
      </c>
      <c r="AY523" s="66">
        <f>_xll.qlIndexFixing($Z$5,AV523,TRUE,Trigger)</f>
        <v>1.8979308125884908E-3</v>
      </c>
      <c r="AZ523" s="66">
        <f>_xll.qlIndexFixing($BB$1,AV523,TRUE,Trigger)</f>
        <v>1.8211525561814053E-3</v>
      </c>
      <c r="BA523" s="188">
        <f t="shared" si="27"/>
        <v>0.76778256407085455</v>
      </c>
    </row>
    <row r="524" spans="47:53" ht="11.25" customHeight="1" x14ac:dyDescent="0.25">
      <c r="AU524" s="30" t="s">
        <v>38</v>
      </c>
      <c r="AV524" s="29">
        <f>_xll.qlInterestRateIndexFixingDate(IborIndex&amp;Tenor,AW524,Trigger)</f>
        <v>43054</v>
      </c>
      <c r="AW524" s="29">
        <f>_xll.qlCalendarAdvance(Calendar,AW523,AU524,"f",,Trigger)</f>
        <v>43056</v>
      </c>
      <c r="AX524" s="29">
        <f>_xll.qlInterestRateIndexMaturity(IborIndex&amp;Tenor,AW524,Trigger)</f>
        <v>43150</v>
      </c>
      <c r="AY524" s="66">
        <f>_xll.qlIndexFixing($Z$5,AV524,TRUE,Trigger)</f>
        <v>1.9367494464600863E-3</v>
      </c>
      <c r="AZ524" s="66">
        <f>_xll.qlIndexFixing($BB$1,AV524,TRUE,Trigger)</f>
        <v>1.8639220924318754E-3</v>
      </c>
      <c r="BA524" s="188">
        <f t="shared" si="27"/>
        <v>0.72827354028210967</v>
      </c>
    </row>
    <row r="525" spans="47:53" ht="11.25" customHeight="1" x14ac:dyDescent="0.25">
      <c r="AU525" s="30" t="s">
        <v>38</v>
      </c>
      <c r="AV525" s="29">
        <f>_xll.qlInterestRateIndexFixingDate(IborIndex&amp;Tenor,AW525,Trigger)</f>
        <v>43061</v>
      </c>
      <c r="AW525" s="29">
        <f>_xll.qlCalendarAdvance(Calendar,AW524,AU525,"f",,Trigger)</f>
        <v>43063</v>
      </c>
      <c r="AX525" s="29">
        <f>_xll.qlInterestRateIndexMaturity(IborIndex&amp;Tenor,AW525,Trigger)</f>
        <v>43157</v>
      </c>
      <c r="AY525" s="66">
        <f>_xll.qlIndexFixing($Z$5,AV525,TRUE,Trigger)</f>
        <v>1.9759429825898559E-3</v>
      </c>
      <c r="AZ525" s="66">
        <f>_xll.qlIndexFixing($BB$1,AV525,TRUE,Trigger)</f>
        <v>1.9072365078539148E-3</v>
      </c>
      <c r="BA525" s="188">
        <f t="shared" si="27"/>
        <v>0.6870647473594107</v>
      </c>
    </row>
    <row r="526" spans="47:53" ht="11.25" customHeight="1" x14ac:dyDescent="0.25">
      <c r="AU526" s="30" t="s">
        <v>38</v>
      </c>
      <c r="AV526" s="29">
        <f>_xll.qlInterestRateIndexFixingDate(IborIndex&amp;Tenor,AW526,Trigger)</f>
        <v>43068</v>
      </c>
      <c r="AW526" s="29">
        <f>_xll.qlCalendarAdvance(Calendar,AW525,AU526,"f",,Trigger)</f>
        <v>43070</v>
      </c>
      <c r="AX526" s="29">
        <f>_xll.qlInterestRateIndexMaturity(IborIndex&amp;Tenor,AW526,Trigger)</f>
        <v>43160</v>
      </c>
      <c r="AY526" s="66">
        <f>_xll.qlIndexFixing($Z$5,AV526,TRUE,Trigger)</f>
        <v>2.0039098605186823E-3</v>
      </c>
      <c r="AZ526" s="66">
        <f>_xll.qlIndexFixing($BB$1,AV526,TRUE,Trigger)</f>
        <v>1.9381474031519019E-3</v>
      </c>
      <c r="BA526" s="188">
        <f t="shared" si="27"/>
        <v>0.65762457366780325</v>
      </c>
    </row>
    <row r="527" spans="47:53" ht="11.25" customHeight="1" x14ac:dyDescent="0.25">
      <c r="AU527" s="30" t="s">
        <v>38</v>
      </c>
      <c r="AV527" s="29">
        <f>_xll.qlInterestRateIndexFixingDate(IborIndex&amp;Tenor,AW527,Trigger)</f>
        <v>43075</v>
      </c>
      <c r="AW527" s="29">
        <f>_xll.qlCalendarAdvance(Calendar,AW526,AU527,"f",,Trigger)</f>
        <v>43077</v>
      </c>
      <c r="AX527" s="29">
        <f>_xll.qlInterestRateIndexMaturity(IborIndex&amp;Tenor,AW527,Trigger)</f>
        <v>43167</v>
      </c>
      <c r="AY527" s="66">
        <f>_xll.qlIndexFixing($Z$5,AV527,TRUE,Trigger)</f>
        <v>2.0437496372878172E-3</v>
      </c>
      <c r="AZ527" s="66">
        <f>_xll.qlIndexFixing($BB$1,AV527,TRUE,Trigger)</f>
        <v>1.9823949727904022E-3</v>
      </c>
      <c r="BA527" s="188">
        <f t="shared" si="27"/>
        <v>0.61354664497415001</v>
      </c>
    </row>
    <row r="528" spans="47:53" ht="11.25" customHeight="1" x14ac:dyDescent="0.25">
      <c r="AU528" s="30" t="s">
        <v>38</v>
      </c>
      <c r="AV528" s="29">
        <f>_xll.qlInterestRateIndexFixingDate(IborIndex&amp;Tenor,AW528,Trigger)</f>
        <v>43082</v>
      </c>
      <c r="AW528" s="29">
        <f>_xll.qlCalendarAdvance(Calendar,AW527,AU528,"f",,Trigger)</f>
        <v>43084</v>
      </c>
      <c r="AX528" s="29">
        <f>_xll.qlInterestRateIndexMaturity(IborIndex&amp;Tenor,AW528,Trigger)</f>
        <v>43174</v>
      </c>
      <c r="AY528" s="66">
        <f>_xll.qlIndexFixing($Z$5,AV528,TRUE,Trigger)</f>
        <v>2.0839713795348658E-3</v>
      </c>
      <c r="AZ528" s="66">
        <f>_xll.qlIndexFixing($BB$1,AV528,TRUE,Trigger)</f>
        <v>2.0271874382071786E-3</v>
      </c>
      <c r="BA528" s="188">
        <f t="shared" si="27"/>
        <v>0.5678394132768716</v>
      </c>
    </row>
    <row r="529" spans="47:53" ht="11.25" customHeight="1" x14ac:dyDescent="0.25">
      <c r="AU529" s="30" t="s">
        <v>38</v>
      </c>
      <c r="AV529" s="29">
        <f>_xll.qlInterestRateIndexFixingDate(IborIndex&amp;Tenor,AW529,Trigger)</f>
        <v>43089</v>
      </c>
      <c r="AW529" s="29">
        <f>_xll.qlCalendarAdvance(Calendar,AW528,AU529,"f",,Trigger)</f>
        <v>43091</v>
      </c>
      <c r="AX529" s="29">
        <f>_xll.qlInterestRateIndexMaturity(IborIndex&amp;Tenor,AW529,Trigger)</f>
        <v>43181</v>
      </c>
      <c r="AY529" s="66">
        <f>_xll.qlIndexFixing($Z$5,AV529,TRUE,Trigger)</f>
        <v>2.1245776991092313E-3</v>
      </c>
      <c r="AZ529" s="66">
        <f>_xll.qlIndexFixing($BB$1,AV529,TRUE,Trigger)</f>
        <v>2.0725248176862721E-3</v>
      </c>
      <c r="BA529" s="188">
        <f t="shared" si="27"/>
        <v>0.52052881422959274</v>
      </c>
    </row>
    <row r="530" spans="47:53" ht="11.25" customHeight="1" x14ac:dyDescent="0.25">
      <c r="AU530" s="30" t="s">
        <v>38</v>
      </c>
      <c r="AV530" s="29">
        <f>_xll.qlInterestRateIndexFixingDate(IborIndex&amp;Tenor,AW530,Trigger)</f>
        <v>43096</v>
      </c>
      <c r="AW530" s="29">
        <f>_xll.qlCalendarAdvance(Calendar,AW529,AU530,"f",,Trigger)</f>
        <v>43098</v>
      </c>
      <c r="AX530" s="29">
        <f>_xll.qlInterestRateIndexMaturity(IborIndex&amp;Tenor,AW530,Trigger)</f>
        <v>43188</v>
      </c>
      <c r="AY530" s="66">
        <f>_xll.qlIndexFixing($Z$5,AV530,TRUE,Trigger)</f>
        <v>2.1655712080752565E-3</v>
      </c>
      <c r="AZ530" s="66">
        <f>_xll.qlIndexFixing($BB$1,AV530,TRUE,Trigger)</f>
        <v>2.1184071297364326E-3</v>
      </c>
      <c r="BA530" s="188">
        <f t="shared" si="27"/>
        <v>0.47164078338823856</v>
      </c>
    </row>
    <row r="531" spans="47:53" ht="11.25" customHeight="1" x14ac:dyDescent="0.25">
      <c r="AU531" s="30" t="s">
        <v>38</v>
      </c>
      <c r="AV531" s="29">
        <f>_xll.qlInterestRateIndexFixingDate(IborIndex&amp;Tenor,AW531,Trigger)</f>
        <v>43103</v>
      </c>
      <c r="AW531" s="29">
        <f>_xll.qlCalendarAdvance(Calendar,AW530,AU531,"f",,Trigger)</f>
        <v>43105</v>
      </c>
      <c r="AX531" s="29">
        <f>_xll.qlInterestRateIndexMaturity(IborIndex&amp;Tenor,AW531,Trigger)</f>
        <v>43195</v>
      </c>
      <c r="AY531" s="66">
        <f>_xll.qlIndexFixing($Z$5,AV531,TRUE,Trigger)</f>
        <v>2.2069545187157757E-3</v>
      </c>
      <c r="AZ531" s="66">
        <f>_xll.qlIndexFixing($BB$1,AV531,TRUE,Trigger)</f>
        <v>2.1648343930866787E-3</v>
      </c>
      <c r="BA531" s="188">
        <f t="shared" si="27"/>
        <v>0.4212012562909706</v>
      </c>
    </row>
    <row r="532" spans="47:53" ht="11.25" customHeight="1" x14ac:dyDescent="0.25">
      <c r="AU532" s="30" t="s">
        <v>38</v>
      </c>
      <c r="AV532" s="29">
        <f>_xll.qlInterestRateIndexFixingDate(IborIndex&amp;Tenor,AW532,Trigger)</f>
        <v>43110</v>
      </c>
      <c r="AW532" s="29">
        <f>_xll.qlCalendarAdvance(Calendar,AW531,AU532,"f",,Trigger)</f>
        <v>43112</v>
      </c>
      <c r="AX532" s="29">
        <f>_xll.qlInterestRateIndexMaturity(IborIndex&amp;Tenor,AW532,Trigger)</f>
        <v>43202</v>
      </c>
      <c r="AY532" s="66">
        <f>_xll.qlIndexFixing($Z$5,AV532,TRUE,Trigger)</f>
        <v>2.2487302435356682E-3</v>
      </c>
      <c r="AZ532" s="66">
        <f>_xll.qlIndexFixing($BB$1,AV532,TRUE,Trigger)</f>
        <v>2.211806626692514E-3</v>
      </c>
      <c r="BA532" s="188">
        <f t="shared" si="27"/>
        <v>0.3692361684315415</v>
      </c>
    </row>
    <row r="533" spans="47:53" ht="11.25" customHeight="1" x14ac:dyDescent="0.25">
      <c r="AU533" s="30" t="s">
        <v>38</v>
      </c>
      <c r="AV533" s="29">
        <f>_xll.qlInterestRateIndexFixingDate(IborIndex&amp;Tenor,AW533,Trigger)</f>
        <v>43117</v>
      </c>
      <c r="AW533" s="29">
        <f>_xll.qlCalendarAdvance(Calendar,AW532,AU533,"f",,Trigger)</f>
        <v>43119</v>
      </c>
      <c r="AX533" s="29">
        <f>_xll.qlInterestRateIndexMaturity(IborIndex&amp;Tenor,AW533,Trigger)</f>
        <v>43209</v>
      </c>
      <c r="AY533" s="66">
        <f>_xll.qlIndexFixing($Z$5,AV533,TRUE,Trigger)</f>
        <v>2.2909009952618575E-3</v>
      </c>
      <c r="AZ533" s="66">
        <f>_xll.qlIndexFixing($BB$1,AV533,TRUE,Trigger)</f>
        <v>2.2593238497270463E-3</v>
      </c>
      <c r="BA533" s="188">
        <f t="shared" si="27"/>
        <v>0.3157714553481128</v>
      </c>
    </row>
    <row r="534" spans="47:53" ht="11.25" customHeight="1" x14ac:dyDescent="0.25">
      <c r="AU534" s="30" t="s">
        <v>38</v>
      </c>
      <c r="AV534" s="29">
        <f>_xll.qlInterestRateIndexFixingDate(IborIndex&amp;Tenor,AW534,Trigger)</f>
        <v>43124</v>
      </c>
      <c r="AW534" s="29">
        <f>_xll.qlCalendarAdvance(Calendar,AW533,AU534,"f",,Trigger)</f>
        <v>43126</v>
      </c>
      <c r="AX534" s="29">
        <f>_xll.qlInterestRateIndexMaturity(IborIndex&amp;Tenor,AW534,Trigger)</f>
        <v>43216</v>
      </c>
      <c r="AY534" s="66">
        <f>_xll.qlIndexFixing($Z$5,AV534,TRUE,Trigger)</f>
        <v>2.3334693868495293E-3</v>
      </c>
      <c r="AZ534" s="66">
        <f>_xll.qlIndexFixing($BB$1,AV534,TRUE,Trigger)</f>
        <v>2.3073860815907565E-3</v>
      </c>
      <c r="BA534" s="188">
        <f t="shared" si="27"/>
        <v>0.26083305258772782</v>
      </c>
    </row>
    <row r="535" spans="47:53" ht="11.25" customHeight="1" x14ac:dyDescent="0.25">
      <c r="AU535" s="30" t="s">
        <v>38</v>
      </c>
      <c r="AV535" s="29">
        <f>_xll.qlInterestRateIndexFixingDate(IborIndex&amp;Tenor,AW535,Trigger)</f>
        <v>43131</v>
      </c>
      <c r="AW535" s="29">
        <f>_xll.qlCalendarAdvance(Calendar,AW534,AU535,"f",,Trigger)</f>
        <v>43133</v>
      </c>
      <c r="AX535" s="29">
        <f>_xll.qlInterestRateIndexMaturity(IborIndex&amp;Tenor,AW535,Trigger)</f>
        <v>43222</v>
      </c>
      <c r="AY535" s="66">
        <f>_xll.qlIndexFixing($Z$5,AV535,TRUE,Trigger)</f>
        <v>2.3732864703146193E-3</v>
      </c>
      <c r="AZ535" s="66">
        <f>_xll.qlIndexFixing($BB$1,AV535,TRUE,Trigger)</f>
        <v>2.3524127636269953E-3</v>
      </c>
      <c r="BA535" s="188">
        <f t="shared" si="27"/>
        <v>0.2087370668762403</v>
      </c>
    </row>
    <row r="536" spans="47:53" ht="11.25" customHeight="1" x14ac:dyDescent="0.25">
      <c r="AU536" s="30" t="s">
        <v>38</v>
      </c>
      <c r="AV536" s="29">
        <f>_xll.qlInterestRateIndexFixingDate(IborIndex&amp;Tenor,AW536,Trigger)</f>
        <v>43138</v>
      </c>
      <c r="AW536" s="29">
        <f>_xll.qlCalendarAdvance(Calendar,AW535,AU536,"f",,Trigger)</f>
        <v>43140</v>
      </c>
      <c r="AX536" s="29">
        <f>_xll.qlInterestRateIndexMaturity(IborIndex&amp;Tenor,AW536,Trigger)</f>
        <v>43229</v>
      </c>
      <c r="AY536" s="66">
        <f>_xll.qlIndexFixing($Z$5,AV536,TRUE,Trigger)</f>
        <v>2.4166284338060832E-3</v>
      </c>
      <c r="AZ536" s="66">
        <f>_xll.qlIndexFixing($BB$1,AV536,TRUE,Trigger)</f>
        <v>2.4015258143481322E-3</v>
      </c>
      <c r="BA536" s="188">
        <f t="shared" si="27"/>
        <v>0.15102619457950991</v>
      </c>
    </row>
    <row r="537" spans="47:53" ht="11.25" customHeight="1" x14ac:dyDescent="0.25">
      <c r="AU537" s="30" t="s">
        <v>38</v>
      </c>
      <c r="AV537" s="29">
        <f>_xll.qlInterestRateIndexFixingDate(IborIndex&amp;Tenor,AW537,Trigger)</f>
        <v>43145</v>
      </c>
      <c r="AW537" s="29">
        <f>_xll.qlCalendarAdvance(Calendar,AW536,AU537,"f",,Trigger)</f>
        <v>43147</v>
      </c>
      <c r="AX537" s="29">
        <f>_xll.qlInterestRateIndexMaturity(IborIndex&amp;Tenor,AW537,Trigger)</f>
        <v>43236</v>
      </c>
      <c r="AY537" s="66">
        <f>_xll.qlIndexFixing($Z$5,AV537,TRUE,Trigger)</f>
        <v>2.460375682705478E-3</v>
      </c>
      <c r="AZ537" s="66">
        <f>_xll.qlIndexFixing($BB$1,AV537,TRUE,Trigger)</f>
        <v>2.4511839215716736E-3</v>
      </c>
      <c r="BA537" s="188">
        <f t="shared" si="27"/>
        <v>9.1917611338043936E-2</v>
      </c>
    </row>
    <row r="538" spans="47:53" ht="11.25" customHeight="1" x14ac:dyDescent="0.25">
      <c r="AU538" s="30" t="s">
        <v>38</v>
      </c>
      <c r="AV538" s="29">
        <f>_xll.qlInterestRateIndexFixingDate(IborIndex&amp;Tenor,AW538,Trigger)</f>
        <v>43152</v>
      </c>
      <c r="AW538" s="29">
        <f>_xll.qlCalendarAdvance(Calendar,AW537,AU538,"f",,Trigger)</f>
        <v>43154</v>
      </c>
      <c r="AX538" s="29">
        <f>_xll.qlInterestRateIndexMaturity(IborIndex&amp;Tenor,AW538,Trigger)</f>
        <v>43243</v>
      </c>
      <c r="AY538" s="66">
        <f>_xll.qlIndexFixing($Z$5,AV538,TRUE,Trigger)</f>
        <v>2.5045308307144179E-3</v>
      </c>
      <c r="AZ538" s="66">
        <f>_xll.qlIndexFixing($BB$1,AV538,TRUE,Trigger)</f>
        <v>2.5013871053445047E-3</v>
      </c>
      <c r="BA538" s="188">
        <f t="shared" si="27"/>
        <v>3.1437253699131626E-2</v>
      </c>
    </row>
    <row r="539" spans="47:53" ht="11.25" customHeight="1" x14ac:dyDescent="0.25">
      <c r="AU539" s="30" t="s">
        <v>38</v>
      </c>
      <c r="AV539" s="29">
        <f>_xll.qlInterestRateIndexFixingDate(IborIndex&amp;Tenor,AW539,Trigger)</f>
        <v>43159</v>
      </c>
      <c r="AW539" s="29">
        <f>_xll.qlCalendarAdvance(Calendar,AW538,AU539,"f",,Trigger)</f>
        <v>43161</v>
      </c>
      <c r="AX539" s="29">
        <f>_xll.qlInterestRateIndexMaturity(IborIndex&amp;Tenor,AW539,Trigger)</f>
        <v>43255</v>
      </c>
      <c r="AY539" s="66">
        <f>_xll.qlIndexFixing($Z$5,AV539,TRUE,Trigger)</f>
        <v>2.5654802559342636E-3</v>
      </c>
      <c r="AZ539" s="66">
        <f>_xll.qlIndexFixing($BB$1,AV539,TRUE,Trigger)</f>
        <v>2.5708614017500137E-3</v>
      </c>
      <c r="BA539" s="188">
        <f t="shared" si="27"/>
        <v>-5.3811458157501484E-2</v>
      </c>
    </row>
    <row r="540" spans="47:53" ht="11.25" customHeight="1" x14ac:dyDescent="0.25">
      <c r="AU540" s="30" t="s">
        <v>38</v>
      </c>
      <c r="AV540" s="29">
        <f>_xll.qlInterestRateIndexFixingDate(IborIndex&amp;Tenor,AW540,Trigger)</f>
        <v>43166</v>
      </c>
      <c r="AW540" s="29">
        <f>_xll.qlCalendarAdvance(Calendar,AW539,AU540,"f",,Trigger)</f>
        <v>43168</v>
      </c>
      <c r="AX540" s="29">
        <f>_xll.qlInterestRateIndexMaturity(IborIndex&amp;Tenor,AW540,Trigger)</f>
        <v>43262</v>
      </c>
      <c r="AY540" s="66">
        <f>_xll.qlIndexFixing($Z$5,AV540,TRUE,Trigger)</f>
        <v>2.6106108719241147E-3</v>
      </c>
      <c r="AZ540" s="66">
        <f>_xll.qlIndexFixing($BB$1,AV540,TRUE,Trigger)</f>
        <v>2.6223513510636298E-3</v>
      </c>
      <c r="BA540" s="188">
        <f t="shared" si="27"/>
        <v>-0.11740479139515057</v>
      </c>
    </row>
    <row r="541" spans="47:53" ht="11.25" customHeight="1" x14ac:dyDescent="0.25">
      <c r="AU541" s="30" t="s">
        <v>38</v>
      </c>
      <c r="AV541" s="29">
        <f>_xll.qlInterestRateIndexFixingDate(IborIndex&amp;Tenor,AW541,Trigger)</f>
        <v>43173</v>
      </c>
      <c r="AW541" s="29">
        <f>_xll.qlCalendarAdvance(Calendar,AW540,AU541,"f",,Trigger)</f>
        <v>43175</v>
      </c>
      <c r="AX541" s="29">
        <f>_xll.qlInterestRateIndexMaturity(IborIndex&amp;Tenor,AW541,Trigger)</f>
        <v>43269</v>
      </c>
      <c r="AY541" s="66">
        <f>_xll.qlIndexFixing($Z$5,AV541,TRUE,Trigger)</f>
        <v>2.6561582070480589E-3</v>
      </c>
      <c r="AZ541" s="66">
        <f>_xll.qlIndexFixing($BB$1,AV541,TRUE,Trigger)</f>
        <v>2.6743865029335389E-3</v>
      </c>
      <c r="BA541" s="188">
        <f t="shared" si="27"/>
        <v>-0.18228295885480086</v>
      </c>
    </row>
    <row r="542" spans="47:53" ht="11.25" customHeight="1" x14ac:dyDescent="0.25">
      <c r="AU542" s="30" t="s">
        <v>38</v>
      </c>
      <c r="AV542" s="29">
        <f>_xll.qlInterestRateIndexFixingDate(IborIndex&amp;Tenor,AW542,Trigger)</f>
        <v>43180</v>
      </c>
      <c r="AW542" s="29">
        <f>_xll.qlCalendarAdvance(Calendar,AW541,AU542,"f",,Trigger)</f>
        <v>43182</v>
      </c>
      <c r="AX542" s="29">
        <f>_xll.qlInterestRateIndexMaturity(IborIndex&amp;Tenor,AW542,Trigger)</f>
        <v>43276</v>
      </c>
      <c r="AY542" s="66">
        <f>_xll.qlIndexFixing($Z$5,AV542,TRUE,Trigger)</f>
        <v>2.7021248769457163E-3</v>
      </c>
      <c r="AZ542" s="66">
        <f>_xll.qlIndexFixing($BB$1,AV542,TRUE,Trigger)</f>
        <v>2.7269668795505005E-3</v>
      </c>
      <c r="BA542" s="188">
        <f t="shared" si="27"/>
        <v>-0.24842002604784191</v>
      </c>
    </row>
    <row r="543" spans="47:53" ht="11.25" customHeight="1" x14ac:dyDescent="0.25">
      <c r="AU543" s="30" t="s">
        <v>38</v>
      </c>
      <c r="AV543" s="29">
        <f>_xll.qlInterestRateIndexFixingDate(IborIndex&amp;Tenor,AW543,Trigger)</f>
        <v>43187</v>
      </c>
      <c r="AW543" s="29">
        <f>_xll.qlCalendarAdvance(Calendar,AW542,AU543,"f",,Trigger)</f>
        <v>43193</v>
      </c>
      <c r="AX543" s="29">
        <f>_xll.qlInterestRateIndexMaturity(IborIndex&amp;Tenor,AW543,Trigger)</f>
        <v>43284</v>
      </c>
      <c r="AY543" s="66">
        <f>_xll.qlIndexFixing($Z$5,AV543,TRUE,Trigger)</f>
        <v>2.7649512304385527E-3</v>
      </c>
      <c r="AZ543" s="66">
        <f>_xll.qlIndexFixing($BB$1,AV543,TRUE,Trigger)</f>
        <v>2.7989084658085121E-3</v>
      </c>
      <c r="BA543" s="188">
        <f t="shared" si="27"/>
        <v>-0.3395723536995946</v>
      </c>
    </row>
    <row r="544" spans="47:53" ht="11.25" customHeight="1" x14ac:dyDescent="0.25">
      <c r="AU544" s="30" t="s">
        <v>38</v>
      </c>
      <c r="AV544" s="29">
        <f>_xll.qlInterestRateIndexFixingDate(IborIndex&amp;Tenor,AW544,Trigger)</f>
        <v>43196</v>
      </c>
      <c r="AW544" s="29">
        <f>_xll.qlCalendarAdvance(Calendar,AW543,AU544,"f",,Trigger)</f>
        <v>43200</v>
      </c>
      <c r="AX544" s="29">
        <f>_xll.qlInterestRateIndexMaturity(IborIndex&amp;Tenor,AW544,Trigger)</f>
        <v>43291</v>
      </c>
      <c r="AY544" s="66">
        <f>_xll.qlIndexFixing($Z$5,AV544,TRUE,Trigger)</f>
        <v>2.8119143621174493E-3</v>
      </c>
      <c r="AZ544" s="66">
        <f>_xll.qlIndexFixing($BB$1,AV544,TRUE,Trigger)</f>
        <v>2.8527728325653192E-3</v>
      </c>
      <c r="BA544" s="188">
        <f t="shared" si="27"/>
        <v>-0.40858470447869849</v>
      </c>
    </row>
    <row r="545" spans="47:53" ht="11.25" customHeight="1" x14ac:dyDescent="0.25">
      <c r="AU545" s="30" t="s">
        <v>38</v>
      </c>
      <c r="AV545" s="29">
        <f>_xll.qlInterestRateIndexFixingDate(IborIndex&amp;Tenor,AW545,Trigger)</f>
        <v>43203</v>
      </c>
      <c r="AW545" s="29">
        <f>_xll.qlCalendarAdvance(Calendar,AW544,AU545,"f",,Trigger)</f>
        <v>43207</v>
      </c>
      <c r="AX545" s="29">
        <f>_xll.qlInterestRateIndexMaturity(IborIndex&amp;Tenor,AW545,Trigger)</f>
        <v>43298</v>
      </c>
      <c r="AY545" s="66">
        <f>_xll.qlIndexFixing($Z$5,AV545,TRUE,Trigger)</f>
        <v>2.8593055829604632E-3</v>
      </c>
      <c r="AZ545" s="66">
        <f>_xll.qlIndexFixing($BB$1,AV545,TRUE,Trigger)</f>
        <v>2.9071824628575486E-3</v>
      </c>
      <c r="BA545" s="188">
        <f t="shared" si="27"/>
        <v>-0.47876879897085395</v>
      </c>
    </row>
    <row r="546" spans="47:53" ht="11.25" customHeight="1" x14ac:dyDescent="0.25">
      <c r="AU546" s="30" t="s">
        <v>38</v>
      </c>
      <c r="AV546" s="29">
        <f>_xll.qlInterestRateIndexFixingDate(IborIndex&amp;Tenor,AW546,Trigger)</f>
        <v>43210</v>
      </c>
      <c r="AW546" s="29">
        <f>_xll.qlCalendarAdvance(Calendar,AW545,AU546,"f",,Trigger)</f>
        <v>43214</v>
      </c>
      <c r="AX546" s="29">
        <f>_xll.qlInterestRateIndexMaturity(IborIndex&amp;Tenor,AW546,Trigger)</f>
        <v>43305</v>
      </c>
      <c r="AY546" s="66">
        <f>_xll.qlIndexFixing($Z$5,AV546,TRUE,Trigger)</f>
        <v>2.907127509195708E-3</v>
      </c>
      <c r="AZ546" s="66">
        <f>_xll.qlIndexFixing($BB$1,AV546,TRUE,Trigger)</f>
        <v>2.9621373791507461E-3</v>
      </c>
      <c r="BA546" s="188">
        <f t="shared" si="27"/>
        <v>-0.55009869955038093</v>
      </c>
    </row>
    <row r="547" spans="47:53" ht="11.25" customHeight="1" x14ac:dyDescent="0.25">
      <c r="AU547" s="30" t="s">
        <v>38</v>
      </c>
      <c r="AV547" s="29">
        <f>_xll.qlInterestRateIndexFixingDate(IborIndex&amp;Tenor,AW547,Trigger)</f>
        <v>43217</v>
      </c>
      <c r="AW547" s="29">
        <f>_xll.qlCalendarAdvance(Calendar,AW546,AU547,"f",,Trigger)</f>
        <v>43222</v>
      </c>
      <c r="AX547" s="29">
        <f>_xll.qlInterestRateIndexMaturity(IborIndex&amp;Tenor,AW547,Trigger)</f>
        <v>43314</v>
      </c>
      <c r="AY547" s="66">
        <f>_xll.qlIndexFixing($Z$5,AV547,TRUE,Trigger)</f>
        <v>2.9658598409120847E-3</v>
      </c>
      <c r="AZ547" s="66">
        <f>_xll.qlIndexFixing($BB$1,AV547,TRUE,Trigger)</f>
        <v>3.0296989411069206E-3</v>
      </c>
      <c r="BA547" s="188">
        <f t="shared" si="27"/>
        <v>-0.63839100194835929</v>
      </c>
    </row>
    <row r="548" spans="47:53" ht="11.25" customHeight="1" x14ac:dyDescent="0.25">
      <c r="AU548" s="30" t="s">
        <v>38</v>
      </c>
      <c r="AV548" s="29">
        <f>_xll.qlInterestRateIndexFixingDate(IborIndex&amp;Tenor,AW548,Trigger)</f>
        <v>43227</v>
      </c>
      <c r="AW548" s="29">
        <f>_xll.qlCalendarAdvance(Calendar,AW547,AU548,"f",,Trigger)</f>
        <v>43229</v>
      </c>
      <c r="AX548" s="29">
        <f>_xll.qlInterestRateIndexMaturity(IborIndex&amp;Tenor,AW548,Trigger)</f>
        <v>43321</v>
      </c>
      <c r="AY548" s="66">
        <f>_xll.qlIndexFixing($Z$5,AV548,TRUE,Trigger)</f>
        <v>3.0146455942326868E-3</v>
      </c>
      <c r="AZ548" s="66">
        <f>_xll.qlIndexFixing($BB$1,AV548,TRUE,Trigger)</f>
        <v>3.0858618355090114E-3</v>
      </c>
      <c r="BA548" s="188">
        <f t="shared" si="27"/>
        <v>-0.71216241276324688</v>
      </c>
    </row>
    <row r="549" spans="47:53" ht="11.25" customHeight="1" x14ac:dyDescent="0.25">
      <c r="AU549" s="30" t="s">
        <v>38</v>
      </c>
      <c r="AV549" s="29">
        <f>_xll.qlInterestRateIndexFixingDate(IborIndex&amp;Tenor,AW549,Trigger)</f>
        <v>43234</v>
      </c>
      <c r="AW549" s="29">
        <f>_xll.qlCalendarAdvance(Calendar,AW548,AU549,"f",,Trigger)</f>
        <v>43236</v>
      </c>
      <c r="AX549" s="29">
        <f>_xll.qlInterestRateIndexMaturity(IborIndex&amp;Tenor,AW549,Trigger)</f>
        <v>43328</v>
      </c>
      <c r="AY549" s="66">
        <f>_xll.qlIndexFixing($Z$5,AV549,TRUE,Trigger)</f>
        <v>3.063870474431627E-3</v>
      </c>
      <c r="AZ549" s="66">
        <f>_xll.qlIndexFixing($BB$1,AV549,TRUE,Trigger)</f>
        <v>3.1425701031594032E-3</v>
      </c>
      <c r="BA549" s="188">
        <f t="shared" si="27"/>
        <v>-0.78699628727776227</v>
      </c>
    </row>
    <row r="550" spans="47:53" ht="11.25" customHeight="1" x14ac:dyDescent="0.25">
      <c r="AU550" s="30" t="s">
        <v>38</v>
      </c>
      <c r="AV550" s="29">
        <f>_xll.qlInterestRateIndexFixingDate(IborIndex&amp;Tenor,AW550,Trigger)</f>
        <v>43241</v>
      </c>
      <c r="AW550" s="29">
        <f>_xll.qlCalendarAdvance(Calendar,AW549,AU550,"f",,Trigger)</f>
        <v>43243</v>
      </c>
      <c r="AX550" s="29">
        <f>_xll.qlInterestRateIndexMaturity(IborIndex&amp;Tenor,AW550,Trigger)</f>
        <v>43335</v>
      </c>
      <c r="AY550" s="66">
        <f>_xll.qlIndexFixing($Z$5,AV550,TRUE,Trigger)</f>
        <v>3.1135370990794135E-3</v>
      </c>
      <c r="AZ550" s="66">
        <f>_xll.qlIndexFixing($BB$1,AV550,TRUE,Trigger)</f>
        <v>3.1998237677269888E-3</v>
      </c>
      <c r="BA550" s="188">
        <f t="shared" si="27"/>
        <v>-0.86286668647575326</v>
      </c>
    </row>
    <row r="551" spans="47:53" ht="11.25" customHeight="1" x14ac:dyDescent="0.25">
      <c r="AU551" s="30" t="s">
        <v>38</v>
      </c>
      <c r="AV551" s="29">
        <f>_xll.qlInterestRateIndexFixingDate(IborIndex&amp;Tenor,AW551,Trigger)</f>
        <v>43248</v>
      </c>
      <c r="AW551" s="29">
        <f>_xll.qlCalendarAdvance(Calendar,AW550,AU551,"f",,Trigger)</f>
        <v>43250</v>
      </c>
      <c r="AX551" s="29">
        <f>_xll.qlInterestRateIndexMaturity(IborIndex&amp;Tenor,AW551,Trigger)</f>
        <v>43342</v>
      </c>
      <c r="AY551" s="66">
        <f>_xll.qlIndexFixing($Z$5,AV551,TRUE,Trigger)</f>
        <v>3.163648086030675E-3</v>
      </c>
      <c r="AZ551" s="66">
        <f>_xll.qlIndexFixing($BB$1,AV551,TRUE,Trigger)</f>
        <v>3.2576228531065675E-3</v>
      </c>
      <c r="BA551" s="188">
        <f t="shared" si="27"/>
        <v>-0.93974767075892529</v>
      </c>
    </row>
    <row r="552" spans="47:53" ht="11.25" customHeight="1" x14ac:dyDescent="0.25">
      <c r="AU552" s="30" t="s">
        <v>38</v>
      </c>
      <c r="AV552" s="29">
        <f>_xll.qlInterestRateIndexFixingDate(IborIndex&amp;Tenor,AW552,Trigger)</f>
        <v>43255</v>
      </c>
      <c r="AW552" s="29">
        <f>_xll.qlCalendarAdvance(Calendar,AW551,AU552,"f",,Trigger)</f>
        <v>43257</v>
      </c>
      <c r="AX552" s="29">
        <f>_xll.qlInterestRateIndexMaturity(IborIndex&amp;Tenor,AW552,Trigger)</f>
        <v>43349</v>
      </c>
      <c r="AY552" s="66">
        <f>_xll.qlIndexFixing($Z$5,AV552,TRUE,Trigger)</f>
        <v>3.2143466494059746E-3</v>
      </c>
      <c r="AZ552" s="66">
        <f>_xll.qlIndexFixing($BB$1,AV552,TRUE,Trigger)</f>
        <v>3.3159667586751098E-3</v>
      </c>
      <c r="BA552" s="188">
        <f t="shared" si="27"/>
        <v>-1.0162010926913516</v>
      </c>
    </row>
    <row r="553" spans="47:53" ht="11.25" customHeight="1" x14ac:dyDescent="0.25">
      <c r="AU553" s="30" t="s">
        <v>38</v>
      </c>
      <c r="AV553" s="29">
        <f>_xll.qlInterestRateIndexFixingDate(IborIndex&amp;Tenor,AW553,Trigger)</f>
        <v>43262</v>
      </c>
      <c r="AW553" s="29">
        <f>_xll.qlCalendarAdvance(Calendar,AW552,AU553,"f",,Trigger)</f>
        <v>43264</v>
      </c>
      <c r="AX553" s="29">
        <f>_xll.qlInterestRateIndexMaturity(IborIndex&amp;Tenor,AW553,Trigger)</f>
        <v>43356</v>
      </c>
      <c r="AY553" s="66">
        <f>_xll.qlIndexFixing($Z$5,AV553,TRUE,Trigger)</f>
        <v>3.2667603549956141E-3</v>
      </c>
      <c r="AZ553" s="66">
        <f>_xll.qlIndexFixing($BB$1,AV553,TRUE,Trigger)</f>
        <v>3.3748342438459345E-3</v>
      </c>
      <c r="BA553" s="188">
        <f t="shared" si="27"/>
        <v>-1.0807388885032037</v>
      </c>
    </row>
    <row r="554" spans="47:53" ht="11.25" customHeight="1" x14ac:dyDescent="0.25">
      <c r="AU554" s="30" t="s">
        <v>38</v>
      </c>
      <c r="AV554" s="29">
        <f>_xll.qlInterestRateIndexFixingDate(IborIndex&amp;Tenor,AW554,Trigger)</f>
        <v>43269</v>
      </c>
      <c r="AW554" s="29">
        <f>_xll.qlCalendarAdvance(Calendar,AW553,AU554,"f",,Trigger)</f>
        <v>43271</v>
      </c>
      <c r="AX554" s="29">
        <f>_xll.qlInterestRateIndexMaturity(IborIndex&amp;Tenor,AW554,Trigger)</f>
        <v>43363</v>
      </c>
      <c r="AY554" s="66">
        <f>_xll.qlIndexFixing($Z$5,AV554,TRUE,Trigger)</f>
        <v>3.3210979131581557E-3</v>
      </c>
      <c r="AZ554" s="66">
        <f>_xll.qlIndexFixing($BB$1,AV554,TRUE,Trigger)</f>
        <v>3.4341791919615928E-3</v>
      </c>
      <c r="BA554" s="188">
        <f t="shared" si="27"/>
        <v>-1.1308127880343706</v>
      </c>
    </row>
    <row r="555" spans="47:53" ht="11.25" customHeight="1" x14ac:dyDescent="0.25">
      <c r="AU555" s="30" t="s">
        <v>38</v>
      </c>
      <c r="AV555" s="29">
        <f>_xll.qlInterestRateIndexFixingDate(IborIndex&amp;Tenor,AW555,Trigger)</f>
        <v>43276</v>
      </c>
      <c r="AW555" s="29">
        <f>_xll.qlCalendarAdvance(Calendar,AW554,AU555,"f",,Trigger)</f>
        <v>43278</v>
      </c>
      <c r="AX555" s="29">
        <f>_xll.qlInterestRateIndexMaturity(IborIndex&amp;Tenor,AW555,Trigger)</f>
        <v>43370</v>
      </c>
      <c r="AY555" s="66">
        <f>_xll.qlIndexFixing($Z$5,AV555,TRUE,Trigger)</f>
        <v>3.3773137800301349E-3</v>
      </c>
      <c r="AZ555" s="66">
        <f>_xll.qlIndexFixing($BB$1,AV555,TRUE,Trigger)</f>
        <v>3.4939540028052726E-3</v>
      </c>
      <c r="BA555" s="188">
        <f t="shared" si="27"/>
        <v>-1.1664022277513764</v>
      </c>
    </row>
    <row r="556" spans="47:53" ht="11.25" customHeight="1" x14ac:dyDescent="0.25">
      <c r="AU556" s="30" t="s">
        <v>38</v>
      </c>
      <c r="AV556" s="29">
        <f>_xll.qlInterestRateIndexFixingDate(IborIndex&amp;Tenor,AW556,Trigger)</f>
        <v>43283</v>
      </c>
      <c r="AW556" s="29">
        <f>_xll.qlCalendarAdvance(Calendar,AW555,AU556,"f",,Trigger)</f>
        <v>43285</v>
      </c>
      <c r="AX556" s="29">
        <f>_xll.qlInterestRateIndexMaturity(IborIndex&amp;Tenor,AW556,Trigger)</f>
        <v>43377</v>
      </c>
      <c r="AY556" s="66">
        <f>_xll.qlIndexFixing($Z$5,AV556,TRUE,Trigger)</f>
        <v>3.4353605250364333E-3</v>
      </c>
      <c r="AZ556" s="66">
        <f>_xll.qlIndexFixing($BB$1,AV556,TRUE,Trigger)</f>
        <v>3.5541110734058443E-3</v>
      </c>
      <c r="BA556" s="188">
        <f t="shared" si="27"/>
        <v>-1.1875054836941101</v>
      </c>
    </row>
    <row r="557" spans="47:53" ht="11.25" customHeight="1" x14ac:dyDescent="0.25">
      <c r="AU557" s="30" t="s">
        <v>38</v>
      </c>
      <c r="AV557" s="29">
        <f>_xll.qlInterestRateIndexFixingDate(IborIndex&amp;Tenor,AW557,Trigger)</f>
        <v>43290</v>
      </c>
      <c r="AW557" s="29">
        <f>_xll.qlCalendarAdvance(Calendar,AW556,AU557,"f",,Trigger)</f>
        <v>43292</v>
      </c>
      <c r="AX557" s="29">
        <f>_xll.qlInterestRateIndexMaturity(IborIndex&amp;Tenor,AW557,Trigger)</f>
        <v>43384</v>
      </c>
      <c r="AY557" s="66">
        <f>_xll.qlIndexFixing($Z$5,AV557,TRUE,Trigger)</f>
        <v>3.4951888305262174E-3</v>
      </c>
      <c r="AZ557" s="66">
        <f>_xll.qlIndexFixing($BB$1,AV557,TRUE,Trigger)</f>
        <v>3.6146027979874645E-3</v>
      </c>
      <c r="BA557" s="188">
        <f t="shared" si="27"/>
        <v>-1.1941396746124704</v>
      </c>
    </row>
    <row r="558" spans="47:53" ht="11.25" customHeight="1" x14ac:dyDescent="0.25">
      <c r="AU558" s="30" t="s">
        <v>38</v>
      </c>
      <c r="AV558" s="29">
        <f>_xll.qlInterestRateIndexFixingDate(IborIndex&amp;Tenor,AW558,Trigger)</f>
        <v>43297</v>
      </c>
      <c r="AW558" s="29">
        <f>_xll.qlCalendarAdvance(Calendar,AW557,AU558,"f",,Trigger)</f>
        <v>43299</v>
      </c>
      <c r="AX558" s="29">
        <f>_xll.qlInterestRateIndexMaturity(IborIndex&amp;Tenor,AW558,Trigger)</f>
        <v>43391</v>
      </c>
      <c r="AY558" s="66">
        <f>_xll.qlIndexFixing($Z$5,AV558,TRUE,Trigger)</f>
        <v>3.5567474914088852E-3</v>
      </c>
      <c r="AZ558" s="66">
        <f>_xll.qlIndexFixing($BB$1,AV558,TRUE,Trigger)</f>
        <v>3.6753815679252642E-3</v>
      </c>
      <c r="BA558" s="188">
        <f t="shared" si="27"/>
        <v>-1.1863407651637901</v>
      </c>
    </row>
    <row r="559" spans="47:53" ht="11.25" customHeight="1" x14ac:dyDescent="0.25">
      <c r="AU559" s="30" t="s">
        <v>38</v>
      </c>
      <c r="AV559" s="29">
        <f>_xll.qlInterestRateIndexFixingDate(IborIndex&amp;Tenor,AW559,Trigger)</f>
        <v>43304</v>
      </c>
      <c r="AW559" s="29">
        <f>_xll.qlCalendarAdvance(Calendar,AW558,AU559,"f",,Trigger)</f>
        <v>43306</v>
      </c>
      <c r="AX559" s="29">
        <f>_xll.qlInterestRateIndexMaturity(IborIndex&amp;Tenor,AW559,Trigger)</f>
        <v>43398</v>
      </c>
      <c r="AY559" s="66">
        <f>_xll.qlIndexFixing($Z$5,AV559,TRUE,Trigger)</f>
        <v>3.6199834147795811E-3</v>
      </c>
      <c r="AZ559" s="66">
        <f>_xll.qlIndexFixing($BB$1,AV559,TRUE,Trigger)</f>
        <v>3.7363997717105957E-3</v>
      </c>
      <c r="BA559" s="188">
        <f t="shared" si="27"/>
        <v>-1.1641635693101453</v>
      </c>
    </row>
    <row r="560" spans="47:53" ht="11.25" customHeight="1" x14ac:dyDescent="0.25">
      <c r="AU560" s="30" t="s">
        <v>38</v>
      </c>
      <c r="AV560" s="29">
        <f>_xll.qlInterestRateIndexFixingDate(IborIndex&amp;Tenor,AW560,Trigger)</f>
        <v>43311</v>
      </c>
      <c r="AW560" s="29">
        <f>_xll.qlCalendarAdvance(Calendar,AW559,AU560,"f",,Trigger)</f>
        <v>43313</v>
      </c>
      <c r="AX560" s="29">
        <f>_xll.qlInterestRateIndexMaturity(IborIndex&amp;Tenor,AW560,Trigger)</f>
        <v>43405</v>
      </c>
      <c r="AY560" s="66">
        <f>_xll.qlIndexFixing($Z$5,AV560,TRUE,Trigger)</f>
        <v>3.6848416195377634E-3</v>
      </c>
      <c r="AZ560" s="66">
        <f>_xll.qlIndexFixing($BB$1,AV560,TRUE,Trigger)</f>
        <v>3.7976097949162747E-3</v>
      </c>
      <c r="BA560" s="188">
        <f t="shared" si="27"/>
        <v>-1.1276817537851127</v>
      </c>
    </row>
    <row r="561" spans="47:53" ht="11.25" customHeight="1" x14ac:dyDescent="0.25">
      <c r="AU561" s="30" t="s">
        <v>38</v>
      </c>
      <c r="AV561" s="29">
        <f>_xll.qlInterestRateIndexFixingDate(IborIndex&amp;Tenor,AW561,Trigger)</f>
        <v>43318</v>
      </c>
      <c r="AW561" s="29">
        <f>_xll.qlCalendarAdvance(Calendar,AW560,AU561,"f",,Trigger)</f>
        <v>43320</v>
      </c>
      <c r="AX561" s="29">
        <f>_xll.qlInterestRateIndexMaturity(IborIndex&amp;Tenor,AW561,Trigger)</f>
        <v>43412</v>
      </c>
      <c r="AY561" s="66">
        <f>_xll.qlIndexFixing($Z$5,AV561,TRUE,Trigger)</f>
        <v>3.7512652360049007E-3</v>
      </c>
      <c r="AZ561" s="66">
        <f>_xll.qlIndexFixing($BB$1,AV561,TRUE,Trigger)</f>
        <v>3.858964020173123E-3</v>
      </c>
      <c r="BA561" s="188">
        <f t="shared" si="27"/>
        <v>-1.0769878416822236</v>
      </c>
    </row>
    <row r="562" spans="47:53" ht="11.25" customHeight="1" x14ac:dyDescent="0.25">
      <c r="AU562" s="30" t="s">
        <v>38</v>
      </c>
      <c r="AV562" s="29">
        <f>_xll.qlInterestRateIndexFixingDate(IborIndex&amp;Tenor,AW562,Trigger)</f>
        <v>43325</v>
      </c>
      <c r="AW562" s="29">
        <f>_xll.qlCalendarAdvance(Calendar,AW561,AU562,"f",,Trigger)</f>
        <v>43327</v>
      </c>
      <c r="AX562" s="29">
        <f>_xll.qlInterestRateIndexMaturity(IborIndex&amp;Tenor,AW562,Trigger)</f>
        <v>43419</v>
      </c>
      <c r="AY562" s="66">
        <f>_xll.qlIndexFixing($Z$5,AV562,TRUE,Trigger)</f>
        <v>3.819195505538693E-3</v>
      </c>
      <c r="AZ562" s="66">
        <f>_xll.qlIndexFixing($BB$1,AV562,TRUE,Trigger)</f>
        <v>3.9204148271465089E-3</v>
      </c>
      <c r="BA562" s="188">
        <f t="shared" si="27"/>
        <v>-1.0121932160781595</v>
      </c>
    </row>
    <row r="563" spans="47:53" ht="11.25" customHeight="1" x14ac:dyDescent="0.25">
      <c r="AU563" s="30" t="s">
        <v>38</v>
      </c>
      <c r="AV563" s="29">
        <f>_xll.qlInterestRateIndexFixingDate(IborIndex&amp;Tenor,AW563,Trigger)</f>
        <v>43332</v>
      </c>
      <c r="AW563" s="29">
        <f>_xll.qlCalendarAdvance(Calendar,AW562,AU563,"f",,Trigger)</f>
        <v>43334</v>
      </c>
      <c r="AX563" s="29">
        <f>_xll.qlInterestRateIndexMaturity(IborIndex&amp;Tenor,AW563,Trigger)</f>
        <v>43426</v>
      </c>
      <c r="AY563" s="66">
        <f>_xll.qlIndexFixing($Z$5,AV563,TRUE,Trigger)</f>
        <v>3.8885717801386064E-3</v>
      </c>
      <c r="AZ563" s="66">
        <f>_xll.qlIndexFixing($BB$1,AV563,TRUE,Trigger)</f>
        <v>3.9819145925224439E-3</v>
      </c>
      <c r="BA563" s="188">
        <f t="shared" si="27"/>
        <v>-0.93342812383837448</v>
      </c>
    </row>
    <row r="564" spans="47:53" ht="11.25" customHeight="1" x14ac:dyDescent="0.25">
      <c r="AU564" s="30" t="s">
        <v>38</v>
      </c>
      <c r="AV564" s="29">
        <f>_xll.qlInterestRateIndexFixingDate(IborIndex&amp;Tenor,AW564,Trigger)</f>
        <v>43339</v>
      </c>
      <c r="AW564" s="29">
        <f>_xll.qlCalendarAdvance(Calendar,AW563,AU564,"f",,Trigger)</f>
        <v>43341</v>
      </c>
      <c r="AX564" s="29">
        <f>_xll.qlInterestRateIndexMaturity(IborIndex&amp;Tenor,AW564,Trigger)</f>
        <v>43433</v>
      </c>
      <c r="AY564" s="66">
        <f>_xll.qlIndexFixing($Z$5,AV564,TRUE,Trigger)</f>
        <v>3.9593315220566166E-3</v>
      </c>
      <c r="AZ564" s="66">
        <f>_xll.qlIndexFixing($BB$1,AV564,TRUE,Trigger)</f>
        <v>4.0434156900015028E-3</v>
      </c>
      <c r="BA564" s="188">
        <f t="shared" si="27"/>
        <v>-0.8408416794488619</v>
      </c>
    </row>
    <row r="565" spans="47:53" ht="11.25" customHeight="1" x14ac:dyDescent="0.25">
      <c r="AU565" s="30" t="s">
        <v>38</v>
      </c>
      <c r="AV565" s="29">
        <f>_xll.qlInterestRateIndexFixingDate(IborIndex&amp;Tenor,AW565,Trigger)</f>
        <v>43346</v>
      </c>
      <c r="AW565" s="29">
        <f>_xll.qlCalendarAdvance(Calendar,AW564,AU565,"f",,Trigger)</f>
        <v>43348</v>
      </c>
      <c r="AX565" s="29">
        <f>_xll.qlInterestRateIndexMaturity(IborIndex&amp;Tenor,AW565,Trigger)</f>
        <v>43439</v>
      </c>
      <c r="AY565" s="66">
        <f>_xll.qlIndexFixing($Z$5,AV565,TRUE,Trigger)</f>
        <v>4.0262040246967735E-3</v>
      </c>
      <c r="AZ565" s="66">
        <f>_xll.qlIndexFixing($BB$1,AV565,TRUE,Trigger)</f>
        <v>4.1004727947449617E-3</v>
      </c>
      <c r="BA565" s="188">
        <f t="shared" si="27"/>
        <v>-0.74268770048188137</v>
      </c>
    </row>
    <row r="566" spans="47:53" ht="11.25" customHeight="1" x14ac:dyDescent="0.25">
      <c r="AU566" s="30" t="s">
        <v>38</v>
      </c>
      <c r="AV566" s="29">
        <f>_xll.qlInterestRateIndexFixingDate(IborIndex&amp;Tenor,AW566,Trigger)</f>
        <v>43353</v>
      </c>
      <c r="AW566" s="29">
        <f>_xll.qlCalendarAdvance(Calendar,AW565,AU566,"f",,Trigger)</f>
        <v>43355</v>
      </c>
      <c r="AX566" s="29">
        <f>_xll.qlInterestRateIndexMaturity(IborIndex&amp;Tenor,AW566,Trigger)</f>
        <v>43446</v>
      </c>
      <c r="AY566" s="66">
        <f>_xll.qlIndexFixing($Z$5,AV566,TRUE,Trigger)</f>
        <v>4.098365990225109E-3</v>
      </c>
      <c r="AZ566" s="66">
        <f>_xll.qlIndexFixing($BB$1,AV566,TRUE,Trigger)</f>
        <v>4.1618553857892928E-3</v>
      </c>
      <c r="BA566" s="188">
        <f t="shared" si="27"/>
        <v>-0.63489395564183748</v>
      </c>
    </row>
    <row r="567" spans="47:53" ht="11.25" customHeight="1" x14ac:dyDescent="0.25">
      <c r="AU567" s="30" t="s">
        <v>38</v>
      </c>
      <c r="AV567" s="29">
        <f>_xll.qlInterestRateIndexFixingDate(IborIndex&amp;Tenor,AW567,Trigger)</f>
        <v>43360</v>
      </c>
      <c r="AW567" s="29">
        <f>_xll.qlCalendarAdvance(Calendar,AW566,AU567,"f",,Trigger)</f>
        <v>43362</v>
      </c>
      <c r="AX567" s="29">
        <f>_xll.qlInterestRateIndexMaturity(IborIndex&amp;Tenor,AW567,Trigger)</f>
        <v>43453</v>
      </c>
      <c r="AY567" s="66">
        <f>_xll.qlIndexFixing($Z$5,AV567,TRUE,Trigger)</f>
        <v>4.1702353426838461E-3</v>
      </c>
      <c r="AZ567" s="66">
        <f>_xll.qlIndexFixing($BB$1,AV567,TRUE,Trigger)</f>
        <v>4.2231576430061214E-3</v>
      </c>
      <c r="BA567" s="188">
        <f t="shared" si="27"/>
        <v>-0.52922300322275251</v>
      </c>
    </row>
    <row r="568" spans="47:53" ht="11.25" customHeight="1" x14ac:dyDescent="0.25">
      <c r="AU568" s="30" t="s">
        <v>38</v>
      </c>
      <c r="AV568" s="29">
        <f>_xll.qlInterestRateIndexFixingDate(IborIndex&amp;Tenor,AW568,Trigger)</f>
        <v>43367</v>
      </c>
      <c r="AW568" s="29">
        <f>_xll.qlCalendarAdvance(Calendar,AW567,AU568,"f",,Trigger)</f>
        <v>43369</v>
      </c>
      <c r="AX568" s="29">
        <f>_xll.qlInterestRateIndexMaturity(IborIndex&amp;Tenor,AW568,Trigger)</f>
        <v>43461</v>
      </c>
      <c r="AY568" s="66">
        <f>_xll.qlIndexFixing($Z$5,AV568,TRUE,Trigger)</f>
        <v>4.246860412152078E-3</v>
      </c>
      <c r="AZ568" s="66">
        <f>_xll.qlIndexFixing($BB$1,AV568,TRUE,Trigger)</f>
        <v>4.2887623705368666E-3</v>
      </c>
      <c r="BA568" s="188">
        <f t="shared" si="27"/>
        <v>-0.41901958384788635</v>
      </c>
    </row>
    <row r="569" spans="47:53" ht="11.25" customHeight="1" x14ac:dyDescent="0.25">
      <c r="AU569" s="30" t="s">
        <v>38</v>
      </c>
      <c r="AV569" s="29">
        <f>_xll.qlInterestRateIndexFixingDate(IborIndex&amp;Tenor,AW569,Trigger)</f>
        <v>43374</v>
      </c>
      <c r="AW569" s="29">
        <f>_xll.qlCalendarAdvance(Calendar,AW568,AU569,"f",,Trigger)</f>
        <v>43376</v>
      </c>
      <c r="AX569" s="29">
        <f>_xll.qlInterestRateIndexMaturity(IborIndex&amp;Tenor,AW569,Trigger)</f>
        <v>43468</v>
      </c>
      <c r="AY569" s="66">
        <f>_xll.qlIndexFixing($Z$5,AV569,TRUE,Trigger)</f>
        <v>4.3180503496605431E-3</v>
      </c>
      <c r="AZ569" s="66">
        <f>_xll.qlIndexFixing($BB$1,AV569,TRUE,Trigger)</f>
        <v>4.3498989429345009E-3</v>
      </c>
      <c r="BA569" s="188">
        <f t="shared" si="27"/>
        <v>-0.31848593273957859</v>
      </c>
    </row>
    <row r="570" spans="47:53" ht="11.25" customHeight="1" x14ac:dyDescent="0.25">
      <c r="AU570" s="30" t="s">
        <v>38</v>
      </c>
      <c r="AV570" s="29">
        <f>_xll.qlInterestRateIndexFixingDate(IborIndex&amp;Tenor,AW570,Trigger)</f>
        <v>43381</v>
      </c>
      <c r="AW570" s="29">
        <f>_xll.qlCalendarAdvance(Calendar,AW569,AU570,"f",,Trigger)</f>
        <v>43383</v>
      </c>
      <c r="AX570" s="29">
        <f>_xll.qlInterestRateIndexMaturity(IborIndex&amp;Tenor,AW570,Trigger)</f>
        <v>43475</v>
      </c>
      <c r="AY570" s="66">
        <f>_xll.qlIndexFixing($Z$5,AV570,TRUE,Trigger)</f>
        <v>4.3888794392444239E-3</v>
      </c>
      <c r="AZ570" s="66">
        <f>_xll.qlIndexFixing($BB$1,AV570,TRUE,Trigger)</f>
        <v>4.4109551793586098E-3</v>
      </c>
      <c r="BA570" s="188">
        <f t="shared" si="27"/>
        <v>-0.22075740114185954</v>
      </c>
    </row>
    <row r="571" spans="47:53" ht="11.25" customHeight="1" x14ac:dyDescent="0.25">
      <c r="AU571" s="30" t="s">
        <v>38</v>
      </c>
      <c r="AV571" s="29">
        <f>_xll.qlInterestRateIndexFixingDate(IborIndex&amp;Tenor,AW571,Trigger)</f>
        <v>43388</v>
      </c>
      <c r="AW571" s="29">
        <f>_xll.qlCalendarAdvance(Calendar,AW570,AU571,"f",,Trigger)</f>
        <v>43390</v>
      </c>
      <c r="AX571" s="29">
        <f>_xll.qlInterestRateIndexMaturity(IborIndex&amp;Tenor,AW571,Trigger)</f>
        <v>43482</v>
      </c>
      <c r="AY571" s="66">
        <f>_xll.qlIndexFixing($Z$5,AV571,TRUE,Trigger)</f>
        <v>4.459325458239142E-3</v>
      </c>
      <c r="AZ571" s="66">
        <f>_xll.qlIndexFixing($BB$1,AV571,TRUE,Trigger)</f>
        <v>4.4719310760235253E-3</v>
      </c>
      <c r="BA571" s="188">
        <f t="shared" si="27"/>
        <v>-0.1260561778438328</v>
      </c>
    </row>
    <row r="572" spans="47:53" ht="11.25" customHeight="1" x14ac:dyDescent="0.25">
      <c r="AU572" s="30" t="s">
        <v>38</v>
      </c>
      <c r="AV572" s="29">
        <f>_xll.qlInterestRateIndexFixingDate(IborIndex&amp;Tenor,AW572,Trigger)</f>
        <v>43395</v>
      </c>
      <c r="AW572" s="29">
        <f>_xll.qlCalendarAdvance(Calendar,AW571,AU572,"f",,Trigger)</f>
        <v>43397</v>
      </c>
      <c r="AX572" s="29">
        <f>_xll.qlInterestRateIndexMaturity(IborIndex&amp;Tenor,AW572,Trigger)</f>
        <v>43489</v>
      </c>
      <c r="AY572" s="66">
        <f>_xll.qlIndexFixing($Z$5,AV572,TRUE,Trigger)</f>
        <v>4.5293661824960894E-3</v>
      </c>
      <c r="AZ572" s="66">
        <f>_xll.qlIndexFixing($BB$1,AV572,TRUE,Trigger)</f>
        <v>4.5328266291479241E-3</v>
      </c>
      <c r="BA572" s="188">
        <f t="shared" si="27"/>
        <v>-3.4604466518347102E-2</v>
      </c>
    </row>
    <row r="573" spans="47:53" ht="11.25" customHeight="1" x14ac:dyDescent="0.25">
      <c r="AU573" s="30" t="s">
        <v>38</v>
      </c>
      <c r="AV573" s="29">
        <f>_xll.qlInterestRateIndexFixingDate(IborIndex&amp;Tenor,AW573,Trigger)</f>
        <v>43402</v>
      </c>
      <c r="AW573" s="29">
        <f>_xll.qlCalendarAdvance(Calendar,AW572,AU573,"f",,Trigger)</f>
        <v>43404</v>
      </c>
      <c r="AX573" s="29">
        <f>_xll.qlInterestRateIndexMaturity(IborIndex&amp;Tenor,AW573,Trigger)</f>
        <v>43496</v>
      </c>
      <c r="AY573" s="66">
        <f>_xll.qlIndexFixing($Z$5,AV573,TRUE,Trigger)</f>
        <v>4.5989793863956607E-3</v>
      </c>
      <c r="AZ573" s="66">
        <f>_xll.qlIndexFixing($BB$1,AV573,TRUE,Trigger)</f>
        <v>4.5936418349556973E-3</v>
      </c>
      <c r="BA573" s="188">
        <f t="shared" si="27"/>
        <v>5.3375514399633603E-2</v>
      </c>
    </row>
    <row r="574" spans="47:53" ht="11.25" customHeight="1" x14ac:dyDescent="0.25">
      <c r="AU574" s="30" t="s">
        <v>38</v>
      </c>
      <c r="AV574" s="29">
        <f>_xll.qlInterestRateIndexFixingDate(IborIndex&amp;Tenor,AW574,Trigger)</f>
        <v>43409</v>
      </c>
      <c r="AW574" s="29">
        <f>_xll.qlCalendarAdvance(Calendar,AW573,AU574,"f",,Trigger)</f>
        <v>43411</v>
      </c>
      <c r="AX574" s="29">
        <f>_xll.qlInterestRateIndexMaturity(IborIndex&amp;Tenor,AW574,Trigger)</f>
        <v>43503</v>
      </c>
      <c r="AY574" s="66">
        <f>_xll.qlIndexFixing($Z$5,AV574,TRUE,Trigger)</f>
        <v>4.6681428428776628E-3</v>
      </c>
      <c r="AZ574" s="66">
        <f>_xll.qlIndexFixing($BB$1,AV574,TRUE,Trigger)</f>
        <v>4.6543766896759483E-3</v>
      </c>
      <c r="BA574" s="188">
        <f t="shared" si="27"/>
        <v>0.13766153201714459</v>
      </c>
    </row>
    <row r="575" spans="47:53" ht="11.25" customHeight="1" x14ac:dyDescent="0.25">
      <c r="AU575" s="30" t="s">
        <v>38</v>
      </c>
      <c r="AV575" s="29">
        <f>_xll.qlInterestRateIndexFixingDate(IborIndex&amp;Tenor,AW575,Trigger)</f>
        <v>43416</v>
      </c>
      <c r="AW575" s="29">
        <f>_xll.qlCalendarAdvance(Calendar,AW574,AU575,"f",,Trigger)</f>
        <v>43418</v>
      </c>
      <c r="AX575" s="29">
        <f>_xll.qlInterestRateIndexMaturity(IborIndex&amp;Tenor,AW575,Trigger)</f>
        <v>43510</v>
      </c>
      <c r="AY575" s="66">
        <f>_xll.qlIndexFixing($Z$5,AV575,TRUE,Trigger)</f>
        <v>4.7368343234630381E-3</v>
      </c>
      <c r="AZ575" s="66">
        <f>_xll.qlIndexFixing($BB$1,AV575,TRUE,Trigger)</f>
        <v>4.7150311895421239E-3</v>
      </c>
      <c r="BA575" s="188">
        <f t="shared" si="27"/>
        <v>0.21803133920914214</v>
      </c>
    </row>
    <row r="576" spans="47:53" ht="11.25" customHeight="1" x14ac:dyDescent="0.25">
      <c r="AU576" s="30" t="s">
        <v>38</v>
      </c>
      <c r="AV576" s="29">
        <f>_xll.qlInterestRateIndexFixingDate(IborIndex&amp;Tenor,AW576,Trigger)</f>
        <v>43423</v>
      </c>
      <c r="AW576" s="29">
        <f>_xll.qlCalendarAdvance(Calendar,AW575,AU576,"f",,Trigger)</f>
        <v>43425</v>
      </c>
      <c r="AX576" s="29">
        <f>_xll.qlInterestRateIndexMaturity(IborIndex&amp;Tenor,AW576,Trigger)</f>
        <v>43517</v>
      </c>
      <c r="AY576" s="66">
        <f>_xll.qlIndexFixing($Z$5,AV576,TRUE,Trigger)</f>
        <v>4.8050315982816694E-3</v>
      </c>
      <c r="AZ576" s="66">
        <f>_xll.qlIndexFixing($BB$1,AV576,TRUE,Trigger)</f>
        <v>4.7756053307928857E-3</v>
      </c>
      <c r="BA576" s="188">
        <f t="shared" si="27"/>
        <v>0.29426267488783658</v>
      </c>
    </row>
    <row r="577" spans="47:53" ht="11.25" customHeight="1" x14ac:dyDescent="0.25">
      <c r="AU577" s="30" t="s">
        <v>38</v>
      </c>
      <c r="AV577" s="29">
        <f>_xll.qlInterestRateIndexFixingDate(IborIndex&amp;Tenor,AW577,Trigger)</f>
        <v>43430</v>
      </c>
      <c r="AW577" s="29">
        <f>_xll.qlCalendarAdvance(Calendar,AW576,AU577,"f",,Trigger)</f>
        <v>43432</v>
      </c>
      <c r="AX577" s="29">
        <f>_xll.qlInterestRateIndexMaturity(IborIndex&amp;Tenor,AW577,Trigger)</f>
        <v>43524</v>
      </c>
      <c r="AY577" s="66">
        <f>_xll.qlIndexFixing($Z$5,AV577,TRUE,Trigger)</f>
        <v>4.8727124360975725E-3</v>
      </c>
      <c r="AZ577" s="66">
        <f>_xll.qlIndexFixing($BB$1,AV577,TRUE,Trigger)</f>
        <v>4.8360991096712382E-3</v>
      </c>
      <c r="BA577" s="188">
        <f t="shared" si="27"/>
        <v>0.36613326426334325</v>
      </c>
    </row>
    <row r="578" spans="47:53" ht="11.25" customHeight="1" x14ac:dyDescent="0.25">
      <c r="AU578" s="30" t="s">
        <v>38</v>
      </c>
      <c r="AV578" s="29">
        <f>_xll.qlInterestRateIndexFixingDate(IborIndex&amp;Tenor,AW578,Trigger)</f>
        <v>43437</v>
      </c>
      <c r="AW578" s="29">
        <f>_xll.qlCalendarAdvance(Calendar,AW577,AU578,"f",,Trigger)</f>
        <v>43439</v>
      </c>
      <c r="AX578" s="29">
        <f>_xll.qlInterestRateIndexMaturity(IborIndex&amp;Tenor,AW578,Trigger)</f>
        <v>43529</v>
      </c>
      <c r="AY578" s="66">
        <f>_xll.qlIndexFixing($Z$5,AV578,TRUE,Trigger)</f>
        <v>4.9304021747884619E-3</v>
      </c>
      <c r="AZ578" s="66">
        <f>_xll.qlIndexFixing($BB$1,AV578,TRUE,Trigger)</f>
        <v>4.8878457821208698E-3</v>
      </c>
      <c r="BA578" s="188">
        <f t="shared" si="27"/>
        <v>0.42556392667592036</v>
      </c>
    </row>
    <row r="579" spans="47:53" ht="11.25" customHeight="1" x14ac:dyDescent="0.25">
      <c r="AU579" s="30" t="s">
        <v>38</v>
      </c>
      <c r="AV579" s="29">
        <f>_xll.qlInterestRateIndexFixingDate(IborIndex&amp;Tenor,AW579,Trigger)</f>
        <v>43444</v>
      </c>
      <c r="AW579" s="29">
        <f>_xll.qlCalendarAdvance(Calendar,AW578,AU579,"f",,Trigger)</f>
        <v>43446</v>
      </c>
      <c r="AX579" s="29">
        <f>_xll.qlInterestRateIndexMaturity(IborIndex&amp;Tenor,AW579,Trigger)</f>
        <v>43536</v>
      </c>
      <c r="AY579" s="66">
        <f>_xll.qlIndexFixing($Z$5,AV579,TRUE,Trigger)</f>
        <v>4.9970699688701714E-3</v>
      </c>
      <c r="AZ579" s="66">
        <f>_xll.qlIndexFixing($BB$1,AV579,TRUE,Trigger)</f>
        <v>4.9481886593163438E-3</v>
      </c>
      <c r="BA579" s="188">
        <f t="shared" ref="BA579:BA642" si="28">(AY579-AZ579)*10000</f>
        <v>0.48881309553827634</v>
      </c>
    </row>
    <row r="580" spans="47:53" ht="11.25" customHeight="1" x14ac:dyDescent="0.25">
      <c r="AU580" s="30" t="s">
        <v>38</v>
      </c>
      <c r="AV580" s="29">
        <f>_xll.qlInterestRateIndexFixingDate(IborIndex&amp;Tenor,AW580,Trigger)</f>
        <v>43451</v>
      </c>
      <c r="AW580" s="29">
        <f>_xll.qlCalendarAdvance(Calendar,AW579,AU580,"f",,Trigger)</f>
        <v>43453</v>
      </c>
      <c r="AX580" s="29">
        <f>_xll.qlInterestRateIndexMaturity(IborIndex&amp;Tenor,AW580,Trigger)</f>
        <v>43543</v>
      </c>
      <c r="AY580" s="66">
        <f>_xll.qlIndexFixing($Z$5,AV580,TRUE,Trigger)</f>
        <v>5.0631577927253701E-3</v>
      </c>
      <c r="AZ580" s="66">
        <f>_xll.qlIndexFixing($BB$1,AV580,TRUE,Trigger)</f>
        <v>5.0084511454651093E-3</v>
      </c>
      <c r="BA580" s="188">
        <f t="shared" si="28"/>
        <v>0.54706647260260866</v>
      </c>
    </row>
    <row r="581" spans="47:53" ht="11.25" customHeight="1" x14ac:dyDescent="0.25">
      <c r="AU581" s="30" t="s">
        <v>38</v>
      </c>
      <c r="AV581" s="29">
        <f>_xll.qlInterestRateIndexFixingDate(IborIndex&amp;Tenor,AW581,Trigger)</f>
        <v>43455</v>
      </c>
      <c r="AW581" s="29">
        <f>_xll.qlCalendarAdvance(Calendar,AW580,AU581,"f",,Trigger)</f>
        <v>43461</v>
      </c>
      <c r="AX581" s="29">
        <f>_xll.qlInterestRateIndexMaturity(IborIndex&amp;Tenor,AW581,Trigger)</f>
        <v>43551</v>
      </c>
      <c r="AY581" s="66">
        <f>_xll.qlIndexFixing($Z$5,AV581,TRUE,Trigger)</f>
        <v>5.1379480436253289E-3</v>
      </c>
      <c r="AZ581" s="66">
        <f>_xll.qlIndexFixing($BB$1,AV581,TRUE,Trigger)</f>
        <v>5.0772241154994902E-3</v>
      </c>
      <c r="BA581" s="188">
        <f t="shared" si="28"/>
        <v>0.60723928125838711</v>
      </c>
    </row>
    <row r="582" spans="47:53" ht="11.25" customHeight="1" x14ac:dyDescent="0.25">
      <c r="AU582" s="30" t="s">
        <v>38</v>
      </c>
      <c r="AV582" s="29">
        <f>_xll.qlInterestRateIndexFixingDate(IborIndex&amp;Tenor,AW582,Trigger)</f>
        <v>43465</v>
      </c>
      <c r="AW582" s="29">
        <f>_xll.qlCalendarAdvance(Calendar,AW581,AU582,"f",,Trigger)</f>
        <v>43468</v>
      </c>
      <c r="AX582" s="29">
        <f>_xll.qlInterestRateIndexMaturity(IborIndex&amp;Tenor,AW582,Trigger)</f>
        <v>43558</v>
      </c>
      <c r="AY582" s="66">
        <f>_xll.qlIndexFixing($Z$5,AV582,TRUE,Trigger)</f>
        <v>5.2027181998210992E-3</v>
      </c>
      <c r="AZ582" s="66">
        <f>_xll.qlIndexFixing($BB$1,AV582,TRUE,Trigger)</f>
        <v>5.1373143228143903E-3</v>
      </c>
      <c r="BA582" s="188">
        <f t="shared" si="28"/>
        <v>0.6540387700670891</v>
      </c>
    </row>
    <row r="583" spans="47:53" ht="11.25" customHeight="1" x14ac:dyDescent="0.25">
      <c r="AU583" s="30" t="s">
        <v>38</v>
      </c>
      <c r="AV583" s="29">
        <f>_xll.qlInterestRateIndexFixingDate(IborIndex&amp;Tenor,AW583,Trigger)</f>
        <v>43473</v>
      </c>
      <c r="AW583" s="29">
        <f>_xll.qlCalendarAdvance(Calendar,AW582,AU583,"f",,Trigger)</f>
        <v>43475</v>
      </c>
      <c r="AX583" s="29">
        <f>_xll.qlInterestRateIndexMaturity(IborIndex&amp;Tenor,AW583,Trigger)</f>
        <v>43565</v>
      </c>
      <c r="AY583" s="66">
        <f>_xll.qlIndexFixing($Z$5,AV583,TRUE,Trigger)</f>
        <v>5.2668385005603113E-3</v>
      </c>
      <c r="AZ583" s="66">
        <f>_xll.qlIndexFixing($BB$1,AV583,TRUE,Trigger)</f>
        <v>5.1973241276055404E-3</v>
      </c>
      <c r="BA583" s="188">
        <f t="shared" si="28"/>
        <v>0.6951437295477092</v>
      </c>
    </row>
    <row r="584" spans="47:53" ht="11.25" customHeight="1" x14ac:dyDescent="0.25">
      <c r="AU584" s="30" t="s">
        <v>38</v>
      </c>
      <c r="AV584" s="29">
        <f>_xll.qlInterestRateIndexFixingDate(IborIndex&amp;Tenor,AW584,Trigger)</f>
        <v>43480</v>
      </c>
      <c r="AW584" s="29">
        <f>_xll.qlCalendarAdvance(Calendar,AW583,AU584,"f",,Trigger)</f>
        <v>43482</v>
      </c>
      <c r="AX584" s="29">
        <f>_xll.qlInterestRateIndexMaturity(IborIndex&amp;Tenor,AW584,Trigger)</f>
        <v>43572</v>
      </c>
      <c r="AY584" s="66">
        <f>_xll.qlIndexFixing($Z$5,AV584,TRUE,Trigger)</f>
        <v>5.3302867072764215E-3</v>
      </c>
      <c r="AZ584" s="66">
        <f>_xll.qlIndexFixing($BB$1,AV584,TRUE,Trigger)</f>
        <v>5.2572535262349618E-3</v>
      </c>
      <c r="BA584" s="188">
        <f t="shared" si="28"/>
        <v>0.73033181041459727</v>
      </c>
    </row>
    <row r="585" spans="47:53" ht="11.25" customHeight="1" x14ac:dyDescent="0.25">
      <c r="AU585" s="30" t="s">
        <v>38</v>
      </c>
      <c r="AV585" s="29">
        <f>_xll.qlInterestRateIndexFixingDate(IborIndex&amp;Tenor,AW585,Trigger)</f>
        <v>43487</v>
      </c>
      <c r="AW585" s="29">
        <f>_xll.qlCalendarAdvance(Calendar,AW584,AU585,"f",,Trigger)</f>
        <v>43489</v>
      </c>
      <c r="AX585" s="29">
        <f>_xll.qlInterestRateIndexMaturity(IborIndex&amp;Tenor,AW585,Trigger)</f>
        <v>43579</v>
      </c>
      <c r="AY585" s="66">
        <f>_xll.qlIndexFixing($Z$5,AV585,TRUE,Trigger)</f>
        <v>5.3930405803273018E-3</v>
      </c>
      <c r="AZ585" s="66">
        <f>_xll.qlIndexFixing($BB$1,AV585,TRUE,Trigger)</f>
        <v>5.3171025150646756E-3</v>
      </c>
      <c r="BA585" s="188">
        <f t="shared" si="28"/>
        <v>0.75938065262626253</v>
      </c>
    </row>
    <row r="586" spans="47:53" ht="11.25" customHeight="1" x14ac:dyDescent="0.25">
      <c r="AU586" s="30" t="s">
        <v>38</v>
      </c>
      <c r="AV586" s="29">
        <f>_xll.qlInterestRateIndexFixingDate(IborIndex&amp;Tenor,AW586,Trigger)</f>
        <v>43494</v>
      </c>
      <c r="AW586" s="29">
        <f>_xll.qlCalendarAdvance(Calendar,AW585,AU586,"f",,Trigger)</f>
        <v>43496</v>
      </c>
      <c r="AX586" s="29">
        <f>_xll.qlInterestRateIndexMaturity(IborIndex&amp;Tenor,AW586,Trigger)</f>
        <v>43585</v>
      </c>
      <c r="AY586" s="66">
        <f>_xll.qlIndexFixing($Z$5,AV586,TRUE,Trigger)</f>
        <v>5.450741993922037E-3</v>
      </c>
      <c r="AZ586" s="66">
        <f>_xll.qlIndexFixing($BB$1,AV586,TRUE,Trigger)</f>
        <v>5.3725768771051537E-3</v>
      </c>
      <c r="BA586" s="188">
        <f t="shared" si="28"/>
        <v>0.78165116816883251</v>
      </c>
    </row>
    <row r="587" spans="47:53" ht="11.25" customHeight="1" x14ac:dyDescent="0.25">
      <c r="AU587" s="30" t="s">
        <v>38</v>
      </c>
      <c r="AV587" s="29">
        <f>_xll.qlInterestRateIndexFixingDate(IborIndex&amp;Tenor,AW587,Trigger)</f>
        <v>43501</v>
      </c>
      <c r="AW587" s="29">
        <f>_xll.qlCalendarAdvance(Calendar,AW586,AU587,"f",,Trigger)</f>
        <v>43503</v>
      </c>
      <c r="AX587" s="29">
        <f>_xll.qlInterestRateIndexMaturity(IborIndex&amp;Tenor,AW587,Trigger)</f>
        <v>43592</v>
      </c>
      <c r="AY587" s="66">
        <f>_xll.qlIndexFixing($Z$5,AV587,TRUE,Trigger)</f>
        <v>5.5120964353029649E-3</v>
      </c>
      <c r="AZ587" s="66">
        <f>_xll.qlIndexFixing($BB$1,AV587,TRUE,Trigger)</f>
        <v>5.4322698846227856E-3</v>
      </c>
      <c r="BA587" s="188">
        <f t="shared" si="28"/>
        <v>0.79826550680179265</v>
      </c>
    </row>
    <row r="588" spans="47:53" ht="11.25" customHeight="1" x14ac:dyDescent="0.25">
      <c r="AU588" s="30" t="s">
        <v>38</v>
      </c>
      <c r="AV588" s="29">
        <f>_xll.qlInterestRateIndexFixingDate(IborIndex&amp;Tenor,AW588,Trigger)</f>
        <v>43508</v>
      </c>
      <c r="AW588" s="29">
        <f>_xll.qlCalendarAdvance(Calendar,AW587,AU588,"f",,Trigger)</f>
        <v>43510</v>
      </c>
      <c r="AX588" s="29">
        <f>_xll.qlInterestRateIndexMaturity(IborIndex&amp;Tenor,AW588,Trigger)</f>
        <v>43599</v>
      </c>
      <c r="AY588" s="66">
        <f>_xll.qlIndexFixing($Z$5,AV588,TRUE,Trigger)</f>
        <v>5.5726914081984892E-3</v>
      </c>
      <c r="AZ588" s="66">
        <f>_xll.qlIndexFixing($BB$1,AV588,TRUE,Trigger)</f>
        <v>5.4918824630612907E-3</v>
      </c>
      <c r="BA588" s="188">
        <f t="shared" si="28"/>
        <v>0.80808945137198462</v>
      </c>
    </row>
    <row r="589" spans="47:53" ht="11.25" customHeight="1" x14ac:dyDescent="0.25">
      <c r="AU589" s="30" t="s">
        <v>38</v>
      </c>
      <c r="AV589" s="29">
        <f>_xll.qlInterestRateIndexFixingDate(IborIndex&amp;Tenor,AW589,Trigger)</f>
        <v>43515</v>
      </c>
      <c r="AW589" s="29">
        <f>_xll.qlCalendarAdvance(Calendar,AW588,AU589,"f",,Trigger)</f>
        <v>43517</v>
      </c>
      <c r="AX589" s="29">
        <f>_xll.qlInterestRateIndexMaturity(IborIndex&amp;Tenor,AW589,Trigger)</f>
        <v>43606</v>
      </c>
      <c r="AY589" s="66">
        <f>_xll.qlIndexFixing($Z$5,AV589,TRUE,Trigger)</f>
        <v>5.6325046698427784E-3</v>
      </c>
      <c r="AZ589" s="66">
        <f>_xll.qlIndexFixing($BB$1,AV589,TRUE,Trigger)</f>
        <v>5.5514146088424081E-3</v>
      </c>
      <c r="BA589" s="188">
        <f t="shared" si="28"/>
        <v>0.81090061000370361</v>
      </c>
    </row>
    <row r="590" spans="47:53" ht="11.25" customHeight="1" x14ac:dyDescent="0.25">
      <c r="AU590" s="30" t="s">
        <v>38</v>
      </c>
      <c r="AV590" s="29">
        <f>_xll.qlInterestRateIndexFixingDate(IborIndex&amp;Tenor,AW590,Trigger)</f>
        <v>43522</v>
      </c>
      <c r="AW590" s="29">
        <f>_xll.qlCalendarAdvance(Calendar,AW589,AU590,"f",,Trigger)</f>
        <v>43524</v>
      </c>
      <c r="AX590" s="29">
        <f>_xll.qlInterestRateIndexMaturity(IborIndex&amp;Tenor,AW590,Trigger)</f>
        <v>43616</v>
      </c>
      <c r="AY590" s="66">
        <f>_xll.qlIndexFixing($Z$5,AV590,TRUE,Trigger)</f>
        <v>5.703803508680166E-3</v>
      </c>
      <c r="AZ590" s="66">
        <f>_xll.qlIndexFixing($BB$1,AV590,TRUE,Trigger)</f>
        <v>5.6236896702413141E-3</v>
      </c>
      <c r="BA590" s="188">
        <f t="shared" si="28"/>
        <v>0.80113838438851914</v>
      </c>
    </row>
    <row r="591" spans="47:53" ht="11.25" customHeight="1" x14ac:dyDescent="0.25">
      <c r="AU591" s="30" t="s">
        <v>38</v>
      </c>
      <c r="AV591" s="29">
        <f>_xll.qlInterestRateIndexFixingDate(IborIndex&amp;Tenor,AW591,Trigger)</f>
        <v>43529</v>
      </c>
      <c r="AW591" s="29">
        <f>_xll.qlCalendarAdvance(Calendar,AW590,AU591,"f",,Trigger)</f>
        <v>43531</v>
      </c>
      <c r="AX591" s="29">
        <f>_xll.qlInterestRateIndexMaturity(IborIndex&amp;Tenor,AW591,Trigger)</f>
        <v>43623</v>
      </c>
      <c r="AY591" s="66">
        <f>_xll.qlIndexFixing($Z$5,AV591,TRUE,Trigger)</f>
        <v>5.7617991874908446E-3</v>
      </c>
      <c r="AZ591" s="66">
        <f>_xll.qlIndexFixing($BB$1,AV591,TRUE,Trigger)</f>
        <v>5.6830464961852584E-3</v>
      </c>
      <c r="BA591" s="188">
        <f t="shared" si="28"/>
        <v>0.78752691305586198</v>
      </c>
    </row>
    <row r="592" spans="47:53" ht="11.25" customHeight="1" x14ac:dyDescent="0.25">
      <c r="AU592" s="30" t="s">
        <v>38</v>
      </c>
      <c r="AV592" s="29">
        <f>_xll.qlInterestRateIndexFixingDate(IborIndex&amp;Tenor,AW592,Trigger)</f>
        <v>43536</v>
      </c>
      <c r="AW592" s="29">
        <f>_xll.qlCalendarAdvance(Calendar,AW591,AU592,"f",,Trigger)</f>
        <v>43538</v>
      </c>
      <c r="AX592" s="29">
        <f>_xll.qlInterestRateIndexMaturity(IborIndex&amp;Tenor,AW592,Trigger)</f>
        <v>43630</v>
      </c>
      <c r="AY592" s="66">
        <f>_xll.qlIndexFixing($Z$5,AV592,TRUE,Trigger)</f>
        <v>5.8189416412309262E-3</v>
      </c>
      <c r="AZ592" s="66">
        <f>_xll.qlIndexFixing($BB$1,AV592,TRUE,Trigger)</f>
        <v>5.7423229034792031E-3</v>
      </c>
      <c r="BA592" s="188">
        <f t="shared" si="28"/>
        <v>0.76618737751723076</v>
      </c>
    </row>
    <row r="593" spans="47:53" ht="11.25" customHeight="1" x14ac:dyDescent="0.25">
      <c r="AU593" s="30" t="s">
        <v>38</v>
      </c>
      <c r="AV593" s="29">
        <f>_xll.qlInterestRateIndexFixingDate(IborIndex&amp;Tenor,AW593,Trigger)</f>
        <v>43543</v>
      </c>
      <c r="AW593" s="29">
        <f>_xll.qlCalendarAdvance(Calendar,AW592,AU593,"f",,Trigger)</f>
        <v>43545</v>
      </c>
      <c r="AX593" s="29">
        <f>_xll.qlInterestRateIndexMaturity(IborIndex&amp;Tenor,AW593,Trigger)</f>
        <v>43637</v>
      </c>
      <c r="AY593" s="66">
        <f>_xll.qlIndexFixing($Z$5,AV593,TRUE,Trigger)</f>
        <v>5.8752086214842597E-3</v>
      </c>
      <c r="AZ593" s="66">
        <f>_xll.qlIndexFixing($BB$1,AV593,TRUE,Trigger)</f>
        <v>5.8015188884469569E-3</v>
      </c>
      <c r="BA593" s="188">
        <f t="shared" si="28"/>
        <v>0.73689733037302774</v>
      </c>
    </row>
    <row r="594" spans="47:53" ht="11.25" customHeight="1" x14ac:dyDescent="0.25">
      <c r="AU594" s="30" t="s">
        <v>38</v>
      </c>
      <c r="AV594" s="29">
        <f>_xll.qlInterestRateIndexFixingDate(IborIndex&amp;Tenor,AW594,Trigger)</f>
        <v>43550</v>
      </c>
      <c r="AW594" s="29">
        <f>_xll.qlCalendarAdvance(Calendar,AW593,AU594,"f",,Trigger)</f>
        <v>43552</v>
      </c>
      <c r="AX594" s="29">
        <f>_xll.qlInterestRateIndexMaturity(IborIndex&amp;Tenor,AW594,Trigger)</f>
        <v>43644</v>
      </c>
      <c r="AY594" s="66">
        <f>_xll.qlIndexFixing($Z$5,AV594,TRUE,Trigger)</f>
        <v>5.9305778791361192E-3</v>
      </c>
      <c r="AZ594" s="66">
        <f>_xll.qlIndexFixing($BB$1,AV594,TRUE,Trigger)</f>
        <v>5.8606344474166766E-3</v>
      </c>
      <c r="BA594" s="188">
        <f t="shared" si="28"/>
        <v>0.69943431719442573</v>
      </c>
    </row>
    <row r="595" spans="47:53" ht="11.25" customHeight="1" x14ac:dyDescent="0.25">
      <c r="AU595" s="30" t="s">
        <v>38</v>
      </c>
      <c r="AV595" s="29">
        <f>_xll.qlInterestRateIndexFixingDate(IborIndex&amp;Tenor,AW595,Trigger)</f>
        <v>43557</v>
      </c>
      <c r="AW595" s="29">
        <f>_xll.qlCalendarAdvance(Calendar,AW594,AU595,"f",,Trigger)</f>
        <v>43559</v>
      </c>
      <c r="AX595" s="29">
        <f>_xll.qlInterestRateIndexMaturity(IborIndex&amp;Tenor,AW595,Trigger)</f>
        <v>43650</v>
      </c>
      <c r="AY595" s="66">
        <f>_xll.qlIndexFixing($Z$5,AV595,TRUE,Trigger)</f>
        <v>5.9812657399690109E-3</v>
      </c>
      <c r="AZ595" s="66">
        <f>_xll.qlIndexFixing($BB$1,AV595,TRUE,Trigger)</f>
        <v>5.9154195274337936E-3</v>
      </c>
      <c r="BA595" s="188">
        <f t="shared" si="28"/>
        <v>0.65846212535217341</v>
      </c>
    </row>
    <row r="596" spans="47:53" ht="11.25" customHeight="1" x14ac:dyDescent="0.25">
      <c r="AU596" s="30" t="s">
        <v>38</v>
      </c>
      <c r="AV596" s="29">
        <f>_xll.qlInterestRateIndexFixingDate(IborIndex&amp;Tenor,AW596,Trigger)</f>
        <v>43564</v>
      </c>
      <c r="AW596" s="29">
        <f>_xll.qlCalendarAdvance(Calendar,AW595,AU596,"f",,Trigger)</f>
        <v>43566</v>
      </c>
      <c r="AX596" s="29">
        <f>_xll.qlInterestRateIndexMaturity(IborIndex&amp;Tenor,AW596,Trigger)</f>
        <v>43657</v>
      </c>
      <c r="AY596" s="66">
        <f>_xll.qlIndexFixing($Z$5,AV596,TRUE,Trigger)</f>
        <v>6.0348434070288687E-3</v>
      </c>
      <c r="AZ596" s="66">
        <f>_xll.qlIndexFixing($BB$1,AV596,TRUE,Trigger)</f>
        <v>5.974378996051021E-3</v>
      </c>
      <c r="BA596" s="188">
        <f t="shared" si="28"/>
        <v>0.6046441097784776</v>
      </c>
    </row>
    <row r="597" spans="47:53" ht="11.25" customHeight="1" x14ac:dyDescent="0.25">
      <c r="AU597" s="30" t="s">
        <v>38</v>
      </c>
      <c r="AV597" s="29">
        <f>_xll.qlInterestRateIndexFixingDate(IborIndex&amp;Tenor,AW597,Trigger)</f>
        <v>43571</v>
      </c>
      <c r="AW597" s="29">
        <f>_xll.qlCalendarAdvance(Calendar,AW596,AU597,"f",,Trigger)</f>
        <v>43573</v>
      </c>
      <c r="AX597" s="29">
        <f>_xll.qlInterestRateIndexMaturity(IborIndex&amp;Tenor,AW597,Trigger)</f>
        <v>43664</v>
      </c>
      <c r="AY597" s="66">
        <f>_xll.qlIndexFixing($Z$5,AV597,TRUE,Trigger)</f>
        <v>6.0874581981927873E-3</v>
      </c>
      <c r="AZ597" s="66">
        <f>_xll.qlIndexFixing($BB$1,AV597,TRUE,Trigger)</f>
        <v>6.0332580196523246E-3</v>
      </c>
      <c r="BA597" s="188">
        <f t="shared" si="28"/>
        <v>0.54200178540462707</v>
      </c>
    </row>
    <row r="598" spans="47:53" ht="11.25" customHeight="1" x14ac:dyDescent="0.25">
      <c r="AU598" s="30" t="s">
        <v>38</v>
      </c>
      <c r="AV598" s="29">
        <f>_xll.qlInterestRateIndexFixingDate(IborIndex&amp;Tenor,AW598,Trigger)</f>
        <v>43578</v>
      </c>
      <c r="AW598" s="29">
        <f>_xll.qlCalendarAdvance(Calendar,AW597,AU598,"f",,Trigger)</f>
        <v>43580</v>
      </c>
      <c r="AX598" s="29">
        <f>_xll.qlInterestRateIndexMaturity(IborIndex&amp;Tenor,AW598,Trigger)</f>
        <v>43671</v>
      </c>
      <c r="AY598" s="66">
        <f>_xll.qlIndexFixing($Z$5,AV598,TRUE,Trigger)</f>
        <v>6.139087862897177E-3</v>
      </c>
      <c r="AZ598" s="66">
        <f>_xll.qlIndexFixing($BB$1,AV598,TRUE,Trigger)</f>
        <v>6.092056594623892E-3</v>
      </c>
      <c r="BA598" s="188">
        <f t="shared" si="28"/>
        <v>0.47031268273284993</v>
      </c>
    </row>
    <row r="599" spans="47:53" ht="11.25" customHeight="1" x14ac:dyDescent="0.25">
      <c r="AU599" s="30" t="s">
        <v>38</v>
      </c>
      <c r="AV599" s="29">
        <f>_xll.qlInterestRateIndexFixingDate(IborIndex&amp;Tenor,AW599,Trigger)</f>
        <v>43584</v>
      </c>
      <c r="AW599" s="29">
        <f>_xll.qlCalendarAdvance(Calendar,AW598,AU599,"f",,Trigger)</f>
        <v>43587</v>
      </c>
      <c r="AX599" s="29">
        <f>_xll.qlInterestRateIndexMaturity(IborIndex&amp;Tenor,AW599,Trigger)</f>
        <v>43679</v>
      </c>
      <c r="AY599" s="66">
        <f>_xll.qlIndexFixing($Z$5,AV599,TRUE,Trigger)</f>
        <v>6.1931795668849748E-3</v>
      </c>
      <c r="AZ599" s="66">
        <f>_xll.qlIndexFixing($BB$1,AV599,TRUE,Trigger)</f>
        <v>6.1550057241389969E-3</v>
      </c>
      <c r="BA599" s="188">
        <f t="shared" si="28"/>
        <v>0.38173842745977893</v>
      </c>
    </row>
    <row r="600" spans="47:53" ht="11.25" customHeight="1" x14ac:dyDescent="0.25">
      <c r="AU600" s="30" t="s">
        <v>38</v>
      </c>
      <c r="AV600" s="29">
        <f>_xll.qlInterestRateIndexFixingDate(IborIndex&amp;Tenor,AW600,Trigger)</f>
        <v>43592</v>
      </c>
      <c r="AW600" s="29">
        <f>_xll.qlCalendarAdvance(Calendar,AW599,AU600,"f",,Trigger)</f>
        <v>43594</v>
      </c>
      <c r="AX600" s="29">
        <f>_xll.qlInterestRateIndexMaturity(IborIndex&amp;Tenor,AW600,Trigger)</f>
        <v>43686</v>
      </c>
      <c r="AY600" s="66">
        <f>_xll.qlIndexFixing($Z$5,AV600,TRUE,Trigger)</f>
        <v>6.2426952248857519E-3</v>
      </c>
      <c r="AZ600" s="66">
        <f>_xll.qlIndexFixing($BB$1,AV600,TRUE,Trigger)</f>
        <v>6.2136386502967388E-3</v>
      </c>
      <c r="BA600" s="188">
        <f t="shared" si="28"/>
        <v>0.29056574589013051</v>
      </c>
    </row>
    <row r="601" spans="47:53" ht="11.25" customHeight="1" x14ac:dyDescent="0.25">
      <c r="AU601" s="30" t="s">
        <v>38</v>
      </c>
      <c r="AV601" s="29">
        <f>_xll.qlInterestRateIndexFixingDate(IborIndex&amp;Tenor,AW601,Trigger)</f>
        <v>43599</v>
      </c>
      <c r="AW601" s="29">
        <f>_xll.qlCalendarAdvance(Calendar,AW600,AU601,"f",,Trigger)</f>
        <v>43601</v>
      </c>
      <c r="AX601" s="29">
        <f>_xll.qlInterestRateIndexMaturity(IborIndex&amp;Tenor,AW601,Trigger)</f>
        <v>43693</v>
      </c>
      <c r="AY601" s="66">
        <f>_xll.qlIndexFixing($Z$5,AV601,TRUE,Trigger)</f>
        <v>6.2911574013010839E-3</v>
      </c>
      <c r="AZ601" s="66">
        <f>_xll.qlIndexFixing($BB$1,AV601,TRUE,Trigger)</f>
        <v>6.2721911248925476E-3</v>
      </c>
      <c r="BA601" s="188">
        <f t="shared" si="28"/>
        <v>0.18966276408536287</v>
      </c>
    </row>
    <row r="602" spans="47:53" ht="11.25" customHeight="1" x14ac:dyDescent="0.25">
      <c r="AU602" s="30" t="s">
        <v>38</v>
      </c>
      <c r="AV602" s="29">
        <f>_xll.qlInterestRateIndexFixingDate(IborIndex&amp;Tenor,AW602,Trigger)</f>
        <v>43606</v>
      </c>
      <c r="AW602" s="29">
        <f>_xll.qlCalendarAdvance(Calendar,AW601,AU602,"f",,Trigger)</f>
        <v>43608</v>
      </c>
      <c r="AX602" s="29">
        <f>_xll.qlInterestRateIndexMaturity(IborIndex&amp;Tenor,AW602,Trigger)</f>
        <v>43700</v>
      </c>
      <c r="AY602" s="66">
        <f>_xll.qlIndexFixing($Z$5,AV602,TRUE,Trigger)</f>
        <v>6.3385438433444007E-3</v>
      </c>
      <c r="AZ602" s="66">
        <f>_xll.qlIndexFixing($BB$1,AV602,TRUE,Trigger)</f>
        <v>6.3306631442971517E-3</v>
      </c>
      <c r="BA602" s="188">
        <f t="shared" si="28"/>
        <v>7.8806990472489458E-2</v>
      </c>
    </row>
    <row r="603" spans="47:53" ht="11.25" customHeight="1" x14ac:dyDescent="0.25">
      <c r="AU603" s="30" t="s">
        <v>38</v>
      </c>
      <c r="AV603" s="29">
        <f>_xll.qlInterestRateIndexFixingDate(IborIndex&amp;Tenor,AW603,Trigger)</f>
        <v>43613</v>
      </c>
      <c r="AW603" s="29">
        <f>_xll.qlCalendarAdvance(Calendar,AW602,AU603,"f",,Trigger)</f>
        <v>43615</v>
      </c>
      <c r="AX603" s="29">
        <f>_xll.qlInterestRateIndexMaturity(IborIndex&amp;Tenor,AW603,Trigger)</f>
        <v>43707</v>
      </c>
      <c r="AY603" s="66">
        <f>_xll.qlIndexFixing($Z$5,AV603,TRUE,Trigger)</f>
        <v>6.3848322980266858E-3</v>
      </c>
      <c r="AZ603" s="66">
        <f>_xll.qlIndexFixing($BB$1,AV603,TRUE,Trigger)</f>
        <v>6.3890547048821482E-3</v>
      </c>
      <c r="BA603" s="188">
        <f t="shared" si="28"/>
        <v>-4.2224068554624211E-2</v>
      </c>
    </row>
    <row r="604" spans="47:53" ht="11.25" customHeight="1" x14ac:dyDescent="0.25">
      <c r="AU604" s="30" t="s">
        <v>38</v>
      </c>
      <c r="AV604" s="29">
        <f>_xll.qlInterestRateIndexFixingDate(IborIndex&amp;Tenor,AW604,Trigger)</f>
        <v>43620</v>
      </c>
      <c r="AW604" s="29">
        <f>_xll.qlCalendarAdvance(Calendar,AW603,AU604,"f",,Trigger)</f>
        <v>43622</v>
      </c>
      <c r="AX604" s="29">
        <f>_xll.qlInterestRateIndexMaturity(IborIndex&amp;Tenor,AW604,Trigger)</f>
        <v>43714</v>
      </c>
      <c r="AY604" s="66">
        <f>_xll.qlIndexFixing($Z$5,AV604,TRUE,Trigger)</f>
        <v>6.430374514766227E-3</v>
      </c>
      <c r="AZ604" s="66">
        <f>_xll.qlIndexFixing($BB$1,AV604,TRUE,Trigger)</f>
        <v>6.447366014601193E-3</v>
      </c>
      <c r="BA604" s="188">
        <f t="shared" si="28"/>
        <v>-0.16991499834966006</v>
      </c>
    </row>
    <row r="605" spans="47:53" ht="11.25" customHeight="1" x14ac:dyDescent="0.25">
      <c r="AU605" s="30" t="s">
        <v>38</v>
      </c>
      <c r="AV605" s="29">
        <f>_xll.qlInterestRateIndexFixingDate(IborIndex&amp;Tenor,AW605,Trigger)</f>
        <v>43627</v>
      </c>
      <c r="AW605" s="29">
        <f>_xll.qlCalendarAdvance(Calendar,AW604,AU605,"f",,Trigger)</f>
        <v>43629</v>
      </c>
      <c r="AX605" s="29">
        <f>_xll.qlInterestRateIndexMaturity(IborIndex&amp;Tenor,AW605,Trigger)</f>
        <v>43721</v>
      </c>
      <c r="AY605" s="66">
        <f>_xll.qlIndexFixing($Z$5,AV605,TRUE,Trigger)</f>
        <v>6.4768902117943224E-3</v>
      </c>
      <c r="AZ605" s="66">
        <f>_xll.qlIndexFixing($BB$1,AV605,TRUE,Trigger)</f>
        <v>6.5056008352790493E-3</v>
      </c>
      <c r="BA605" s="188">
        <f t="shared" si="28"/>
        <v>-0.28710623484726888</v>
      </c>
    </row>
    <row r="606" spans="47:53" ht="11.25" customHeight="1" x14ac:dyDescent="0.25">
      <c r="AU606" s="30" t="s">
        <v>38</v>
      </c>
      <c r="AV606" s="29">
        <f>_xll.qlInterestRateIndexFixingDate(IborIndex&amp;Tenor,AW606,Trigger)</f>
        <v>43634</v>
      </c>
      <c r="AW606" s="29">
        <f>_xll.qlCalendarAdvance(Calendar,AW605,AU606,"f",,Trigger)</f>
        <v>43636</v>
      </c>
      <c r="AX606" s="29">
        <f>_xll.qlInterestRateIndexMaturity(IborIndex&amp;Tenor,AW606,Trigger)</f>
        <v>43728</v>
      </c>
      <c r="AY606" s="66">
        <f>_xll.qlIndexFixing($Z$5,AV606,TRUE,Trigger)</f>
        <v>6.5246518912153309E-3</v>
      </c>
      <c r="AZ606" s="66">
        <f>_xll.qlIndexFixing($BB$1,AV606,TRUE,Trigger)</f>
        <v>6.5637658778840216E-3</v>
      </c>
      <c r="BA606" s="188">
        <f t="shared" si="28"/>
        <v>-0.3911398666869067</v>
      </c>
    </row>
    <row r="607" spans="47:53" ht="11.25" customHeight="1" x14ac:dyDescent="0.25">
      <c r="AU607" s="30" t="s">
        <v>38</v>
      </c>
      <c r="AV607" s="29">
        <f>_xll.qlInterestRateIndexFixingDate(IborIndex&amp;Tenor,AW607,Trigger)</f>
        <v>43641</v>
      </c>
      <c r="AW607" s="29">
        <f>_xll.qlCalendarAdvance(Calendar,AW606,AU607,"f",,Trigger)</f>
        <v>43643</v>
      </c>
      <c r="AX607" s="29">
        <f>_xll.qlInterestRateIndexMaturity(IborIndex&amp;Tenor,AW607,Trigger)</f>
        <v>43735</v>
      </c>
      <c r="AY607" s="66">
        <f>_xll.qlIndexFixing($Z$5,AV607,TRUE,Trigger)</f>
        <v>6.5737253324529002E-3</v>
      </c>
      <c r="AZ607" s="66">
        <f>_xll.qlIndexFixing($BB$1,AV607,TRUE,Trigger)</f>
        <v>6.6218679430500764E-3</v>
      </c>
      <c r="BA607" s="188">
        <f t="shared" si="28"/>
        <v>-0.48142610597176272</v>
      </c>
    </row>
    <row r="608" spans="47:53" ht="11.25" customHeight="1" x14ac:dyDescent="0.25">
      <c r="AU608" s="30" t="s">
        <v>38</v>
      </c>
      <c r="AV608" s="29">
        <f>_xll.qlInterestRateIndexFixingDate(IborIndex&amp;Tenor,AW608,Trigger)</f>
        <v>43648</v>
      </c>
      <c r="AW608" s="29">
        <f>_xll.qlCalendarAdvance(Calendar,AW607,AU608,"f",,Trigger)</f>
        <v>43650</v>
      </c>
      <c r="AX608" s="29">
        <f>_xll.qlInterestRateIndexMaturity(IborIndex&amp;Tenor,AW608,Trigger)</f>
        <v>43742</v>
      </c>
      <c r="AY608" s="66">
        <f>_xll.qlIndexFixing($Z$5,AV608,TRUE,Trigger)</f>
        <v>6.6241773378011614E-3</v>
      </c>
      <c r="AZ608" s="66">
        <f>_xll.qlIndexFixing($BB$1,AV608,TRUE,Trigger)</f>
        <v>6.6799138318178169E-3</v>
      </c>
      <c r="BA608" s="188">
        <f t="shared" si="28"/>
        <v>-0.55736494016655513</v>
      </c>
    </row>
    <row r="609" spans="47:53" ht="11.25" customHeight="1" x14ac:dyDescent="0.25">
      <c r="AU609" s="30" t="s">
        <v>38</v>
      </c>
      <c r="AV609" s="29">
        <f>_xll.qlInterestRateIndexFixingDate(IborIndex&amp;Tenor,AW609,Trigger)</f>
        <v>43655</v>
      </c>
      <c r="AW609" s="29">
        <f>_xll.qlCalendarAdvance(Calendar,AW608,AU609,"f",,Trigger)</f>
        <v>43657</v>
      </c>
      <c r="AX609" s="29">
        <f>_xll.qlInterestRateIndexMaturity(IborIndex&amp;Tenor,AW609,Trigger)</f>
        <v>43749</v>
      </c>
      <c r="AY609" s="66">
        <f>_xll.qlIndexFixing($Z$5,AV609,TRUE,Trigger)</f>
        <v>6.6760757327166695E-3</v>
      </c>
      <c r="AZ609" s="66">
        <f>_xll.qlIndexFixing($BB$1,AV609,TRUE,Trigger)</f>
        <v>6.7379103456336039E-3</v>
      </c>
      <c r="BA609" s="188">
        <f t="shared" si="28"/>
        <v>-0.61834612916934417</v>
      </c>
    </row>
    <row r="610" spans="47:53" ht="11.25" customHeight="1" x14ac:dyDescent="0.25">
      <c r="AU610" s="30" t="s">
        <v>38</v>
      </c>
      <c r="AV610" s="29">
        <f>_xll.qlInterestRateIndexFixingDate(IborIndex&amp;Tenor,AW610,Trigger)</f>
        <v>43662</v>
      </c>
      <c r="AW610" s="29">
        <f>_xll.qlCalendarAdvance(Calendar,AW609,AU610,"f",,Trigger)</f>
        <v>43664</v>
      </c>
      <c r="AX610" s="29">
        <f>_xll.qlInterestRateIndexMaturity(IborIndex&amp;Tenor,AW610,Trigger)</f>
        <v>43756</v>
      </c>
      <c r="AY610" s="66">
        <f>_xll.qlIndexFixing($Z$5,AV610,TRUE,Trigger)</f>
        <v>6.7294893661329356E-3</v>
      </c>
      <c r="AZ610" s="66">
        <f>_xll.qlIndexFixing($BB$1,AV610,TRUE,Trigger)</f>
        <v>6.7958642863486934E-3</v>
      </c>
      <c r="BA610" s="188">
        <f t="shared" si="28"/>
        <v>-0.66374920215757882</v>
      </c>
    </row>
    <row r="611" spans="47:53" ht="11.25" customHeight="1" x14ac:dyDescent="0.25">
      <c r="AU611" s="30" t="s">
        <v>38</v>
      </c>
      <c r="AV611" s="29">
        <f>_xll.qlInterestRateIndexFixingDate(IborIndex&amp;Tenor,AW611,Trigger)</f>
        <v>43669</v>
      </c>
      <c r="AW611" s="29">
        <f>_xll.qlCalendarAdvance(Calendar,AW610,AU611,"f",,Trigger)</f>
        <v>43671</v>
      </c>
      <c r="AX611" s="29">
        <f>_xll.qlInterestRateIndexMaturity(IborIndex&amp;Tenor,AW611,Trigger)</f>
        <v>43763</v>
      </c>
      <c r="AY611" s="66">
        <f>_xll.qlIndexFixing($Z$5,AV611,TRUE,Trigger)</f>
        <v>6.7844881107801697E-3</v>
      </c>
      <c r="AZ611" s="66">
        <f>_xll.qlIndexFixing($BB$1,AV611,TRUE,Trigger)</f>
        <v>6.8537824562174979E-3</v>
      </c>
      <c r="BA611" s="188">
        <f t="shared" si="28"/>
        <v>-0.69294345437328175</v>
      </c>
    </row>
    <row r="612" spans="47:53" ht="11.25" customHeight="1" x14ac:dyDescent="0.25">
      <c r="AU612" s="30" t="s">
        <v>38</v>
      </c>
      <c r="AV612" s="29">
        <f>_xll.qlInterestRateIndexFixingDate(IborIndex&amp;Tenor,AW612,Trigger)</f>
        <v>43676</v>
      </c>
      <c r="AW612" s="29">
        <f>_xll.qlCalendarAdvance(Calendar,AW611,AU612,"f",,Trigger)</f>
        <v>43678</v>
      </c>
      <c r="AX612" s="29">
        <f>_xll.qlInterestRateIndexMaturity(IborIndex&amp;Tenor,AW612,Trigger)</f>
        <v>43770</v>
      </c>
      <c r="AY612" s="66">
        <f>_xll.qlIndexFixing($Z$5,AV612,TRUE,Trigger)</f>
        <v>6.8411428635371755E-3</v>
      </c>
      <c r="AZ612" s="66">
        <f>_xll.qlIndexFixing($BB$1,AV612,TRUE,Trigger)</f>
        <v>6.9116716578975857E-3</v>
      </c>
      <c r="BA612" s="188">
        <f t="shared" si="28"/>
        <v>-0.70528794360410174</v>
      </c>
    </row>
    <row r="613" spans="47:53" ht="11.25" customHeight="1" x14ac:dyDescent="0.25">
      <c r="AU613" s="30" t="s">
        <v>38</v>
      </c>
      <c r="AV613" s="29">
        <f>_xll.qlInterestRateIndexFixingDate(IborIndex&amp;Tenor,AW613,Trigger)</f>
        <v>43683</v>
      </c>
      <c r="AW613" s="29">
        <f>_xll.qlCalendarAdvance(Calendar,AW612,AU613,"f",,Trigger)</f>
        <v>43685</v>
      </c>
      <c r="AX613" s="29">
        <f>_xll.qlInterestRateIndexMaturity(IborIndex&amp;Tenor,AW613,Trigger)</f>
        <v>43777</v>
      </c>
      <c r="AY613" s="66">
        <f>_xll.qlIndexFixing($Z$5,AV613,TRUE,Trigger)</f>
        <v>6.8995255457936647E-3</v>
      </c>
      <c r="AZ613" s="66">
        <f>_xll.qlIndexFixing($BB$1,AV613,TRUE,Trigger)</f>
        <v>6.9695386944505482E-3</v>
      </c>
      <c r="BA613" s="188">
        <f t="shared" si="28"/>
        <v>-0.70013148656883528</v>
      </c>
    </row>
    <row r="614" spans="47:53" ht="11.25" customHeight="1" x14ac:dyDescent="0.25">
      <c r="AU614" s="30" t="s">
        <v>38</v>
      </c>
      <c r="AV614" s="29">
        <f>_xll.qlInterestRateIndexFixingDate(IborIndex&amp;Tenor,AW614,Trigger)</f>
        <v>43690</v>
      </c>
      <c r="AW614" s="29">
        <f>_xll.qlCalendarAdvance(Calendar,AW613,AU614,"f",,Trigger)</f>
        <v>43692</v>
      </c>
      <c r="AX614" s="29">
        <f>_xll.qlInterestRateIndexMaturity(IborIndex&amp;Tenor,AW614,Trigger)</f>
        <v>43784</v>
      </c>
      <c r="AY614" s="66">
        <f>_xll.qlIndexFixing($Z$5,AV614,TRUE,Trigger)</f>
        <v>6.9597091038343037E-3</v>
      </c>
      <c r="AZ614" s="66">
        <f>_xll.qlIndexFixing($BB$1,AV614,TRUE,Trigger)</f>
        <v>7.0273903693393956E-3</v>
      </c>
      <c r="BA614" s="188">
        <f t="shared" si="28"/>
        <v>-0.67681265505091859</v>
      </c>
    </row>
    <row r="615" spans="47:53" ht="11.25" customHeight="1" x14ac:dyDescent="0.25">
      <c r="AU615" s="30" t="s">
        <v>38</v>
      </c>
      <c r="AV615" s="29">
        <f>_xll.qlInterestRateIndexFixingDate(IborIndex&amp;Tenor,AW615,Trigger)</f>
        <v>43697</v>
      </c>
      <c r="AW615" s="29">
        <f>_xll.qlCalendarAdvance(Calendar,AW614,AU615,"f",,Trigger)</f>
        <v>43699</v>
      </c>
      <c r="AX615" s="29">
        <f>_xll.qlInterestRateIndexMaturity(IborIndex&amp;Tenor,AW615,Trigger)</f>
        <v>43791</v>
      </c>
      <c r="AY615" s="66">
        <f>_xll.qlIndexFixing($Z$5,AV615,TRUE,Trigger)</f>
        <v>7.0217675092444712E-3</v>
      </c>
      <c r="AZ615" s="66">
        <f>_xll.qlIndexFixing($BB$1,AV615,TRUE,Trigger)</f>
        <v>7.0852334864268196E-3</v>
      </c>
      <c r="BA615" s="188">
        <f t="shared" si="28"/>
        <v>-0.63465977182348454</v>
      </c>
    </row>
    <row r="616" spans="47:53" ht="11.25" customHeight="1" x14ac:dyDescent="0.25">
      <c r="AU616" s="30" t="s">
        <v>38</v>
      </c>
      <c r="AV616" s="29">
        <f>_xll.qlInterestRateIndexFixingDate(IborIndex&amp;Tenor,AW616,Trigger)</f>
        <v>43704</v>
      </c>
      <c r="AW616" s="29">
        <f>_xll.qlCalendarAdvance(Calendar,AW615,AU616,"f",,Trigger)</f>
        <v>43706</v>
      </c>
      <c r="AX616" s="29">
        <f>_xll.qlInterestRateIndexMaturity(IborIndex&amp;Tenor,AW616,Trigger)</f>
        <v>43798</v>
      </c>
      <c r="AY616" s="66">
        <f>_xll.qlIndexFixing($Z$5,AV616,TRUE,Trigger)</f>
        <v>7.0857757593290535E-3</v>
      </c>
      <c r="AZ616" s="66">
        <f>_xll.qlIndexFixing($BB$1,AV616,TRUE,Trigger)</f>
        <v>7.1430748499830103E-3</v>
      </c>
      <c r="BA616" s="188">
        <f t="shared" si="28"/>
        <v>-0.57299090653956797</v>
      </c>
    </row>
    <row r="617" spans="47:53" ht="11.25" customHeight="1" x14ac:dyDescent="0.25">
      <c r="AU617" s="30" t="s">
        <v>38</v>
      </c>
      <c r="AV617" s="29">
        <f>_xll.qlInterestRateIndexFixingDate(IborIndex&amp;Tenor,AW617,Trigger)</f>
        <v>43711</v>
      </c>
      <c r="AW617" s="29">
        <f>_xll.qlCalendarAdvance(Calendar,AW616,AU617,"f",,Trigger)</f>
        <v>43713</v>
      </c>
      <c r="AX617" s="29">
        <f>_xll.qlInterestRateIndexMaturity(IborIndex&amp;Tenor,AW617,Trigger)</f>
        <v>43804</v>
      </c>
      <c r="AY617" s="66">
        <f>_xll.qlIndexFixing($Z$5,AV617,TRUE,Trigger)</f>
        <v>7.1468402875988907E-3</v>
      </c>
      <c r="AZ617" s="66">
        <f>_xll.qlIndexFixing($BB$1,AV617,TRUE,Trigger)</f>
        <v>7.1967158641274729E-3</v>
      </c>
      <c r="BA617" s="188">
        <f t="shared" si="28"/>
        <v>-0.49875576528582261</v>
      </c>
    </row>
    <row r="618" spans="47:53" ht="11.25" customHeight="1" x14ac:dyDescent="0.25">
      <c r="AU618" s="30" t="s">
        <v>38</v>
      </c>
      <c r="AV618" s="29">
        <f>_xll.qlInterestRateIndexFixingDate(IborIndex&amp;Tenor,AW618,Trigger)</f>
        <v>43718</v>
      </c>
      <c r="AW618" s="29">
        <f>_xll.qlCalendarAdvance(Calendar,AW617,AU618,"f",,Trigger)</f>
        <v>43720</v>
      </c>
      <c r="AX618" s="29">
        <f>_xll.qlInterestRateIndexMaturity(IborIndex&amp;Tenor,AW618,Trigger)</f>
        <v>43811</v>
      </c>
      <c r="AY618" s="66">
        <f>_xll.qlIndexFixing($Z$5,AV618,TRUE,Trigger)</f>
        <v>7.2128394721612419E-3</v>
      </c>
      <c r="AZ618" s="66">
        <f>_xll.qlIndexFixing($BB$1,AV618,TRUE,Trigger)</f>
        <v>7.254569119024514E-3</v>
      </c>
      <c r="BA618" s="188">
        <f t="shared" si="28"/>
        <v>-0.41729646863272046</v>
      </c>
    </row>
    <row r="619" spans="47:53" ht="11.25" customHeight="1" x14ac:dyDescent="0.25">
      <c r="AU619" s="30" t="s">
        <v>38</v>
      </c>
      <c r="AV619" s="29">
        <f>_xll.qlInterestRateIndexFixingDate(IborIndex&amp;Tenor,AW619,Trigger)</f>
        <v>43725</v>
      </c>
      <c r="AW619" s="29">
        <f>_xll.qlCalendarAdvance(Calendar,AW618,AU619,"f",,Trigger)</f>
        <v>43727</v>
      </c>
      <c r="AX619" s="29">
        <f>_xll.qlInterestRateIndexMaturity(IborIndex&amp;Tenor,AW619,Trigger)</f>
        <v>43818</v>
      </c>
      <c r="AY619" s="66">
        <f>_xll.qlIndexFixing($Z$5,AV619,TRUE,Trigger)</f>
        <v>7.2786215419411758E-3</v>
      </c>
      <c r="AZ619" s="66">
        <f>_xll.qlIndexFixing($BB$1,AV619,TRUE,Trigger)</f>
        <v>7.3124313046282786E-3</v>
      </c>
      <c r="BA619" s="188">
        <f t="shared" si="28"/>
        <v>-0.33809762687102807</v>
      </c>
    </row>
    <row r="620" spans="47:53" ht="11.25" customHeight="1" x14ac:dyDescent="0.25">
      <c r="AU620" s="30" t="s">
        <v>38</v>
      </c>
      <c r="AV620" s="29">
        <f>_xll.qlInterestRateIndexFixingDate(IborIndex&amp;Tenor,AW620,Trigger)</f>
        <v>43732</v>
      </c>
      <c r="AW620" s="29">
        <f>_xll.qlCalendarAdvance(Calendar,AW619,AU620,"f",,Trigger)</f>
        <v>43734</v>
      </c>
      <c r="AX620" s="29">
        <f>_xll.qlInterestRateIndexMaturity(IborIndex&amp;Tenor,AW620,Trigger)</f>
        <v>43826</v>
      </c>
      <c r="AY620" s="66">
        <f>_xll.qlIndexFixing($Z$5,AV620,TRUE,Trigger)</f>
        <v>7.3488895085085581E-3</v>
      </c>
      <c r="AZ620" s="66">
        <f>_xll.qlIndexFixing($BB$1,AV620,TRUE,Trigger)</f>
        <v>7.3745131572244349E-3</v>
      </c>
      <c r="BA620" s="188">
        <f t="shared" si="28"/>
        <v>-0.25623648715876812</v>
      </c>
    </row>
    <row r="621" spans="47:53" ht="11.25" customHeight="1" x14ac:dyDescent="0.25">
      <c r="AU621" s="30" t="s">
        <v>38</v>
      </c>
      <c r="AV621" s="29">
        <f>_xll.qlInterestRateIndexFixingDate(IborIndex&amp;Tenor,AW621,Trigger)</f>
        <v>43739</v>
      </c>
      <c r="AW621" s="29">
        <f>_xll.qlCalendarAdvance(Calendar,AW620,AU621,"f",,Trigger)</f>
        <v>43741</v>
      </c>
      <c r="AX621" s="29">
        <f>_xll.qlInterestRateIndexMaturity(IborIndex&amp;Tenor,AW621,Trigger)</f>
        <v>43833</v>
      </c>
      <c r="AY621" s="66">
        <f>_xll.qlIndexFixing($Z$5,AV621,TRUE,Trigger)</f>
        <v>7.414193668043325E-3</v>
      </c>
      <c r="AZ621" s="66">
        <f>_xll.qlIndexFixing($BB$1,AV621,TRUE,Trigger)</f>
        <v>7.4323950325423964E-3</v>
      </c>
      <c r="BA621" s="188">
        <f t="shared" si="28"/>
        <v>-0.1820136449907136</v>
      </c>
    </row>
    <row r="622" spans="47:53" ht="11.25" customHeight="1" x14ac:dyDescent="0.25">
      <c r="AU622" s="30" t="s">
        <v>38</v>
      </c>
      <c r="AV622" s="29">
        <f>_xll.qlInterestRateIndexFixingDate(IborIndex&amp;Tenor,AW622,Trigger)</f>
        <v>43746</v>
      </c>
      <c r="AW622" s="29">
        <f>_xll.qlCalendarAdvance(Calendar,AW621,AU622,"f",,Trigger)</f>
        <v>43748</v>
      </c>
      <c r="AX622" s="29">
        <f>_xll.qlInterestRateIndexMaturity(IborIndex&amp;Tenor,AW622,Trigger)</f>
        <v>43840</v>
      </c>
      <c r="AY622" s="66">
        <f>_xll.qlIndexFixing($Z$5,AV622,TRUE,Trigger)</f>
        <v>7.4792535535284097E-3</v>
      </c>
      <c r="AZ622" s="66">
        <f>_xll.qlIndexFixing($BB$1,AV622,TRUE,Trigger)</f>
        <v>7.4902858491654465E-3</v>
      </c>
      <c r="BA622" s="188">
        <f t="shared" si="28"/>
        <v>-0.11032295637036782</v>
      </c>
    </row>
    <row r="623" spans="47:53" ht="11.25" customHeight="1" x14ac:dyDescent="0.25">
      <c r="AU623" s="30" t="s">
        <v>38</v>
      </c>
      <c r="AV623" s="29">
        <f>_xll.qlInterestRateIndexFixingDate(IborIndex&amp;Tenor,AW623,Trigger)</f>
        <v>43753</v>
      </c>
      <c r="AW623" s="29">
        <f>_xll.qlCalendarAdvance(Calendar,AW622,AU623,"f",,Trigger)</f>
        <v>43755</v>
      </c>
      <c r="AX623" s="29">
        <f>_xll.qlInterestRateIndexMaturity(IborIndex&amp;Tenor,AW623,Trigger)</f>
        <v>43847</v>
      </c>
      <c r="AY623" s="66">
        <f>_xll.qlIndexFixing($Z$5,AV623,TRUE,Trigger)</f>
        <v>7.5440603188104347E-3</v>
      </c>
      <c r="AZ623" s="66">
        <f>_xll.qlIndexFixing($BB$1,AV623,TRUE,Trigger)</f>
        <v>7.5481856074645906E-3</v>
      </c>
      <c r="BA623" s="188">
        <f t="shared" si="28"/>
        <v>-4.1252886541559217E-2</v>
      </c>
    </row>
    <row r="624" spans="47:53" ht="11.25" customHeight="1" x14ac:dyDescent="0.25">
      <c r="AU624" s="30" t="s">
        <v>38</v>
      </c>
      <c r="AV624" s="29">
        <f>_xll.qlInterestRateIndexFixingDate(IborIndex&amp;Tenor,AW624,Trigger)</f>
        <v>43760</v>
      </c>
      <c r="AW624" s="29">
        <f>_xll.qlCalendarAdvance(Calendar,AW623,AU624,"f",,Trigger)</f>
        <v>43762</v>
      </c>
      <c r="AX624" s="29">
        <f>_xll.qlInterestRateIndexMaturity(IborIndex&amp;Tenor,AW624,Trigger)</f>
        <v>43854</v>
      </c>
      <c r="AY624" s="66">
        <f>_xll.qlIndexFixing($Z$5,AV624,TRUE,Trigger)</f>
        <v>7.6086051172008029E-3</v>
      </c>
      <c r="AZ624" s="66">
        <f>_xll.qlIndexFixing($BB$1,AV624,TRUE,Trigger)</f>
        <v>7.6060943078117074E-3</v>
      </c>
      <c r="BA624" s="188">
        <f t="shared" si="28"/>
        <v>2.5108093890955155E-2</v>
      </c>
    </row>
    <row r="625" spans="47:53" ht="11.25" customHeight="1" x14ac:dyDescent="0.25">
      <c r="AU625" s="30" t="s">
        <v>38</v>
      </c>
      <c r="AV625" s="29">
        <f>_xll.qlInterestRateIndexFixingDate(IborIndex&amp;Tenor,AW625,Trigger)</f>
        <v>43767</v>
      </c>
      <c r="AW625" s="29">
        <f>_xll.qlCalendarAdvance(Calendar,AW624,AU625,"f",,Trigger)</f>
        <v>43769</v>
      </c>
      <c r="AX625" s="29">
        <f>_xll.qlInterestRateIndexMaturity(IborIndex&amp;Tenor,AW625,Trigger)</f>
        <v>43861</v>
      </c>
      <c r="AY625" s="66">
        <f>_xll.qlIndexFixing($Z$5,AV625,TRUE,Trigger)</f>
        <v>7.6728791014800349E-3</v>
      </c>
      <c r="AZ625" s="66">
        <f>_xll.qlIndexFixing($BB$1,AV625,TRUE,Trigger)</f>
        <v>7.6640119505769341E-3</v>
      </c>
      <c r="BA625" s="188">
        <f t="shared" si="28"/>
        <v>8.8671509031008552E-2</v>
      </c>
    </row>
    <row r="626" spans="47:53" ht="11.25" customHeight="1" x14ac:dyDescent="0.25">
      <c r="AU626" s="30" t="s">
        <v>38</v>
      </c>
      <c r="AV626" s="29">
        <f>_xll.qlInterestRateIndexFixingDate(IborIndex&amp;Tenor,AW626,Trigger)</f>
        <v>43774</v>
      </c>
      <c r="AW626" s="29">
        <f>_xll.qlCalendarAdvance(Calendar,AW625,AU626,"f",,Trigger)</f>
        <v>43776</v>
      </c>
      <c r="AX626" s="29">
        <f>_xll.qlInterestRateIndexMaturity(IborIndex&amp;Tenor,AW626,Trigger)</f>
        <v>43868</v>
      </c>
      <c r="AY626" s="66">
        <f>_xll.qlIndexFixing($Z$5,AV626,TRUE,Trigger)</f>
        <v>7.7368734239038539E-3</v>
      </c>
      <c r="AZ626" s="66">
        <f>_xll.qlIndexFixing($BB$1,AV626,TRUE,Trigger)</f>
        <v>7.7219385361312785E-3</v>
      </c>
      <c r="BA626" s="188">
        <f t="shared" si="28"/>
        <v>0.14934887772575373</v>
      </c>
    </row>
    <row r="627" spans="47:53" ht="11.25" customHeight="1" x14ac:dyDescent="0.25">
      <c r="AU627" s="30" t="s">
        <v>38</v>
      </c>
      <c r="AV627" s="29">
        <f>_xll.qlInterestRateIndexFixingDate(IborIndex&amp;Tenor,AW627,Trigger)</f>
        <v>43781</v>
      </c>
      <c r="AW627" s="29">
        <f>_xll.qlCalendarAdvance(Calendar,AW626,AU627,"f",,Trigger)</f>
        <v>43783</v>
      </c>
      <c r="AX627" s="29">
        <f>_xll.qlInterestRateIndexMaturity(IborIndex&amp;Tenor,AW627,Trigger)</f>
        <v>43875</v>
      </c>
      <c r="AY627" s="66">
        <f>_xll.qlIndexFixing($Z$5,AV627,TRUE,Trigger)</f>
        <v>7.8005792362110058E-3</v>
      </c>
      <c r="AZ627" s="66">
        <f>_xll.qlIndexFixing($BB$1,AV627,TRUE,Trigger)</f>
        <v>7.7798740648457486E-3</v>
      </c>
      <c r="BA627" s="188">
        <f t="shared" si="28"/>
        <v>0.20705171365257258</v>
      </c>
    </row>
    <row r="628" spans="47:53" ht="11.25" customHeight="1" x14ac:dyDescent="0.25">
      <c r="AU628" s="30" t="s">
        <v>38</v>
      </c>
      <c r="AV628" s="29">
        <f>_xll.qlInterestRateIndexFixingDate(IborIndex&amp;Tenor,AW628,Trigger)</f>
        <v>43788</v>
      </c>
      <c r="AW628" s="29">
        <f>_xll.qlCalendarAdvance(Calendar,AW627,AU628,"f",,Trigger)</f>
        <v>43790</v>
      </c>
      <c r="AX628" s="29">
        <f>_xll.qlInterestRateIndexMaturity(IborIndex&amp;Tenor,AW628,Trigger)</f>
        <v>43882</v>
      </c>
      <c r="AY628" s="66">
        <f>_xll.qlIndexFixing($Z$5,AV628,TRUE,Trigger)</f>
        <v>7.8639876896276044E-3</v>
      </c>
      <c r="AZ628" s="66">
        <f>_xll.qlIndexFixing($BB$1,AV628,TRUE,Trigger)</f>
        <v>7.8378185370922195E-3</v>
      </c>
      <c r="BA628" s="188">
        <f t="shared" si="28"/>
        <v>0.26169152535384865</v>
      </c>
    </row>
    <row r="629" spans="47:53" ht="11.25" customHeight="1" x14ac:dyDescent="0.25">
      <c r="AU629" s="30" t="s">
        <v>38</v>
      </c>
      <c r="AV629" s="29">
        <f>_xll.qlInterestRateIndexFixingDate(IborIndex&amp;Tenor,AW629,Trigger)</f>
        <v>43795</v>
      </c>
      <c r="AW629" s="29">
        <f>_xll.qlCalendarAdvance(Calendar,AW628,AU629,"f",,Trigger)</f>
        <v>43797</v>
      </c>
      <c r="AX629" s="29">
        <f>_xll.qlInterestRateIndexMaturity(IborIndex&amp;Tenor,AW629,Trigger)</f>
        <v>43889</v>
      </c>
      <c r="AY629" s="66">
        <f>_xll.qlIndexFixing($Z$5,AV629,TRUE,Trigger)</f>
        <v>7.9270899348749466E-3</v>
      </c>
      <c r="AZ629" s="66">
        <f>_xll.qlIndexFixing($BB$1,AV629,TRUE,Trigger)</f>
        <v>7.8957719532417019E-3</v>
      </c>
      <c r="BA629" s="188">
        <f t="shared" si="28"/>
        <v>0.31317981633244629</v>
      </c>
    </row>
    <row r="630" spans="47:53" ht="11.25" customHeight="1" x14ac:dyDescent="0.25">
      <c r="AU630" s="30" t="s">
        <v>38</v>
      </c>
      <c r="AV630" s="29">
        <f>_xll.qlInterestRateIndexFixingDate(IborIndex&amp;Tenor,AW630,Trigger)</f>
        <v>43802</v>
      </c>
      <c r="AW630" s="29">
        <f>_xll.qlCalendarAdvance(Calendar,AW629,AU630,"f",,Trigger)</f>
        <v>43804</v>
      </c>
      <c r="AX630" s="29">
        <f>_xll.qlInterestRateIndexMaturity(IborIndex&amp;Tenor,AW630,Trigger)</f>
        <v>43895</v>
      </c>
      <c r="AY630" s="66">
        <f>_xll.qlIndexFixing($Z$5,AV630,TRUE,Trigger)</f>
        <v>7.9853649164977024E-3</v>
      </c>
      <c r="AZ630" s="66">
        <f>_xll.qlIndexFixing($BB$1,AV630,TRUE,Trigger)</f>
        <v>7.9495048776630599E-3</v>
      </c>
      <c r="BA630" s="188">
        <f t="shared" si="28"/>
        <v>0.35860038834642505</v>
      </c>
    </row>
    <row r="631" spans="47:53" ht="11.25" customHeight="1" x14ac:dyDescent="0.25">
      <c r="AU631" s="30" t="s">
        <v>38</v>
      </c>
      <c r="AV631" s="29">
        <f>_xll.qlInterestRateIndexFixingDate(IborIndex&amp;Tenor,AW631,Trigger)</f>
        <v>43809</v>
      </c>
      <c r="AW631" s="29">
        <f>_xll.qlCalendarAdvance(Calendar,AW630,AU631,"f",,Trigger)</f>
        <v>43811</v>
      </c>
      <c r="AX631" s="29">
        <f>_xll.qlInterestRateIndexMaturity(IborIndex&amp;Tenor,AW631,Trigger)</f>
        <v>43902</v>
      </c>
      <c r="AY631" s="66">
        <f>_xll.qlIndexFixing($Z$5,AV631,TRUE,Trigger)</f>
        <v>8.0478516109669853E-3</v>
      </c>
      <c r="AZ631" s="66">
        <f>_xll.qlIndexFixing($BB$1,AV631,TRUE,Trigger)</f>
        <v>8.0074742603329935E-3</v>
      </c>
      <c r="BA631" s="188">
        <f t="shared" si="28"/>
        <v>0.40377350633991754</v>
      </c>
    </row>
    <row r="632" spans="47:53" ht="11.25" customHeight="1" x14ac:dyDescent="0.25">
      <c r="AU632" s="30" t="s">
        <v>38</v>
      </c>
      <c r="AV632" s="29">
        <f>_xll.qlInterestRateIndexFixingDate(IborIndex&amp;Tenor,AW632,Trigger)</f>
        <v>43816</v>
      </c>
      <c r="AW632" s="29">
        <f>_xll.qlCalendarAdvance(Calendar,AW631,AU632,"f",,Trigger)</f>
        <v>43818</v>
      </c>
      <c r="AX632" s="29">
        <f>_xll.qlInterestRateIndexMaturity(IborIndex&amp;Tenor,AW632,Trigger)</f>
        <v>43909</v>
      </c>
      <c r="AY632" s="66">
        <f>_xll.qlIndexFixing($Z$5,AV632,TRUE,Trigger)</f>
        <v>8.1100061753704E-3</v>
      </c>
      <c r="AZ632" s="66">
        <f>_xll.qlIndexFixing($BB$1,AV632,TRUE,Trigger)</f>
        <v>8.0654525784759467E-3</v>
      </c>
      <c r="BA632" s="188">
        <f t="shared" si="28"/>
        <v>0.44553596894453262</v>
      </c>
    </row>
    <row r="633" spans="47:53" ht="11.25" customHeight="1" x14ac:dyDescent="0.25">
      <c r="AU633" s="30" t="s">
        <v>38</v>
      </c>
      <c r="AV633" s="29">
        <f>_xll.qlInterestRateIndexFixingDate(IborIndex&amp;Tenor,AW633,Trigger)</f>
        <v>43822</v>
      </c>
      <c r="AW633" s="29">
        <f>_xll.qlCalendarAdvance(Calendar,AW632,AU633,"f",,Trigger)</f>
        <v>43826</v>
      </c>
      <c r="AX633" s="29">
        <f>_xll.qlInterestRateIndexMaturity(IborIndex&amp;Tenor,AW633,Trigger)</f>
        <v>43917</v>
      </c>
      <c r="AY633" s="66">
        <f>_xll.qlIndexFixing($Z$5,AV633,TRUE,Trigger)</f>
        <v>8.1806219195367982E-3</v>
      </c>
      <c r="AZ633" s="66">
        <f>_xll.qlIndexFixing($BB$1,AV633,TRUE,Trigger)</f>
        <v>8.1317244553659167E-3</v>
      </c>
      <c r="BA633" s="188">
        <f t="shared" si="28"/>
        <v>0.48897464170881422</v>
      </c>
    </row>
    <row r="634" spans="47:53" ht="11.25" customHeight="1" x14ac:dyDescent="0.25">
      <c r="AU634" s="30" t="s">
        <v>38</v>
      </c>
      <c r="AV634" s="29">
        <f>_xll.qlInterestRateIndexFixingDate(IborIndex&amp;Tenor,AW634,Trigger)</f>
        <v>43830</v>
      </c>
      <c r="AW634" s="29">
        <f>_xll.qlCalendarAdvance(Calendar,AW633,AU634,"f",,Trigger)</f>
        <v>43833</v>
      </c>
      <c r="AX634" s="29">
        <f>_xll.qlInterestRateIndexMaturity(IborIndex&amp;Tenor,AW634,Trigger)</f>
        <v>43924</v>
      </c>
      <c r="AY634" s="66">
        <f>_xll.qlIndexFixing($Z$5,AV634,TRUE,Trigger)</f>
        <v>8.2420349722688076E-3</v>
      </c>
      <c r="AZ634" s="66">
        <f>_xll.qlIndexFixing($BB$1,AV634,TRUE,Trigger)</f>
        <v>8.1897219221915112E-3</v>
      </c>
      <c r="BA634" s="188">
        <f t="shared" si="28"/>
        <v>0.52313050077296486</v>
      </c>
    </row>
    <row r="635" spans="47:53" ht="11.25" customHeight="1" x14ac:dyDescent="0.25">
      <c r="AU635" s="30" t="s">
        <v>38</v>
      </c>
      <c r="AV635" s="29">
        <f>_xll.qlInterestRateIndexFixingDate(IborIndex&amp;Tenor,AW635,Trigger)</f>
        <v>43838</v>
      </c>
      <c r="AW635" s="29">
        <f>_xll.qlCalendarAdvance(Calendar,AW634,AU635,"f",,Trigger)</f>
        <v>43840</v>
      </c>
      <c r="AX635" s="29">
        <f>_xll.qlInterestRateIndexMaturity(IborIndex&amp;Tenor,AW635,Trigger)</f>
        <v>43935</v>
      </c>
      <c r="AY635" s="66">
        <f>_xll.qlIndexFixing($Z$5,AV635,TRUE,Trigger)</f>
        <v>8.320613289046307E-3</v>
      </c>
      <c r="AZ635" s="66">
        <f>_xll.qlIndexFixing($BB$1,AV635,TRUE,Trigger)</f>
        <v>8.2646875276197965E-3</v>
      </c>
      <c r="BA635" s="188">
        <f t="shared" si="28"/>
        <v>0.55925761426510456</v>
      </c>
    </row>
    <row r="636" spans="47:53" ht="11.25" customHeight="1" x14ac:dyDescent="0.25">
      <c r="AU636" s="30" t="s">
        <v>38</v>
      </c>
      <c r="AV636" s="29">
        <f>_xll.qlInterestRateIndexFixingDate(IborIndex&amp;Tenor,AW636,Trigger)</f>
        <v>43845</v>
      </c>
      <c r="AW636" s="29">
        <f>_xll.qlCalendarAdvance(Calendar,AW635,AU636,"f",,Trigger)</f>
        <v>43847</v>
      </c>
      <c r="AX636" s="29">
        <f>_xll.qlInterestRateIndexMaturity(IborIndex&amp;Tenor,AW636,Trigger)</f>
        <v>43938</v>
      </c>
      <c r="AY636" s="66">
        <f>_xll.qlIndexFixing($Z$5,AV636,TRUE,Trigger)</f>
        <v>8.3637723799907578E-3</v>
      </c>
      <c r="AZ636" s="66">
        <f>_xll.qlIndexFixing($BB$1,AV636,TRUE,Trigger)</f>
        <v>8.3057436660960559E-3</v>
      </c>
      <c r="BA636" s="188">
        <f t="shared" si="28"/>
        <v>0.58028713894701933</v>
      </c>
    </row>
    <row r="637" spans="47:53" ht="11.25" customHeight="1" x14ac:dyDescent="0.25">
      <c r="AU637" s="30" t="s">
        <v>38</v>
      </c>
      <c r="AV637" s="29">
        <f>_xll.qlInterestRateIndexFixingDate(IborIndex&amp;Tenor,AW637,Trigger)</f>
        <v>43852</v>
      </c>
      <c r="AW637" s="29">
        <f>_xll.qlCalendarAdvance(Calendar,AW636,AU637,"f",,Trigger)</f>
        <v>43854</v>
      </c>
      <c r="AX637" s="29">
        <f>_xll.qlInterestRateIndexMaturity(IborIndex&amp;Tenor,AW637,Trigger)</f>
        <v>43945</v>
      </c>
      <c r="AY637" s="66">
        <f>_xll.qlIndexFixing($Z$5,AV637,TRUE,Trigger)</f>
        <v>8.424079030026713E-3</v>
      </c>
      <c r="AZ637" s="66">
        <f>_xll.qlIndexFixing($BB$1,AV637,TRUE,Trigger)</f>
        <v>8.3637679439102445E-3</v>
      </c>
      <c r="BA637" s="188">
        <f t="shared" si="28"/>
        <v>0.60311086116468515</v>
      </c>
    </row>
    <row r="638" spans="47:53" ht="11.25" customHeight="1" x14ac:dyDescent="0.25">
      <c r="AU638" s="30" t="s">
        <v>38</v>
      </c>
      <c r="AV638" s="29">
        <f>_xll.qlInterestRateIndexFixingDate(IborIndex&amp;Tenor,AW638,Trigger)</f>
        <v>43859</v>
      </c>
      <c r="AW638" s="29">
        <f>_xll.qlCalendarAdvance(Calendar,AW637,AU638,"f",,Trigger)</f>
        <v>43861</v>
      </c>
      <c r="AX638" s="29">
        <f>_xll.qlInterestRateIndexMaturity(IborIndex&amp;Tenor,AW638,Trigger)</f>
        <v>43951</v>
      </c>
      <c r="AY638" s="66">
        <f>_xll.qlIndexFixing($Z$5,AV638,TRUE,Trigger)</f>
        <v>8.479693262954946E-3</v>
      </c>
      <c r="AZ638" s="66">
        <f>_xll.qlIndexFixing($BB$1,AV638,TRUE,Trigger)</f>
        <v>8.4175560465800103E-3</v>
      </c>
      <c r="BA638" s="188">
        <f t="shared" si="28"/>
        <v>0.62137216374935633</v>
      </c>
    </row>
    <row r="639" spans="47:53" ht="11.25" customHeight="1" x14ac:dyDescent="0.25">
      <c r="AU639" s="30" t="s">
        <v>38</v>
      </c>
      <c r="AV639" s="29">
        <f>_xll.qlInterestRateIndexFixingDate(IborIndex&amp;Tenor,AW639,Trigger)</f>
        <v>43866</v>
      </c>
      <c r="AW639" s="29">
        <f>_xll.qlCalendarAdvance(Calendar,AW638,AU639,"f",,Trigger)</f>
        <v>43868</v>
      </c>
      <c r="AX639" s="29">
        <f>_xll.qlInterestRateIndexMaturity(IborIndex&amp;Tenor,AW639,Trigger)</f>
        <v>43958</v>
      </c>
      <c r="AY639" s="66">
        <f>_xll.qlIndexFixing($Z$5,AV639,TRUE,Trigger)</f>
        <v>8.5392465345854873E-3</v>
      </c>
      <c r="AZ639" s="66">
        <f>_xll.qlIndexFixing($BB$1,AV639,TRUE,Trigger)</f>
        <v>8.4755962013991493E-3</v>
      </c>
      <c r="BA639" s="188">
        <f t="shared" si="28"/>
        <v>0.63650333186338059</v>
      </c>
    </row>
    <row r="640" spans="47:53" ht="11.25" customHeight="1" x14ac:dyDescent="0.25">
      <c r="AU640" s="30" t="s">
        <v>38</v>
      </c>
      <c r="AV640" s="29">
        <f>_xll.qlInterestRateIndexFixingDate(IborIndex&amp;Tenor,AW640,Trigger)</f>
        <v>43873</v>
      </c>
      <c r="AW640" s="29">
        <f>_xll.qlCalendarAdvance(Calendar,AW639,AU640,"f",,Trigger)</f>
        <v>43875</v>
      </c>
      <c r="AX640" s="29">
        <f>_xll.qlInterestRateIndexMaturity(IborIndex&amp;Tenor,AW640,Trigger)</f>
        <v>43965</v>
      </c>
      <c r="AY640" s="66">
        <f>_xll.qlIndexFixing($Z$5,AV640,TRUE,Trigger)</f>
        <v>8.5983962243929568E-3</v>
      </c>
      <c r="AZ640" s="66">
        <f>_xll.qlIndexFixing($BB$1,AV640,TRUE,Trigger)</f>
        <v>8.5336452851096922E-3</v>
      </c>
      <c r="BA640" s="188">
        <f t="shared" si="28"/>
        <v>0.64750939283264586</v>
      </c>
    </row>
    <row r="641" spans="47:53" ht="11.25" customHeight="1" x14ac:dyDescent="0.25">
      <c r="AU641" s="30" t="s">
        <v>38</v>
      </c>
      <c r="AV641" s="29">
        <f>_xll.qlInterestRateIndexFixingDate(IborIndex&amp;Tenor,AW641,Trigger)</f>
        <v>43880</v>
      </c>
      <c r="AW641" s="29">
        <f>_xll.qlCalendarAdvance(Calendar,AW640,AU641,"f",,Trigger)</f>
        <v>43882</v>
      </c>
      <c r="AX641" s="29">
        <f>_xll.qlInterestRateIndexMaturity(IborIndex&amp;Tenor,AW641,Trigger)</f>
        <v>43972</v>
      </c>
      <c r="AY641" s="66">
        <f>_xll.qlIndexFixing($Z$5,AV641,TRUE,Trigger)</f>
        <v>8.6571334784490972E-3</v>
      </c>
      <c r="AZ641" s="66">
        <f>_xll.qlIndexFixing($BB$1,AV641,TRUE,Trigger)</f>
        <v>8.5917032980749042E-3</v>
      </c>
      <c r="BA641" s="188">
        <f t="shared" si="28"/>
        <v>0.65430180374193014</v>
      </c>
    </row>
    <row r="642" spans="47:53" ht="11.25" customHeight="1" x14ac:dyDescent="0.25">
      <c r="AU642" s="30" t="s">
        <v>38</v>
      </c>
      <c r="AV642" s="29">
        <f>_xll.qlInterestRateIndexFixingDate(IborIndex&amp;Tenor,AW642,Trigger)</f>
        <v>43887</v>
      </c>
      <c r="AW642" s="29">
        <f>_xll.qlCalendarAdvance(Calendar,AW641,AU642,"f",,Trigger)</f>
        <v>43889</v>
      </c>
      <c r="AX642" s="29">
        <f>_xll.qlInterestRateIndexMaturity(IborIndex&amp;Tenor,AW642,Trigger)</f>
        <v>43980</v>
      </c>
      <c r="AY642" s="66">
        <f>_xll.qlIndexFixing($Z$5,AV642,TRUE,Trigger)</f>
        <v>8.7196376043658253E-3</v>
      </c>
      <c r="AZ642" s="66">
        <f>_xll.qlIndexFixing($BB$1,AV642,TRUE,Trigger)</f>
        <v>8.6540234063068114E-3</v>
      </c>
      <c r="BA642" s="188">
        <f t="shared" si="28"/>
        <v>0.65614198059013928</v>
      </c>
    </row>
    <row r="643" spans="47:53" ht="11.25" customHeight="1" x14ac:dyDescent="0.25">
      <c r="AU643" s="30" t="s">
        <v>38</v>
      </c>
      <c r="AV643" s="29">
        <f>_xll.qlInterestRateIndexFixingDate(IborIndex&amp;Tenor,AW643,Trigger)</f>
        <v>43894</v>
      </c>
      <c r="AW643" s="29">
        <f>_xll.qlCalendarAdvance(Calendar,AW642,AU643,"f",,Trigger)</f>
        <v>43896</v>
      </c>
      <c r="AX643" s="29">
        <f>_xll.qlInterestRateIndexMaturity(IborIndex&amp;Tenor,AW643,Trigger)</f>
        <v>43990</v>
      </c>
      <c r="AY643" s="66">
        <f>_xll.qlIndexFixing($Z$5,AV643,TRUE,Trigger)</f>
        <v>8.7899458709199026E-3</v>
      </c>
      <c r="AZ643" s="66">
        <f>_xll.qlIndexFixing($BB$1,AV643,TRUE,Trigger)</f>
        <v>8.7248684953132559E-3</v>
      </c>
      <c r="BA643" s="188">
        <f t="shared" ref="BA643:BA706" si="29">(AY643-AZ643)*10000</f>
        <v>0.6507737560664667</v>
      </c>
    </row>
    <row r="644" spans="47:53" ht="11.25" customHeight="1" x14ac:dyDescent="0.25">
      <c r="AU644" s="30" t="s">
        <v>38</v>
      </c>
      <c r="AV644" s="29">
        <f>_xll.qlInterestRateIndexFixingDate(IborIndex&amp;Tenor,AW644,Trigger)</f>
        <v>43901</v>
      </c>
      <c r="AW644" s="29">
        <f>_xll.qlCalendarAdvance(Calendar,AW643,AU644,"f",,Trigger)</f>
        <v>43903</v>
      </c>
      <c r="AX644" s="29">
        <f>_xll.qlInterestRateIndexMaturity(IborIndex&amp;Tenor,AW644,Trigger)</f>
        <v>43997</v>
      </c>
      <c r="AY644" s="66">
        <f>_xll.qlIndexFixing($Z$5,AV644,TRUE,Trigger)</f>
        <v>8.8472657106924146E-3</v>
      </c>
      <c r="AZ644" s="66">
        <f>_xll.qlIndexFixing($BB$1,AV644,TRUE,Trigger)</f>
        <v>8.7829614936272143E-3</v>
      </c>
      <c r="BA644" s="188">
        <f t="shared" si="29"/>
        <v>0.64304217065200286</v>
      </c>
    </row>
    <row r="645" spans="47:53" ht="11.25" customHeight="1" x14ac:dyDescent="0.25">
      <c r="AU645" s="30" t="s">
        <v>38</v>
      </c>
      <c r="AV645" s="29">
        <f>_xll.qlInterestRateIndexFixingDate(IborIndex&amp;Tenor,AW645,Trigger)</f>
        <v>43908</v>
      </c>
      <c r="AW645" s="29">
        <f>_xll.qlCalendarAdvance(Calendar,AW644,AU645,"f",,Trigger)</f>
        <v>43910</v>
      </c>
      <c r="AX645" s="29">
        <f>_xll.qlInterestRateIndexMaturity(IborIndex&amp;Tenor,AW645,Trigger)</f>
        <v>44004</v>
      </c>
      <c r="AY645" s="66">
        <f>_xll.qlIndexFixing($Z$5,AV645,TRUE,Trigger)</f>
        <v>8.9041351567485626E-3</v>
      </c>
      <c r="AZ645" s="66">
        <f>_xll.qlIndexFixing($BB$1,AV645,TRUE,Trigger)</f>
        <v>8.8410634610440776E-3</v>
      </c>
      <c r="BA645" s="188">
        <f t="shared" si="29"/>
        <v>0.63071695704484954</v>
      </c>
    </row>
    <row r="646" spans="47:53" ht="11.25" customHeight="1" x14ac:dyDescent="0.25">
      <c r="AU646" s="30" t="s">
        <v>38</v>
      </c>
      <c r="AV646" s="29">
        <f>_xll.qlInterestRateIndexFixingDate(IborIndex&amp;Tenor,AW646,Trigger)</f>
        <v>43915</v>
      </c>
      <c r="AW646" s="29">
        <f>_xll.qlCalendarAdvance(Calendar,AW645,AU646,"f",,Trigger)</f>
        <v>43917</v>
      </c>
      <c r="AX646" s="29">
        <f>_xll.qlInterestRateIndexMaturity(IborIndex&amp;Tenor,AW646,Trigger)</f>
        <v>44011</v>
      </c>
      <c r="AY646" s="66">
        <f>_xll.qlIndexFixing($Z$5,AV646,TRUE,Trigger)</f>
        <v>8.9605453514605225E-3</v>
      </c>
      <c r="AZ646" s="66">
        <f>_xll.qlIndexFixing($BB$1,AV646,TRUE,Trigger)</f>
        <v>8.8991743979431222E-3</v>
      </c>
      <c r="BA646" s="188">
        <f t="shared" si="29"/>
        <v>0.61370953517400284</v>
      </c>
    </row>
    <row r="647" spans="47:53" ht="11.25" customHeight="1" x14ac:dyDescent="0.25">
      <c r="AU647" s="30" t="s">
        <v>38</v>
      </c>
      <c r="AV647" s="29">
        <f>_xll.qlInterestRateIndexFixingDate(IborIndex&amp;Tenor,AW647,Trigger)</f>
        <v>43922</v>
      </c>
      <c r="AW647" s="29">
        <f>_xll.qlCalendarAdvance(Calendar,AW646,AU647,"f",,Trigger)</f>
        <v>43924</v>
      </c>
      <c r="AX647" s="29">
        <f>_xll.qlInterestRateIndexMaturity(IborIndex&amp;Tenor,AW647,Trigger)</f>
        <v>44015</v>
      </c>
      <c r="AY647" s="66">
        <f>_xll.qlIndexFixing($Z$5,AV647,TRUE,Trigger)</f>
        <v>9.0044267002240708E-3</v>
      </c>
      <c r="AZ647" s="66">
        <f>_xll.qlIndexFixing($BB$1,AV647,TRUE,Trigger)</f>
        <v>8.944502357960368E-3</v>
      </c>
      <c r="BA647" s="188">
        <f t="shared" si="29"/>
        <v>0.5992434226370289</v>
      </c>
    </row>
    <row r="648" spans="47:53" ht="11.25" customHeight="1" x14ac:dyDescent="0.25">
      <c r="AU648" s="30" t="s">
        <v>38</v>
      </c>
      <c r="AV648" s="29">
        <f>_xll.qlInterestRateIndexFixingDate(IborIndex&amp;Tenor,AW648,Trigger)</f>
        <v>43929</v>
      </c>
      <c r="AW648" s="29">
        <f>_xll.qlCalendarAdvance(Calendar,AW647,AU648,"f",,Trigger)</f>
        <v>43935</v>
      </c>
      <c r="AX648" s="29">
        <f>_xll.qlInterestRateIndexMaturity(IborIndex&amp;Tenor,AW648,Trigger)</f>
        <v>44026</v>
      </c>
      <c r="AY648" s="66">
        <f>_xll.qlIndexFixing($Z$5,AV648,TRUE,Trigger)</f>
        <v>9.0915312477865395E-3</v>
      </c>
      <c r="AZ648" s="66">
        <f>_xll.qlIndexFixing($BB$1,AV648,TRUE,Trigger)</f>
        <v>9.0358419074684504E-3</v>
      </c>
      <c r="BA648" s="188">
        <f t="shared" si="29"/>
        <v>0.55689340318089076</v>
      </c>
    </row>
    <row r="649" spans="47:53" ht="11.25" customHeight="1" x14ac:dyDescent="0.25">
      <c r="AU649" s="30" t="s">
        <v>38</v>
      </c>
      <c r="AV649" s="29">
        <f>_xll.qlInterestRateIndexFixingDate(IborIndex&amp;Tenor,AW649,Trigger)</f>
        <v>43938</v>
      </c>
      <c r="AW649" s="29">
        <f>_xll.qlCalendarAdvance(Calendar,AW648,AU649,"f",,Trigger)</f>
        <v>43942</v>
      </c>
      <c r="AX649" s="29">
        <f>_xll.qlInterestRateIndexMaturity(IborIndex&amp;Tenor,AW649,Trigger)</f>
        <v>44033</v>
      </c>
      <c r="AY649" s="66">
        <f>_xll.qlIndexFixing($Z$5,AV649,TRUE,Trigger)</f>
        <v>9.1463348971862202E-3</v>
      </c>
      <c r="AZ649" s="66">
        <f>_xll.qlIndexFixing($BB$1,AV649,TRUE,Trigger)</f>
        <v>9.0939785720893125E-3</v>
      </c>
      <c r="BA649" s="188">
        <f t="shared" si="29"/>
        <v>0.52356325096907663</v>
      </c>
    </row>
    <row r="650" spans="47:53" ht="11.25" customHeight="1" x14ac:dyDescent="0.25">
      <c r="AU650" s="30" t="s">
        <v>38</v>
      </c>
      <c r="AV650" s="29">
        <f>_xll.qlInterestRateIndexFixingDate(IborIndex&amp;Tenor,AW650,Trigger)</f>
        <v>43945</v>
      </c>
      <c r="AW650" s="29">
        <f>_xll.qlCalendarAdvance(Calendar,AW649,AU650,"f",,Trigger)</f>
        <v>43949</v>
      </c>
      <c r="AX650" s="29">
        <f>_xll.qlInterestRateIndexMaturity(IborIndex&amp;Tenor,AW650,Trigger)</f>
        <v>44040</v>
      </c>
      <c r="AY650" s="66">
        <f>_xll.qlIndexFixing($Z$5,AV650,TRUE,Trigger)</f>
        <v>9.2006407105058498E-3</v>
      </c>
      <c r="AZ650" s="66">
        <f>_xll.qlIndexFixing($BB$1,AV650,TRUE,Trigger)</f>
        <v>9.1521241790691165E-3</v>
      </c>
      <c r="BA650" s="188">
        <f t="shared" si="29"/>
        <v>0.48516531436733346</v>
      </c>
    </row>
    <row r="651" spans="47:53" ht="11.25" customHeight="1" x14ac:dyDescent="0.25">
      <c r="AU651" s="30" t="s">
        <v>38</v>
      </c>
      <c r="AV651" s="29">
        <f>_xll.qlInterestRateIndexFixingDate(IborIndex&amp;Tenor,AW651,Trigger)</f>
        <v>43951</v>
      </c>
      <c r="AW651" s="29">
        <f>_xll.qlCalendarAdvance(Calendar,AW650,AU651,"f",,Trigger)</f>
        <v>43956</v>
      </c>
      <c r="AX651" s="29">
        <f>_xll.qlInterestRateIndexMaturity(IborIndex&amp;Tenor,AW651,Trigger)</f>
        <v>44048</v>
      </c>
      <c r="AY651" s="66">
        <f>_xll.qlIndexFixing($Z$5,AV651,TRUE,Trigger)</f>
        <v>9.2583015193786512E-3</v>
      </c>
      <c r="AZ651" s="66">
        <f>_xll.qlIndexFixing($BB$1,AV651,TRUE,Trigger)</f>
        <v>9.2145520605759965E-3</v>
      </c>
      <c r="BA651" s="188">
        <f t="shared" si="29"/>
        <v>0.43749458802654767</v>
      </c>
    </row>
    <row r="652" spans="47:53" ht="11.25" customHeight="1" x14ac:dyDescent="0.25">
      <c r="AU652" s="30" t="s">
        <v>38</v>
      </c>
      <c r="AV652" s="29">
        <f>_xll.qlInterestRateIndexFixingDate(IborIndex&amp;Tenor,AW652,Trigger)</f>
        <v>43959</v>
      </c>
      <c r="AW652" s="29">
        <f>_xll.qlCalendarAdvance(Calendar,AW651,AU652,"f",,Trigger)</f>
        <v>43963</v>
      </c>
      <c r="AX652" s="29">
        <f>_xll.qlInterestRateIndexMaturity(IborIndex&amp;Tenor,AW652,Trigger)</f>
        <v>44055</v>
      </c>
      <c r="AY652" s="66">
        <f>_xll.qlIndexFixing($Z$5,AV652,TRUE,Trigger)</f>
        <v>9.311547917248638E-3</v>
      </c>
      <c r="AZ652" s="66">
        <f>_xll.qlIndexFixing($BB$1,AV652,TRUE,Trigger)</f>
        <v>9.2727176839242469E-3</v>
      </c>
      <c r="BA652" s="188">
        <f t="shared" si="29"/>
        <v>0.38830233324391172</v>
      </c>
    </row>
    <row r="653" spans="47:53" ht="11.25" customHeight="1" x14ac:dyDescent="0.25">
      <c r="AU653" s="30" t="s">
        <v>38</v>
      </c>
      <c r="AV653" s="29">
        <f>_xll.qlInterestRateIndexFixingDate(IborIndex&amp;Tenor,AW653,Trigger)</f>
        <v>43966</v>
      </c>
      <c r="AW653" s="29">
        <f>_xll.qlCalendarAdvance(Calendar,AW652,AU653,"f",,Trigger)</f>
        <v>43970</v>
      </c>
      <c r="AX653" s="29">
        <f>_xll.qlInterestRateIndexMaturity(IborIndex&amp;Tenor,AW653,Trigger)</f>
        <v>44062</v>
      </c>
      <c r="AY653" s="66">
        <f>_xll.qlIndexFixing($Z$5,AV653,TRUE,Trigger)</f>
        <v>9.3642692654331543E-3</v>
      </c>
      <c r="AZ653" s="66">
        <f>_xll.qlIndexFixing($BB$1,AV653,TRUE,Trigger)</f>
        <v>9.3308922603698927E-3</v>
      </c>
      <c r="BA653" s="188">
        <f t="shared" si="29"/>
        <v>0.33377005063261678</v>
      </c>
    </row>
    <row r="654" spans="47:53" ht="11.25" customHeight="1" x14ac:dyDescent="0.25">
      <c r="AU654" s="30" t="s">
        <v>38</v>
      </c>
      <c r="AV654" s="29">
        <f>_xll.qlInterestRateIndexFixingDate(IborIndex&amp;Tenor,AW654,Trigger)</f>
        <v>43973</v>
      </c>
      <c r="AW654" s="29">
        <f>_xll.qlCalendarAdvance(Calendar,AW653,AU654,"f",,Trigger)</f>
        <v>43977</v>
      </c>
      <c r="AX654" s="29">
        <f>_xll.qlInterestRateIndexMaturity(IborIndex&amp;Tenor,AW654,Trigger)</f>
        <v>44069</v>
      </c>
      <c r="AY654" s="66">
        <f>_xll.qlIndexFixing($Z$5,AV654,TRUE,Trigger)</f>
        <v>9.4164567045685252E-3</v>
      </c>
      <c r="AZ654" s="66">
        <f>_xll.qlIndexFixing($BB$1,AV654,TRUE,Trigger)</f>
        <v>9.3890757902848065E-3</v>
      </c>
      <c r="BA654" s="188">
        <f t="shared" si="29"/>
        <v>0.27380914283718638</v>
      </c>
    </row>
    <row r="655" spans="47:53" ht="11.25" customHeight="1" x14ac:dyDescent="0.25">
      <c r="AU655" s="30" t="s">
        <v>38</v>
      </c>
      <c r="AV655" s="29">
        <f>_xll.qlInterestRateIndexFixingDate(IborIndex&amp;Tenor,AW655,Trigger)</f>
        <v>43980</v>
      </c>
      <c r="AW655" s="29">
        <f>_xll.qlCalendarAdvance(Calendar,AW654,AU655,"f",,Trigger)</f>
        <v>43984</v>
      </c>
      <c r="AX655" s="29">
        <f>_xll.qlInterestRateIndexMaturity(IborIndex&amp;Tenor,AW655,Trigger)</f>
        <v>44076</v>
      </c>
      <c r="AY655" s="66">
        <f>_xll.qlIndexFixing($Z$5,AV655,TRUE,Trigger)</f>
        <v>9.4681140832892051E-3</v>
      </c>
      <c r="AZ655" s="66">
        <f>_xll.qlIndexFixing($BB$1,AV655,TRUE,Trigger)</f>
        <v>9.4472682720016313E-3</v>
      </c>
      <c r="BA655" s="188">
        <f t="shared" si="29"/>
        <v>0.20845811287573818</v>
      </c>
    </row>
    <row r="656" spans="47:53" ht="11.25" customHeight="1" x14ac:dyDescent="0.25">
      <c r="AU656" s="30" t="s">
        <v>38</v>
      </c>
      <c r="AV656" s="29">
        <f>_xll.qlInterestRateIndexFixingDate(IborIndex&amp;Tenor,AW656,Trigger)</f>
        <v>43987</v>
      </c>
      <c r="AW656" s="29">
        <f>_xll.qlCalendarAdvance(Calendar,AW655,AU656,"f",,Trigger)</f>
        <v>43991</v>
      </c>
      <c r="AX656" s="29">
        <f>_xll.qlInterestRateIndexMaturity(IborIndex&amp;Tenor,AW656,Trigger)</f>
        <v>44083</v>
      </c>
      <c r="AY656" s="66">
        <f>_xll.qlIndexFixing($Z$5,AV656,TRUE,Trigger)</f>
        <v>9.5200148277270295E-3</v>
      </c>
      <c r="AZ656" s="66">
        <f>_xll.qlIndexFixing($BB$1,AV656,TRUE,Trigger)</f>
        <v>9.5054686679225293E-3</v>
      </c>
      <c r="BA656" s="188">
        <f t="shared" si="29"/>
        <v>0.14546159804500192</v>
      </c>
    </row>
    <row r="657" spans="47:53" ht="11.25" customHeight="1" x14ac:dyDescent="0.25">
      <c r="AU657" s="30" t="s">
        <v>38</v>
      </c>
      <c r="AV657" s="29">
        <f>_xll.qlInterestRateIndexFixingDate(IborIndex&amp;Tenor,AW657,Trigger)</f>
        <v>43994</v>
      </c>
      <c r="AW657" s="29">
        <f>_xll.qlCalendarAdvance(Calendar,AW656,AU657,"f",,Trigger)</f>
        <v>43998</v>
      </c>
      <c r="AX657" s="29">
        <f>_xll.qlInterestRateIndexMaturity(IborIndex&amp;Tenor,AW657,Trigger)</f>
        <v>44090</v>
      </c>
      <c r="AY657" s="66">
        <f>_xll.qlIndexFixing($Z$5,AV657,TRUE,Trigger)</f>
        <v>9.5726362324050317E-3</v>
      </c>
      <c r="AZ657" s="66">
        <f>_xll.qlIndexFixing($BB$1,AV657,TRUE,Trigger)</f>
        <v>9.5636732220424313E-3</v>
      </c>
      <c r="BA657" s="188">
        <f t="shared" si="29"/>
        <v>8.9630103626003876E-2</v>
      </c>
    </row>
    <row r="658" spans="47:53" ht="11.25" customHeight="1" x14ac:dyDescent="0.25">
      <c r="AU658" s="30" t="s">
        <v>38</v>
      </c>
      <c r="AV658" s="29">
        <f>_xll.qlInterestRateIndexFixingDate(IborIndex&amp;Tenor,AW658,Trigger)</f>
        <v>44001</v>
      </c>
      <c r="AW658" s="29">
        <f>_xll.qlCalendarAdvance(Calendar,AW657,AU658,"f",,Trigger)</f>
        <v>44005</v>
      </c>
      <c r="AX658" s="29">
        <f>_xll.qlInterestRateIndexMaturity(IborIndex&amp;Tenor,AW658,Trigger)</f>
        <v>44097</v>
      </c>
      <c r="AY658" s="66">
        <f>_xll.qlIndexFixing($Z$5,AV658,TRUE,Trigger)</f>
        <v>9.6260023403186342E-3</v>
      </c>
      <c r="AZ658" s="66">
        <f>_xll.qlIndexFixing($BB$1,AV658,TRUE,Trigger)</f>
        <v>9.6218777376418409E-3</v>
      </c>
      <c r="BA658" s="188">
        <f t="shared" si="29"/>
        <v>4.1246026767933347E-2</v>
      </c>
    </row>
    <row r="659" spans="47:53" ht="11.25" customHeight="1" x14ac:dyDescent="0.25">
      <c r="AU659" s="30" t="s">
        <v>38</v>
      </c>
      <c r="AV659" s="29">
        <f>_xll.qlInterestRateIndexFixingDate(IborIndex&amp;Tenor,AW659,Trigger)</f>
        <v>44008</v>
      </c>
      <c r="AW659" s="29">
        <f>_xll.qlCalendarAdvance(Calendar,AW658,AU659,"f",,Trigger)</f>
        <v>44012</v>
      </c>
      <c r="AX659" s="29">
        <f>_xll.qlInterestRateIndexMaturity(IborIndex&amp;Tenor,AW659,Trigger)</f>
        <v>44104</v>
      </c>
      <c r="AY659" s="66">
        <f>_xll.qlIndexFixing($Z$5,AV659,TRUE,Trigger)</f>
        <v>9.6801374735730351E-3</v>
      </c>
      <c r="AZ659" s="66">
        <f>_xll.qlIndexFixing($BB$1,AV659,TRUE,Trigger)</f>
        <v>9.6800780177571134E-3</v>
      </c>
      <c r="BA659" s="188">
        <f t="shared" si="29"/>
        <v>5.9455815921635735E-4</v>
      </c>
    </row>
    <row r="660" spans="47:53" ht="11.25" customHeight="1" x14ac:dyDescent="0.25">
      <c r="AU660" s="30" t="s">
        <v>38</v>
      </c>
      <c r="AV660" s="29">
        <f>_xll.qlInterestRateIndexFixingDate(IborIndex&amp;Tenor,AW660,Trigger)</f>
        <v>44015</v>
      </c>
      <c r="AW660" s="29">
        <f>_xll.qlCalendarAdvance(Calendar,AW659,AU660,"f",,Trigger)</f>
        <v>44019</v>
      </c>
      <c r="AX660" s="29">
        <f>_xll.qlInterestRateIndexMaturity(IborIndex&amp;Tenor,AW660,Trigger)</f>
        <v>44111</v>
      </c>
      <c r="AY660" s="66">
        <f>_xll.qlIndexFixing($Z$5,AV660,TRUE,Trigger)</f>
        <v>9.7350662334405591E-3</v>
      </c>
      <c r="AZ660" s="66">
        <f>_xll.qlIndexFixing($BB$1,AV660,TRUE,Trigger)</f>
        <v>9.7382698651734979E-3</v>
      </c>
      <c r="BA660" s="188">
        <f t="shared" si="29"/>
        <v>-3.2036317329387637E-2</v>
      </c>
    </row>
    <row r="661" spans="47:53" ht="11.25" customHeight="1" x14ac:dyDescent="0.25">
      <c r="AU661" s="30" t="s">
        <v>38</v>
      </c>
      <c r="AV661" s="29">
        <f>_xll.qlInterestRateIndexFixingDate(IborIndex&amp;Tenor,AW661,Trigger)</f>
        <v>44022</v>
      </c>
      <c r="AW661" s="29">
        <f>_xll.qlCalendarAdvance(Calendar,AW660,AU661,"f",,Trigger)</f>
        <v>44026</v>
      </c>
      <c r="AX661" s="29">
        <f>_xll.qlInterestRateIndexMaturity(IborIndex&amp;Tenor,AW661,Trigger)</f>
        <v>44118</v>
      </c>
      <c r="AY661" s="66">
        <f>_xll.qlIndexFixing($Z$5,AV661,TRUE,Trigger)</f>
        <v>9.7908135004397216E-3</v>
      </c>
      <c r="AZ661" s="66">
        <f>_xll.qlIndexFixing($BB$1,AV661,TRUE,Trigger)</f>
        <v>9.7964490824242745E-3</v>
      </c>
      <c r="BA661" s="188">
        <f t="shared" si="29"/>
        <v>-5.6355819845529259E-2</v>
      </c>
    </row>
    <row r="662" spans="47:53" ht="11.25" customHeight="1" x14ac:dyDescent="0.25">
      <c r="AU662" s="30" t="s">
        <v>38</v>
      </c>
      <c r="AV662" s="29">
        <f>_xll.qlInterestRateIndexFixingDate(IborIndex&amp;Tenor,AW662,Trigger)</f>
        <v>44029</v>
      </c>
      <c r="AW662" s="29">
        <f>_xll.qlCalendarAdvance(Calendar,AW661,AU662,"f",,Trigger)</f>
        <v>44033</v>
      </c>
      <c r="AX662" s="29">
        <f>_xll.qlInterestRateIndexMaturity(IborIndex&amp;Tenor,AW662,Trigger)</f>
        <v>44125</v>
      </c>
      <c r="AY662" s="66">
        <f>_xll.qlIndexFixing($Z$5,AV662,TRUE,Trigger)</f>
        <v>9.8474044343934419E-3</v>
      </c>
      <c r="AZ662" s="66">
        <f>_xll.qlIndexFixing($BB$1,AV662,TRUE,Trigger)</f>
        <v>9.8546114718003064E-3</v>
      </c>
      <c r="BA662" s="188">
        <f t="shared" si="29"/>
        <v>-7.2070374068644583E-2</v>
      </c>
    </row>
    <row r="663" spans="47:53" ht="11.25" customHeight="1" x14ac:dyDescent="0.25">
      <c r="AU663" s="30" t="s">
        <v>38</v>
      </c>
      <c r="AV663" s="29">
        <f>_xll.qlInterestRateIndexFixingDate(IborIndex&amp;Tenor,AW663,Trigger)</f>
        <v>44036</v>
      </c>
      <c r="AW663" s="29">
        <f>_xll.qlCalendarAdvance(Calendar,AW662,AU663,"f",,Trigger)</f>
        <v>44040</v>
      </c>
      <c r="AX663" s="29">
        <f>_xll.qlInterestRateIndexMaturity(IborIndex&amp;Tenor,AW663,Trigger)</f>
        <v>44132</v>
      </c>
      <c r="AY663" s="66">
        <f>_xll.qlIndexFixing($Z$5,AV663,TRUE,Trigger)</f>
        <v>9.9048644745124582E-3</v>
      </c>
      <c r="AZ663" s="66">
        <f>_xll.qlIndexFixing($BB$1,AV663,TRUE,Trigger)</f>
        <v>9.9127528353352683E-3</v>
      </c>
      <c r="BA663" s="188">
        <f t="shared" si="29"/>
        <v>-7.8883608228101643E-2</v>
      </c>
    </row>
    <row r="664" spans="47:53" ht="11.25" customHeight="1" x14ac:dyDescent="0.25">
      <c r="AU664" s="30" t="s">
        <v>38</v>
      </c>
      <c r="AV664" s="29">
        <f>_xll.qlInterestRateIndexFixingDate(IborIndex&amp;Tenor,AW664,Trigger)</f>
        <v>44043</v>
      </c>
      <c r="AW664" s="29">
        <f>_xll.qlCalendarAdvance(Calendar,AW663,AU664,"f",,Trigger)</f>
        <v>44047</v>
      </c>
      <c r="AX664" s="29">
        <f>_xll.qlInterestRateIndexMaturity(IborIndex&amp;Tenor,AW664,Trigger)</f>
        <v>44139</v>
      </c>
      <c r="AY664" s="66">
        <f>_xll.qlIndexFixing($Z$5,AV664,TRUE,Trigger)</f>
        <v>9.9632193394665735E-3</v>
      </c>
      <c r="AZ664" s="66">
        <f>_xll.qlIndexFixing($BB$1,AV664,TRUE,Trigger)</f>
        <v>9.9708689748230321E-3</v>
      </c>
      <c r="BA664" s="188">
        <f t="shared" si="29"/>
        <v>-7.6496353564586145E-2</v>
      </c>
    </row>
    <row r="665" spans="47:53" ht="11.25" customHeight="1" x14ac:dyDescent="0.25">
      <c r="AU665" s="30" t="s">
        <v>38</v>
      </c>
      <c r="AV665" s="29">
        <f>_xll.qlInterestRateIndexFixingDate(IborIndex&amp;Tenor,AW665,Trigger)</f>
        <v>44050</v>
      </c>
      <c r="AW665" s="29">
        <f>_xll.qlCalendarAdvance(Calendar,AW664,AU665,"f",,Trigger)</f>
        <v>44054</v>
      </c>
      <c r="AX665" s="29">
        <f>_xll.qlInterestRateIndexMaturity(IborIndex&amp;Tenor,AW665,Trigger)</f>
        <v>44146</v>
      </c>
      <c r="AY665" s="66">
        <f>_xll.qlIndexFixing($Z$5,AV665,TRUE,Trigger)</f>
        <v>1.0022495027461114E-2</v>
      </c>
      <c r="AZ665" s="66">
        <f>_xll.qlIndexFixing($BB$1,AV665,TRUE,Trigger)</f>
        <v>1.0028955691803756E-2</v>
      </c>
      <c r="BA665" s="188">
        <f t="shared" si="29"/>
        <v>-6.4606643426414617E-2</v>
      </c>
    </row>
    <row r="666" spans="47:53" ht="11.25" customHeight="1" x14ac:dyDescent="0.25">
      <c r="AU666" s="30" t="s">
        <v>38</v>
      </c>
      <c r="AV666" s="29">
        <f>_xll.qlInterestRateIndexFixingDate(IborIndex&amp;Tenor,AW666,Trigger)</f>
        <v>44057</v>
      </c>
      <c r="AW666" s="29">
        <f>_xll.qlCalendarAdvance(Calendar,AW665,AU666,"f",,Trigger)</f>
        <v>44061</v>
      </c>
      <c r="AX666" s="29">
        <f>_xll.qlInterestRateIndexMaturity(IborIndex&amp;Tenor,AW666,Trigger)</f>
        <v>44153</v>
      </c>
      <c r="AY666" s="66">
        <f>_xll.qlIndexFixing($Z$5,AV666,TRUE,Trigger)</f>
        <v>1.0082717816320348E-2</v>
      </c>
      <c r="AZ666" s="66">
        <f>_xll.qlIndexFixing($BB$1,AV666,TRUE,Trigger)</f>
        <v>1.0087008787570842E-2</v>
      </c>
      <c r="BA666" s="188">
        <f t="shared" si="29"/>
        <v>-4.2909712504937692E-2</v>
      </c>
    </row>
    <row r="667" spans="47:53" ht="11.25" customHeight="1" x14ac:dyDescent="0.25">
      <c r="AU667" s="30" t="s">
        <v>38</v>
      </c>
      <c r="AV667" s="29">
        <f>_xll.qlInterestRateIndexFixingDate(IborIndex&amp;Tenor,AW667,Trigger)</f>
        <v>44064</v>
      </c>
      <c r="AW667" s="29">
        <f>_xll.qlCalendarAdvance(Calendar,AW666,AU667,"f",,Trigger)</f>
        <v>44068</v>
      </c>
      <c r="AX667" s="29">
        <f>_xll.qlInterestRateIndexMaturity(IborIndex&amp;Tenor,AW667,Trigger)</f>
        <v>44160</v>
      </c>
      <c r="AY667" s="66">
        <f>_xll.qlIndexFixing($Z$5,AV667,TRUE,Trigger)</f>
        <v>1.0143914263569146E-2</v>
      </c>
      <c r="AZ667" s="66">
        <f>_xll.qlIndexFixing($BB$1,AV667,TRUE,Trigger)</f>
        <v>1.014502406317006E-2</v>
      </c>
      <c r="BA667" s="188">
        <f t="shared" si="29"/>
        <v>-1.1097996009141325E-2</v>
      </c>
    </row>
    <row r="668" spans="47:53" ht="11.25" customHeight="1" x14ac:dyDescent="0.25">
      <c r="AU668" s="30" t="s">
        <v>38</v>
      </c>
      <c r="AV668" s="29">
        <f>_xll.qlInterestRateIndexFixingDate(IborIndex&amp;Tenor,AW668,Trigger)</f>
        <v>44071</v>
      </c>
      <c r="AW668" s="29">
        <f>_xll.qlCalendarAdvance(Calendar,AW667,AU668,"f",,Trigger)</f>
        <v>44075</v>
      </c>
      <c r="AX668" s="29">
        <f>_xll.qlInterestRateIndexMaturity(IborIndex&amp;Tenor,AW668,Trigger)</f>
        <v>44166</v>
      </c>
      <c r="AY668" s="66">
        <f>_xll.qlIndexFixing($Z$5,AV668,TRUE,Trigger)</f>
        <v>1.0201521009274636E-2</v>
      </c>
      <c r="AZ668" s="66">
        <f>_xll.qlIndexFixing($BB$1,AV668,TRUE,Trigger)</f>
        <v>1.0198720839567981E-2</v>
      </c>
      <c r="BA668" s="188">
        <f t="shared" si="29"/>
        <v>2.8001697066556974E-2</v>
      </c>
    </row>
    <row r="669" spans="47:53" ht="11.25" customHeight="1" x14ac:dyDescent="0.25">
      <c r="AU669" s="30" t="s">
        <v>38</v>
      </c>
      <c r="AV669" s="29">
        <f>_xll.qlInterestRateIndexFixingDate(IborIndex&amp;Tenor,AW669,Trigger)</f>
        <v>44078</v>
      </c>
      <c r="AW669" s="29">
        <f>_xll.qlCalendarAdvance(Calendar,AW668,AU669,"f",,Trigger)</f>
        <v>44082</v>
      </c>
      <c r="AX669" s="29">
        <f>_xll.qlInterestRateIndexMaturity(IborIndex&amp;Tenor,AW669,Trigger)</f>
        <v>44173</v>
      </c>
      <c r="AY669" s="66">
        <f>_xll.qlIndexFixing($Z$5,AV669,TRUE,Trigger)</f>
        <v>1.0264132762118124E-2</v>
      </c>
      <c r="AZ669" s="66">
        <f>_xll.qlIndexFixing($BB$1,AV669,TRUE,Trigger)</f>
        <v>1.0256650234406845E-2</v>
      </c>
      <c r="BA669" s="188">
        <f t="shared" si="29"/>
        <v>7.4825277112788163E-2</v>
      </c>
    </row>
    <row r="670" spans="47:53" ht="11.25" customHeight="1" x14ac:dyDescent="0.25">
      <c r="AU670" s="30" t="s">
        <v>38</v>
      </c>
      <c r="AV670" s="29">
        <f>_xll.qlInterestRateIndexFixingDate(IborIndex&amp;Tenor,AW670,Trigger)</f>
        <v>44085</v>
      </c>
      <c r="AW670" s="29">
        <f>_xll.qlCalendarAdvance(Calendar,AW669,AU670,"f",,Trigger)</f>
        <v>44089</v>
      </c>
      <c r="AX670" s="29">
        <f>_xll.qlInterestRateIndexMaturity(IborIndex&amp;Tenor,AW670,Trigger)</f>
        <v>44180</v>
      </c>
      <c r="AY670" s="66">
        <f>_xll.qlIndexFixing($Z$5,AV670,TRUE,Trigger)</f>
        <v>1.0326523167226745E-2</v>
      </c>
      <c r="AZ670" s="66">
        <f>_xll.qlIndexFixing($BB$1,AV670,TRUE,Trigger)</f>
        <v>1.0314533400549235E-2</v>
      </c>
      <c r="BA670" s="188">
        <f t="shared" si="29"/>
        <v>0.11989766677510116</v>
      </c>
    </row>
    <row r="671" spans="47:53" ht="11.25" customHeight="1" x14ac:dyDescent="0.25">
      <c r="AU671" s="30" t="s">
        <v>38</v>
      </c>
      <c r="AV671" s="29">
        <f>_xll.qlInterestRateIndexFixingDate(IborIndex&amp;Tenor,AW671,Trigger)</f>
        <v>44092</v>
      </c>
      <c r="AW671" s="29">
        <f>_xll.qlCalendarAdvance(Calendar,AW670,AU671,"f",,Trigger)</f>
        <v>44096</v>
      </c>
      <c r="AX671" s="29">
        <f>_xll.qlInterestRateIndexMaturity(IborIndex&amp;Tenor,AW671,Trigger)</f>
        <v>44187</v>
      </c>
      <c r="AY671" s="66">
        <f>_xll.qlIndexFixing($Z$5,AV671,TRUE,Trigger)</f>
        <v>1.0388687020186018E-2</v>
      </c>
      <c r="AZ671" s="66">
        <f>_xll.qlIndexFixing($BB$1,AV671,TRUE,Trigger)</f>
        <v>1.0372370335946677E-2</v>
      </c>
      <c r="BA671" s="188">
        <f t="shared" si="29"/>
        <v>0.16316684239341128</v>
      </c>
    </row>
    <row r="672" spans="47:53" ht="11.25" customHeight="1" x14ac:dyDescent="0.25">
      <c r="AU672" s="30" t="s">
        <v>38</v>
      </c>
      <c r="AV672" s="29">
        <f>_xll.qlInterestRateIndexFixingDate(IborIndex&amp;Tenor,AW672,Trigger)</f>
        <v>44099</v>
      </c>
      <c r="AW672" s="29">
        <f>_xll.qlCalendarAdvance(Calendar,AW671,AU672,"f",,Trigger)</f>
        <v>44103</v>
      </c>
      <c r="AX672" s="29">
        <f>_xll.qlInterestRateIndexMaturity(IborIndex&amp;Tenor,AW672,Trigger)</f>
        <v>44194</v>
      </c>
      <c r="AY672" s="66">
        <f>_xll.qlIndexFixing($Z$5,AV672,TRUE,Trigger)</f>
        <v>1.045061911629949E-2</v>
      </c>
      <c r="AZ672" s="66">
        <f>_xll.qlIndexFixing($BB$1,AV672,TRUE,Trigger)</f>
        <v>1.043016103855246E-2</v>
      </c>
      <c r="BA672" s="188">
        <f t="shared" si="29"/>
        <v>0.20458077747030276</v>
      </c>
    </row>
    <row r="673" spans="47:53" ht="11.25" customHeight="1" x14ac:dyDescent="0.25">
      <c r="AU673" s="30" t="s">
        <v>38</v>
      </c>
      <c r="AV673" s="29">
        <f>_xll.qlInterestRateIndexFixingDate(IborIndex&amp;Tenor,AW673,Trigger)</f>
        <v>44106</v>
      </c>
      <c r="AW673" s="29">
        <f>_xll.qlCalendarAdvance(Calendar,AW672,AU673,"f",,Trigger)</f>
        <v>44110</v>
      </c>
      <c r="AX673" s="29">
        <f>_xll.qlInterestRateIndexMaturity(IborIndex&amp;Tenor,AW673,Trigger)</f>
        <v>44202</v>
      </c>
      <c r="AY673" s="66">
        <f>_xll.qlIndexFixing($Z$5,AV673,TRUE,Trigger)</f>
        <v>1.0516827427528068E-2</v>
      </c>
      <c r="AZ673" s="66">
        <f>_xll.qlIndexFixing($BB$1,AV673,TRUE,Trigger)</f>
        <v>1.049217377503988E-2</v>
      </c>
      <c r="BA673" s="188">
        <f t="shared" si="29"/>
        <v>0.2465365248818796</v>
      </c>
    </row>
    <row r="674" spans="47:53" ht="11.25" customHeight="1" x14ac:dyDescent="0.25">
      <c r="AU674" s="30" t="s">
        <v>38</v>
      </c>
      <c r="AV674" s="29">
        <f>_xll.qlInterestRateIndexFixingDate(IborIndex&amp;Tenor,AW674,Trigger)</f>
        <v>44113</v>
      </c>
      <c r="AW674" s="29">
        <f>_xll.qlCalendarAdvance(Calendar,AW673,AU674,"f",,Trigger)</f>
        <v>44117</v>
      </c>
      <c r="AX674" s="29">
        <f>_xll.qlInterestRateIndexMaturity(IborIndex&amp;Tenor,AW674,Trigger)</f>
        <v>44209</v>
      </c>
      <c r="AY674" s="66">
        <f>_xll.qlIndexFixing($Z$5,AV674,TRUE,Trigger)</f>
        <v>1.0578263886577736E-2</v>
      </c>
      <c r="AZ674" s="66">
        <f>_xll.qlIndexFixing($BB$1,AV674,TRUE,Trigger)</f>
        <v>1.0549870387007963E-2</v>
      </c>
      <c r="BA674" s="188">
        <f t="shared" si="29"/>
        <v>0.28393499569772523</v>
      </c>
    </row>
    <row r="675" spans="47:53" ht="11.25" customHeight="1" x14ac:dyDescent="0.25">
      <c r="AU675" s="30" t="s">
        <v>38</v>
      </c>
      <c r="AV675" s="29">
        <f>_xll.qlInterestRateIndexFixingDate(IborIndex&amp;Tenor,AW675,Trigger)</f>
        <v>44120</v>
      </c>
      <c r="AW675" s="29">
        <f>_xll.qlCalendarAdvance(Calendar,AW674,AU675,"f",,Trigger)</f>
        <v>44124</v>
      </c>
      <c r="AX675" s="29">
        <f>_xll.qlInterestRateIndexMaturity(IborIndex&amp;Tenor,AW675,Trigger)</f>
        <v>44216</v>
      </c>
      <c r="AY675" s="66">
        <f>_xll.qlIndexFixing($Z$5,AV675,TRUE,Trigger)</f>
        <v>1.0639452604275621E-2</v>
      </c>
      <c r="AZ675" s="66">
        <f>_xll.qlIndexFixing($BB$1,AV675,TRUE,Trigger)</f>
        <v>1.0607520767767619E-2</v>
      </c>
      <c r="BA675" s="188">
        <f t="shared" si="29"/>
        <v>0.3193183650800242</v>
      </c>
    </row>
    <row r="676" spans="47:53" ht="11.25" customHeight="1" x14ac:dyDescent="0.25">
      <c r="AU676" s="30" t="s">
        <v>38</v>
      </c>
      <c r="AV676" s="29">
        <f>_xll.qlInterestRateIndexFixingDate(IborIndex&amp;Tenor,AW676,Trigger)</f>
        <v>44127</v>
      </c>
      <c r="AW676" s="29">
        <f>_xll.qlCalendarAdvance(Calendar,AW675,AU676,"f",,Trigger)</f>
        <v>44131</v>
      </c>
      <c r="AX676" s="29">
        <f>_xll.qlInterestRateIndexMaturity(IborIndex&amp;Tenor,AW676,Trigger)</f>
        <v>44223</v>
      </c>
      <c r="AY676" s="66">
        <f>_xll.qlIndexFixing($Z$5,AV676,TRUE,Trigger)</f>
        <v>1.0700388374505319E-2</v>
      </c>
      <c r="AZ676" s="66">
        <f>_xll.qlIndexFixing($BB$1,AV676,TRUE,Trigger)</f>
        <v>1.0665124915257019E-2</v>
      </c>
      <c r="BA676" s="188">
        <f t="shared" si="29"/>
        <v>0.35263459248299767</v>
      </c>
    </row>
    <row r="677" spans="47:53" ht="11.25" customHeight="1" x14ac:dyDescent="0.25">
      <c r="AU677" s="30" t="s">
        <v>38</v>
      </c>
      <c r="AV677" s="29">
        <f>_xll.qlInterestRateIndexFixingDate(IborIndex&amp;Tenor,AW677,Trigger)</f>
        <v>44134</v>
      </c>
      <c r="AW677" s="29">
        <f>_xll.qlCalendarAdvance(Calendar,AW676,AU677,"f",,Trigger)</f>
        <v>44138</v>
      </c>
      <c r="AX677" s="29">
        <f>_xll.qlInterestRateIndexMaturity(IborIndex&amp;Tenor,AW677,Trigger)</f>
        <v>44230</v>
      </c>
      <c r="AY677" s="66">
        <f>_xll.qlIndexFixing($Z$5,AV677,TRUE,Trigger)</f>
        <v>1.0761065990874988E-2</v>
      </c>
      <c r="AZ677" s="66">
        <f>_xll.qlIndexFixing($BB$1,AV677,TRUE,Trigger)</f>
        <v>1.0722682827416074E-2</v>
      </c>
      <c r="BA677" s="188">
        <f t="shared" si="29"/>
        <v>0.38383163458914282</v>
      </c>
    </row>
    <row r="678" spans="47:53" ht="11.25" customHeight="1" x14ac:dyDescent="0.25">
      <c r="AU678" s="30" t="s">
        <v>38</v>
      </c>
      <c r="AV678" s="29">
        <f>_xll.qlInterestRateIndexFixingDate(IborIndex&amp;Tenor,AW678,Trigger)</f>
        <v>44141</v>
      </c>
      <c r="AW678" s="29">
        <f>_xll.qlCalendarAdvance(Calendar,AW677,AU678,"f",,Trigger)</f>
        <v>44145</v>
      </c>
      <c r="AX678" s="29">
        <f>_xll.qlInterestRateIndexMaturity(IborIndex&amp;Tenor,AW678,Trigger)</f>
        <v>44237</v>
      </c>
      <c r="AY678" s="66">
        <f>_xll.qlIndexFixing($Z$5,AV678,TRUE,Trigger)</f>
        <v>1.0821480246721703E-2</v>
      </c>
      <c r="AZ678" s="66">
        <f>_xll.qlIndexFixing($BB$1,AV678,TRUE,Trigger)</f>
        <v>1.078019450218382E-2</v>
      </c>
      <c r="BA678" s="188">
        <f t="shared" si="29"/>
        <v>0.41285744537883018</v>
      </c>
    </row>
    <row r="679" spans="47:53" ht="11.25" customHeight="1" x14ac:dyDescent="0.25">
      <c r="AU679" s="30" t="s">
        <v>38</v>
      </c>
      <c r="AV679" s="29">
        <f>_xll.qlInterestRateIndexFixingDate(IborIndex&amp;Tenor,AW679,Trigger)</f>
        <v>44148</v>
      </c>
      <c r="AW679" s="29">
        <f>_xll.qlCalendarAdvance(Calendar,AW678,AU679,"f",,Trigger)</f>
        <v>44152</v>
      </c>
      <c r="AX679" s="29">
        <f>_xll.qlInterestRateIndexMaturity(IborIndex&amp;Tenor,AW679,Trigger)</f>
        <v>44244</v>
      </c>
      <c r="AY679" s="66">
        <f>_xll.qlIndexFixing($Z$5,AV679,TRUE,Trigger)</f>
        <v>1.0881625935114056E-2</v>
      </c>
      <c r="AZ679" s="66">
        <f>_xll.qlIndexFixing($BB$1,AV679,TRUE,Trigger)</f>
        <v>1.0837659937501907E-2</v>
      </c>
      <c r="BA679" s="188">
        <f t="shared" si="29"/>
        <v>0.43965997612149116</v>
      </c>
    </row>
    <row r="680" spans="47:53" ht="11.25" customHeight="1" x14ac:dyDescent="0.25">
      <c r="AU680" s="30" t="s">
        <v>38</v>
      </c>
      <c r="AV680" s="29">
        <f>_xll.qlInterestRateIndexFixingDate(IborIndex&amp;Tenor,AW680,Trigger)</f>
        <v>44155</v>
      </c>
      <c r="AW680" s="29">
        <f>_xll.qlCalendarAdvance(Calendar,AW679,AU680,"f",,Trigger)</f>
        <v>44159</v>
      </c>
      <c r="AX680" s="29">
        <f>_xll.qlInterestRateIndexMaturity(IborIndex&amp;Tenor,AW680,Trigger)</f>
        <v>44251</v>
      </c>
      <c r="AY680" s="66">
        <f>_xll.qlIndexFixing($Z$5,AV680,TRUE,Trigger)</f>
        <v>1.0941497848857369E-2</v>
      </c>
      <c r="AZ680" s="66">
        <f>_xll.qlIndexFixing($BB$1,AV680,TRUE,Trigger)</f>
        <v>1.0895079131315455E-2</v>
      </c>
      <c r="BA680" s="188">
        <f t="shared" si="29"/>
        <v>0.46418717541914234</v>
      </c>
    </row>
    <row r="681" spans="47:53" ht="11.25" customHeight="1" x14ac:dyDescent="0.25">
      <c r="AU681" s="30" t="s">
        <v>38</v>
      </c>
      <c r="AV681" s="29">
        <f>_xll.qlInterestRateIndexFixingDate(IborIndex&amp;Tenor,AW681,Trigger)</f>
        <v>44162</v>
      </c>
      <c r="AW681" s="29">
        <f>_xll.qlCalendarAdvance(Calendar,AW680,AU681,"f",,Trigger)</f>
        <v>44166</v>
      </c>
      <c r="AX681" s="29">
        <f>_xll.qlInterestRateIndexMaturity(IborIndex&amp;Tenor,AW681,Trigger)</f>
        <v>44256</v>
      </c>
      <c r="AY681" s="66">
        <f>_xll.qlIndexFixing($Z$5,AV681,TRUE,Trigger)</f>
        <v>1.0992347451470152E-2</v>
      </c>
      <c r="AZ681" s="66">
        <f>_xll.qlIndexFixing($BB$1,AV681,TRUE,Trigger)</f>
        <v>1.0943940952920173E-2</v>
      </c>
      <c r="BA681" s="188">
        <f t="shared" si="29"/>
        <v>0.48406498549979915</v>
      </c>
    </row>
    <row r="682" spans="47:53" ht="11.25" customHeight="1" x14ac:dyDescent="0.25">
      <c r="AU682" s="30" t="s">
        <v>38</v>
      </c>
      <c r="AV682" s="29">
        <f>_xll.qlInterestRateIndexFixingDate(IborIndex&amp;Tenor,AW682,Trigger)</f>
        <v>44169</v>
      </c>
      <c r="AW682" s="29">
        <f>_xll.qlCalendarAdvance(Calendar,AW681,AU682,"f",,Trigger)</f>
        <v>44173</v>
      </c>
      <c r="AX682" s="29">
        <f>_xll.qlInterestRateIndexMaturity(IborIndex&amp;Tenor,AW682,Trigger)</f>
        <v>44263</v>
      </c>
      <c r="AY682" s="66">
        <f>_xll.qlIndexFixing($Z$5,AV682,TRUE,Trigger)</f>
        <v>1.1051695090809943E-2</v>
      </c>
      <c r="AZ682" s="66">
        <f>_xll.qlIndexFixing($BB$1,AV682,TRUE,Trigger)</f>
        <v>1.100127077433033E-2</v>
      </c>
      <c r="BA682" s="188">
        <f t="shared" si="29"/>
        <v>0.50424316479613651</v>
      </c>
    </row>
    <row r="683" spans="47:53" ht="11.25" customHeight="1" x14ac:dyDescent="0.25">
      <c r="AU683" s="30" t="s">
        <v>38</v>
      </c>
      <c r="AV683" s="29">
        <f>_xll.qlInterestRateIndexFixingDate(IborIndex&amp;Tenor,AW683,Trigger)</f>
        <v>44176</v>
      </c>
      <c r="AW683" s="29">
        <f>_xll.qlCalendarAdvance(Calendar,AW682,AU683,"f",,Trigger)</f>
        <v>44180</v>
      </c>
      <c r="AX683" s="29">
        <f>_xll.qlInterestRateIndexMaturity(IborIndex&amp;Tenor,AW683,Trigger)</f>
        <v>44270</v>
      </c>
      <c r="AY683" s="66">
        <f>_xll.qlIndexFixing($Z$5,AV683,TRUE,Trigger)</f>
        <v>1.1110754074699969E-2</v>
      </c>
      <c r="AZ683" s="66">
        <f>_xll.qlIndexFixing($BB$1,AV683,TRUE,Trigger)</f>
        <v>1.1058554332996628E-2</v>
      </c>
      <c r="BA683" s="188">
        <f t="shared" si="29"/>
        <v>0.52199741703340408</v>
      </c>
    </row>
    <row r="684" spans="47:53" ht="11.25" customHeight="1" x14ac:dyDescent="0.25">
      <c r="AU684" s="30" t="s">
        <v>38</v>
      </c>
      <c r="AV684" s="29">
        <f>_xll.qlInterestRateIndexFixingDate(IborIndex&amp;Tenor,AW684,Trigger)</f>
        <v>44183</v>
      </c>
      <c r="AW684" s="29">
        <f>_xll.qlCalendarAdvance(Calendar,AW683,AU684,"f",,Trigger)</f>
        <v>44187</v>
      </c>
      <c r="AX684" s="29">
        <f>_xll.qlInterestRateIndexMaturity(IborIndex&amp;Tenor,AW684,Trigger)</f>
        <v>44277</v>
      </c>
      <c r="AY684" s="66">
        <f>_xll.qlIndexFixing($Z$5,AV684,TRUE,Trigger)</f>
        <v>1.1169519195566302E-2</v>
      </c>
      <c r="AZ684" s="66">
        <f>_xll.qlIndexFixing($BB$1,AV684,TRUE,Trigger)</f>
        <v>1.1115791626914451E-2</v>
      </c>
      <c r="BA684" s="188">
        <f t="shared" si="29"/>
        <v>0.53727568651851243</v>
      </c>
    </row>
    <row r="685" spans="47:53" ht="11.25" customHeight="1" x14ac:dyDescent="0.25">
      <c r="AU685" s="30" t="s">
        <v>38</v>
      </c>
      <c r="AV685" s="29">
        <f>_xll.qlInterestRateIndexFixingDate(IborIndex&amp;Tenor,AW685,Trigger)</f>
        <v>44189</v>
      </c>
      <c r="AW685" s="29">
        <f>_xll.qlCalendarAdvance(Calendar,AW684,AU685,"f",,Trigger)</f>
        <v>44194</v>
      </c>
      <c r="AX685" s="29">
        <f>_xll.qlInterestRateIndexMaturity(IborIndex&amp;Tenor,AW685,Trigger)</f>
        <v>44284</v>
      </c>
      <c r="AY685" s="66">
        <f>_xll.qlIndexFixing($Z$5,AV685,TRUE,Trigger)</f>
        <v>1.1227985245597871E-2</v>
      </c>
      <c r="AZ685" s="66">
        <f>_xll.qlIndexFixing($BB$1,AV685,TRUE,Trigger)</f>
        <v>1.1172982654079178E-2</v>
      </c>
      <c r="BA685" s="188">
        <f t="shared" si="29"/>
        <v>0.55002591518693578</v>
      </c>
    </row>
    <row r="686" spans="47:53" ht="11.25" customHeight="1" x14ac:dyDescent="0.25">
      <c r="AU686" s="30" t="s">
        <v>38</v>
      </c>
      <c r="AV686" s="29">
        <f>_xll.qlInterestRateIndexFixingDate(IborIndex&amp;Tenor,AW686,Trigger)</f>
        <v>44196</v>
      </c>
      <c r="AW686" s="29">
        <f>_xll.qlCalendarAdvance(Calendar,AW685,AU686,"f",,Trigger)</f>
        <v>44201</v>
      </c>
      <c r="AX686" s="29">
        <f>_xll.qlInterestRateIndexMaturity(IborIndex&amp;Tenor,AW686,Trigger)</f>
        <v>44292</v>
      </c>
      <c r="AY686" s="66">
        <f>_xll.qlIndexFixing($Z$5,AV686,TRUE,Trigger)</f>
        <v>1.1290418704676952E-2</v>
      </c>
      <c r="AZ686" s="66">
        <f>_xll.qlIndexFixing($BB$1,AV686,TRUE,Trigger)</f>
        <v>1.1234375289396107E-2</v>
      </c>
      <c r="BA686" s="188">
        <f t="shared" si="29"/>
        <v>0.56043415280844844</v>
      </c>
    </row>
    <row r="687" spans="47:53" ht="11.25" customHeight="1" x14ac:dyDescent="0.25">
      <c r="AU687" s="30" t="s">
        <v>38</v>
      </c>
      <c r="AV687" s="29">
        <f>_xll.qlInterestRateIndexFixingDate(IborIndex&amp;Tenor,AW687,Trigger)</f>
        <v>44204</v>
      </c>
      <c r="AW687" s="29">
        <f>_xll.qlCalendarAdvance(Calendar,AW686,AU687,"f",,Trigger)</f>
        <v>44208</v>
      </c>
      <c r="AX687" s="29">
        <f>_xll.qlInterestRateIndexMaturity(IborIndex&amp;Tenor,AW687,Trigger)</f>
        <v>44298</v>
      </c>
      <c r="AY687" s="66">
        <f>_xll.qlIndexFixing($Z$5,AV687,TRUE,Trigger)</f>
        <v>1.1343999300713392E-2</v>
      </c>
      <c r="AZ687" s="66">
        <f>_xll.qlIndexFixing($BB$1,AV687,TRUE,Trigger)</f>
        <v>1.1287225900142417E-2</v>
      </c>
      <c r="BA687" s="188">
        <f t="shared" si="29"/>
        <v>0.56773400570975241</v>
      </c>
    </row>
    <row r="688" spans="47:53" ht="11.25" customHeight="1" x14ac:dyDescent="0.25">
      <c r="AU688" s="30" t="s">
        <v>38</v>
      </c>
      <c r="AV688" s="29">
        <f>_xll.qlInterestRateIndexFixingDate(IborIndex&amp;Tenor,AW688,Trigger)</f>
        <v>44211</v>
      </c>
      <c r="AW688" s="29">
        <f>_xll.qlCalendarAdvance(Calendar,AW687,AU688,"f",,Trigger)</f>
        <v>44215</v>
      </c>
      <c r="AX688" s="29">
        <f>_xll.qlInterestRateIndexMaturity(IborIndex&amp;Tenor,AW688,Trigger)</f>
        <v>44305</v>
      </c>
      <c r="AY688" s="66">
        <f>_xll.qlIndexFixing($Z$5,AV688,TRUE,Trigger)</f>
        <v>1.1401536889003694E-2</v>
      </c>
      <c r="AZ688" s="66">
        <f>_xll.qlIndexFixing($BB$1,AV688,TRUE,Trigger)</f>
        <v>1.1344278115041462E-2</v>
      </c>
      <c r="BA688" s="188">
        <f t="shared" si="29"/>
        <v>0.57258773962232112</v>
      </c>
    </row>
    <row r="689" spans="47:53" ht="11.25" customHeight="1" x14ac:dyDescent="0.25">
      <c r="AU689" s="30" t="s">
        <v>38</v>
      </c>
      <c r="AV689" s="29">
        <f>_xll.qlInterestRateIndexFixingDate(IborIndex&amp;Tenor,AW689,Trigger)</f>
        <v>44218</v>
      </c>
      <c r="AW689" s="29">
        <f>_xll.qlCalendarAdvance(Calendar,AW688,AU689,"f",,Trigger)</f>
        <v>44222</v>
      </c>
      <c r="AX689" s="29">
        <f>_xll.qlInterestRateIndexMaturity(IborIndex&amp;Tenor,AW689,Trigger)</f>
        <v>44312</v>
      </c>
      <c r="AY689" s="66">
        <f>_xll.qlIndexFixing($Z$5,AV689,TRUE,Trigger)</f>
        <v>1.1458754572875485E-2</v>
      </c>
      <c r="AZ689" s="66">
        <f>_xll.qlIndexFixing($BB$1,AV689,TRUE,Trigger)</f>
        <v>1.1401284055187588E-2</v>
      </c>
      <c r="BA689" s="188">
        <f t="shared" si="29"/>
        <v>0.57470517687896461</v>
      </c>
    </row>
    <row r="690" spans="47:53" ht="11.25" customHeight="1" x14ac:dyDescent="0.25">
      <c r="AU690" s="30" t="s">
        <v>38</v>
      </c>
      <c r="AV690" s="29">
        <f>_xll.qlInterestRateIndexFixingDate(IborIndex&amp;Tenor,AW690,Trigger)</f>
        <v>44225</v>
      </c>
      <c r="AW690" s="29">
        <f>_xll.qlCalendarAdvance(Calendar,AW689,AU690,"f",,Trigger)</f>
        <v>44229</v>
      </c>
      <c r="AX690" s="29">
        <f>_xll.qlInterestRateIndexMaturity(IborIndex&amp;Tenor,AW690,Trigger)</f>
        <v>44319</v>
      </c>
      <c r="AY690" s="66">
        <f>_xll.qlIndexFixing($Z$5,AV690,TRUE,Trigger)</f>
        <v>1.1515647143369279E-2</v>
      </c>
      <c r="AZ690" s="66">
        <f>_xll.qlIndexFixing($BB$1,AV690,TRUE,Trigger)</f>
        <v>1.1458243718585059E-2</v>
      </c>
      <c r="BA690" s="188">
        <f t="shared" si="29"/>
        <v>0.57403424784219226</v>
      </c>
    </row>
    <row r="691" spans="47:53" ht="11.25" customHeight="1" x14ac:dyDescent="0.25">
      <c r="AU691" s="30" t="s">
        <v>38</v>
      </c>
      <c r="AV691" s="29">
        <f>_xll.qlInterestRateIndexFixingDate(IborIndex&amp;Tenor,AW691,Trigger)</f>
        <v>44232</v>
      </c>
      <c r="AW691" s="29">
        <f>_xll.qlCalendarAdvance(Calendar,AW690,AU691,"f",,Trigger)</f>
        <v>44236</v>
      </c>
      <c r="AX691" s="29">
        <f>_xll.qlInterestRateIndexMaturity(IborIndex&amp;Tenor,AW691,Trigger)</f>
        <v>44326</v>
      </c>
      <c r="AY691" s="66">
        <f>_xll.qlIndexFixing($Z$5,AV691,TRUE,Trigger)</f>
        <v>1.1572209391312427E-2</v>
      </c>
      <c r="AZ691" s="66">
        <f>_xll.qlIndexFixing($BB$1,AV691,TRUE,Trigger)</f>
        <v>1.1515157103240803E-2</v>
      </c>
      <c r="BA691" s="188">
        <f t="shared" si="29"/>
        <v>0.57052288071623991</v>
      </c>
    </row>
    <row r="692" spans="47:53" ht="11.25" customHeight="1" x14ac:dyDescent="0.25">
      <c r="AU692" s="30" t="s">
        <v>38</v>
      </c>
      <c r="AV692" s="29">
        <f>_xll.qlInterestRateIndexFixingDate(IborIndex&amp;Tenor,AW692,Trigger)</f>
        <v>44239</v>
      </c>
      <c r="AW692" s="29">
        <f>_xll.qlCalendarAdvance(Calendar,AW691,AU692,"f",,Trigger)</f>
        <v>44243</v>
      </c>
      <c r="AX692" s="29">
        <f>_xll.qlInterestRateIndexMaturity(IborIndex&amp;Tenor,AW692,Trigger)</f>
        <v>44333</v>
      </c>
      <c r="AY692" s="66">
        <f>_xll.qlIndexFixing($Z$5,AV692,TRUE,Trigger)</f>
        <v>1.162843610731823E-2</v>
      </c>
      <c r="AZ692" s="66">
        <f>_xll.qlIndexFixing($BB$1,AV692,TRUE,Trigger)</f>
        <v>1.157202420715997E-2</v>
      </c>
      <c r="BA692" s="188">
        <f t="shared" si="29"/>
        <v>0.56411900158259698</v>
      </c>
    </row>
    <row r="693" spans="47:53" ht="11.25" customHeight="1" x14ac:dyDescent="0.25">
      <c r="AU693" s="30" t="s">
        <v>38</v>
      </c>
      <c r="AV693" s="29">
        <f>_xll.qlInterestRateIndexFixingDate(IborIndex&amp;Tenor,AW693,Trigger)</f>
        <v>44246</v>
      </c>
      <c r="AW693" s="29">
        <f>_xll.qlCalendarAdvance(Calendar,AW692,AU693,"f",,Trigger)</f>
        <v>44250</v>
      </c>
      <c r="AX693" s="29">
        <f>_xll.qlInterestRateIndexMaturity(IborIndex&amp;Tenor,AW693,Trigger)</f>
        <v>44340</v>
      </c>
      <c r="AY693" s="66">
        <f>_xll.qlIndexFixing($Z$5,AV693,TRUE,Trigger)</f>
        <v>1.1684322081792153E-2</v>
      </c>
      <c r="AZ693" s="66">
        <f>_xll.qlIndexFixing($BB$1,AV693,TRUE,Trigger)</f>
        <v>1.1628845028353041E-2</v>
      </c>
      <c r="BA693" s="188">
        <f t="shared" si="29"/>
        <v>0.55477053439112467</v>
      </c>
    </row>
    <row r="694" spans="47:53" ht="11.25" customHeight="1" x14ac:dyDescent="0.25">
      <c r="AU694" s="30" t="s">
        <v>38</v>
      </c>
      <c r="AV694" s="29">
        <f>_xll.qlInterestRateIndexFixingDate(IborIndex&amp;Tenor,AW694,Trigger)</f>
        <v>44253</v>
      </c>
      <c r="AW694" s="29">
        <f>_xll.qlCalendarAdvance(Calendar,AW693,AU694,"f",,Trigger)</f>
        <v>44257</v>
      </c>
      <c r="AX694" s="29">
        <f>_xll.qlInterestRateIndexMaturity(IborIndex&amp;Tenor,AW694,Trigger)</f>
        <v>44349</v>
      </c>
      <c r="AY694" s="66">
        <f>_xll.qlIndexFixing($Z$5,AV694,TRUE,Trigger)</f>
        <v>1.1748041677709231E-2</v>
      </c>
      <c r="AZ694" s="66">
        <f>_xll.qlIndexFixing($BB$1,AV694,TRUE,Trigger)</f>
        <v>1.1694091339057928E-2</v>
      </c>
      <c r="BA694" s="188">
        <f t="shared" si="29"/>
        <v>0.53950338651303709</v>
      </c>
    </row>
    <row r="695" spans="47:53" ht="11.25" customHeight="1" x14ac:dyDescent="0.25">
      <c r="AU695" s="30" t="s">
        <v>38</v>
      </c>
      <c r="AV695" s="29">
        <f>_xll.qlInterestRateIndexFixingDate(IborIndex&amp;Tenor,AW695,Trigger)</f>
        <v>44260</v>
      </c>
      <c r="AW695" s="29">
        <f>_xll.qlCalendarAdvance(Calendar,AW694,AU695,"f",,Trigger)</f>
        <v>44264</v>
      </c>
      <c r="AX695" s="29">
        <f>_xll.qlInterestRateIndexMaturity(IborIndex&amp;Tenor,AW695,Trigger)</f>
        <v>44356</v>
      </c>
      <c r="AY695" s="66">
        <f>_xll.qlIndexFixing($Z$5,AV695,TRUE,Trigger)</f>
        <v>1.1803181940382459E-2</v>
      </c>
      <c r="AZ695" s="66">
        <f>_xll.qlIndexFixing($BB$1,AV695,TRUE,Trigger)</f>
        <v>1.1750816664657287E-2</v>
      </c>
      <c r="BA695" s="188">
        <f t="shared" si="29"/>
        <v>0.52365275725172256</v>
      </c>
    </row>
    <row r="696" spans="47:53" ht="11.25" customHeight="1" x14ac:dyDescent="0.25">
      <c r="AU696" s="30" t="s">
        <v>38</v>
      </c>
      <c r="AV696" s="29">
        <f>_xll.qlInterestRateIndexFixingDate(IborIndex&amp;Tenor,AW696,Trigger)</f>
        <v>44267</v>
      </c>
      <c r="AW696" s="29">
        <f>_xll.qlCalendarAdvance(Calendar,AW695,AU696,"f",,Trigger)</f>
        <v>44271</v>
      </c>
      <c r="AX696" s="29">
        <f>_xll.qlInterestRateIndexMaturity(IborIndex&amp;Tenor,AW696,Trigger)</f>
        <v>44363</v>
      </c>
      <c r="AY696" s="66">
        <f>_xll.qlIndexFixing($Z$5,AV696,TRUE,Trigger)</f>
        <v>1.1857965080524141E-2</v>
      </c>
      <c r="AZ696" s="66">
        <f>_xll.qlIndexFixing($BB$1,AV696,TRUE,Trigger)</f>
        <v>1.1807495716073028E-2</v>
      </c>
      <c r="BA696" s="188">
        <f t="shared" si="29"/>
        <v>0.50469364451112553</v>
      </c>
    </row>
    <row r="697" spans="47:53" ht="11.25" customHeight="1" x14ac:dyDescent="0.25">
      <c r="AU697" s="30" t="s">
        <v>38</v>
      </c>
      <c r="AV697" s="29">
        <f>_xll.qlInterestRateIndexFixingDate(IborIndex&amp;Tenor,AW697,Trigger)</f>
        <v>44274</v>
      </c>
      <c r="AW697" s="29">
        <f>_xll.qlCalendarAdvance(Calendar,AW696,AU697,"f",,Trigger)</f>
        <v>44278</v>
      </c>
      <c r="AX697" s="29">
        <f>_xll.qlInterestRateIndexMaturity(IborIndex&amp;Tenor,AW697,Trigger)</f>
        <v>44370</v>
      </c>
      <c r="AY697" s="66">
        <f>_xll.qlIndexFixing($Z$5,AV697,TRUE,Trigger)</f>
        <v>1.1912385887055749E-2</v>
      </c>
      <c r="AZ697" s="66">
        <f>_xll.qlIndexFixing($BB$1,AV697,TRUE,Trigger)</f>
        <v>1.1864128491278082E-2</v>
      </c>
      <c r="BA697" s="188">
        <f t="shared" si="29"/>
        <v>0.4825739577766705</v>
      </c>
    </row>
    <row r="698" spans="47:53" ht="11.25" customHeight="1" x14ac:dyDescent="0.25">
      <c r="AU698" s="30" t="s">
        <v>38</v>
      </c>
      <c r="AV698" s="29">
        <f>_xll.qlInterestRateIndexFixingDate(IborIndex&amp;Tenor,AW698,Trigger)</f>
        <v>44281</v>
      </c>
      <c r="AW698" s="29">
        <f>_xll.qlCalendarAdvance(Calendar,AW697,AU698,"f",,Trigger)</f>
        <v>44285</v>
      </c>
      <c r="AX698" s="29">
        <f>_xll.qlInterestRateIndexMaturity(IborIndex&amp;Tenor,AW698,Trigger)</f>
        <v>44377</v>
      </c>
      <c r="AY698" s="66">
        <f>_xll.qlIndexFixing($Z$5,AV698,TRUE,Trigger)</f>
        <v>1.1966439148711955E-2</v>
      </c>
      <c r="AZ698" s="66">
        <f>_xll.qlIndexFixing($BB$1,AV698,TRUE,Trigger)</f>
        <v>1.1920714988244503E-2</v>
      </c>
      <c r="BA698" s="188">
        <f t="shared" si="29"/>
        <v>0.45724160467452285</v>
      </c>
    </row>
    <row r="699" spans="47:53" ht="11.25" customHeight="1" x14ac:dyDescent="0.25">
      <c r="AU699" s="30" t="s">
        <v>38</v>
      </c>
      <c r="AV699" s="29">
        <f>_xll.qlInterestRateIndexFixingDate(IborIndex&amp;Tenor,AW699,Trigger)</f>
        <v>44286</v>
      </c>
      <c r="AW699" s="29">
        <f>_xll.qlCalendarAdvance(Calendar,AW698,AU699,"f",,Trigger)</f>
        <v>44292</v>
      </c>
      <c r="AX699" s="29">
        <f>_xll.qlInterestRateIndexMaturity(IborIndex&amp;Tenor,AW699,Trigger)</f>
        <v>44383</v>
      </c>
      <c r="AY699" s="66">
        <f>_xll.qlIndexFixing($Z$5,AV699,TRUE,Trigger)</f>
        <v>1.2016156338825468E-2</v>
      </c>
      <c r="AZ699" s="66">
        <f>_xll.qlIndexFixing($BB$1,AV699,TRUE,Trigger)</f>
        <v>1.1973026578068362E-2</v>
      </c>
      <c r="BA699" s="188">
        <f t="shared" si="29"/>
        <v>0.43129760757106006</v>
      </c>
    </row>
    <row r="700" spans="47:53" ht="11.25" customHeight="1" x14ac:dyDescent="0.25">
      <c r="AU700" s="30" t="s">
        <v>38</v>
      </c>
      <c r="AV700" s="29">
        <f>_xll.qlInterestRateIndexFixingDate(IborIndex&amp;Tenor,AW700,Trigger)</f>
        <v>44295</v>
      </c>
      <c r="AW700" s="29">
        <f>_xll.qlCalendarAdvance(Calendar,AW699,AU700,"f",,Trigger)</f>
        <v>44299</v>
      </c>
      <c r="AX700" s="29">
        <f>_xll.qlInterestRateIndexMaturity(IborIndex&amp;Tenor,AW700,Trigger)</f>
        <v>44390</v>
      </c>
      <c r="AY700" s="66">
        <f>_xll.qlIndexFixing($Z$5,AV700,TRUE,Trigger)</f>
        <v>1.2069485074871501E-2</v>
      </c>
      <c r="AZ700" s="66">
        <f>_xll.qlIndexFixing($BB$1,AV700,TRUE,Trigger)</f>
        <v>1.2029521937975985E-2</v>
      </c>
      <c r="BA700" s="188">
        <f t="shared" si="29"/>
        <v>0.39963136895516255</v>
      </c>
    </row>
    <row r="701" spans="47:53" ht="11.25" customHeight="1" x14ac:dyDescent="0.25">
      <c r="AU701" s="30" t="s">
        <v>38</v>
      </c>
      <c r="AV701" s="29">
        <f>_xll.qlInterestRateIndexFixingDate(IborIndex&amp;Tenor,AW701,Trigger)</f>
        <v>44302</v>
      </c>
      <c r="AW701" s="29">
        <f>_xll.qlCalendarAdvance(Calendar,AW700,AU701,"f",,Trigger)</f>
        <v>44306</v>
      </c>
      <c r="AX701" s="29">
        <f>_xll.qlInterestRateIndexMaturity(IborIndex&amp;Tenor,AW701,Trigger)</f>
        <v>44397</v>
      </c>
      <c r="AY701" s="66">
        <f>_xll.qlIndexFixing($Z$5,AV701,TRUE,Trigger)</f>
        <v>1.2122431008446495E-2</v>
      </c>
      <c r="AZ701" s="66">
        <f>_xll.qlIndexFixing($BB$1,AV701,TRUE,Trigger)</f>
        <v>1.2085971006432933E-2</v>
      </c>
      <c r="BA701" s="188">
        <f t="shared" si="29"/>
        <v>0.36460002013561504</v>
      </c>
    </row>
    <row r="702" spans="47:53" ht="11.25" customHeight="1" x14ac:dyDescent="0.25">
      <c r="AU702" s="30" t="s">
        <v>38</v>
      </c>
      <c r="AV702" s="29">
        <f>_xll.qlInterestRateIndexFixingDate(IborIndex&amp;Tenor,AW702,Trigger)</f>
        <v>44309</v>
      </c>
      <c r="AW702" s="29">
        <f>_xll.qlCalendarAdvance(Calendar,AW701,AU702,"f",,Trigger)</f>
        <v>44313</v>
      </c>
      <c r="AX702" s="29">
        <f>_xll.qlInterestRateIndexMaturity(IborIndex&amp;Tenor,AW702,Trigger)</f>
        <v>44404</v>
      </c>
      <c r="AY702" s="66">
        <f>_xll.qlIndexFixing($Z$5,AV702,TRUE,Trigger)</f>
        <v>1.2174988927936449E-2</v>
      </c>
      <c r="AZ702" s="66">
        <f>_xll.qlIndexFixing($BB$1,AV702,TRUE,Trigger)</f>
        <v>1.2142373781439054E-2</v>
      </c>
      <c r="BA702" s="188">
        <f t="shared" si="29"/>
        <v>0.32615146497395542</v>
      </c>
    </row>
    <row r="703" spans="47:53" ht="11.25" customHeight="1" x14ac:dyDescent="0.25">
      <c r="AU703" s="30" t="s">
        <v>38</v>
      </c>
      <c r="AV703" s="29">
        <f>_xll.qlInterestRateIndexFixingDate(IborIndex&amp;Tenor,AW703,Trigger)</f>
        <v>44316</v>
      </c>
      <c r="AW703" s="29">
        <f>_xll.qlCalendarAdvance(Calendar,AW702,AU703,"f",,Trigger)</f>
        <v>44320</v>
      </c>
      <c r="AX703" s="29">
        <f>_xll.qlInterestRateIndexMaturity(IborIndex&amp;Tenor,AW703,Trigger)</f>
        <v>44412</v>
      </c>
      <c r="AY703" s="66">
        <f>_xll.qlIndexFixing($Z$5,AV703,TRUE,Trigger)</f>
        <v>1.2231009876938434E-2</v>
      </c>
      <c r="AZ703" s="66">
        <f>_xll.qlIndexFixing($BB$1,AV703,TRUE,Trigger)</f>
        <v>1.2202953228685066E-2</v>
      </c>
      <c r="BA703" s="188">
        <f t="shared" si="29"/>
        <v>0.28056648253367911</v>
      </c>
    </row>
    <row r="704" spans="47:53" ht="11.25" customHeight="1" x14ac:dyDescent="0.25">
      <c r="AU704" s="30" t="s">
        <v>38</v>
      </c>
      <c r="AV704" s="29">
        <f>_xll.qlInterestRateIndexFixingDate(IborIndex&amp;Tenor,AW704,Trigger)</f>
        <v>44323</v>
      </c>
      <c r="AW704" s="29">
        <f>_xll.qlCalendarAdvance(Calendar,AW703,AU704,"f",,Trigger)</f>
        <v>44327</v>
      </c>
      <c r="AX704" s="29">
        <f>_xll.qlInterestRateIndexMaturity(IborIndex&amp;Tenor,AW704,Trigger)</f>
        <v>44419</v>
      </c>
      <c r="AY704" s="66">
        <f>_xll.qlIndexFixing($Z$5,AV704,TRUE,Trigger)</f>
        <v>1.2282748422795604E-2</v>
      </c>
      <c r="AZ704" s="66">
        <f>_xll.qlIndexFixing($BB$1,AV704,TRUE,Trigger)</f>
        <v>1.2259262013753661E-2</v>
      </c>
      <c r="BA704" s="188">
        <f t="shared" si="29"/>
        <v>0.23486409041942324</v>
      </c>
    </row>
    <row r="705" spans="47:53" ht="11.25" customHeight="1" x14ac:dyDescent="0.25">
      <c r="AU705" s="30" t="s">
        <v>38</v>
      </c>
      <c r="AV705" s="29">
        <f>_xll.qlInterestRateIndexFixingDate(IborIndex&amp;Tenor,AW705,Trigger)</f>
        <v>44330</v>
      </c>
      <c r="AW705" s="29">
        <f>_xll.qlCalendarAdvance(Calendar,AW704,AU705,"f",,Trigger)</f>
        <v>44334</v>
      </c>
      <c r="AX705" s="29">
        <f>_xll.qlInterestRateIndexMaturity(IborIndex&amp;Tenor,AW705,Trigger)</f>
        <v>44426</v>
      </c>
      <c r="AY705" s="66">
        <f>_xll.qlIndexFixing($Z$5,AV705,TRUE,Trigger)</f>
        <v>1.2334082940043076E-2</v>
      </c>
      <c r="AZ705" s="66">
        <f>_xll.qlIndexFixing($BB$1,AV705,TRUE,Trigger)</f>
        <v>1.2315524506441891E-2</v>
      </c>
      <c r="BA705" s="188">
        <f t="shared" si="29"/>
        <v>0.18558433601184587</v>
      </c>
    </row>
    <row r="706" spans="47:53" ht="11.25" customHeight="1" x14ac:dyDescent="0.25">
      <c r="AU706" s="30" t="s">
        <v>38</v>
      </c>
      <c r="AV706" s="29">
        <f>_xll.qlInterestRateIndexFixingDate(IborIndex&amp;Tenor,AW706,Trigger)</f>
        <v>44337</v>
      </c>
      <c r="AW706" s="29">
        <f>_xll.qlCalendarAdvance(Calendar,AW705,AU706,"f",,Trigger)</f>
        <v>44341</v>
      </c>
      <c r="AX706" s="29">
        <f>_xll.qlInterestRateIndexMaturity(IborIndex&amp;Tenor,AW706,Trigger)</f>
        <v>44433</v>
      </c>
      <c r="AY706" s="66">
        <f>_xll.qlIndexFixing($Z$5,AV706,TRUE,Trigger)</f>
        <v>1.2385008216084407E-2</v>
      </c>
      <c r="AZ706" s="66">
        <f>_xll.qlIndexFixing($BB$1,AV706,TRUE,Trigger)</f>
        <v>1.2371740704735719E-2</v>
      </c>
      <c r="BA706" s="188">
        <f t="shared" si="29"/>
        <v>0.13267511348688185</v>
      </c>
    </row>
    <row r="707" spans="47:53" ht="11.25" customHeight="1" x14ac:dyDescent="0.25">
      <c r="AU707" s="30" t="s">
        <v>38</v>
      </c>
      <c r="AV707" s="29">
        <f>_xll.qlInterestRateIndexFixingDate(IborIndex&amp;Tenor,AW707,Trigger)</f>
        <v>44344</v>
      </c>
      <c r="AW707" s="29">
        <f>_xll.qlCalendarAdvance(Calendar,AW706,AU707,"f",,Trigger)</f>
        <v>44348</v>
      </c>
      <c r="AX707" s="29">
        <f>_xll.qlInterestRateIndexMaturity(IborIndex&amp;Tenor,AW707,Trigger)</f>
        <v>44440</v>
      </c>
      <c r="AY707" s="66">
        <f>_xll.qlIndexFixing($Z$5,AV707,TRUE,Trigger)</f>
        <v>1.2435519038178924E-2</v>
      </c>
      <c r="AZ707" s="66">
        <f>_xll.qlIndexFixing($BB$1,AV707,TRUE,Trigger)</f>
        <v>1.2427910606624574E-2</v>
      </c>
      <c r="BA707" s="188">
        <f t="shared" ref="BA707:BA770" si="30">(AY707-AZ707)*10000</f>
        <v>7.6084315543505088E-2</v>
      </c>
    </row>
    <row r="708" spans="47:53" ht="11.25" customHeight="1" x14ac:dyDescent="0.25">
      <c r="AU708" s="30" t="s">
        <v>38</v>
      </c>
      <c r="AV708" s="29">
        <f>_xll.qlInterestRateIndexFixingDate(IborIndex&amp;Tenor,AW708,Trigger)</f>
        <v>44351</v>
      </c>
      <c r="AW708" s="29">
        <f>_xll.qlCalendarAdvance(Calendar,AW707,AU708,"f",,Trigger)</f>
        <v>44355</v>
      </c>
      <c r="AX708" s="29">
        <f>_xll.qlInterestRateIndexMaturity(IborIndex&amp;Tenor,AW708,Trigger)</f>
        <v>44447</v>
      </c>
      <c r="AY708" s="66">
        <f>_xll.qlIndexFixing($Z$5,AV708,TRUE,Trigger)</f>
        <v>1.2486189732061422E-2</v>
      </c>
      <c r="AZ708" s="66">
        <f>_xll.qlIndexFixing($BB$1,AV708,TRUE,Trigger)</f>
        <v>1.2484031994284274E-2</v>
      </c>
      <c r="BA708" s="188">
        <f t="shared" si="30"/>
        <v>2.1577377771475614E-2</v>
      </c>
    </row>
    <row r="709" spans="47:53" ht="11.25" customHeight="1" x14ac:dyDescent="0.25">
      <c r="AU709" s="30" t="s">
        <v>38</v>
      </c>
      <c r="AV709" s="29">
        <f>_xll.qlInterestRateIndexFixingDate(IborIndex&amp;Tenor,AW709,Trigger)</f>
        <v>44358</v>
      </c>
      <c r="AW709" s="29">
        <f>_xll.qlCalendarAdvance(Calendar,AW708,AU709,"f",,Trigger)</f>
        <v>44362</v>
      </c>
      <c r="AX709" s="29">
        <f>_xll.qlInterestRateIndexMaturity(IborIndex&amp;Tenor,AW709,Trigger)</f>
        <v>44454</v>
      </c>
      <c r="AY709" s="66">
        <f>_xll.qlIndexFixing($Z$5,AV709,TRUE,Trigger)</f>
        <v>1.2537598995604134E-2</v>
      </c>
      <c r="AZ709" s="66">
        <f>_xll.qlIndexFixing($BB$1,AV709,TRUE,Trigger)</f>
        <v>1.2540093786390264E-2</v>
      </c>
      <c r="BA709" s="188">
        <f t="shared" si="30"/>
        <v>-2.4947907861297414E-2</v>
      </c>
    </row>
    <row r="710" spans="47:53" ht="11.25" customHeight="1" x14ac:dyDescent="0.25">
      <c r="AU710" s="30" t="s">
        <v>38</v>
      </c>
      <c r="AV710" s="29">
        <f>_xll.qlInterestRateIndexFixingDate(IborIndex&amp;Tenor,AW710,Trigger)</f>
        <v>44365</v>
      </c>
      <c r="AW710" s="29">
        <f>_xll.qlCalendarAdvance(Calendar,AW709,AU710,"f",,Trigger)</f>
        <v>44369</v>
      </c>
      <c r="AX710" s="29">
        <f>_xll.qlInterestRateIndexMaturity(IborIndex&amp;Tenor,AW710,Trigger)</f>
        <v>44461</v>
      </c>
      <c r="AY710" s="66">
        <f>_xll.qlIndexFixing($Z$5,AV710,TRUE,Trigger)</f>
        <v>1.2589748131169623E-2</v>
      </c>
      <c r="AZ710" s="66">
        <f>_xll.qlIndexFixing($BB$1,AV710,TRUE,Trigger)</f>
        <v>1.2596082685109276E-2</v>
      </c>
      <c r="BA710" s="188">
        <f t="shared" si="30"/>
        <v>-6.3345539396530287E-2</v>
      </c>
    </row>
    <row r="711" spans="47:53" ht="11.25" customHeight="1" x14ac:dyDescent="0.25">
      <c r="AU711" s="30" t="s">
        <v>38</v>
      </c>
      <c r="AV711" s="29">
        <f>_xll.qlInterestRateIndexFixingDate(IborIndex&amp;Tenor,AW711,Trigger)</f>
        <v>44372</v>
      </c>
      <c r="AW711" s="29">
        <f>_xll.qlCalendarAdvance(Calendar,AW710,AU711,"f",,Trigger)</f>
        <v>44376</v>
      </c>
      <c r="AX711" s="29">
        <f>_xll.qlInterestRateIndexMaturity(IborIndex&amp;Tenor,AW711,Trigger)</f>
        <v>44468</v>
      </c>
      <c r="AY711" s="66">
        <f>_xll.qlIndexFixing($Z$5,AV711,TRUE,Trigger)</f>
        <v>1.2642638383784583E-2</v>
      </c>
      <c r="AZ711" s="66">
        <f>_xll.qlIndexFixing($BB$1,AV711,TRUE,Trigger)</f>
        <v>1.2651985391854728E-2</v>
      </c>
      <c r="BA711" s="188">
        <f t="shared" si="30"/>
        <v>-9.3470080701450742E-2</v>
      </c>
    </row>
    <row r="712" spans="47:53" ht="11.25" customHeight="1" x14ac:dyDescent="0.25">
      <c r="AU712" s="30" t="s">
        <v>38</v>
      </c>
      <c r="AV712" s="29">
        <f>_xll.qlInterestRateIndexFixingDate(IborIndex&amp;Tenor,AW712,Trigger)</f>
        <v>44379</v>
      </c>
      <c r="AW712" s="29">
        <f>_xll.qlCalendarAdvance(Calendar,AW711,AU712,"f",,Trigger)</f>
        <v>44383</v>
      </c>
      <c r="AX712" s="29">
        <f>_xll.qlInterestRateIndexMaturity(IborIndex&amp;Tenor,AW712,Trigger)</f>
        <v>44475</v>
      </c>
      <c r="AY712" s="66">
        <f>_xll.qlIndexFixing($Z$5,AV712,TRUE,Trigger)</f>
        <v>1.2696270941135481E-2</v>
      </c>
      <c r="AZ712" s="66">
        <f>_xll.qlIndexFixing($BB$1,AV712,TRUE,Trigger)</f>
        <v>1.2707788607287603E-2</v>
      </c>
      <c r="BA712" s="188">
        <f t="shared" si="30"/>
        <v>-0.1151766615212213</v>
      </c>
    </row>
    <row r="713" spans="47:53" ht="11.25" customHeight="1" x14ac:dyDescent="0.25">
      <c r="AU713" s="30" t="s">
        <v>38</v>
      </c>
      <c r="AV713" s="29">
        <f>_xll.qlInterestRateIndexFixingDate(IborIndex&amp;Tenor,AW713,Trigger)</f>
        <v>44386</v>
      </c>
      <c r="AW713" s="29">
        <f>_xll.qlCalendarAdvance(Calendar,AW712,AU713,"f",,Trigger)</f>
        <v>44390</v>
      </c>
      <c r="AX713" s="29">
        <f>_xll.qlInterestRateIndexMaturity(IborIndex&amp;Tenor,AW713,Trigger)</f>
        <v>44482</v>
      </c>
      <c r="AY713" s="66">
        <f>_xll.qlIndexFixing($Z$5,AV713,TRUE,Trigger)</f>
        <v>1.2750646933572047E-2</v>
      </c>
      <c r="AZ713" s="66">
        <f>_xll.qlIndexFixing($BB$1,AV713,TRUE,Trigger)</f>
        <v>1.276347903131991E-2</v>
      </c>
      <c r="BA713" s="188">
        <f t="shared" si="30"/>
        <v>-0.12832097747862703</v>
      </c>
    </row>
    <row r="714" spans="47:53" ht="11.25" customHeight="1" x14ac:dyDescent="0.25">
      <c r="AU714" s="30" t="s">
        <v>38</v>
      </c>
      <c r="AV714" s="29">
        <f>_xll.qlInterestRateIndexFixingDate(IborIndex&amp;Tenor,AW714,Trigger)</f>
        <v>44393</v>
      </c>
      <c r="AW714" s="29">
        <f>_xll.qlCalendarAdvance(Calendar,AW713,AU714,"f",,Trigger)</f>
        <v>44397</v>
      </c>
      <c r="AX714" s="29">
        <f>_xll.qlInterestRateIndexMaturity(IborIndex&amp;Tenor,AW714,Trigger)</f>
        <v>44489</v>
      </c>
      <c r="AY714" s="66">
        <f>_xll.qlIndexFixing($Z$5,AV714,TRUE,Trigger)</f>
        <v>1.2805767434100312E-2</v>
      </c>
      <c r="AZ714" s="66">
        <f>_xll.qlIndexFixing($BB$1,AV714,TRUE,Trigger)</f>
        <v>1.2819043363117302E-2</v>
      </c>
      <c r="BA714" s="188">
        <f t="shared" si="30"/>
        <v>-0.13275929016990165</v>
      </c>
    </row>
    <row r="715" spans="47:53" ht="11.25" customHeight="1" x14ac:dyDescent="0.25">
      <c r="AU715" s="30" t="s">
        <v>38</v>
      </c>
      <c r="AV715" s="29">
        <f>_xll.qlInterestRateIndexFixingDate(IborIndex&amp;Tenor,AW715,Trigger)</f>
        <v>44400</v>
      </c>
      <c r="AW715" s="29">
        <f>_xll.qlCalendarAdvance(Calendar,AW714,AU715,"f",,Trigger)</f>
        <v>44404</v>
      </c>
      <c r="AX715" s="29">
        <f>_xll.qlInterestRateIndexMaturity(IborIndex&amp;Tenor,AW715,Trigger)</f>
        <v>44496</v>
      </c>
      <c r="AY715" s="66">
        <f>_xll.qlIndexFixing($Z$5,AV715,TRUE,Trigger)</f>
        <v>1.2861633458380005E-2</v>
      </c>
      <c r="AZ715" s="66">
        <f>_xll.qlIndexFixing($BB$1,AV715,TRUE,Trigger)</f>
        <v>1.2874468301104286E-2</v>
      </c>
      <c r="BA715" s="188">
        <f t="shared" si="30"/>
        <v>-0.12834842724280746</v>
      </c>
    </row>
    <row r="716" spans="47:53" ht="11.25" customHeight="1" x14ac:dyDescent="0.25">
      <c r="AU716" s="30" t="s">
        <v>38</v>
      </c>
      <c r="AV716" s="29">
        <f>_xll.qlInterestRateIndexFixingDate(IborIndex&amp;Tenor,AW716,Trigger)</f>
        <v>44407</v>
      </c>
      <c r="AW716" s="29">
        <f>_xll.qlCalendarAdvance(Calendar,AW715,AU716,"f",,Trigger)</f>
        <v>44411</v>
      </c>
      <c r="AX716" s="29">
        <f>_xll.qlInterestRateIndexMaturity(IborIndex&amp;Tenor,AW716,Trigger)</f>
        <v>44503</v>
      </c>
      <c r="AY716" s="66">
        <f>_xll.qlIndexFixing($Z$5,AV716,TRUE,Trigger)</f>
        <v>1.2918245964729768E-2</v>
      </c>
      <c r="AZ716" s="66">
        <f>_xll.qlIndexFixing($BB$1,AV716,TRUE,Trigger)</f>
        <v>1.2929740542971175E-2</v>
      </c>
      <c r="BA716" s="188">
        <f t="shared" si="30"/>
        <v>-0.11494578241406928</v>
      </c>
    </row>
    <row r="717" spans="47:53" ht="11.25" customHeight="1" x14ac:dyDescent="0.25">
      <c r="AU717" s="30" t="s">
        <v>38</v>
      </c>
      <c r="AV717" s="29">
        <f>_xll.qlInterestRateIndexFixingDate(IborIndex&amp;Tenor,AW717,Trigger)</f>
        <v>44414</v>
      </c>
      <c r="AW717" s="29">
        <f>_xll.qlCalendarAdvance(Calendar,AW716,AU717,"f",,Trigger)</f>
        <v>44418</v>
      </c>
      <c r="AX717" s="29">
        <f>_xll.qlInterestRateIndexMaturity(IborIndex&amp;Tenor,AW717,Trigger)</f>
        <v>44510</v>
      </c>
      <c r="AY717" s="66">
        <f>_xll.qlIndexFixing($Z$5,AV717,TRUE,Trigger)</f>
        <v>1.2975605854114992E-2</v>
      </c>
      <c r="AZ717" s="66">
        <f>_xll.qlIndexFixing($BB$1,AV717,TRUE,Trigger)</f>
        <v>1.2984846785671477E-2</v>
      </c>
      <c r="BA717" s="188">
        <f t="shared" si="30"/>
        <v>-9.2409315564853656E-2</v>
      </c>
    </row>
    <row r="718" spans="47:53" ht="11.25" customHeight="1" x14ac:dyDescent="0.25">
      <c r="AU718" s="30" t="s">
        <v>38</v>
      </c>
      <c r="AV718" s="29">
        <f>_xll.qlInterestRateIndexFixingDate(IborIndex&amp;Tenor,AW718,Trigger)</f>
        <v>44421</v>
      </c>
      <c r="AW718" s="29">
        <f>_xll.qlCalendarAdvance(Calendar,AW717,AU718,"f",,Trigger)</f>
        <v>44425</v>
      </c>
      <c r="AX718" s="29">
        <f>_xll.qlInterestRateIndexMaturity(IborIndex&amp;Tenor,AW718,Trigger)</f>
        <v>44517</v>
      </c>
      <c r="AY718" s="66">
        <f>_xll.qlIndexFixing($Z$5,AV718,TRUE,Trigger)</f>
        <v>1.3033713970153894E-2</v>
      </c>
      <c r="AZ718" s="66">
        <f>_xll.qlIndexFixing($BB$1,AV718,TRUE,Trigger)</f>
        <v>1.3039773725434934E-2</v>
      </c>
      <c r="BA718" s="188">
        <f t="shared" si="30"/>
        <v>-6.0597552810400662E-2</v>
      </c>
    </row>
    <row r="719" spans="47:53" ht="11.25" customHeight="1" x14ac:dyDescent="0.25">
      <c r="AU719" s="30" t="s">
        <v>38</v>
      </c>
      <c r="AV719" s="29">
        <f>_xll.qlInterestRateIndexFixingDate(IborIndex&amp;Tenor,AW719,Trigger)</f>
        <v>44428</v>
      </c>
      <c r="AW719" s="29">
        <f>_xll.qlCalendarAdvance(Calendar,AW718,AU719,"f",,Trigger)</f>
        <v>44432</v>
      </c>
      <c r="AX719" s="29">
        <f>_xll.qlInterestRateIndexMaturity(IborIndex&amp;Tenor,AW719,Trigger)</f>
        <v>44524</v>
      </c>
      <c r="AY719" s="66">
        <f>_xll.qlIndexFixing($Z$5,AV719,TRUE,Trigger)</f>
        <v>1.3092571099108833E-2</v>
      </c>
      <c r="AZ719" s="66">
        <f>_xll.qlIndexFixing($BB$1,AV719,TRUE,Trigger)</f>
        <v>1.3094508057772729E-2</v>
      </c>
      <c r="BA719" s="188">
        <f t="shared" si="30"/>
        <v>-1.9369586638957881E-2</v>
      </c>
    </row>
    <row r="720" spans="47:53" ht="11.25" customHeight="1" x14ac:dyDescent="0.25">
      <c r="AU720" s="30" t="s">
        <v>38</v>
      </c>
      <c r="AV720" s="29">
        <f>_xll.qlInterestRateIndexFixingDate(IborIndex&amp;Tenor,AW720,Trigger)</f>
        <v>44435</v>
      </c>
      <c r="AW720" s="29">
        <f>_xll.qlCalendarAdvance(Calendar,AW719,AU720,"f",,Trigger)</f>
        <v>44439</v>
      </c>
      <c r="AX720" s="29">
        <f>_xll.qlInterestRateIndexMaturity(IborIndex&amp;Tenor,AW720,Trigger)</f>
        <v>44530</v>
      </c>
      <c r="AY720" s="66">
        <f>_xll.qlIndexFixing($Z$5,AV720,TRUE,Trigger)</f>
        <v>1.314770422649887E-2</v>
      </c>
      <c r="AZ720" s="66">
        <f>_xll.qlIndexFixing($BB$1,AV720,TRUE,Trigger)</f>
        <v>1.3144943490491596E-2</v>
      </c>
      <c r="BA720" s="188">
        <f t="shared" si="30"/>
        <v>2.7607360072734455E-2</v>
      </c>
    </row>
    <row r="721" spans="47:53" ht="11.25" customHeight="1" x14ac:dyDescent="0.25">
      <c r="AU721" s="30" t="s">
        <v>38</v>
      </c>
      <c r="AV721" s="29">
        <f>_xll.qlInterestRateIndexFixingDate(IborIndex&amp;Tenor,AW721,Trigger)</f>
        <v>44442</v>
      </c>
      <c r="AW721" s="29">
        <f>_xll.qlCalendarAdvance(Calendar,AW720,AU721,"f",,Trigger)</f>
        <v>44446</v>
      </c>
      <c r="AX721" s="29">
        <f>_xll.qlInterestRateIndexMaturity(IborIndex&amp;Tenor,AW721,Trigger)</f>
        <v>44537</v>
      </c>
      <c r="AY721" s="66">
        <f>_xll.qlIndexFixing($Z$5,AV721,TRUE,Trigger)</f>
        <v>1.3207663548903553E-2</v>
      </c>
      <c r="AZ721" s="66">
        <f>_xll.qlIndexFixing($BB$1,AV721,TRUE,Trigger)</f>
        <v>1.3199267897726203E-2</v>
      </c>
      <c r="BA721" s="188">
        <f t="shared" si="30"/>
        <v>8.3956511773494724E-2</v>
      </c>
    </row>
    <row r="722" spans="47:53" ht="11.25" customHeight="1" x14ac:dyDescent="0.25">
      <c r="AU722" s="30" t="s">
        <v>38</v>
      </c>
      <c r="AV722" s="29">
        <f>_xll.qlInterestRateIndexFixingDate(IborIndex&amp;Tenor,AW722,Trigger)</f>
        <v>44449</v>
      </c>
      <c r="AW722" s="29">
        <f>_xll.qlCalendarAdvance(Calendar,AW721,AU722,"f",,Trigger)</f>
        <v>44453</v>
      </c>
      <c r="AX722" s="29">
        <f>_xll.qlInterestRateIndexMaturity(IborIndex&amp;Tenor,AW722,Trigger)</f>
        <v>44544</v>
      </c>
      <c r="AY722" s="66">
        <f>_xll.qlIndexFixing($Z$5,AV722,TRUE,Trigger)</f>
        <v>1.3267223527854987E-2</v>
      </c>
      <c r="AZ722" s="66">
        <f>_xll.qlIndexFixing($BB$1,AV722,TRUE,Trigger)</f>
        <v>1.3253371184835524E-2</v>
      </c>
      <c r="BA722" s="188">
        <f t="shared" si="30"/>
        <v>0.13852343019463489</v>
      </c>
    </row>
    <row r="723" spans="47:53" ht="11.25" customHeight="1" x14ac:dyDescent="0.25">
      <c r="AU723" s="30" t="s">
        <v>38</v>
      </c>
      <c r="AV723" s="29">
        <f>_xll.qlInterestRateIndexFixingDate(IborIndex&amp;Tenor,AW723,Trigger)</f>
        <v>44456</v>
      </c>
      <c r="AW723" s="29">
        <f>_xll.qlCalendarAdvance(Calendar,AW722,AU723,"f",,Trigger)</f>
        <v>44460</v>
      </c>
      <c r="AX723" s="29">
        <f>_xll.qlInterestRateIndexMaturity(IborIndex&amp;Tenor,AW723,Trigger)</f>
        <v>44551</v>
      </c>
      <c r="AY723" s="66">
        <f>_xll.qlIndexFixing($Z$5,AV723,TRUE,Trigger)</f>
        <v>1.3326366253826999E-2</v>
      </c>
      <c r="AZ723" s="66">
        <f>_xll.qlIndexFixing($BB$1,AV723,TRUE,Trigger)</f>
        <v>1.3307253336225877E-2</v>
      </c>
      <c r="BA723" s="188">
        <f t="shared" si="30"/>
        <v>0.19112917601121771</v>
      </c>
    </row>
    <row r="724" spans="47:53" ht="11.25" customHeight="1" x14ac:dyDescent="0.25">
      <c r="AU724" s="30" t="s">
        <v>38</v>
      </c>
      <c r="AV724" s="29">
        <f>_xll.qlInterestRateIndexFixingDate(IborIndex&amp;Tenor,AW724,Trigger)</f>
        <v>44463</v>
      </c>
      <c r="AW724" s="29">
        <f>_xll.qlCalendarAdvance(Calendar,AW723,AU724,"f",,Trigger)</f>
        <v>44467</v>
      </c>
      <c r="AX724" s="29">
        <f>_xll.qlInterestRateIndexMaturity(IborIndex&amp;Tenor,AW724,Trigger)</f>
        <v>44558</v>
      </c>
      <c r="AY724" s="66">
        <f>_xll.qlIndexFixing($Z$5,AV724,TRUE,Trigger)</f>
        <v>1.3385085750216642E-2</v>
      </c>
      <c r="AZ724" s="66">
        <f>_xll.qlIndexFixing($BB$1,AV724,TRUE,Trigger)</f>
        <v>1.336091434286976E-2</v>
      </c>
      <c r="BA724" s="188">
        <f t="shared" si="30"/>
        <v>0.24171407346881835</v>
      </c>
    </row>
    <row r="725" spans="47:53" ht="11.25" customHeight="1" x14ac:dyDescent="0.25">
      <c r="AU725" s="30" t="s">
        <v>38</v>
      </c>
      <c r="AV725" s="29">
        <f>_xll.qlInterestRateIndexFixingDate(IborIndex&amp;Tenor,AW725,Trigger)</f>
        <v>44470</v>
      </c>
      <c r="AW725" s="29">
        <f>_xll.qlCalendarAdvance(Calendar,AW724,AU725,"f",,Trigger)</f>
        <v>44474</v>
      </c>
      <c r="AX725" s="29">
        <f>_xll.qlInterestRateIndexMaturity(IborIndex&amp;Tenor,AW725,Trigger)</f>
        <v>44566</v>
      </c>
      <c r="AY725" s="66">
        <f>_xll.qlIndexFixing($Z$5,AV725,TRUE,Trigger)</f>
        <v>1.3447706009759116E-2</v>
      </c>
      <c r="AZ725" s="66">
        <f>_xll.qlIndexFixing($BB$1,AV725,TRUE,Trigger)</f>
        <v>1.3418378123208511E-2</v>
      </c>
      <c r="BA725" s="188">
        <f t="shared" si="30"/>
        <v>0.29327886550604632</v>
      </c>
    </row>
    <row r="726" spans="47:53" ht="11.25" customHeight="1" x14ac:dyDescent="0.25">
      <c r="AU726" s="30" t="s">
        <v>38</v>
      </c>
      <c r="AV726" s="29">
        <f>_xll.qlInterestRateIndexFixingDate(IborIndex&amp;Tenor,AW726,Trigger)</f>
        <v>44477</v>
      </c>
      <c r="AW726" s="29">
        <f>_xll.qlCalendarAdvance(Calendar,AW725,AU726,"f",,Trigger)</f>
        <v>44481</v>
      </c>
      <c r="AX726" s="29">
        <f>_xll.qlInterestRateIndexMaturity(IborIndex&amp;Tenor,AW726,Trigger)</f>
        <v>44573</v>
      </c>
      <c r="AY726" s="66">
        <f>_xll.qlIndexFixing($Z$5,AV726,TRUE,Trigger)</f>
        <v>1.350553103583698E-2</v>
      </c>
      <c r="AZ726" s="66">
        <f>_xll.qlIndexFixing($BB$1,AV726,TRUE,Trigger)</f>
        <v>1.3471582998903234E-2</v>
      </c>
      <c r="BA726" s="188">
        <f t="shared" si="30"/>
        <v>0.3394803693374665</v>
      </c>
    </row>
    <row r="727" spans="47:53" ht="11.25" customHeight="1" x14ac:dyDescent="0.25">
      <c r="AU727" s="30" t="s">
        <v>38</v>
      </c>
      <c r="AV727" s="29">
        <f>_xll.qlInterestRateIndexFixingDate(IborIndex&amp;Tenor,AW727,Trigger)</f>
        <v>44484</v>
      </c>
      <c r="AW727" s="29">
        <f>_xll.qlCalendarAdvance(Calendar,AW726,AU727,"f",,Trigger)</f>
        <v>44488</v>
      </c>
      <c r="AX727" s="29">
        <f>_xll.qlInterestRateIndexMaturity(IborIndex&amp;Tenor,AW727,Trigger)</f>
        <v>44580</v>
      </c>
      <c r="AY727" s="66">
        <f>_xll.qlIndexFixing($Z$5,AV727,TRUE,Trigger)</f>
        <v>1.3562914466913408E-2</v>
      </c>
      <c r="AZ727" s="66">
        <f>_xll.qlIndexFixing($BB$1,AV727,TRUE,Trigger)</f>
        <v>1.352456670190649E-2</v>
      </c>
      <c r="BA727" s="188">
        <f t="shared" si="30"/>
        <v>0.38347765006918266</v>
      </c>
    </row>
    <row r="728" spans="47:53" ht="11.25" customHeight="1" x14ac:dyDescent="0.25">
      <c r="AU728" s="30" t="s">
        <v>38</v>
      </c>
      <c r="AV728" s="29">
        <f>_xll.qlInterestRateIndexFixingDate(IborIndex&amp;Tenor,AW728,Trigger)</f>
        <v>44491</v>
      </c>
      <c r="AW728" s="29">
        <f>_xll.qlCalendarAdvance(Calendar,AW727,AU728,"f",,Trigger)</f>
        <v>44495</v>
      </c>
      <c r="AX728" s="29">
        <f>_xll.qlInterestRateIndexMaturity(IborIndex&amp;Tenor,AW728,Trigger)</f>
        <v>44587</v>
      </c>
      <c r="AY728" s="66">
        <f>_xll.qlIndexFixing($Z$5,AV728,TRUE,Trigger)</f>
        <v>1.361985032510152E-2</v>
      </c>
      <c r="AZ728" s="66">
        <f>_xll.qlIndexFixing($BB$1,AV728,TRUE,Trigger)</f>
        <v>1.3577329223243719E-2</v>
      </c>
      <c r="BA728" s="188">
        <f t="shared" si="30"/>
        <v>0.42521101857800198</v>
      </c>
    </row>
    <row r="729" spans="47:53" ht="11.25" customHeight="1" x14ac:dyDescent="0.25">
      <c r="AU729" s="30" t="s">
        <v>38</v>
      </c>
      <c r="AV729" s="29">
        <f>_xll.qlInterestRateIndexFixingDate(IborIndex&amp;Tenor,AW729,Trigger)</f>
        <v>44498</v>
      </c>
      <c r="AW729" s="29">
        <f>_xll.qlCalendarAdvance(Calendar,AW728,AU729,"f",,Trigger)</f>
        <v>44502</v>
      </c>
      <c r="AX729" s="29">
        <f>_xll.qlInterestRateIndexMaturity(IborIndex&amp;Tenor,AW729,Trigger)</f>
        <v>44594</v>
      </c>
      <c r="AY729" s="66">
        <f>_xll.qlIndexFixing($Z$5,AV729,TRUE,Trigger)</f>
        <v>1.3676332632317201E-2</v>
      </c>
      <c r="AZ729" s="66">
        <f>_xll.qlIndexFixing($BB$1,AV729,TRUE,Trigger)</f>
        <v>1.36298705539812E-2</v>
      </c>
      <c r="BA729" s="188">
        <f t="shared" si="30"/>
        <v>0.46462078336001467</v>
      </c>
    </row>
    <row r="730" spans="47:53" ht="11.25" customHeight="1" x14ac:dyDescent="0.25">
      <c r="AU730" s="30" t="s">
        <v>38</v>
      </c>
      <c r="AV730" s="29">
        <f>_xll.qlInterestRateIndexFixingDate(IborIndex&amp;Tenor,AW730,Trigger)</f>
        <v>44505</v>
      </c>
      <c r="AW730" s="29">
        <f>_xll.qlCalendarAdvance(Calendar,AW729,AU730,"f",,Trigger)</f>
        <v>44509</v>
      </c>
      <c r="AX730" s="29">
        <f>_xll.qlInterestRateIndexMaturity(IborIndex&amp;Tenor,AW730,Trigger)</f>
        <v>44601</v>
      </c>
      <c r="AY730" s="66">
        <f>_xll.qlIndexFixing($Z$5,AV730,TRUE,Trigger)</f>
        <v>1.3732355410293004E-2</v>
      </c>
      <c r="AZ730" s="66">
        <f>_xll.qlIndexFixing($BB$1,AV730,TRUE,Trigger)</f>
        <v>1.3682190685219964E-2</v>
      </c>
      <c r="BA730" s="188">
        <f t="shared" si="30"/>
        <v>0.50164725073039917</v>
      </c>
    </row>
    <row r="731" spans="47:53" ht="11.25" customHeight="1" x14ac:dyDescent="0.25">
      <c r="AU731" s="30" t="s">
        <v>38</v>
      </c>
      <c r="AV731" s="29">
        <f>_xll.qlInterestRateIndexFixingDate(IborIndex&amp;Tenor,AW731,Trigger)</f>
        <v>44512</v>
      </c>
      <c r="AW731" s="29">
        <f>_xll.qlCalendarAdvance(Calendar,AW730,AU731,"f",,Trigger)</f>
        <v>44516</v>
      </c>
      <c r="AX731" s="29">
        <f>_xll.qlInterestRateIndexMaturity(IborIndex&amp;Tenor,AW731,Trigger)</f>
        <v>44608</v>
      </c>
      <c r="AY731" s="66">
        <f>_xll.qlIndexFixing($Z$5,AV731,TRUE,Trigger)</f>
        <v>1.3787912680580758E-2</v>
      </c>
      <c r="AZ731" s="66">
        <f>_xll.qlIndexFixing($BB$1,AV731,TRUE,Trigger)</f>
        <v>1.3734289608099271E-2</v>
      </c>
      <c r="BA731" s="188">
        <f t="shared" si="30"/>
        <v>0.53623072481487</v>
      </c>
    </row>
    <row r="732" spans="47:53" ht="11.25" customHeight="1" x14ac:dyDescent="0.25">
      <c r="AU732" s="30" t="s">
        <v>38</v>
      </c>
      <c r="AV732" s="29">
        <f>_xll.qlInterestRateIndexFixingDate(IborIndex&amp;Tenor,AW732,Trigger)</f>
        <v>44519</v>
      </c>
      <c r="AW732" s="29">
        <f>_xll.qlCalendarAdvance(Calendar,AW731,AU732,"f",,Trigger)</f>
        <v>44523</v>
      </c>
      <c r="AX732" s="29">
        <f>_xll.qlInterestRateIndexMaturity(IborIndex&amp;Tenor,AW732,Trigger)</f>
        <v>44615</v>
      </c>
      <c r="AY732" s="66">
        <f>_xll.qlIndexFixing($Z$5,AV732,TRUE,Trigger)</f>
        <v>1.3842998464555912E-2</v>
      </c>
      <c r="AZ732" s="66">
        <f>_xll.qlIndexFixing($BB$1,AV732,TRUE,Trigger)</f>
        <v>1.3786167313796614E-2</v>
      </c>
      <c r="BA732" s="188">
        <f t="shared" si="30"/>
        <v>0.56831150759297655</v>
      </c>
    </row>
    <row r="733" spans="47:53" ht="11.25" customHeight="1" x14ac:dyDescent="0.25">
      <c r="AU733" s="30" t="s">
        <v>38</v>
      </c>
      <c r="AV733" s="29">
        <f>_xll.qlInterestRateIndexFixingDate(IborIndex&amp;Tenor,AW733,Trigger)</f>
        <v>44526</v>
      </c>
      <c r="AW733" s="29">
        <f>_xll.qlCalendarAdvance(Calendar,AW732,AU733,"f",,Trigger)</f>
        <v>44530</v>
      </c>
      <c r="AX733" s="29">
        <f>_xll.qlInterestRateIndexMaturity(IborIndex&amp;Tenor,AW733,Trigger)</f>
        <v>44620</v>
      </c>
      <c r="AY733" s="66">
        <f>_xll.qlIndexFixing($Z$5,AV733,TRUE,Trigger)</f>
        <v>1.3889449386242703E-2</v>
      </c>
      <c r="AZ733" s="66">
        <f>_xll.qlIndexFixing($BB$1,AV733,TRUE,Trigger)</f>
        <v>1.3829995823430252E-2</v>
      </c>
      <c r="BA733" s="188">
        <f t="shared" si="30"/>
        <v>0.594535628124504</v>
      </c>
    </row>
    <row r="734" spans="47:53" ht="11.25" customHeight="1" x14ac:dyDescent="0.25">
      <c r="AU734" s="30" t="s">
        <v>38</v>
      </c>
      <c r="AV734" s="29">
        <f>_xll.qlInterestRateIndexFixingDate(IborIndex&amp;Tenor,AW734,Trigger)</f>
        <v>44533</v>
      </c>
      <c r="AW734" s="29">
        <f>_xll.qlCalendarAdvance(Calendar,AW733,AU734,"f",,Trigger)</f>
        <v>44537</v>
      </c>
      <c r="AX734" s="29">
        <f>_xll.qlInterestRateIndexMaturity(IborIndex&amp;Tenor,AW734,Trigger)</f>
        <v>44627</v>
      </c>
      <c r="AY734" s="66">
        <f>_xll.qlIndexFixing($Z$5,AV734,TRUE,Trigger)</f>
        <v>1.3943641354392966E-2</v>
      </c>
      <c r="AZ734" s="66">
        <f>_xll.qlIndexFixing($BB$1,AV734,TRUE,Trigger)</f>
        <v>1.3881458720108597E-2</v>
      </c>
      <c r="BA734" s="188">
        <f t="shared" si="30"/>
        <v>0.62182634284368987</v>
      </c>
    </row>
    <row r="735" spans="47:53" ht="11.25" customHeight="1" x14ac:dyDescent="0.25">
      <c r="AU735" s="30" t="s">
        <v>38</v>
      </c>
      <c r="AV735" s="29">
        <f>_xll.qlInterestRateIndexFixingDate(IborIndex&amp;Tenor,AW735,Trigger)</f>
        <v>44540</v>
      </c>
      <c r="AW735" s="29">
        <f>_xll.qlCalendarAdvance(Calendar,AW734,AU735,"f",,Trigger)</f>
        <v>44544</v>
      </c>
      <c r="AX735" s="29">
        <f>_xll.qlInterestRateIndexMaturity(IborIndex&amp;Tenor,AW735,Trigger)</f>
        <v>44634</v>
      </c>
      <c r="AY735" s="66">
        <f>_xll.qlIndexFixing($Z$5,AV735,TRUE,Trigger)</f>
        <v>1.3997344775263265E-2</v>
      </c>
      <c r="AZ735" s="66">
        <f>_xll.qlIndexFixing($BB$1,AV735,TRUE,Trigger)</f>
        <v>1.3932700377027984E-2</v>
      </c>
      <c r="BA735" s="188">
        <f t="shared" si="30"/>
        <v>0.64644398235280676</v>
      </c>
    </row>
    <row r="736" spans="47:53" ht="11.25" customHeight="1" x14ac:dyDescent="0.25">
      <c r="AU736" s="30" t="s">
        <v>38</v>
      </c>
      <c r="AV736" s="29">
        <f>_xll.qlInterestRateIndexFixingDate(IborIndex&amp;Tenor,AW736,Trigger)</f>
        <v>44547</v>
      </c>
      <c r="AW736" s="29">
        <f>_xll.qlCalendarAdvance(Calendar,AW735,AU736,"f",,Trigger)</f>
        <v>44551</v>
      </c>
      <c r="AX736" s="29">
        <f>_xll.qlInterestRateIndexMaturity(IborIndex&amp;Tenor,AW736,Trigger)</f>
        <v>44641</v>
      </c>
      <c r="AY736" s="66">
        <f>_xll.qlIndexFixing($Z$5,AV736,TRUE,Trigger)</f>
        <v>1.4050553670532651E-2</v>
      </c>
      <c r="AZ736" s="66">
        <f>_xll.qlIndexFixing($BB$1,AV736,TRUE,Trigger)</f>
        <v>1.3983720785700093E-2</v>
      </c>
      <c r="BA736" s="188">
        <f t="shared" si="30"/>
        <v>0.66832884832557227</v>
      </c>
    </row>
    <row r="737" spans="47:53" ht="11.25" customHeight="1" x14ac:dyDescent="0.25">
      <c r="AU737" s="30" t="s">
        <v>38</v>
      </c>
      <c r="AV737" s="29">
        <f>_xll.qlInterestRateIndexFixingDate(IborIndex&amp;Tenor,AW737,Trigger)</f>
        <v>44554</v>
      </c>
      <c r="AW737" s="29">
        <f>_xll.qlCalendarAdvance(Calendar,AW736,AU737,"f",,Trigger)</f>
        <v>44558</v>
      </c>
      <c r="AX737" s="29">
        <f>_xll.qlInterestRateIndexMaturity(IborIndex&amp;Tenor,AW737,Trigger)</f>
        <v>44648</v>
      </c>
      <c r="AY737" s="66">
        <f>_xll.qlIndexFixing($Z$5,AV737,TRUE,Trigger)</f>
        <v>1.4103262061746058E-2</v>
      </c>
      <c r="AZ737" s="66">
        <f>_xll.qlIndexFixing($BB$1,AV737,TRUE,Trigger)</f>
        <v>1.403451993767213E-2</v>
      </c>
      <c r="BA737" s="188">
        <f t="shared" si="30"/>
        <v>0.68742124073928323</v>
      </c>
    </row>
    <row r="738" spans="47:53" ht="11.25" customHeight="1" x14ac:dyDescent="0.25">
      <c r="AU738" s="30" t="s">
        <v>38</v>
      </c>
      <c r="AV738" s="29">
        <f>_xll.qlInterestRateIndexFixingDate(IborIndex&amp;Tenor,AW738,Trigger)</f>
        <v>44561</v>
      </c>
      <c r="AW738" s="29">
        <f>_xll.qlCalendarAdvance(Calendar,AW737,AU738,"f",,Trigger)</f>
        <v>44565</v>
      </c>
      <c r="AX738" s="29">
        <f>_xll.qlInterestRateIndexMaturity(IborIndex&amp;Tenor,AW738,Trigger)</f>
        <v>44655</v>
      </c>
      <c r="AY738" s="66">
        <f>_xll.qlIndexFixing($Z$5,AV738,TRUE,Trigger)</f>
        <v>1.4155463970319637E-2</v>
      </c>
      <c r="AZ738" s="66">
        <f>_xll.qlIndexFixing($BB$1,AV738,TRUE,Trigger)</f>
        <v>1.4085097824525938E-2</v>
      </c>
      <c r="BA738" s="188">
        <f t="shared" si="30"/>
        <v>0.7036614579369882</v>
      </c>
    </row>
    <row r="739" spans="47:53" ht="11.25" customHeight="1" x14ac:dyDescent="0.25">
      <c r="AU739" s="30" t="s">
        <v>38</v>
      </c>
      <c r="AV739" s="29">
        <f>_xll.qlInterestRateIndexFixingDate(IborIndex&amp;Tenor,AW739,Trigger)</f>
        <v>44568</v>
      </c>
      <c r="AW739" s="29">
        <f>_xll.qlCalendarAdvance(Calendar,AW738,AU739,"f",,Trigger)</f>
        <v>44572</v>
      </c>
      <c r="AX739" s="29">
        <f>_xll.qlInterestRateIndexMaturity(IborIndex&amp;Tenor,AW739,Trigger)</f>
        <v>44662</v>
      </c>
      <c r="AY739" s="66">
        <f>_xll.qlIndexFixing($Z$5,AV739,TRUE,Trigger)</f>
        <v>1.420715341755141E-2</v>
      </c>
      <c r="AZ739" s="66">
        <f>_xll.qlIndexFixing($BB$1,AV739,TRUE,Trigger)</f>
        <v>1.4135454437882444E-2</v>
      </c>
      <c r="BA739" s="188">
        <f t="shared" si="30"/>
        <v>0.7169897966896599</v>
      </c>
    </row>
    <row r="740" spans="47:53" ht="11.25" customHeight="1" x14ac:dyDescent="0.25">
      <c r="AU740" s="30" t="s">
        <v>38</v>
      </c>
      <c r="AV740" s="29">
        <f>_xll.qlInterestRateIndexFixingDate(IborIndex&amp;Tenor,AW740,Trigger)</f>
        <v>44575</v>
      </c>
      <c r="AW740" s="29">
        <f>_xll.qlCalendarAdvance(Calendar,AW739,AU740,"f",,Trigger)</f>
        <v>44579</v>
      </c>
      <c r="AX740" s="29">
        <f>_xll.qlInterestRateIndexMaturity(IborIndex&amp;Tenor,AW740,Trigger)</f>
        <v>44670</v>
      </c>
      <c r="AY740" s="66">
        <f>_xll.qlIndexFixing($Z$5,AV740,TRUE,Trigger)</f>
        <v>1.4262160791410811E-2</v>
      </c>
      <c r="AZ740" s="66">
        <f>_xll.qlIndexFixing($BB$1,AV740,TRUE,Trigger)</f>
        <v>1.4189407542274905E-2</v>
      </c>
      <c r="BA740" s="188">
        <f t="shared" si="30"/>
        <v>0.72753249135906406</v>
      </c>
    </row>
    <row r="741" spans="47:53" ht="11.25" customHeight="1" x14ac:dyDescent="0.25">
      <c r="AU741" s="30" t="s">
        <v>38</v>
      </c>
      <c r="AV741" s="29">
        <f>_xll.qlInterestRateIndexFixingDate(IborIndex&amp;Tenor,AW741,Trigger)</f>
        <v>44582</v>
      </c>
      <c r="AW741" s="29">
        <f>_xll.qlCalendarAdvance(Calendar,AW740,AU741,"f",,Trigger)</f>
        <v>44586</v>
      </c>
      <c r="AX741" s="29">
        <f>_xll.qlInterestRateIndexMaturity(IborIndex&amp;Tenor,AW741,Trigger)</f>
        <v>44676</v>
      </c>
      <c r="AY741" s="66">
        <f>_xll.qlIndexFixing($Z$5,AV741,TRUE,Trigger)</f>
        <v>1.430897101262385E-2</v>
      </c>
      <c r="AZ741" s="66">
        <f>_xll.qlIndexFixing($BB$1,AV741,TRUE,Trigger)</f>
        <v>1.4235503810763106E-2</v>
      </c>
      <c r="BA741" s="188">
        <f t="shared" si="30"/>
        <v>0.73467201860744069</v>
      </c>
    </row>
    <row r="742" spans="47:53" ht="11.25" customHeight="1" x14ac:dyDescent="0.25">
      <c r="AU742" s="30" t="s">
        <v>38</v>
      </c>
      <c r="AV742" s="29">
        <f>_xll.qlInterestRateIndexFixingDate(IborIndex&amp;Tenor,AW742,Trigger)</f>
        <v>44589</v>
      </c>
      <c r="AW742" s="29">
        <f>_xll.qlCalendarAdvance(Calendar,AW741,AU742,"f",,Trigger)</f>
        <v>44593</v>
      </c>
      <c r="AX742" s="29">
        <f>_xll.qlInterestRateIndexMaturity(IborIndex&amp;Tenor,AW742,Trigger)</f>
        <v>44683</v>
      </c>
      <c r="AY742" s="66">
        <f>_xll.qlIndexFixing($Z$5,AV742,TRUE,Trigger)</f>
        <v>1.4359087202528542E-2</v>
      </c>
      <c r="AZ742" s="66">
        <f>_xll.qlIndexFixing($BB$1,AV742,TRUE,Trigger)</f>
        <v>1.4285196553711188E-2</v>
      </c>
      <c r="BA742" s="188">
        <f t="shared" si="30"/>
        <v>0.73890648817354077</v>
      </c>
    </row>
    <row r="743" spans="47:53" ht="11.25" customHeight="1" x14ac:dyDescent="0.25">
      <c r="AU743" s="30" t="s">
        <v>38</v>
      </c>
      <c r="AV743" s="29">
        <f>_xll.qlInterestRateIndexFixingDate(IborIndex&amp;Tenor,AW743,Trigger)</f>
        <v>44596</v>
      </c>
      <c r="AW743" s="29">
        <f>_xll.qlCalendarAdvance(Calendar,AW742,AU743,"f",,Trigger)</f>
        <v>44600</v>
      </c>
      <c r="AX743" s="29">
        <f>_xll.qlInterestRateIndexMaturity(IborIndex&amp;Tenor,AW743,Trigger)</f>
        <v>44690</v>
      </c>
      <c r="AY743" s="66">
        <f>_xll.qlIndexFixing($Z$5,AV743,TRUE,Trigger)</f>
        <v>1.4408667015236354E-2</v>
      </c>
      <c r="AZ743" s="66">
        <f>_xll.qlIndexFixing($BB$1,AV743,TRUE,Trigger)</f>
        <v>1.4334667990007155E-2</v>
      </c>
      <c r="BA743" s="188">
        <f t="shared" si="30"/>
        <v>0.73999025229198878</v>
      </c>
    </row>
    <row r="744" spans="47:53" ht="11.25" customHeight="1" x14ac:dyDescent="0.25">
      <c r="AU744" s="30" t="s">
        <v>38</v>
      </c>
      <c r="AV744" s="29">
        <f>_xll.qlInterestRateIndexFixingDate(IborIndex&amp;Tenor,AW744,Trigger)</f>
        <v>44603</v>
      </c>
      <c r="AW744" s="29">
        <f>_xll.qlCalendarAdvance(Calendar,AW743,AU744,"f",,Trigger)</f>
        <v>44607</v>
      </c>
      <c r="AX744" s="29">
        <f>_xll.qlInterestRateIndexMaturity(IborIndex&amp;Tenor,AW744,Trigger)</f>
        <v>44697</v>
      </c>
      <c r="AY744" s="66">
        <f>_xll.qlIndexFixing($Z$5,AV744,TRUE,Trigger)</f>
        <v>1.4457704471560362E-2</v>
      </c>
      <c r="AZ744" s="66">
        <f>_xll.qlIndexFixing($BB$1,AV744,TRUE,Trigger)</f>
        <v>1.4383918111452232E-2</v>
      </c>
      <c r="BA744" s="188">
        <f t="shared" si="30"/>
        <v>0.73786360108130111</v>
      </c>
    </row>
    <row r="745" spans="47:53" ht="11.25" customHeight="1" x14ac:dyDescent="0.25">
      <c r="AU745" s="30" t="s">
        <v>38</v>
      </c>
      <c r="AV745" s="29">
        <f>_xll.qlInterestRateIndexFixingDate(IborIndex&amp;Tenor,AW745,Trigger)</f>
        <v>44610</v>
      </c>
      <c r="AW745" s="29">
        <f>_xll.qlCalendarAdvance(Calendar,AW744,AU745,"f",,Trigger)</f>
        <v>44614</v>
      </c>
      <c r="AX745" s="29">
        <f>_xll.qlInterestRateIndexMaturity(IborIndex&amp;Tenor,AW745,Trigger)</f>
        <v>44704</v>
      </c>
      <c r="AY745" s="66">
        <f>_xll.qlIndexFixing($Z$5,AV745,TRUE,Trigger)</f>
        <v>1.4506193592240813E-2</v>
      </c>
      <c r="AZ745" s="66">
        <f>_xll.qlIndexFixing($BB$1,AV745,TRUE,Trigger)</f>
        <v>1.4432946909887612E-2</v>
      </c>
      <c r="BA745" s="188">
        <f t="shared" si="30"/>
        <v>0.73246682353200754</v>
      </c>
    </row>
    <row r="746" spans="47:53" ht="11.25" customHeight="1" x14ac:dyDescent="0.25">
      <c r="AU746" s="30" t="s">
        <v>38</v>
      </c>
      <c r="AV746" s="29">
        <f>_xll.qlInterestRateIndexFixingDate(IborIndex&amp;Tenor,AW746,Trigger)</f>
        <v>44617</v>
      </c>
      <c r="AW746" s="29">
        <f>_xll.qlCalendarAdvance(Calendar,AW745,AU746,"f",,Trigger)</f>
        <v>44621</v>
      </c>
      <c r="AX746" s="29">
        <f>_xll.qlInterestRateIndexMaturity(IborIndex&amp;Tenor,AW746,Trigger)</f>
        <v>44713</v>
      </c>
      <c r="AY746" s="66">
        <f>_xll.qlIndexFixing($Z$5,AV746,TRUE,Trigger)</f>
        <v>1.4561345000000924E-2</v>
      </c>
      <c r="AZ746" s="66">
        <f>_xll.qlIndexFixing($BB$1,AV746,TRUE,Trigger)</f>
        <v>1.4489222537349267E-2</v>
      </c>
      <c r="BA746" s="188">
        <f t="shared" si="30"/>
        <v>0.72122462651657426</v>
      </c>
    </row>
    <row r="747" spans="47:53" ht="11.25" customHeight="1" x14ac:dyDescent="0.25">
      <c r="AU747" s="30" t="s">
        <v>38</v>
      </c>
      <c r="AV747" s="29">
        <f>_xll.qlInterestRateIndexFixingDate(IborIndex&amp;Tenor,AW747,Trigger)</f>
        <v>44624</v>
      </c>
      <c r="AW747" s="29">
        <f>_xll.qlCalendarAdvance(Calendar,AW746,AU747,"f",,Trigger)</f>
        <v>44628</v>
      </c>
      <c r="AX747" s="29">
        <f>_xll.qlInterestRateIndexMaturity(IborIndex&amp;Tenor,AW747,Trigger)</f>
        <v>44720</v>
      </c>
      <c r="AY747" s="66">
        <f>_xll.qlIndexFixing($Z$5,AV747,TRUE,Trigger)</f>
        <v>1.4608640959547094E-2</v>
      </c>
      <c r="AZ747" s="66">
        <f>_xll.qlIndexFixing($BB$1,AV747,TRUE,Trigger)</f>
        <v>1.4537780951943764E-2</v>
      </c>
      <c r="BA747" s="188">
        <f t="shared" si="30"/>
        <v>0.70860007603330133</v>
      </c>
    </row>
    <row r="748" spans="47:53" ht="11.25" customHeight="1" x14ac:dyDescent="0.25">
      <c r="AU748" s="30" t="s">
        <v>38</v>
      </c>
      <c r="AV748" s="29">
        <f>_xll.qlInterestRateIndexFixingDate(IborIndex&amp;Tenor,AW748,Trigger)</f>
        <v>44631</v>
      </c>
      <c r="AW748" s="29">
        <f>_xll.qlCalendarAdvance(Calendar,AW747,AU748,"f",,Trigger)</f>
        <v>44635</v>
      </c>
      <c r="AX748" s="29">
        <f>_xll.qlInterestRateIndexMaturity(IborIndex&amp;Tenor,AW748,Trigger)</f>
        <v>44727</v>
      </c>
      <c r="AY748" s="66">
        <f>_xll.qlIndexFixing($Z$5,AV748,TRUE,Trigger)</f>
        <v>1.4655369757380018E-2</v>
      </c>
      <c r="AZ748" s="66">
        <f>_xll.qlIndexFixing($BB$1,AV748,TRUE,Trigger)</f>
        <v>1.4586118013268635E-2</v>
      </c>
      <c r="BA748" s="188">
        <f t="shared" si="30"/>
        <v>0.69251744111382962</v>
      </c>
    </row>
    <row r="749" spans="47:53" ht="11.25" customHeight="1" x14ac:dyDescent="0.25">
      <c r="AU749" s="30" t="s">
        <v>38</v>
      </c>
      <c r="AV749" s="29">
        <f>_xll.qlInterestRateIndexFixingDate(IborIndex&amp;Tenor,AW749,Trigger)</f>
        <v>44638</v>
      </c>
      <c r="AW749" s="29">
        <f>_xll.qlCalendarAdvance(Calendar,AW748,AU749,"f",,Trigger)</f>
        <v>44642</v>
      </c>
      <c r="AX749" s="29">
        <f>_xll.qlInterestRateIndexMaturity(IborIndex&amp;Tenor,AW749,Trigger)</f>
        <v>44734</v>
      </c>
      <c r="AY749" s="66">
        <f>_xll.qlIndexFixing($Z$5,AV749,TRUE,Trigger)</f>
        <v>1.4701525413100909E-2</v>
      </c>
      <c r="AZ749" s="66">
        <f>_xll.qlIndexFixing($BB$1,AV749,TRUE,Trigger)</f>
        <v>1.4634233713138252E-2</v>
      </c>
      <c r="BA749" s="188">
        <f t="shared" si="30"/>
        <v>0.67291699962657847</v>
      </c>
    </row>
    <row r="750" spans="47:53" ht="11.25" customHeight="1" x14ac:dyDescent="0.25">
      <c r="AU750" s="30" t="s">
        <v>38</v>
      </c>
      <c r="AV750" s="29">
        <f>_xll.qlInterestRateIndexFixingDate(IborIndex&amp;Tenor,AW750,Trigger)</f>
        <v>44645</v>
      </c>
      <c r="AW750" s="29">
        <f>_xll.qlCalendarAdvance(Calendar,AW749,AU750,"f",,Trigger)</f>
        <v>44649</v>
      </c>
      <c r="AX750" s="29">
        <f>_xll.qlInterestRateIndexMaturity(IborIndex&amp;Tenor,AW750,Trigger)</f>
        <v>44741</v>
      </c>
      <c r="AY750" s="66">
        <f>_xll.qlIndexFixing($Z$5,AV750,TRUE,Trigger)</f>
        <v>1.47471019462771E-2</v>
      </c>
      <c r="AZ750" s="66">
        <f>_xll.qlIndexFixing($BB$1,AV750,TRUE,Trigger)</f>
        <v>1.4682128043400876E-2</v>
      </c>
      <c r="BA750" s="188">
        <f t="shared" si="30"/>
        <v>0.64973902876224598</v>
      </c>
    </row>
    <row r="751" spans="47:53" ht="11.25" customHeight="1" x14ac:dyDescent="0.25">
      <c r="AU751" s="30" t="s">
        <v>38</v>
      </c>
      <c r="AV751" s="29">
        <f>_xll.qlInterestRateIndexFixingDate(IborIndex&amp;Tenor,AW751,Trigger)</f>
        <v>44652</v>
      </c>
      <c r="AW751" s="29">
        <f>_xll.qlCalendarAdvance(Calendar,AW750,AU751,"f",,Trigger)</f>
        <v>44656</v>
      </c>
      <c r="AX751" s="29">
        <f>_xll.qlInterestRateIndexMaturity(IborIndex&amp;Tenor,AW751,Trigger)</f>
        <v>44747</v>
      </c>
      <c r="AY751" s="66">
        <f>_xll.qlIndexFixing($Z$5,AV751,TRUE,Trigger)</f>
        <v>1.4788687843254942E-2</v>
      </c>
      <c r="AZ751" s="66">
        <f>_xll.qlIndexFixing($BB$1,AV751,TRUE,Trigger)</f>
        <v>1.4726136842496136E-2</v>
      </c>
      <c r="BA751" s="188">
        <f t="shared" si="30"/>
        <v>0.62551000758805442</v>
      </c>
    </row>
    <row r="752" spans="47:53" ht="11.25" customHeight="1" x14ac:dyDescent="0.25">
      <c r="AU752" s="30" t="s">
        <v>38</v>
      </c>
      <c r="AV752" s="29">
        <f>_xll.qlInterestRateIndexFixingDate(IborIndex&amp;Tenor,AW752,Trigger)</f>
        <v>44659</v>
      </c>
      <c r="AW752" s="29">
        <f>_xll.qlCalendarAdvance(Calendar,AW751,AU752,"f",,Trigger)</f>
        <v>44663</v>
      </c>
      <c r="AX752" s="29">
        <f>_xll.qlInterestRateIndexMaturity(IborIndex&amp;Tenor,AW752,Trigger)</f>
        <v>44754</v>
      </c>
      <c r="AY752" s="66">
        <f>_xll.qlIndexFixing($Z$5,AV752,TRUE,Trigger)</f>
        <v>1.4833129712065905E-2</v>
      </c>
      <c r="AZ752" s="66">
        <f>_xll.qlIndexFixing($BB$1,AV752,TRUE,Trigger)</f>
        <v>1.4773602282031001E-2</v>
      </c>
      <c r="BA752" s="188">
        <f t="shared" si="30"/>
        <v>0.59527430034903706</v>
      </c>
    </row>
    <row r="753" spans="47:53" ht="11.25" customHeight="1" x14ac:dyDescent="0.25">
      <c r="AU753" s="30" t="s">
        <v>38</v>
      </c>
      <c r="AV753" s="29">
        <f>_xll.qlInterestRateIndexFixingDate(IborIndex&amp;Tenor,AW753,Trigger)</f>
        <v>44664</v>
      </c>
      <c r="AW753" s="29">
        <f>_xll.qlCalendarAdvance(Calendar,AW752,AU753,"f",,Trigger)</f>
        <v>44670</v>
      </c>
      <c r="AX753" s="29">
        <f>_xll.qlInterestRateIndexMaturity(IborIndex&amp;Tenor,AW753,Trigger)</f>
        <v>44761</v>
      </c>
      <c r="AY753" s="66">
        <f>_xll.qlIndexFixing($Z$5,AV753,TRUE,Trigger)</f>
        <v>1.4876974963267927E-2</v>
      </c>
      <c r="AZ753" s="66">
        <f>_xll.qlIndexFixing($BB$1,AV753,TRUE,Trigger)</f>
        <v>1.4820846331167984E-2</v>
      </c>
      <c r="BA753" s="188">
        <f t="shared" si="30"/>
        <v>0.5612863209994261</v>
      </c>
    </row>
    <row r="754" spans="47:53" ht="11.25" customHeight="1" x14ac:dyDescent="0.25">
      <c r="AU754" s="30" t="s">
        <v>38</v>
      </c>
      <c r="AV754" s="29">
        <f>_xll.qlInterestRateIndexFixingDate(IborIndex&amp;Tenor,AW754,Trigger)</f>
        <v>44673</v>
      </c>
      <c r="AW754" s="29">
        <f>_xll.qlCalendarAdvance(Calendar,AW753,AU754,"f",,Trigger)</f>
        <v>44677</v>
      </c>
      <c r="AX754" s="29">
        <f>_xll.qlInterestRateIndexMaturity(IborIndex&amp;Tenor,AW754,Trigger)</f>
        <v>44768</v>
      </c>
      <c r="AY754" s="66">
        <f>_xll.qlIndexFixing($Z$5,AV754,TRUE,Trigger)</f>
        <v>1.4920217616855941E-2</v>
      </c>
      <c r="AZ754" s="66">
        <f>_xll.qlIndexFixing($BB$1,AV754,TRUE,Trigger)</f>
        <v>1.4867868981991659E-2</v>
      </c>
      <c r="BA754" s="188">
        <f t="shared" si="30"/>
        <v>0.52348634864281607</v>
      </c>
    </row>
    <row r="755" spans="47:53" ht="11.25" customHeight="1" x14ac:dyDescent="0.25">
      <c r="AU755" s="30" t="s">
        <v>38</v>
      </c>
      <c r="AV755" s="29">
        <f>_xll.qlInterestRateIndexFixingDate(IborIndex&amp;Tenor,AW755,Trigger)</f>
        <v>44680</v>
      </c>
      <c r="AW755" s="29">
        <f>_xll.qlCalendarAdvance(Calendar,AW754,AU755,"f",,Trigger)</f>
        <v>44684</v>
      </c>
      <c r="AX755" s="29">
        <f>_xll.qlInterestRateIndexMaturity(IborIndex&amp;Tenor,AW755,Trigger)</f>
        <v>44776</v>
      </c>
      <c r="AY755" s="66">
        <f>_xll.qlIndexFixing($Z$5,AV755,TRUE,Trigger)</f>
        <v>1.496608845783181E-2</v>
      </c>
      <c r="AZ755" s="66">
        <f>_xll.qlIndexFixing($BB$1,AV755,TRUE,Trigger)</f>
        <v>1.4918278867995167E-2</v>
      </c>
      <c r="BA755" s="188">
        <f t="shared" si="30"/>
        <v>0.47809589836642419</v>
      </c>
    </row>
    <row r="756" spans="47:53" ht="11.25" customHeight="1" x14ac:dyDescent="0.25">
      <c r="AU756" s="30" t="s">
        <v>38</v>
      </c>
      <c r="AV756" s="29">
        <f>_xll.qlInterestRateIndexFixingDate(IborIndex&amp;Tenor,AW756,Trigger)</f>
        <v>44687</v>
      </c>
      <c r="AW756" s="29">
        <f>_xll.qlCalendarAdvance(Calendar,AW755,AU756,"f",,Trigger)</f>
        <v>44691</v>
      </c>
      <c r="AX756" s="29">
        <f>_xll.qlInterestRateIndexMaturity(IborIndex&amp;Tenor,AW756,Trigger)</f>
        <v>44783</v>
      </c>
      <c r="AY756" s="66">
        <f>_xll.qlIndexFixing($Z$5,AV756,TRUE,Trigger)</f>
        <v>1.5008064666059395E-2</v>
      </c>
      <c r="AZ756" s="66">
        <f>_xll.qlIndexFixing($BB$1,AV756,TRUE,Trigger)</f>
        <v>1.4964844811568448E-2</v>
      </c>
      <c r="BA756" s="188">
        <f t="shared" si="30"/>
        <v>0.4321985449094734</v>
      </c>
    </row>
    <row r="757" spans="47:53" ht="11.25" customHeight="1" x14ac:dyDescent="0.25">
      <c r="AU757" s="30" t="s">
        <v>38</v>
      </c>
      <c r="AV757" s="29">
        <f>_xll.qlInterestRateIndexFixingDate(IborIndex&amp;Tenor,AW757,Trigger)</f>
        <v>44694</v>
      </c>
      <c r="AW757" s="29">
        <f>_xll.qlCalendarAdvance(Calendar,AW756,AU757,"f",,Trigger)</f>
        <v>44698</v>
      </c>
      <c r="AX757" s="29">
        <f>_xll.qlInterestRateIndexMaturity(IborIndex&amp;Tenor,AW757,Trigger)</f>
        <v>44790</v>
      </c>
      <c r="AY757" s="66">
        <f>_xll.qlIndexFixing($Z$5,AV757,TRUE,Trigger)</f>
        <v>1.5049419888602365E-2</v>
      </c>
      <c r="AZ757" s="66">
        <f>_xll.qlIndexFixing($BB$1,AV757,TRUE,Trigger)</f>
        <v>1.5011189329533445E-2</v>
      </c>
      <c r="BA757" s="188">
        <f t="shared" si="30"/>
        <v>0.38230559068919839</v>
      </c>
    </row>
    <row r="758" spans="47:53" ht="11.25" customHeight="1" x14ac:dyDescent="0.25">
      <c r="AU758" s="30" t="s">
        <v>38</v>
      </c>
      <c r="AV758" s="29">
        <f>_xll.qlInterestRateIndexFixingDate(IborIndex&amp;Tenor,AW758,Trigger)</f>
        <v>44701</v>
      </c>
      <c r="AW758" s="29">
        <f>_xll.qlCalendarAdvance(Calendar,AW757,AU758,"f",,Trigger)</f>
        <v>44705</v>
      </c>
      <c r="AX758" s="29">
        <f>_xll.qlInterestRateIndexMaturity(IborIndex&amp;Tenor,AW758,Trigger)</f>
        <v>44797</v>
      </c>
      <c r="AY758" s="66">
        <f>_xll.qlIndexFixing($Z$5,AV758,TRUE,Trigger)</f>
        <v>1.5090148145102775E-2</v>
      </c>
      <c r="AZ758" s="66">
        <f>_xll.qlIndexFixing($BB$1,AV758,TRUE,Trigger)</f>
        <v>1.5057312414041653E-2</v>
      </c>
      <c r="BA758" s="188">
        <f t="shared" si="30"/>
        <v>0.3283573106112152</v>
      </c>
    </row>
    <row r="759" spans="47:53" ht="11.25" customHeight="1" x14ac:dyDescent="0.25">
      <c r="AU759" s="30" t="s">
        <v>38</v>
      </c>
      <c r="AV759" s="29">
        <f>_xll.qlInterestRateIndexFixingDate(IborIndex&amp;Tenor,AW759,Trigger)</f>
        <v>44708</v>
      </c>
      <c r="AW759" s="29">
        <f>_xll.qlCalendarAdvance(Calendar,AW758,AU759,"f",,Trigger)</f>
        <v>44712</v>
      </c>
      <c r="AX759" s="29">
        <f>_xll.qlInterestRateIndexMaturity(IborIndex&amp;Tenor,AW759,Trigger)</f>
        <v>44804</v>
      </c>
      <c r="AY759" s="66">
        <f>_xll.qlIndexFixing($Z$5,AV759,TRUE,Trigger)</f>
        <v>1.5130243455257415E-2</v>
      </c>
      <c r="AZ759" s="66">
        <f>_xll.qlIndexFixing($BB$1,AV759,TRUE,Trigger)</f>
        <v>1.5103214057277587E-2</v>
      </c>
      <c r="BA759" s="188">
        <f t="shared" si="30"/>
        <v>0.27029397979827507</v>
      </c>
    </row>
    <row r="760" spans="47:53" ht="11.25" customHeight="1" x14ac:dyDescent="0.25">
      <c r="AU760" s="30" t="s">
        <v>38</v>
      </c>
      <c r="AV760" s="29">
        <f>_xll.qlInterestRateIndexFixingDate(IborIndex&amp;Tenor,AW760,Trigger)</f>
        <v>44715</v>
      </c>
      <c r="AW760" s="29">
        <f>_xll.qlCalendarAdvance(Calendar,AW759,AU760,"f",,Trigger)</f>
        <v>44719</v>
      </c>
      <c r="AX760" s="29">
        <f>_xll.qlInterestRateIndexMaturity(IborIndex&amp;Tenor,AW760,Trigger)</f>
        <v>44811</v>
      </c>
      <c r="AY760" s="66">
        <f>_xll.qlIndexFixing($Z$5,AV760,TRUE,Trigger)</f>
        <v>1.5170139815595434E-2</v>
      </c>
      <c r="AZ760" s="66">
        <f>_xll.qlIndexFixing($BB$1,AV760,TRUE,Trigger)</f>
        <v>1.514889469936918E-2</v>
      </c>
      <c r="BA760" s="188">
        <f t="shared" si="30"/>
        <v>0.21245116226253913</v>
      </c>
    </row>
    <row r="761" spans="47:53" ht="11.25" customHeight="1" x14ac:dyDescent="0.25">
      <c r="AU761" s="30" t="s">
        <v>38</v>
      </c>
      <c r="AV761" s="29">
        <f>_xll.qlInterestRateIndexFixingDate(IborIndex&amp;Tenor,AW761,Trigger)</f>
        <v>44722</v>
      </c>
      <c r="AW761" s="29">
        <f>_xll.qlCalendarAdvance(Calendar,AW760,AU761,"f",,Trigger)</f>
        <v>44726</v>
      </c>
      <c r="AX761" s="29">
        <f>_xll.qlInterestRateIndexMaturity(IborIndex&amp;Tenor,AW761,Trigger)</f>
        <v>44818</v>
      </c>
      <c r="AY761" s="66">
        <f>_xll.qlIndexFixing($Z$5,AV761,TRUE,Trigger)</f>
        <v>1.5210591363693566E-2</v>
      </c>
      <c r="AZ761" s="66">
        <f>_xll.qlIndexFixing($BB$1,AV761,TRUE,Trigger)</f>
        <v>1.5194357544670604E-2</v>
      </c>
      <c r="BA761" s="188">
        <f t="shared" si="30"/>
        <v>0.16233819022961476</v>
      </c>
    </row>
    <row r="762" spans="47:53" ht="11.25" customHeight="1" x14ac:dyDescent="0.25">
      <c r="AU762" s="30" t="s">
        <v>38</v>
      </c>
      <c r="AV762" s="29">
        <f>_xll.qlInterestRateIndexFixingDate(IborIndex&amp;Tenor,AW762,Trigger)</f>
        <v>44729</v>
      </c>
      <c r="AW762" s="29">
        <f>_xll.qlCalendarAdvance(Calendar,AW761,AU762,"f",,Trigger)</f>
        <v>44733</v>
      </c>
      <c r="AX762" s="29">
        <f>_xll.qlInterestRateIndexMaturity(IborIndex&amp;Tenor,AW762,Trigger)</f>
        <v>44825</v>
      </c>
      <c r="AY762" s="66">
        <f>_xll.qlIndexFixing($Z$5,AV762,TRUE,Trigger)</f>
        <v>1.5251629772056428E-2</v>
      </c>
      <c r="AZ762" s="66">
        <f>_xll.qlIndexFixing($BB$1,AV762,TRUE,Trigger)</f>
        <v>1.5239606851143669E-2</v>
      </c>
      <c r="BA762" s="188">
        <f t="shared" si="30"/>
        <v>0.12022920912759666</v>
      </c>
    </row>
    <row r="763" spans="47:53" ht="11.25" customHeight="1" x14ac:dyDescent="0.25">
      <c r="AU763" s="30" t="s">
        <v>38</v>
      </c>
      <c r="AV763" s="29">
        <f>_xll.qlInterestRateIndexFixingDate(IborIndex&amp;Tenor,AW763,Trigger)</f>
        <v>44736</v>
      </c>
      <c r="AW763" s="29">
        <f>_xll.qlCalendarAdvance(Calendar,AW762,AU763,"f",,Trigger)</f>
        <v>44740</v>
      </c>
      <c r="AX763" s="29">
        <f>_xll.qlInterestRateIndexMaturity(IborIndex&amp;Tenor,AW763,Trigger)</f>
        <v>44832</v>
      </c>
      <c r="AY763" s="66">
        <f>_xll.qlIndexFixing($Z$5,AV763,TRUE,Trigger)</f>
        <v>1.5293274748232661E-2</v>
      </c>
      <c r="AZ763" s="66">
        <f>_xll.qlIndexFixing($BB$1,AV763,TRUE,Trigger)</f>
        <v>1.5284646879057904E-2</v>
      </c>
      <c r="BA763" s="188">
        <f t="shared" si="30"/>
        <v>8.6278691747571079E-2</v>
      </c>
    </row>
    <row r="764" spans="47:53" ht="11.25" customHeight="1" x14ac:dyDescent="0.25">
      <c r="AU764" s="30" t="s">
        <v>38</v>
      </c>
      <c r="AV764" s="29">
        <f>_xll.qlInterestRateIndexFixingDate(IborIndex&amp;Tenor,AW764,Trigger)</f>
        <v>44743</v>
      </c>
      <c r="AW764" s="29">
        <f>_xll.qlCalendarAdvance(Calendar,AW763,AU764,"f",,Trigger)</f>
        <v>44747</v>
      </c>
      <c r="AX764" s="29">
        <f>_xll.qlInterestRateIndexMaturity(IborIndex&amp;Tenor,AW764,Trigger)</f>
        <v>44839</v>
      </c>
      <c r="AY764" s="66">
        <f>_xll.qlIndexFixing($Z$5,AV764,TRUE,Trigger)</f>
        <v>1.533554617031882E-2</v>
      </c>
      <c r="AZ764" s="66">
        <f>_xll.qlIndexFixing($BB$1,AV764,TRUE,Trigger)</f>
        <v>1.5329481888910481E-2</v>
      </c>
      <c r="BA764" s="188">
        <f t="shared" si="30"/>
        <v>6.0642814083394087E-2</v>
      </c>
    </row>
    <row r="765" spans="47:53" ht="11.25" customHeight="1" x14ac:dyDescent="0.25">
      <c r="AU765" s="30" t="s">
        <v>38</v>
      </c>
      <c r="AV765" s="29">
        <f>_xll.qlInterestRateIndexFixingDate(IborIndex&amp;Tenor,AW765,Trigger)</f>
        <v>44750</v>
      </c>
      <c r="AW765" s="29">
        <f>_xll.qlCalendarAdvance(Calendar,AW764,AU765,"f",,Trigger)</f>
        <v>44754</v>
      </c>
      <c r="AX765" s="29">
        <f>_xll.qlInterestRateIndexMaturity(IborIndex&amp;Tenor,AW765,Trigger)</f>
        <v>44846</v>
      </c>
      <c r="AY765" s="66">
        <f>_xll.qlIndexFixing($Z$5,AV765,TRUE,Trigger)</f>
        <v>1.5378464087004573E-2</v>
      </c>
      <c r="AZ765" s="66">
        <f>_xll.qlIndexFixing($BB$1,AV765,TRUE,Trigger)</f>
        <v>1.5374116141427953E-2</v>
      </c>
      <c r="BA765" s="188">
        <f t="shared" si="30"/>
        <v>4.3479455766205072E-2</v>
      </c>
    </row>
    <row r="766" spans="47:53" ht="11.25" customHeight="1" x14ac:dyDescent="0.25">
      <c r="AU766" s="30" t="s">
        <v>38</v>
      </c>
      <c r="AV766" s="29">
        <f>_xll.qlInterestRateIndexFixingDate(IborIndex&amp;Tenor,AW766,Trigger)</f>
        <v>44757</v>
      </c>
      <c r="AW766" s="29">
        <f>_xll.qlCalendarAdvance(Calendar,AW765,AU766,"f",,Trigger)</f>
        <v>44761</v>
      </c>
      <c r="AX766" s="29">
        <f>_xll.qlInterestRateIndexMaturity(IborIndex&amp;Tenor,AW766,Trigger)</f>
        <v>44853</v>
      </c>
      <c r="AY766" s="66">
        <f>_xll.qlIndexFixing($Z$5,AV766,TRUE,Trigger)</f>
        <v>1.5422048717607445E-2</v>
      </c>
      <c r="AZ766" s="66">
        <f>_xll.qlIndexFixing($BB$1,AV766,TRUE,Trigger)</f>
        <v>1.5418553897559308E-2</v>
      </c>
      <c r="BA766" s="188">
        <f t="shared" si="30"/>
        <v>3.4948200481367542E-2</v>
      </c>
    </row>
    <row r="767" spans="47:53" ht="11.25" customHeight="1" x14ac:dyDescent="0.25">
      <c r="AU767" s="30" t="s">
        <v>38</v>
      </c>
      <c r="AV767" s="29">
        <f>_xll.qlInterestRateIndexFixingDate(IborIndex&amp;Tenor,AW767,Trigger)</f>
        <v>44764</v>
      </c>
      <c r="AW767" s="29">
        <f>_xll.qlCalendarAdvance(Calendar,AW766,AU767,"f",,Trigger)</f>
        <v>44768</v>
      </c>
      <c r="AX767" s="29">
        <f>_xll.qlInterestRateIndexMaturity(IborIndex&amp;Tenor,AW767,Trigger)</f>
        <v>44860</v>
      </c>
      <c r="AY767" s="66">
        <f>_xll.qlIndexFixing($Z$5,AV767,TRUE,Trigger)</f>
        <v>1.5466320452122345E-2</v>
      </c>
      <c r="AZ767" s="66">
        <f>_xll.qlIndexFixing($BB$1,AV767,TRUE,Trigger)</f>
        <v>1.5462799418480304E-2</v>
      </c>
      <c r="BA767" s="188">
        <f t="shared" si="30"/>
        <v>3.5210336420416627E-2</v>
      </c>
    </row>
    <row r="768" spans="47:53" ht="11.25" customHeight="1" x14ac:dyDescent="0.25">
      <c r="AU768" s="30" t="s">
        <v>38</v>
      </c>
      <c r="AV768" s="29">
        <f>_xll.qlInterestRateIndexFixingDate(IborIndex&amp;Tenor,AW768,Trigger)</f>
        <v>44771</v>
      </c>
      <c r="AW768" s="29">
        <f>_xll.qlCalendarAdvance(Calendar,AW767,AU768,"f",,Trigger)</f>
        <v>44775</v>
      </c>
      <c r="AX768" s="29">
        <f>_xll.qlInterestRateIndexMaturity(IborIndex&amp;Tenor,AW768,Trigger)</f>
        <v>44867</v>
      </c>
      <c r="AY768" s="66">
        <f>_xll.qlIndexFixing($Z$5,AV768,TRUE,Trigger)</f>
        <v>1.5511299851261536E-2</v>
      </c>
      <c r="AZ768" s="66">
        <f>_xll.qlIndexFixing($BB$1,AV768,TRUE,Trigger)</f>
        <v>1.5506856965583049E-2</v>
      </c>
      <c r="BA768" s="188">
        <f t="shared" si="30"/>
        <v>4.4428856784874821E-2</v>
      </c>
    </row>
    <row r="769" spans="47:53" ht="11.25" customHeight="1" x14ac:dyDescent="0.25">
      <c r="AU769" s="30" t="s">
        <v>38</v>
      </c>
      <c r="AV769" s="29">
        <f>_xll.qlInterestRateIndexFixingDate(IborIndex&amp;Tenor,AW769,Trigger)</f>
        <v>44778</v>
      </c>
      <c r="AW769" s="29">
        <f>_xll.qlCalendarAdvance(Calendar,AW768,AU769,"f",,Trigger)</f>
        <v>44782</v>
      </c>
      <c r="AX769" s="29">
        <f>_xll.qlInterestRateIndexMaturity(IborIndex&amp;Tenor,AW769,Trigger)</f>
        <v>44874</v>
      </c>
      <c r="AY769" s="66">
        <f>_xll.qlIndexFixing($Z$5,AV769,TRUE,Trigger)</f>
        <v>1.5557007646502422E-2</v>
      </c>
      <c r="AZ769" s="66">
        <f>_xll.qlIndexFixing($BB$1,AV769,TRUE,Trigger)</f>
        <v>1.5550730800482953E-2</v>
      </c>
      <c r="BA769" s="188">
        <f t="shared" si="30"/>
        <v>6.2768460194692621E-2</v>
      </c>
    </row>
    <row r="770" spans="47:53" ht="11.25" customHeight="1" x14ac:dyDescent="0.25">
      <c r="AU770" s="30" t="s">
        <v>38</v>
      </c>
      <c r="AV770" s="29">
        <f>_xll.qlInterestRateIndexFixingDate(IborIndex&amp;Tenor,AW770,Trigger)</f>
        <v>44785</v>
      </c>
      <c r="AW770" s="29">
        <f>_xll.qlCalendarAdvance(Calendar,AW769,AU770,"f",,Trigger)</f>
        <v>44789</v>
      </c>
      <c r="AX770" s="29">
        <f>_xll.qlInterestRateIndexMaturity(IborIndex&amp;Tenor,AW770,Trigger)</f>
        <v>44881</v>
      </c>
      <c r="AY770" s="66">
        <f>_xll.qlIndexFixing($Z$5,AV770,TRUE,Trigger)</f>
        <v>1.5603464740136207E-2</v>
      </c>
      <c r="AZ770" s="66">
        <f>_xll.qlIndexFixing($BB$1,AV770,TRUE,Trigger)</f>
        <v>1.5594425185010034E-2</v>
      </c>
      <c r="BA770" s="188">
        <f t="shared" si="30"/>
        <v>9.0395551261730767E-2</v>
      </c>
    </row>
    <row r="771" spans="47:53" ht="11.25" customHeight="1" x14ac:dyDescent="0.25">
      <c r="AU771" s="30" t="s">
        <v>38</v>
      </c>
      <c r="AV771" s="29">
        <f>_xll.qlInterestRateIndexFixingDate(IborIndex&amp;Tenor,AW771,Trigger)</f>
        <v>44792</v>
      </c>
      <c r="AW771" s="29">
        <f>_xll.qlCalendarAdvance(Calendar,AW770,AU771,"f",,Trigger)</f>
        <v>44796</v>
      </c>
      <c r="AX771" s="29">
        <f>_xll.qlInterestRateIndexMaturity(IborIndex&amp;Tenor,AW771,Trigger)</f>
        <v>44888</v>
      </c>
      <c r="AY771" s="66">
        <f>_xll.qlIndexFixing($Z$5,AV771,TRUE,Trigger)</f>
        <v>1.5650692205314808E-2</v>
      </c>
      <c r="AZ771" s="66">
        <f>_xll.qlIndexFixing($BB$1,AV771,TRUE,Trigger)</f>
        <v>1.5637944381208923E-2</v>
      </c>
      <c r="BA771" s="188">
        <f t="shared" ref="BA771:BA834" si="31">(AY771-AZ771)*10000</f>
        <v>0.12747824105884681</v>
      </c>
    </row>
    <row r="772" spans="47:53" ht="11.25" customHeight="1" x14ac:dyDescent="0.25">
      <c r="AU772" s="30" t="s">
        <v>38</v>
      </c>
      <c r="AV772" s="29">
        <f>_xll.qlInterestRateIndexFixingDate(IborIndex&amp;Tenor,AW772,Trigger)</f>
        <v>44799</v>
      </c>
      <c r="AW772" s="29">
        <f>_xll.qlCalendarAdvance(Calendar,AW771,AU772,"f",,Trigger)</f>
        <v>44803</v>
      </c>
      <c r="AX772" s="29">
        <f>_xll.qlInterestRateIndexMaturity(IborIndex&amp;Tenor,AW772,Trigger)</f>
        <v>44895</v>
      </c>
      <c r="AY772" s="66">
        <f>_xll.qlIndexFixing($Z$5,AV772,TRUE,Trigger)</f>
        <v>1.5698711286102125E-2</v>
      </c>
      <c r="AZ772" s="66">
        <f>_xll.qlIndexFixing($BB$1,AV772,TRUE,Trigger)</f>
        <v>1.5681292651337126E-2</v>
      </c>
      <c r="BA772" s="188">
        <f t="shared" si="31"/>
        <v>0.17418634764999191</v>
      </c>
    </row>
    <row r="773" spans="47:53" ht="11.25" customHeight="1" x14ac:dyDescent="0.25">
      <c r="AU773" s="30" t="s">
        <v>38</v>
      </c>
      <c r="AV773" s="29">
        <f>_xll.qlInterestRateIndexFixingDate(IborIndex&amp;Tenor,AW773,Trigger)</f>
        <v>44806</v>
      </c>
      <c r="AW773" s="29">
        <f>_xll.qlCalendarAdvance(Calendar,AW772,AU773,"f",,Trigger)</f>
        <v>44810</v>
      </c>
      <c r="AX773" s="29">
        <f>_xll.qlInterestRateIndexMaturity(IborIndex&amp;Tenor,AW773,Trigger)</f>
        <v>44901</v>
      </c>
      <c r="AY773" s="66">
        <f>_xll.qlIndexFixing($Z$5,AV773,TRUE,Trigger)</f>
        <v>1.5743495298082871E-2</v>
      </c>
      <c r="AZ773" s="66">
        <f>_xll.qlIndexFixing($BB$1,AV773,TRUE,Trigger)</f>
        <v>1.5721078105931069E-2</v>
      </c>
      <c r="BA773" s="188">
        <f t="shared" si="31"/>
        <v>0.22417192151801685</v>
      </c>
    </row>
    <row r="774" spans="47:53" ht="11.25" customHeight="1" x14ac:dyDescent="0.25">
      <c r="AU774" s="30" t="s">
        <v>38</v>
      </c>
      <c r="AV774" s="29">
        <f>_xll.qlInterestRateIndexFixingDate(IborIndex&amp;Tenor,AW774,Trigger)</f>
        <v>44813</v>
      </c>
      <c r="AW774" s="29">
        <f>_xll.qlCalendarAdvance(Calendar,AW773,AU774,"f",,Trigger)</f>
        <v>44817</v>
      </c>
      <c r="AX774" s="29">
        <f>_xll.qlInterestRateIndexMaturity(IborIndex&amp;Tenor,AW774,Trigger)</f>
        <v>44908</v>
      </c>
      <c r="AY774" s="66">
        <f>_xll.qlIndexFixing($Z$5,AV774,TRUE,Trigger)</f>
        <v>1.5791721791352055E-2</v>
      </c>
      <c r="AZ774" s="66">
        <f>_xll.qlIndexFixing($BB$1,AV774,TRUE,Trigger)</f>
        <v>1.5764103927488952E-2</v>
      </c>
      <c r="BA774" s="188">
        <f t="shared" si="31"/>
        <v>0.27617863863103193</v>
      </c>
    </row>
    <row r="775" spans="47:53" ht="11.25" customHeight="1" x14ac:dyDescent="0.25">
      <c r="AU775" s="30" t="s">
        <v>38</v>
      </c>
      <c r="AV775" s="29">
        <f>_xll.qlInterestRateIndexFixingDate(IborIndex&amp;Tenor,AW775,Trigger)</f>
        <v>44820</v>
      </c>
      <c r="AW775" s="29">
        <f>_xll.qlCalendarAdvance(Calendar,AW774,AU775,"f",,Trigger)</f>
        <v>44824</v>
      </c>
      <c r="AX775" s="29">
        <f>_xll.qlInterestRateIndexMaturity(IborIndex&amp;Tenor,AW775,Trigger)</f>
        <v>44915</v>
      </c>
      <c r="AY775" s="66">
        <f>_xll.qlIndexFixing($Z$5,AV775,TRUE,Trigger)</f>
        <v>1.5839570648671475E-2</v>
      </c>
      <c r="AZ775" s="66">
        <f>_xll.qlIndexFixing($BB$1,AV775,TRUE,Trigger)</f>
        <v>1.5806964296484413E-2</v>
      </c>
      <c r="BA775" s="188">
        <f t="shared" si="31"/>
        <v>0.3260635218706176</v>
      </c>
    </row>
    <row r="776" spans="47:53" ht="11.25" customHeight="1" x14ac:dyDescent="0.25">
      <c r="AU776" s="30" t="s">
        <v>38</v>
      </c>
      <c r="AV776" s="29">
        <f>_xll.qlInterestRateIndexFixingDate(IborIndex&amp;Tenor,AW776,Trigger)</f>
        <v>44827</v>
      </c>
      <c r="AW776" s="29">
        <f>_xll.qlCalendarAdvance(Calendar,AW775,AU776,"f",,Trigger)</f>
        <v>44831</v>
      </c>
      <c r="AX776" s="29">
        <f>_xll.qlInterestRateIndexMaturity(IborIndex&amp;Tenor,AW776,Trigger)</f>
        <v>44922</v>
      </c>
      <c r="AY776" s="66">
        <f>_xll.qlIndexFixing($Z$5,AV776,TRUE,Trigger)</f>
        <v>1.5887038121835867E-2</v>
      </c>
      <c r="AZ776" s="66">
        <f>_xll.qlIndexFixing($BB$1,AV776,TRUE,Trigger)</f>
        <v>1.5849659207552956E-2</v>
      </c>
      <c r="BA776" s="188">
        <f t="shared" si="31"/>
        <v>0.37378914282910902</v>
      </c>
    </row>
    <row r="777" spans="47:53" ht="11.25" customHeight="1" x14ac:dyDescent="0.25">
      <c r="AU777" s="30" t="s">
        <v>38</v>
      </c>
      <c r="AV777" s="29">
        <f>_xll.qlInterestRateIndexFixingDate(IborIndex&amp;Tenor,AW777,Trigger)</f>
        <v>44834</v>
      </c>
      <c r="AW777" s="29">
        <f>_xll.qlCalendarAdvance(Calendar,AW776,AU777,"f",,Trigger)</f>
        <v>44838</v>
      </c>
      <c r="AX777" s="29">
        <f>_xll.qlInterestRateIndexMaturity(IborIndex&amp;Tenor,AW777,Trigger)</f>
        <v>44930</v>
      </c>
      <c r="AY777" s="66">
        <f>_xll.qlIndexFixing($Z$5,AV777,TRUE,Trigger)</f>
        <v>1.5937760319893395E-2</v>
      </c>
      <c r="AZ777" s="66">
        <f>_xll.qlIndexFixing($BB$1,AV777,TRUE,Trigger)</f>
        <v>1.5895544770744816E-2</v>
      </c>
      <c r="BA777" s="188">
        <f t="shared" si="31"/>
        <v>0.42215549148579001</v>
      </c>
    </row>
    <row r="778" spans="47:53" ht="11.25" customHeight="1" x14ac:dyDescent="0.25">
      <c r="AU778" s="30" t="s">
        <v>38</v>
      </c>
      <c r="AV778" s="29">
        <f>_xll.qlInterestRateIndexFixingDate(IborIndex&amp;Tenor,AW778,Trigger)</f>
        <v>44841</v>
      </c>
      <c r="AW778" s="29">
        <f>_xll.qlCalendarAdvance(Calendar,AW777,AU778,"f",,Trigger)</f>
        <v>44845</v>
      </c>
      <c r="AX778" s="29">
        <f>_xll.qlInterestRateIndexMaturity(IborIndex&amp;Tenor,AW778,Trigger)</f>
        <v>44937</v>
      </c>
      <c r="AY778" s="66">
        <f>_xll.qlIndexFixing($Z$5,AV778,TRUE,Trigger)</f>
        <v>1.5984427342149492E-2</v>
      </c>
      <c r="AZ778" s="66">
        <f>_xll.qlIndexFixing($BB$1,AV778,TRUE,Trigger)</f>
        <v>1.5937898799042415E-2</v>
      </c>
      <c r="BA778" s="188">
        <f t="shared" si="31"/>
        <v>0.46528543107077214</v>
      </c>
    </row>
    <row r="779" spans="47:53" ht="11.25" customHeight="1" x14ac:dyDescent="0.25">
      <c r="AU779" s="30" t="s">
        <v>38</v>
      </c>
      <c r="AV779" s="29">
        <f>_xll.qlInterestRateIndexFixingDate(IborIndex&amp;Tenor,AW779,Trigger)</f>
        <v>44848</v>
      </c>
      <c r="AW779" s="29">
        <f>_xll.qlCalendarAdvance(Calendar,AW778,AU779,"f",,Trigger)</f>
        <v>44852</v>
      </c>
      <c r="AX779" s="29">
        <f>_xll.qlInterestRateIndexMaturity(IborIndex&amp;Tenor,AW779,Trigger)</f>
        <v>44944</v>
      </c>
      <c r="AY779" s="66">
        <f>_xll.qlIndexFixing($Z$5,AV779,TRUE,Trigger)</f>
        <v>1.6030701456043222E-2</v>
      </c>
      <c r="AZ779" s="66">
        <f>_xll.qlIndexFixing($BB$1,AV779,TRUE,Trigger)</f>
        <v>1.5980087350692843E-2</v>
      </c>
      <c r="BA779" s="188">
        <f t="shared" si="31"/>
        <v>0.50614105350378635</v>
      </c>
    </row>
    <row r="780" spans="47:53" ht="11.25" customHeight="1" x14ac:dyDescent="0.25">
      <c r="AU780" s="30" t="s">
        <v>38</v>
      </c>
      <c r="AV780" s="29">
        <f>_xll.qlInterestRateIndexFixingDate(IborIndex&amp;Tenor,AW780,Trigger)</f>
        <v>44855</v>
      </c>
      <c r="AW780" s="29">
        <f>_xll.qlCalendarAdvance(Calendar,AW779,AU780,"f",,Trigger)</f>
        <v>44859</v>
      </c>
      <c r="AX780" s="29">
        <f>_xll.qlInterestRateIndexMaturity(IborIndex&amp;Tenor,AW780,Trigger)</f>
        <v>44951</v>
      </c>
      <c r="AY780" s="66">
        <f>_xll.qlIndexFixing($Z$5,AV780,TRUE,Trigger)</f>
        <v>1.6076578912790691E-2</v>
      </c>
      <c r="AZ780" s="66">
        <f>_xll.qlIndexFixing($BB$1,AV780,TRUE,Trigger)</f>
        <v>1.602211042035516E-2</v>
      </c>
      <c r="BA780" s="188">
        <f t="shared" si="31"/>
        <v>0.54468492435531812</v>
      </c>
    </row>
    <row r="781" spans="47:53" ht="11.25" customHeight="1" x14ac:dyDescent="0.25">
      <c r="AU781" s="30" t="s">
        <v>38</v>
      </c>
      <c r="AV781" s="29">
        <f>_xll.qlInterestRateIndexFixingDate(IborIndex&amp;Tenor,AW781,Trigger)</f>
        <v>44862</v>
      </c>
      <c r="AW781" s="29">
        <f>_xll.qlCalendarAdvance(Calendar,AW780,AU781,"f",,Trigger)</f>
        <v>44866</v>
      </c>
      <c r="AX781" s="29">
        <f>_xll.qlInterestRateIndexMaturity(IborIndex&amp;Tenor,AW781,Trigger)</f>
        <v>44958</v>
      </c>
      <c r="AY781" s="66">
        <f>_xll.qlIndexFixing($Z$5,AV781,TRUE,Trigger)</f>
        <v>1.6122055963555006E-2</v>
      </c>
      <c r="AZ781" s="66">
        <f>_xll.qlIndexFixing($BB$1,AV781,TRUE,Trigger)</f>
        <v>1.606396800271101E-2</v>
      </c>
      <c r="BA781" s="188">
        <f t="shared" si="31"/>
        <v>0.58087960843996456</v>
      </c>
    </row>
    <row r="782" spans="47:53" ht="11.25" customHeight="1" x14ac:dyDescent="0.25">
      <c r="AU782" s="30" t="s">
        <v>38</v>
      </c>
      <c r="AV782" s="29">
        <f>_xll.qlInterestRateIndexFixingDate(IborIndex&amp;Tenor,AW782,Trigger)</f>
        <v>44869</v>
      </c>
      <c r="AW782" s="29">
        <f>_xll.qlCalendarAdvance(Calendar,AW781,AU782,"f",,Trigger)</f>
        <v>44873</v>
      </c>
      <c r="AX782" s="29">
        <f>_xll.qlInterestRateIndexMaturity(IborIndex&amp;Tenor,AW782,Trigger)</f>
        <v>44965</v>
      </c>
      <c r="AY782" s="66">
        <f>_xll.qlIndexFixing($Z$5,AV782,TRUE,Trigger)</f>
        <v>1.616712885944541E-2</v>
      </c>
      <c r="AZ782" s="66">
        <f>_xll.qlIndexFixing($BB$1,AV782,TRUE,Trigger)</f>
        <v>1.6105660092462021E-2</v>
      </c>
      <c r="BA782" s="188">
        <f t="shared" si="31"/>
        <v>0.61468766983388545</v>
      </c>
    </row>
    <row r="783" spans="47:53" ht="11.25" customHeight="1" x14ac:dyDescent="0.25">
      <c r="AU783" s="30" t="s">
        <v>38</v>
      </c>
      <c r="AV783" s="29">
        <f>_xll.qlInterestRateIndexFixingDate(IborIndex&amp;Tenor,AW783,Trigger)</f>
        <v>44876</v>
      </c>
      <c r="AW783" s="29">
        <f>_xll.qlCalendarAdvance(Calendar,AW782,AU783,"f",,Trigger)</f>
        <v>44880</v>
      </c>
      <c r="AX783" s="29">
        <f>_xll.qlInterestRateIndexMaturity(IborIndex&amp;Tenor,AW783,Trigger)</f>
        <v>44972</v>
      </c>
      <c r="AY783" s="66">
        <f>_xll.qlIndexFixing($Z$5,AV783,TRUE,Trigger)</f>
        <v>1.6211793851525082E-2</v>
      </c>
      <c r="AZ783" s="66">
        <f>_xll.qlIndexFixing($BB$1,AV783,TRUE,Trigger)</f>
        <v>1.6147186684328942E-2</v>
      </c>
      <c r="BA783" s="188">
        <f t="shared" si="31"/>
        <v>0.64607167196140125</v>
      </c>
    </row>
    <row r="784" spans="47:53" ht="11.25" customHeight="1" x14ac:dyDescent="0.25">
      <c r="AU784" s="30" t="s">
        <v>38</v>
      </c>
      <c r="AV784" s="29">
        <f>_xll.qlInterestRateIndexFixingDate(IborIndex&amp;Tenor,AW784,Trigger)</f>
        <v>44883</v>
      </c>
      <c r="AW784" s="29">
        <f>_xll.qlCalendarAdvance(Calendar,AW783,AU784,"f",,Trigger)</f>
        <v>44887</v>
      </c>
      <c r="AX784" s="29">
        <f>_xll.qlInterestRateIndexMaturity(IborIndex&amp;Tenor,AW784,Trigger)</f>
        <v>44979</v>
      </c>
      <c r="AY784" s="66">
        <f>_xll.qlIndexFixing($Z$5,AV784,TRUE,Trigger)</f>
        <v>1.625604719081377E-2</v>
      </c>
      <c r="AZ784" s="66">
        <f>_xll.qlIndexFixing($BB$1,AV784,TRUE,Trigger)</f>
        <v>1.6188547773056842E-2</v>
      </c>
      <c r="BA784" s="188">
        <f t="shared" si="31"/>
        <v>0.67499417756928382</v>
      </c>
    </row>
    <row r="785" spans="47:53" ht="11.25" customHeight="1" x14ac:dyDescent="0.25">
      <c r="AU785" s="30" t="s">
        <v>38</v>
      </c>
      <c r="AV785" s="29">
        <f>_xll.qlInterestRateIndexFixingDate(IborIndex&amp;Tenor,AW785,Trigger)</f>
        <v>44890</v>
      </c>
      <c r="AW785" s="29">
        <f>_xll.qlCalendarAdvance(Calendar,AW784,AU785,"f",,Trigger)</f>
        <v>44894</v>
      </c>
      <c r="AX785" s="29">
        <f>_xll.qlInterestRateIndexMaturity(IborIndex&amp;Tenor,AW785,Trigger)</f>
        <v>44985</v>
      </c>
      <c r="AY785" s="66">
        <f>_xll.qlIndexFixing($Z$5,AV785,TRUE,Trigger)</f>
        <v>1.6296464607934803E-2</v>
      </c>
      <c r="AZ785" s="66">
        <f>_xll.qlIndexFixing($BB$1,AV785,TRUE,Trigger)</f>
        <v>1.6226466925227997E-2</v>
      </c>
      <c r="BA785" s="188">
        <f t="shared" si="31"/>
        <v>0.69997682706806486</v>
      </c>
    </row>
    <row r="786" spans="47:53" ht="11.25" customHeight="1" x14ac:dyDescent="0.25">
      <c r="AU786" s="30" t="s">
        <v>38</v>
      </c>
      <c r="AV786" s="29">
        <f>_xll.qlInterestRateIndexFixingDate(IborIndex&amp;Tenor,AW786,Trigger)</f>
        <v>44897</v>
      </c>
      <c r="AW786" s="29">
        <f>_xll.qlCalendarAdvance(Calendar,AW785,AU786,"f",,Trigger)</f>
        <v>44901</v>
      </c>
      <c r="AX786" s="29">
        <f>_xll.qlInterestRateIndexMaturity(IborIndex&amp;Tenor,AW786,Trigger)</f>
        <v>44991</v>
      </c>
      <c r="AY786" s="66">
        <f>_xll.qlIndexFixing($Z$5,AV786,TRUE,Trigger)</f>
        <v>1.6336517561269304E-2</v>
      </c>
      <c r="AZ786" s="66">
        <f>_xll.qlIndexFixing($BB$1,AV786,TRUE,Trigger)</f>
        <v>1.6264239658538848E-2</v>
      </c>
      <c r="BA786" s="188">
        <f t="shared" si="31"/>
        <v>0.72277902730455423</v>
      </c>
    </row>
    <row r="787" spans="47:53" ht="11.25" customHeight="1" x14ac:dyDescent="0.25">
      <c r="AU787" s="30" t="s">
        <v>38</v>
      </c>
      <c r="AV787" s="29">
        <f>_xll.qlInterestRateIndexFixingDate(IborIndex&amp;Tenor,AW787,Trigger)</f>
        <v>44904</v>
      </c>
      <c r="AW787" s="29">
        <f>_xll.qlCalendarAdvance(Calendar,AW786,AU787,"f",,Trigger)</f>
        <v>44908</v>
      </c>
      <c r="AX787" s="29">
        <f>_xll.qlInterestRateIndexMaturity(IborIndex&amp;Tenor,AW787,Trigger)</f>
        <v>44998</v>
      </c>
      <c r="AY787" s="66">
        <f>_xll.qlIndexFixing($Z$5,AV787,TRUE,Trigger)</f>
        <v>1.6379571344460331E-2</v>
      </c>
      <c r="AZ787" s="66">
        <f>_xll.qlIndexFixing($BB$1,AV787,TRUE,Trigger)</f>
        <v>1.6305124161411833E-2</v>
      </c>
      <c r="BA787" s="188">
        <f t="shared" si="31"/>
        <v>0.74447183048498289</v>
      </c>
    </row>
    <row r="788" spans="47:53" ht="11.25" customHeight="1" x14ac:dyDescent="0.25">
      <c r="AU788" s="30" t="s">
        <v>38</v>
      </c>
      <c r="AV788" s="29">
        <f>_xll.qlInterestRateIndexFixingDate(IborIndex&amp;Tenor,AW788,Trigger)</f>
        <v>44911</v>
      </c>
      <c r="AW788" s="29">
        <f>_xll.qlCalendarAdvance(Calendar,AW787,AU788,"f",,Trigger)</f>
        <v>44915</v>
      </c>
      <c r="AX788" s="29">
        <f>_xll.qlInterestRateIndexMaturity(IborIndex&amp;Tenor,AW788,Trigger)</f>
        <v>45005</v>
      </c>
      <c r="AY788" s="66">
        <f>_xll.qlIndexFixing($Z$5,AV788,TRUE,Trigger)</f>
        <v>1.6422199042722241E-2</v>
      </c>
      <c r="AZ788" s="66">
        <f>_xll.qlIndexFixing($BB$1,AV788,TRUE,Trigger)</f>
        <v>1.6345843146813976E-2</v>
      </c>
      <c r="BA788" s="188">
        <f t="shared" si="31"/>
        <v>0.76355895908264415</v>
      </c>
    </row>
    <row r="789" spans="47:53" ht="11.25" customHeight="1" x14ac:dyDescent="0.25">
      <c r="AU789" s="30" t="s">
        <v>38</v>
      </c>
      <c r="AV789" s="29">
        <f>_xll.qlInterestRateIndexFixingDate(IborIndex&amp;Tenor,AW789,Trigger)</f>
        <v>44917</v>
      </c>
      <c r="AW789" s="29">
        <f>_xll.qlCalendarAdvance(Calendar,AW788,AU789,"f",,Trigger)</f>
        <v>44922</v>
      </c>
      <c r="AX789" s="29">
        <f>_xll.qlInterestRateIndexMaturity(IborIndex&amp;Tenor,AW789,Trigger)</f>
        <v>45012</v>
      </c>
      <c r="AY789" s="66">
        <f>_xll.qlIndexFixing($Z$5,AV789,TRUE,Trigger)</f>
        <v>1.6464396907560186E-2</v>
      </c>
      <c r="AZ789" s="66">
        <f>_xll.qlIndexFixing($BB$1,AV789,TRUE,Trigger)</f>
        <v>1.6386396609703091E-2</v>
      </c>
      <c r="BA789" s="188">
        <f t="shared" si="31"/>
        <v>0.78000297857094836</v>
      </c>
    </row>
    <row r="790" spans="47:53" ht="11.25" customHeight="1" x14ac:dyDescent="0.25">
      <c r="AU790" s="30" t="s">
        <v>38</v>
      </c>
      <c r="AV790" s="29">
        <f>_xll.qlInterestRateIndexFixingDate(IborIndex&amp;Tenor,AW790,Trigger)</f>
        <v>44925</v>
      </c>
      <c r="AW790" s="29">
        <f>_xll.qlCalendarAdvance(Calendar,AW789,AU790,"f",,Trigger)</f>
        <v>44929</v>
      </c>
      <c r="AX790" s="29">
        <f>_xll.qlInterestRateIndexMaturity(IborIndex&amp;Tenor,AW790,Trigger)</f>
        <v>45019</v>
      </c>
      <c r="AY790" s="66">
        <f>_xll.qlIndexFixing($Z$5,AV790,TRUE,Trigger)</f>
        <v>1.6506161190464219E-2</v>
      </c>
      <c r="AZ790" s="66">
        <f>_xll.qlIndexFixing($BB$1,AV790,TRUE,Trigger)</f>
        <v>1.6426784545057416E-2</v>
      </c>
      <c r="BA790" s="188">
        <f t="shared" si="31"/>
        <v>0.79376645406803448</v>
      </c>
    </row>
    <row r="791" spans="47:53" ht="11.25" customHeight="1" x14ac:dyDescent="0.25">
      <c r="AU791" s="30" t="s">
        <v>38</v>
      </c>
      <c r="AV791" s="29">
        <f>_xll.qlInterestRateIndexFixingDate(IborIndex&amp;Tenor,AW791,Trigger)</f>
        <v>44932</v>
      </c>
      <c r="AW791" s="29">
        <f>_xll.qlCalendarAdvance(Calendar,AW790,AU791,"f",,Trigger)</f>
        <v>44936</v>
      </c>
      <c r="AX791" s="29">
        <f>_xll.qlInterestRateIndexMaturity(IborIndex&amp;Tenor,AW791,Trigger)</f>
        <v>45027</v>
      </c>
      <c r="AY791" s="66">
        <f>_xll.qlIndexFixing($Z$5,AV791,TRUE,Trigger)</f>
        <v>1.6550735160100867E-2</v>
      </c>
      <c r="AZ791" s="66">
        <f>_xll.qlIndexFixing($BB$1,AV791,TRUE,Trigger)</f>
        <v>1.6470224336477116E-2</v>
      </c>
      <c r="BA791" s="188">
        <f t="shared" si="31"/>
        <v>0.80510823623751449</v>
      </c>
    </row>
    <row r="792" spans="47:53" ht="11.25" customHeight="1" x14ac:dyDescent="0.25">
      <c r="AU792" s="30" t="s">
        <v>38</v>
      </c>
      <c r="AV792" s="29">
        <f>_xll.qlInterestRateIndexFixingDate(IborIndex&amp;Tenor,AW792,Trigger)</f>
        <v>44939</v>
      </c>
      <c r="AW792" s="29">
        <f>_xll.qlCalendarAdvance(Calendar,AW791,AU792,"f",,Trigger)</f>
        <v>44943</v>
      </c>
      <c r="AX792" s="29">
        <f>_xll.qlInterestRateIndexMaturity(IborIndex&amp;Tenor,AW792,Trigger)</f>
        <v>45033</v>
      </c>
      <c r="AY792" s="66">
        <f>_xll.qlIndexFixing($Z$5,AV792,TRUE,Trigger)</f>
        <v>1.6588374016342833E-2</v>
      </c>
      <c r="AZ792" s="66">
        <f>_xll.qlIndexFixing($BB$1,AV792,TRUE,Trigger)</f>
        <v>1.6507063813171463E-2</v>
      </c>
      <c r="BA792" s="188">
        <f t="shared" si="31"/>
        <v>0.81310203171369722</v>
      </c>
    </row>
    <row r="793" spans="47:53" ht="11.25" customHeight="1" x14ac:dyDescent="0.25">
      <c r="AU793" s="30" t="s">
        <v>38</v>
      </c>
      <c r="AV793" s="29">
        <f>_xll.qlInterestRateIndexFixingDate(IborIndex&amp;Tenor,AW793,Trigger)</f>
        <v>44946</v>
      </c>
      <c r="AW793" s="29">
        <f>_xll.qlCalendarAdvance(Calendar,AW792,AU793,"f",,Trigger)</f>
        <v>44950</v>
      </c>
      <c r="AX793" s="29">
        <f>_xll.qlInterestRateIndexMaturity(IborIndex&amp;Tenor,AW793,Trigger)</f>
        <v>45040</v>
      </c>
      <c r="AY793" s="66">
        <f>_xll.qlIndexFixing($Z$5,AV793,TRUE,Trigger)</f>
        <v>1.6628815062230018E-2</v>
      </c>
      <c r="AZ793" s="66">
        <f>_xll.qlIndexFixing($BB$1,AV793,TRUE,Trigger)</f>
        <v>1.6546955135990693E-2</v>
      </c>
      <c r="BA793" s="188">
        <f t="shared" si="31"/>
        <v>0.81859926239324921</v>
      </c>
    </row>
    <row r="794" spans="47:53" ht="11.25" customHeight="1" x14ac:dyDescent="0.25">
      <c r="AU794" s="30" t="s">
        <v>38</v>
      </c>
      <c r="AV794" s="29">
        <f>_xll.qlInterestRateIndexFixingDate(IborIndex&amp;Tenor,AW794,Trigger)</f>
        <v>44953</v>
      </c>
      <c r="AW794" s="29">
        <f>_xll.qlCalendarAdvance(Calendar,AW793,AU794,"f",,Trigger)</f>
        <v>44957</v>
      </c>
      <c r="AX794" s="29">
        <f>_xll.qlInterestRateIndexMaturity(IborIndex&amp;Tenor,AW794,Trigger)</f>
        <v>45044</v>
      </c>
      <c r="AY794" s="66">
        <f>_xll.qlIndexFixing($Z$5,AV794,TRUE,Trigger)</f>
        <v>1.6659324829530111E-2</v>
      </c>
      <c r="AZ794" s="66">
        <f>_xll.qlIndexFixing($BB$1,AV794,TRUE,Trigger)</f>
        <v>1.6577113580826731E-2</v>
      </c>
      <c r="BA794" s="188">
        <f t="shared" si="31"/>
        <v>0.82211248703379503</v>
      </c>
    </row>
    <row r="795" spans="47:53" ht="11.25" customHeight="1" x14ac:dyDescent="0.25">
      <c r="AU795" s="30" t="s">
        <v>38</v>
      </c>
      <c r="AV795" s="29">
        <f>_xll.qlInterestRateIndexFixingDate(IborIndex&amp;Tenor,AW795,Trigger)</f>
        <v>44960</v>
      </c>
      <c r="AW795" s="29">
        <f>_xll.qlCalendarAdvance(Calendar,AW794,AU795,"f",,Trigger)</f>
        <v>44964</v>
      </c>
      <c r="AX795" s="29">
        <f>_xll.qlInterestRateIndexMaturity(IborIndex&amp;Tenor,AW795,Trigger)</f>
        <v>45054</v>
      </c>
      <c r="AY795" s="66">
        <f>_xll.qlIndexFixing($Z$5,AV795,TRUE,Trigger)</f>
        <v>1.6708347677151458E-2</v>
      </c>
      <c r="AZ795" s="66">
        <f>_xll.qlIndexFixing($BB$1,AV795,TRUE,Trigger)</f>
        <v>1.6626241134450659E-2</v>
      </c>
      <c r="BA795" s="188">
        <f t="shared" si="31"/>
        <v>0.82106542700799423</v>
      </c>
    </row>
    <row r="796" spans="47:53" ht="11.25" customHeight="1" x14ac:dyDescent="0.25">
      <c r="AU796" s="30" t="s">
        <v>38</v>
      </c>
      <c r="AV796" s="29">
        <f>_xll.qlInterestRateIndexFixingDate(IborIndex&amp;Tenor,AW796,Trigger)</f>
        <v>44967</v>
      </c>
      <c r="AW796" s="29">
        <f>_xll.qlCalendarAdvance(Calendar,AW795,AU796,"f",,Trigger)</f>
        <v>44971</v>
      </c>
      <c r="AX796" s="29">
        <f>_xll.qlInterestRateIndexMaturity(IborIndex&amp;Tenor,AW796,Trigger)</f>
        <v>45061</v>
      </c>
      <c r="AY796" s="66">
        <f>_xll.qlIndexFixing($Z$5,AV796,TRUE,Trigger)</f>
        <v>1.6747431749089436E-2</v>
      </c>
      <c r="AZ796" s="66">
        <f>_xll.qlIndexFixing($BB$1,AV796,TRUE,Trigger)</f>
        <v>1.6665635800271694E-2</v>
      </c>
      <c r="BA796" s="188">
        <f t="shared" si="31"/>
        <v>0.81795948817742214</v>
      </c>
    </row>
    <row r="797" spans="47:53" ht="11.25" customHeight="1" x14ac:dyDescent="0.25">
      <c r="AU797" s="30" t="s">
        <v>38</v>
      </c>
      <c r="AV797" s="29">
        <f>_xll.qlInterestRateIndexFixingDate(IborIndex&amp;Tenor,AW797,Trigger)</f>
        <v>44974</v>
      </c>
      <c r="AW797" s="29">
        <f>_xll.qlCalendarAdvance(Calendar,AW796,AU797,"f",,Trigger)</f>
        <v>44978</v>
      </c>
      <c r="AX797" s="29">
        <f>_xll.qlInterestRateIndexMaturity(IborIndex&amp;Tenor,AW797,Trigger)</f>
        <v>45068</v>
      </c>
      <c r="AY797" s="66">
        <f>_xll.qlIndexFixing($Z$5,AV797,TRUE,Trigger)</f>
        <v>1.6786055999296501E-2</v>
      </c>
      <c r="AZ797" s="66">
        <f>_xll.qlIndexFixing($BB$1,AV797,TRUE,Trigger)</f>
        <v>1.6704864903975825E-2</v>
      </c>
      <c r="BA797" s="188">
        <f t="shared" si="31"/>
        <v>0.81191095320676254</v>
      </c>
    </row>
    <row r="798" spans="47:53" ht="11.25" customHeight="1" x14ac:dyDescent="0.25">
      <c r="AU798" s="30" t="s">
        <v>38</v>
      </c>
      <c r="AV798" s="29">
        <f>_xll.qlInterestRateIndexFixingDate(IborIndex&amp;Tenor,AW798,Trigger)</f>
        <v>44981</v>
      </c>
      <c r="AW798" s="29">
        <f>_xll.qlCalendarAdvance(Calendar,AW797,AU798,"f",,Trigger)</f>
        <v>44985</v>
      </c>
      <c r="AX798" s="29">
        <f>_xll.qlInterestRateIndexMaturity(IborIndex&amp;Tenor,AW798,Trigger)</f>
        <v>45077</v>
      </c>
      <c r="AY798" s="66">
        <f>_xll.qlIndexFixing($Z$5,AV798,TRUE,Trigger)</f>
        <v>1.6830270899163533E-2</v>
      </c>
      <c r="AZ798" s="66">
        <f>_xll.qlIndexFixing($BB$1,AV798,TRUE,Trigger)</f>
        <v>1.6750222291607986E-2</v>
      </c>
      <c r="BA798" s="188">
        <f t="shared" si="31"/>
        <v>0.80048607555546769</v>
      </c>
    </row>
    <row r="799" spans="47:53" ht="11.25" customHeight="1" x14ac:dyDescent="0.25">
      <c r="AU799" s="30" t="s">
        <v>38</v>
      </c>
      <c r="AV799" s="29">
        <f>_xll.qlInterestRateIndexFixingDate(IborIndex&amp;Tenor,AW799,Trigger)</f>
        <v>44988</v>
      </c>
      <c r="AW799" s="29">
        <f>_xll.qlCalendarAdvance(Calendar,AW798,AU799,"f",,Trigger)</f>
        <v>44992</v>
      </c>
      <c r="AX799" s="29">
        <f>_xll.qlInterestRateIndexMaturity(IborIndex&amp;Tenor,AW799,Trigger)</f>
        <v>45084</v>
      </c>
      <c r="AY799" s="66">
        <f>_xll.qlIndexFixing($Z$5,AV799,TRUE,Trigger)</f>
        <v>1.686789955155665E-2</v>
      </c>
      <c r="AZ799" s="66">
        <f>_xll.qlIndexFixing($BB$1,AV799,TRUE,Trigger)</f>
        <v>1.6789100216661204E-2</v>
      </c>
      <c r="BA799" s="188">
        <f t="shared" si="31"/>
        <v>0.78799334895445639</v>
      </c>
    </row>
    <row r="800" spans="47:53" ht="11.25" customHeight="1" x14ac:dyDescent="0.25">
      <c r="AU800" s="30" t="s">
        <v>38</v>
      </c>
      <c r="AV800" s="29">
        <f>_xll.qlInterestRateIndexFixingDate(IborIndex&amp;Tenor,AW800,Trigger)</f>
        <v>44995</v>
      </c>
      <c r="AW800" s="29">
        <f>_xll.qlCalendarAdvance(Calendar,AW799,AU800,"f",,Trigger)</f>
        <v>44999</v>
      </c>
      <c r="AX800" s="29">
        <f>_xll.qlInterestRateIndexMaturity(IborIndex&amp;Tenor,AW800,Trigger)</f>
        <v>45091</v>
      </c>
      <c r="AY800" s="66">
        <f>_xll.qlIndexFixing($Z$5,AV800,TRUE,Trigger)</f>
        <v>1.690505656484026E-2</v>
      </c>
      <c r="AZ800" s="66">
        <f>_xll.qlIndexFixing($BB$1,AV800,TRUE,Trigger)</f>
        <v>1.6827812557311712E-2</v>
      </c>
      <c r="BA800" s="188">
        <f t="shared" si="31"/>
        <v>0.77244007528547853</v>
      </c>
    </row>
    <row r="801" spans="47:53" ht="11.25" customHeight="1" x14ac:dyDescent="0.25">
      <c r="AU801" s="30" t="s">
        <v>38</v>
      </c>
      <c r="AV801" s="29">
        <f>_xll.qlInterestRateIndexFixingDate(IborIndex&amp;Tenor,AW801,Trigger)</f>
        <v>45002</v>
      </c>
      <c r="AW801" s="29">
        <f>_xll.qlCalendarAdvance(Calendar,AW800,AU801,"f",,Trigger)</f>
        <v>45006</v>
      </c>
      <c r="AX801" s="29">
        <f>_xll.qlInterestRateIndexMaturity(IborIndex&amp;Tenor,AW801,Trigger)</f>
        <v>45098</v>
      </c>
      <c r="AY801" s="66">
        <f>_xll.qlIndexFixing($Z$5,AV801,TRUE,Trigger)</f>
        <v>1.6941738189919415E-2</v>
      </c>
      <c r="AZ801" s="66">
        <f>_xll.qlIndexFixing($BB$1,AV801,TRUE,Trigger)</f>
        <v>1.6866359308659078E-2</v>
      </c>
      <c r="BA801" s="188">
        <f t="shared" si="31"/>
        <v>0.75378881260336483</v>
      </c>
    </row>
    <row r="802" spans="47:53" ht="11.25" customHeight="1" x14ac:dyDescent="0.25">
      <c r="AU802" s="30" t="s">
        <v>38</v>
      </c>
      <c r="AV802" s="29">
        <f>_xll.qlInterestRateIndexFixingDate(IborIndex&amp;Tenor,AW802,Trigger)</f>
        <v>45009</v>
      </c>
      <c r="AW802" s="29">
        <f>_xll.qlCalendarAdvance(Calendar,AW801,AU802,"f",,Trigger)</f>
        <v>45013</v>
      </c>
      <c r="AX802" s="29">
        <f>_xll.qlInterestRateIndexMaturity(IborIndex&amp;Tenor,AW802,Trigger)</f>
        <v>45105</v>
      </c>
      <c r="AY802" s="66">
        <f>_xll.qlIndexFixing($Z$5,AV802,TRUE,Trigger)</f>
        <v>1.6977940677732183E-2</v>
      </c>
      <c r="AZ802" s="66">
        <f>_xll.qlIndexFixing($BB$1,AV802,TRUE,Trigger)</f>
        <v>1.6904740465822861E-2</v>
      </c>
      <c r="BA802" s="188">
        <f t="shared" si="31"/>
        <v>0.73200211909322377</v>
      </c>
    </row>
    <row r="803" spans="47:53" ht="11.25" customHeight="1" x14ac:dyDescent="0.25">
      <c r="AU803" s="30" t="s">
        <v>38</v>
      </c>
      <c r="AV803" s="29">
        <f>_xll.qlInterestRateIndexFixingDate(IborIndex&amp;Tenor,AW803,Trigger)</f>
        <v>45016</v>
      </c>
      <c r="AW803" s="29">
        <f>_xll.qlCalendarAdvance(Calendar,AW802,AU803,"f",,Trigger)</f>
        <v>45020</v>
      </c>
      <c r="AX803" s="29">
        <f>_xll.qlInterestRateIndexMaturity(IborIndex&amp;Tenor,AW803,Trigger)</f>
        <v>45111</v>
      </c>
      <c r="AY803" s="66">
        <f>_xll.qlIndexFixing($Z$5,AV803,TRUE,Trigger)</f>
        <v>1.7010799377309586E-2</v>
      </c>
      <c r="AZ803" s="66">
        <f>_xll.qlIndexFixing($BB$1,AV803,TRUE,Trigger)</f>
        <v>1.6939859668155602E-2</v>
      </c>
      <c r="BA803" s="188">
        <f t="shared" si="31"/>
        <v>0.70939709153984565</v>
      </c>
    </row>
    <row r="804" spans="47:53" ht="11.25" customHeight="1" x14ac:dyDescent="0.25">
      <c r="AU804" s="30" t="s">
        <v>38</v>
      </c>
      <c r="AV804" s="29">
        <f>_xll.qlInterestRateIndexFixingDate(IborIndex&amp;Tenor,AW804,Trigger)</f>
        <v>45021</v>
      </c>
      <c r="AW804" s="29">
        <f>_xll.qlCalendarAdvance(Calendar,AW803,AU804,"f",,Trigger)</f>
        <v>45027</v>
      </c>
      <c r="AX804" s="29">
        <f>_xll.qlInterestRateIndexMaturity(IborIndex&amp;Tenor,AW804,Trigger)</f>
        <v>45118</v>
      </c>
      <c r="AY804" s="66">
        <f>_xll.qlIndexFixing($Z$5,AV804,TRUE,Trigger)</f>
        <v>1.7046066144939757E-2</v>
      </c>
      <c r="AZ804" s="66">
        <f>_xll.qlIndexFixing($BB$1,AV804,TRUE,Trigger)</f>
        <v>1.6977919662515249E-2</v>
      </c>
      <c r="BA804" s="188">
        <f t="shared" si="31"/>
        <v>0.68146482424508159</v>
      </c>
    </row>
    <row r="805" spans="47:53" ht="11.25" customHeight="1" x14ac:dyDescent="0.25">
      <c r="AU805" s="30" t="s">
        <v>38</v>
      </c>
      <c r="AV805" s="29">
        <f>_xll.qlInterestRateIndexFixingDate(IborIndex&amp;Tenor,AW805,Trigger)</f>
        <v>45030</v>
      </c>
      <c r="AW805" s="29">
        <f>_xll.qlCalendarAdvance(Calendar,AW804,AU805,"f",,Trigger)</f>
        <v>45034</v>
      </c>
      <c r="AX805" s="29">
        <f>_xll.qlInterestRateIndexMaturity(IborIndex&amp;Tenor,AW805,Trigger)</f>
        <v>45125</v>
      </c>
      <c r="AY805" s="66">
        <f>_xll.qlIndexFixing($Z$5,AV805,TRUE,Trigger)</f>
        <v>1.7080842815898112E-2</v>
      </c>
      <c r="AZ805" s="66">
        <f>_xll.qlIndexFixing($BB$1,AV805,TRUE,Trigger)</f>
        <v>1.7015814052324163E-2</v>
      </c>
      <c r="BA805" s="188">
        <f t="shared" si="31"/>
        <v>0.65028763573948822</v>
      </c>
    </row>
    <row r="806" spans="47:53" ht="11.25" customHeight="1" x14ac:dyDescent="0.25">
      <c r="AU806" s="30" t="s">
        <v>38</v>
      </c>
      <c r="AV806" s="29">
        <f>_xll.qlInterestRateIndexFixingDate(IborIndex&amp;Tenor,AW806,Trigger)</f>
        <v>45037</v>
      </c>
      <c r="AW806" s="29">
        <f>_xll.qlCalendarAdvance(Calendar,AW805,AU806,"f",,Trigger)</f>
        <v>45041</v>
      </c>
      <c r="AX806" s="29">
        <f>_xll.qlInterestRateIndexMaturity(IborIndex&amp;Tenor,AW806,Trigger)</f>
        <v>45132</v>
      </c>
      <c r="AY806" s="66">
        <f>_xll.qlIndexFixing($Z$5,AV806,TRUE,Trigger)</f>
        <v>1.7115125641611328E-2</v>
      </c>
      <c r="AZ806" s="66">
        <f>_xll.qlIndexFixing($BB$1,AV806,TRUE,Trigger)</f>
        <v>1.7053542832835372E-2</v>
      </c>
      <c r="BA806" s="188">
        <f t="shared" si="31"/>
        <v>0.61582808775956921</v>
      </c>
    </row>
    <row r="807" spans="47:53" ht="11.25" customHeight="1" x14ac:dyDescent="0.25">
      <c r="AU807" s="30" t="s">
        <v>38</v>
      </c>
      <c r="AV807" s="29">
        <f>_xll.qlInterestRateIndexFixingDate(IborIndex&amp;Tenor,AW807,Trigger)</f>
        <v>45043</v>
      </c>
      <c r="AW807" s="29">
        <f>_xll.qlCalendarAdvance(Calendar,AW806,AU807,"f",,Trigger)</f>
        <v>45048</v>
      </c>
      <c r="AX807" s="29">
        <f>_xll.qlInterestRateIndexMaturity(IborIndex&amp;Tenor,AW807,Trigger)</f>
        <v>45140</v>
      </c>
      <c r="AY807" s="66">
        <f>_xll.qlIndexFixing($Z$5,AV807,TRUE,Trigger)</f>
        <v>1.7151634843423517E-2</v>
      </c>
      <c r="AZ807" s="66">
        <f>_xll.qlIndexFixing($BB$1,AV807,TRUE,Trigger)</f>
        <v>1.7094162169563491E-2</v>
      </c>
      <c r="BA807" s="188">
        <f t="shared" si="31"/>
        <v>0.57472673860026191</v>
      </c>
    </row>
    <row r="808" spans="47:53" ht="11.25" customHeight="1" x14ac:dyDescent="0.25">
      <c r="AU808" s="30" t="s">
        <v>38</v>
      </c>
      <c r="AV808" s="29">
        <f>_xll.qlInterestRateIndexFixingDate(IborIndex&amp;Tenor,AW808,Trigger)</f>
        <v>45051</v>
      </c>
      <c r="AW808" s="29">
        <f>_xll.qlCalendarAdvance(Calendar,AW807,AU808,"f",,Trigger)</f>
        <v>45055</v>
      </c>
      <c r="AX808" s="29">
        <f>_xll.qlInterestRateIndexMaturity(IborIndex&amp;Tenor,AW808,Trigger)</f>
        <v>45147</v>
      </c>
      <c r="AY808" s="66">
        <f>_xll.qlIndexFixing($Z$5,AV808,TRUE,Trigger)</f>
        <v>1.7184883779695556E-2</v>
      </c>
      <c r="AZ808" s="66">
        <f>_xll.qlIndexFixing($BB$1,AV808,TRUE,Trigger)</f>
        <v>1.7131549660319857E-2</v>
      </c>
      <c r="BA808" s="188">
        <f t="shared" si="31"/>
        <v>0.5333411937569893</v>
      </c>
    </row>
    <row r="809" spans="47:53" ht="11.25" customHeight="1" x14ac:dyDescent="0.25">
      <c r="AU809" s="30" t="s">
        <v>38</v>
      </c>
      <c r="AV809" s="29">
        <f>_xll.qlInterestRateIndexFixingDate(IborIndex&amp;Tenor,AW809,Trigger)</f>
        <v>45058</v>
      </c>
      <c r="AW809" s="29">
        <f>_xll.qlCalendarAdvance(Calendar,AW808,AU809,"f",,Trigger)</f>
        <v>45062</v>
      </c>
      <c r="AX809" s="29">
        <f>_xll.qlInterestRateIndexMaturity(IborIndex&amp;Tenor,AW809,Trigger)</f>
        <v>45154</v>
      </c>
      <c r="AY809" s="66">
        <f>_xll.qlIndexFixing($Z$5,AV809,TRUE,Trigger)</f>
        <v>1.721762733654841E-2</v>
      </c>
      <c r="AZ809" s="66">
        <f>_xll.qlIndexFixing($BB$1,AV809,TRUE,Trigger)</f>
        <v>1.7168771523319498E-2</v>
      </c>
      <c r="BA809" s="188">
        <f t="shared" si="31"/>
        <v>0.48855813228911721</v>
      </c>
    </row>
    <row r="810" spans="47:53" ht="11.25" customHeight="1" x14ac:dyDescent="0.25">
      <c r="AU810" s="30" t="s">
        <v>38</v>
      </c>
      <c r="AV810" s="29">
        <f>_xll.qlInterestRateIndexFixingDate(IborIndex&amp;Tenor,AW810,Trigger)</f>
        <v>45065</v>
      </c>
      <c r="AW810" s="29">
        <f>_xll.qlCalendarAdvance(Calendar,AW809,AU810,"f",,Trigger)</f>
        <v>45069</v>
      </c>
      <c r="AX810" s="29">
        <f>_xll.qlInterestRateIndexMaturity(IborIndex&amp;Tenor,AW810,Trigger)</f>
        <v>45161</v>
      </c>
      <c r="AY810" s="66">
        <f>_xll.qlIndexFixing($Z$5,AV810,TRUE,Trigger)</f>
        <v>1.724986176534329E-2</v>
      </c>
      <c r="AZ810" s="66">
        <f>_xll.qlIndexFixing($BB$1,AV810,TRUE,Trigger)</f>
        <v>1.7205827753848792E-2</v>
      </c>
      <c r="BA810" s="188">
        <f t="shared" si="31"/>
        <v>0.44034011494498149</v>
      </c>
    </row>
    <row r="811" spans="47:53" ht="11.25" customHeight="1" x14ac:dyDescent="0.25">
      <c r="AU811" s="30" t="s">
        <v>38</v>
      </c>
      <c r="AV811" s="29">
        <f>_xll.qlInterestRateIndexFixingDate(IborIndex&amp;Tenor,AW811,Trigger)</f>
        <v>45072</v>
      </c>
      <c r="AW811" s="29">
        <f>_xll.qlCalendarAdvance(Calendar,AW810,AU811,"f",,Trigger)</f>
        <v>45076</v>
      </c>
      <c r="AX811" s="29">
        <f>_xll.qlInterestRateIndexMaturity(IborIndex&amp;Tenor,AW811,Trigger)</f>
        <v>45168</v>
      </c>
      <c r="AY811" s="66">
        <f>_xll.qlIndexFixing($Z$5,AV811,TRUE,Trigger)</f>
        <v>1.7281583317514393E-2</v>
      </c>
      <c r="AZ811" s="66">
        <f>_xll.qlIndexFixing($BB$1,AV811,TRUE,Trigger)</f>
        <v>1.7242718347215837E-2</v>
      </c>
      <c r="BA811" s="188">
        <f t="shared" si="31"/>
        <v>0.38864970298556345</v>
      </c>
    </row>
    <row r="812" spans="47:53" ht="11.25" customHeight="1" x14ac:dyDescent="0.25">
      <c r="AU812" s="30" t="s">
        <v>38</v>
      </c>
      <c r="AV812" s="29">
        <f>_xll.qlInterestRateIndexFixingDate(IborIndex&amp;Tenor,AW812,Trigger)</f>
        <v>45079</v>
      </c>
      <c r="AW812" s="29">
        <f>_xll.qlCalendarAdvance(Calendar,AW811,AU812,"f",,Trigger)</f>
        <v>45083</v>
      </c>
      <c r="AX812" s="29">
        <f>_xll.qlInterestRateIndexMaturity(IborIndex&amp;Tenor,AW812,Trigger)</f>
        <v>45175</v>
      </c>
      <c r="AY812" s="66">
        <f>_xll.qlIndexFixing($Z$5,AV812,TRUE,Trigger)</f>
        <v>1.7313061858858385E-2</v>
      </c>
      <c r="AZ812" s="66">
        <f>_xll.qlIndexFixing($BB$1,AV812,TRUE,Trigger)</f>
        <v>1.7279442969996912E-2</v>
      </c>
      <c r="BA812" s="188">
        <f t="shared" si="31"/>
        <v>0.33618888861473156</v>
      </c>
    </row>
    <row r="813" spans="47:53" ht="11.25" customHeight="1" x14ac:dyDescent="0.25">
      <c r="AU813" s="30" t="s">
        <v>38</v>
      </c>
      <c r="AV813" s="29">
        <f>_xll.qlInterestRateIndexFixingDate(IborIndex&amp;Tenor,AW813,Trigger)</f>
        <v>45086</v>
      </c>
      <c r="AW813" s="29">
        <f>_xll.qlCalendarAdvance(Calendar,AW812,AU813,"f",,Trigger)</f>
        <v>45090</v>
      </c>
      <c r="AX813" s="29">
        <f>_xll.qlInterestRateIndexMaturity(IborIndex&amp;Tenor,AW813,Trigger)</f>
        <v>45182</v>
      </c>
      <c r="AY813" s="66">
        <f>_xll.qlIndexFixing($Z$5,AV813,TRUE,Trigger)</f>
        <v>1.734505386160794E-2</v>
      </c>
      <c r="AZ813" s="66">
        <f>_xll.qlIndexFixing($BB$1,AV813,TRUE,Trigger)</f>
        <v>1.7315998059057883E-2</v>
      </c>
      <c r="BA813" s="188">
        <f t="shared" si="31"/>
        <v>0.29055802550057713</v>
      </c>
    </row>
    <row r="814" spans="47:53" ht="11.25" customHeight="1" x14ac:dyDescent="0.25">
      <c r="AU814" s="30" t="s">
        <v>38</v>
      </c>
      <c r="AV814" s="29">
        <f>_xll.qlInterestRateIndexFixingDate(IborIndex&amp;Tenor,AW814,Trigger)</f>
        <v>45093</v>
      </c>
      <c r="AW814" s="29">
        <f>_xll.qlCalendarAdvance(Calendar,AW813,AU814,"f",,Trigger)</f>
        <v>45097</v>
      </c>
      <c r="AX814" s="29">
        <f>_xll.qlInterestRateIndexMaturity(IborIndex&amp;Tenor,AW814,Trigger)</f>
        <v>45189</v>
      </c>
      <c r="AY814" s="66">
        <f>_xll.qlIndexFixing($Z$5,AV814,TRUE,Trigger)</f>
        <v>1.7377609531588647E-2</v>
      </c>
      <c r="AZ814" s="66">
        <f>_xll.qlIndexFixing($BB$1,AV814,TRUE,Trigger)</f>
        <v>1.7352378217987602E-2</v>
      </c>
      <c r="BA814" s="188">
        <f t="shared" si="31"/>
        <v>0.25231313601044997</v>
      </c>
    </row>
    <row r="815" spans="47:53" ht="11.25" customHeight="1" x14ac:dyDescent="0.25">
      <c r="AU815" s="30" t="s">
        <v>38</v>
      </c>
      <c r="AV815" s="29">
        <f>_xll.qlInterestRateIndexFixingDate(IborIndex&amp;Tenor,AW815,Trigger)</f>
        <v>45100</v>
      </c>
      <c r="AW815" s="29">
        <f>_xll.qlCalendarAdvance(Calendar,AW814,AU815,"f",,Trigger)</f>
        <v>45104</v>
      </c>
      <c r="AX815" s="29">
        <f>_xll.qlInterestRateIndexMaturity(IborIndex&amp;Tenor,AW815,Trigger)</f>
        <v>45196</v>
      </c>
      <c r="AY815" s="66">
        <f>_xll.qlIndexFixing($Z$5,AV815,TRUE,Trigger)</f>
        <v>1.7410735461392199E-2</v>
      </c>
      <c r="AZ815" s="66">
        <f>_xll.qlIndexFixing($BB$1,AV815,TRUE,Trigger)</f>
        <v>1.7388578029157116E-2</v>
      </c>
      <c r="BA815" s="188">
        <f t="shared" si="31"/>
        <v>0.22157432235082875</v>
      </c>
    </row>
    <row r="816" spans="47:53" ht="11.25" customHeight="1" x14ac:dyDescent="0.25">
      <c r="AU816" s="30" t="s">
        <v>38</v>
      </c>
      <c r="AV816" s="29">
        <f>_xll.qlInterestRateIndexFixingDate(IborIndex&amp;Tenor,AW816,Trigger)</f>
        <v>45107</v>
      </c>
      <c r="AW816" s="29">
        <f>_xll.qlCalendarAdvance(Calendar,AW815,AU816,"f",,Trigger)</f>
        <v>45111</v>
      </c>
      <c r="AX816" s="29">
        <f>_xll.qlInterestRateIndexMaturity(IborIndex&amp;Tenor,AW816,Trigger)</f>
        <v>45203</v>
      </c>
      <c r="AY816" s="66">
        <f>_xll.qlIndexFixing($Z$5,AV816,TRUE,Trigger)</f>
        <v>1.7444438268698036E-2</v>
      </c>
      <c r="AZ816" s="66">
        <f>_xll.qlIndexFixing($BB$1,AV816,TRUE,Trigger)</f>
        <v>1.7424592074760225E-2</v>
      </c>
      <c r="BA816" s="188">
        <f t="shared" si="31"/>
        <v>0.19846193937810702</v>
      </c>
    </row>
    <row r="817" spans="47:53" ht="11.25" customHeight="1" x14ac:dyDescent="0.25">
      <c r="AU817" s="30" t="s">
        <v>38</v>
      </c>
      <c r="AV817" s="29">
        <f>_xll.qlInterestRateIndexFixingDate(IborIndex&amp;Tenor,AW817,Trigger)</f>
        <v>45114</v>
      </c>
      <c r="AW817" s="29">
        <f>_xll.qlCalendarAdvance(Calendar,AW816,AU817,"f",,Trigger)</f>
        <v>45118</v>
      </c>
      <c r="AX817" s="29">
        <f>_xll.qlInterestRateIndexMaturity(IborIndex&amp;Tenor,AW817,Trigger)</f>
        <v>45210</v>
      </c>
      <c r="AY817" s="66">
        <f>_xll.qlIndexFixing($Z$5,AV817,TRUE,Trigger)</f>
        <v>1.7478724596284665E-2</v>
      </c>
      <c r="AZ817" s="66">
        <f>_xll.qlIndexFixing($BB$1,AV817,TRUE,Trigger)</f>
        <v>1.7460414936818686E-2</v>
      </c>
      <c r="BA817" s="188">
        <f t="shared" si="31"/>
        <v>0.18309659465979428</v>
      </c>
    </row>
    <row r="818" spans="47:53" ht="11.25" customHeight="1" x14ac:dyDescent="0.25">
      <c r="AU818" s="30" t="s">
        <v>38</v>
      </c>
      <c r="AV818" s="29">
        <f>_xll.qlInterestRateIndexFixingDate(IborIndex&amp;Tenor,AW818,Trigger)</f>
        <v>45121</v>
      </c>
      <c r="AW818" s="29">
        <f>_xll.qlCalendarAdvance(Calendar,AW817,AU818,"f",,Trigger)</f>
        <v>45125</v>
      </c>
      <c r="AX818" s="29">
        <f>_xll.qlInterestRateIndexMaturity(IborIndex&amp;Tenor,AW818,Trigger)</f>
        <v>45217</v>
      </c>
      <c r="AY818" s="66">
        <f>_xll.qlIndexFixing($Z$5,AV818,TRUE,Trigger)</f>
        <v>1.7513601112039194E-2</v>
      </c>
      <c r="AZ818" s="66">
        <f>_xll.qlIndexFixing($BB$1,AV818,TRUE,Trigger)</f>
        <v>1.7496041197186566E-2</v>
      </c>
      <c r="BA818" s="188">
        <f t="shared" si="31"/>
        <v>0.17559914852628006</v>
      </c>
    </row>
    <row r="819" spans="47:53" ht="11.25" customHeight="1" x14ac:dyDescent="0.25">
      <c r="AU819" s="30" t="s">
        <v>38</v>
      </c>
      <c r="AV819" s="29">
        <f>_xll.qlInterestRateIndexFixingDate(IborIndex&amp;Tenor,AW819,Trigger)</f>
        <v>45128</v>
      </c>
      <c r="AW819" s="29">
        <f>_xll.qlCalendarAdvance(Calendar,AW818,AU819,"f",,Trigger)</f>
        <v>45132</v>
      </c>
      <c r="AX819" s="29">
        <f>_xll.qlInterestRateIndexMaturity(IborIndex&amp;Tenor,AW819,Trigger)</f>
        <v>45224</v>
      </c>
      <c r="AY819" s="66">
        <f>_xll.qlIndexFixing($Z$5,AV819,TRUE,Trigger)</f>
        <v>1.7549074508970385E-2</v>
      </c>
      <c r="AZ819" s="66">
        <f>_xll.qlIndexFixing($BB$1,AV819,TRUE,Trigger)</f>
        <v>1.7531465437546769E-2</v>
      </c>
      <c r="BA819" s="188">
        <f t="shared" si="31"/>
        <v>0.17609071423615313</v>
      </c>
    </row>
    <row r="820" spans="47:53" ht="11.25" customHeight="1" x14ac:dyDescent="0.25">
      <c r="AU820" s="30" t="s">
        <v>38</v>
      </c>
      <c r="AV820" s="29">
        <f>_xll.qlInterestRateIndexFixingDate(IborIndex&amp;Tenor,AW820,Trigger)</f>
        <v>45135</v>
      </c>
      <c r="AW820" s="29">
        <f>_xll.qlCalendarAdvance(Calendar,AW819,AU820,"f",,Trigger)</f>
        <v>45139</v>
      </c>
      <c r="AX820" s="29">
        <f>_xll.qlInterestRateIndexMaturity(IborIndex&amp;Tenor,AW820,Trigger)</f>
        <v>45231</v>
      </c>
      <c r="AY820" s="66">
        <f>_xll.qlIndexFixing($Z$5,AV820,TRUE,Trigger)</f>
        <v>1.7585151505216452E-2</v>
      </c>
      <c r="AZ820" s="66">
        <f>_xll.qlIndexFixing($BB$1,AV820,TRUE,Trigger)</f>
        <v>1.756668223942319E-2</v>
      </c>
      <c r="BA820" s="188">
        <f t="shared" si="31"/>
        <v>0.18469265793262524</v>
      </c>
    </row>
    <row r="821" spans="47:53" ht="11.25" customHeight="1" x14ac:dyDescent="0.25">
      <c r="AU821" s="30" t="s">
        <v>38</v>
      </c>
      <c r="AV821" s="29">
        <f>_xll.qlInterestRateIndexFixingDate(IborIndex&amp;Tenor,AW821,Trigger)</f>
        <v>45142</v>
      </c>
      <c r="AW821" s="29">
        <f>_xll.qlCalendarAdvance(Calendar,AW820,AU821,"f",,Trigger)</f>
        <v>45146</v>
      </c>
      <c r="AX821" s="29">
        <f>_xll.qlInterestRateIndexMaturity(IborIndex&amp;Tenor,AW821,Trigger)</f>
        <v>45238</v>
      </c>
      <c r="AY821" s="66">
        <f>_xll.qlIndexFixing($Z$5,AV821,TRUE,Trigger)</f>
        <v>1.7621838844058112E-2</v>
      </c>
      <c r="AZ821" s="66">
        <f>_xll.qlIndexFixing($BB$1,AV821,TRUE,Trigger)</f>
        <v>1.7601686184171163E-2</v>
      </c>
      <c r="BA821" s="188">
        <f t="shared" si="31"/>
        <v>0.20152659886949614</v>
      </c>
    </row>
    <row r="822" spans="47:53" ht="11.25" customHeight="1" x14ac:dyDescent="0.25">
      <c r="AU822" s="30" t="s">
        <v>38</v>
      </c>
      <c r="AV822" s="29">
        <f>_xll.qlInterestRateIndexFixingDate(IborIndex&amp;Tenor,AW822,Trigger)</f>
        <v>45149</v>
      </c>
      <c r="AW822" s="29">
        <f>_xll.qlCalendarAdvance(Calendar,AW821,AU822,"f",,Trigger)</f>
        <v>45153</v>
      </c>
      <c r="AX822" s="29">
        <f>_xll.qlInterestRateIndexMaturity(IborIndex&amp;Tenor,AW822,Trigger)</f>
        <v>45245</v>
      </c>
      <c r="AY822" s="66">
        <f>_xll.qlIndexFixing($Z$5,AV822,TRUE,Trigger)</f>
        <v>1.7659143293933352E-2</v>
      </c>
      <c r="AZ822" s="66">
        <f>_xll.qlIndexFixing($BB$1,AV822,TRUE,Trigger)</f>
        <v>1.7636471852993107E-2</v>
      </c>
      <c r="BA822" s="188">
        <f t="shared" si="31"/>
        <v>0.22671440940244536</v>
      </c>
    </row>
    <row r="823" spans="47:53" ht="11.25" customHeight="1" x14ac:dyDescent="0.25">
      <c r="AU823" s="30" t="s">
        <v>38</v>
      </c>
      <c r="AV823" s="29">
        <f>_xll.qlInterestRateIndexFixingDate(IborIndex&amp;Tenor,AW823,Trigger)</f>
        <v>45156</v>
      </c>
      <c r="AW823" s="29">
        <f>_xll.qlCalendarAdvance(Calendar,AW822,AU823,"f",,Trigger)</f>
        <v>45160</v>
      </c>
      <c r="AX823" s="29">
        <f>_xll.qlInterestRateIndexMaturity(IborIndex&amp;Tenor,AW823,Trigger)</f>
        <v>45252</v>
      </c>
      <c r="AY823" s="66">
        <f>_xll.qlIndexFixing($Z$5,AV823,TRUE,Trigger)</f>
        <v>1.7697071648443505E-2</v>
      </c>
      <c r="AZ823" s="66">
        <f>_xll.qlIndexFixing($BB$1,AV823,TRUE,Trigger)</f>
        <v>1.7671033826932438E-2</v>
      </c>
      <c r="BA823" s="188">
        <f t="shared" si="31"/>
        <v>0.26037821511067094</v>
      </c>
    </row>
    <row r="824" spans="47:53" ht="11.25" customHeight="1" x14ac:dyDescent="0.25">
      <c r="AU824" s="30" t="s">
        <v>38</v>
      </c>
      <c r="AV824" s="29">
        <f>_xll.qlInterestRateIndexFixingDate(IborIndex&amp;Tenor,AW824,Trigger)</f>
        <v>45163</v>
      </c>
      <c r="AW824" s="29">
        <f>_xll.qlCalendarAdvance(Calendar,AW823,AU824,"f",,Trigger)</f>
        <v>45167</v>
      </c>
      <c r="AX824" s="29">
        <f>_xll.qlInterestRateIndexMaturity(IborIndex&amp;Tenor,AW824,Trigger)</f>
        <v>45259</v>
      </c>
      <c r="AY824" s="66">
        <f>_xll.qlIndexFixing($Z$5,AV824,TRUE,Trigger)</f>
        <v>1.7735630726368891E-2</v>
      </c>
      <c r="AZ824" s="66">
        <f>_xll.qlIndexFixing($BB$1,AV824,TRUE,Trigger)</f>
        <v>1.7705366686881378E-2</v>
      </c>
      <c r="BA824" s="188">
        <f t="shared" si="31"/>
        <v>0.30264039487512551</v>
      </c>
    </row>
    <row r="825" spans="47:53" ht="11.25" customHeight="1" x14ac:dyDescent="0.25">
      <c r="AU825" s="30" t="s">
        <v>38</v>
      </c>
      <c r="AV825" s="29">
        <f>_xll.qlInterestRateIndexFixingDate(IborIndex&amp;Tenor,AW825,Trigger)</f>
        <v>45170</v>
      </c>
      <c r="AW825" s="29">
        <f>_xll.qlCalendarAdvance(Calendar,AW824,AU825,"f",,Trigger)</f>
        <v>45174</v>
      </c>
      <c r="AX825" s="29">
        <f>_xll.qlInterestRateIndexMaturity(IborIndex&amp;Tenor,AW825,Trigger)</f>
        <v>45265</v>
      </c>
      <c r="AY825" s="66">
        <f>_xll.qlIndexFixing($Z$5,AV825,TRUE,Trigger)</f>
        <v>1.7771501525780178E-2</v>
      </c>
      <c r="AZ825" s="66">
        <f>_xll.qlIndexFixing($BB$1,AV825,TRUE,Trigger)</f>
        <v>1.7736638045051902E-2</v>
      </c>
      <c r="BA825" s="188">
        <f t="shared" si="31"/>
        <v>0.34863480728276192</v>
      </c>
    </row>
    <row r="826" spans="47:53" ht="11.25" customHeight="1" x14ac:dyDescent="0.25">
      <c r="AU826" s="30" t="s">
        <v>38</v>
      </c>
      <c r="AV826" s="29">
        <f>_xll.qlInterestRateIndexFixingDate(IborIndex&amp;Tenor,AW826,Trigger)</f>
        <v>45177</v>
      </c>
      <c r="AW826" s="29">
        <f>_xll.qlCalendarAdvance(Calendar,AW825,AU826,"f",,Trigger)</f>
        <v>45181</v>
      </c>
      <c r="AX826" s="29">
        <f>_xll.qlInterestRateIndexMaturity(IborIndex&amp;Tenor,AW826,Trigger)</f>
        <v>45272</v>
      </c>
      <c r="AY826" s="66">
        <f>_xll.qlIndexFixing($Z$5,AV826,TRUE,Trigger)</f>
        <v>1.7810219146329812E-2</v>
      </c>
      <c r="AZ826" s="66">
        <f>_xll.qlIndexFixing($BB$1,AV826,TRUE,Trigger)</f>
        <v>1.7770515003858442E-2</v>
      </c>
      <c r="BA826" s="188">
        <f t="shared" si="31"/>
        <v>0.39704142471369552</v>
      </c>
    </row>
    <row r="827" spans="47:53" ht="11.25" customHeight="1" x14ac:dyDescent="0.25">
      <c r="AU827" s="30" t="s">
        <v>38</v>
      </c>
      <c r="AV827" s="29">
        <f>_xll.qlInterestRateIndexFixingDate(IborIndex&amp;Tenor,AW827,Trigger)</f>
        <v>45184</v>
      </c>
      <c r="AW827" s="29">
        <f>_xll.qlCalendarAdvance(Calendar,AW826,AU827,"f",,Trigger)</f>
        <v>45188</v>
      </c>
      <c r="AX827" s="29">
        <f>_xll.qlInterestRateIndexMaturity(IborIndex&amp;Tenor,AW827,Trigger)</f>
        <v>45279</v>
      </c>
      <c r="AY827" s="66">
        <f>_xll.qlIndexFixing($Z$5,AV827,TRUE,Trigger)</f>
        <v>1.7848501908064991E-2</v>
      </c>
      <c r="AZ827" s="66">
        <f>_xll.qlIndexFixing($BB$1,AV827,TRUE,Trigger)</f>
        <v>1.7804155106149043E-2</v>
      </c>
      <c r="BA827" s="188">
        <f t="shared" si="31"/>
        <v>0.44346801915947504</v>
      </c>
    </row>
    <row r="828" spans="47:53" ht="11.25" customHeight="1" x14ac:dyDescent="0.25">
      <c r="AU828" s="30" t="s">
        <v>38</v>
      </c>
      <c r="AV828" s="29">
        <f>_xll.qlInterestRateIndexFixingDate(IborIndex&amp;Tenor,AW828,Trigger)</f>
        <v>45191</v>
      </c>
      <c r="AW828" s="29">
        <f>_xll.qlCalendarAdvance(Calendar,AW827,AU828,"f",,Trigger)</f>
        <v>45195</v>
      </c>
      <c r="AX828" s="29">
        <f>_xll.qlInterestRateIndexMaturity(IborIndex&amp;Tenor,AW828,Trigger)</f>
        <v>45287</v>
      </c>
      <c r="AY828" s="66">
        <f>_xll.qlIndexFixing($Z$5,AV828,TRUE,Trigger)</f>
        <v>1.788940767634439E-2</v>
      </c>
      <c r="AZ828" s="66">
        <f>_xll.qlIndexFixing($BB$1,AV828,TRUE,Trigger)</f>
        <v>1.7840339699614797E-2</v>
      </c>
      <c r="BA828" s="188">
        <f t="shared" si="31"/>
        <v>0.49067976729592899</v>
      </c>
    </row>
    <row r="829" spans="47:53" ht="11.25" customHeight="1" x14ac:dyDescent="0.25">
      <c r="AU829" s="30" t="s">
        <v>38</v>
      </c>
      <c r="AV829" s="29">
        <f>_xll.qlInterestRateIndexFixingDate(IborIndex&amp;Tenor,AW829,Trigger)</f>
        <v>45198</v>
      </c>
      <c r="AW829" s="29">
        <f>_xll.qlCalendarAdvance(Calendar,AW828,AU829,"f",,Trigger)</f>
        <v>45202</v>
      </c>
      <c r="AX829" s="29">
        <f>_xll.qlInterestRateIndexMaturity(IborIndex&amp;Tenor,AW829,Trigger)</f>
        <v>45294</v>
      </c>
      <c r="AY829" s="66">
        <f>_xll.qlIndexFixing($Z$5,AV829,TRUE,Trigger)</f>
        <v>1.7926780085549966E-2</v>
      </c>
      <c r="AZ829" s="66">
        <f>_xll.qlIndexFixing($BB$1,AV829,TRUE,Trigger)</f>
        <v>1.7873490791737532E-2</v>
      </c>
      <c r="BA829" s="188">
        <f t="shared" si="31"/>
        <v>0.53289293812434213</v>
      </c>
    </row>
    <row r="830" spans="47:53" ht="11.25" customHeight="1" x14ac:dyDescent="0.25">
      <c r="AU830" s="30" t="s">
        <v>38</v>
      </c>
      <c r="AV830" s="29">
        <f>_xll.qlInterestRateIndexFixingDate(IborIndex&amp;Tenor,AW830,Trigger)</f>
        <v>45205</v>
      </c>
      <c r="AW830" s="29">
        <f>_xll.qlCalendarAdvance(Calendar,AW829,AU830,"f",,Trigger)</f>
        <v>45209</v>
      </c>
      <c r="AX830" s="29">
        <f>_xll.qlInterestRateIndexMaturity(IborIndex&amp;Tenor,AW830,Trigger)</f>
        <v>45301</v>
      </c>
      <c r="AY830" s="66">
        <f>_xll.qlIndexFixing($Z$5,AV830,TRUE,Trigger)</f>
        <v>1.7963707096787469E-2</v>
      </c>
      <c r="AZ830" s="66">
        <f>_xll.qlIndexFixing($BB$1,AV830,TRUE,Trigger)</f>
        <v>1.7906405000273604E-2</v>
      </c>
      <c r="BA830" s="188">
        <f t="shared" si="31"/>
        <v>0.57302096513864997</v>
      </c>
    </row>
    <row r="831" spans="47:53" ht="11.25" customHeight="1" x14ac:dyDescent="0.25">
      <c r="AU831" s="30" t="s">
        <v>38</v>
      </c>
      <c r="AV831" s="29">
        <f>_xll.qlInterestRateIndexFixingDate(IborIndex&amp;Tenor,AW831,Trigger)</f>
        <v>45212</v>
      </c>
      <c r="AW831" s="29">
        <f>_xll.qlCalendarAdvance(Calendar,AW830,AU831,"f",,Trigger)</f>
        <v>45216</v>
      </c>
      <c r="AX831" s="29">
        <f>_xll.qlInterestRateIndexMaturity(IborIndex&amp;Tenor,AW831,Trigger)</f>
        <v>45308</v>
      </c>
      <c r="AY831" s="66">
        <f>_xll.qlIndexFixing($Z$5,AV831,TRUE,Trigger)</f>
        <v>1.8000185284398885E-2</v>
      </c>
      <c r="AZ831" s="66">
        <f>_xll.qlIndexFixing($BB$1,AV831,TRUE,Trigger)</f>
        <v>1.7939082319269523E-2</v>
      </c>
      <c r="BA831" s="188">
        <f t="shared" si="31"/>
        <v>0.61102965129362219</v>
      </c>
    </row>
    <row r="832" spans="47:53" ht="11.25" customHeight="1" x14ac:dyDescent="0.25">
      <c r="AU832" s="30" t="s">
        <v>38</v>
      </c>
      <c r="AV832" s="29">
        <f>_xll.qlInterestRateIndexFixingDate(IborIndex&amp;Tenor,AW832,Trigger)</f>
        <v>45219</v>
      </c>
      <c r="AW832" s="29">
        <f>_xll.qlCalendarAdvance(Calendar,AW831,AU832,"f",,Trigger)</f>
        <v>45223</v>
      </c>
      <c r="AX832" s="29">
        <f>_xll.qlInterestRateIndexMaturity(IborIndex&amp;Tenor,AW832,Trigger)</f>
        <v>45315</v>
      </c>
      <c r="AY832" s="66">
        <f>_xll.qlIndexFixing($Z$5,AV832,TRUE,Trigger)</f>
        <v>1.8036211222753992E-2</v>
      </c>
      <c r="AZ832" s="66">
        <f>_xll.qlIndexFixing($BB$1,AV832,TRUE,Trigger)</f>
        <v>1.7971522742810015E-2</v>
      </c>
      <c r="BA832" s="188">
        <f t="shared" si="31"/>
        <v>0.64688479943977173</v>
      </c>
    </row>
    <row r="833" spans="47:53" ht="11.25" customHeight="1" x14ac:dyDescent="0.25">
      <c r="AU833" s="30" t="s">
        <v>38</v>
      </c>
      <c r="AV833" s="29">
        <f>_xll.qlInterestRateIndexFixingDate(IborIndex&amp;Tenor,AW833,Trigger)</f>
        <v>45226</v>
      </c>
      <c r="AW833" s="29">
        <f>_xll.qlCalendarAdvance(Calendar,AW832,AU833,"f",,Trigger)</f>
        <v>45230</v>
      </c>
      <c r="AX833" s="29">
        <f>_xll.qlInterestRateIndexMaturity(IborIndex&amp;Tenor,AW833,Trigger)</f>
        <v>45322</v>
      </c>
      <c r="AY833" s="66">
        <f>_xll.qlIndexFixing($Z$5,AV833,TRUE,Trigger)</f>
        <v>1.8071781486252124E-2</v>
      </c>
      <c r="AZ833" s="66">
        <f>_xll.qlIndexFixing($BB$1,AV833,TRUE,Trigger)</f>
        <v>1.8003726265029336E-2</v>
      </c>
      <c r="BA833" s="188">
        <f t="shared" si="31"/>
        <v>0.6805522122278751</v>
      </c>
    </row>
    <row r="834" spans="47:53" ht="11.25" customHeight="1" x14ac:dyDescent="0.25">
      <c r="AU834" s="30" t="s">
        <v>38</v>
      </c>
      <c r="AV834" s="29">
        <f>_xll.qlInterestRateIndexFixingDate(IborIndex&amp;Tenor,AW834,Trigger)</f>
        <v>45233</v>
      </c>
      <c r="AW834" s="29">
        <f>_xll.qlCalendarAdvance(Calendar,AW833,AU834,"f",,Trigger)</f>
        <v>45237</v>
      </c>
      <c r="AX834" s="29">
        <f>_xll.qlInterestRateIndexMaturity(IborIndex&amp;Tenor,AW834,Trigger)</f>
        <v>45329</v>
      </c>
      <c r="AY834" s="66">
        <f>_xll.qlIndexFixing($Z$5,AV834,TRUE,Trigger)</f>
        <v>1.8106892649326491E-2</v>
      </c>
      <c r="AZ834" s="66">
        <f>_xll.qlIndexFixing($BB$1,AV834,TRUE,Trigger)</f>
        <v>1.8035692880097369E-2</v>
      </c>
      <c r="BA834" s="188">
        <f t="shared" si="31"/>
        <v>0.71199769229122323</v>
      </c>
    </row>
    <row r="835" spans="47:53" ht="11.25" customHeight="1" x14ac:dyDescent="0.25">
      <c r="AU835" s="30" t="s">
        <v>38</v>
      </c>
      <c r="AV835" s="29">
        <f>_xll.qlInterestRateIndexFixingDate(IborIndex&amp;Tenor,AW835,Trigger)</f>
        <v>45240</v>
      </c>
      <c r="AW835" s="29">
        <f>_xll.qlCalendarAdvance(Calendar,AW834,AU835,"f",,Trigger)</f>
        <v>45244</v>
      </c>
      <c r="AX835" s="29">
        <f>_xll.qlInterestRateIndexMaturity(IborIndex&amp;Tenor,AW835,Trigger)</f>
        <v>45336</v>
      </c>
      <c r="AY835" s="66">
        <f>_xll.qlIndexFixing($Z$5,AV835,TRUE,Trigger)</f>
        <v>1.8141541286448536E-2</v>
      </c>
      <c r="AZ835" s="66">
        <f>_xll.qlIndexFixing($BB$1,AV835,TRUE,Trigger)</f>
        <v>1.8067422582233525E-2</v>
      </c>
      <c r="BA835" s="188">
        <f t="shared" ref="BA835:BA898" si="32">(AY835-AZ835)*10000</f>
        <v>0.74118704215010711</v>
      </c>
    </row>
    <row r="836" spans="47:53" ht="11.25" customHeight="1" x14ac:dyDescent="0.25">
      <c r="AU836" s="30" t="s">
        <v>38</v>
      </c>
      <c r="AV836" s="29">
        <f>_xll.qlInterestRateIndexFixingDate(IborIndex&amp;Tenor,AW836,Trigger)</f>
        <v>45247</v>
      </c>
      <c r="AW836" s="29">
        <f>_xll.qlCalendarAdvance(Calendar,AW835,AU836,"f",,Trigger)</f>
        <v>45251</v>
      </c>
      <c r="AX836" s="29">
        <f>_xll.qlInterestRateIndexMaturity(IborIndex&amp;Tenor,AW836,Trigger)</f>
        <v>45343</v>
      </c>
      <c r="AY836" s="66">
        <f>_xll.qlIndexFixing($Z$5,AV836,TRUE,Trigger)</f>
        <v>1.8175723972132279E-2</v>
      </c>
      <c r="AZ836" s="66">
        <f>_xll.qlIndexFixing($BB$1,AV836,TRUE,Trigger)</f>
        <v>1.8098915365694565E-2</v>
      </c>
      <c r="BA836" s="188">
        <f t="shared" si="32"/>
        <v>0.76808606437713678</v>
      </c>
    </row>
    <row r="837" spans="47:53" ht="11.25" customHeight="1" x14ac:dyDescent="0.25">
      <c r="AU837" s="30" t="s">
        <v>38</v>
      </c>
      <c r="AV837" s="29">
        <f>_xll.qlInterestRateIndexFixingDate(IborIndex&amp;Tenor,AW837,Trigger)</f>
        <v>45254</v>
      </c>
      <c r="AW837" s="29">
        <f>_xll.qlCalendarAdvance(Calendar,AW836,AU837,"f",,Trigger)</f>
        <v>45258</v>
      </c>
      <c r="AX837" s="29">
        <f>_xll.qlInterestRateIndexMaturity(IborIndex&amp;Tenor,AW837,Trigger)</f>
        <v>45350</v>
      </c>
      <c r="AY837" s="66">
        <f>_xll.qlIndexFixing($Z$5,AV837,TRUE,Trigger)</f>
        <v>1.8209437280936047E-2</v>
      </c>
      <c r="AZ837" s="66">
        <f>_xll.qlIndexFixing($BB$1,AV837,TRUE,Trigger)</f>
        <v>1.8130171224784178E-2</v>
      </c>
      <c r="BA837" s="188">
        <f t="shared" si="32"/>
        <v>0.79266056151869324</v>
      </c>
    </row>
    <row r="838" spans="47:53" ht="11.25" customHeight="1" x14ac:dyDescent="0.25">
      <c r="AU838" s="30" t="s">
        <v>38</v>
      </c>
      <c r="AV838" s="29">
        <f>_xll.qlInterestRateIndexFixingDate(IborIndex&amp;Tenor,AW838,Trigger)</f>
        <v>45261</v>
      </c>
      <c r="AW838" s="29">
        <f>_xll.qlCalendarAdvance(Calendar,AW837,AU838,"f",,Trigger)</f>
        <v>45265</v>
      </c>
      <c r="AX838" s="29">
        <f>_xll.qlInterestRateIndexMaturity(IborIndex&amp;Tenor,AW838,Trigger)</f>
        <v>45356</v>
      </c>
      <c r="AY838" s="66">
        <f>_xll.qlIndexFixing($Z$5,AV838,TRUE,Trigger)</f>
        <v>1.8239931954443501E-2</v>
      </c>
      <c r="AZ838" s="66">
        <f>_xll.qlIndexFixing($BB$1,AV838,TRUE,Trigger)</f>
        <v>1.815856200981069E-2</v>
      </c>
      <c r="BA838" s="188">
        <f t="shared" si="32"/>
        <v>0.81369944632810753</v>
      </c>
    </row>
    <row r="839" spans="47:53" ht="11.25" customHeight="1" x14ac:dyDescent="0.25">
      <c r="AU839" s="30" t="s">
        <v>38</v>
      </c>
      <c r="AV839" s="29">
        <f>_xll.qlInterestRateIndexFixingDate(IborIndex&amp;Tenor,AW839,Trigger)</f>
        <v>45268</v>
      </c>
      <c r="AW839" s="29">
        <f>_xll.qlCalendarAdvance(Calendar,AW838,AU839,"f",,Trigger)</f>
        <v>45272</v>
      </c>
      <c r="AX839" s="29">
        <f>_xll.qlInterestRateIndexMaturity(IborIndex&amp;Tenor,AW839,Trigger)</f>
        <v>45363</v>
      </c>
      <c r="AY839" s="66">
        <f>_xll.qlIndexFixing($Z$5,AV839,TRUE,Trigger)</f>
        <v>1.8272729235569156E-2</v>
      </c>
      <c r="AZ839" s="66">
        <f>_xll.qlIndexFixing($BB$1,AV839,TRUE,Trigger)</f>
        <v>1.8189359376451778E-2</v>
      </c>
      <c r="BA839" s="188">
        <f t="shared" si="32"/>
        <v>0.83369859117377731</v>
      </c>
    </row>
    <row r="840" spans="47:53" ht="11.25" customHeight="1" x14ac:dyDescent="0.25">
      <c r="AU840" s="30" t="s">
        <v>38</v>
      </c>
      <c r="AV840" s="29">
        <f>_xll.qlInterestRateIndexFixingDate(IborIndex&amp;Tenor,AW840,Trigger)</f>
        <v>45275</v>
      </c>
      <c r="AW840" s="29">
        <f>_xll.qlCalendarAdvance(Calendar,AW839,AU840,"f",,Trigger)</f>
        <v>45279</v>
      </c>
      <c r="AX840" s="29">
        <f>_xll.qlInterestRateIndexMaturity(IborIndex&amp;Tenor,AW840,Trigger)</f>
        <v>45370</v>
      </c>
      <c r="AY840" s="66">
        <f>_xll.qlIndexFixing($Z$5,AV840,TRUE,Trigger)</f>
        <v>1.8305047129819119E-2</v>
      </c>
      <c r="AZ840" s="66">
        <f>_xll.qlIndexFixing($BB$1,AV840,TRUE,Trigger)</f>
        <v>1.8219919811619745E-2</v>
      </c>
      <c r="BA840" s="188">
        <f t="shared" si="32"/>
        <v>0.85127318199373914</v>
      </c>
    </row>
    <row r="841" spans="47:53" ht="11.25" customHeight="1" x14ac:dyDescent="0.25">
      <c r="AU841" s="30" t="s">
        <v>38</v>
      </c>
      <c r="AV841" s="29">
        <f>_xll.qlInterestRateIndexFixingDate(IborIndex&amp;Tenor,AW841,Trigger)</f>
        <v>45281</v>
      </c>
      <c r="AW841" s="29">
        <f>_xll.qlCalendarAdvance(Calendar,AW840,AU841,"f",,Trigger)</f>
        <v>45287</v>
      </c>
      <c r="AX841" s="29">
        <f>_xll.qlInterestRateIndexMaturity(IborIndex&amp;Tenor,AW841,Trigger)</f>
        <v>45378</v>
      </c>
      <c r="AY841" s="66">
        <f>_xll.qlIndexFixing($Z$5,AV841,TRUE,Trigger)</f>
        <v>1.8341390468290555E-2</v>
      </c>
      <c r="AZ841" s="66">
        <f>_xll.qlIndexFixing($BB$1,AV841,TRUE,Trigger)</f>
        <v>1.8254555896053699E-2</v>
      </c>
      <c r="BA841" s="188">
        <f t="shared" si="32"/>
        <v>0.86834572236856034</v>
      </c>
    </row>
    <row r="842" spans="47:53" ht="11.25" customHeight="1" x14ac:dyDescent="0.25">
      <c r="AU842" s="30" t="s">
        <v>38</v>
      </c>
      <c r="AV842" s="29">
        <f>_xll.qlInterestRateIndexFixingDate(IborIndex&amp;Tenor,AW842,Trigger)</f>
        <v>45289</v>
      </c>
      <c r="AW842" s="29">
        <f>_xll.qlCalendarAdvance(Calendar,AW841,AU842,"f",,Trigger)</f>
        <v>45294</v>
      </c>
      <c r="AX842" s="29">
        <f>_xll.qlInterestRateIndexMaturity(IborIndex&amp;Tenor,AW842,Trigger)</f>
        <v>45385</v>
      </c>
      <c r="AY842" s="66">
        <f>_xll.qlIndexFixing($Z$5,AV842,TRUE,Trigger)</f>
        <v>1.8372669572152306E-2</v>
      </c>
      <c r="AZ842" s="66">
        <f>_xll.qlIndexFixing($BB$1,AV842,TRUE,Trigger)</f>
        <v>1.8284608602557276E-2</v>
      </c>
      <c r="BA842" s="188">
        <f t="shared" si="32"/>
        <v>0.88060969595030181</v>
      </c>
    </row>
    <row r="843" spans="47:53" ht="11.25" customHeight="1" x14ac:dyDescent="0.25">
      <c r="AU843" s="30" t="s">
        <v>38</v>
      </c>
      <c r="AV843" s="29">
        <f>_xll.qlInterestRateIndexFixingDate(IborIndex&amp;Tenor,AW843,Trigger)</f>
        <v>45299</v>
      </c>
      <c r="AW843" s="29">
        <f>_xll.qlCalendarAdvance(Calendar,AW842,AU843,"f",,Trigger)</f>
        <v>45301</v>
      </c>
      <c r="AX843" s="29">
        <f>_xll.qlInterestRateIndexMaturity(IborIndex&amp;Tenor,AW843,Trigger)</f>
        <v>45392</v>
      </c>
      <c r="AY843" s="66">
        <f>_xll.qlIndexFixing($Z$5,AV843,TRUE,Trigger)</f>
        <v>1.840345852534148E-2</v>
      </c>
      <c r="AZ843" s="66">
        <f>_xll.qlIndexFixing($BB$1,AV843,TRUE,Trigger)</f>
        <v>1.8314424360540267E-2</v>
      </c>
      <c r="BA843" s="188">
        <f t="shared" si="32"/>
        <v>0.89034164801212601</v>
      </c>
    </row>
    <row r="844" spans="47:53" ht="11.25" customHeight="1" x14ac:dyDescent="0.25">
      <c r="AU844" s="30" t="s">
        <v>38</v>
      </c>
      <c r="AV844" s="29">
        <f>_xll.qlInterestRateIndexFixingDate(IborIndex&amp;Tenor,AW844,Trigger)</f>
        <v>45306</v>
      </c>
      <c r="AW844" s="29">
        <f>_xll.qlCalendarAdvance(Calendar,AW843,AU844,"f",,Trigger)</f>
        <v>45308</v>
      </c>
      <c r="AX844" s="29">
        <f>_xll.qlInterestRateIndexMaturity(IborIndex&amp;Tenor,AW844,Trigger)</f>
        <v>45399</v>
      </c>
      <c r="AY844" s="66">
        <f>_xll.qlIndexFixing($Z$5,AV844,TRUE,Trigger)</f>
        <v>1.8433753903161067E-2</v>
      </c>
      <c r="AZ844" s="66">
        <f>_xll.qlIndexFixing($BB$1,AV844,TRUE,Trigger)</f>
        <v>1.8344003164666285E-2</v>
      </c>
      <c r="BA844" s="188">
        <f t="shared" si="32"/>
        <v>0.89750738494782234</v>
      </c>
    </row>
    <row r="845" spans="47:53" ht="11.25" customHeight="1" x14ac:dyDescent="0.25">
      <c r="AU845" s="30" t="s">
        <v>38</v>
      </c>
      <c r="AV845" s="29">
        <f>_xll.qlInterestRateIndexFixingDate(IborIndex&amp;Tenor,AW845,Trigger)</f>
        <v>45313</v>
      </c>
      <c r="AW845" s="29">
        <f>_xll.qlCalendarAdvance(Calendar,AW844,AU845,"f",,Trigger)</f>
        <v>45315</v>
      </c>
      <c r="AX845" s="29">
        <f>_xll.qlInterestRateIndexMaturity(IborIndex&amp;Tenor,AW845,Trigger)</f>
        <v>45406</v>
      </c>
      <c r="AY845" s="66">
        <f>_xll.qlIndexFixing($Z$5,AV845,TRUE,Trigger)</f>
        <v>1.8463552280994871E-2</v>
      </c>
      <c r="AZ845" s="66">
        <f>_xll.qlIndexFixing($BB$1,AV845,TRUE,Trigger)</f>
        <v>1.8373345009641103E-2</v>
      </c>
      <c r="BA845" s="188">
        <f t="shared" si="32"/>
        <v>0.90207271353767715</v>
      </c>
    </row>
    <row r="846" spans="47:53" ht="11.25" customHeight="1" x14ac:dyDescent="0.25">
      <c r="AU846" s="30" t="s">
        <v>38</v>
      </c>
      <c r="AV846" s="29">
        <f>_xll.qlInterestRateIndexFixingDate(IborIndex&amp;Tenor,AW846,Trigger)</f>
        <v>45320</v>
      </c>
      <c r="AW846" s="29">
        <f>_xll.qlCalendarAdvance(Calendar,AW845,AU846,"f",,Trigger)</f>
        <v>45322</v>
      </c>
      <c r="AX846" s="29">
        <f>_xll.qlInterestRateIndexMaturity(IborIndex&amp;Tenor,AW846,Trigger)</f>
        <v>45412</v>
      </c>
      <c r="AY846" s="66">
        <f>_xll.qlIndexFixing($Z$5,AV846,TRUE,Trigger)</f>
        <v>1.8490377604395647E-2</v>
      </c>
      <c r="AZ846" s="66">
        <f>_xll.qlIndexFixing($BB$1,AV846,TRUE,Trigger)</f>
        <v>1.8399945825590791E-2</v>
      </c>
      <c r="BA846" s="188">
        <f t="shared" si="32"/>
        <v>0.90431778804855867</v>
      </c>
    </row>
    <row r="847" spans="47:53" ht="11.25" customHeight="1" x14ac:dyDescent="0.25">
      <c r="AU847" s="30" t="s">
        <v>38</v>
      </c>
      <c r="AV847" s="29">
        <f>_xll.qlInterestRateIndexFixingDate(IborIndex&amp;Tenor,AW847,Trigger)</f>
        <v>45327</v>
      </c>
      <c r="AW847" s="29">
        <f>_xll.qlCalendarAdvance(Calendar,AW846,AU847,"f",,Trigger)</f>
        <v>45329</v>
      </c>
      <c r="AX847" s="29">
        <f>_xll.qlInterestRateIndexMaturity(IborIndex&amp;Tenor,AW847,Trigger)</f>
        <v>45419</v>
      </c>
      <c r="AY847" s="66">
        <f>_xll.qlIndexFixing($Z$5,AV847,TRUE,Trigger)</f>
        <v>1.851920685893127E-2</v>
      </c>
      <c r="AZ847" s="66">
        <f>_xll.qlIndexFixing($BB$1,AV847,TRUE,Trigger)</f>
        <v>1.8428829189327978E-2</v>
      </c>
      <c r="BA847" s="188">
        <f t="shared" si="32"/>
        <v>0.90377669603292077</v>
      </c>
    </row>
    <row r="848" spans="47:53" ht="11.25" customHeight="1" x14ac:dyDescent="0.25">
      <c r="AU848" s="30" t="s">
        <v>38</v>
      </c>
      <c r="AV848" s="29">
        <f>_xll.qlInterestRateIndexFixingDate(IborIndex&amp;Tenor,AW848,Trigger)</f>
        <v>45334</v>
      </c>
      <c r="AW848" s="29">
        <f>_xll.qlCalendarAdvance(Calendar,AW847,AU848,"f",,Trigger)</f>
        <v>45336</v>
      </c>
      <c r="AX848" s="29">
        <f>_xll.qlInterestRateIndexMaturity(IborIndex&amp;Tenor,AW848,Trigger)</f>
        <v>45426</v>
      </c>
      <c r="AY848" s="66">
        <f>_xll.qlIndexFixing($Z$5,AV848,TRUE,Trigger)</f>
        <v>1.8547529108500882E-2</v>
      </c>
      <c r="AZ848" s="66">
        <f>_xll.qlIndexFixing($BB$1,AV848,TRUE,Trigger)</f>
        <v>1.8457475588467886E-2</v>
      </c>
      <c r="BA848" s="188">
        <f t="shared" si="32"/>
        <v>0.90053520032995493</v>
      </c>
    </row>
    <row r="849" spans="47:53" ht="11.25" customHeight="1" x14ac:dyDescent="0.25">
      <c r="AU849" s="30" t="s">
        <v>38</v>
      </c>
      <c r="AV849" s="29">
        <f>_xll.qlInterestRateIndexFixingDate(IborIndex&amp;Tenor,AW849,Trigger)</f>
        <v>45341</v>
      </c>
      <c r="AW849" s="29">
        <f>_xll.qlCalendarAdvance(Calendar,AW848,AU849,"f",,Trigger)</f>
        <v>45343</v>
      </c>
      <c r="AX849" s="29">
        <f>_xll.qlInterestRateIndexMaturity(IborIndex&amp;Tenor,AW849,Trigger)</f>
        <v>45433</v>
      </c>
      <c r="AY849" s="66">
        <f>_xll.qlIndexFixing($Z$5,AV849,TRUE,Trigger)</f>
        <v>1.8575340929134931E-2</v>
      </c>
      <c r="AZ849" s="66">
        <f>_xll.qlIndexFixing($BB$1,AV849,TRUE,Trigger)</f>
        <v>1.8485885017939907E-2</v>
      </c>
      <c r="BA849" s="188">
        <f t="shared" si="32"/>
        <v>0.89455911195024385</v>
      </c>
    </row>
    <row r="850" spans="47:53" ht="11.25" customHeight="1" x14ac:dyDescent="0.25">
      <c r="AU850" s="30" t="s">
        <v>38</v>
      </c>
      <c r="AV850" s="29">
        <f>_xll.qlInterestRateIndexFixingDate(IborIndex&amp;Tenor,AW850,Trigger)</f>
        <v>45348</v>
      </c>
      <c r="AW850" s="29">
        <f>_xll.qlCalendarAdvance(Calendar,AW849,AU850,"f",,Trigger)</f>
        <v>45350</v>
      </c>
      <c r="AX850" s="29">
        <f>_xll.qlInterestRateIndexMaturity(IborIndex&amp;Tenor,AW850,Trigger)</f>
        <v>45440</v>
      </c>
      <c r="AY850" s="66">
        <f>_xll.qlIndexFixing($Z$5,AV850,TRUE,Trigger)</f>
        <v>1.8602638896962453E-2</v>
      </c>
      <c r="AZ850" s="66">
        <f>_xll.qlIndexFixing($BB$1,AV850,TRUE,Trigger)</f>
        <v>1.8514057472713397E-2</v>
      </c>
      <c r="BA850" s="188">
        <f t="shared" si="32"/>
        <v>0.88581424249056795</v>
      </c>
    </row>
    <row r="851" spans="47:53" ht="11.25" customHeight="1" x14ac:dyDescent="0.25">
      <c r="AU851" s="30" t="s">
        <v>38</v>
      </c>
      <c r="AV851" s="29">
        <f>_xll.qlInterestRateIndexFixingDate(IborIndex&amp;Tenor,AW851,Trigger)</f>
        <v>45355</v>
      </c>
      <c r="AW851" s="29">
        <f>_xll.qlCalendarAdvance(Calendar,AW850,AU851,"f",,Trigger)</f>
        <v>45357</v>
      </c>
      <c r="AX851" s="29">
        <f>_xll.qlInterestRateIndexMaturity(IborIndex&amp;Tenor,AW851,Trigger)</f>
        <v>45449</v>
      </c>
      <c r="AY851" s="66">
        <f>_xll.qlIndexFixing($Z$5,AV851,TRUE,Trigger)</f>
        <v>1.8634004557056456E-2</v>
      </c>
      <c r="AZ851" s="66">
        <f>_xll.qlIndexFixing($BB$1,AV851,TRUE,Trigger)</f>
        <v>1.8546844948724862E-2</v>
      </c>
      <c r="BA851" s="188">
        <f t="shared" si="32"/>
        <v>0.87159608331593286</v>
      </c>
    </row>
    <row r="852" spans="47:53" ht="11.25" customHeight="1" x14ac:dyDescent="0.25">
      <c r="AU852" s="30" t="s">
        <v>38</v>
      </c>
      <c r="AV852" s="29">
        <f>_xll.qlInterestRateIndexFixingDate(IborIndex&amp;Tenor,AW852,Trigger)</f>
        <v>45362</v>
      </c>
      <c r="AW852" s="29">
        <f>_xll.qlCalendarAdvance(Calendar,AW851,AU852,"f",,Trigger)</f>
        <v>45364</v>
      </c>
      <c r="AX852" s="29">
        <f>_xll.qlInterestRateIndexMaturity(IborIndex&amp;Tenor,AW852,Trigger)</f>
        <v>45456</v>
      </c>
      <c r="AY852" s="66">
        <f>_xll.qlIndexFixing($Z$5,AV852,TRUE,Trigger)</f>
        <v>1.8660191531554005E-2</v>
      </c>
      <c r="AZ852" s="66">
        <f>_xll.qlIndexFixing($BB$1,AV852,TRUE,Trigger)</f>
        <v>1.8574512429369656E-2</v>
      </c>
      <c r="BA852" s="188">
        <f t="shared" si="32"/>
        <v>0.85679102184349487</v>
      </c>
    </row>
    <row r="853" spans="47:53" ht="11.25" customHeight="1" x14ac:dyDescent="0.25">
      <c r="AU853" s="30" t="s">
        <v>38</v>
      </c>
      <c r="AV853" s="29">
        <f>_xll.qlInterestRateIndexFixingDate(IborIndex&amp;Tenor,AW853,Trigger)</f>
        <v>45369</v>
      </c>
      <c r="AW853" s="29">
        <f>_xll.qlCalendarAdvance(Calendar,AW852,AU853,"f",,Trigger)</f>
        <v>45371</v>
      </c>
      <c r="AX853" s="29">
        <f>_xll.qlInterestRateIndexMaturity(IborIndex&amp;Tenor,AW853,Trigger)</f>
        <v>45463</v>
      </c>
      <c r="AY853" s="66">
        <f>_xll.qlIndexFixing($Z$5,AV853,TRUE,Trigger)</f>
        <v>1.8685853842664905E-2</v>
      </c>
      <c r="AZ853" s="66">
        <f>_xll.qlIndexFixing($BB$1,AV853,TRUE,Trigger)</f>
        <v>1.860194289958925E-2</v>
      </c>
      <c r="BA853" s="188">
        <f t="shared" si="32"/>
        <v>0.83910943075655298</v>
      </c>
    </row>
    <row r="854" spans="47:53" ht="11.25" customHeight="1" x14ac:dyDescent="0.25">
      <c r="AU854" s="30" t="s">
        <v>38</v>
      </c>
      <c r="AV854" s="29">
        <f>_xll.qlInterestRateIndexFixingDate(IborIndex&amp;Tenor,AW854,Trigger)</f>
        <v>45376</v>
      </c>
      <c r="AW854" s="29">
        <f>_xll.qlCalendarAdvance(Calendar,AW853,AU854,"f",,Trigger)</f>
        <v>45378</v>
      </c>
      <c r="AX854" s="29">
        <f>_xll.qlInterestRateIndexMaturity(IborIndex&amp;Tenor,AW854,Trigger)</f>
        <v>45470</v>
      </c>
      <c r="AY854" s="66">
        <f>_xll.qlIndexFixing($Z$5,AV854,TRUE,Trigger)</f>
        <v>1.871098806639937E-2</v>
      </c>
      <c r="AZ854" s="66">
        <f>_xll.qlIndexFixing($BB$1,AV854,TRUE,Trigger)</f>
        <v>1.8629136354417184E-2</v>
      </c>
      <c r="BA854" s="188">
        <f t="shared" si="32"/>
        <v>0.8185171198218586</v>
      </c>
    </row>
    <row r="855" spans="47:53" ht="11.25" customHeight="1" x14ac:dyDescent="0.25">
      <c r="AU855" s="30" t="s">
        <v>38</v>
      </c>
      <c r="AV855" s="29">
        <f>_xll.qlInterestRateIndexFixingDate(IborIndex&amp;Tenor,AW855,Trigger)</f>
        <v>45379</v>
      </c>
      <c r="AW855" s="29">
        <f>_xll.qlCalendarAdvance(Calendar,AW854,AU855,"f",,Trigger)</f>
        <v>45385</v>
      </c>
      <c r="AX855" s="29">
        <f>_xll.qlInterestRateIndexMaturity(IborIndex&amp;Tenor,AW855,Trigger)</f>
        <v>45476</v>
      </c>
      <c r="AY855" s="66">
        <f>_xll.qlIndexFixing($Z$5,AV855,TRUE,Trigger)</f>
        <v>1.8733447709420585E-2</v>
      </c>
      <c r="AZ855" s="66">
        <f>_xll.qlIndexFixing($BB$1,AV855,TRUE,Trigger)</f>
        <v>1.8653729571762933E-2</v>
      </c>
      <c r="BA855" s="188">
        <f t="shared" si="32"/>
        <v>0.79718137657652099</v>
      </c>
    </row>
    <row r="856" spans="47:53" ht="11.25" customHeight="1" x14ac:dyDescent="0.25">
      <c r="AU856" s="30" t="s">
        <v>38</v>
      </c>
      <c r="AV856" s="29">
        <f>_xll.qlInterestRateIndexFixingDate(IborIndex&amp;Tenor,AW856,Trigger)</f>
        <v>45390</v>
      </c>
      <c r="AW856" s="29">
        <f>_xll.qlCalendarAdvance(Calendar,AW855,AU856,"f",,Trigger)</f>
        <v>45392</v>
      </c>
      <c r="AX856" s="29">
        <f>_xll.qlInterestRateIndexMaturity(IborIndex&amp;Tenor,AW856,Trigger)</f>
        <v>45483</v>
      </c>
      <c r="AY856" s="66">
        <f>_xll.qlIndexFixing($Z$5,AV856,TRUE,Trigger)</f>
        <v>1.8757553089589894E-2</v>
      </c>
      <c r="AZ856" s="66">
        <f>_xll.qlIndexFixing($BB$1,AV856,TRUE,Trigger)</f>
        <v>1.8680464528809365E-2</v>
      </c>
      <c r="BA856" s="188">
        <f t="shared" si="32"/>
        <v>0.77088560780529114</v>
      </c>
    </row>
    <row r="857" spans="47:53" ht="11.25" customHeight="1" x14ac:dyDescent="0.25">
      <c r="AU857" s="30" t="s">
        <v>38</v>
      </c>
      <c r="AV857" s="29">
        <f>_xll.qlInterestRateIndexFixingDate(IborIndex&amp;Tenor,AW857,Trigger)</f>
        <v>45397</v>
      </c>
      <c r="AW857" s="29">
        <f>_xll.qlCalendarAdvance(Calendar,AW856,AU857,"f",,Trigger)</f>
        <v>45399</v>
      </c>
      <c r="AX857" s="29">
        <f>_xll.qlInterestRateIndexMaturity(IborIndex&amp;Tenor,AW857,Trigger)</f>
        <v>45490</v>
      </c>
      <c r="AY857" s="66">
        <f>_xll.qlIndexFixing($Z$5,AV857,TRUE,Trigger)</f>
        <v>1.8781120382107407E-2</v>
      </c>
      <c r="AZ857" s="66">
        <f>_xll.qlIndexFixing($BB$1,AV857,TRUE,Trigger)</f>
        <v>1.8706962466484636E-2</v>
      </c>
      <c r="BA857" s="188">
        <f t="shared" si="32"/>
        <v>0.74157915622770354</v>
      </c>
    </row>
    <row r="858" spans="47:53" ht="11.25" customHeight="1" x14ac:dyDescent="0.25">
      <c r="AU858" s="30" t="s">
        <v>38</v>
      </c>
      <c r="AV858" s="29">
        <f>_xll.qlInterestRateIndexFixingDate(IborIndex&amp;Tenor,AW858,Trigger)</f>
        <v>45404</v>
      </c>
      <c r="AW858" s="29">
        <f>_xll.qlCalendarAdvance(Calendar,AW857,AU858,"f",,Trigger)</f>
        <v>45406</v>
      </c>
      <c r="AX858" s="29">
        <f>_xll.qlInterestRateIndexMaturity(IborIndex&amp;Tenor,AW858,Trigger)</f>
        <v>45497</v>
      </c>
      <c r="AY858" s="66">
        <f>_xll.qlIndexFixing($Z$5,AV858,TRUE,Trigger)</f>
        <v>1.8804146163781722E-2</v>
      </c>
      <c r="AZ858" s="66">
        <f>_xll.qlIndexFixing($BB$1,AV858,TRUE,Trigger)</f>
        <v>1.8733223380047924E-2</v>
      </c>
      <c r="BA858" s="188">
        <f t="shared" si="32"/>
        <v>0.70922783733797656</v>
      </c>
    </row>
    <row r="859" spans="47:53" ht="11.25" customHeight="1" x14ac:dyDescent="0.25">
      <c r="AU859" s="30" t="s">
        <v>38</v>
      </c>
      <c r="AV859" s="29">
        <f>_xll.qlInterestRateIndexFixingDate(IborIndex&amp;Tenor,AW859,Trigger)</f>
        <v>45411</v>
      </c>
      <c r="AW859" s="29">
        <f>_xll.qlCalendarAdvance(Calendar,AW858,AU859,"f",,Trigger)</f>
        <v>45414</v>
      </c>
      <c r="AX859" s="29">
        <f>_xll.qlInterestRateIndexMaturity(IborIndex&amp;Tenor,AW859,Trigger)</f>
        <v>45506</v>
      </c>
      <c r="AY859" s="66">
        <f>_xll.qlIndexFixing($Z$5,AV859,TRUE,Trigger)</f>
        <v>1.8831779399185022E-2</v>
      </c>
      <c r="AZ859" s="66">
        <f>_xll.qlIndexFixing($BB$1,AV859,TRUE,Trigger)</f>
        <v>1.8765244348666332E-2</v>
      </c>
      <c r="BA859" s="188">
        <f t="shared" si="32"/>
        <v>0.66535050518689443</v>
      </c>
    </row>
    <row r="860" spans="47:53" ht="11.25" customHeight="1" x14ac:dyDescent="0.25">
      <c r="AU860" s="30" t="s">
        <v>38</v>
      </c>
      <c r="AV860" s="29">
        <f>_xll.qlInterestRateIndexFixingDate(IborIndex&amp;Tenor,AW860,Trigger)</f>
        <v>45419</v>
      </c>
      <c r="AW860" s="29">
        <f>_xll.qlCalendarAdvance(Calendar,AW859,AU860,"f",,Trigger)</f>
        <v>45421</v>
      </c>
      <c r="AX860" s="29">
        <f>_xll.qlInterestRateIndexMaturity(IborIndex&amp;Tenor,AW860,Trigger)</f>
        <v>45513</v>
      </c>
      <c r="AY860" s="66">
        <f>_xll.qlIndexFixing($Z$5,AV860,TRUE,Trigger)</f>
        <v>1.8853594547201744E-2</v>
      </c>
      <c r="AZ860" s="66">
        <f>_xll.qlIndexFixing($BB$1,AV860,TRUE,Trigger)</f>
        <v>1.8790981745470552E-2</v>
      </c>
      <c r="BA860" s="188">
        <f t="shared" si="32"/>
        <v>0.62612801731191936</v>
      </c>
    </row>
    <row r="861" spans="47:53" ht="11.25" customHeight="1" x14ac:dyDescent="0.25">
      <c r="AU861" s="30" t="s">
        <v>38</v>
      </c>
      <c r="AV861" s="29">
        <f>_xll.qlInterestRateIndexFixingDate(IborIndex&amp;Tenor,AW861,Trigger)</f>
        <v>45426</v>
      </c>
      <c r="AW861" s="29">
        <f>_xll.qlCalendarAdvance(Calendar,AW860,AU861,"f",,Trigger)</f>
        <v>45428</v>
      </c>
      <c r="AX861" s="29">
        <f>_xll.qlInterestRateIndexMaturity(IborIndex&amp;Tenor,AW861,Trigger)</f>
        <v>45520</v>
      </c>
      <c r="AY861" s="66">
        <f>_xll.qlIndexFixing($Z$5,AV861,TRUE,Trigger)</f>
        <v>1.8874857154659936E-2</v>
      </c>
      <c r="AZ861" s="66">
        <f>_xll.qlIndexFixing($BB$1,AV861,TRUE,Trigger)</f>
        <v>1.8816482092676556E-2</v>
      </c>
      <c r="BA861" s="188">
        <f t="shared" si="32"/>
        <v>0.58375061983379628</v>
      </c>
    </row>
    <row r="862" spans="47:53" ht="11.25" customHeight="1" x14ac:dyDescent="0.25">
      <c r="AU862" s="30" t="s">
        <v>38</v>
      </c>
      <c r="AV862" s="29">
        <f>_xll.qlInterestRateIndexFixingDate(IborIndex&amp;Tenor,AW862,Trigger)</f>
        <v>45433</v>
      </c>
      <c r="AW862" s="29">
        <f>_xll.qlCalendarAdvance(Calendar,AW861,AU862,"f",,Trigger)</f>
        <v>45435</v>
      </c>
      <c r="AX862" s="29">
        <f>_xll.qlInterestRateIndexMaturity(IborIndex&amp;Tenor,AW862,Trigger)</f>
        <v>45527</v>
      </c>
      <c r="AY862" s="66">
        <f>_xll.qlIndexFixing($Z$5,AV862,TRUE,Trigger)</f>
        <v>1.8895563798719334E-2</v>
      </c>
      <c r="AZ862" s="66">
        <f>_xll.qlIndexFixing($BB$1,AV862,TRUE,Trigger)</f>
        <v>1.8841745385670648E-2</v>
      </c>
      <c r="BA862" s="188">
        <f t="shared" si="32"/>
        <v>0.53818413048686153</v>
      </c>
    </row>
    <row r="863" spans="47:53" ht="11.25" customHeight="1" x14ac:dyDescent="0.25">
      <c r="AU863" s="30" t="s">
        <v>38</v>
      </c>
      <c r="AV863" s="29">
        <f>_xll.qlInterestRateIndexFixingDate(IborIndex&amp;Tenor,AW863,Trigger)</f>
        <v>45440</v>
      </c>
      <c r="AW863" s="29">
        <f>_xll.qlCalendarAdvance(Calendar,AW862,AU863,"f",,Trigger)</f>
        <v>45442</v>
      </c>
      <c r="AX863" s="29">
        <f>_xll.qlInterestRateIndexMaturity(IborIndex&amp;Tenor,AW863,Trigger)</f>
        <v>45534</v>
      </c>
      <c r="AY863" s="66">
        <f>_xll.qlIndexFixing($Z$5,AV863,TRUE,Trigger)</f>
        <v>1.8915711056701274E-2</v>
      </c>
      <c r="AZ863" s="66">
        <f>_xll.qlIndexFixing($BB$1,AV863,TRUE,Trigger)</f>
        <v>1.8866771619881702E-2</v>
      </c>
      <c r="BA863" s="188">
        <f t="shared" si="32"/>
        <v>0.48939436819571414</v>
      </c>
    </row>
    <row r="864" spans="47:53" ht="11.25" customHeight="1" x14ac:dyDescent="0.25">
      <c r="AU864" s="30" t="s">
        <v>38</v>
      </c>
      <c r="AV864" s="29">
        <f>_xll.qlInterestRateIndexFixingDate(IborIndex&amp;Tenor,AW864,Trigger)</f>
        <v>45447</v>
      </c>
      <c r="AW864" s="29">
        <f>_xll.qlCalendarAdvance(Calendar,AW863,AU864,"f",,Trigger)</f>
        <v>45449</v>
      </c>
      <c r="AX864" s="29">
        <f>_xll.qlInterestRateIndexMaturity(IborIndex&amp;Tenor,AW864,Trigger)</f>
        <v>45541</v>
      </c>
      <c r="AY864" s="66">
        <f>_xll.qlIndexFixing($Z$5,AV864,TRUE,Trigger)</f>
        <v>1.8935459069580149E-2</v>
      </c>
      <c r="AZ864" s="66">
        <f>_xll.qlIndexFixing($BB$1,AV864,TRUE,Trigger)</f>
        <v>1.8891560949192712E-2</v>
      </c>
      <c r="BA864" s="188">
        <f t="shared" si="32"/>
        <v>0.43898120387436679</v>
      </c>
    </row>
    <row r="865" spans="47:53" ht="11.25" customHeight="1" x14ac:dyDescent="0.25">
      <c r="AU865" s="30" t="s">
        <v>38</v>
      </c>
      <c r="AV865" s="29">
        <f>_xll.qlInterestRateIndexFixingDate(IborIndex&amp;Tenor,AW865,Trigger)</f>
        <v>45454</v>
      </c>
      <c r="AW865" s="29">
        <f>_xll.qlCalendarAdvance(Calendar,AW864,AU865,"f",,Trigger)</f>
        <v>45456</v>
      </c>
      <c r="AX865" s="29">
        <f>_xll.qlInterestRateIndexMaturity(IborIndex&amp;Tenor,AW865,Trigger)</f>
        <v>45548</v>
      </c>
      <c r="AY865" s="66">
        <f>_xll.qlIndexFixing($Z$5,AV865,TRUE,Trigger)</f>
        <v>1.8955558490034236E-2</v>
      </c>
      <c r="AZ865" s="66">
        <f>_xll.qlIndexFixing($BB$1,AV865,TRUE,Trigger)</f>
        <v>1.8916116188366881E-2</v>
      </c>
      <c r="BA865" s="188">
        <f t="shared" si="32"/>
        <v>0.39442301667354934</v>
      </c>
    </row>
    <row r="866" spans="47:53" ht="11.25" customHeight="1" x14ac:dyDescent="0.25">
      <c r="AU866" s="30" t="s">
        <v>38</v>
      </c>
      <c r="AV866" s="29">
        <f>_xll.qlInterestRateIndexFixingDate(IborIndex&amp;Tenor,AW866,Trigger)</f>
        <v>45461</v>
      </c>
      <c r="AW866" s="29">
        <f>_xll.qlCalendarAdvance(Calendar,AW865,AU866,"f",,Trigger)</f>
        <v>45463</v>
      </c>
      <c r="AX866" s="29">
        <f>_xll.qlInterestRateIndexMaturity(IborIndex&amp;Tenor,AW866,Trigger)</f>
        <v>45555</v>
      </c>
      <c r="AY866" s="66">
        <f>_xll.qlIndexFixing($Z$5,AV866,TRUE,Trigger)</f>
        <v>1.8976116370420081E-2</v>
      </c>
      <c r="AZ866" s="66">
        <f>_xll.qlIndexFixing($BB$1,AV866,TRUE,Trigger)</f>
        <v>1.8940442360169892E-2</v>
      </c>
      <c r="BA866" s="188">
        <f t="shared" si="32"/>
        <v>0.35674010250189014</v>
      </c>
    </row>
    <row r="867" spans="47:53" ht="11.25" customHeight="1" x14ac:dyDescent="0.25">
      <c r="AU867" s="30" t="s">
        <v>38</v>
      </c>
      <c r="AV867" s="29">
        <f>_xll.qlInterestRateIndexFixingDate(IborIndex&amp;Tenor,AW867,Trigger)</f>
        <v>45468</v>
      </c>
      <c r="AW867" s="29">
        <f>_xll.qlCalendarAdvance(Calendar,AW866,AU867,"f",,Trigger)</f>
        <v>45470</v>
      </c>
      <c r="AX867" s="29">
        <f>_xll.qlInterestRateIndexMaturity(IborIndex&amp;Tenor,AW867,Trigger)</f>
        <v>45562</v>
      </c>
      <c r="AY867" s="66">
        <f>_xll.qlIndexFixing($Z$5,AV867,TRUE,Trigger)</f>
        <v>1.8997148445691892E-2</v>
      </c>
      <c r="AZ867" s="66">
        <f>_xll.qlIndexFixing($BB$1,AV867,TRUE,Trigger)</f>
        <v>1.8964544554359055E-2</v>
      </c>
      <c r="BA867" s="188">
        <f t="shared" si="32"/>
        <v>0.32603891332836504</v>
      </c>
    </row>
    <row r="868" spans="47:53" ht="11.25" customHeight="1" x14ac:dyDescent="0.25">
      <c r="AU868" s="30" t="s">
        <v>38</v>
      </c>
      <c r="AV868" s="29">
        <f>_xll.qlInterestRateIndexFixingDate(IborIndex&amp;Tenor,AW868,Trigger)</f>
        <v>45475</v>
      </c>
      <c r="AW868" s="29">
        <f>_xll.qlCalendarAdvance(Calendar,AW867,AU868,"f",,Trigger)</f>
        <v>45477</v>
      </c>
      <c r="AX868" s="29">
        <f>_xll.qlInterestRateIndexMaturity(IborIndex&amp;Tenor,AW868,Trigger)</f>
        <v>45569</v>
      </c>
      <c r="AY868" s="66">
        <f>_xll.qlIndexFixing($Z$5,AV868,TRUE,Trigger)</f>
        <v>1.901867055812325E-2</v>
      </c>
      <c r="AZ868" s="66">
        <f>_xll.qlIndexFixing($BB$1,AV868,TRUE,Trigger)</f>
        <v>1.8988427860861114E-2</v>
      </c>
      <c r="BA868" s="188">
        <f t="shared" si="32"/>
        <v>0.30242697262136686</v>
      </c>
    </row>
    <row r="869" spans="47:53" ht="11.25" customHeight="1" x14ac:dyDescent="0.25">
      <c r="AU869" s="30" t="s">
        <v>38</v>
      </c>
      <c r="AV869" s="29">
        <f>_xll.qlInterestRateIndexFixingDate(IborIndex&amp;Tenor,AW869,Trigger)</f>
        <v>45482</v>
      </c>
      <c r="AW869" s="29">
        <f>_xll.qlCalendarAdvance(Calendar,AW868,AU869,"f",,Trigger)</f>
        <v>45484</v>
      </c>
      <c r="AX869" s="29">
        <f>_xll.qlInterestRateIndexMaturity(IborIndex&amp;Tenor,AW869,Trigger)</f>
        <v>45576</v>
      </c>
      <c r="AY869" s="66">
        <f>_xll.qlIndexFixing($Z$5,AV869,TRUE,Trigger)</f>
        <v>1.9040698657327958E-2</v>
      </c>
      <c r="AZ869" s="66">
        <f>_xll.qlIndexFixing($BB$1,AV869,TRUE,Trigger)</f>
        <v>1.9012097369760072E-2</v>
      </c>
      <c r="BA869" s="188">
        <f t="shared" si="32"/>
        <v>0.28601287567885797</v>
      </c>
    </row>
    <row r="870" spans="47:53" ht="11.25" customHeight="1" x14ac:dyDescent="0.25">
      <c r="AU870" s="30" t="s">
        <v>38</v>
      </c>
      <c r="AV870" s="29">
        <f>_xll.qlInterestRateIndexFixingDate(IborIndex&amp;Tenor,AW870,Trigger)</f>
        <v>45489</v>
      </c>
      <c r="AW870" s="29">
        <f>_xll.qlCalendarAdvance(Calendar,AW869,AU870,"f",,Trigger)</f>
        <v>45491</v>
      </c>
      <c r="AX870" s="29">
        <f>_xll.qlInterestRateIndexMaturity(IborIndex&amp;Tenor,AW870,Trigger)</f>
        <v>45583</v>
      </c>
      <c r="AY870" s="66">
        <f>_xll.qlIndexFixing($Z$5,AV870,TRUE,Trigger)</f>
        <v>1.9063248800286977E-2</v>
      </c>
      <c r="AZ870" s="66">
        <f>_xll.qlIndexFixing($BB$1,AV870,TRUE,Trigger)</f>
        <v>1.9035558171298941E-2</v>
      </c>
      <c r="BA870" s="188">
        <f t="shared" si="32"/>
        <v>0.2769062898803562</v>
      </c>
    </row>
    <row r="871" spans="47:53" ht="11.25" customHeight="1" x14ac:dyDescent="0.25">
      <c r="AU871" s="30" t="s">
        <v>38</v>
      </c>
      <c r="AV871" s="29">
        <f>_xll.qlInterestRateIndexFixingDate(IborIndex&amp;Tenor,AW871,Trigger)</f>
        <v>45496</v>
      </c>
      <c r="AW871" s="29">
        <f>_xll.qlCalendarAdvance(Calendar,AW870,AU871,"f",,Trigger)</f>
        <v>45498</v>
      </c>
      <c r="AX871" s="29">
        <f>_xll.qlInterestRateIndexMaturity(IborIndex&amp;Tenor,AW871,Trigger)</f>
        <v>45590</v>
      </c>
      <c r="AY871" s="66">
        <f>_xll.qlIndexFixing($Z$5,AV871,TRUE,Trigger)</f>
        <v>1.9086337151365807E-2</v>
      </c>
      <c r="AZ871" s="66">
        <f>_xll.qlIndexFixing($BB$1,AV871,TRUE,Trigger)</f>
        <v>1.9058815355875388E-2</v>
      </c>
      <c r="BA871" s="188">
        <f t="shared" si="32"/>
        <v>0.27521795490419165</v>
      </c>
    </row>
    <row r="872" spans="47:53" ht="11.25" customHeight="1" x14ac:dyDescent="0.25">
      <c r="AU872" s="30" t="s">
        <v>38</v>
      </c>
      <c r="AV872" s="29">
        <f>_xll.qlInterestRateIndexFixingDate(IborIndex&amp;Tenor,AW872,Trigger)</f>
        <v>45503</v>
      </c>
      <c r="AW872" s="29">
        <f>_xll.qlCalendarAdvance(Calendar,AW871,AU872,"f",,Trigger)</f>
        <v>45505</v>
      </c>
      <c r="AX872" s="29">
        <f>_xll.qlInterestRateIndexMaturity(IborIndex&amp;Tenor,AW872,Trigger)</f>
        <v>45597</v>
      </c>
      <c r="AY872" s="66">
        <f>_xll.qlIndexFixing($Z$5,AV872,TRUE,Trigger)</f>
        <v>1.9109979982344025E-2</v>
      </c>
      <c r="AZ872" s="66">
        <f>_xll.qlIndexFixing($BB$1,AV872,TRUE,Trigger)</f>
        <v>1.9081874014041742E-2</v>
      </c>
      <c r="BA872" s="188">
        <f t="shared" si="32"/>
        <v>0.28105968302282597</v>
      </c>
    </row>
    <row r="873" spans="47:53" ht="11.25" customHeight="1" x14ac:dyDescent="0.25">
      <c r="AU873" s="30" t="s">
        <v>38</v>
      </c>
      <c r="AV873" s="29">
        <f>_xll.qlInterestRateIndexFixingDate(IborIndex&amp;Tenor,AW873,Trigger)</f>
        <v>45510</v>
      </c>
      <c r="AW873" s="29">
        <f>_xll.qlCalendarAdvance(Calendar,AW872,AU873,"f",,Trigger)</f>
        <v>45512</v>
      </c>
      <c r="AX873" s="29">
        <f>_xll.qlInterestRateIndexMaturity(IborIndex&amp;Tenor,AW873,Trigger)</f>
        <v>45604</v>
      </c>
      <c r="AY873" s="66">
        <f>_xll.qlIndexFixing($Z$5,AV873,TRUE,Trigger)</f>
        <v>1.9134193672443085E-2</v>
      </c>
      <c r="AZ873" s="66">
        <f>_xll.qlIndexFixing($BB$1,AV873,TRUE,Trigger)</f>
        <v>1.9104739236498035E-2</v>
      </c>
      <c r="BA873" s="188">
        <f t="shared" si="32"/>
        <v>0.29454435945049096</v>
      </c>
    </row>
    <row r="874" spans="47:53" ht="11.25" customHeight="1" x14ac:dyDescent="0.25">
      <c r="AU874" s="30" t="s">
        <v>38</v>
      </c>
      <c r="AV874" s="29">
        <f>_xll.qlInterestRateIndexFixingDate(IborIndex&amp;Tenor,AW874,Trigger)</f>
        <v>45517</v>
      </c>
      <c r="AW874" s="29">
        <f>_xll.qlCalendarAdvance(Calendar,AW873,AU874,"f",,Trigger)</f>
        <v>45519</v>
      </c>
      <c r="AX874" s="29">
        <f>_xll.qlInterestRateIndexMaturity(IborIndex&amp;Tenor,AW874,Trigger)</f>
        <v>45611</v>
      </c>
      <c r="AY874" s="66">
        <f>_xll.qlIndexFixing($Z$5,AV874,TRUE,Trigger)</f>
        <v>1.915899470834544E-2</v>
      </c>
      <c r="AZ874" s="66">
        <f>_xll.qlIndexFixing($BB$1,AV874,TRUE,Trigger)</f>
        <v>1.9127416114092015E-2</v>
      </c>
      <c r="BA874" s="188">
        <f t="shared" si="32"/>
        <v>0.31578594253425102</v>
      </c>
    </row>
    <row r="875" spans="47:53" ht="11.25" customHeight="1" x14ac:dyDescent="0.25">
      <c r="AU875" s="30" t="s">
        <v>38</v>
      </c>
      <c r="AV875" s="29">
        <f>_xll.qlInterestRateIndexFixingDate(IborIndex&amp;Tenor,AW875,Trigger)</f>
        <v>45524</v>
      </c>
      <c r="AW875" s="29">
        <f>_xll.qlCalendarAdvance(Calendar,AW874,AU875,"f",,Trigger)</f>
        <v>45526</v>
      </c>
      <c r="AX875" s="29">
        <f>_xll.qlInterestRateIndexMaturity(IborIndex&amp;Tenor,AW875,Trigger)</f>
        <v>45618</v>
      </c>
      <c r="AY875" s="66">
        <f>_xll.qlIndexFixing($Z$5,AV875,TRUE,Trigger)</f>
        <v>1.9184399684228432E-2</v>
      </c>
      <c r="AZ875" s="66">
        <f>_xll.qlIndexFixing($BB$1,AV875,TRUE,Trigger)</f>
        <v>1.9149909737820003E-2</v>
      </c>
      <c r="BA875" s="188">
        <f t="shared" si="32"/>
        <v>0.3448994640842945</v>
      </c>
    </row>
    <row r="876" spans="47:53" ht="11.25" customHeight="1" x14ac:dyDescent="0.25">
      <c r="AU876" s="30" t="s">
        <v>38</v>
      </c>
      <c r="AV876" s="29">
        <f>_xll.qlInterestRateIndexFixingDate(IborIndex&amp;Tenor,AW876,Trigger)</f>
        <v>45531</v>
      </c>
      <c r="AW876" s="29">
        <f>_xll.qlCalendarAdvance(Calendar,AW875,AU876,"f",,Trigger)</f>
        <v>45533</v>
      </c>
      <c r="AX876" s="29">
        <f>_xll.qlInterestRateIndexMaturity(IborIndex&amp;Tenor,AW876,Trigger)</f>
        <v>45625</v>
      </c>
      <c r="AY876" s="66">
        <f>_xll.qlIndexFixing($Z$5,AV876,TRUE,Trigger)</f>
        <v>1.9210425301791213E-2</v>
      </c>
      <c r="AZ876" s="66">
        <f>_xll.qlIndexFixing($BB$1,AV876,TRUE,Trigger)</f>
        <v>1.9172225198817332E-2</v>
      </c>
      <c r="BA876" s="188">
        <f t="shared" si="32"/>
        <v>0.38200102973881545</v>
      </c>
    </row>
    <row r="877" spans="47:53" ht="11.25" customHeight="1" x14ac:dyDescent="0.25">
      <c r="AU877" s="30" t="s">
        <v>38</v>
      </c>
      <c r="AV877" s="29">
        <f>_xll.qlInterestRateIndexFixingDate(IborIndex&amp;Tenor,AW877,Trigger)</f>
        <v>45538</v>
      </c>
      <c r="AW877" s="29">
        <f>_xll.qlCalendarAdvance(Calendar,AW876,AU877,"f",,Trigger)</f>
        <v>45540</v>
      </c>
      <c r="AX877" s="29">
        <f>_xll.qlInterestRateIndexMaturity(IborIndex&amp;Tenor,AW877,Trigger)</f>
        <v>45631</v>
      </c>
      <c r="AY877" s="66">
        <f>_xll.qlIndexFixing($Z$5,AV877,TRUE,Trigger)</f>
        <v>1.9234640318105119E-2</v>
      </c>
      <c r="AZ877" s="66">
        <f>_xll.qlIndexFixing($BB$1,AV877,TRUE,Trigger)</f>
        <v>1.9192307306681776E-2</v>
      </c>
      <c r="BA877" s="188">
        <f t="shared" si="32"/>
        <v>0.42333011423343475</v>
      </c>
    </row>
    <row r="878" spans="47:53" ht="11.25" customHeight="1" x14ac:dyDescent="0.25">
      <c r="AU878" s="30" t="s">
        <v>38</v>
      </c>
      <c r="AV878" s="29">
        <f>_xll.qlInterestRateIndexFixingDate(IborIndex&amp;Tenor,AW878,Trigger)</f>
        <v>45545</v>
      </c>
      <c r="AW878" s="29">
        <f>_xll.qlCalendarAdvance(Calendar,AW877,AU878,"f",,Trigger)</f>
        <v>45547</v>
      </c>
      <c r="AX878" s="29">
        <f>_xll.qlInterestRateIndexMaturity(IborIndex&amp;Tenor,AW878,Trigger)</f>
        <v>45638</v>
      </c>
      <c r="AY878" s="66">
        <f>_xll.qlIndexFixing($Z$5,AV878,TRUE,Trigger)</f>
        <v>1.9261045912681948E-2</v>
      </c>
      <c r="AZ878" s="66">
        <f>_xll.qlIndexFixing($BB$1,AV878,TRUE,Trigger)</f>
        <v>1.9214290292581083E-2</v>
      </c>
      <c r="BA878" s="188">
        <f t="shared" si="32"/>
        <v>0.46755620100865508</v>
      </c>
    </row>
    <row r="879" spans="47:53" ht="11.25" customHeight="1" x14ac:dyDescent="0.25">
      <c r="AU879" s="30" t="s">
        <v>38</v>
      </c>
      <c r="AV879" s="29">
        <f>_xll.qlInterestRateIndexFixingDate(IborIndex&amp;Tenor,AW879,Trigger)</f>
        <v>45552</v>
      </c>
      <c r="AW879" s="29">
        <f>_xll.qlCalendarAdvance(Calendar,AW878,AU879,"f",,Trigger)</f>
        <v>45554</v>
      </c>
      <c r="AX879" s="29">
        <f>_xll.qlInterestRateIndexMaturity(IborIndex&amp;Tenor,AW879,Trigger)</f>
        <v>45645</v>
      </c>
      <c r="AY879" s="66">
        <f>_xll.qlIndexFixing($Z$5,AV879,TRUE,Trigger)</f>
        <v>1.9287097588666764E-2</v>
      </c>
      <c r="AZ879" s="66">
        <f>_xll.qlIndexFixing($BB$1,AV879,TRUE,Trigger)</f>
        <v>1.923610312023246E-2</v>
      </c>
      <c r="BA879" s="188">
        <f t="shared" si="32"/>
        <v>0.50994468434303886</v>
      </c>
    </row>
    <row r="880" spans="47:53" ht="11.25" customHeight="1" x14ac:dyDescent="0.25">
      <c r="AU880" s="30" t="s">
        <v>38</v>
      </c>
      <c r="AV880" s="29">
        <f>_xll.qlInterestRateIndexFixingDate(IborIndex&amp;Tenor,AW880,Trigger)</f>
        <v>45559</v>
      </c>
      <c r="AW880" s="29">
        <f>_xll.qlCalendarAdvance(Calendar,AW879,AU880,"f",,Trigger)</f>
        <v>45561</v>
      </c>
      <c r="AX880" s="29">
        <f>_xll.qlInterestRateIndexMaturity(IborIndex&amp;Tenor,AW880,Trigger)</f>
        <v>45653</v>
      </c>
      <c r="AY880" s="66">
        <f>_xll.qlIndexFixing($Z$5,AV880,TRUE,Trigger)</f>
        <v>1.9315076612077497E-2</v>
      </c>
      <c r="AZ880" s="66">
        <f>_xll.qlIndexFixing($BB$1,AV880,TRUE,Trigger)</f>
        <v>1.9259773023001431E-2</v>
      </c>
      <c r="BA880" s="188">
        <f t="shared" si="32"/>
        <v>0.55303589076065307</v>
      </c>
    </row>
    <row r="881" spans="47:53" ht="11.25" customHeight="1" x14ac:dyDescent="0.25">
      <c r="AU881" s="30" t="s">
        <v>38</v>
      </c>
      <c r="AV881" s="29">
        <f>_xll.qlInterestRateIndexFixingDate(IborIndex&amp;Tenor,AW881,Trigger)</f>
        <v>45566</v>
      </c>
      <c r="AW881" s="29">
        <f>_xll.qlCalendarAdvance(Calendar,AW880,AU881,"f",,Trigger)</f>
        <v>45568</v>
      </c>
      <c r="AX881" s="29">
        <f>_xll.qlInterestRateIndexMaturity(IborIndex&amp;Tenor,AW881,Trigger)</f>
        <v>45660</v>
      </c>
      <c r="AY881" s="66">
        <f>_xll.qlIndexFixing($Z$5,AV881,TRUE,Trigger)</f>
        <v>1.9340389796729349E-2</v>
      </c>
      <c r="AZ881" s="66">
        <f>_xll.qlIndexFixing($BB$1,AV881,TRUE,Trigger)</f>
        <v>1.9281234516929528E-2</v>
      </c>
      <c r="BA881" s="188">
        <f t="shared" si="32"/>
        <v>0.59155279799820437</v>
      </c>
    </row>
    <row r="882" spans="47:53" ht="11.25" customHeight="1" x14ac:dyDescent="0.25">
      <c r="AU882" s="30" t="s">
        <v>38</v>
      </c>
      <c r="AV882" s="29">
        <f>_xll.qlInterestRateIndexFixingDate(IborIndex&amp;Tenor,AW882,Trigger)</f>
        <v>45573</v>
      </c>
      <c r="AW882" s="29">
        <f>_xll.qlCalendarAdvance(Calendar,AW881,AU882,"f",,Trigger)</f>
        <v>45575</v>
      </c>
      <c r="AX882" s="29">
        <f>_xll.qlInterestRateIndexMaturity(IborIndex&amp;Tenor,AW882,Trigger)</f>
        <v>45667</v>
      </c>
      <c r="AY882" s="66">
        <f>_xll.qlIndexFixing($Z$5,AV882,TRUE,Trigger)</f>
        <v>1.9365342849879192E-2</v>
      </c>
      <c r="AZ882" s="66">
        <f>_xll.qlIndexFixing($BB$1,AV882,TRUE,Trigger)</f>
        <v>1.9302525836244092E-2</v>
      </c>
      <c r="BA882" s="188">
        <f t="shared" si="32"/>
        <v>0.62817013635099728</v>
      </c>
    </row>
    <row r="883" spans="47:53" ht="11.25" customHeight="1" x14ac:dyDescent="0.25">
      <c r="AU883" s="30" t="s">
        <v>38</v>
      </c>
      <c r="AV883" s="29">
        <f>_xll.qlInterestRateIndexFixingDate(IborIndex&amp;Tenor,AW883,Trigger)</f>
        <v>45580</v>
      </c>
      <c r="AW883" s="29">
        <f>_xll.qlCalendarAdvance(Calendar,AW882,AU883,"f",,Trigger)</f>
        <v>45582</v>
      </c>
      <c r="AX883" s="29">
        <f>_xll.qlInterestRateIndexMaturity(IborIndex&amp;Tenor,AW883,Trigger)</f>
        <v>45674</v>
      </c>
      <c r="AY883" s="66">
        <f>_xll.qlIndexFixing($Z$5,AV883,TRUE,Trigger)</f>
        <v>1.9389933754342347E-2</v>
      </c>
      <c r="AZ883" s="66">
        <f>_xll.qlIndexFixing($BB$1,AV883,TRUE,Trigger)</f>
        <v>1.9323646978179513E-2</v>
      </c>
      <c r="BA883" s="188">
        <f t="shared" si="32"/>
        <v>0.66286776162834127</v>
      </c>
    </row>
    <row r="884" spans="47:53" ht="11.25" customHeight="1" x14ac:dyDescent="0.25">
      <c r="AU884" s="30" t="s">
        <v>38</v>
      </c>
      <c r="AV884" s="29">
        <f>_xll.qlInterestRateIndexFixingDate(IborIndex&amp;Tenor,AW884,Trigger)</f>
        <v>45587</v>
      </c>
      <c r="AW884" s="29">
        <f>_xll.qlCalendarAdvance(Calendar,AW883,AU884,"f",,Trigger)</f>
        <v>45589</v>
      </c>
      <c r="AX884" s="29">
        <f>_xll.qlInterestRateIndexMaturity(IborIndex&amp;Tenor,AW884,Trigger)</f>
        <v>45681</v>
      </c>
      <c r="AY884" s="66">
        <f>_xll.qlIndexFixing($Z$5,AV884,TRUE,Trigger)</f>
        <v>1.9414160492987997E-2</v>
      </c>
      <c r="AZ884" s="66">
        <f>_xll.qlIndexFixing($BB$1,AV884,TRUE,Trigger)</f>
        <v>1.9344597939992766E-2</v>
      </c>
      <c r="BA884" s="188">
        <f t="shared" si="32"/>
        <v>0.69562552995231641</v>
      </c>
    </row>
    <row r="885" spans="47:53" ht="11.25" customHeight="1" x14ac:dyDescent="0.25">
      <c r="AU885" s="30" t="s">
        <v>38</v>
      </c>
      <c r="AV885" s="29">
        <f>_xll.qlInterestRateIndexFixingDate(IborIndex&amp;Tenor,AW885,Trigger)</f>
        <v>45594</v>
      </c>
      <c r="AW885" s="29">
        <f>_xll.qlCalendarAdvance(Calendar,AW884,AU885,"f",,Trigger)</f>
        <v>45596</v>
      </c>
      <c r="AX885" s="29">
        <f>_xll.qlInterestRateIndexMaturity(IborIndex&amp;Tenor,AW885,Trigger)</f>
        <v>45688</v>
      </c>
      <c r="AY885" s="66">
        <f>_xll.qlIndexFixing($Z$5,AV885,TRUE,Trigger)</f>
        <v>1.9438021048731387E-2</v>
      </c>
      <c r="AZ885" s="66">
        <f>_xll.qlIndexFixing($BB$1,AV885,TRUE,Trigger)</f>
        <v>1.9365378718963419E-2</v>
      </c>
      <c r="BA885" s="188">
        <f t="shared" si="32"/>
        <v>0.72642329767967639</v>
      </c>
    </row>
    <row r="886" spans="47:53" ht="11.25" customHeight="1" x14ac:dyDescent="0.25">
      <c r="AU886" s="30" t="s">
        <v>38</v>
      </c>
      <c r="AV886" s="29">
        <f>_xll.qlInterestRateIndexFixingDate(IborIndex&amp;Tenor,AW886,Trigger)</f>
        <v>45601</v>
      </c>
      <c r="AW886" s="29">
        <f>_xll.qlCalendarAdvance(Calendar,AW885,AU886,"f",,Trigger)</f>
        <v>45603</v>
      </c>
      <c r="AX886" s="29">
        <f>_xll.qlInterestRateIndexMaturity(IborIndex&amp;Tenor,AW886,Trigger)</f>
        <v>45695</v>
      </c>
      <c r="AY886" s="66">
        <f>_xll.qlIndexFixing($Z$5,AV886,TRUE,Trigger)</f>
        <v>1.9461513404545099E-2</v>
      </c>
      <c r="AZ886" s="66">
        <f>_xll.qlIndexFixing($BB$1,AV886,TRUE,Trigger)</f>
        <v>1.9385989312390151E-2</v>
      </c>
      <c r="BA886" s="188">
        <f t="shared" si="32"/>
        <v>0.75524092154947287</v>
      </c>
    </row>
    <row r="887" spans="47:53" ht="11.25" customHeight="1" x14ac:dyDescent="0.25">
      <c r="AU887" s="30" t="s">
        <v>38</v>
      </c>
      <c r="AV887" s="29">
        <f>_xll.qlInterestRateIndexFixingDate(IborIndex&amp;Tenor,AW887,Trigger)</f>
        <v>45608</v>
      </c>
      <c r="AW887" s="29">
        <f>_xll.qlCalendarAdvance(Calendar,AW886,AU887,"f",,Trigger)</f>
        <v>45610</v>
      </c>
      <c r="AX887" s="29">
        <f>_xll.qlInterestRateIndexMaturity(IborIndex&amp;Tenor,AW887,Trigger)</f>
        <v>45702</v>
      </c>
      <c r="AY887" s="66">
        <f>_xll.qlIndexFixing($Z$5,AV887,TRUE,Trigger)</f>
        <v>1.9484635543455593E-2</v>
      </c>
      <c r="AZ887" s="66">
        <f>_xll.qlIndexFixing($BB$1,AV887,TRUE,Trigger)</f>
        <v>1.9406429717597717E-2</v>
      </c>
      <c r="BA887" s="188">
        <f t="shared" si="32"/>
        <v>0.78205825857876476</v>
      </c>
    </row>
    <row r="888" spans="47:53" ht="11.25" customHeight="1" x14ac:dyDescent="0.25">
      <c r="AU888" s="30" t="s">
        <v>38</v>
      </c>
      <c r="AV888" s="29">
        <f>_xll.qlInterestRateIndexFixingDate(IborIndex&amp;Tenor,AW888,Trigger)</f>
        <v>45615</v>
      </c>
      <c r="AW888" s="29">
        <f>_xll.qlCalendarAdvance(Calendar,AW887,AU888,"f",,Trigger)</f>
        <v>45617</v>
      </c>
      <c r="AX888" s="29">
        <f>_xll.qlInterestRateIndexMaturity(IborIndex&amp;Tenor,AW888,Trigger)</f>
        <v>45709</v>
      </c>
      <c r="AY888" s="66">
        <f>_xll.qlIndexFixing($Z$5,AV888,TRUE,Trigger)</f>
        <v>1.9507385448545796E-2</v>
      </c>
      <c r="AZ888" s="66">
        <f>_xll.qlIndexFixing($BB$1,AV888,TRUE,Trigger)</f>
        <v>1.9426699931930844E-2</v>
      </c>
      <c r="BA888" s="188">
        <f t="shared" si="32"/>
        <v>0.8068551661495269</v>
      </c>
    </row>
    <row r="889" spans="47:53" ht="11.25" customHeight="1" x14ac:dyDescent="0.25">
      <c r="AU889" s="30" t="s">
        <v>38</v>
      </c>
      <c r="AV889" s="29">
        <f>_xll.qlInterestRateIndexFixingDate(IborIndex&amp;Tenor,AW889,Trigger)</f>
        <v>45622</v>
      </c>
      <c r="AW889" s="29">
        <f>_xll.qlCalendarAdvance(Calendar,AW888,AU889,"f",,Trigger)</f>
        <v>45624</v>
      </c>
      <c r="AX889" s="29">
        <f>_xll.qlInterestRateIndexMaturity(IborIndex&amp;Tenor,AW889,Trigger)</f>
        <v>45716</v>
      </c>
      <c r="AY889" s="66">
        <f>_xll.qlIndexFixing($Z$5,AV889,TRUE,Trigger)</f>
        <v>1.9529761102955987E-2</v>
      </c>
      <c r="AZ889" s="66">
        <f>_xll.qlIndexFixing($BB$1,AV889,TRUE,Trigger)</f>
        <v>1.9446799952755986E-2</v>
      </c>
      <c r="BA889" s="188">
        <f t="shared" si="32"/>
        <v>0.82961150200001188</v>
      </c>
    </row>
    <row r="890" spans="47:53" ht="11.25" customHeight="1" x14ac:dyDescent="0.25">
      <c r="AU890" s="30" t="s">
        <v>38</v>
      </c>
      <c r="AV890" s="29">
        <f>_xll.qlInterestRateIndexFixingDate(IborIndex&amp;Tenor,AW890,Trigger)</f>
        <v>45629</v>
      </c>
      <c r="AW890" s="29">
        <f>_xll.qlCalendarAdvance(Calendar,AW889,AU890,"f",,Trigger)</f>
        <v>45631</v>
      </c>
      <c r="AX890" s="29">
        <f>_xll.qlInterestRateIndexMaturity(IborIndex&amp;Tenor,AW890,Trigger)</f>
        <v>45721</v>
      </c>
      <c r="AY890" s="66">
        <f>_xll.qlIndexFixing($Z$5,AV890,TRUE,Trigger)</f>
        <v>1.9547698132894809E-2</v>
      </c>
      <c r="AZ890" s="66">
        <f>_xll.qlIndexFixing($BB$1,AV890,TRUE,Trigger)</f>
        <v>1.9462895221987075E-2</v>
      </c>
      <c r="BA890" s="188">
        <f t="shared" si="32"/>
        <v>0.84802910907733065</v>
      </c>
    </row>
    <row r="891" spans="47:53" ht="11.25" customHeight="1" x14ac:dyDescent="0.25">
      <c r="AU891" s="30" t="s">
        <v>38</v>
      </c>
      <c r="AV891" s="29">
        <f>_xll.qlInterestRateIndexFixingDate(IborIndex&amp;Tenor,AW891,Trigger)</f>
        <v>45636</v>
      </c>
      <c r="AW891" s="29">
        <f>_xll.qlCalendarAdvance(Calendar,AW890,AU891,"f",,Trigger)</f>
        <v>45638</v>
      </c>
      <c r="AX891" s="29">
        <f>_xll.qlInterestRateIndexMaturity(IborIndex&amp;Tenor,AW891,Trigger)</f>
        <v>45728</v>
      </c>
      <c r="AY891" s="66">
        <f>_xll.qlIndexFixing($Z$5,AV891,TRUE,Trigger)</f>
        <v>1.9569371673203939E-2</v>
      </c>
      <c r="AZ891" s="66">
        <f>_xll.qlIndexFixing($BB$1,AV891,TRUE,Trigger)</f>
        <v>1.9482677027549578E-2</v>
      </c>
      <c r="BA891" s="188">
        <f t="shared" si="32"/>
        <v>0.8669464565436158</v>
      </c>
    </row>
    <row r="892" spans="47:53" ht="11.25" customHeight="1" x14ac:dyDescent="0.25">
      <c r="AU892" s="30" t="s">
        <v>38</v>
      </c>
      <c r="AV892" s="29">
        <f>_xll.qlInterestRateIndexFixingDate(IborIndex&amp;Tenor,AW892,Trigger)</f>
        <v>45643</v>
      </c>
      <c r="AW892" s="29">
        <f>_xll.qlCalendarAdvance(Calendar,AW891,AU892,"f",,Trigger)</f>
        <v>45645</v>
      </c>
      <c r="AX892" s="29">
        <f>_xll.qlInterestRateIndexMaturity(IborIndex&amp;Tenor,AW892,Trigger)</f>
        <v>45735</v>
      </c>
      <c r="AY892" s="66">
        <f>_xll.qlIndexFixing($Z$5,AV892,TRUE,Trigger)</f>
        <v>1.9590665239378247E-2</v>
      </c>
      <c r="AZ892" s="66">
        <f>_xll.qlIndexFixing($BB$1,AV892,TRUE,Trigger)</f>
        <v>1.9502288648432398E-2</v>
      </c>
      <c r="BA892" s="188">
        <f t="shared" si="32"/>
        <v>0.88376590945848932</v>
      </c>
    </row>
    <row r="893" spans="47:53" ht="11.25" customHeight="1" x14ac:dyDescent="0.25">
      <c r="AU893" s="30" t="s">
        <v>38</v>
      </c>
      <c r="AV893" s="29">
        <f>_xll.qlInterestRateIndexFixingDate(IborIndex&amp;Tenor,AW893,Trigger)</f>
        <v>45649</v>
      </c>
      <c r="AW893" s="29">
        <f>_xll.qlCalendarAdvance(Calendar,AW892,AU893,"f",,Trigger)</f>
        <v>45653</v>
      </c>
      <c r="AX893" s="29">
        <f>_xll.qlInterestRateIndexMaturity(IborIndex&amp;Tenor,AW893,Trigger)</f>
        <v>45743</v>
      </c>
      <c r="AY893" s="66">
        <f>_xll.qlIndexFixing($Z$5,AV893,TRUE,Trigger)</f>
        <v>1.9614532882673785E-2</v>
      </c>
      <c r="AZ893" s="66">
        <f>_xll.qlIndexFixing($BB$1,AV893,TRUE,Trigger)</f>
        <v>1.9524493536843046E-2</v>
      </c>
      <c r="BA893" s="188">
        <f t="shared" si="32"/>
        <v>0.90039345830739137</v>
      </c>
    </row>
    <row r="894" spans="47:53" ht="11.25" customHeight="1" x14ac:dyDescent="0.25">
      <c r="AU894" s="30" t="s">
        <v>38</v>
      </c>
      <c r="AV894" s="29">
        <f>_xll.qlInterestRateIndexFixingDate(IborIndex&amp;Tenor,AW894,Trigger)</f>
        <v>45657</v>
      </c>
      <c r="AW894" s="29">
        <f>_xll.qlCalendarAdvance(Calendar,AW893,AU894,"f",,Trigger)</f>
        <v>45660</v>
      </c>
      <c r="AX894" s="29">
        <f>_xll.qlInterestRateIndexMaturity(IborIndex&amp;Tenor,AW894,Trigger)</f>
        <v>45750</v>
      </c>
      <c r="AY894" s="66">
        <f>_xll.qlIndexFixing($Z$5,AV894,TRUE,Trigger)</f>
        <v>1.9635005429198493E-2</v>
      </c>
      <c r="AZ894" s="66">
        <f>_xll.qlIndexFixing($BB$1,AV894,TRUE,Trigger)</f>
        <v>1.9543740467907078E-2</v>
      </c>
      <c r="BA894" s="188">
        <f t="shared" si="32"/>
        <v>0.91264961291415148</v>
      </c>
    </row>
    <row r="895" spans="47:53" ht="11.25" customHeight="1" x14ac:dyDescent="0.25">
      <c r="AU895" s="30" t="s">
        <v>38</v>
      </c>
      <c r="AV895" s="29">
        <f>_xll.qlInterestRateIndexFixingDate(IborIndex&amp;Tenor,AW895,Trigger)</f>
        <v>45665</v>
      </c>
      <c r="AW895" s="29">
        <f>_xll.qlCalendarAdvance(Calendar,AW894,AU895,"f",,Trigger)</f>
        <v>45667</v>
      </c>
      <c r="AX895" s="29">
        <f>_xll.qlInterestRateIndexMaturity(IborIndex&amp;Tenor,AW895,Trigger)</f>
        <v>45757</v>
      </c>
      <c r="AY895" s="66">
        <f>_xll.qlIndexFixing($Z$5,AV895,TRUE,Trigger)</f>
        <v>1.9655091664996682E-2</v>
      </c>
      <c r="AZ895" s="66">
        <f>_xll.qlIndexFixing($BB$1,AV895,TRUE,Trigger)</f>
        <v>1.9562817206532301E-2</v>
      </c>
      <c r="BA895" s="188">
        <f t="shared" si="32"/>
        <v>0.92274458464380871</v>
      </c>
    </row>
    <row r="896" spans="47:53" ht="11.25" customHeight="1" x14ac:dyDescent="0.25">
      <c r="AU896" s="30" t="s">
        <v>38</v>
      </c>
      <c r="AV896" s="29">
        <f>_xll.qlInterestRateIndexFixingDate(IborIndex&amp;Tenor,AW896,Trigger)</f>
        <v>45672</v>
      </c>
      <c r="AW896" s="29">
        <f>_xll.qlCalendarAdvance(Calendar,AW895,AU896,"f",,Trigger)</f>
        <v>45674</v>
      </c>
      <c r="AX896" s="29">
        <f>_xll.qlInterestRateIndexMaturity(IborIndex&amp;Tenor,AW896,Trigger)</f>
        <v>45764</v>
      </c>
      <c r="AY896" s="66">
        <f>_xll.qlIndexFixing($Z$5,AV896,TRUE,Trigger)</f>
        <v>1.9674789574025908E-2</v>
      </c>
      <c r="AZ896" s="66">
        <f>_xll.qlIndexFixing($BB$1,AV896,TRUE,Trigger)</f>
        <v>1.9581723750295765E-2</v>
      </c>
      <c r="BA896" s="188">
        <f t="shared" si="32"/>
        <v>0.93065823730142938</v>
      </c>
    </row>
    <row r="897" spans="47:53" ht="11.25" customHeight="1" x14ac:dyDescent="0.25">
      <c r="AU897" s="30" t="s">
        <v>38</v>
      </c>
      <c r="AV897" s="29">
        <f>_xll.qlInterestRateIndexFixingDate(IborIndex&amp;Tenor,AW897,Trigger)</f>
        <v>45679</v>
      </c>
      <c r="AW897" s="29">
        <f>_xll.qlCalendarAdvance(Calendar,AW896,AU897,"f",,Trigger)</f>
        <v>45681</v>
      </c>
      <c r="AX897" s="29">
        <f>_xll.qlInterestRateIndexMaturity(IborIndex&amp;Tenor,AW897,Trigger)</f>
        <v>45771</v>
      </c>
      <c r="AY897" s="66">
        <f>_xll.qlIndexFixing($Z$5,AV897,TRUE,Trigger)</f>
        <v>1.9694097140313893E-2</v>
      </c>
      <c r="AZ897" s="66">
        <f>_xll.qlIndexFixing($BB$1,AV897,TRUE,Trigger)</f>
        <v>1.9600460096793171E-2</v>
      </c>
      <c r="BA897" s="188">
        <f t="shared" si="32"/>
        <v>0.9363704352072233</v>
      </c>
    </row>
    <row r="898" spans="47:53" ht="11.25" customHeight="1" x14ac:dyDescent="0.25">
      <c r="AU898" s="30" t="s">
        <v>38</v>
      </c>
      <c r="AV898" s="29">
        <f>_xll.qlInterestRateIndexFixingDate(IborIndex&amp;Tenor,AW898,Trigger)</f>
        <v>45686</v>
      </c>
      <c r="AW898" s="29">
        <f>_xll.qlCalendarAdvance(Calendar,AW897,AU898,"f",,Trigger)</f>
        <v>45688</v>
      </c>
      <c r="AX898" s="29">
        <f>_xll.qlInterestRateIndexMaturity(IborIndex&amp;Tenor,AW898,Trigger)</f>
        <v>45777</v>
      </c>
      <c r="AY898" s="66">
        <f>_xll.qlIndexFixing($Z$5,AV898,TRUE,Trigger)</f>
        <v>1.9711195573940448E-2</v>
      </c>
      <c r="AZ898" s="66">
        <f>_xll.qlIndexFixing($BB$1,AV898,TRUE,Trigger)</f>
        <v>1.9617198014244139E-2</v>
      </c>
      <c r="BA898" s="188">
        <f t="shared" si="32"/>
        <v>0.93997559696308575</v>
      </c>
    </row>
    <row r="899" spans="47:53" ht="11.25" customHeight="1" x14ac:dyDescent="0.25">
      <c r="AU899" s="30" t="s">
        <v>38</v>
      </c>
      <c r="AV899" s="29">
        <f>_xll.qlInterestRateIndexFixingDate(IborIndex&amp;Tenor,AW899,Trigger)</f>
        <v>45693</v>
      </c>
      <c r="AW899" s="29">
        <f>_xll.qlCalendarAdvance(Calendar,AW898,AU899,"f",,Trigger)</f>
        <v>45695</v>
      </c>
      <c r="AX899" s="29">
        <f>_xll.qlInterestRateIndexMaturity(IborIndex&amp;Tenor,AW899,Trigger)</f>
        <v>45784</v>
      </c>
      <c r="AY899" s="66">
        <f>_xll.qlIndexFixing($Z$5,AV899,TRUE,Trigger)</f>
        <v>1.9729743936228339E-2</v>
      </c>
      <c r="AZ899" s="66">
        <f>_xll.qlIndexFixing($BB$1,AV899,TRUE,Trigger)</f>
        <v>1.9635605115459084E-2</v>
      </c>
      <c r="BA899" s="188">
        <f t="shared" ref="BA899:BA962" si="33">(AY899-AZ899)*10000</f>
        <v>0.94138820769255194</v>
      </c>
    </row>
    <row r="900" spans="47:53" ht="11.25" customHeight="1" x14ac:dyDescent="0.25">
      <c r="AU900" s="30" t="s">
        <v>38</v>
      </c>
      <c r="AV900" s="29">
        <f>_xll.qlInterestRateIndexFixingDate(IborIndex&amp;Tenor,AW900,Trigger)</f>
        <v>45700</v>
      </c>
      <c r="AW900" s="29">
        <f>_xll.qlCalendarAdvance(Calendar,AW899,AU900,"f",,Trigger)</f>
        <v>45702</v>
      </c>
      <c r="AX900" s="29">
        <f>_xll.qlInterestRateIndexMaturity(IborIndex&amp;Tenor,AW900,Trigger)</f>
        <v>45791</v>
      </c>
      <c r="AY900" s="66">
        <f>_xll.qlIndexFixing($Z$5,AV900,TRUE,Trigger)</f>
        <v>1.9747896073024268E-2</v>
      </c>
      <c r="AZ900" s="66">
        <f>_xll.qlIndexFixing($BB$1,AV900,TRUE,Trigger)</f>
        <v>1.965384202082919E-2</v>
      </c>
      <c r="BA900" s="188">
        <f t="shared" si="33"/>
        <v>0.94054052195077786</v>
      </c>
    </row>
    <row r="901" spans="47:53" ht="11.25" customHeight="1" x14ac:dyDescent="0.25">
      <c r="AU901" s="30" t="s">
        <v>38</v>
      </c>
      <c r="AV901" s="29">
        <f>_xll.qlInterestRateIndexFixingDate(IborIndex&amp;Tenor,AW901,Trigger)</f>
        <v>45707</v>
      </c>
      <c r="AW901" s="29">
        <f>_xll.qlCalendarAdvance(Calendar,AW900,AU901,"f",,Trigger)</f>
        <v>45709</v>
      </c>
      <c r="AX901" s="29">
        <f>_xll.qlInterestRateIndexMaturity(IborIndex&amp;Tenor,AW901,Trigger)</f>
        <v>45798</v>
      </c>
      <c r="AY901" s="66">
        <f>_xll.qlIndexFixing($Z$5,AV901,TRUE,Trigger)</f>
        <v>1.9765649968832143E-2</v>
      </c>
      <c r="AZ901" s="66">
        <f>_xll.qlIndexFixing($BB$1,AV901,TRUE,Trigger)</f>
        <v>1.9671908728063264E-2</v>
      </c>
      <c r="BA901" s="188">
        <f t="shared" si="33"/>
        <v>0.93741240768878409</v>
      </c>
    </row>
    <row r="902" spans="47:53" ht="11.25" customHeight="1" x14ac:dyDescent="0.25">
      <c r="AU902" s="30" t="s">
        <v>38</v>
      </c>
      <c r="AV902" s="29">
        <f>_xll.qlInterestRateIndexFixingDate(IborIndex&amp;Tenor,AW902,Trigger)</f>
        <v>45714</v>
      </c>
      <c r="AW902" s="29">
        <f>_xll.qlCalendarAdvance(Calendar,AW901,AU902,"f",,Trigger)</f>
        <v>45716</v>
      </c>
      <c r="AX902" s="29">
        <f>_xll.qlInterestRateIndexMaturity(IborIndex&amp;Tenor,AW902,Trigger)</f>
        <v>45807</v>
      </c>
      <c r="AY902" s="66">
        <f>_xll.qlIndexFixing($Z$5,AV902,TRUE,Trigger)</f>
        <v>1.9786412311136418E-2</v>
      </c>
      <c r="AZ902" s="66">
        <f>_xll.qlIndexFixing($BB$1,AV902,TRUE,Trigger)</f>
        <v>1.9693371338005687E-2</v>
      </c>
      <c r="BA902" s="188">
        <f t="shared" si="33"/>
        <v>0.93040973130731341</v>
      </c>
    </row>
    <row r="903" spans="47:53" ht="11.25" customHeight="1" x14ac:dyDescent="0.25">
      <c r="AU903" s="30" t="s">
        <v>38</v>
      </c>
      <c r="AV903" s="29">
        <f>_xll.qlInterestRateIndexFixingDate(IborIndex&amp;Tenor,AW903,Trigger)</f>
        <v>45721</v>
      </c>
      <c r="AW903" s="29">
        <f>_xll.qlCalendarAdvance(Calendar,AW902,AU903,"f",,Trigger)</f>
        <v>45723</v>
      </c>
      <c r="AX903" s="29">
        <f>_xll.qlInterestRateIndexMaturity(IborIndex&amp;Tenor,AW903,Trigger)</f>
        <v>45817</v>
      </c>
      <c r="AY903" s="66">
        <f>_xll.qlIndexFixing($Z$5,AV903,TRUE,Trigger)</f>
        <v>1.9808315842818211E-2</v>
      </c>
      <c r="AZ903" s="66">
        <f>_xll.qlIndexFixing($BB$1,AV903,TRUE,Trigger)</f>
        <v>1.971638331168497E-2</v>
      </c>
      <c r="BA903" s="188">
        <f t="shared" si="33"/>
        <v>0.9193253113324098</v>
      </c>
    </row>
    <row r="904" spans="47:53" ht="11.25" customHeight="1" x14ac:dyDescent="0.25">
      <c r="AU904" s="30" t="s">
        <v>38</v>
      </c>
      <c r="AV904" s="29">
        <f>_xll.qlInterestRateIndexFixingDate(IborIndex&amp;Tenor,AW904,Trigger)</f>
        <v>45728</v>
      </c>
      <c r="AW904" s="29">
        <f>_xll.qlCalendarAdvance(Calendar,AW903,AU904,"f",,Trigger)</f>
        <v>45730</v>
      </c>
      <c r="AX904" s="29">
        <f>_xll.qlInterestRateIndexMaturity(IborIndex&amp;Tenor,AW904,Trigger)</f>
        <v>45824</v>
      </c>
      <c r="AY904" s="66">
        <f>_xll.qlIndexFixing($Z$5,AV904,TRUE,Trigger)</f>
        <v>1.9824720984500766E-2</v>
      </c>
      <c r="AZ904" s="66">
        <f>_xll.qlIndexFixing($BB$1,AV904,TRUE,Trigger)</f>
        <v>1.9733883403781266E-2</v>
      </c>
      <c r="BA904" s="188">
        <f t="shared" si="33"/>
        <v>0.90837580719500122</v>
      </c>
    </row>
    <row r="905" spans="47:53" ht="11.25" customHeight="1" x14ac:dyDescent="0.25">
      <c r="AU905" s="30" t="s">
        <v>38</v>
      </c>
      <c r="AV905" s="29">
        <f>_xll.qlInterestRateIndexFixingDate(IborIndex&amp;Tenor,AW905,Trigger)</f>
        <v>45735</v>
      </c>
      <c r="AW905" s="29">
        <f>_xll.qlCalendarAdvance(Calendar,AW904,AU905,"f",,Trigger)</f>
        <v>45737</v>
      </c>
      <c r="AX905" s="29">
        <f>_xll.qlInterestRateIndexMaturity(IborIndex&amp;Tenor,AW905,Trigger)</f>
        <v>45831</v>
      </c>
      <c r="AY905" s="66">
        <f>_xll.qlIndexFixing($Z$5,AV905,TRUE,Trigger)</f>
        <v>1.9840718996216984E-2</v>
      </c>
      <c r="AZ905" s="66">
        <f>_xll.qlIndexFixing($BB$1,AV905,TRUE,Trigger)</f>
        <v>1.9751213245663635E-2</v>
      </c>
      <c r="BA905" s="188">
        <f t="shared" si="33"/>
        <v>0.89505750553348773</v>
      </c>
    </row>
    <row r="906" spans="47:53" ht="11.25" customHeight="1" x14ac:dyDescent="0.25">
      <c r="AU906" s="30" t="s">
        <v>38</v>
      </c>
      <c r="AV906" s="29">
        <f>_xll.qlInterestRateIndexFixingDate(IborIndex&amp;Tenor,AW906,Trigger)</f>
        <v>45742</v>
      </c>
      <c r="AW906" s="29">
        <f>_xll.qlCalendarAdvance(Calendar,AW905,AU906,"f",,Trigger)</f>
        <v>45744</v>
      </c>
      <c r="AX906" s="29">
        <f>_xll.qlInterestRateIndexMaturity(IborIndex&amp;Tenor,AW906,Trigger)</f>
        <v>45838</v>
      </c>
      <c r="AY906" s="66">
        <f>_xll.qlIndexFixing($Z$5,AV906,TRUE,Trigger)</f>
        <v>1.9856307862104496E-2</v>
      </c>
      <c r="AZ906" s="66">
        <f>_xll.qlIndexFixing($BB$1,AV906,TRUE,Trigger)</f>
        <v>1.976837283503349E-2</v>
      </c>
      <c r="BA906" s="188">
        <f t="shared" si="33"/>
        <v>0.87935027071005956</v>
      </c>
    </row>
    <row r="907" spans="47:53" ht="11.25" customHeight="1" x14ac:dyDescent="0.25">
      <c r="AU907" s="30" t="s">
        <v>38</v>
      </c>
      <c r="AV907" s="29">
        <f>_xll.qlInterestRateIndexFixingDate(IborIndex&amp;Tenor,AW907,Trigger)</f>
        <v>45749</v>
      </c>
      <c r="AW907" s="29">
        <f>_xll.qlCalendarAdvance(Calendar,AW906,AU907,"f",,Trigger)</f>
        <v>45751</v>
      </c>
      <c r="AX907" s="29">
        <f>_xll.qlInterestRateIndexMaturity(IborIndex&amp;Tenor,AW907,Trigger)</f>
        <v>45842</v>
      </c>
      <c r="AY907" s="66">
        <f>_xll.qlIndexFixing($Z$5,AV907,TRUE,Trigger)</f>
        <v>1.9866820845186435E-2</v>
      </c>
      <c r="AZ907" s="66">
        <f>_xll.qlIndexFixing($BB$1,AV907,TRUE,Trigger)</f>
        <v>1.978018870482743E-2</v>
      </c>
      <c r="BA907" s="188">
        <f t="shared" si="33"/>
        <v>0.8663214035900535</v>
      </c>
    </row>
    <row r="908" spans="47:53" ht="11.25" customHeight="1" x14ac:dyDescent="0.25">
      <c r="AU908" s="30" t="s">
        <v>38</v>
      </c>
      <c r="AV908" s="29">
        <f>_xll.qlInterestRateIndexFixingDate(IborIndex&amp;Tenor,AW908,Trigger)</f>
        <v>45756</v>
      </c>
      <c r="AW908" s="29">
        <f>_xll.qlCalendarAdvance(Calendar,AW907,AU908,"f",,Trigger)</f>
        <v>45758</v>
      </c>
      <c r="AX908" s="29">
        <f>_xll.qlInterestRateIndexMaturity(IborIndex&amp;Tenor,AW908,Trigger)</f>
        <v>45849</v>
      </c>
      <c r="AY908" s="66">
        <f>_xll.qlIndexFixing($Z$5,AV908,TRUE,Trigger)</f>
        <v>1.988167257584755E-2</v>
      </c>
      <c r="AZ908" s="66">
        <f>_xll.qlIndexFixing($BB$1,AV908,TRUE,Trigger)</f>
        <v>1.9797041494143585E-2</v>
      </c>
      <c r="BA908" s="188">
        <f t="shared" si="33"/>
        <v>0.84631081703964717</v>
      </c>
    </row>
    <row r="909" spans="47:53" ht="11.25" customHeight="1" x14ac:dyDescent="0.25">
      <c r="AU909" s="30" t="s">
        <v>38</v>
      </c>
      <c r="AV909" s="29">
        <f>_xll.qlInterestRateIndexFixingDate(IborIndex&amp;Tenor,AW909,Trigger)</f>
        <v>45763</v>
      </c>
      <c r="AW909" s="29">
        <f>_xll.qlCalendarAdvance(Calendar,AW908,AU909,"f",,Trigger)</f>
        <v>45769</v>
      </c>
      <c r="AX909" s="29">
        <f>_xll.qlInterestRateIndexMaturity(IborIndex&amp;Tenor,AW909,Trigger)</f>
        <v>45860</v>
      </c>
      <c r="AY909" s="66">
        <f>_xll.qlIndexFixing($Z$5,AV909,TRUE,Trigger)</f>
        <v>1.9904172382797868E-2</v>
      </c>
      <c r="AZ909" s="66">
        <f>_xll.qlIndexFixing($BB$1,AV909,TRUE,Trigger)</f>
        <v>1.9823180507569416E-2</v>
      </c>
      <c r="BA909" s="188">
        <f t="shared" si="33"/>
        <v>0.80991875228451216</v>
      </c>
    </row>
    <row r="910" spans="47:53" ht="11.25" customHeight="1" x14ac:dyDescent="0.25">
      <c r="AU910" s="30" t="s">
        <v>38</v>
      </c>
      <c r="AV910" s="29">
        <f>_xll.qlInterestRateIndexFixingDate(IborIndex&amp;Tenor,AW910,Trigger)</f>
        <v>45772</v>
      </c>
      <c r="AW910" s="29">
        <f>_xll.qlCalendarAdvance(Calendar,AW909,AU910,"f",,Trigger)</f>
        <v>45776</v>
      </c>
      <c r="AX910" s="29">
        <f>_xll.qlInterestRateIndexMaturity(IborIndex&amp;Tenor,AW910,Trigger)</f>
        <v>45867</v>
      </c>
      <c r="AY910" s="66">
        <f>_xll.qlIndexFixing($Z$5,AV910,TRUE,Trigger)</f>
        <v>1.9917953685938298E-2</v>
      </c>
      <c r="AZ910" s="66">
        <f>_xll.qlIndexFixing($BB$1,AV910,TRUE,Trigger)</f>
        <v>1.9839595550255419E-2</v>
      </c>
      <c r="BA910" s="188">
        <f t="shared" si="33"/>
        <v>0.78358135682878727</v>
      </c>
    </row>
    <row r="911" spans="47:53" ht="11.25" customHeight="1" x14ac:dyDescent="0.25">
      <c r="AU911" s="30" t="s">
        <v>38</v>
      </c>
      <c r="AV911" s="29">
        <f>_xll.qlInterestRateIndexFixingDate(IborIndex&amp;Tenor,AW911,Trigger)</f>
        <v>45779</v>
      </c>
      <c r="AW911" s="29">
        <f>_xll.qlCalendarAdvance(Calendar,AW910,AU911,"f",,Trigger)</f>
        <v>45783</v>
      </c>
      <c r="AX911" s="29">
        <f>_xll.qlInterestRateIndexMaturity(IborIndex&amp;Tenor,AW911,Trigger)</f>
        <v>45875</v>
      </c>
      <c r="AY911" s="66">
        <f>_xll.qlIndexFixing($Z$5,AV911,TRUE,Trigger)</f>
        <v>1.9932738581437164E-2</v>
      </c>
      <c r="AZ911" s="66">
        <f>_xll.qlIndexFixing($BB$1,AV911,TRUE,Trigger)</f>
        <v>1.9857514415236723E-2</v>
      </c>
      <c r="BA911" s="188">
        <f t="shared" si="33"/>
        <v>0.75224166200441034</v>
      </c>
    </row>
    <row r="912" spans="47:53" ht="11.25" customHeight="1" x14ac:dyDescent="0.25">
      <c r="AU912" s="30" t="s">
        <v>38</v>
      </c>
      <c r="AV912" s="29">
        <f>_xll.qlInterestRateIndexFixingDate(IborIndex&amp;Tenor,AW912,Trigger)</f>
        <v>45786</v>
      </c>
      <c r="AW912" s="29">
        <f>_xll.qlCalendarAdvance(Calendar,AW911,AU912,"f",,Trigger)</f>
        <v>45790</v>
      </c>
      <c r="AX912" s="29">
        <f>_xll.qlInterestRateIndexMaturity(IborIndex&amp;Tenor,AW912,Trigger)</f>
        <v>45882</v>
      </c>
      <c r="AY912" s="66">
        <f>_xll.qlIndexFixing($Z$5,AV912,TRUE,Trigger)</f>
        <v>1.9945648307091737E-2</v>
      </c>
      <c r="AZ912" s="66">
        <f>_xll.qlIndexFixing($BB$1,AV912,TRUE,Trigger)</f>
        <v>1.9873577702563094E-2</v>
      </c>
      <c r="BA912" s="188">
        <f t="shared" si="33"/>
        <v>0.7207060452864289</v>
      </c>
    </row>
    <row r="913" spans="47:53" ht="11.25" customHeight="1" x14ac:dyDescent="0.25">
      <c r="AU913" s="30" t="s">
        <v>38</v>
      </c>
      <c r="AV913" s="29">
        <f>_xll.qlInterestRateIndexFixingDate(IborIndex&amp;Tenor,AW913,Trigger)</f>
        <v>45793</v>
      </c>
      <c r="AW913" s="29">
        <f>_xll.qlCalendarAdvance(Calendar,AW912,AU913,"f",,Trigger)</f>
        <v>45797</v>
      </c>
      <c r="AX913" s="29">
        <f>_xll.qlInterestRateIndexMaturity(IborIndex&amp;Tenor,AW913,Trigger)</f>
        <v>45889</v>
      </c>
      <c r="AY913" s="66">
        <f>_xll.qlIndexFixing($Z$5,AV913,TRUE,Trigger)</f>
        <v>1.9958133961122407E-2</v>
      </c>
      <c r="AZ913" s="66">
        <f>_xll.qlIndexFixing($BB$1,AV913,TRUE,Trigger)</f>
        <v>1.988947073833661E-2</v>
      </c>
      <c r="BA913" s="188">
        <f t="shared" si="33"/>
        <v>0.68663222785796818</v>
      </c>
    </row>
    <row r="914" spans="47:53" ht="11.25" customHeight="1" x14ac:dyDescent="0.25">
      <c r="AU914" s="30" t="s">
        <v>38</v>
      </c>
      <c r="AV914" s="29">
        <f>_xll.qlInterestRateIndexFixingDate(IborIndex&amp;Tenor,AW914,Trigger)</f>
        <v>45800</v>
      </c>
      <c r="AW914" s="29">
        <f>_xll.qlCalendarAdvance(Calendar,AW913,AU914,"f",,Trigger)</f>
        <v>45804</v>
      </c>
      <c r="AX914" s="29">
        <f>_xll.qlInterestRateIndexMaturity(IborIndex&amp;Tenor,AW914,Trigger)</f>
        <v>45896</v>
      </c>
      <c r="AY914" s="66">
        <f>_xll.qlIndexFixing($Z$5,AV914,TRUE,Trigger)</f>
        <v>1.9970193528869428E-2</v>
      </c>
      <c r="AZ914" s="66">
        <f>_xll.qlIndexFixing($BB$1,AV914,TRUE,Trigger)</f>
        <v>1.9905193520489358E-2</v>
      </c>
      <c r="BA914" s="188">
        <f t="shared" si="33"/>
        <v>0.65000008380070029</v>
      </c>
    </row>
    <row r="915" spans="47:53" ht="11.25" customHeight="1" x14ac:dyDescent="0.25">
      <c r="AU915" s="30" t="s">
        <v>38</v>
      </c>
      <c r="AV915" s="29">
        <f>_xll.qlInterestRateIndexFixingDate(IborIndex&amp;Tenor,AW915,Trigger)</f>
        <v>45807</v>
      </c>
      <c r="AW915" s="29">
        <f>_xll.qlCalendarAdvance(Calendar,AW914,AU915,"f",,Trigger)</f>
        <v>45811</v>
      </c>
      <c r="AX915" s="29">
        <f>_xll.qlInterestRateIndexMaturity(IborIndex&amp;Tenor,AW915,Trigger)</f>
        <v>45903</v>
      </c>
      <c r="AY915" s="66">
        <f>_xll.qlIndexFixing($Z$5,AV915,TRUE,Trigger)</f>
        <v>1.9981856019816314E-2</v>
      </c>
      <c r="AZ915" s="66">
        <f>_xll.qlIndexFixing($BB$1,AV915,TRUE,Trigger)</f>
        <v>1.9920746064727907E-2</v>
      </c>
      <c r="BA915" s="188">
        <f t="shared" si="33"/>
        <v>0.6110995508840783</v>
      </c>
    </row>
    <row r="916" spans="47:53" ht="11.25" customHeight="1" x14ac:dyDescent="0.25">
      <c r="AU916" s="30" t="s">
        <v>38</v>
      </c>
      <c r="AV916" s="29">
        <f>_xll.qlInterestRateIndexFixingDate(IborIndex&amp;Tenor,AW916,Trigger)</f>
        <v>45814</v>
      </c>
      <c r="AW916" s="29">
        <f>_xll.qlCalendarAdvance(Calendar,AW915,AU916,"f",,Trigger)</f>
        <v>45818</v>
      </c>
      <c r="AX916" s="29">
        <f>_xll.qlInterestRateIndexMaturity(IborIndex&amp;Tenor,AW916,Trigger)</f>
        <v>45910</v>
      </c>
      <c r="AY916" s="66">
        <f>_xll.qlIndexFixing($Z$5,AV916,TRUE,Trigger)</f>
        <v>1.9993658643956944E-2</v>
      </c>
      <c r="AZ916" s="66">
        <f>_xll.qlIndexFixing($BB$1,AV916,TRUE,Trigger)</f>
        <v>1.9936129933003692E-2</v>
      </c>
      <c r="BA916" s="188">
        <f t="shared" si="33"/>
        <v>0.57528710953252271</v>
      </c>
    </row>
    <row r="917" spans="47:53" ht="11.25" customHeight="1" x14ac:dyDescent="0.25">
      <c r="AU917" s="30" t="s">
        <v>38</v>
      </c>
      <c r="AV917" s="29">
        <f>_xll.qlInterestRateIndexFixingDate(IborIndex&amp;Tenor,AW917,Trigger)</f>
        <v>45821</v>
      </c>
      <c r="AW917" s="29">
        <f>_xll.qlCalendarAdvance(Calendar,AW916,AU917,"f",,Trigger)</f>
        <v>45825</v>
      </c>
      <c r="AX917" s="29">
        <f>_xll.qlInterestRateIndexMaturity(IborIndex&amp;Tenor,AW917,Trigger)</f>
        <v>45917</v>
      </c>
      <c r="AY917" s="66">
        <f>_xll.qlIndexFixing($Z$5,AV917,TRUE,Trigger)</f>
        <v>2.0005806804532695E-2</v>
      </c>
      <c r="AZ917" s="66">
        <f>_xll.qlIndexFixing($BB$1,AV917,TRUE,Trigger)</f>
        <v>1.9951349411517678E-2</v>
      </c>
      <c r="BA917" s="188">
        <f t="shared" si="33"/>
        <v>0.54457393015017175</v>
      </c>
    </row>
    <row r="918" spans="47:53" ht="11.25" customHeight="1" x14ac:dyDescent="0.25">
      <c r="AU918" s="30" t="s">
        <v>38</v>
      </c>
      <c r="AV918" s="29">
        <f>_xll.qlInterestRateIndexFixingDate(IborIndex&amp;Tenor,AW918,Trigger)</f>
        <v>45828</v>
      </c>
      <c r="AW918" s="29">
        <f>_xll.qlCalendarAdvance(Calendar,AW917,AU918,"f",,Trigger)</f>
        <v>45832</v>
      </c>
      <c r="AX918" s="29">
        <f>_xll.qlInterestRateIndexMaturity(IborIndex&amp;Tenor,AW918,Trigger)</f>
        <v>45924</v>
      </c>
      <c r="AY918" s="66">
        <f>_xll.qlIndexFixing($Z$5,AV918,TRUE,Trigger)</f>
        <v>2.0018313333736257E-2</v>
      </c>
      <c r="AZ918" s="66">
        <f>_xll.qlIndexFixing($BB$1,AV918,TRUE,Trigger)</f>
        <v>1.9966409063861101E-2</v>
      </c>
      <c r="BA918" s="188">
        <f t="shared" si="33"/>
        <v>0.51904269875155395</v>
      </c>
    </row>
    <row r="919" spans="47:53" ht="11.25" customHeight="1" x14ac:dyDescent="0.25">
      <c r="AU919" s="30" t="s">
        <v>38</v>
      </c>
      <c r="AV919" s="29">
        <f>_xll.qlInterestRateIndexFixingDate(IborIndex&amp;Tenor,AW919,Trigger)</f>
        <v>45835</v>
      </c>
      <c r="AW919" s="29">
        <f>_xll.qlCalendarAdvance(Calendar,AW918,AU919,"f",,Trigger)</f>
        <v>45839</v>
      </c>
      <c r="AX919" s="29">
        <f>_xll.qlInterestRateIndexMaturity(IborIndex&amp;Tenor,AW919,Trigger)</f>
        <v>45931</v>
      </c>
      <c r="AY919" s="66">
        <f>_xll.qlIndexFixing($Z$5,AV919,TRUE,Trigger)</f>
        <v>2.0031191143251536E-2</v>
      </c>
      <c r="AZ919" s="66">
        <f>_xll.qlIndexFixing($BB$1,AV919,TRUE,Trigger)</f>
        <v>1.9981313453715573E-2</v>
      </c>
      <c r="BA919" s="188">
        <f t="shared" si="33"/>
        <v>0.49877689535963304</v>
      </c>
    </row>
    <row r="920" spans="47:53" ht="11.25" customHeight="1" x14ac:dyDescent="0.25">
      <c r="AU920" s="30" t="s">
        <v>38</v>
      </c>
      <c r="AV920" s="29">
        <f>_xll.qlInterestRateIndexFixingDate(IborIndex&amp;Tenor,AW920,Trigger)</f>
        <v>45842</v>
      </c>
      <c r="AW920" s="29">
        <f>_xll.qlCalendarAdvance(Calendar,AW919,AU920,"f",,Trigger)</f>
        <v>45846</v>
      </c>
      <c r="AX920" s="29">
        <f>_xll.qlInterestRateIndexMaturity(IborIndex&amp;Tenor,AW920,Trigger)</f>
        <v>45938</v>
      </c>
      <c r="AY920" s="66">
        <f>_xll.qlIndexFixing($Z$5,AV920,TRUE,Trigger)</f>
        <v>2.0044453224262303E-2</v>
      </c>
      <c r="AZ920" s="66">
        <f>_xll.qlIndexFixing($BB$1,AV920,TRUE,Trigger)</f>
        <v>1.9996067144848716E-2</v>
      </c>
      <c r="BA920" s="188">
        <f t="shared" si="33"/>
        <v>0.48386079413587774</v>
      </c>
    </row>
    <row r="921" spans="47:53" ht="11.25" customHeight="1" x14ac:dyDescent="0.25">
      <c r="AU921" s="30" t="s">
        <v>38</v>
      </c>
      <c r="AV921" s="29">
        <f>_xll.qlInterestRateIndexFixingDate(IborIndex&amp;Tenor,AW921,Trigger)</f>
        <v>45849</v>
      </c>
      <c r="AW921" s="29">
        <f>_xll.qlCalendarAdvance(Calendar,AW920,AU921,"f",,Trigger)</f>
        <v>45853</v>
      </c>
      <c r="AX921" s="29">
        <f>_xll.qlInterestRateIndexMaturity(IborIndex&amp;Tenor,AW921,Trigger)</f>
        <v>45945</v>
      </c>
      <c r="AY921" s="66">
        <f>_xll.qlIndexFixing($Z$5,AV921,TRUE,Trigger)</f>
        <v>2.0058112647469612E-2</v>
      </c>
      <c r="AZ921" s="66">
        <f>_xll.qlIndexFixing($BB$1,AV921,TRUE,Trigger)</f>
        <v>2.001067470111852E-2</v>
      </c>
      <c r="BA921" s="188">
        <f t="shared" si="33"/>
        <v>0.47437946351092108</v>
      </c>
    </row>
    <row r="922" spans="47:53" ht="11.25" customHeight="1" x14ac:dyDescent="0.25">
      <c r="AU922" s="30" t="s">
        <v>38</v>
      </c>
      <c r="AV922" s="29">
        <f>_xll.qlInterestRateIndexFixingDate(IborIndex&amp;Tenor,AW922,Trigger)</f>
        <v>45856</v>
      </c>
      <c r="AW922" s="29">
        <f>_xll.qlCalendarAdvance(Calendar,AW921,AU922,"f",,Trigger)</f>
        <v>45860</v>
      </c>
      <c r="AX922" s="29">
        <f>_xll.qlInterestRateIndexMaturity(IborIndex&amp;Tenor,AW922,Trigger)</f>
        <v>45952</v>
      </c>
      <c r="AY922" s="66">
        <f>_xll.qlIndexFixing($Z$5,AV922,TRUE,Trigger)</f>
        <v>2.0072182563104793E-2</v>
      </c>
      <c r="AZ922" s="66">
        <f>_xll.qlIndexFixing($BB$1,AV922,TRUE,Trigger)</f>
        <v>2.0025140686461166E-2</v>
      </c>
      <c r="BA922" s="188">
        <f t="shared" si="33"/>
        <v>0.47041876643626884</v>
      </c>
    </row>
    <row r="923" spans="47:53" ht="11.25" customHeight="1" x14ac:dyDescent="0.25">
      <c r="AU923" s="30" t="s">
        <v>38</v>
      </c>
      <c r="AV923" s="29">
        <f>_xll.qlInterestRateIndexFixingDate(IborIndex&amp;Tenor,AW923,Trigger)</f>
        <v>45863</v>
      </c>
      <c r="AW923" s="29">
        <f>_xll.qlCalendarAdvance(Calendar,AW922,AU923,"f",,Trigger)</f>
        <v>45867</v>
      </c>
      <c r="AX923" s="29">
        <f>_xll.qlInterestRateIndexMaturity(IborIndex&amp;Tenor,AW923,Trigger)</f>
        <v>45959</v>
      </c>
      <c r="AY923" s="66">
        <f>_xll.qlIndexFixing($Z$5,AV923,TRUE,Trigger)</f>
        <v>2.0086676200943385E-2</v>
      </c>
      <c r="AZ923" s="66">
        <f>_xll.qlIndexFixing($BB$1,AV923,TRUE,Trigger)</f>
        <v>2.0039469664899733E-2</v>
      </c>
      <c r="BA923" s="188">
        <f t="shared" si="33"/>
        <v>0.47206536043651465</v>
      </c>
    </row>
    <row r="924" spans="47:53" ht="11.25" customHeight="1" x14ac:dyDescent="0.25">
      <c r="AU924" s="30" t="s">
        <v>38</v>
      </c>
      <c r="AV924" s="29">
        <f>_xll.qlInterestRateIndexFixingDate(IborIndex&amp;Tenor,AW924,Trigger)</f>
        <v>45870</v>
      </c>
      <c r="AW924" s="29">
        <f>_xll.qlCalendarAdvance(Calendar,AW923,AU924,"f",,Trigger)</f>
        <v>45874</v>
      </c>
      <c r="AX924" s="29">
        <f>_xll.qlInterestRateIndexMaturity(IborIndex&amp;Tenor,AW924,Trigger)</f>
        <v>45966</v>
      </c>
      <c r="AY924" s="66">
        <f>_xll.qlIndexFixing($Z$5,AV924,TRUE,Trigger)</f>
        <v>2.0101606870322499E-2</v>
      </c>
      <c r="AZ924" s="66">
        <f>_xll.qlIndexFixing($BB$1,AV924,TRUE,Trigger)</f>
        <v>2.0053666200538962E-2</v>
      </c>
      <c r="BA924" s="188">
        <f t="shared" si="33"/>
        <v>0.47940669783537448</v>
      </c>
    </row>
    <row r="925" spans="47:53" ht="11.25" customHeight="1" x14ac:dyDescent="0.25">
      <c r="AU925" s="30" t="s">
        <v>38</v>
      </c>
      <c r="AV925" s="29">
        <f>_xll.qlInterestRateIndexFixingDate(IborIndex&amp;Tenor,AW925,Trigger)</f>
        <v>45877</v>
      </c>
      <c r="AW925" s="29">
        <f>_xll.qlCalendarAdvance(Calendar,AW924,AU925,"f",,Trigger)</f>
        <v>45881</v>
      </c>
      <c r="AX925" s="29">
        <f>_xll.qlInterestRateIndexMaturity(IborIndex&amp;Tenor,AW925,Trigger)</f>
        <v>45973</v>
      </c>
      <c r="AY925" s="66">
        <f>_xll.qlIndexFixing($Z$5,AV925,TRUE,Trigger)</f>
        <v>2.0116987960152117E-2</v>
      </c>
      <c r="AZ925" s="66">
        <f>_xll.qlIndexFixing($BB$1,AV925,TRUE,Trigger)</f>
        <v>2.0067734857561796E-2</v>
      </c>
      <c r="BA925" s="188">
        <f t="shared" si="33"/>
        <v>0.49253102590320758</v>
      </c>
    </row>
    <row r="926" spans="47:53" ht="11.25" customHeight="1" x14ac:dyDescent="0.25">
      <c r="AU926" s="30" t="s">
        <v>38</v>
      </c>
      <c r="AV926" s="29">
        <f>_xll.qlInterestRateIndexFixingDate(IborIndex&amp;Tenor,AW926,Trigger)</f>
        <v>45884</v>
      </c>
      <c r="AW926" s="29">
        <f>_xll.qlCalendarAdvance(Calendar,AW925,AU926,"f",,Trigger)</f>
        <v>45888</v>
      </c>
      <c r="AX926" s="29">
        <f>_xll.qlInterestRateIndexMaturity(IborIndex&amp;Tenor,AW926,Trigger)</f>
        <v>45980</v>
      </c>
      <c r="AY926" s="66">
        <f>_xll.qlIndexFixing($Z$5,AV926,TRUE,Trigger)</f>
        <v>2.0132832938941154E-2</v>
      </c>
      <c r="AZ926" s="66">
        <f>_xll.qlIndexFixing($BB$1,AV926,TRUE,Trigger)</f>
        <v>2.0081680200227648E-2</v>
      </c>
      <c r="BA926" s="188">
        <f t="shared" si="33"/>
        <v>0.51152738713505785</v>
      </c>
    </row>
    <row r="927" spans="47:53" ht="11.25" customHeight="1" x14ac:dyDescent="0.25">
      <c r="AU927" s="30" t="s">
        <v>38</v>
      </c>
      <c r="AV927" s="29">
        <f>_xll.qlInterestRateIndexFixingDate(IborIndex&amp;Tenor,AW927,Trigger)</f>
        <v>45891</v>
      </c>
      <c r="AW927" s="29">
        <f>_xll.qlCalendarAdvance(Calendar,AW926,AU927,"f",,Trigger)</f>
        <v>45895</v>
      </c>
      <c r="AX927" s="29">
        <f>_xll.qlInterestRateIndexMaturity(IborIndex&amp;Tenor,AW927,Trigger)</f>
        <v>45987</v>
      </c>
      <c r="AY927" s="66">
        <f>_xll.qlIndexFixing($Z$5,AV927,TRUE,Trigger)</f>
        <v>2.0149155354803546E-2</v>
      </c>
      <c r="AZ927" s="66">
        <f>_xll.qlIndexFixing($BB$1,AV927,TRUE,Trigger)</f>
        <v>2.0095506792875854E-2</v>
      </c>
      <c r="BA927" s="188">
        <f t="shared" si="33"/>
        <v>0.53648561927691762</v>
      </c>
    </row>
    <row r="928" spans="47:53" ht="11.25" customHeight="1" x14ac:dyDescent="0.25">
      <c r="AU928" s="30" t="s">
        <v>38</v>
      </c>
      <c r="AV928" s="29">
        <f>_xll.qlInterestRateIndexFixingDate(IborIndex&amp;Tenor,AW928,Trigger)</f>
        <v>45898</v>
      </c>
      <c r="AW928" s="29">
        <f>_xll.qlCalendarAdvance(Calendar,AW927,AU928,"f",,Trigger)</f>
        <v>45902</v>
      </c>
      <c r="AX928" s="29">
        <f>_xll.qlInterestRateIndexMaturity(IborIndex&amp;Tenor,AW928,Trigger)</f>
        <v>45993</v>
      </c>
      <c r="AY928" s="66">
        <f>_xll.qlIndexFixing($Z$5,AV928,TRUE,Trigger)</f>
        <v>2.0164225435601372E-2</v>
      </c>
      <c r="AZ928" s="66">
        <f>_xll.qlIndexFixing($BB$1,AV928,TRUE,Trigger)</f>
        <v>2.0107699982310139E-2</v>
      </c>
      <c r="BA928" s="188">
        <f t="shared" si="33"/>
        <v>0.56525453291232652</v>
      </c>
    </row>
    <row r="929" spans="47:53" ht="11.25" customHeight="1" x14ac:dyDescent="0.25">
      <c r="AU929" s="30" t="s">
        <v>38</v>
      </c>
      <c r="AV929" s="29">
        <f>_xll.qlInterestRateIndexFixingDate(IborIndex&amp;Tenor,AW929,Trigger)</f>
        <v>45905</v>
      </c>
      <c r="AW929" s="29">
        <f>_xll.qlCalendarAdvance(Calendar,AW928,AU929,"f",,Trigger)</f>
        <v>45909</v>
      </c>
      <c r="AX929" s="29">
        <f>_xll.qlInterestRateIndexMaturity(IborIndex&amp;Tenor,AW929,Trigger)</f>
        <v>46000</v>
      </c>
      <c r="AY929" s="66">
        <f>_xll.qlIndexFixing($Z$5,AV929,TRUE,Trigger)</f>
        <v>2.0181069811674678E-2</v>
      </c>
      <c r="AZ929" s="66">
        <f>_xll.qlIndexFixing($BB$1,AV929,TRUE,Trigger)</f>
        <v>2.0121308752881237E-2</v>
      </c>
      <c r="BA929" s="188">
        <f t="shared" si="33"/>
        <v>0.59761058793440791</v>
      </c>
    </row>
    <row r="930" spans="47:53" ht="11.25" customHeight="1" x14ac:dyDescent="0.25">
      <c r="AU930" s="30" t="s">
        <v>38</v>
      </c>
      <c r="AV930" s="29">
        <f>_xll.qlInterestRateIndexFixingDate(IborIndex&amp;Tenor,AW930,Trigger)</f>
        <v>45912</v>
      </c>
      <c r="AW930" s="29">
        <f>_xll.qlCalendarAdvance(Calendar,AW929,AU930,"f",,Trigger)</f>
        <v>45916</v>
      </c>
      <c r="AX930" s="29">
        <f>_xll.qlInterestRateIndexMaturity(IborIndex&amp;Tenor,AW930,Trigger)</f>
        <v>46007</v>
      </c>
      <c r="AY930" s="66">
        <f>_xll.qlIndexFixing($Z$5,AV930,TRUE,Trigger)</f>
        <v>2.0197657238210293E-2</v>
      </c>
      <c r="AZ930" s="66">
        <f>_xll.qlIndexFixing($BB$1,AV930,TRUE,Trigger)</f>
        <v>2.0134807254666584E-2</v>
      </c>
      <c r="BA930" s="188">
        <f t="shared" si="33"/>
        <v>0.62849983543708521</v>
      </c>
    </row>
    <row r="931" spans="47:53" ht="11.25" customHeight="1" x14ac:dyDescent="0.25">
      <c r="AU931" s="30" t="s">
        <v>38</v>
      </c>
      <c r="AV931" s="29">
        <f>_xll.qlInterestRateIndexFixingDate(IborIndex&amp;Tenor,AW931,Trigger)</f>
        <v>45919</v>
      </c>
      <c r="AW931" s="29">
        <f>_xll.qlCalendarAdvance(Calendar,AW930,AU931,"f",,Trigger)</f>
        <v>45923</v>
      </c>
      <c r="AX931" s="29">
        <f>_xll.qlInterestRateIndexMaturity(IborIndex&amp;Tenor,AW931,Trigger)</f>
        <v>46014</v>
      </c>
      <c r="AY931" s="66">
        <f>_xll.qlIndexFixing($Z$5,AV931,TRUE,Trigger)</f>
        <v>2.0213986742657827E-2</v>
      </c>
      <c r="AZ931" s="66">
        <f>_xll.qlIndexFixing($BB$1,AV931,TRUE,Trigger)</f>
        <v>2.0148195486545319E-2</v>
      </c>
      <c r="BA931" s="188">
        <f t="shared" si="33"/>
        <v>0.65791256112508745</v>
      </c>
    </row>
    <row r="932" spans="47:53" ht="11.25" customHeight="1" x14ac:dyDescent="0.25">
      <c r="AU932" s="30" t="s">
        <v>38</v>
      </c>
      <c r="AV932" s="29">
        <f>_xll.qlInterestRateIndexFixingDate(IborIndex&amp;Tenor,AW932,Trigger)</f>
        <v>45926</v>
      </c>
      <c r="AW932" s="29">
        <f>_xll.qlCalendarAdvance(Calendar,AW931,AU932,"f",,Trigger)</f>
        <v>45930</v>
      </c>
      <c r="AX932" s="29">
        <f>_xll.qlInterestRateIndexMaturity(IborIndex&amp;Tenor,AW932,Trigger)</f>
        <v>46022</v>
      </c>
      <c r="AY932" s="66">
        <f>_xll.qlIndexFixing($Z$5,AV932,TRUE,Trigger)</f>
        <v>2.0231722377323489E-2</v>
      </c>
      <c r="AZ932" s="66">
        <f>_xll.qlIndexFixing($BB$1,AV932,TRUE,Trigger)</f>
        <v>2.0162964155220585E-2</v>
      </c>
      <c r="BA932" s="188">
        <f t="shared" si="33"/>
        <v>0.68758222102904143</v>
      </c>
    </row>
    <row r="933" spans="47:53" ht="11.25" customHeight="1" x14ac:dyDescent="0.25">
      <c r="AU933" s="30" t="s">
        <v>38</v>
      </c>
      <c r="AV933" s="29">
        <f>_xll.qlInterestRateIndexFixingDate(IborIndex&amp;Tenor,AW933,Trigger)</f>
        <v>45933</v>
      </c>
      <c r="AW933" s="29">
        <f>_xll.qlCalendarAdvance(Calendar,AW932,AU933,"f",,Trigger)</f>
        <v>45937</v>
      </c>
      <c r="AX933" s="29">
        <f>_xll.qlInterestRateIndexMaturity(IborIndex&amp;Tenor,AW933,Trigger)</f>
        <v>46029</v>
      </c>
      <c r="AY933" s="66">
        <f>_xll.qlIndexFixing($Z$5,AV933,TRUE,Trigger)</f>
        <v>2.0247515255506089E-2</v>
      </c>
      <c r="AZ933" s="66">
        <f>_xll.qlIndexFixing($BB$1,AV933,TRUE,Trigger)</f>
        <v>2.0176124702694993E-2</v>
      </c>
      <c r="BA933" s="188">
        <f t="shared" si="33"/>
        <v>0.71390552811096541</v>
      </c>
    </row>
    <row r="934" spans="47:53" ht="11.25" customHeight="1" x14ac:dyDescent="0.25">
      <c r="AU934" s="30" t="s">
        <v>38</v>
      </c>
      <c r="AV934" s="29">
        <f>_xll.qlInterestRateIndexFixingDate(IborIndex&amp;Tenor,AW934,Trigger)</f>
        <v>45940</v>
      </c>
      <c r="AW934" s="29">
        <f>_xll.qlCalendarAdvance(Calendar,AW933,AU934,"f",,Trigger)</f>
        <v>45944</v>
      </c>
      <c r="AX934" s="29">
        <f>_xll.qlInterestRateIndexMaturity(IborIndex&amp;Tenor,AW934,Trigger)</f>
        <v>46036</v>
      </c>
      <c r="AY934" s="66">
        <f>_xll.qlIndexFixing($Z$5,AV934,TRUE,Trigger)</f>
        <v>2.0263047210733274E-2</v>
      </c>
      <c r="AZ934" s="66">
        <f>_xll.qlIndexFixing($BB$1,AV934,TRUE,Trigger)</f>
        <v>2.0189174971179114E-2</v>
      </c>
      <c r="BA934" s="188">
        <f t="shared" si="33"/>
        <v>0.73872239554160357</v>
      </c>
    </row>
    <row r="935" spans="47:53" ht="11.25" customHeight="1" x14ac:dyDescent="0.25">
      <c r="AU935" s="30" t="s">
        <v>38</v>
      </c>
      <c r="AV935" s="29">
        <f>_xll.qlInterestRateIndexFixingDate(IborIndex&amp;Tenor,AW935,Trigger)</f>
        <v>45947</v>
      </c>
      <c r="AW935" s="29">
        <f>_xll.qlCalendarAdvance(Calendar,AW934,AU935,"f",,Trigger)</f>
        <v>45951</v>
      </c>
      <c r="AX935" s="29">
        <f>_xll.qlInterestRateIndexMaturity(IborIndex&amp;Tenor,AW935,Trigger)</f>
        <v>46043</v>
      </c>
      <c r="AY935" s="66">
        <f>_xll.qlIndexFixing($Z$5,AV935,TRUE,Trigger)</f>
        <v>2.0278317270509043E-2</v>
      </c>
      <c r="AZ935" s="66">
        <f>_xll.qlIndexFixing($BB$1,AV935,TRUE,Trigger)</f>
        <v>2.0202114959575565E-2</v>
      </c>
      <c r="BA935" s="188">
        <f t="shared" si="33"/>
        <v>0.7620231093347779</v>
      </c>
    </row>
    <row r="936" spans="47:53" ht="11.25" customHeight="1" x14ac:dyDescent="0.25">
      <c r="AU936" s="30" t="s">
        <v>38</v>
      </c>
      <c r="AV936" s="29">
        <f>_xll.qlInterestRateIndexFixingDate(IborIndex&amp;Tenor,AW936,Trigger)</f>
        <v>45954</v>
      </c>
      <c r="AW936" s="29">
        <f>_xll.qlCalendarAdvance(Calendar,AW935,AU936,"f",,Trigger)</f>
        <v>45958</v>
      </c>
      <c r="AX936" s="29">
        <f>_xll.qlInterestRateIndexMaturity(IborIndex&amp;Tenor,AW936,Trigger)</f>
        <v>46050</v>
      </c>
      <c r="AY936" s="66">
        <f>_xll.qlIndexFixing($Z$5,AV936,TRUE,Trigger)</f>
        <v>2.0293324462372159E-2</v>
      </c>
      <c r="AZ936" s="66">
        <f>_xll.qlIndexFixing($BB$1,AV936,TRUE,Trigger)</f>
        <v>2.0214944666794785E-2</v>
      </c>
      <c r="BA936" s="188">
        <f t="shared" si="33"/>
        <v>0.78379795577374756</v>
      </c>
    </row>
    <row r="937" spans="47:53" ht="11.25" customHeight="1" x14ac:dyDescent="0.25">
      <c r="AU937" s="30" t="s">
        <v>38</v>
      </c>
      <c r="AV937" s="29">
        <f>_xll.qlInterestRateIndexFixingDate(IborIndex&amp;Tenor,AW937,Trigger)</f>
        <v>45961</v>
      </c>
      <c r="AW937" s="29">
        <f>_xll.qlCalendarAdvance(Calendar,AW936,AU937,"f",,Trigger)</f>
        <v>45965</v>
      </c>
      <c r="AX937" s="29">
        <f>_xll.qlInterestRateIndexMaturity(IborIndex&amp;Tenor,AW937,Trigger)</f>
        <v>46057</v>
      </c>
      <c r="AY937" s="66">
        <f>_xll.qlIndexFixing($Z$5,AV937,TRUE,Trigger)</f>
        <v>2.0308067813902219E-2</v>
      </c>
      <c r="AZ937" s="66">
        <f>_xll.qlIndexFixing($BB$1,AV937,TRUE,Trigger)</f>
        <v>2.0227664091756761E-2</v>
      </c>
      <c r="BA937" s="188">
        <f t="shared" si="33"/>
        <v>0.80403722145457746</v>
      </c>
    </row>
    <row r="938" spans="47:53" ht="11.25" customHeight="1" x14ac:dyDescent="0.25">
      <c r="AU938" s="30" t="s">
        <v>38</v>
      </c>
      <c r="AV938" s="29">
        <f>_xll.qlInterestRateIndexFixingDate(IborIndex&amp;Tenor,AW938,Trigger)</f>
        <v>45968</v>
      </c>
      <c r="AW938" s="29">
        <f>_xll.qlCalendarAdvance(Calendar,AW937,AU938,"f",,Trigger)</f>
        <v>45972</v>
      </c>
      <c r="AX938" s="29">
        <f>_xll.qlInterestRateIndexMaturity(IborIndex&amp;Tenor,AW938,Trigger)</f>
        <v>46064</v>
      </c>
      <c r="AY938" s="66">
        <f>_xll.qlIndexFixing($Z$5,AV938,TRUE,Trigger)</f>
        <v>2.0322546352712696E-2</v>
      </c>
      <c r="AZ938" s="66">
        <f>_xll.qlIndexFixing($BB$1,AV938,TRUE,Trigger)</f>
        <v>2.0240273233392791E-2</v>
      </c>
      <c r="BA938" s="188">
        <f t="shared" si="33"/>
        <v>0.82273119319905419</v>
      </c>
    </row>
    <row r="939" spans="47:53" ht="11.25" customHeight="1" x14ac:dyDescent="0.25">
      <c r="AU939" s="30" t="s">
        <v>38</v>
      </c>
      <c r="AV939" s="29">
        <f>_xll.qlInterestRateIndexFixingDate(IborIndex&amp;Tenor,AW939,Trigger)</f>
        <v>45975</v>
      </c>
      <c r="AW939" s="29">
        <f>_xll.qlCalendarAdvance(Calendar,AW938,AU939,"f",,Trigger)</f>
        <v>45979</v>
      </c>
      <c r="AX939" s="29">
        <f>_xll.qlInterestRateIndexMaturity(IborIndex&amp;Tenor,AW939,Trigger)</f>
        <v>46071</v>
      </c>
      <c r="AY939" s="66">
        <f>_xll.qlIndexFixing($Z$5,AV939,TRUE,Trigger)</f>
        <v>2.033675910645965E-2</v>
      </c>
      <c r="AZ939" s="66">
        <f>_xll.qlIndexFixing($BB$1,AV939,TRUE,Trigger)</f>
        <v>2.0252772090641108E-2</v>
      </c>
      <c r="BA939" s="188">
        <f t="shared" si="33"/>
        <v>0.83987015818541566</v>
      </c>
    </row>
    <row r="940" spans="47:53" ht="11.25" customHeight="1" x14ac:dyDescent="0.25">
      <c r="AU940" s="30" t="s">
        <v>38</v>
      </c>
      <c r="AV940" s="29">
        <f>_xll.qlInterestRateIndexFixingDate(IborIndex&amp;Tenor,AW940,Trigger)</f>
        <v>45982</v>
      </c>
      <c r="AW940" s="29">
        <f>_xll.qlCalendarAdvance(Calendar,AW939,AU940,"f",,Trigger)</f>
        <v>45986</v>
      </c>
      <c r="AX940" s="29">
        <f>_xll.qlInterestRateIndexMaturity(IborIndex&amp;Tenor,AW940,Trigger)</f>
        <v>46078</v>
      </c>
      <c r="AY940" s="66">
        <f>_xll.qlIndexFixing($Z$5,AV940,TRUE,Trigger)</f>
        <v>2.0350705102838238E-2</v>
      </c>
      <c r="AZ940" s="66">
        <f>_xll.qlIndexFixing($BB$1,AV940,TRUE,Trigger)</f>
        <v>2.0265160662449516E-2</v>
      </c>
      <c r="BA940" s="188">
        <f t="shared" si="33"/>
        <v>0.8554444038872191</v>
      </c>
    </row>
    <row r="941" spans="47:53" ht="11.25" customHeight="1" x14ac:dyDescent="0.25">
      <c r="AU941" s="30" t="s">
        <v>38</v>
      </c>
      <c r="AV941" s="29">
        <f>_xll.qlInterestRateIndexFixingDate(IborIndex&amp;Tenor,AW941,Trigger)</f>
        <v>45989</v>
      </c>
      <c r="AW941" s="29">
        <f>_xll.qlCalendarAdvance(Calendar,AW940,AU941,"f",,Trigger)</f>
        <v>45993</v>
      </c>
      <c r="AX941" s="29">
        <f>_xll.qlInterestRateIndexMaturity(IborIndex&amp;Tenor,AW941,Trigger)</f>
        <v>46083</v>
      </c>
      <c r="AY941" s="66">
        <f>_xll.qlIndexFixing($Z$5,AV941,TRUE,Trigger)</f>
        <v>2.0361379179813177E-2</v>
      </c>
      <c r="AZ941" s="66">
        <f>_xll.qlIndexFixing($BB$1,AV941,TRUE,Trigger)</f>
        <v>2.0274585859148431E-2</v>
      </c>
      <c r="BA941" s="188">
        <f t="shared" si="33"/>
        <v>0.86793320664746432</v>
      </c>
    </row>
    <row r="942" spans="47:53" ht="11.25" customHeight="1" x14ac:dyDescent="0.25">
      <c r="AU942" s="30" t="s">
        <v>38</v>
      </c>
      <c r="AV942" s="29">
        <f>_xll.qlInterestRateIndexFixingDate(IborIndex&amp;Tenor,AW942,Trigger)</f>
        <v>45996</v>
      </c>
      <c r="AW942" s="29">
        <f>_xll.qlCalendarAdvance(Calendar,AW941,AU942,"f",,Trigger)</f>
        <v>46000</v>
      </c>
      <c r="AX942" s="29">
        <f>_xll.qlInterestRateIndexMaturity(IborIndex&amp;Tenor,AW942,Trigger)</f>
        <v>46090</v>
      </c>
      <c r="AY942" s="66">
        <f>_xll.qlIndexFixing($Z$5,AV942,TRUE,Trigger)</f>
        <v>2.0374825972738542E-2</v>
      </c>
      <c r="AZ942" s="66">
        <f>_xll.qlIndexFixing($BB$1,AV942,TRUE,Trigger)</f>
        <v>2.0286768243285458E-2</v>
      </c>
      <c r="BA942" s="188">
        <f t="shared" si="33"/>
        <v>0.88057729453083766</v>
      </c>
    </row>
    <row r="943" spans="47:53" ht="11.25" customHeight="1" x14ac:dyDescent="0.25">
      <c r="AU943" s="30" t="s">
        <v>38</v>
      </c>
      <c r="AV943" s="29">
        <f>_xll.qlInterestRateIndexFixingDate(IborIndex&amp;Tenor,AW943,Trigger)</f>
        <v>46003</v>
      </c>
      <c r="AW943" s="29">
        <f>_xll.qlCalendarAdvance(Calendar,AW942,AU943,"f",,Trigger)</f>
        <v>46007</v>
      </c>
      <c r="AX943" s="29">
        <f>_xll.qlInterestRateIndexMaturity(IborIndex&amp;Tenor,AW943,Trigger)</f>
        <v>46097</v>
      </c>
      <c r="AY943" s="66">
        <f>_xll.qlIndexFixing($Z$5,AV943,TRUE,Trigger)</f>
        <v>2.0388003259951049E-2</v>
      </c>
      <c r="AZ943" s="66">
        <f>_xll.qlIndexFixing($BB$1,AV943,TRUE,Trigger)</f>
        <v>2.0298840350614356E-2</v>
      </c>
      <c r="BA943" s="188">
        <f t="shared" si="33"/>
        <v>0.89162909336693019</v>
      </c>
    </row>
    <row r="944" spans="47:53" ht="11.25" customHeight="1" x14ac:dyDescent="0.25">
      <c r="AU944" s="30" t="s">
        <v>38</v>
      </c>
      <c r="AV944" s="29">
        <f>_xll.qlInterestRateIndexFixingDate(IborIndex&amp;Tenor,AW944,Trigger)</f>
        <v>46010</v>
      </c>
      <c r="AW944" s="29">
        <f>_xll.qlCalendarAdvance(Calendar,AW943,AU944,"f",,Trigger)</f>
        <v>46014</v>
      </c>
      <c r="AX944" s="29">
        <f>_xll.qlInterestRateIndexMaturity(IborIndex&amp;Tenor,AW944,Trigger)</f>
        <v>46104</v>
      </c>
      <c r="AY944" s="66">
        <f>_xll.qlIndexFixing($Z$5,AV944,TRUE,Trigger)</f>
        <v>2.0400910069476197E-2</v>
      </c>
      <c r="AZ944" s="66">
        <f>_xll.qlIndexFixing($BB$1,AV944,TRUE,Trigger)</f>
        <v>2.0310802180140364E-2</v>
      </c>
      <c r="BA944" s="188">
        <f t="shared" si="33"/>
        <v>0.90107889335833136</v>
      </c>
    </row>
    <row r="945" spans="47:53" ht="11.25" customHeight="1" x14ac:dyDescent="0.25">
      <c r="AU945" s="30" t="s">
        <v>38</v>
      </c>
      <c r="AV945" s="29">
        <f>_xll.qlInterestRateIndexFixingDate(IborIndex&amp;Tenor,AW945,Trigger)</f>
        <v>46015</v>
      </c>
      <c r="AW945" s="29">
        <f>_xll.qlCalendarAdvance(Calendar,AW944,AU945,"f",,Trigger)</f>
        <v>46021</v>
      </c>
      <c r="AX945" s="29">
        <f>_xll.qlInterestRateIndexMaturity(IborIndex&amp;Tenor,AW945,Trigger)</f>
        <v>46111</v>
      </c>
      <c r="AY945" s="66">
        <f>_xll.qlIndexFixing($Z$5,AV945,TRUE,Trigger)</f>
        <v>2.0413545429377677E-2</v>
      </c>
      <c r="AZ945" s="66">
        <f>_xll.qlIndexFixing($BB$1,AV945,TRUE,Trigger)</f>
        <v>2.0322653730879381E-2</v>
      </c>
      <c r="BA945" s="188">
        <f t="shared" si="33"/>
        <v>0.90891698498296591</v>
      </c>
    </row>
    <row r="946" spans="47:53" ht="11.25" customHeight="1" x14ac:dyDescent="0.25">
      <c r="AU946" s="30" t="s">
        <v>38</v>
      </c>
      <c r="AV946" s="29">
        <f>_xll.qlInterestRateIndexFixingDate(IborIndex&amp;Tenor,AW946,Trigger)</f>
        <v>46024</v>
      </c>
      <c r="AW946" s="29">
        <f>_xll.qlCalendarAdvance(Calendar,AW945,AU946,"f",,Trigger)</f>
        <v>46028</v>
      </c>
      <c r="AX946" s="29">
        <f>_xll.qlInterestRateIndexMaturity(IborIndex&amp;Tenor,AW946,Trigger)</f>
        <v>46119</v>
      </c>
      <c r="AY946" s="66">
        <f>_xll.qlIndexFixing($Z$5,AV946,TRUE,Trigger)</f>
        <v>2.0427317433189485E-2</v>
      </c>
      <c r="AZ946" s="66">
        <f>_xll.qlIndexFixing($BB$1,AV946,TRUE,Trigger)</f>
        <v>2.0335785839950153E-2</v>
      </c>
      <c r="BA946" s="188">
        <f t="shared" si="33"/>
        <v>0.91531593239331521</v>
      </c>
    </row>
    <row r="947" spans="47:53" ht="11.25" customHeight="1" x14ac:dyDescent="0.25">
      <c r="AU947" s="30" t="s">
        <v>38</v>
      </c>
      <c r="AV947" s="29">
        <f>_xll.qlInterestRateIndexFixingDate(IborIndex&amp;Tenor,AW947,Trigger)</f>
        <v>46031</v>
      </c>
      <c r="AW947" s="29">
        <f>_xll.qlCalendarAdvance(Calendar,AW946,AU947,"f",,Trigger)</f>
        <v>46035</v>
      </c>
      <c r="AX947" s="29">
        <f>_xll.qlInterestRateIndexMaturity(IborIndex&amp;Tenor,AW947,Trigger)</f>
        <v>46125</v>
      </c>
      <c r="AY947" s="66">
        <f>_xll.qlIndexFixing($Z$5,AV947,TRUE,Trigger)</f>
        <v>2.0437997912784667E-2</v>
      </c>
      <c r="AZ947" s="66">
        <f>_xll.qlIndexFixing($BB$1,AV947,TRUE,Trigger)</f>
        <v>2.0346025992103556E-2</v>
      </c>
      <c r="BA947" s="188">
        <f t="shared" si="33"/>
        <v>0.9197192068111093</v>
      </c>
    </row>
    <row r="948" spans="47:53" ht="11.25" customHeight="1" x14ac:dyDescent="0.25">
      <c r="AU948" s="30" t="s">
        <v>38</v>
      </c>
      <c r="AV948" s="29">
        <f>_xll.qlInterestRateIndexFixingDate(IborIndex&amp;Tenor,AW948,Trigger)</f>
        <v>46038</v>
      </c>
      <c r="AW948" s="29">
        <f>_xll.qlCalendarAdvance(Calendar,AW947,AU948,"f",,Trigger)</f>
        <v>46042</v>
      </c>
      <c r="AX948" s="29">
        <f>_xll.qlInterestRateIndexMaturity(IborIndex&amp;Tenor,AW948,Trigger)</f>
        <v>46132</v>
      </c>
      <c r="AY948" s="66">
        <f>_xll.qlIndexFixing($Z$5,AV948,TRUE,Trigger)</f>
        <v>2.0449813092636049E-2</v>
      </c>
      <c r="AZ948" s="66">
        <f>_xll.qlIndexFixing($BB$1,AV948,TRUE,Trigger)</f>
        <v>2.0357546700664919E-2</v>
      </c>
      <c r="BA948" s="188">
        <f t="shared" si="33"/>
        <v>0.92266391971129735</v>
      </c>
    </row>
    <row r="949" spans="47:53" ht="11.25" customHeight="1" x14ac:dyDescent="0.25">
      <c r="AU949" s="30" t="s">
        <v>38</v>
      </c>
      <c r="AV949" s="29">
        <f>_xll.qlInterestRateIndexFixingDate(IborIndex&amp;Tenor,AW949,Trigger)</f>
        <v>46045</v>
      </c>
      <c r="AW949" s="29">
        <f>_xll.qlCalendarAdvance(Calendar,AW948,AU949,"f",,Trigger)</f>
        <v>46049</v>
      </c>
      <c r="AX949" s="29">
        <f>_xll.qlInterestRateIndexMaturity(IborIndex&amp;Tenor,AW949,Trigger)</f>
        <v>46139</v>
      </c>
      <c r="AY949" s="66">
        <f>_xll.qlIndexFixing($Z$5,AV949,TRUE,Trigger)</f>
        <v>2.0461352935558175E-2</v>
      </c>
      <c r="AZ949" s="66">
        <f>_xll.qlIndexFixing($BB$1,AV949,TRUE,Trigger)</f>
        <v>2.0368957126592591E-2</v>
      </c>
      <c r="BA949" s="188">
        <f t="shared" si="33"/>
        <v>0.92395808965584081</v>
      </c>
    </row>
    <row r="950" spans="47:53" ht="11.25" customHeight="1" x14ac:dyDescent="0.25">
      <c r="AU950" s="30" t="s">
        <v>38</v>
      </c>
      <c r="AV950" s="29">
        <f>_xll.qlInterestRateIndexFixingDate(IborIndex&amp;Tenor,AW950,Trigger)</f>
        <v>46052</v>
      </c>
      <c r="AW950" s="29">
        <f>_xll.qlCalendarAdvance(Calendar,AW949,AU950,"f",,Trigger)</f>
        <v>46056</v>
      </c>
      <c r="AX950" s="29">
        <f>_xll.qlInterestRateIndexMaturity(IborIndex&amp;Tenor,AW950,Trigger)</f>
        <v>46146</v>
      </c>
      <c r="AY950" s="66">
        <f>_xll.qlIndexFixing($Z$5,AV950,TRUE,Trigger)</f>
        <v>2.0472616469834115E-2</v>
      </c>
      <c r="AZ950" s="66">
        <f>_xll.qlIndexFixing($BB$1,AV950,TRUE,Trigger)</f>
        <v>2.0380257268945989E-2</v>
      </c>
      <c r="BA950" s="188">
        <f t="shared" si="33"/>
        <v>0.9235920088812577</v>
      </c>
    </row>
    <row r="951" spans="47:53" ht="11.25" customHeight="1" x14ac:dyDescent="0.25">
      <c r="AU951" s="30" t="s">
        <v>38</v>
      </c>
      <c r="AV951" s="29">
        <f>_xll.qlInterestRateIndexFixingDate(IborIndex&amp;Tenor,AW951,Trigger)</f>
        <v>46059</v>
      </c>
      <c r="AW951" s="29">
        <f>_xll.qlCalendarAdvance(Calendar,AW950,AU951,"f",,Trigger)</f>
        <v>46063</v>
      </c>
      <c r="AX951" s="29">
        <f>_xll.qlInterestRateIndexMaturity(IborIndex&amp;Tenor,AW951,Trigger)</f>
        <v>46153</v>
      </c>
      <c r="AY951" s="66">
        <f>_xll.qlIndexFixing($Z$5,AV951,TRUE,Trigger)</f>
        <v>2.0483602723796679E-2</v>
      </c>
      <c r="AZ951" s="66">
        <f>_xll.qlIndexFixing($BB$1,AV951,TRUE,Trigger)</f>
        <v>2.0391447126796081E-2</v>
      </c>
      <c r="BA951" s="188">
        <f t="shared" si="33"/>
        <v>0.92155597000598277</v>
      </c>
    </row>
    <row r="952" spans="47:53" ht="11.25" customHeight="1" x14ac:dyDescent="0.25">
      <c r="AU952" s="30" t="s">
        <v>38</v>
      </c>
      <c r="AV952" s="29">
        <f>_xll.qlInterestRateIndexFixingDate(IborIndex&amp;Tenor,AW952,Trigger)</f>
        <v>46066</v>
      </c>
      <c r="AW952" s="29">
        <f>_xll.qlCalendarAdvance(Calendar,AW951,AU952,"f",,Trigger)</f>
        <v>46070</v>
      </c>
      <c r="AX952" s="29">
        <f>_xll.qlInterestRateIndexMaturity(IborIndex&amp;Tenor,AW952,Trigger)</f>
        <v>46160</v>
      </c>
      <c r="AY952" s="66">
        <f>_xll.qlIndexFixing($Z$5,AV952,TRUE,Trigger)</f>
        <v>2.0494310725821308E-2</v>
      </c>
      <c r="AZ952" s="66">
        <f>_xll.qlIndexFixing($BB$1,AV952,TRUE,Trigger)</f>
        <v>2.0402526699220935E-2</v>
      </c>
      <c r="BA952" s="188">
        <f t="shared" si="33"/>
        <v>0.91784026600372215</v>
      </c>
    </row>
    <row r="953" spans="47:53" ht="11.25" customHeight="1" x14ac:dyDescent="0.25">
      <c r="AU953" s="30" t="s">
        <v>38</v>
      </c>
      <c r="AV953" s="29">
        <f>_xll.qlInterestRateIndexFixingDate(IborIndex&amp;Tenor,AW953,Trigger)</f>
        <v>46073</v>
      </c>
      <c r="AW953" s="29">
        <f>_xll.qlCalendarAdvance(Calendar,AW952,AU953,"f",,Trigger)</f>
        <v>46077</v>
      </c>
      <c r="AX953" s="29">
        <f>_xll.qlInterestRateIndexMaturity(IborIndex&amp;Tenor,AW953,Trigger)</f>
        <v>46167</v>
      </c>
      <c r="AY953" s="66">
        <f>_xll.qlIndexFixing($Z$5,AV953,TRUE,Trigger)</f>
        <v>2.0504739504334957E-2</v>
      </c>
      <c r="AZ953" s="66">
        <f>_xll.qlIndexFixing($BB$1,AV953,TRUE,Trigger)</f>
        <v>2.0413495985310171E-2</v>
      </c>
      <c r="BA953" s="188">
        <f t="shared" si="33"/>
        <v>0.91243519024786224</v>
      </c>
    </row>
    <row r="954" spans="47:53" ht="11.25" customHeight="1" x14ac:dyDescent="0.25">
      <c r="AU954" s="30" t="s">
        <v>38</v>
      </c>
      <c r="AV954" s="29">
        <f>_xll.qlInterestRateIndexFixingDate(IborIndex&amp;Tenor,AW954,Trigger)</f>
        <v>46080</v>
      </c>
      <c r="AW954" s="29">
        <f>_xll.qlCalendarAdvance(Calendar,AW953,AU954,"f",,Trigger)</f>
        <v>46084</v>
      </c>
      <c r="AX954" s="29">
        <f>_xll.qlInterestRateIndexMaturity(IborIndex&amp;Tenor,AW954,Trigger)</f>
        <v>46176</v>
      </c>
      <c r="AY954" s="66">
        <f>_xll.qlIndexFixing($Z$5,AV954,TRUE,Trigger)</f>
        <v>2.0517395137800251E-2</v>
      </c>
      <c r="AZ954" s="66">
        <f>_xll.qlIndexFixing($BB$1,AV954,TRUE,Trigger)</f>
        <v>2.0427020129833415E-2</v>
      </c>
      <c r="BA954" s="188">
        <f t="shared" si="33"/>
        <v>0.90375007966835708</v>
      </c>
    </row>
    <row r="955" spans="47:53" ht="11.25" customHeight="1" x14ac:dyDescent="0.25">
      <c r="AU955" s="30" t="s">
        <v>38</v>
      </c>
      <c r="AV955" s="29">
        <f>_xll.qlInterestRateIndexFixingDate(IborIndex&amp;Tenor,AW955,Trigger)</f>
        <v>46087</v>
      </c>
      <c r="AW955" s="29">
        <f>_xll.qlCalendarAdvance(Calendar,AW954,AU955,"f",,Trigger)</f>
        <v>46091</v>
      </c>
      <c r="AX955" s="29">
        <f>_xll.qlInterestRateIndexMaturity(IborIndex&amp;Tenor,AW955,Trigger)</f>
        <v>46183</v>
      </c>
      <c r="AY955" s="66">
        <f>_xll.qlIndexFixing($Z$5,AV955,TRUE,Trigger)</f>
        <v>2.0527223126083446E-2</v>
      </c>
      <c r="AZ955" s="66">
        <f>_xll.qlIndexFixing($BB$1,AV955,TRUE,Trigger)</f>
        <v>2.0437754300169485E-2</v>
      </c>
      <c r="BA955" s="188">
        <f t="shared" si="33"/>
        <v>0.89468825913961014</v>
      </c>
    </row>
    <row r="956" spans="47:53" ht="11.25" customHeight="1" x14ac:dyDescent="0.25">
      <c r="AU956" s="30" t="s">
        <v>38</v>
      </c>
      <c r="AV956" s="29">
        <f>_xll.qlInterestRateIndexFixingDate(IborIndex&amp;Tenor,AW956,Trigger)</f>
        <v>46094</v>
      </c>
      <c r="AW956" s="29">
        <f>_xll.qlCalendarAdvance(Calendar,AW955,AU956,"f",,Trigger)</f>
        <v>46098</v>
      </c>
      <c r="AX956" s="29">
        <f>_xll.qlInterestRateIndexMaturity(IborIndex&amp;Tenor,AW956,Trigger)</f>
        <v>46190</v>
      </c>
      <c r="AY956" s="66">
        <f>_xll.qlIndexFixing($Z$5,AV956,TRUE,Trigger)</f>
        <v>2.053676880606382E-2</v>
      </c>
      <c r="AZ956" s="66">
        <f>_xll.qlIndexFixing($BB$1,AV956,TRUE,Trigger)</f>
        <v>2.0448378169502443E-2</v>
      </c>
      <c r="BA956" s="188">
        <f t="shared" si="33"/>
        <v>0.88390636561377223</v>
      </c>
    </row>
    <row r="957" spans="47:53" ht="11.25" customHeight="1" x14ac:dyDescent="0.25">
      <c r="AU957" s="30" t="s">
        <v>38</v>
      </c>
      <c r="AV957" s="29">
        <f>_xll.qlInterestRateIndexFixingDate(IborIndex&amp;Tenor,AW957,Trigger)</f>
        <v>46101</v>
      </c>
      <c r="AW957" s="29">
        <f>_xll.qlCalendarAdvance(Calendar,AW956,AU957,"f",,Trigger)</f>
        <v>46105</v>
      </c>
      <c r="AX957" s="29">
        <f>_xll.qlInterestRateIndexMaturity(IborIndex&amp;Tenor,AW957,Trigger)</f>
        <v>46197</v>
      </c>
      <c r="AY957" s="66">
        <f>_xll.qlIndexFixing($Z$5,AV957,TRUE,Trigger)</f>
        <v>2.0546031206212428E-2</v>
      </c>
      <c r="AZ957" s="66">
        <f>_xll.qlIndexFixing($BB$1,AV957,TRUE,Trigger)</f>
        <v>2.0458891736937348E-2</v>
      </c>
      <c r="BA957" s="188">
        <f t="shared" si="33"/>
        <v>0.87139469275080561</v>
      </c>
    </row>
    <row r="958" spans="47:53" ht="11.25" customHeight="1" x14ac:dyDescent="0.25">
      <c r="AU958" s="30" t="s">
        <v>38</v>
      </c>
      <c r="AV958" s="29">
        <f>_xll.qlInterestRateIndexFixingDate(IborIndex&amp;Tenor,AW958,Trigger)</f>
        <v>46108</v>
      </c>
      <c r="AW958" s="29">
        <f>_xll.qlCalendarAdvance(Calendar,AW957,AU958,"f",,Trigger)</f>
        <v>46112</v>
      </c>
      <c r="AX958" s="29">
        <f>_xll.qlInterestRateIndexMaturity(IborIndex&amp;Tenor,AW958,Trigger)</f>
        <v>46203</v>
      </c>
      <c r="AY958" s="66">
        <f>_xll.qlIndexFixing($Z$5,AV958,TRUE,Trigger)</f>
        <v>2.0553836134736471E-2</v>
      </c>
      <c r="AZ958" s="66">
        <f>_xll.qlIndexFixing($BB$1,AV958,TRUE,Trigger)</f>
        <v>2.04679918687296E-2</v>
      </c>
      <c r="BA958" s="188">
        <f t="shared" si="33"/>
        <v>0.85844266006870895</v>
      </c>
    </row>
    <row r="959" spans="47:53" ht="11.25" customHeight="1" x14ac:dyDescent="0.25">
      <c r="AU959" s="30" t="s">
        <v>38</v>
      </c>
      <c r="AV959" s="29">
        <f>_xll.qlInterestRateIndexFixingDate(IborIndex&amp;Tenor,AW959,Trigger)</f>
        <v>46113</v>
      </c>
      <c r="AW959" s="29">
        <f>_xll.qlCalendarAdvance(Calendar,AW958,AU959,"f",,Trigger)</f>
        <v>46119</v>
      </c>
      <c r="AX959" s="29">
        <f>_xll.qlInterestRateIndexMaturity(IborIndex&amp;Tenor,AW959,Trigger)</f>
        <v>46210</v>
      </c>
      <c r="AY959" s="66">
        <f>_xll.qlIndexFixing($Z$5,AV959,TRUE,Trigger)</f>
        <v>2.0562549120788684E-2</v>
      </c>
      <c r="AZ959" s="66">
        <f>_xll.qlIndexFixing($BB$1,AV959,TRUE,Trigger)</f>
        <v>2.0478292124352974E-2</v>
      </c>
      <c r="BA959" s="188">
        <f t="shared" si="33"/>
        <v>0.84256996435709552</v>
      </c>
    </row>
    <row r="960" spans="47:53" ht="11.25" customHeight="1" x14ac:dyDescent="0.25">
      <c r="AU960" s="30" t="s">
        <v>38</v>
      </c>
      <c r="AV960" s="29">
        <f>_xll.qlInterestRateIndexFixingDate(IborIndex&amp;Tenor,AW960,Trigger)</f>
        <v>46122</v>
      </c>
      <c r="AW960" s="29">
        <f>_xll.qlCalendarAdvance(Calendar,AW959,AU960,"f",,Trigger)</f>
        <v>46126</v>
      </c>
      <c r="AX960" s="29">
        <f>_xll.qlInterestRateIndexMaturity(IborIndex&amp;Tenor,AW960,Trigger)</f>
        <v>46217</v>
      </c>
      <c r="AY960" s="66">
        <f>_xll.qlIndexFixing($Z$5,AV960,TRUE,Trigger)</f>
        <v>2.0570975998218385E-2</v>
      </c>
      <c r="AZ960" s="66">
        <f>_xll.qlIndexFixing($BB$1,AV960,TRUE,Trigger)</f>
        <v>2.0488482081482497E-2</v>
      </c>
      <c r="BA960" s="188">
        <f t="shared" si="33"/>
        <v>0.8249391673588804</v>
      </c>
    </row>
    <row r="961" spans="47:53" ht="11.25" customHeight="1" x14ac:dyDescent="0.25">
      <c r="AU961" s="30" t="s">
        <v>38</v>
      </c>
      <c r="AV961" s="29">
        <f>_xll.qlInterestRateIndexFixingDate(IborIndex&amp;Tenor,AW961,Trigger)</f>
        <v>46129</v>
      </c>
      <c r="AW961" s="29">
        <f>_xll.qlCalendarAdvance(Calendar,AW960,AU961,"f",,Trigger)</f>
        <v>46133</v>
      </c>
      <c r="AX961" s="29">
        <f>_xll.qlInterestRateIndexMaturity(IborIndex&amp;Tenor,AW961,Trigger)</f>
        <v>46224</v>
      </c>
      <c r="AY961" s="66">
        <f>_xll.qlIndexFixing($Z$5,AV961,TRUE,Trigger)</f>
        <v>2.0579115795784031E-2</v>
      </c>
      <c r="AZ961" s="66">
        <f>_xll.qlIndexFixing($BB$1,AV961,TRUE,Trigger)</f>
        <v>2.0498561739268732E-2</v>
      </c>
      <c r="BA961" s="188">
        <f t="shared" si="33"/>
        <v>0.80554056515299433</v>
      </c>
    </row>
    <row r="962" spans="47:53" ht="11.25" customHeight="1" x14ac:dyDescent="0.25">
      <c r="AU962" s="30" t="s">
        <v>38</v>
      </c>
      <c r="AV962" s="29">
        <f>_xll.qlInterestRateIndexFixingDate(IborIndex&amp;Tenor,AW962,Trigger)</f>
        <v>46136</v>
      </c>
      <c r="AW962" s="29">
        <f>_xll.qlCalendarAdvance(Calendar,AW961,AU962,"f",,Trigger)</f>
        <v>46140</v>
      </c>
      <c r="AX962" s="29">
        <f>_xll.qlInterestRateIndexMaturity(IborIndex&amp;Tenor,AW962,Trigger)</f>
        <v>46231</v>
      </c>
      <c r="AY962" s="66">
        <f>_xll.qlIndexFixing($Z$5,AV962,TRUE,Trigger)</f>
        <v>2.0586967542295023E-2</v>
      </c>
      <c r="AZ962" s="66">
        <f>_xll.qlIndexFixing($BB$1,AV962,TRUE,Trigger)</f>
        <v>2.0508531096875428E-2</v>
      </c>
      <c r="BA962" s="188">
        <f t="shared" si="33"/>
        <v>0.78436445419594736</v>
      </c>
    </row>
    <row r="963" spans="47:53" ht="11.25" customHeight="1" x14ac:dyDescent="0.25">
      <c r="AU963" s="30" t="s">
        <v>38</v>
      </c>
      <c r="AV963" s="29">
        <f>_xll.qlInterestRateIndexFixingDate(IborIndex&amp;Tenor,AW963,Trigger)</f>
        <v>46142</v>
      </c>
      <c r="AW963" s="29">
        <f>_xll.qlCalendarAdvance(Calendar,AW962,AU963,"f",,Trigger)</f>
        <v>46147</v>
      </c>
      <c r="AX963" s="29">
        <f>_xll.qlInterestRateIndexMaturity(IborIndex&amp;Tenor,AW963,Trigger)</f>
        <v>46239</v>
      </c>
      <c r="AY963" s="66">
        <f>_xll.qlIndexFixing($Z$5,AV963,TRUE,Trigger)</f>
        <v>2.0595602331777662E-2</v>
      </c>
      <c r="AZ963" s="66">
        <f>_xll.qlIndexFixing($BB$1,AV963,TRUE,Trigger)</f>
        <v>2.051965675282073E-2</v>
      </c>
      <c r="BA963" s="188">
        <f t="shared" ref="BA963:BA1026" si="34">(AY963-AZ963)*10000</f>
        <v>0.75945578956931881</v>
      </c>
    </row>
    <row r="964" spans="47:53" ht="11.25" customHeight="1" x14ac:dyDescent="0.25">
      <c r="AU964" s="30" t="s">
        <v>38</v>
      </c>
      <c r="AV964" s="29">
        <f>_xll.qlInterestRateIndexFixingDate(IborIndex&amp;Tenor,AW964,Trigger)</f>
        <v>46150</v>
      </c>
      <c r="AW964" s="29">
        <f>_xll.qlCalendarAdvance(Calendar,AW963,AU964,"f",,Trigger)</f>
        <v>46154</v>
      </c>
      <c r="AX964" s="29">
        <f>_xll.qlInterestRateIndexMaturity(IborIndex&amp;Tenor,AW964,Trigger)</f>
        <v>46246</v>
      </c>
      <c r="AY964" s="66">
        <f>_xll.qlIndexFixing($Z$5,AV964,TRUE,Trigger)</f>
        <v>2.0602854574802903E-2</v>
      </c>
      <c r="AZ964" s="66">
        <f>_xll.qlIndexFixing($BB$1,AV964,TRUE,Trigger)</f>
        <v>2.0529398182726939E-2</v>
      </c>
      <c r="BA964" s="188">
        <f t="shared" si="34"/>
        <v>0.73456392075964971</v>
      </c>
    </row>
    <row r="965" spans="47:53" ht="11.25" customHeight="1" x14ac:dyDescent="0.25">
      <c r="AU965" s="30" t="s">
        <v>38</v>
      </c>
      <c r="AV965" s="29">
        <f>_xll.qlInterestRateIndexFixingDate(IborIndex&amp;Tenor,AW965,Trigger)</f>
        <v>46157</v>
      </c>
      <c r="AW965" s="29">
        <f>_xll.qlCalendarAdvance(Calendar,AW964,AU965,"f",,Trigger)</f>
        <v>46161</v>
      </c>
      <c r="AX965" s="29">
        <f>_xll.qlInterestRateIndexMaturity(IborIndex&amp;Tenor,AW965,Trigger)</f>
        <v>46253</v>
      </c>
      <c r="AY965" s="66">
        <f>_xll.qlIndexFixing($Z$5,AV965,TRUE,Trigger)</f>
        <v>2.0609815767710229E-2</v>
      </c>
      <c r="AZ965" s="66">
        <f>_xll.qlIndexFixing($BB$1,AV965,TRUE,Trigger)</f>
        <v>2.0539029303918807E-2</v>
      </c>
      <c r="BA965" s="188">
        <f t="shared" si="34"/>
        <v>0.70786463791421705</v>
      </c>
    </row>
    <row r="966" spans="47:53" ht="11.25" customHeight="1" x14ac:dyDescent="0.25">
      <c r="AU966" s="30" t="s">
        <v>38</v>
      </c>
      <c r="AV966" s="29">
        <f>_xll.qlInterestRateIndexFixingDate(IborIndex&amp;Tenor,AW966,Trigger)</f>
        <v>46164</v>
      </c>
      <c r="AW966" s="29">
        <f>_xll.qlCalendarAdvance(Calendar,AW965,AU966,"f",,Trigger)</f>
        <v>46168</v>
      </c>
      <c r="AX966" s="29">
        <f>_xll.qlInterestRateIndexMaturity(IborIndex&amp;Tenor,AW966,Trigger)</f>
        <v>46260</v>
      </c>
      <c r="AY966" s="66">
        <f>_xll.qlIndexFixing($Z$5,AV966,TRUE,Trigger)</f>
        <v>2.0616484939463338E-2</v>
      </c>
      <c r="AZ966" s="66">
        <f>_xll.qlIndexFixing($BB$1,AV966,TRUE,Trigger)</f>
        <v>2.0548550115585686E-2</v>
      </c>
      <c r="BA966" s="188">
        <f t="shared" si="34"/>
        <v>0.67934823877652262</v>
      </c>
    </row>
    <row r="967" spans="47:53" ht="11.25" customHeight="1" x14ac:dyDescent="0.25">
      <c r="AU967" s="30" t="s">
        <v>38</v>
      </c>
      <c r="AV967" s="29">
        <f>_xll.qlInterestRateIndexFixingDate(IborIndex&amp;Tenor,AW967,Trigger)</f>
        <v>46171</v>
      </c>
      <c r="AW967" s="29">
        <f>_xll.qlCalendarAdvance(Calendar,AW966,AU967,"f",,Trigger)</f>
        <v>46175</v>
      </c>
      <c r="AX967" s="29">
        <f>_xll.qlInterestRateIndexMaturity(IborIndex&amp;Tenor,AW967,Trigger)</f>
        <v>46267</v>
      </c>
      <c r="AY967" s="66">
        <f>_xll.qlIndexFixing($Z$5,AV967,TRUE,Trigger)</f>
        <v>2.0622867278009695E-2</v>
      </c>
      <c r="AZ967" s="66">
        <f>_xll.qlIndexFixing($BB$1,AV967,TRUE,Trigger)</f>
        <v>2.055796061692821E-2</v>
      </c>
      <c r="BA967" s="188">
        <f t="shared" si="34"/>
        <v>0.64906661081484684</v>
      </c>
    </row>
    <row r="968" spans="47:53" ht="11.25" customHeight="1" x14ac:dyDescent="0.25">
      <c r="AU968" s="30" t="s">
        <v>38</v>
      </c>
      <c r="AV968" s="29">
        <f>_xll.qlInterestRateIndexFixingDate(IborIndex&amp;Tenor,AW968,Trigger)</f>
        <v>46178</v>
      </c>
      <c r="AW968" s="29">
        <f>_xll.qlCalendarAdvance(Calendar,AW967,AU968,"f",,Trigger)</f>
        <v>46182</v>
      </c>
      <c r="AX968" s="29">
        <f>_xll.qlInterestRateIndexMaturity(IborIndex&amp;Tenor,AW968,Trigger)</f>
        <v>46274</v>
      </c>
      <c r="AY968" s="66">
        <f>_xll.qlIndexFixing($Z$5,AV968,TRUE,Trigger)</f>
        <v>2.0629338712441506E-2</v>
      </c>
      <c r="AZ968" s="66">
        <f>_xll.qlIndexFixing($BB$1,AV968,TRUE,Trigger)</f>
        <v>2.0567260807152234E-2</v>
      </c>
      <c r="BA968" s="188">
        <f t="shared" si="34"/>
        <v>0.62077905289271285</v>
      </c>
    </row>
    <row r="969" spans="47:53" ht="11.25" customHeight="1" x14ac:dyDescent="0.25">
      <c r="AU969" s="30" t="s">
        <v>38</v>
      </c>
      <c r="AV969" s="29">
        <f>_xll.qlInterestRateIndexFixingDate(IborIndex&amp;Tenor,AW969,Trigger)</f>
        <v>46185</v>
      </c>
      <c r="AW969" s="29">
        <f>_xll.qlCalendarAdvance(Calendar,AW968,AU969,"f",,Trigger)</f>
        <v>46189</v>
      </c>
      <c r="AX969" s="29">
        <f>_xll.qlInterestRateIndexMaturity(IborIndex&amp;Tenor,AW969,Trigger)</f>
        <v>46281</v>
      </c>
      <c r="AY969" s="66">
        <f>_xll.qlIndexFixing($Z$5,AV969,TRUE,Trigger)</f>
        <v>2.0636124860048836E-2</v>
      </c>
      <c r="AZ969" s="66">
        <f>_xll.qlIndexFixing($BB$1,AV969,TRUE,Trigger)</f>
        <v>2.0576450685476644E-2</v>
      </c>
      <c r="BA969" s="188">
        <f t="shared" si="34"/>
        <v>0.59674174572192651</v>
      </c>
    </row>
    <row r="970" spans="47:53" ht="11.25" customHeight="1" x14ac:dyDescent="0.25">
      <c r="AU970" s="30" t="s">
        <v>38</v>
      </c>
      <c r="AV970" s="29">
        <f>_xll.qlInterestRateIndexFixingDate(IborIndex&amp;Tenor,AW970,Trigger)</f>
        <v>46192</v>
      </c>
      <c r="AW970" s="29">
        <f>_xll.qlCalendarAdvance(Calendar,AW969,AU970,"f",,Trigger)</f>
        <v>46196</v>
      </c>
      <c r="AX970" s="29">
        <f>_xll.qlInterestRateIndexMaturity(IborIndex&amp;Tenor,AW970,Trigger)</f>
        <v>46288</v>
      </c>
      <c r="AY970" s="66">
        <f>_xll.qlIndexFixing($Z$5,AV970,TRUE,Trigger)</f>
        <v>2.0643230310780976E-2</v>
      </c>
      <c r="AZ970" s="66">
        <f>_xll.qlIndexFixing($BB$1,AV970,TRUE,Trigger)</f>
        <v>2.0585530251127276E-2</v>
      </c>
      <c r="BA970" s="188">
        <f t="shared" si="34"/>
        <v>0.57700059653699454</v>
      </c>
    </row>
    <row r="971" spans="47:53" ht="11.25" customHeight="1" x14ac:dyDescent="0.25">
      <c r="AU971" s="30" t="s">
        <v>38</v>
      </c>
      <c r="AV971" s="29">
        <f>_xll.qlInterestRateIndexFixingDate(IborIndex&amp;Tenor,AW971,Trigger)</f>
        <v>46199</v>
      </c>
      <c r="AW971" s="29">
        <f>_xll.qlCalendarAdvance(Calendar,AW970,AU971,"f",,Trigger)</f>
        <v>46203</v>
      </c>
      <c r="AX971" s="29">
        <f>_xll.qlInterestRateIndexMaturity(IborIndex&amp;Tenor,AW971,Trigger)</f>
        <v>46295</v>
      </c>
      <c r="AY971" s="66">
        <f>_xll.qlIndexFixing($Z$5,AV971,TRUE,Trigger)</f>
        <v>2.0650659671267786E-2</v>
      </c>
      <c r="AZ971" s="66">
        <f>_xll.qlIndexFixing($BB$1,AV971,TRUE,Trigger)</f>
        <v>2.0594499503341263E-2</v>
      </c>
      <c r="BA971" s="188">
        <f t="shared" si="34"/>
        <v>0.56160167926522919</v>
      </c>
    </row>
    <row r="972" spans="47:53" ht="11.25" customHeight="1" x14ac:dyDescent="0.25">
      <c r="AU972" s="30" t="s">
        <v>38</v>
      </c>
      <c r="AV972" s="29">
        <f>_xll.qlInterestRateIndexFixingDate(IborIndex&amp;Tenor,AW972,Trigger)</f>
        <v>46206</v>
      </c>
      <c r="AW972" s="29">
        <f>_xll.qlCalendarAdvance(Calendar,AW971,AU972,"f",,Trigger)</f>
        <v>46210</v>
      </c>
      <c r="AX972" s="29">
        <f>_xll.qlInterestRateIndexMaturity(IborIndex&amp;Tenor,AW972,Trigger)</f>
        <v>46302</v>
      </c>
      <c r="AY972" s="66">
        <f>_xll.qlIndexFixing($Z$5,AV972,TRUE,Trigger)</f>
        <v>2.065841756481622E-2</v>
      </c>
      <c r="AZ972" s="66">
        <f>_xll.qlIndexFixing($BB$1,AV972,TRUE,Trigger)</f>
        <v>2.0603358441362685E-2</v>
      </c>
      <c r="BA972" s="188">
        <f t="shared" si="34"/>
        <v>0.55059123453535253</v>
      </c>
    </row>
    <row r="973" spans="47:53" ht="11.25" customHeight="1" x14ac:dyDescent="0.25">
      <c r="AU973" s="30" t="s">
        <v>38</v>
      </c>
      <c r="AV973" s="29">
        <f>_xll.qlInterestRateIndexFixingDate(IborIndex&amp;Tenor,AW973,Trigger)</f>
        <v>46213</v>
      </c>
      <c r="AW973" s="29">
        <f>_xll.qlCalendarAdvance(Calendar,AW972,AU973,"f",,Trigger)</f>
        <v>46217</v>
      </c>
      <c r="AX973" s="29">
        <f>_xll.qlInterestRateIndexMaturity(IborIndex&amp;Tenor,AW973,Trigger)</f>
        <v>46309</v>
      </c>
      <c r="AY973" s="66">
        <f>_xll.qlIndexFixing($Z$5,AV973,TRUE,Trigger)</f>
        <v>2.0666508631421627E-2</v>
      </c>
      <c r="AZ973" s="66">
        <f>_xll.qlIndexFixing($BB$1,AV973,TRUE,Trigger)</f>
        <v>2.0612107064447788E-2</v>
      </c>
      <c r="BA973" s="188">
        <f t="shared" si="34"/>
        <v>0.54401566973838467</v>
      </c>
    </row>
    <row r="974" spans="47:53" ht="11.25" customHeight="1" x14ac:dyDescent="0.25">
      <c r="AU974" s="30" t="s">
        <v>38</v>
      </c>
      <c r="AV974" s="29">
        <f>_xll.qlInterestRateIndexFixingDate(IborIndex&amp;Tenor,AW974,Trigger)</f>
        <v>46220</v>
      </c>
      <c r="AW974" s="29">
        <f>_xll.qlCalendarAdvance(Calendar,AW973,AU974,"f",,Trigger)</f>
        <v>46224</v>
      </c>
      <c r="AX974" s="29">
        <f>_xll.qlInterestRateIndexMaturity(IborIndex&amp;Tenor,AW974,Trigger)</f>
        <v>46316</v>
      </c>
      <c r="AY974" s="66">
        <f>_xll.qlIndexFixing($Z$5,AV974,TRUE,Trigger)</f>
        <v>2.0674937527765995E-2</v>
      </c>
      <c r="AZ974" s="66">
        <f>_xll.qlIndexFixing($BB$1,AV974,TRUE,Trigger)</f>
        <v>2.062074537185804E-2</v>
      </c>
      <c r="BA974" s="188">
        <f t="shared" si="34"/>
        <v>0.54192155907954731</v>
      </c>
    </row>
    <row r="975" spans="47:53" ht="11.25" customHeight="1" x14ac:dyDescent="0.25">
      <c r="AU975" s="30" t="s">
        <v>38</v>
      </c>
      <c r="AV975" s="29">
        <f>_xll.qlInterestRateIndexFixingDate(IborIndex&amp;Tenor,AW975,Trigger)</f>
        <v>46227</v>
      </c>
      <c r="AW975" s="29">
        <f>_xll.qlCalendarAdvance(Calendar,AW974,AU975,"f",,Trigger)</f>
        <v>46231</v>
      </c>
      <c r="AX975" s="29">
        <f>_xll.qlInterestRateIndexMaturity(IborIndex&amp;Tenor,AW975,Trigger)</f>
        <v>46323</v>
      </c>
      <c r="AY975" s="66">
        <f>_xll.qlIndexFixing($Z$5,AV975,TRUE,Trigger)</f>
        <v>2.068370892722754E-2</v>
      </c>
      <c r="AZ975" s="66">
        <f>_xll.qlIndexFixing($BB$1,AV975,TRUE,Trigger)</f>
        <v>2.0629273362868794E-2</v>
      </c>
      <c r="BA975" s="188">
        <f t="shared" si="34"/>
        <v>0.54435564358745747</v>
      </c>
    </row>
    <row r="976" spans="47:53" ht="11.25" customHeight="1" x14ac:dyDescent="0.25">
      <c r="AU976" s="30" t="s">
        <v>38</v>
      </c>
      <c r="AV976" s="29">
        <f>_xll.qlInterestRateIndexFixingDate(IborIndex&amp;Tenor,AW976,Trigger)</f>
        <v>46234</v>
      </c>
      <c r="AW976" s="29">
        <f>_xll.qlCalendarAdvance(Calendar,AW975,AU976,"f",,Trigger)</f>
        <v>46238</v>
      </c>
      <c r="AX976" s="29">
        <f>_xll.qlInterestRateIndexMaturity(IborIndex&amp;Tenor,AW976,Trigger)</f>
        <v>46330</v>
      </c>
      <c r="AY976" s="66">
        <f>_xll.qlIndexFixing($Z$5,AV976,TRUE,Trigger)</f>
        <v>2.0692827519879799E-2</v>
      </c>
      <c r="AZ976" s="66">
        <f>_xll.qlIndexFixing($BB$1,AV976,TRUE,Trigger)</f>
        <v>2.0637691036761503E-2</v>
      </c>
      <c r="BA976" s="188">
        <f t="shared" si="34"/>
        <v>0.55136483118296131</v>
      </c>
    </row>
    <row r="977" spans="47:53" ht="11.25" customHeight="1" x14ac:dyDescent="0.25">
      <c r="AU977" s="30" t="s">
        <v>38</v>
      </c>
      <c r="AV977" s="29">
        <f>_xll.qlInterestRateIndexFixingDate(IborIndex&amp;Tenor,AW977,Trigger)</f>
        <v>46241</v>
      </c>
      <c r="AW977" s="29">
        <f>_xll.qlCalendarAdvance(Calendar,AW976,AU977,"f",,Trigger)</f>
        <v>46245</v>
      </c>
      <c r="AX977" s="29">
        <f>_xll.qlInterestRateIndexMaturity(IborIndex&amp;Tenor,AW977,Trigger)</f>
        <v>46337</v>
      </c>
      <c r="AY977" s="66">
        <f>_xll.qlIndexFixing($Z$5,AV977,TRUE,Trigger)</f>
        <v>2.0702298012500359E-2</v>
      </c>
      <c r="AZ977" s="66">
        <f>_xll.qlIndexFixing($BB$1,AV977,TRUE,Trigger)</f>
        <v>2.06459983928289E-2</v>
      </c>
      <c r="BA977" s="188">
        <f t="shared" si="34"/>
        <v>0.56299619671459222</v>
      </c>
    </row>
    <row r="978" spans="47:53" ht="11.25" customHeight="1" x14ac:dyDescent="0.25">
      <c r="AU978" s="30" t="s">
        <v>38</v>
      </c>
      <c r="AV978" s="29">
        <f>_xll.qlInterestRateIndexFixingDate(IborIndex&amp;Tenor,AW978,Trigger)</f>
        <v>46248</v>
      </c>
      <c r="AW978" s="29">
        <f>_xll.qlCalendarAdvance(Calendar,AW977,AU978,"f",,Trigger)</f>
        <v>46252</v>
      </c>
      <c r="AX978" s="29">
        <f>_xll.qlInterestRateIndexMaturity(IborIndex&amp;Tenor,AW978,Trigger)</f>
        <v>46344</v>
      </c>
      <c r="AY978" s="66">
        <f>_xll.qlIndexFixing($Z$5,AV978,TRUE,Trigger)</f>
        <v>2.0712125128571686E-2</v>
      </c>
      <c r="AZ978" s="66">
        <f>_xll.qlIndexFixing($BB$1,AV978,TRUE,Trigger)</f>
        <v>2.065419543037068E-2</v>
      </c>
      <c r="BA978" s="188">
        <f t="shared" si="34"/>
        <v>0.57929698201005664</v>
      </c>
    </row>
    <row r="979" spans="47:53" ht="11.25" customHeight="1" x14ac:dyDescent="0.25">
      <c r="AU979" s="30" t="s">
        <v>38</v>
      </c>
      <c r="AV979" s="29">
        <f>_xll.qlInterestRateIndexFixingDate(IborIndex&amp;Tenor,AW979,Trigger)</f>
        <v>46255</v>
      </c>
      <c r="AW979" s="29">
        <f>_xll.qlCalendarAdvance(Calendar,AW978,AU979,"f",,Trigger)</f>
        <v>46259</v>
      </c>
      <c r="AX979" s="29">
        <f>_xll.qlInterestRateIndexMaturity(IborIndex&amp;Tenor,AW979,Trigger)</f>
        <v>46351</v>
      </c>
      <c r="AY979" s="66">
        <f>_xll.qlIndexFixing($Z$5,AV979,TRUE,Trigger)</f>
        <v>2.0722313608287239E-2</v>
      </c>
      <c r="AZ979" s="66">
        <f>_xll.qlIndexFixing($BB$1,AV979,TRUE,Trigger)</f>
        <v>2.0662282148696955E-2</v>
      </c>
      <c r="BA979" s="188">
        <f t="shared" si="34"/>
        <v>0.60031459590284553</v>
      </c>
    </row>
    <row r="980" spans="47:53" ht="11.25" customHeight="1" x14ac:dyDescent="0.25">
      <c r="AU980" s="30" t="s">
        <v>38</v>
      </c>
      <c r="AV980" s="29">
        <f>_xll.qlInterestRateIndexFixingDate(IborIndex&amp;Tenor,AW980,Trigger)</f>
        <v>46262</v>
      </c>
      <c r="AW980" s="29">
        <f>_xll.qlCalendarAdvance(Calendar,AW979,AU980,"f",,Trigger)</f>
        <v>46266</v>
      </c>
      <c r="AX980" s="29">
        <f>_xll.qlInterestRateIndexMaturity(IborIndex&amp;Tenor,AW980,Trigger)</f>
        <v>46357</v>
      </c>
      <c r="AY980" s="66">
        <f>_xll.qlIndexFixing($Z$5,AV980,TRUE,Trigger)</f>
        <v>2.0731540780929352E-2</v>
      </c>
      <c r="AZ980" s="66">
        <f>_xll.qlIndexFixing($BB$1,AV980,TRUE,Trigger)</f>
        <v>2.0669117301464292E-2</v>
      </c>
      <c r="BA980" s="188">
        <f t="shared" si="34"/>
        <v>0.6242347946506035</v>
      </c>
    </row>
    <row r="981" spans="47:53" ht="11.25" customHeight="1" x14ac:dyDescent="0.25">
      <c r="AU981" s="30" t="s">
        <v>38</v>
      </c>
      <c r="AV981" s="29">
        <f>_xll.qlInterestRateIndexFixingDate(IborIndex&amp;Tenor,AW981,Trigger)</f>
        <v>46269</v>
      </c>
      <c r="AW981" s="29">
        <f>_xll.qlCalendarAdvance(Calendar,AW980,AU981,"f",,Trigger)</f>
        <v>46273</v>
      </c>
      <c r="AX981" s="29">
        <f>_xll.qlInterestRateIndexMaturity(IborIndex&amp;Tenor,AW981,Trigger)</f>
        <v>46364</v>
      </c>
      <c r="AY981" s="66">
        <f>_xll.qlIndexFixing($Z$5,AV981,TRUE,Trigger)</f>
        <v>2.0742179821456156E-2</v>
      </c>
      <c r="AZ981" s="66">
        <f>_xll.qlIndexFixing($BB$1,AV981,TRUE,Trigger)</f>
        <v>2.0676990808451777E-2</v>
      </c>
      <c r="BA981" s="188">
        <f t="shared" si="34"/>
        <v>0.65189013004379048</v>
      </c>
    </row>
    <row r="982" spans="47:53" ht="11.25" customHeight="1" x14ac:dyDescent="0.25">
      <c r="AU982" s="30" t="s">
        <v>38</v>
      </c>
      <c r="AV982" s="29">
        <f>_xll.qlInterestRateIndexFixingDate(IborIndex&amp;Tenor,AW982,Trigger)</f>
        <v>46276</v>
      </c>
      <c r="AW982" s="29">
        <f>_xll.qlCalendarAdvance(Calendar,AW981,AU982,"f",,Trigger)</f>
        <v>46280</v>
      </c>
      <c r="AX982" s="29">
        <f>_xll.qlInterestRateIndexMaturity(IborIndex&amp;Tenor,AW982,Trigger)</f>
        <v>46371</v>
      </c>
      <c r="AY982" s="66">
        <f>_xll.qlIndexFixing($Z$5,AV982,TRUE,Trigger)</f>
        <v>2.075258574012883E-2</v>
      </c>
      <c r="AZ982" s="66">
        <f>_xll.qlIndexFixing($BB$1,AV982,TRUE,Trigger)</f>
        <v>2.0684754000410064E-2</v>
      </c>
      <c r="BA982" s="188">
        <f t="shared" si="34"/>
        <v>0.67831739718766237</v>
      </c>
    </row>
    <row r="983" spans="47:53" ht="11.25" customHeight="1" x14ac:dyDescent="0.25">
      <c r="AU983" s="30" t="s">
        <v>38</v>
      </c>
      <c r="AV983" s="29">
        <f>_xll.qlInterestRateIndexFixingDate(IborIndex&amp;Tenor,AW983,Trigger)</f>
        <v>46283</v>
      </c>
      <c r="AW983" s="29">
        <f>_xll.qlCalendarAdvance(Calendar,AW982,AU983,"f",,Trigger)</f>
        <v>46287</v>
      </c>
      <c r="AX983" s="29">
        <f>_xll.qlInterestRateIndexMaturity(IborIndex&amp;Tenor,AW983,Trigger)</f>
        <v>46378</v>
      </c>
      <c r="AY983" s="66">
        <f>_xll.qlIndexFixing($Z$5,AV983,TRUE,Trigger)</f>
        <v>2.0762757783382251E-2</v>
      </c>
      <c r="AZ983" s="66">
        <f>_xll.qlIndexFixing($BB$1,AV983,TRUE,Trigger)</f>
        <v>2.069240687669088E-2</v>
      </c>
      <c r="BA983" s="188">
        <f t="shared" si="34"/>
        <v>0.70350906691371562</v>
      </c>
    </row>
    <row r="984" spans="47:53" ht="11.25" customHeight="1" x14ac:dyDescent="0.25">
      <c r="AU984" s="30" t="s">
        <v>38</v>
      </c>
      <c r="AV984" s="29">
        <f>_xll.qlInterestRateIndexFixingDate(IborIndex&amp;Tenor,AW984,Trigger)</f>
        <v>46290</v>
      </c>
      <c r="AW984" s="29">
        <f>_xll.qlCalendarAdvance(Calendar,AW983,AU984,"f",,Trigger)</f>
        <v>46294</v>
      </c>
      <c r="AX984" s="29">
        <f>_xll.qlInterestRateIndexMaturity(IborIndex&amp;Tenor,AW984,Trigger)</f>
        <v>46385</v>
      </c>
      <c r="AY984" s="66">
        <f>_xll.qlIndexFixing($Z$5,AV984,TRUE,Trigger)</f>
        <v>2.0772695197683804E-2</v>
      </c>
      <c r="AZ984" s="66">
        <f>_xll.qlIndexFixing($BB$1,AV984,TRUE,Trigger)</f>
        <v>2.069994943665825E-2</v>
      </c>
      <c r="BA984" s="188">
        <f t="shared" si="34"/>
        <v>0.72745761025554134</v>
      </c>
    </row>
    <row r="985" spans="47:53" ht="11.25" customHeight="1" x14ac:dyDescent="0.25">
      <c r="AU985" s="30" t="s">
        <v>38</v>
      </c>
      <c r="AV985" s="29">
        <f>_xll.qlInterestRateIndexFixingDate(IborIndex&amp;Tenor,AW985,Trigger)</f>
        <v>46297</v>
      </c>
      <c r="AW985" s="29">
        <f>_xll.qlCalendarAdvance(Calendar,AW984,AU985,"f",,Trigger)</f>
        <v>46301</v>
      </c>
      <c r="AX985" s="29">
        <f>_xll.qlInterestRateIndexMaturity(IborIndex&amp;Tenor,AW985,Trigger)</f>
        <v>46393</v>
      </c>
      <c r="AY985" s="66">
        <f>_xll.qlIndexFixing($Z$5,AV985,TRUE,Trigger)</f>
        <v>2.0783643320668878E-2</v>
      </c>
      <c r="AZ985" s="66">
        <f>_xll.qlIndexFixing($BB$1,AV985,TRUE,Trigger)</f>
        <v>2.0708485717692064E-2</v>
      </c>
      <c r="BA985" s="188">
        <f t="shared" si="34"/>
        <v>0.7515760297681362</v>
      </c>
    </row>
    <row r="986" spans="47:53" ht="11.25" customHeight="1" x14ac:dyDescent="0.25">
      <c r="AU986" s="30" t="s">
        <v>38</v>
      </c>
      <c r="AV986" s="29">
        <f>_xll.qlInterestRateIndexFixingDate(IborIndex&amp;Tenor,AW986,Trigger)</f>
        <v>46304</v>
      </c>
      <c r="AW986" s="29">
        <f>_xll.qlCalendarAdvance(Calendar,AW985,AU986,"f",,Trigger)</f>
        <v>46308</v>
      </c>
      <c r="AX986" s="29">
        <f>_xll.qlInterestRateIndexMaturity(IborIndex&amp;Tenor,AW986,Trigger)</f>
        <v>46400</v>
      </c>
      <c r="AY986" s="66">
        <f>_xll.qlIndexFixing($Z$5,AV986,TRUE,Trigger)</f>
        <v>2.0793092748059874E-2</v>
      </c>
      <c r="AZ986" s="66">
        <f>_xll.qlIndexFixing($BB$1,AV986,TRUE,Trigger)</f>
        <v>2.071580018298291E-2</v>
      </c>
      <c r="BA986" s="188">
        <f t="shared" si="34"/>
        <v>0.77292565076964026</v>
      </c>
    </row>
    <row r="987" spans="47:53" ht="11.25" customHeight="1" x14ac:dyDescent="0.25">
      <c r="AU987" s="30" t="s">
        <v>38</v>
      </c>
      <c r="AV987" s="29">
        <f>_xll.qlInterestRateIndexFixingDate(IborIndex&amp;Tenor,AW987,Trigger)</f>
        <v>46311</v>
      </c>
      <c r="AW987" s="29">
        <f>_xll.qlCalendarAdvance(Calendar,AW986,AU987,"f",,Trigger)</f>
        <v>46315</v>
      </c>
      <c r="AX987" s="29">
        <f>_xll.qlInterestRateIndexMaturity(IborIndex&amp;Tenor,AW987,Trigger)</f>
        <v>46407</v>
      </c>
      <c r="AY987" s="66">
        <f>_xll.qlIndexFixing($Z$5,AV987,TRUE,Trigger)</f>
        <v>2.0802305218885198E-2</v>
      </c>
      <c r="AZ987" s="66">
        <f>_xll.qlIndexFixing($BB$1,AV987,TRUE,Trigger)</f>
        <v>2.072300432387544E-2</v>
      </c>
      <c r="BA987" s="188">
        <f t="shared" si="34"/>
        <v>0.79300895009758177</v>
      </c>
    </row>
    <row r="988" spans="47:53" ht="11.25" customHeight="1" x14ac:dyDescent="0.25">
      <c r="AU988" s="30" t="s">
        <v>38</v>
      </c>
      <c r="AV988" s="29">
        <f>_xll.qlInterestRateIndexFixingDate(IborIndex&amp;Tenor,AW988,Trigger)</f>
        <v>46318</v>
      </c>
      <c r="AW988" s="29">
        <f>_xll.qlCalendarAdvance(Calendar,AW987,AU988,"f",,Trigger)</f>
        <v>46322</v>
      </c>
      <c r="AX988" s="29">
        <f>_xll.qlInterestRateIndexMaturity(IborIndex&amp;Tenor,AW988,Trigger)</f>
        <v>46414</v>
      </c>
      <c r="AY988" s="66">
        <f>_xll.qlIndexFixing($Z$5,AV988,TRUE,Trigger)</f>
        <v>2.0811279979692766E-2</v>
      </c>
      <c r="AZ988" s="66">
        <f>_xll.qlIndexFixing($BB$1,AV988,TRUE,Trigger)</f>
        <v>2.0730098139762322E-2</v>
      </c>
      <c r="BA988" s="188">
        <f t="shared" si="34"/>
        <v>0.81181839930444255</v>
      </c>
    </row>
    <row r="989" spans="47:53" ht="11.25" customHeight="1" x14ac:dyDescent="0.25">
      <c r="AU989" s="30" t="s">
        <v>38</v>
      </c>
      <c r="AV989" s="29">
        <f>_xll.qlInterestRateIndexFixingDate(IborIndex&amp;Tenor,AW989,Trigger)</f>
        <v>46325</v>
      </c>
      <c r="AW989" s="29">
        <f>_xll.qlCalendarAdvance(Calendar,AW988,AU989,"f",,Trigger)</f>
        <v>46329</v>
      </c>
      <c r="AX989" s="29">
        <f>_xll.qlInterestRateIndexMaturity(IborIndex&amp;Tenor,AW989,Trigger)</f>
        <v>46421</v>
      </c>
      <c r="AY989" s="66">
        <f>_xll.qlIndexFixing($Z$5,AV989,TRUE,Trigger)</f>
        <v>2.0820016277066113E-2</v>
      </c>
      <c r="AZ989" s="66">
        <f>_xll.qlIndexFixing($BB$1,AV989,TRUE,Trigger)</f>
        <v>2.0737081630048372E-2</v>
      </c>
      <c r="BA989" s="188">
        <f t="shared" si="34"/>
        <v>0.82934647017741248</v>
      </c>
    </row>
    <row r="990" spans="47:53" ht="11.25" customHeight="1" x14ac:dyDescent="0.25">
      <c r="AU990" s="30" t="s">
        <v>38</v>
      </c>
      <c r="AV990" s="29">
        <f>_xll.qlInterestRateIndexFixingDate(IborIndex&amp;Tenor,AW990,Trigger)</f>
        <v>46332</v>
      </c>
      <c r="AW990" s="29">
        <f>_xll.qlCalendarAdvance(Calendar,AW989,AU990,"f",,Trigger)</f>
        <v>46336</v>
      </c>
      <c r="AX990" s="29">
        <f>_xll.qlInterestRateIndexMaturity(IborIndex&amp;Tenor,AW990,Trigger)</f>
        <v>46428</v>
      </c>
      <c r="AY990" s="66">
        <f>_xll.qlIndexFixing($Z$5,AV990,TRUE,Trigger)</f>
        <v>2.0828513357626151E-2</v>
      </c>
      <c r="AZ990" s="66">
        <f>_xll.qlIndexFixing($BB$1,AV990,TRUE,Trigger)</f>
        <v>2.0743954794144499E-2</v>
      </c>
      <c r="BA990" s="188">
        <f t="shared" si="34"/>
        <v>0.8455856348165216</v>
      </c>
    </row>
    <row r="991" spans="47:53" ht="11.25" customHeight="1" x14ac:dyDescent="0.25">
      <c r="AU991" s="30" t="s">
        <v>38</v>
      </c>
      <c r="AV991" s="29">
        <f>_xll.qlInterestRateIndexFixingDate(IborIndex&amp;Tenor,AW991,Trigger)</f>
        <v>46339</v>
      </c>
      <c r="AW991" s="29">
        <f>_xll.qlCalendarAdvance(Calendar,AW990,AU991,"f",,Trigger)</f>
        <v>46343</v>
      </c>
      <c r="AX991" s="29">
        <f>_xll.qlInterestRateIndexMaturity(IborIndex&amp;Tenor,AW991,Trigger)</f>
        <v>46435</v>
      </c>
      <c r="AY991" s="66">
        <f>_xll.qlIndexFixing($Z$5,AV991,TRUE,Trigger)</f>
        <v>2.0836770468028527E-2</v>
      </c>
      <c r="AZ991" s="66">
        <f>_xll.qlIndexFixing($BB$1,AV991,TRUE,Trigger)</f>
        <v>2.0750717631473771E-2</v>
      </c>
      <c r="BA991" s="188">
        <f t="shared" si="34"/>
        <v>0.86052836554755685</v>
      </c>
    </row>
    <row r="992" spans="47:53" ht="11.25" customHeight="1" x14ac:dyDescent="0.25">
      <c r="AU992" s="30" t="s">
        <v>38</v>
      </c>
      <c r="AV992" s="29">
        <f>_xll.qlInterestRateIndexFixingDate(IborIndex&amp;Tenor,AW992,Trigger)</f>
        <v>46346</v>
      </c>
      <c r="AW992" s="29">
        <f>_xll.qlCalendarAdvance(Calendar,AW991,AU992,"f",,Trigger)</f>
        <v>46350</v>
      </c>
      <c r="AX992" s="29">
        <f>_xll.qlInterestRateIndexMaturity(IborIndex&amp;Tenor,AW992,Trigger)</f>
        <v>46442</v>
      </c>
      <c r="AY992" s="66">
        <f>_xll.qlIndexFixing($Z$5,AV992,TRUE,Trigger)</f>
        <v>2.0844786854968003E-2</v>
      </c>
      <c r="AZ992" s="66">
        <f>_xll.qlIndexFixing($BB$1,AV992,TRUE,Trigger)</f>
        <v>2.0757370141467082E-2</v>
      </c>
      <c r="BA992" s="188">
        <f t="shared" si="34"/>
        <v>0.87416713500921417</v>
      </c>
    </row>
    <row r="993" spans="47:53" ht="11.25" customHeight="1" x14ac:dyDescent="0.25">
      <c r="AU993" s="30" t="s">
        <v>38</v>
      </c>
      <c r="AV993" s="29">
        <f>_xll.qlInterestRateIndexFixingDate(IborIndex&amp;Tenor,AW993,Trigger)</f>
        <v>46353</v>
      </c>
      <c r="AW993" s="29">
        <f>_xll.qlCalendarAdvance(Calendar,AW992,AU993,"f",,Trigger)</f>
        <v>46357</v>
      </c>
      <c r="AX993" s="29">
        <f>_xll.qlInterestRateIndexMaturity(IborIndex&amp;Tenor,AW993,Trigger)</f>
        <v>46447</v>
      </c>
      <c r="AY993" s="66">
        <f>_xll.qlIndexFixing($Z$5,AV993,TRUE,Trigger)</f>
        <v>2.0850335268851161E-2</v>
      </c>
      <c r="AZ993" s="66">
        <f>_xll.qlIndexFixing($BB$1,AV993,TRUE,Trigger)</f>
        <v>2.0761823283614866E-2</v>
      </c>
      <c r="BA993" s="188">
        <f t="shared" si="34"/>
        <v>0.88511985236294777</v>
      </c>
    </row>
    <row r="994" spans="47:53" ht="11.25" customHeight="1" x14ac:dyDescent="0.25">
      <c r="AU994" s="30" t="s">
        <v>38</v>
      </c>
      <c r="AV994" s="29">
        <f>_xll.qlInterestRateIndexFixingDate(IborIndex&amp;Tenor,AW994,Trigger)</f>
        <v>46360</v>
      </c>
      <c r="AW994" s="29">
        <f>_xll.qlCalendarAdvance(Calendar,AW993,AU994,"f",,Trigger)</f>
        <v>46364</v>
      </c>
      <c r="AX994" s="29">
        <f>_xll.qlInterestRateIndexMaturity(IborIndex&amp;Tenor,AW994,Trigger)</f>
        <v>46454</v>
      </c>
      <c r="AY994" s="66">
        <f>_xll.qlIndexFixing($Z$5,AV994,TRUE,Trigger)</f>
        <v>2.0857901957918479E-2</v>
      </c>
      <c r="AZ994" s="66">
        <f>_xll.qlIndexFixing($BB$1,AV994,TRUE,Trigger)</f>
        <v>2.0768270156721336E-2</v>
      </c>
      <c r="BA994" s="188">
        <f t="shared" si="34"/>
        <v>0.89631801197143091</v>
      </c>
    </row>
    <row r="995" spans="47:53" ht="11.25" customHeight="1" x14ac:dyDescent="0.25">
      <c r="AU995" s="30" t="s">
        <v>38</v>
      </c>
      <c r="AV995" s="29">
        <f>_xll.qlInterestRateIndexFixingDate(IborIndex&amp;Tenor,AW995,Trigger)</f>
        <v>46367</v>
      </c>
      <c r="AW995" s="29">
        <f>_xll.qlCalendarAdvance(Calendar,AW994,AU995,"f",,Trigger)</f>
        <v>46371</v>
      </c>
      <c r="AX995" s="29">
        <f>_xll.qlInterestRateIndexMaturity(IborIndex&amp;Tenor,AW995,Trigger)</f>
        <v>46461</v>
      </c>
      <c r="AY995" s="66">
        <f>_xll.qlIndexFixing($Z$5,AV995,TRUE,Trigger)</f>
        <v>2.0865225799192366E-2</v>
      </c>
      <c r="AZ995" s="66">
        <f>_xll.qlIndexFixing($BB$1,AV995,TRUE,Trigger)</f>
        <v>2.077460671338649E-2</v>
      </c>
      <c r="BA995" s="188">
        <f t="shared" si="34"/>
        <v>0.90619085805876409</v>
      </c>
    </row>
    <row r="996" spans="47:53" ht="11.25" customHeight="1" x14ac:dyDescent="0.25">
      <c r="AU996" s="30" t="s">
        <v>38</v>
      </c>
      <c r="AV996" s="29">
        <f>_xll.qlInterestRateIndexFixingDate(IborIndex&amp;Tenor,AW996,Trigger)</f>
        <v>46374</v>
      </c>
      <c r="AW996" s="29">
        <f>_xll.qlCalendarAdvance(Calendar,AW995,AU996,"f",,Trigger)</f>
        <v>46378</v>
      </c>
      <c r="AX996" s="29">
        <f>_xll.qlInterestRateIndexMaturity(IborIndex&amp;Tenor,AW996,Trigger)</f>
        <v>46468</v>
      </c>
      <c r="AY996" s="66">
        <f>_xll.qlIndexFixing($Z$5,AV996,TRUE,Trigger)</f>
        <v>2.0872306039631638E-2</v>
      </c>
      <c r="AZ996" s="66">
        <f>_xll.qlIndexFixing($BB$1,AV996,TRUE,Trigger)</f>
        <v>2.078083295308808E-2</v>
      </c>
      <c r="BA996" s="188">
        <f t="shared" si="34"/>
        <v>0.91473086543558679</v>
      </c>
    </row>
    <row r="997" spans="47:53" ht="11.25" customHeight="1" x14ac:dyDescent="0.25">
      <c r="AU997" s="30" t="s">
        <v>38</v>
      </c>
      <c r="AV997" s="29">
        <f>_xll.qlInterestRateIndexFixingDate(IborIndex&amp;Tenor,AW997,Trigger)</f>
        <v>46380</v>
      </c>
      <c r="AW997" s="29">
        <f>_xll.qlCalendarAdvance(Calendar,AW996,AU997,"f",,Trigger)</f>
        <v>46385</v>
      </c>
      <c r="AX997" s="29">
        <f>_xll.qlInterestRateIndexMaturity(IborIndex&amp;Tenor,AW997,Trigger)</f>
        <v>46476</v>
      </c>
      <c r="AY997" s="66">
        <f>_xll.qlIndexFixing($Z$5,AV997,TRUE,Trigger)</f>
        <v>2.0880187555597885E-2</v>
      </c>
      <c r="AZ997" s="66">
        <f>_xll.qlIndexFixing($BB$1,AV997,TRUE,Trigger)</f>
        <v>2.0787963658551307E-2</v>
      </c>
      <c r="BA997" s="188">
        <f t="shared" si="34"/>
        <v>0.92223897046578296</v>
      </c>
    </row>
    <row r="998" spans="47:53" ht="11.25" customHeight="1" x14ac:dyDescent="0.25">
      <c r="AU998" s="30" t="s">
        <v>38</v>
      </c>
      <c r="AV998" s="29">
        <f>_xll.qlInterestRateIndexFixingDate(IborIndex&amp;Tenor,AW998,Trigger)</f>
        <v>46387</v>
      </c>
      <c r="AW998" s="29">
        <f>_xll.qlCalendarAdvance(Calendar,AW997,AU998,"f",,Trigger)</f>
        <v>46392</v>
      </c>
      <c r="AX998" s="29">
        <f>_xll.qlInterestRateIndexMaturity(IborIndex&amp;Tenor,AW998,Trigger)</f>
        <v>46482</v>
      </c>
      <c r="AY998" s="66">
        <f>_xll.qlIndexFixing($Z$5,AV998,TRUE,Trigger)</f>
        <v>2.0885732706045879E-2</v>
      </c>
      <c r="AZ998" s="66">
        <f>_xll.qlIndexFixing($BB$1,AV998,TRUE,Trigger)</f>
        <v>2.0792954479557757E-2</v>
      </c>
      <c r="BA998" s="188">
        <f t="shared" si="34"/>
        <v>0.92778226488121618</v>
      </c>
    </row>
    <row r="999" spans="47:53" ht="11.25" customHeight="1" x14ac:dyDescent="0.25">
      <c r="AU999" s="30" t="s">
        <v>38</v>
      </c>
      <c r="AV999" s="29">
        <f>_xll.qlInterestRateIndexFixingDate(IborIndex&amp;Tenor,AW999,Trigger)</f>
        <v>46395</v>
      </c>
      <c r="AW999" s="29">
        <f>_xll.qlCalendarAdvance(Calendar,AW998,AU999,"f",,Trigger)</f>
        <v>46399</v>
      </c>
      <c r="AX999" s="29">
        <f>_xll.qlInterestRateIndexMaturity(IborIndex&amp;Tenor,AW999,Trigger)</f>
        <v>46489</v>
      </c>
      <c r="AY999" s="66">
        <f>_xll.qlIndexFixing($Z$5,AV999,TRUE,Trigger)</f>
        <v>2.089207762613654E-2</v>
      </c>
      <c r="AZ999" s="66">
        <f>_xll.qlIndexFixing($BB$1,AV999,TRUE,Trigger)</f>
        <v>2.0798849765329308E-2</v>
      </c>
      <c r="BA999" s="188">
        <f t="shared" si="34"/>
        <v>0.93227860807232332</v>
      </c>
    </row>
    <row r="1000" spans="47:53" ht="11.25" customHeight="1" x14ac:dyDescent="0.25">
      <c r="AU1000" s="30" t="s">
        <v>38</v>
      </c>
      <c r="AV1000" s="29">
        <f>_xll.qlInterestRateIndexFixingDate(IborIndex&amp;Tenor,AW1000,Trigger)</f>
        <v>46402</v>
      </c>
      <c r="AW1000" s="29">
        <f>_xll.qlCalendarAdvance(Calendar,AW999,AU1000,"f",,Trigger)</f>
        <v>46406</v>
      </c>
      <c r="AX1000" s="29">
        <f>_xll.qlInterestRateIndexMaturity(IborIndex&amp;Tenor,AW1000,Trigger)</f>
        <v>46496</v>
      </c>
      <c r="AY1000" s="66">
        <f>_xll.qlIndexFixing($Z$5,AV1000,TRUE,Trigger)</f>
        <v>2.0898175933627527E-2</v>
      </c>
      <c r="AZ1000" s="66">
        <f>_xll.qlIndexFixing($BB$1,AV1000,TRUE,Trigger)</f>
        <v>2.0804634732141558E-2</v>
      </c>
      <c r="BA1000" s="188">
        <f t="shared" si="34"/>
        <v>0.93541201485969339</v>
      </c>
    </row>
    <row r="1001" spans="47:53" ht="11.25" customHeight="1" x14ac:dyDescent="0.25">
      <c r="AU1001" s="30" t="s">
        <v>38</v>
      </c>
      <c r="AV1001" s="29">
        <f>_xll.qlInterestRateIndexFixingDate(IborIndex&amp;Tenor,AW1001,Trigger)</f>
        <v>46409</v>
      </c>
      <c r="AW1001" s="29">
        <f>_xll.qlCalendarAdvance(Calendar,AW1000,AU1001,"f",,Trigger)</f>
        <v>46413</v>
      </c>
      <c r="AX1001" s="29">
        <f>_xll.qlInterestRateIndexMaturity(IborIndex&amp;Tenor,AW1001,Trigger)</f>
        <v>46503</v>
      </c>
      <c r="AY1001" s="66">
        <f>_xll.qlIndexFixing($Z$5,AV1001,TRUE,Trigger)</f>
        <v>2.0904026875678383E-2</v>
      </c>
      <c r="AZ1001" s="66">
        <f>_xll.qlIndexFixing($BB$1,AV1001,TRUE,Trigger)</f>
        <v>2.0810309379518444E-2</v>
      </c>
      <c r="BA1001" s="188">
        <f t="shared" si="34"/>
        <v>0.93717496159939628</v>
      </c>
    </row>
    <row r="1002" spans="47:53" ht="11.25" customHeight="1" x14ac:dyDescent="0.25">
      <c r="AU1002" s="30" t="s">
        <v>38</v>
      </c>
      <c r="AV1002" s="29">
        <f>_xll.qlInterestRateIndexFixingDate(IborIndex&amp;Tenor,AW1002,Trigger)</f>
        <v>46416</v>
      </c>
      <c r="AW1002" s="29">
        <f>_xll.qlCalendarAdvance(Calendar,AW1001,AU1002,"f",,Trigger)</f>
        <v>46420</v>
      </c>
      <c r="AX1002" s="29">
        <f>_xll.qlInterestRateIndexMaturity(IborIndex&amp;Tenor,AW1002,Trigger)</f>
        <v>46510</v>
      </c>
      <c r="AY1002" s="66">
        <f>_xll.qlIndexFixing($Z$5,AV1002,TRUE,Trigger)</f>
        <v>2.0909629699487731E-2</v>
      </c>
      <c r="AZ1002" s="66">
        <f>_xll.qlIndexFixing($BB$1,AV1002,TRUE,Trigger)</f>
        <v>2.0815873706993671E-2</v>
      </c>
      <c r="BA1002" s="188">
        <f t="shared" si="34"/>
        <v>0.93755992494060081</v>
      </c>
    </row>
    <row r="1003" spans="47:53" ht="11.25" customHeight="1" x14ac:dyDescent="0.25">
      <c r="AU1003" s="30" t="s">
        <v>38</v>
      </c>
      <c r="AV1003" s="29">
        <f>_xll.qlInterestRateIndexFixingDate(IborIndex&amp;Tenor,AW1003,Trigger)</f>
        <v>46423</v>
      </c>
      <c r="AW1003" s="29">
        <f>_xll.qlCalendarAdvance(Calendar,AW1002,AU1003,"f",,Trigger)</f>
        <v>46427</v>
      </c>
      <c r="AX1003" s="29">
        <f>_xll.qlInterestRateIndexMaturity(IborIndex&amp;Tenor,AW1003,Trigger)</f>
        <v>46517</v>
      </c>
      <c r="AY1003" s="66">
        <f>_xll.qlIndexFixing($Z$5,AV1003,TRUE,Trigger)</f>
        <v>2.0914983652300378E-2</v>
      </c>
      <c r="AZ1003" s="66">
        <f>_xll.qlIndexFixing($BB$1,AV1003,TRUE,Trigger)</f>
        <v>2.0821327714108051E-2</v>
      </c>
      <c r="BA1003" s="188">
        <f t="shared" si="34"/>
        <v>0.93655938192327426</v>
      </c>
    </row>
    <row r="1004" spans="47:53" ht="11.25" customHeight="1" x14ac:dyDescent="0.25">
      <c r="AU1004" s="30" t="s">
        <v>38</v>
      </c>
      <c r="AV1004" s="29">
        <f>_xll.qlInterestRateIndexFixingDate(IborIndex&amp;Tenor,AW1004,Trigger)</f>
        <v>46430</v>
      </c>
      <c r="AW1004" s="29">
        <f>_xll.qlCalendarAdvance(Calendar,AW1003,AU1004,"f",,Trigger)</f>
        <v>46434</v>
      </c>
      <c r="AX1004" s="29">
        <f>_xll.qlInterestRateIndexMaturity(IborIndex&amp;Tenor,AW1004,Trigger)</f>
        <v>46524</v>
      </c>
      <c r="AY1004" s="66">
        <f>_xll.qlIndexFixing($Z$5,AV1004,TRUE,Trigger)</f>
        <v>2.0920087981399327E-2</v>
      </c>
      <c r="AZ1004" s="66">
        <f>_xll.qlIndexFixing($BB$1,AV1004,TRUE,Trigger)</f>
        <v>2.0826671400412167E-2</v>
      </c>
      <c r="BA1004" s="188">
        <f t="shared" si="34"/>
        <v>0.93416580987160103</v>
      </c>
    </row>
    <row r="1005" spans="47:53" ht="11.25" customHeight="1" x14ac:dyDescent="0.25">
      <c r="AU1005" s="30" t="s">
        <v>38</v>
      </c>
      <c r="AV1005" s="29">
        <f>_xll.qlInterestRateIndexFixingDate(IborIndex&amp;Tenor,AW1005,Trigger)</f>
        <v>46437</v>
      </c>
      <c r="AW1005" s="29">
        <f>_xll.qlCalendarAdvance(Calendar,AW1004,AU1005,"f",,Trigger)</f>
        <v>46441</v>
      </c>
      <c r="AX1005" s="29">
        <f>_xll.qlInterestRateIndexMaturity(IborIndex&amp;Tenor,AW1005,Trigger)</f>
        <v>46531</v>
      </c>
      <c r="AY1005" s="66">
        <f>_xll.qlIndexFixing($Z$5,AV1005,TRUE,Trigger)</f>
        <v>2.0924941934111096E-2</v>
      </c>
      <c r="AZ1005" s="66">
        <f>_xll.qlIndexFixing($BB$1,AV1005,TRUE,Trigger)</f>
        <v>2.0831904765467257E-2</v>
      </c>
      <c r="BA1005" s="188">
        <f t="shared" si="34"/>
        <v>0.93037168643839152</v>
      </c>
    </row>
    <row r="1006" spans="47:53" ht="11.25" customHeight="1" x14ac:dyDescent="0.25">
      <c r="AU1006" s="30" t="s">
        <v>38</v>
      </c>
      <c r="AV1006" s="29">
        <f>_xll.qlInterestRateIndexFixingDate(IborIndex&amp;Tenor,AW1006,Trigger)</f>
        <v>46444</v>
      </c>
      <c r="AW1006" s="29">
        <f>_xll.qlCalendarAdvance(Calendar,AW1005,AU1006,"f",,Trigger)</f>
        <v>46448</v>
      </c>
      <c r="AX1006" s="29">
        <f>_xll.qlInterestRateIndexMaturity(IborIndex&amp;Tenor,AW1006,Trigger)</f>
        <v>46540</v>
      </c>
      <c r="AY1006" s="66">
        <f>_xll.qlIndexFixing($Z$5,AV1006,TRUE,Trigger)</f>
        <v>2.0931318550797599E-2</v>
      </c>
      <c r="AZ1006" s="66">
        <f>_xll.qlIndexFixing($BB$1,AV1006,TRUE,Trigger)</f>
        <v>2.0838920614455518E-2</v>
      </c>
      <c r="BA1006" s="188">
        <f t="shared" si="34"/>
        <v>0.92397936342081266</v>
      </c>
    </row>
    <row r="1007" spans="47:53" ht="11.25" customHeight="1" x14ac:dyDescent="0.25">
      <c r="AU1007" s="30" t="s">
        <v>38</v>
      </c>
      <c r="AV1007" s="29">
        <f>_xll.qlInterestRateIndexFixingDate(IborIndex&amp;Tenor,AW1007,Trigger)</f>
        <v>46451</v>
      </c>
      <c r="AW1007" s="29">
        <f>_xll.qlCalendarAdvance(Calendar,AW1006,AU1007,"f",,Trigger)</f>
        <v>46455</v>
      </c>
      <c r="AX1007" s="29">
        <f>_xll.qlInterestRateIndexMaturity(IborIndex&amp;Tenor,AW1007,Trigger)</f>
        <v>46547</v>
      </c>
      <c r="AY1007" s="66">
        <f>_xll.qlIndexFixing($Z$5,AV1007,TRUE,Trigger)</f>
        <v>2.0935633716081828E-2</v>
      </c>
      <c r="AZ1007" s="66">
        <f>_xll.qlIndexFixing($BB$1,AV1007,TRUE,Trigger)</f>
        <v>2.0843918152425929E-2</v>
      </c>
      <c r="BA1007" s="188">
        <f t="shared" si="34"/>
        <v>0.91715563655898891</v>
      </c>
    </row>
    <row r="1008" spans="47:53" ht="11.25" customHeight="1" x14ac:dyDescent="0.25">
      <c r="AU1008" s="30" t="s">
        <v>38</v>
      </c>
      <c r="AV1008" s="29">
        <f>_xll.qlInterestRateIndexFixingDate(IborIndex&amp;Tenor,AW1008,Trigger)</f>
        <v>46458</v>
      </c>
      <c r="AW1008" s="29">
        <f>_xll.qlCalendarAdvance(Calendar,AW1007,AU1008,"f",,Trigger)</f>
        <v>46462</v>
      </c>
      <c r="AX1008" s="29">
        <f>_xll.qlInterestRateIndexMaturity(IborIndex&amp;Tenor,AW1008,Trigger)</f>
        <v>46554</v>
      </c>
      <c r="AY1008" s="66">
        <f>_xll.qlIndexFixing($Z$5,AV1008,TRUE,Trigger)</f>
        <v>2.0939696110499208E-2</v>
      </c>
      <c r="AZ1008" s="66">
        <f>_xll.qlIndexFixing($BB$1,AV1008,TRUE,Trigger)</f>
        <v>2.0848805355217954E-2</v>
      </c>
      <c r="BA1008" s="188">
        <f t="shared" si="34"/>
        <v>0.90890755281253921</v>
      </c>
    </row>
    <row r="1009" spans="47:53" ht="11.25" customHeight="1" x14ac:dyDescent="0.25">
      <c r="AU1009" s="30" t="s">
        <v>38</v>
      </c>
      <c r="AV1009" s="29">
        <f>_xll.qlInterestRateIndexFixingDate(IborIndex&amp;Tenor,AW1009,Trigger)</f>
        <v>46465</v>
      </c>
      <c r="AW1009" s="29">
        <f>_xll.qlCalendarAdvance(Calendar,AW1008,AU1009,"f",,Trigger)</f>
        <v>46469</v>
      </c>
      <c r="AX1009" s="29">
        <f>_xll.qlInterestRateIndexMaturity(IborIndex&amp;Tenor,AW1009,Trigger)</f>
        <v>46561</v>
      </c>
      <c r="AY1009" s="66">
        <f>_xll.qlIndexFixing($Z$5,AV1009,TRUE,Trigger)</f>
        <v>2.0943504981453497E-2</v>
      </c>
      <c r="AZ1009" s="66">
        <f>_xll.qlIndexFixing($BB$1,AV1009,TRUE,Trigger)</f>
        <v>2.0853582222420616E-2</v>
      </c>
      <c r="BA1009" s="188">
        <f t="shared" si="34"/>
        <v>0.89922759032880917</v>
      </c>
    </row>
    <row r="1010" spans="47:53" ht="11.25" customHeight="1" x14ac:dyDescent="0.25">
      <c r="AU1010" s="30" t="s">
        <v>38</v>
      </c>
      <c r="AV1010" s="29">
        <f>_xll.qlInterestRateIndexFixingDate(IborIndex&amp;Tenor,AW1010,Trigger)</f>
        <v>46470</v>
      </c>
      <c r="AW1010" s="29">
        <f>_xll.qlCalendarAdvance(Calendar,AW1009,AU1010,"f",,Trigger)</f>
        <v>46476</v>
      </c>
      <c r="AX1010" s="29">
        <f>_xll.qlInterestRateIndexMaturity(IborIndex&amp;Tenor,AW1010,Trigger)</f>
        <v>46568</v>
      </c>
      <c r="AY1010" s="66">
        <f>_xll.qlIndexFixing($Z$5,AV1010,TRUE,Trigger)</f>
        <v>2.0947059576392757E-2</v>
      </c>
      <c r="AZ1010" s="66">
        <f>_xll.qlIndexFixing($BB$1,AV1010,TRUE,Trigger)</f>
        <v>2.0858248753630761E-2</v>
      </c>
      <c r="BA1010" s="188">
        <f t="shared" si="34"/>
        <v>0.88810822761995611</v>
      </c>
    </row>
    <row r="1011" spans="47:53" ht="11.25" customHeight="1" x14ac:dyDescent="0.25">
      <c r="AU1011" s="30" t="s">
        <v>38</v>
      </c>
      <c r="AV1011" s="29">
        <f>_xll.qlInterestRateIndexFixingDate(IborIndex&amp;Tenor,AW1011,Trigger)</f>
        <v>46479</v>
      </c>
      <c r="AW1011" s="29">
        <f>_xll.qlCalendarAdvance(Calendar,AW1010,AU1011,"f",,Trigger)</f>
        <v>46483</v>
      </c>
      <c r="AX1011" s="29">
        <f>_xll.qlInterestRateIndexMaturity(IborIndex&amp;Tenor,AW1011,Trigger)</f>
        <v>46574</v>
      </c>
      <c r="AY1011" s="66">
        <f>_xll.qlIndexFixing($Z$5,AV1011,TRUE,Trigger)</f>
        <v>2.0949563227800051E-2</v>
      </c>
      <c r="AZ1011" s="66">
        <f>_xll.qlIndexFixing($BB$1,AV1011,TRUE,Trigger)</f>
        <v>2.086189691328726E-2</v>
      </c>
      <c r="BA1011" s="188">
        <f t="shared" si="34"/>
        <v>0.87666314512790944</v>
      </c>
    </row>
    <row r="1012" spans="47:53" ht="11.25" customHeight="1" x14ac:dyDescent="0.25">
      <c r="AU1012" s="30" t="s">
        <v>38</v>
      </c>
      <c r="AV1012" s="29">
        <f>_xll.qlInterestRateIndexFixingDate(IborIndex&amp;Tenor,AW1012,Trigger)</f>
        <v>46486</v>
      </c>
      <c r="AW1012" s="29">
        <f>_xll.qlCalendarAdvance(Calendar,AW1011,AU1012,"f",,Trigger)</f>
        <v>46490</v>
      </c>
      <c r="AX1012" s="29">
        <f>_xll.qlInterestRateIndexMaturity(IborIndex&amp;Tenor,AW1012,Trigger)</f>
        <v>46581</v>
      </c>
      <c r="AY1012" s="66">
        <f>_xll.qlIndexFixing($Z$5,AV1012,TRUE,Trigger)</f>
        <v>2.0952625247556922E-2</v>
      </c>
      <c r="AZ1012" s="66">
        <f>_xll.qlIndexFixing($BB$1,AV1012,TRUE,Trigger)</f>
        <v>2.0866350395139566E-2</v>
      </c>
      <c r="BA1012" s="188">
        <f t="shared" si="34"/>
        <v>0.86274852417356218</v>
      </c>
    </row>
    <row r="1013" spans="47:53" ht="11.25" customHeight="1" x14ac:dyDescent="0.25">
      <c r="AU1013" s="30" t="s">
        <v>38</v>
      </c>
      <c r="AV1013" s="29">
        <f>_xll.qlInterestRateIndexFixingDate(IborIndex&amp;Tenor,AW1013,Trigger)</f>
        <v>46493</v>
      </c>
      <c r="AW1013" s="29">
        <f>_xll.qlCalendarAdvance(Calendar,AW1012,AU1013,"f",,Trigger)</f>
        <v>46497</v>
      </c>
      <c r="AX1013" s="29">
        <f>_xll.qlInterestRateIndexMaturity(IborIndex&amp;Tenor,AW1013,Trigger)</f>
        <v>46588</v>
      </c>
      <c r="AY1013" s="66">
        <f>_xll.qlIndexFixing($Z$5,AV1013,TRUE,Trigger)</f>
        <v>2.0955430802534706E-2</v>
      </c>
      <c r="AZ1013" s="66">
        <f>_xll.qlIndexFixing($BB$1,AV1013,TRUE,Trigger)</f>
        <v>2.0870693546201215E-2</v>
      </c>
      <c r="BA1013" s="188">
        <f t="shared" si="34"/>
        <v>0.84737256333490552</v>
      </c>
    </row>
    <row r="1014" spans="47:53" ht="11.25" customHeight="1" x14ac:dyDescent="0.25">
      <c r="AU1014" s="30" t="s">
        <v>38</v>
      </c>
      <c r="AV1014" s="29">
        <f>_xll.qlInterestRateIndexFixingDate(IborIndex&amp;Tenor,AW1014,Trigger)</f>
        <v>46500</v>
      </c>
      <c r="AW1014" s="29">
        <f>_xll.qlCalendarAdvance(Calendar,AW1013,AU1014,"f",,Trigger)</f>
        <v>46504</v>
      </c>
      <c r="AX1014" s="29">
        <f>_xll.qlInterestRateIndexMaturity(IborIndex&amp;Tenor,AW1014,Trigger)</f>
        <v>46595</v>
      </c>
      <c r="AY1014" s="66">
        <f>_xll.qlIndexFixing($Z$5,AV1014,TRUE,Trigger)</f>
        <v>2.095797914041652E-2</v>
      </c>
      <c r="AZ1014" s="66">
        <f>_xll.qlIndexFixing($BB$1,AV1014,TRUE,Trigger)</f>
        <v>2.0874926366108541E-2</v>
      </c>
      <c r="BA1014" s="188">
        <f t="shared" si="34"/>
        <v>0.83052774307978972</v>
      </c>
    </row>
    <row r="1015" spans="47:53" ht="11.25" customHeight="1" x14ac:dyDescent="0.25">
      <c r="AU1015" s="30" t="s">
        <v>38</v>
      </c>
      <c r="AV1015" s="29">
        <f>_xll.qlInterestRateIndexFixingDate(IborIndex&amp;Tenor,AW1015,Trigger)</f>
        <v>46507</v>
      </c>
      <c r="AW1015" s="29">
        <f>_xll.qlCalendarAdvance(Calendar,AW1014,AU1015,"f",,Trigger)</f>
        <v>46511</v>
      </c>
      <c r="AX1015" s="29">
        <f>_xll.qlInterestRateIndexMaturity(IborIndex&amp;Tenor,AW1015,Trigger)</f>
        <v>46603</v>
      </c>
      <c r="AY1015" s="66">
        <f>_xll.qlIndexFixing($Z$5,AV1015,TRUE,Trigger)</f>
        <v>2.0960992074912862E-2</v>
      </c>
      <c r="AZ1015" s="66">
        <f>_xll.qlIndexFixing($BB$1,AV1015,TRUE,Trigger)</f>
        <v>2.0879926356382739E-2</v>
      </c>
      <c r="BA1015" s="188">
        <f t="shared" si="34"/>
        <v>0.8106571853012251</v>
      </c>
    </row>
    <row r="1016" spans="47:53" ht="11.25" customHeight="1" x14ac:dyDescent="0.25">
      <c r="AU1016" s="30" t="s">
        <v>38</v>
      </c>
      <c r="AV1016" s="29">
        <f>_xll.qlInterestRateIndexFixingDate(IborIndex&amp;Tenor,AW1016,Trigger)</f>
        <v>46514</v>
      </c>
      <c r="AW1016" s="29">
        <f>_xll.qlCalendarAdvance(Calendar,AW1015,AU1016,"f",,Trigger)</f>
        <v>46518</v>
      </c>
      <c r="AX1016" s="29">
        <f>_xll.qlInterestRateIndexMaturity(IborIndex&amp;Tenor,AW1016,Trigger)</f>
        <v>46610</v>
      </c>
      <c r="AY1016" s="66">
        <f>_xll.qlIndexFixing($Z$5,AV1016,TRUE,Trigger)</f>
        <v>2.0963005212856167E-2</v>
      </c>
      <c r="AZ1016" s="66">
        <f>_xll.qlIndexFixing($BB$1,AV1016,TRUE,Trigger)</f>
        <v>2.0883930863719775E-2</v>
      </c>
      <c r="BA1016" s="188">
        <f t="shared" si="34"/>
        <v>0.7907434913639183</v>
      </c>
    </row>
    <row r="1017" spans="47:53" ht="11.25" customHeight="1" x14ac:dyDescent="0.25">
      <c r="AU1017" s="30" t="s">
        <v>38</v>
      </c>
      <c r="AV1017" s="29">
        <f>_xll.qlInterestRateIndexFixingDate(IborIndex&amp;Tenor,AW1017,Trigger)</f>
        <v>46521</v>
      </c>
      <c r="AW1017" s="29">
        <f>_xll.qlCalendarAdvance(Calendar,AW1016,AU1017,"f",,Trigger)</f>
        <v>46525</v>
      </c>
      <c r="AX1017" s="29">
        <f>_xll.qlInterestRateIndexMaturity(IborIndex&amp;Tenor,AW1017,Trigger)</f>
        <v>46617</v>
      </c>
      <c r="AY1017" s="66">
        <f>_xll.qlIndexFixing($Z$5,AV1017,TRUE,Trigger)</f>
        <v>2.0964758808261572E-2</v>
      </c>
      <c r="AZ1017" s="66">
        <f>_xll.qlIndexFixing($BB$1,AV1017,TRUE,Trigger)</f>
        <v>2.088782503251068E-2</v>
      </c>
      <c r="BA1017" s="188">
        <f t="shared" si="34"/>
        <v>0.76933775750891864</v>
      </c>
    </row>
    <row r="1018" spans="47:53" ht="11.25" customHeight="1" x14ac:dyDescent="0.25">
      <c r="AU1018" s="30" t="s">
        <v>38</v>
      </c>
      <c r="AV1018" s="29">
        <f>_xll.qlInterestRateIndexFixingDate(IborIndex&amp;Tenor,AW1018,Trigger)</f>
        <v>46528</v>
      </c>
      <c r="AW1018" s="29">
        <f>_xll.qlCalendarAdvance(Calendar,AW1017,AU1018,"f",,Trigger)</f>
        <v>46532</v>
      </c>
      <c r="AX1018" s="29">
        <f>_xll.qlInterestRateIndexMaturity(IborIndex&amp;Tenor,AW1018,Trigger)</f>
        <v>46624</v>
      </c>
      <c r="AY1018" s="66">
        <f>_xll.qlIndexFixing($Z$5,AV1018,TRUE,Trigger)</f>
        <v>2.0966252108968141E-2</v>
      </c>
      <c r="AZ1018" s="66">
        <f>_xll.qlIndexFixing($BB$1,AV1018,TRUE,Trigger)</f>
        <v>2.0891608862427899E-2</v>
      </c>
      <c r="BA1018" s="188">
        <f t="shared" si="34"/>
        <v>0.74643246540242325</v>
      </c>
    </row>
    <row r="1019" spans="47:53" ht="11.25" customHeight="1" x14ac:dyDescent="0.25">
      <c r="AU1019" s="30" t="s">
        <v>38</v>
      </c>
      <c r="AV1019" s="29">
        <f>_xll.qlInterestRateIndexFixingDate(IborIndex&amp;Tenor,AW1019,Trigger)</f>
        <v>46535</v>
      </c>
      <c r="AW1019" s="29">
        <f>_xll.qlCalendarAdvance(Calendar,AW1018,AU1019,"f",,Trigger)</f>
        <v>46539</v>
      </c>
      <c r="AX1019" s="29">
        <f>_xll.qlInterestRateIndexMaturity(IborIndex&amp;Tenor,AW1019,Trigger)</f>
        <v>46631</v>
      </c>
      <c r="AY1019" s="66">
        <f>_xll.qlIndexFixing($Z$5,AV1019,TRUE,Trigger)</f>
        <v>2.0967484362860108E-2</v>
      </c>
      <c r="AZ1019" s="66">
        <f>_xll.qlIndexFixing($BB$1,AV1019,TRUE,Trigger)</f>
        <v>2.0895282353154292E-2</v>
      </c>
      <c r="BA1019" s="188">
        <f t="shared" si="34"/>
        <v>0.72202009705816383</v>
      </c>
    </row>
    <row r="1020" spans="47:53" ht="11.25" customHeight="1" x14ac:dyDescent="0.25">
      <c r="AU1020" s="30" t="s">
        <v>38</v>
      </c>
      <c r="AV1020" s="29">
        <f>_xll.qlInterestRateIndexFixingDate(IborIndex&amp;Tenor,AW1020,Trigger)</f>
        <v>46542</v>
      </c>
      <c r="AW1020" s="29">
        <f>_xll.qlCalendarAdvance(Calendar,AW1019,AU1020,"f",,Trigger)</f>
        <v>46546</v>
      </c>
      <c r="AX1020" s="29">
        <f>_xll.qlInterestRateIndexMaturity(IborIndex&amp;Tenor,AW1020,Trigger)</f>
        <v>46638</v>
      </c>
      <c r="AY1020" s="66">
        <f>_xll.qlIndexFixing($Z$5,AV1020,TRUE,Trigger)</f>
        <v>2.0968742109255836E-2</v>
      </c>
      <c r="AZ1020" s="66">
        <f>_xll.qlIndexFixing($BB$1,AV1020,TRUE,Trigger)</f>
        <v>2.0898846221397416E-2</v>
      </c>
      <c r="BA1020" s="188">
        <f t="shared" si="34"/>
        <v>0.69895887858419103</v>
      </c>
    </row>
    <row r="1021" spans="47:53" ht="11.25" customHeight="1" x14ac:dyDescent="0.25">
      <c r="AU1021" s="30" t="s">
        <v>38</v>
      </c>
      <c r="AV1021" s="29">
        <f>_xll.qlInterestRateIndexFixingDate(IborIndex&amp;Tenor,AW1021,Trigger)</f>
        <v>46549</v>
      </c>
      <c r="AW1021" s="29">
        <f>_xll.qlCalendarAdvance(Calendar,AW1020,AU1021,"f",,Trigger)</f>
        <v>46553</v>
      </c>
      <c r="AX1021" s="29">
        <f>_xll.qlInterestRateIndexMaturity(IborIndex&amp;Tenor,AW1021,Trigger)</f>
        <v>46645</v>
      </c>
      <c r="AY1021" s="66">
        <f>_xll.qlIndexFixing($Z$5,AV1021,TRUE,Trigger)</f>
        <v>2.0970315532316375E-2</v>
      </c>
      <c r="AZ1021" s="66">
        <f>_xll.qlIndexFixing($BB$1,AV1021,TRUE,Trigger)</f>
        <v>2.0902304051953216E-2</v>
      </c>
      <c r="BA1021" s="188">
        <f t="shared" si="34"/>
        <v>0.68011480363158738</v>
      </c>
    </row>
    <row r="1022" spans="47:53" ht="11.25" customHeight="1" x14ac:dyDescent="0.25">
      <c r="AU1022" s="30" t="s">
        <v>38</v>
      </c>
      <c r="AV1022" s="29">
        <f>_xll.qlInterestRateIndexFixingDate(IborIndex&amp;Tenor,AW1022,Trigger)</f>
        <v>46556</v>
      </c>
      <c r="AW1022" s="29">
        <f>_xll.qlCalendarAdvance(Calendar,AW1021,AU1022,"f",,Trigger)</f>
        <v>46560</v>
      </c>
      <c r="AX1022" s="29">
        <f>_xll.qlInterestRateIndexMaturity(IborIndex&amp;Tenor,AW1022,Trigger)</f>
        <v>46652</v>
      </c>
      <c r="AY1022" s="66">
        <f>_xll.qlIndexFixing($Z$5,AV1022,TRUE,Trigger)</f>
        <v>2.0972209360273438E-2</v>
      </c>
      <c r="AZ1022" s="66">
        <f>_xll.qlIndexFixing($BB$1,AV1022,TRUE,Trigger)</f>
        <v>2.0905660146659705E-2</v>
      </c>
      <c r="BA1022" s="188">
        <f t="shared" si="34"/>
        <v>0.66549213613733427</v>
      </c>
    </row>
    <row r="1023" spans="47:53" ht="11.25" customHeight="1" x14ac:dyDescent="0.25">
      <c r="AU1023" s="30" t="s">
        <v>38</v>
      </c>
      <c r="AV1023" s="29">
        <f>_xll.qlInterestRateIndexFixingDate(IborIndex&amp;Tenor,AW1023,Trigger)</f>
        <v>46563</v>
      </c>
      <c r="AW1023" s="29">
        <f>_xll.qlCalendarAdvance(Calendar,AW1022,AU1023,"f",,Trigger)</f>
        <v>46567</v>
      </c>
      <c r="AX1023" s="29">
        <f>_xll.qlInterestRateIndexMaturity(IborIndex&amp;Tenor,AW1023,Trigger)</f>
        <v>46659</v>
      </c>
      <c r="AY1023" s="66">
        <f>_xll.qlIndexFixing($Z$5,AV1023,TRUE,Trigger)</f>
        <v>2.0974428338752661E-2</v>
      </c>
      <c r="AZ1023" s="66">
        <f>_xll.qlIndexFixing($BB$1,AV1023,TRUE,Trigger)</f>
        <v>2.0908918807375755E-2</v>
      </c>
      <c r="BA1023" s="188">
        <f t="shared" si="34"/>
        <v>0.65509531376906072</v>
      </c>
    </row>
    <row r="1024" spans="47:53" ht="11.25" customHeight="1" x14ac:dyDescent="0.25">
      <c r="AU1024" s="30" t="s">
        <v>38</v>
      </c>
      <c r="AV1024" s="29">
        <f>_xll.qlInterestRateIndexFixingDate(IborIndex&amp;Tenor,AW1024,Trigger)</f>
        <v>46570</v>
      </c>
      <c r="AW1024" s="29">
        <f>_xll.qlCalendarAdvance(Calendar,AW1023,AU1024,"f",,Trigger)</f>
        <v>46574</v>
      </c>
      <c r="AX1024" s="29">
        <f>_xll.qlInterestRateIndexMaturity(IborIndex&amp;Tenor,AW1024,Trigger)</f>
        <v>46666</v>
      </c>
      <c r="AY1024" s="66">
        <f>_xll.qlIndexFixing($Z$5,AV1024,TRUE,Trigger)</f>
        <v>2.0976977230782276E-2</v>
      </c>
      <c r="AZ1024" s="66">
        <f>_xll.qlIndexFixing($BB$1,AV1024,TRUE,Trigger)</f>
        <v>2.0912084335981952E-2</v>
      </c>
      <c r="BA1024" s="188">
        <f t="shared" si="34"/>
        <v>0.64892894800324541</v>
      </c>
    </row>
    <row r="1025" spans="47:53" ht="11.25" customHeight="1" x14ac:dyDescent="0.25">
      <c r="AU1025" s="30" t="s">
        <v>38</v>
      </c>
      <c r="AV1025" s="29">
        <f>_xll.qlInterestRateIndexFixingDate(IborIndex&amp;Tenor,AW1025,Trigger)</f>
        <v>46577</v>
      </c>
      <c r="AW1025" s="29">
        <f>_xll.qlCalendarAdvance(Calendar,AW1024,AU1025,"f",,Trigger)</f>
        <v>46581</v>
      </c>
      <c r="AX1025" s="29">
        <f>_xll.qlInterestRateIndexMaturity(IborIndex&amp;Tenor,AW1025,Trigger)</f>
        <v>46673</v>
      </c>
      <c r="AY1025" s="66">
        <f>_xll.qlIndexFixing($Z$5,AV1025,TRUE,Trigger)</f>
        <v>2.0979860816792248E-2</v>
      </c>
      <c r="AZ1025" s="66">
        <f>_xll.qlIndexFixing($BB$1,AV1025,TRUE,Trigger)</f>
        <v>2.0915161034380611E-2</v>
      </c>
      <c r="BA1025" s="188">
        <f t="shared" si="34"/>
        <v>0.64699782411636875</v>
      </c>
    </row>
    <row r="1026" spans="47:53" ht="11.25" customHeight="1" x14ac:dyDescent="0.25">
      <c r="AU1026" s="30" t="s">
        <v>38</v>
      </c>
      <c r="AV1026" s="29">
        <f>_xll.qlInterestRateIndexFixingDate(IborIndex&amp;Tenor,AW1026,Trigger)</f>
        <v>46584</v>
      </c>
      <c r="AW1026" s="29">
        <f>_xll.qlCalendarAdvance(Calendar,AW1025,AU1026,"f",,Trigger)</f>
        <v>46588</v>
      </c>
      <c r="AX1026" s="29">
        <f>_xll.qlInterestRateIndexMaturity(IborIndex&amp;Tenor,AW1026,Trigger)</f>
        <v>46680</v>
      </c>
      <c r="AY1026" s="66">
        <f>_xll.qlIndexFixing($Z$5,AV1026,TRUE,Trigger)</f>
        <v>2.098308389461688E-2</v>
      </c>
      <c r="AZ1026" s="66">
        <f>_xll.qlIndexFixing($BB$1,AV1026,TRUE,Trigger)</f>
        <v>2.0918153204492293E-2</v>
      </c>
      <c r="BA1026" s="188">
        <f t="shared" si="34"/>
        <v>0.64930690124587187</v>
      </c>
    </row>
    <row r="1027" spans="47:53" ht="11.25" customHeight="1" x14ac:dyDescent="0.25">
      <c r="AU1027" s="30" t="s">
        <v>38</v>
      </c>
      <c r="AV1027" s="29">
        <f>_xll.qlInterestRateIndexFixingDate(IborIndex&amp;Tenor,AW1027,Trigger)</f>
        <v>46591</v>
      </c>
      <c r="AW1027" s="29">
        <f>_xll.qlCalendarAdvance(Calendar,AW1026,AU1027,"f",,Trigger)</f>
        <v>46595</v>
      </c>
      <c r="AX1027" s="29">
        <f>_xll.qlInterestRateIndexMaturity(IborIndex&amp;Tenor,AW1027,Trigger)</f>
        <v>46687</v>
      </c>
      <c r="AY1027" s="66">
        <f>_xll.qlIndexFixing($Z$5,AV1027,TRUE,Trigger)</f>
        <v>2.0986651279510455E-2</v>
      </c>
      <c r="AZ1027" s="66">
        <f>_xll.qlIndexFixing($BB$1,AV1027,TRUE,Trigger)</f>
        <v>2.0921065148259279E-2</v>
      </c>
      <c r="BA1027" s="188">
        <f t="shared" ref="BA1027:BA1090" si="35">(AY1027-AZ1027)*10000</f>
        <v>0.65586131251176016</v>
      </c>
    </row>
    <row r="1028" spans="47:53" ht="11.25" customHeight="1" x14ac:dyDescent="0.25">
      <c r="AU1028" s="30" t="s">
        <v>38</v>
      </c>
      <c r="AV1028" s="29">
        <f>_xll.qlInterestRateIndexFixingDate(IborIndex&amp;Tenor,AW1028,Trigger)</f>
        <v>46598</v>
      </c>
      <c r="AW1028" s="29">
        <f>_xll.qlCalendarAdvance(Calendar,AW1027,AU1028,"f",,Trigger)</f>
        <v>46602</v>
      </c>
      <c r="AX1028" s="29">
        <f>_xll.qlInterestRateIndexMaturity(IborIndex&amp;Tenor,AW1028,Trigger)</f>
        <v>46694</v>
      </c>
      <c r="AY1028" s="66">
        <f>_xll.qlIndexFixing($Z$5,AV1028,TRUE,Trigger)</f>
        <v>2.0990567804134202E-2</v>
      </c>
      <c r="AZ1028" s="66">
        <f>_xll.qlIndexFixing($BB$1,AV1028,TRUE,Trigger)</f>
        <v>2.0923901167639484E-2</v>
      </c>
      <c r="BA1028" s="188">
        <f t="shared" si="35"/>
        <v>0.6666663649471799</v>
      </c>
    </row>
    <row r="1029" spans="47:53" ht="11.25" customHeight="1" x14ac:dyDescent="0.25">
      <c r="AU1029" s="30" t="s">
        <v>38</v>
      </c>
      <c r="AV1029" s="29">
        <f>_xll.qlInterestRateIndexFixingDate(IborIndex&amp;Tenor,AW1029,Trigger)</f>
        <v>46605</v>
      </c>
      <c r="AW1029" s="29">
        <f>_xll.qlCalendarAdvance(Calendar,AW1028,AU1029,"f",,Trigger)</f>
        <v>46609</v>
      </c>
      <c r="AX1029" s="29">
        <f>_xll.qlInterestRateIndexMaturity(IborIndex&amp;Tenor,AW1029,Trigger)</f>
        <v>46701</v>
      </c>
      <c r="AY1029" s="66">
        <f>_xll.qlIndexFixing($Z$5,AV1029,TRUE,Trigger)</f>
        <v>2.0994838318575404E-2</v>
      </c>
      <c r="AZ1029" s="66">
        <f>_xll.qlIndexFixing($BB$1,AV1029,TRUE,Trigger)</f>
        <v>2.0926665564605606E-2</v>
      </c>
      <c r="BA1029" s="188">
        <f t="shared" si="35"/>
        <v>0.68172753969798072</v>
      </c>
    </row>
    <row r="1030" spans="47:53" ht="11.25" customHeight="1" x14ac:dyDescent="0.25">
      <c r="AU1030" s="30" t="s">
        <v>38</v>
      </c>
      <c r="AV1030" s="29">
        <f>_xll.qlInterestRateIndexFixingDate(IborIndex&amp;Tenor,AW1030,Trigger)</f>
        <v>46612</v>
      </c>
      <c r="AW1030" s="29">
        <f>_xll.qlCalendarAdvance(Calendar,AW1029,AU1030,"f",,Trigger)</f>
        <v>46616</v>
      </c>
      <c r="AX1030" s="29">
        <f>_xll.qlInterestRateIndexMaturity(IborIndex&amp;Tenor,AW1030,Trigger)</f>
        <v>46708</v>
      </c>
      <c r="AY1030" s="66">
        <f>_xll.qlIndexFixing($Z$5,AV1030,TRUE,Trigger)</f>
        <v>2.099946769034481E-2</v>
      </c>
      <c r="AZ1030" s="66">
        <f>_xll.qlIndexFixing($BB$1,AV1030,TRUE,Trigger)</f>
        <v>2.0929362641152919E-2</v>
      </c>
      <c r="BA1030" s="188">
        <f t="shared" si="35"/>
        <v>0.70105049191891</v>
      </c>
    </row>
    <row r="1031" spans="47:53" ht="11.25" customHeight="1" x14ac:dyDescent="0.25">
      <c r="AU1031" s="30" t="s">
        <v>38</v>
      </c>
      <c r="AV1031" s="29">
        <f>_xll.qlInterestRateIndexFixingDate(IborIndex&amp;Tenor,AW1031,Trigger)</f>
        <v>46619</v>
      </c>
      <c r="AW1031" s="29">
        <f>_xll.qlCalendarAdvance(Calendar,AW1030,AU1031,"f",,Trigger)</f>
        <v>46623</v>
      </c>
      <c r="AX1031" s="29">
        <f>_xll.qlInterestRateIndexMaturity(IborIndex&amp;Tenor,AW1031,Trigger)</f>
        <v>46715</v>
      </c>
      <c r="AY1031" s="66">
        <f>_xll.qlIndexFixing($Z$5,AV1031,TRUE,Trigger)</f>
        <v>2.1004460804380957E-2</v>
      </c>
      <c r="AZ1031" s="66">
        <f>_xll.qlIndexFixing($BB$1,AV1031,TRUE,Trigger)</f>
        <v>2.0931996699283664E-2</v>
      </c>
      <c r="BA1031" s="188">
        <f t="shared" si="35"/>
        <v>0.7246410509729323</v>
      </c>
    </row>
    <row r="1032" spans="47:53" ht="11.25" customHeight="1" x14ac:dyDescent="0.25">
      <c r="AU1032" s="30" t="s">
        <v>38</v>
      </c>
      <c r="AV1032" s="29">
        <f>_xll.qlInterestRateIndexFixingDate(IborIndex&amp;Tenor,AW1032,Trigger)</f>
        <v>46626</v>
      </c>
      <c r="AW1032" s="29">
        <f>_xll.qlCalendarAdvance(Calendar,AW1031,AU1032,"f",,Trigger)</f>
        <v>46630</v>
      </c>
      <c r="AX1032" s="29">
        <f>_xll.qlInterestRateIndexMaturity(IborIndex&amp;Tenor,AW1032,Trigger)</f>
        <v>46721</v>
      </c>
      <c r="AY1032" s="66">
        <f>_xll.qlIndexFixing($Z$5,AV1032,TRUE,Trigger)</f>
        <v>2.100883894263067E-2</v>
      </c>
      <c r="AZ1032" s="66">
        <f>_xll.qlIndexFixing($BB$1,AV1032,TRUE,Trigger)</f>
        <v>2.0933790735754434E-2</v>
      </c>
      <c r="BA1032" s="188">
        <f t="shared" si="35"/>
        <v>0.75048206876236057</v>
      </c>
    </row>
    <row r="1033" spans="47:53" ht="11.25" customHeight="1" x14ac:dyDescent="0.25">
      <c r="AU1033" s="30" t="s">
        <v>38</v>
      </c>
      <c r="AV1033" s="29">
        <f>_xll.qlInterestRateIndexFixingDate(IborIndex&amp;Tenor,AW1033,Trigger)</f>
        <v>46633</v>
      </c>
      <c r="AW1033" s="29">
        <f>_xll.qlCalendarAdvance(Calendar,AW1032,AU1033,"f",,Trigger)</f>
        <v>46637</v>
      </c>
      <c r="AX1033" s="29">
        <f>_xll.qlInterestRateIndexMaturity(IborIndex&amp;Tenor,AW1033,Trigger)</f>
        <v>46728</v>
      </c>
      <c r="AY1033" s="66">
        <f>_xll.qlIndexFixing($Z$5,AV1033,TRUE,Trigger)</f>
        <v>2.1014377173404871E-2</v>
      </c>
      <c r="AZ1033" s="66">
        <f>_xll.qlIndexFixing($BB$1,AV1033,TRUE,Trigger)</f>
        <v>2.0936314908064725E-2</v>
      </c>
      <c r="BA1033" s="188">
        <f t="shared" si="35"/>
        <v>0.78062265340145953</v>
      </c>
    </row>
    <row r="1034" spans="47:53" ht="11.25" customHeight="1" x14ac:dyDescent="0.25">
      <c r="AU1034" s="30" t="s">
        <v>38</v>
      </c>
      <c r="AV1034" s="29">
        <f>_xll.qlInterestRateIndexFixingDate(IborIndex&amp;Tenor,AW1034,Trigger)</f>
        <v>46640</v>
      </c>
      <c r="AW1034" s="29">
        <f>_xll.qlCalendarAdvance(Calendar,AW1033,AU1034,"f",,Trigger)</f>
        <v>46644</v>
      </c>
      <c r="AX1034" s="29">
        <f>_xll.qlInterestRateIndexMaturity(IborIndex&amp;Tenor,AW1034,Trigger)</f>
        <v>46735</v>
      </c>
      <c r="AY1034" s="66">
        <f>_xll.qlIndexFixing($Z$5,AV1034,TRUE,Trigger)</f>
        <v>2.1019722406548012E-2</v>
      </c>
      <c r="AZ1034" s="66">
        <f>_xll.qlIndexFixing($BB$1,AV1034,TRUE,Trigger)</f>
        <v>2.0938785281501088E-2</v>
      </c>
      <c r="BA1034" s="188">
        <f t="shared" si="35"/>
        <v>0.80937125046923875</v>
      </c>
    </row>
    <row r="1035" spans="47:53" ht="11.25" customHeight="1" x14ac:dyDescent="0.25">
      <c r="AU1035" s="30" t="s">
        <v>38</v>
      </c>
      <c r="AV1035" s="29">
        <f>_xll.qlInterestRateIndexFixingDate(IborIndex&amp;Tenor,AW1035,Trigger)</f>
        <v>46647</v>
      </c>
      <c r="AW1035" s="29">
        <f>_xll.qlCalendarAdvance(Calendar,AW1034,AU1035,"f",,Trigger)</f>
        <v>46651</v>
      </c>
      <c r="AX1035" s="29">
        <f>_xll.qlInterestRateIndexMaturity(IborIndex&amp;Tenor,AW1035,Trigger)</f>
        <v>46742</v>
      </c>
      <c r="AY1035" s="66">
        <f>_xll.qlIndexFixing($Z$5,AV1035,TRUE,Trigger)</f>
        <v>2.1024868211161195E-2</v>
      </c>
      <c r="AZ1035" s="66">
        <f>_xll.qlIndexFixing($BB$1,AV1035,TRUE,Trigger)</f>
        <v>2.0941201858079492E-2</v>
      </c>
      <c r="BA1035" s="188">
        <f t="shared" si="35"/>
        <v>0.8366635308170236</v>
      </c>
    </row>
    <row r="1036" spans="47:53" ht="11.25" customHeight="1" x14ac:dyDescent="0.25">
      <c r="AU1036" s="30" t="s">
        <v>38</v>
      </c>
      <c r="AV1036" s="29">
        <f>_xll.qlInterestRateIndexFixingDate(IborIndex&amp;Tenor,AW1036,Trigger)</f>
        <v>46654</v>
      </c>
      <c r="AW1036" s="29">
        <f>_xll.qlCalendarAdvance(Calendar,AW1035,AU1036,"f",,Trigger)</f>
        <v>46658</v>
      </c>
      <c r="AX1036" s="29">
        <f>_xll.qlInterestRateIndexMaturity(IborIndex&amp;Tenor,AW1036,Trigger)</f>
        <v>46749</v>
      </c>
      <c r="AY1036" s="66">
        <f>_xll.qlIndexFixing($Z$5,AV1036,TRUE,Trigger)</f>
        <v>2.1029814062163789E-2</v>
      </c>
      <c r="AZ1036" s="66">
        <f>_xll.qlIndexFixing($BB$1,AV1036,TRUE,Trigger)</f>
        <v>2.0943564637700682E-2</v>
      </c>
      <c r="BA1036" s="188">
        <f t="shared" si="35"/>
        <v>0.86249424463107072</v>
      </c>
    </row>
    <row r="1037" spans="47:53" ht="11.25" customHeight="1" x14ac:dyDescent="0.25">
      <c r="AU1037" s="30" t="s">
        <v>38</v>
      </c>
      <c r="AV1037" s="29">
        <f>_xll.qlInterestRateIndexFixingDate(IborIndex&amp;Tenor,AW1037,Trigger)</f>
        <v>46661</v>
      </c>
      <c r="AW1037" s="29">
        <f>_xll.qlCalendarAdvance(Calendar,AW1036,AU1037,"f",,Trigger)</f>
        <v>46665</v>
      </c>
      <c r="AX1037" s="29">
        <f>_xll.qlInterestRateIndexMaturity(IborIndex&amp;Tenor,AW1037,Trigger)</f>
        <v>46757</v>
      </c>
      <c r="AY1037" s="66">
        <f>_xll.qlIndexFixing($Z$5,AV1037,TRUE,Trigger)</f>
        <v>2.1035472879878128E-2</v>
      </c>
      <c r="AZ1037" s="66">
        <f>_xll.qlIndexFixing($BB$1,AV1037,TRUE,Trigger)</f>
        <v>2.0946636412176915E-2</v>
      </c>
      <c r="BA1037" s="188">
        <f t="shared" si="35"/>
        <v>0.88836467701212951</v>
      </c>
    </row>
    <row r="1038" spans="47:53" ht="11.25" customHeight="1" x14ac:dyDescent="0.25">
      <c r="AU1038" s="30" t="s">
        <v>38</v>
      </c>
      <c r="AV1038" s="29">
        <f>_xll.qlInterestRateIndexFixingDate(IborIndex&amp;Tenor,AW1038,Trigger)</f>
        <v>46668</v>
      </c>
      <c r="AW1038" s="29">
        <f>_xll.qlCalendarAdvance(Calendar,AW1037,AU1038,"f",,Trigger)</f>
        <v>46672</v>
      </c>
      <c r="AX1038" s="29">
        <f>_xll.qlInterestRateIndexMaturity(IborIndex&amp;Tenor,AW1038,Trigger)</f>
        <v>46764</v>
      </c>
      <c r="AY1038" s="66">
        <f>_xll.qlIndexFixing($Z$5,AV1038,TRUE,Trigger)</f>
        <v>2.1040003053420509E-2</v>
      </c>
      <c r="AZ1038" s="66">
        <f>_xll.qlIndexFixing($BB$1,AV1038,TRUE,Trigger)</f>
        <v>2.0948887885590708E-2</v>
      </c>
      <c r="BA1038" s="188">
        <f t="shared" si="35"/>
        <v>0.91115167829801391</v>
      </c>
    </row>
    <row r="1039" spans="47:53" ht="11.25" customHeight="1" x14ac:dyDescent="0.25">
      <c r="AU1039" s="30" t="s">
        <v>38</v>
      </c>
      <c r="AV1039" s="29">
        <f>_xll.qlInterestRateIndexFixingDate(IborIndex&amp;Tenor,AW1039,Trigger)</f>
        <v>46675</v>
      </c>
      <c r="AW1039" s="29">
        <f>_xll.qlCalendarAdvance(Calendar,AW1038,AU1039,"f",,Trigger)</f>
        <v>46679</v>
      </c>
      <c r="AX1039" s="29">
        <f>_xll.qlInterestRateIndexMaturity(IborIndex&amp;Tenor,AW1039,Trigger)</f>
        <v>46771</v>
      </c>
      <c r="AY1039" s="66">
        <f>_xll.qlIndexFixing($Z$5,AV1039,TRUE,Trigger)</f>
        <v>2.104433164907981E-2</v>
      </c>
      <c r="AZ1039" s="66">
        <f>_xll.qlIndexFixing($BB$1,AV1039,TRUE,Trigger)</f>
        <v>2.0951085558650766E-2</v>
      </c>
      <c r="BA1039" s="188">
        <f t="shared" si="35"/>
        <v>0.93246090429044415</v>
      </c>
    </row>
    <row r="1040" spans="47:53" ht="11.25" customHeight="1" x14ac:dyDescent="0.25">
      <c r="AU1040" s="30" t="s">
        <v>38</v>
      </c>
      <c r="AV1040" s="29">
        <f>_xll.qlInterestRateIndexFixingDate(IborIndex&amp;Tenor,AW1040,Trigger)</f>
        <v>46682</v>
      </c>
      <c r="AW1040" s="29">
        <f>_xll.qlCalendarAdvance(Calendar,AW1039,AU1040,"f",,Trigger)</f>
        <v>46686</v>
      </c>
      <c r="AX1040" s="29">
        <f>_xll.qlInterestRateIndexMaturity(IborIndex&amp;Tenor,AW1040,Trigger)</f>
        <v>46778</v>
      </c>
      <c r="AY1040" s="66">
        <f>_xll.qlIndexFixing($Z$5,AV1040,TRUE,Trigger)</f>
        <v>2.1048458141851641E-2</v>
      </c>
      <c r="AZ1040" s="66">
        <f>_xll.qlIndexFixing($BB$1,AV1040,TRUE,Trigger)</f>
        <v>2.0953229431268459E-2</v>
      </c>
      <c r="BA1040" s="188">
        <f t="shared" si="35"/>
        <v>0.95228710583181853</v>
      </c>
    </row>
    <row r="1041" spans="47:53" ht="11.25" customHeight="1" x14ac:dyDescent="0.25">
      <c r="AU1041" s="30" t="s">
        <v>38</v>
      </c>
      <c r="AV1041" s="29">
        <f>_xll.qlInterestRateIndexFixingDate(IborIndex&amp;Tenor,AW1041,Trigger)</f>
        <v>46689</v>
      </c>
      <c r="AW1041" s="29">
        <f>_xll.qlCalendarAdvance(Calendar,AW1040,AU1041,"f",,Trigger)</f>
        <v>46693</v>
      </c>
      <c r="AX1041" s="29">
        <f>_xll.qlInterestRateIndexMaturity(IborIndex&amp;Tenor,AW1041,Trigger)</f>
        <v>46785</v>
      </c>
      <c r="AY1041" s="66">
        <f>_xll.qlIndexFixing($Z$5,AV1041,TRUE,Trigger)</f>
        <v>2.1052382006756812E-2</v>
      </c>
      <c r="AZ1041" s="66">
        <f>_xll.qlIndexFixing($BB$1,AV1041,TRUE,Trigger)</f>
        <v>2.0955319503353428E-2</v>
      </c>
      <c r="BA1041" s="188">
        <f t="shared" si="35"/>
        <v>0.97062503403383404</v>
      </c>
    </row>
    <row r="1042" spans="47:53" ht="11.25" customHeight="1" x14ac:dyDescent="0.25">
      <c r="AU1042" s="30" t="s">
        <v>38</v>
      </c>
      <c r="AV1042" s="29">
        <f>_xll.qlInterestRateIndexFixingDate(IborIndex&amp;Tenor,AW1042,Trigger)</f>
        <v>46696</v>
      </c>
      <c r="AW1042" s="29">
        <f>_xll.qlCalendarAdvance(Calendar,AW1041,AU1042,"f",,Trigger)</f>
        <v>46700</v>
      </c>
      <c r="AX1042" s="29">
        <f>_xll.qlInterestRateIndexMaturity(IborIndex&amp;Tenor,AW1042,Trigger)</f>
        <v>46792</v>
      </c>
      <c r="AY1042" s="66">
        <f>_xll.qlIndexFixing($Z$5,AV1042,TRUE,Trigger)</f>
        <v>2.105610271884915E-2</v>
      </c>
      <c r="AZ1042" s="66">
        <f>_xll.qlIndexFixing($BB$1,AV1042,TRUE,Trigger)</f>
        <v>2.0957355774820521E-2</v>
      </c>
      <c r="BA1042" s="188">
        <f t="shared" si="35"/>
        <v>0.98746944028629824</v>
      </c>
    </row>
    <row r="1043" spans="47:53" ht="11.25" customHeight="1" x14ac:dyDescent="0.25">
      <c r="AU1043" s="30" t="s">
        <v>38</v>
      </c>
      <c r="AV1043" s="29">
        <f>_xll.qlInterestRateIndexFixingDate(IborIndex&amp;Tenor,AW1043,Trigger)</f>
        <v>46703</v>
      </c>
      <c r="AW1043" s="29">
        <f>_xll.qlCalendarAdvance(Calendar,AW1042,AU1043,"f",,Trigger)</f>
        <v>46707</v>
      </c>
      <c r="AX1043" s="29">
        <f>_xll.qlInterestRateIndexMaturity(IborIndex&amp;Tenor,AW1043,Trigger)</f>
        <v>46799</v>
      </c>
      <c r="AY1043" s="66">
        <f>_xll.qlIndexFixing($Z$5,AV1043,TRUE,Trigger)</f>
        <v>2.1059619753208549E-2</v>
      </c>
      <c r="AZ1043" s="66">
        <f>_xll.qlIndexFixing($BB$1,AV1043,TRUE,Trigger)</f>
        <v>2.0959338245588068E-2</v>
      </c>
      <c r="BA1043" s="188">
        <f t="shared" si="35"/>
        <v>1.0028150762048105</v>
      </c>
    </row>
    <row r="1044" spans="47:53" ht="11.25" customHeight="1" x14ac:dyDescent="0.25">
      <c r="AU1044" s="30" t="s">
        <v>38</v>
      </c>
      <c r="AV1044" s="29">
        <f>_xll.qlInterestRateIndexFixingDate(IborIndex&amp;Tenor,AW1044,Trigger)</f>
        <v>46710</v>
      </c>
      <c r="AW1044" s="29">
        <f>_xll.qlCalendarAdvance(Calendar,AW1043,AU1044,"f",,Trigger)</f>
        <v>46714</v>
      </c>
      <c r="AX1044" s="29">
        <f>_xll.qlInterestRateIndexMaturity(IborIndex&amp;Tenor,AW1044,Trigger)</f>
        <v>46806</v>
      </c>
      <c r="AY1044" s="66">
        <f>_xll.qlIndexFixing($Z$5,AV1044,TRUE,Trigger)</f>
        <v>2.1062932584948783E-2</v>
      </c>
      <c r="AZ1044" s="66">
        <f>_xll.qlIndexFixing($BB$1,AV1044,TRUE,Trigger)</f>
        <v>2.0961266915573526E-2</v>
      </c>
      <c r="BA1044" s="188">
        <f t="shared" si="35"/>
        <v>1.0166566937525738</v>
      </c>
    </row>
    <row r="1045" spans="47:53" ht="11.25" customHeight="1" x14ac:dyDescent="0.25">
      <c r="AU1045" s="30" t="s">
        <v>38</v>
      </c>
      <c r="AV1045" s="29">
        <f>_xll.qlInterestRateIndexFixingDate(IborIndex&amp;Tenor,AW1045,Trigger)</f>
        <v>46717</v>
      </c>
      <c r="AW1045" s="29">
        <f>_xll.qlCalendarAdvance(Calendar,AW1044,AU1045,"f",,Trigger)</f>
        <v>46721</v>
      </c>
      <c r="AX1045" s="29">
        <f>_xll.qlInterestRateIndexMaturity(IborIndex&amp;Tenor,AW1045,Trigger)</f>
        <v>46812</v>
      </c>
      <c r="AY1045" s="66">
        <f>_xll.qlIndexFixing($Z$5,AV1045,TRUE,Trigger)</f>
        <v>2.1065242184018007E-2</v>
      </c>
      <c r="AZ1045" s="66">
        <f>_xll.qlIndexFixing($BB$1,AV1045,TRUE,Trigger)</f>
        <v>2.0962408776093681E-2</v>
      </c>
      <c r="BA1045" s="188">
        <f t="shared" si="35"/>
        <v>1.0283340792432636</v>
      </c>
    </row>
    <row r="1046" spans="47:53" ht="11.25" customHeight="1" x14ac:dyDescent="0.25">
      <c r="AU1046" s="30" t="s">
        <v>38</v>
      </c>
      <c r="AV1046" s="29">
        <f>_xll.qlInterestRateIndexFixingDate(IborIndex&amp;Tenor,AW1046,Trigger)</f>
        <v>46724</v>
      </c>
      <c r="AW1046" s="29">
        <f>_xll.qlCalendarAdvance(Calendar,AW1045,AU1046,"f",,Trigger)</f>
        <v>46728</v>
      </c>
      <c r="AX1046" s="29">
        <f>_xll.qlInterestRateIndexMaturity(IborIndex&amp;Tenor,AW1046,Trigger)</f>
        <v>46819</v>
      </c>
      <c r="AY1046" s="66">
        <f>_xll.qlIndexFixing($Z$5,AV1046,TRUE,Trigger)</f>
        <v>2.106815962559512E-2</v>
      </c>
      <c r="AZ1046" s="66">
        <f>_xll.qlIndexFixing($BB$1,AV1046,TRUE,Trigger)</f>
        <v>2.0964233581225299E-2</v>
      </c>
      <c r="BA1046" s="188">
        <f t="shared" si="35"/>
        <v>1.0392604436982102</v>
      </c>
    </row>
    <row r="1047" spans="47:53" ht="11.25" customHeight="1" x14ac:dyDescent="0.25">
      <c r="AU1047" s="30" t="s">
        <v>38</v>
      </c>
      <c r="AV1047" s="29">
        <f>_xll.qlInterestRateIndexFixingDate(IborIndex&amp;Tenor,AW1047,Trigger)</f>
        <v>46731</v>
      </c>
      <c r="AW1047" s="29">
        <f>_xll.qlCalendarAdvance(Calendar,AW1046,AU1047,"f",,Trigger)</f>
        <v>46735</v>
      </c>
      <c r="AX1047" s="29">
        <f>_xll.qlInterestRateIndexMaturity(IborIndex&amp;Tenor,AW1047,Trigger)</f>
        <v>46826</v>
      </c>
      <c r="AY1047" s="66">
        <f>_xll.qlIndexFixing($Z$5,AV1047,TRUE,Trigger)</f>
        <v>2.1070871339536865E-2</v>
      </c>
      <c r="AZ1047" s="66">
        <f>_xll.qlIndexFixing($BB$1,AV1047,TRUE,Trigger)</f>
        <v>2.0966004588465058E-2</v>
      </c>
      <c r="BA1047" s="188">
        <f t="shared" si="35"/>
        <v>1.0486675107180752</v>
      </c>
    </row>
    <row r="1048" spans="47:53" ht="11.25" customHeight="1" x14ac:dyDescent="0.25">
      <c r="AU1048" s="30" t="s">
        <v>38</v>
      </c>
      <c r="AV1048" s="29">
        <f>_xll.qlInterestRateIndexFixingDate(IborIndex&amp;Tenor,AW1048,Trigger)</f>
        <v>46738</v>
      </c>
      <c r="AW1048" s="29">
        <f>_xll.qlCalendarAdvance(Calendar,AW1047,AU1048,"f",,Trigger)</f>
        <v>46742</v>
      </c>
      <c r="AX1048" s="29">
        <f>_xll.qlInterestRateIndexMaturity(IborIndex&amp;Tenor,AW1048,Trigger)</f>
        <v>46833</v>
      </c>
      <c r="AY1048" s="66">
        <f>_xll.qlIndexFixing($Z$5,AV1048,TRUE,Trigger)</f>
        <v>2.1073376801107824E-2</v>
      </c>
      <c r="AZ1048" s="66">
        <f>_xll.qlIndexFixing($BB$1,AV1048,TRUE,Trigger)</f>
        <v>2.0967721797740053E-2</v>
      </c>
      <c r="BA1048" s="188">
        <f t="shared" si="35"/>
        <v>1.0565500336777098</v>
      </c>
    </row>
    <row r="1049" spans="47:53" ht="11.25" customHeight="1" x14ac:dyDescent="0.25">
      <c r="AU1049" s="30" t="s">
        <v>38</v>
      </c>
      <c r="AV1049" s="29">
        <f>_xll.qlInterestRateIndexFixingDate(IborIndex&amp;Tenor,AW1049,Trigger)</f>
        <v>46745</v>
      </c>
      <c r="AW1049" s="29">
        <f>_xll.qlCalendarAdvance(Calendar,AW1048,AU1049,"f",,Trigger)</f>
        <v>46749</v>
      </c>
      <c r="AX1049" s="29">
        <f>_xll.qlInterestRateIndexMaturity(IborIndex&amp;Tenor,AW1049,Trigger)</f>
        <v>46840</v>
      </c>
      <c r="AY1049" s="66">
        <f>_xll.qlIndexFixing($Z$5,AV1049,TRUE,Trigger)</f>
        <v>2.1075675485604201E-2</v>
      </c>
      <c r="AZ1049" s="66">
        <f>_xll.qlIndexFixing($BB$1,AV1049,TRUE,Trigger)</f>
        <v>2.0969385208981769E-2</v>
      </c>
      <c r="BA1049" s="188">
        <f t="shared" si="35"/>
        <v>1.0629027662243176</v>
      </c>
    </row>
    <row r="1050" spans="47:53" ht="11.25" customHeight="1" x14ac:dyDescent="0.25">
      <c r="AU1050" s="30" t="s">
        <v>38</v>
      </c>
      <c r="AV1050" s="29">
        <f>_xll.qlInterestRateIndexFixingDate(IborIndex&amp;Tenor,AW1050,Trigger)</f>
        <v>46752</v>
      </c>
      <c r="AW1050" s="29">
        <f>_xll.qlCalendarAdvance(Calendar,AW1049,AU1050,"f",,Trigger)</f>
        <v>46756</v>
      </c>
      <c r="AX1050" s="29">
        <f>_xll.qlInterestRateIndexMaturity(IborIndex&amp;Tenor,AW1050,Trigger)</f>
        <v>46847</v>
      </c>
      <c r="AY1050" s="66">
        <f>_xll.qlIndexFixing($Z$5,AV1050,TRUE,Trigger)</f>
        <v>2.1077766868354698E-2</v>
      </c>
      <c r="AZ1050" s="66">
        <f>_xll.qlIndexFixing($BB$1,AV1050,TRUE,Trigger)</f>
        <v>2.0970994822121686E-2</v>
      </c>
      <c r="BA1050" s="188">
        <f t="shared" si="35"/>
        <v>1.0677204623301197</v>
      </c>
    </row>
    <row r="1051" spans="47:53" ht="11.25" customHeight="1" x14ac:dyDescent="0.25">
      <c r="AU1051" s="30" t="s">
        <v>38</v>
      </c>
      <c r="AV1051" s="29">
        <f>_xll.qlInterestRateIndexFixingDate(IborIndex&amp;Tenor,AW1051,Trigger)</f>
        <v>46759</v>
      </c>
      <c r="AW1051" s="29">
        <f>_xll.qlCalendarAdvance(Calendar,AW1050,AU1051,"f",,Trigger)</f>
        <v>46763</v>
      </c>
      <c r="AX1051" s="29">
        <f>_xll.qlInterestRateIndexMaturity(IborIndex&amp;Tenor,AW1051,Trigger)</f>
        <v>46854</v>
      </c>
      <c r="AY1051" s="66">
        <f>_xll.qlIndexFixing($Z$5,AV1051,TRUE,Trigger)</f>
        <v>2.1079650424718762E-2</v>
      </c>
      <c r="AZ1051" s="66">
        <f>_xll.qlIndexFixing($BB$1,AV1051,TRUE,Trigger)</f>
        <v>2.0972550637095681E-2</v>
      </c>
      <c r="BA1051" s="188">
        <f t="shared" si="35"/>
        <v>1.0709978762308072</v>
      </c>
    </row>
    <row r="1052" spans="47:53" ht="11.25" customHeight="1" x14ac:dyDescent="0.25">
      <c r="AU1052" s="30" t="s">
        <v>38</v>
      </c>
      <c r="AV1052" s="29">
        <f>_xll.qlInterestRateIndexFixingDate(IborIndex&amp;Tenor,AW1052,Trigger)</f>
        <v>46766</v>
      </c>
      <c r="AW1052" s="29">
        <f>_xll.qlCalendarAdvance(Calendar,AW1051,AU1052,"f",,Trigger)</f>
        <v>46770</v>
      </c>
      <c r="AX1052" s="29">
        <f>_xll.qlInterestRateIndexMaturity(IborIndex&amp;Tenor,AW1052,Trigger)</f>
        <v>46861</v>
      </c>
      <c r="AY1052" s="66">
        <f>_xll.qlIndexFixing($Z$5,AV1052,TRUE,Trigger)</f>
        <v>2.1081325630084836E-2</v>
      </c>
      <c r="AZ1052" s="66">
        <f>_xll.qlIndexFixing($BB$1,AV1052,TRUE,Trigger)</f>
        <v>2.0974052653839632E-2</v>
      </c>
      <c r="BA1052" s="188">
        <f t="shared" si="35"/>
        <v>1.0727297624520473</v>
      </c>
    </row>
    <row r="1053" spans="47:53" ht="11.25" customHeight="1" x14ac:dyDescent="0.25">
      <c r="AU1053" s="30" t="s">
        <v>38</v>
      </c>
      <c r="AV1053" s="29">
        <f>_xll.qlInterestRateIndexFixingDate(IborIndex&amp;Tenor,AW1053,Trigger)</f>
        <v>46773</v>
      </c>
      <c r="AW1053" s="29">
        <f>_xll.qlCalendarAdvance(Calendar,AW1052,AU1053,"f",,Trigger)</f>
        <v>46777</v>
      </c>
      <c r="AX1053" s="29">
        <f>_xll.qlInterestRateIndexMaturity(IborIndex&amp;Tenor,AW1053,Trigger)</f>
        <v>46868</v>
      </c>
      <c r="AY1053" s="66">
        <f>_xll.qlIndexFixing($Z$5,AV1053,TRUE,Trigger)</f>
        <v>2.1082791959875613E-2</v>
      </c>
      <c r="AZ1053" s="66">
        <f>_xll.qlIndexFixing($BB$1,AV1053,TRUE,Trigger)</f>
        <v>2.0975500872293801E-2</v>
      </c>
      <c r="BA1053" s="188">
        <f t="shared" si="35"/>
        <v>1.0729108758181227</v>
      </c>
    </row>
    <row r="1054" spans="47:53" ht="11.25" customHeight="1" x14ac:dyDescent="0.25">
      <c r="AU1054" s="30" t="s">
        <v>38</v>
      </c>
      <c r="AV1054" s="29">
        <f>_xll.qlInterestRateIndexFixingDate(IborIndex&amp;Tenor,AW1054,Trigger)</f>
        <v>46780</v>
      </c>
      <c r="AW1054" s="29">
        <f>_xll.qlCalendarAdvance(Calendar,AW1053,AU1054,"f",,Trigger)</f>
        <v>46784</v>
      </c>
      <c r="AX1054" s="29">
        <f>_xll.qlInterestRateIndexMaturity(IborIndex&amp;Tenor,AW1054,Trigger)</f>
        <v>46875</v>
      </c>
      <c r="AY1054" s="66">
        <f>_xll.qlIndexFixing($Z$5,AV1054,TRUE,Trigger)</f>
        <v>2.1084048889546288E-2</v>
      </c>
      <c r="AZ1054" s="66">
        <f>_xll.qlIndexFixing($BB$1,AV1054,TRUE,Trigger)</f>
        <v>2.0976895292396703E-2</v>
      </c>
      <c r="BA1054" s="188">
        <f t="shared" si="35"/>
        <v>1.0715359714958543</v>
      </c>
    </row>
    <row r="1055" spans="47:53" ht="11.25" customHeight="1" x14ac:dyDescent="0.25">
      <c r="AU1055" s="30" t="s">
        <v>38</v>
      </c>
      <c r="AV1055" s="29">
        <f>_xll.qlInterestRateIndexFixingDate(IborIndex&amp;Tenor,AW1055,Trigger)</f>
        <v>46787</v>
      </c>
      <c r="AW1055" s="29">
        <f>_xll.qlCalendarAdvance(Calendar,AW1054,AU1055,"f",,Trigger)</f>
        <v>46791</v>
      </c>
      <c r="AX1055" s="29">
        <f>_xll.qlInterestRateIndexMaturity(IborIndex&amp;Tenor,AW1055,Trigger)</f>
        <v>46881</v>
      </c>
      <c r="AY1055" s="66">
        <f>_xll.qlIndexFixing($Z$5,AV1055,TRUE,Trigger)</f>
        <v>2.1084444100490707E-2</v>
      </c>
      <c r="AZ1055" s="66">
        <f>_xll.qlIndexFixing($BB$1,AV1055,TRUE,Trigger)</f>
        <v>2.0977540083088719E-2</v>
      </c>
      <c r="BA1055" s="188">
        <f t="shared" si="35"/>
        <v>1.0690401740198752</v>
      </c>
    </row>
    <row r="1056" spans="47:53" ht="11.25" customHeight="1" x14ac:dyDescent="0.25">
      <c r="AU1056" s="30" t="s">
        <v>38</v>
      </c>
      <c r="AV1056" s="29">
        <f>_xll.qlInterestRateIndexFixingDate(IborIndex&amp;Tenor,AW1056,Trigger)</f>
        <v>46794</v>
      </c>
      <c r="AW1056" s="29">
        <f>_xll.qlCalendarAdvance(Calendar,AW1055,AU1056,"f",,Trigger)</f>
        <v>46798</v>
      </c>
      <c r="AX1056" s="29">
        <f>_xll.qlInterestRateIndexMaturity(IborIndex&amp;Tenor,AW1056,Trigger)</f>
        <v>46888</v>
      </c>
      <c r="AY1056" s="66">
        <f>_xll.qlIndexFixing($Z$5,AV1056,TRUE,Trigger)</f>
        <v>2.1085295736839704E-2</v>
      </c>
      <c r="AZ1056" s="66">
        <f>_xll.qlIndexFixing($BB$1,AV1056,TRUE,Trigger)</f>
        <v>2.0978830674065918E-2</v>
      </c>
      <c r="BA1056" s="188">
        <f t="shared" si="35"/>
        <v>1.064650627737862</v>
      </c>
    </row>
    <row r="1057" spans="47:53" ht="11.25" customHeight="1" x14ac:dyDescent="0.25">
      <c r="AU1057" s="30" t="s">
        <v>38</v>
      </c>
      <c r="AV1057" s="29">
        <f>_xll.qlInterestRateIndexFixingDate(IborIndex&amp;Tenor,AW1057,Trigger)</f>
        <v>46801</v>
      </c>
      <c r="AW1057" s="29">
        <f>_xll.qlCalendarAdvance(Calendar,AW1056,AU1057,"f",,Trigger)</f>
        <v>46805</v>
      </c>
      <c r="AX1057" s="29">
        <f>_xll.qlInterestRateIndexMaturity(IborIndex&amp;Tenor,AW1057,Trigger)</f>
        <v>46895</v>
      </c>
      <c r="AY1057" s="66">
        <f>_xll.qlIndexFixing($Z$5,AV1057,TRUE,Trigger)</f>
        <v>2.1085936449404485E-2</v>
      </c>
      <c r="AZ1057" s="66">
        <f>_xll.qlIndexFixing($BB$1,AV1057,TRUE,Trigger)</f>
        <v>2.0980067469657193E-2</v>
      </c>
      <c r="BA1057" s="188">
        <f t="shared" si="35"/>
        <v>1.0586897974729226</v>
      </c>
    </row>
    <row r="1058" spans="47:53" ht="11.25" customHeight="1" x14ac:dyDescent="0.25">
      <c r="AU1058" s="30" t="s">
        <v>38</v>
      </c>
      <c r="AV1058" s="29">
        <f>_xll.qlInterestRateIndexFixingDate(IborIndex&amp;Tenor,AW1058,Trigger)</f>
        <v>46808</v>
      </c>
      <c r="AW1058" s="29">
        <f>_xll.qlCalendarAdvance(Calendar,AW1057,AU1058,"f",,Trigger)</f>
        <v>46812</v>
      </c>
      <c r="AX1058" s="29">
        <f>_xll.qlInterestRateIndexMaturity(IborIndex&amp;Tenor,AW1058,Trigger)</f>
        <v>46904</v>
      </c>
      <c r="AY1058" s="66">
        <f>_xll.qlIndexFixing($Z$5,AV1058,TRUE,Trigger)</f>
        <v>2.1087577089530195E-2</v>
      </c>
      <c r="AZ1058" s="66">
        <f>_xll.qlIndexFixing($BB$1,AV1058,TRUE,Trigger)</f>
        <v>2.098261917291663E-2</v>
      </c>
      <c r="BA1058" s="188">
        <f t="shared" si="35"/>
        <v>1.0495791661356557</v>
      </c>
    </row>
    <row r="1059" spans="47:53" ht="11.25" customHeight="1" x14ac:dyDescent="0.25">
      <c r="AU1059" s="30" t="s">
        <v>38</v>
      </c>
      <c r="AV1059" s="29">
        <f>_xll.qlInterestRateIndexFixingDate(IborIndex&amp;Tenor,AW1059,Trigger)</f>
        <v>46815</v>
      </c>
      <c r="AW1059" s="29">
        <f>_xll.qlCalendarAdvance(Calendar,AW1058,AU1059,"f",,Trigger)</f>
        <v>46819</v>
      </c>
      <c r="AX1059" s="29">
        <f>_xll.qlInterestRateIndexMaturity(IborIndex&amp;Tenor,AW1059,Trigger)</f>
        <v>46911</v>
      </c>
      <c r="AY1059" s="66">
        <f>_xll.qlIndexFixing($Z$5,AV1059,TRUE,Trigger)</f>
        <v>2.1087763916358117E-2</v>
      </c>
      <c r="AZ1059" s="66">
        <f>_xll.qlIndexFixing($BB$1,AV1059,TRUE,Trigger)</f>
        <v>2.0983740822906039E-2</v>
      </c>
      <c r="BA1059" s="188">
        <f t="shared" si="35"/>
        <v>1.0402309345207763</v>
      </c>
    </row>
    <row r="1060" spans="47:53" ht="11.25" customHeight="1" x14ac:dyDescent="0.25">
      <c r="AU1060" s="30" t="s">
        <v>38</v>
      </c>
      <c r="AV1060" s="29">
        <f>_xll.qlInterestRateIndexFixingDate(IborIndex&amp;Tenor,AW1060,Trigger)</f>
        <v>46822</v>
      </c>
      <c r="AW1060" s="29">
        <f>_xll.qlCalendarAdvance(Calendar,AW1059,AU1060,"f",,Trigger)</f>
        <v>46826</v>
      </c>
      <c r="AX1060" s="29">
        <f>_xll.qlInterestRateIndexMaturity(IborIndex&amp;Tenor,AW1060,Trigger)</f>
        <v>46918</v>
      </c>
      <c r="AY1060" s="66">
        <f>_xll.qlIndexFixing($Z$5,AV1060,TRUE,Trigger)</f>
        <v>2.1087738146610042E-2</v>
      </c>
      <c r="AZ1060" s="66">
        <f>_xll.qlIndexFixing($BB$1,AV1060,TRUE,Trigger)</f>
        <v>2.0984808671113291E-2</v>
      </c>
      <c r="BA1060" s="188">
        <f t="shared" si="35"/>
        <v>1.0292947549675122</v>
      </c>
    </row>
    <row r="1061" spans="47:53" ht="11.25" customHeight="1" x14ac:dyDescent="0.25">
      <c r="AU1061" s="30" t="s">
        <v>38</v>
      </c>
      <c r="AV1061" s="29">
        <f>_xll.qlInterestRateIndexFixingDate(IborIndex&amp;Tenor,AW1061,Trigger)</f>
        <v>46829</v>
      </c>
      <c r="AW1061" s="29">
        <f>_xll.qlCalendarAdvance(Calendar,AW1060,AU1061,"f",,Trigger)</f>
        <v>46833</v>
      </c>
      <c r="AX1061" s="29">
        <f>_xll.qlInterestRateIndexMaturity(IborIndex&amp;Tenor,AW1061,Trigger)</f>
        <v>46925</v>
      </c>
      <c r="AY1061" s="66">
        <f>_xll.qlIndexFixing($Z$5,AV1061,TRUE,Trigger)</f>
        <v>2.1087499255944532E-2</v>
      </c>
      <c r="AZ1061" s="66">
        <f>_xll.qlIndexFixing($BB$1,AV1061,TRUE,Trigger)</f>
        <v>2.0985822717492331E-2</v>
      </c>
      <c r="BA1061" s="188">
        <f t="shared" si="35"/>
        <v>1.0167653845220141</v>
      </c>
    </row>
    <row r="1062" spans="47:53" ht="11.25" customHeight="1" x14ac:dyDescent="0.25">
      <c r="AU1062" s="30" t="s">
        <v>38</v>
      </c>
      <c r="AV1062" s="29">
        <f>_xll.qlInterestRateIndexFixingDate(IborIndex&amp;Tenor,AW1062,Trigger)</f>
        <v>46836</v>
      </c>
      <c r="AW1062" s="29">
        <f>_xll.qlCalendarAdvance(Calendar,AW1061,AU1062,"f",,Trigger)</f>
        <v>46840</v>
      </c>
      <c r="AX1062" s="29">
        <f>_xll.qlInterestRateIndexMaturity(IborIndex&amp;Tenor,AW1062,Trigger)</f>
        <v>46932</v>
      </c>
      <c r="AY1062" s="66">
        <f>_xll.qlIndexFixing($Z$5,AV1062,TRUE,Trigger)</f>
        <v>2.108704672005577E-2</v>
      </c>
      <c r="AZ1062" s="66">
        <f>_xll.qlIndexFixing($BB$1,AV1062,TRUE,Trigger)</f>
        <v>2.0986782962003191E-2</v>
      </c>
      <c r="BA1062" s="188">
        <f t="shared" si="35"/>
        <v>1.0026375805257879</v>
      </c>
    </row>
    <row r="1063" spans="47:53" ht="11.25" customHeight="1" x14ac:dyDescent="0.25">
      <c r="AU1063" s="30" t="s">
        <v>38</v>
      </c>
      <c r="AV1063" s="29">
        <f>_xll.qlInterestRateIndexFixingDate(IborIndex&amp;Tenor,AW1063,Trigger)</f>
        <v>46843</v>
      </c>
      <c r="AW1063" s="29">
        <f>_xll.qlCalendarAdvance(Calendar,AW1062,AU1063,"f",,Trigger)</f>
        <v>46847</v>
      </c>
      <c r="AX1063" s="29">
        <f>_xll.qlInterestRateIndexMaturity(IborIndex&amp;Tenor,AW1063,Trigger)</f>
        <v>46938</v>
      </c>
      <c r="AY1063" s="66">
        <f>_xll.qlIndexFixing($Z$5,AV1063,TRUE,Trigger)</f>
        <v>2.1085851717345422E-2</v>
      </c>
      <c r="AZ1063" s="66">
        <f>_xll.qlIndexFixing($BB$1,AV1063,TRUE,Trigger)</f>
        <v>2.0987024138992446E-2</v>
      </c>
      <c r="BA1063" s="188">
        <f t="shared" si="35"/>
        <v>0.98827578352975864</v>
      </c>
    </row>
    <row r="1064" spans="47:53" ht="11.25" customHeight="1" x14ac:dyDescent="0.25">
      <c r="AU1064" s="30" t="s">
        <v>38</v>
      </c>
      <c r="AV1064" s="29">
        <f>_xll.qlInterestRateIndexFixingDate(IborIndex&amp;Tenor,AW1064,Trigger)</f>
        <v>46850</v>
      </c>
      <c r="AW1064" s="29">
        <f>_xll.qlCalendarAdvance(Calendar,AW1063,AU1064,"f",,Trigger)</f>
        <v>46854</v>
      </c>
      <c r="AX1064" s="29">
        <f>_xll.qlInterestRateIndexMaturity(IborIndex&amp;Tenor,AW1064,Trigger)</f>
        <v>46945</v>
      </c>
      <c r="AY1064" s="66">
        <f>_xll.qlIndexFixing($Z$5,AV1064,TRUE,Trigger)</f>
        <v>2.1084985803050429E-2</v>
      </c>
      <c r="AZ1064" s="66">
        <f>_xll.qlIndexFixing($BB$1,AV1064,TRUE,Trigger)</f>
        <v>2.0987880572849903E-2</v>
      </c>
      <c r="BA1064" s="188">
        <f t="shared" si="35"/>
        <v>0.97105230200525416</v>
      </c>
    </row>
    <row r="1065" spans="47:53" ht="11.25" customHeight="1" x14ac:dyDescent="0.25">
      <c r="AU1065" s="30" t="s">
        <v>38</v>
      </c>
      <c r="AV1065" s="29">
        <f>_xll.qlInterestRateIndexFixingDate(IborIndex&amp;Tenor,AW1065,Trigger)</f>
        <v>46855</v>
      </c>
      <c r="AW1065" s="29">
        <f>_xll.qlCalendarAdvance(Calendar,AW1064,AU1065,"f",,Trigger)</f>
        <v>46861</v>
      </c>
      <c r="AX1065" s="29">
        <f>_xll.qlInterestRateIndexMaturity(IborIndex&amp;Tenor,AW1065,Trigger)</f>
        <v>46952</v>
      </c>
      <c r="AY1065" s="66">
        <f>_xll.qlIndexFixing($Z$5,AV1065,TRUE,Trigger)</f>
        <v>2.1083904720828883E-2</v>
      </c>
      <c r="AZ1065" s="66">
        <f>_xll.qlIndexFixing($BB$1,AV1065,TRUE,Trigger)</f>
        <v>2.0988683207855397E-2</v>
      </c>
      <c r="BA1065" s="188">
        <f t="shared" si="35"/>
        <v>0.95221512973486111</v>
      </c>
    </row>
    <row r="1066" spans="47:53" ht="11.25" customHeight="1" x14ac:dyDescent="0.25">
      <c r="AU1066" s="30" t="s">
        <v>38</v>
      </c>
      <c r="AV1066" s="29">
        <f>_xll.qlInterestRateIndexFixingDate(IborIndex&amp;Tenor,AW1066,Trigger)</f>
        <v>46864</v>
      </c>
      <c r="AW1066" s="29">
        <f>_xll.qlCalendarAdvance(Calendar,AW1065,AU1066,"f",,Trigger)</f>
        <v>46868</v>
      </c>
      <c r="AX1066" s="29">
        <f>_xll.qlInterestRateIndexMaturity(IborIndex&amp;Tenor,AW1066,Trigger)</f>
        <v>46959</v>
      </c>
      <c r="AY1066" s="66">
        <f>_xll.qlIndexFixing($Z$5,AV1066,TRUE,Trigger)</f>
        <v>2.108260794654181E-2</v>
      </c>
      <c r="AZ1066" s="66">
        <f>_xll.qlIndexFixing($BB$1,AV1066,TRUE,Trigger)</f>
        <v>2.0989432043976419E-2</v>
      </c>
      <c r="BA1066" s="188">
        <f t="shared" si="35"/>
        <v>0.93175902565391377</v>
      </c>
    </row>
    <row r="1067" spans="47:53" ht="11.25" customHeight="1" x14ac:dyDescent="0.25">
      <c r="AU1067" s="30" t="s">
        <v>38</v>
      </c>
      <c r="AV1067" s="29">
        <f>_xll.qlInterestRateIndexFixingDate(IborIndex&amp;Tenor,AW1067,Trigger)</f>
        <v>46870</v>
      </c>
      <c r="AW1067" s="29">
        <f>_xll.qlCalendarAdvance(Calendar,AW1066,AU1067,"f",,Trigger)</f>
        <v>46875</v>
      </c>
      <c r="AX1067" s="29">
        <f>_xll.qlInterestRateIndexMaturity(IborIndex&amp;Tenor,AW1067,Trigger)</f>
        <v>46967</v>
      </c>
      <c r="AY1067" s="66">
        <f>_xll.qlIndexFixing($Z$5,AV1067,TRUE,Trigger)</f>
        <v>2.1081561013978553E-2</v>
      </c>
      <c r="AZ1067" s="66">
        <f>_xll.qlIndexFixing($BB$1,AV1067,TRUE,Trigger)</f>
        <v>2.0990777155220235E-2</v>
      </c>
      <c r="BA1067" s="188">
        <f t="shared" si="35"/>
        <v>0.90783858758318459</v>
      </c>
    </row>
    <row r="1068" spans="47:53" ht="11.25" customHeight="1" x14ac:dyDescent="0.25">
      <c r="AU1068" s="30" t="s">
        <v>38</v>
      </c>
      <c r="AV1068" s="29">
        <f>_xll.qlInterestRateIndexFixingDate(IborIndex&amp;Tenor,AW1068,Trigger)</f>
        <v>46878</v>
      </c>
      <c r="AW1068" s="29">
        <f>_xll.qlCalendarAdvance(Calendar,AW1067,AU1068,"f",,Trigger)</f>
        <v>46882</v>
      </c>
      <c r="AX1068" s="29">
        <f>_xll.qlInterestRateIndexMaturity(IborIndex&amp;Tenor,AW1068,Trigger)</f>
        <v>46974</v>
      </c>
      <c r="AY1068" s="66">
        <f>_xll.qlIndexFixing($Z$5,AV1068,TRUE,Trigger)</f>
        <v>2.1079815598283098E-2</v>
      </c>
      <c r="AZ1068" s="66">
        <f>_xll.qlIndexFixing($BB$1,AV1068,TRUE,Trigger)</f>
        <v>2.0991414587766981E-2</v>
      </c>
      <c r="BA1068" s="188">
        <f t="shared" si="35"/>
        <v>0.88401010516117595</v>
      </c>
    </row>
    <row r="1069" spans="47:53" ht="11.25" customHeight="1" x14ac:dyDescent="0.25">
      <c r="AU1069" s="30" t="s">
        <v>38</v>
      </c>
      <c r="AV1069" s="29">
        <f>_xll.qlInterestRateIndexFixingDate(IborIndex&amp;Tenor,AW1069,Trigger)</f>
        <v>46885</v>
      </c>
      <c r="AW1069" s="29">
        <f>_xll.qlCalendarAdvance(Calendar,AW1068,AU1069,"f",,Trigger)</f>
        <v>46889</v>
      </c>
      <c r="AX1069" s="29">
        <f>_xll.qlInterestRateIndexMaturity(IborIndex&amp;Tenor,AW1069,Trigger)</f>
        <v>46981</v>
      </c>
      <c r="AY1069" s="66">
        <f>_xll.qlIndexFixing($Z$5,AV1069,TRUE,Trigger)</f>
        <v>2.1077852868210716E-2</v>
      </c>
      <c r="AZ1069" s="66">
        <f>_xll.qlIndexFixing($BB$1,AV1069,TRUE,Trigger)</f>
        <v>2.0991998218214427E-2</v>
      </c>
      <c r="BA1069" s="188">
        <f t="shared" si="35"/>
        <v>0.85854649996289223</v>
      </c>
    </row>
    <row r="1070" spans="47:53" ht="11.25" customHeight="1" x14ac:dyDescent="0.25">
      <c r="AU1070" s="30" t="s">
        <v>38</v>
      </c>
      <c r="AV1070" s="29">
        <f>_xll.qlInterestRateIndexFixingDate(IborIndex&amp;Tenor,AW1070,Trigger)</f>
        <v>46892</v>
      </c>
      <c r="AW1070" s="29">
        <f>_xll.qlCalendarAdvance(Calendar,AW1069,AU1070,"f",,Trigger)</f>
        <v>46896</v>
      </c>
      <c r="AX1070" s="29">
        <f>_xll.qlInterestRateIndexMaturity(IborIndex&amp;Tenor,AW1070,Trigger)</f>
        <v>46988</v>
      </c>
      <c r="AY1070" s="66">
        <f>_xll.qlIndexFixing($Z$5,AV1070,TRUE,Trigger)</f>
        <v>2.1075672299744053E-2</v>
      </c>
      <c r="AZ1070" s="66">
        <f>_xll.qlIndexFixing($BB$1,AV1070,TRUE,Trigger)</f>
        <v>2.0992528046540858E-2</v>
      </c>
      <c r="BA1070" s="188">
        <f t="shared" si="35"/>
        <v>0.83144253203194796</v>
      </c>
    </row>
    <row r="1071" spans="47:53" ht="11.25" customHeight="1" x14ac:dyDescent="0.25">
      <c r="AU1071" s="30" t="s">
        <v>38</v>
      </c>
      <c r="AV1071" s="29">
        <f>_xll.qlInterestRateIndexFixingDate(IborIndex&amp;Tenor,AW1071,Trigger)</f>
        <v>46899</v>
      </c>
      <c r="AW1071" s="29">
        <f>_xll.qlCalendarAdvance(Calendar,AW1070,AU1071,"f",,Trigger)</f>
        <v>46903</v>
      </c>
      <c r="AX1071" s="29">
        <f>_xll.qlInterestRateIndexMaturity(IborIndex&amp;Tenor,AW1071,Trigger)</f>
        <v>46995</v>
      </c>
      <c r="AY1071" s="66">
        <f>_xll.qlIndexFixing($Z$5,AV1071,TRUE,Trigger)</f>
        <v>2.1073273368901385E-2</v>
      </c>
      <c r="AZ1071" s="66">
        <f>_xll.qlIndexFixing($BB$1,AV1071,TRUE,Trigger)</f>
        <v>2.0993004072723677E-2</v>
      </c>
      <c r="BA1071" s="188">
        <f t="shared" si="35"/>
        <v>0.80269296177708227</v>
      </c>
    </row>
    <row r="1072" spans="47:53" ht="11.25" customHeight="1" x14ac:dyDescent="0.25">
      <c r="AU1072" s="30" t="s">
        <v>38</v>
      </c>
      <c r="AV1072" s="29">
        <f>_xll.qlInterestRateIndexFixingDate(IborIndex&amp;Tenor,AW1072,Trigger)</f>
        <v>46906</v>
      </c>
      <c r="AW1072" s="29">
        <f>_xll.qlCalendarAdvance(Calendar,AW1071,AU1072,"f",,Trigger)</f>
        <v>46910</v>
      </c>
      <c r="AX1072" s="29">
        <f>_xll.qlInterestRateIndexMaturity(IborIndex&amp;Tenor,AW1072,Trigger)</f>
        <v>47002</v>
      </c>
      <c r="AY1072" s="66">
        <f>_xll.qlIndexFixing($Z$5,AV1072,TRUE,Trigger)</f>
        <v>2.107078633764219E-2</v>
      </c>
      <c r="AZ1072" s="66">
        <f>_xll.qlIndexFixing($BB$1,AV1072,TRUE,Trigger)</f>
        <v>2.0993426296742036E-2</v>
      </c>
      <c r="BA1072" s="188">
        <f t="shared" si="35"/>
        <v>0.77360040900153337</v>
      </c>
    </row>
    <row r="1073" spans="47:53" ht="11.25" customHeight="1" x14ac:dyDescent="0.25">
      <c r="AU1073" s="30" t="s">
        <v>38</v>
      </c>
      <c r="AV1073" s="29">
        <f>_xll.qlInterestRateIndexFixingDate(IborIndex&amp;Tenor,AW1073,Trigger)</f>
        <v>46913</v>
      </c>
      <c r="AW1073" s="29">
        <f>_xll.qlCalendarAdvance(Calendar,AW1072,AU1073,"f",,Trigger)</f>
        <v>46917</v>
      </c>
      <c r="AX1073" s="29">
        <f>_xll.qlInterestRateIndexMaturity(IborIndex&amp;Tenor,AW1073,Trigger)</f>
        <v>47009</v>
      </c>
      <c r="AY1073" s="66">
        <f>_xll.qlIndexFixing($Z$5,AV1073,TRUE,Trigger)</f>
        <v>2.1068574006245851E-2</v>
      </c>
      <c r="AZ1073" s="66">
        <f>_xll.qlIndexFixing($BB$1,AV1073,TRUE,Trigger)</f>
        <v>2.0993794718579421E-2</v>
      </c>
      <c r="BA1073" s="188">
        <f t="shared" si="35"/>
        <v>0.74779287666429384</v>
      </c>
    </row>
    <row r="1074" spans="47:53" ht="11.25" customHeight="1" x14ac:dyDescent="0.25">
      <c r="AU1074" s="30" t="s">
        <v>38</v>
      </c>
      <c r="AV1074" s="29">
        <f>_xll.qlInterestRateIndexFixingDate(IborIndex&amp;Tenor,AW1074,Trigger)</f>
        <v>46920</v>
      </c>
      <c r="AW1074" s="29">
        <f>_xll.qlCalendarAdvance(Calendar,AW1073,AU1074,"f",,Trigger)</f>
        <v>46924</v>
      </c>
      <c r="AX1074" s="29">
        <f>_xll.qlInterestRateIndexMaturity(IborIndex&amp;Tenor,AW1074,Trigger)</f>
        <v>47016</v>
      </c>
      <c r="AY1074" s="66">
        <f>_xll.qlIndexFixing($Z$5,AV1074,TRUE,Trigger)</f>
        <v>2.1066661528669546E-2</v>
      </c>
      <c r="AZ1074" s="66">
        <f>_xll.qlIndexFixing($BB$1,AV1074,TRUE,Trigger)</f>
        <v>2.0994109338221063E-2</v>
      </c>
      <c r="BA1074" s="188">
        <f t="shared" si="35"/>
        <v>0.725521904484834</v>
      </c>
    </row>
    <row r="1075" spans="47:53" ht="11.25" customHeight="1" x14ac:dyDescent="0.25">
      <c r="AU1075" s="30" t="s">
        <v>38</v>
      </c>
      <c r="AV1075" s="29">
        <f>_xll.qlInterestRateIndexFixingDate(IborIndex&amp;Tenor,AW1075,Trigger)</f>
        <v>46927</v>
      </c>
      <c r="AW1075" s="29">
        <f>_xll.qlCalendarAdvance(Calendar,AW1074,AU1075,"f",,Trigger)</f>
        <v>46931</v>
      </c>
      <c r="AX1075" s="29">
        <f>_xll.qlInterestRateIndexMaturity(IborIndex&amp;Tenor,AW1075,Trigger)</f>
        <v>47023</v>
      </c>
      <c r="AY1075" s="66">
        <f>_xll.qlIndexFixing($Z$5,AV1075,TRUE,Trigger)</f>
        <v>2.1065053213468528E-2</v>
      </c>
      <c r="AZ1075" s="66">
        <f>_xll.qlIndexFixing($BB$1,AV1075,TRUE,Trigger)</f>
        <v>2.0994370155653932E-2</v>
      </c>
      <c r="BA1075" s="188">
        <f t="shared" si="35"/>
        <v>0.70683057814595329</v>
      </c>
    </row>
    <row r="1076" spans="47:53" ht="11.25" customHeight="1" x14ac:dyDescent="0.25">
      <c r="AU1076" s="30" t="s">
        <v>38</v>
      </c>
      <c r="AV1076" s="29">
        <f>_xll.qlInterestRateIndexFixingDate(IborIndex&amp;Tenor,AW1076,Trigger)</f>
        <v>46934</v>
      </c>
      <c r="AW1076" s="29">
        <f>_xll.qlCalendarAdvance(Calendar,AW1075,AU1076,"f",,Trigger)</f>
        <v>46938</v>
      </c>
      <c r="AX1076" s="29">
        <f>_xll.qlInterestRateIndexMaturity(IborIndex&amp;Tenor,AW1076,Trigger)</f>
        <v>47030</v>
      </c>
      <c r="AY1076" s="66">
        <f>_xll.qlIndexFixing($Z$5,AV1076,TRUE,Trigger)</f>
        <v>2.1063753384226027E-2</v>
      </c>
      <c r="AZ1076" s="66">
        <f>_xll.qlIndexFixing($BB$1,AV1076,TRUE,Trigger)</f>
        <v>2.0994577170866731E-2</v>
      </c>
      <c r="BA1076" s="188">
        <f t="shared" si="35"/>
        <v>0.69176213359296157</v>
      </c>
    </row>
    <row r="1077" spans="47:53" ht="11.25" customHeight="1" x14ac:dyDescent="0.25">
      <c r="AU1077" s="30" t="s">
        <v>38</v>
      </c>
      <c r="AV1077" s="29">
        <f>_xll.qlInterestRateIndexFixingDate(IborIndex&amp;Tenor,AW1077,Trigger)</f>
        <v>46941</v>
      </c>
      <c r="AW1077" s="29">
        <f>_xll.qlCalendarAdvance(Calendar,AW1076,AU1077,"f",,Trigger)</f>
        <v>46945</v>
      </c>
      <c r="AX1077" s="29">
        <f>_xll.qlInterestRateIndexMaturity(IborIndex&amp;Tenor,AW1077,Trigger)</f>
        <v>47037</v>
      </c>
      <c r="AY1077" s="66">
        <f>_xll.qlIndexFixing($Z$5,AV1077,TRUE,Trigger)</f>
        <v>2.1062766379555859E-2</v>
      </c>
      <c r="AZ1077" s="66">
        <f>_xll.qlIndexFixing($BB$1,AV1077,TRUE,Trigger)</f>
        <v>2.0994730383851638E-2</v>
      </c>
      <c r="BA1077" s="188">
        <f t="shared" si="35"/>
        <v>0.68035995704221475</v>
      </c>
    </row>
    <row r="1078" spans="47:53" ht="11.25" customHeight="1" x14ac:dyDescent="0.25">
      <c r="AU1078" s="30" t="s">
        <v>38</v>
      </c>
      <c r="AV1078" s="29">
        <f>_xll.qlInterestRateIndexFixingDate(IborIndex&amp;Tenor,AW1078,Trigger)</f>
        <v>46948</v>
      </c>
      <c r="AW1078" s="29">
        <f>_xll.qlCalendarAdvance(Calendar,AW1077,AU1078,"f",,Trigger)</f>
        <v>46952</v>
      </c>
      <c r="AX1078" s="29">
        <f>_xll.qlInterestRateIndexMaturity(IborIndex&amp;Tenor,AW1078,Trigger)</f>
        <v>47044</v>
      </c>
      <c r="AY1078" s="66">
        <f>_xll.qlIndexFixing($Z$5,AV1078,TRUE,Trigger)</f>
        <v>2.1062096553106768E-2</v>
      </c>
      <c r="AZ1078" s="66">
        <f>_xll.qlIndexFixing($BB$1,AV1078,TRUE,Trigger)</f>
        <v>2.0994829794602574E-2</v>
      </c>
      <c r="BA1078" s="188">
        <f t="shared" si="35"/>
        <v>0.67266758504193336</v>
      </c>
    </row>
    <row r="1079" spans="47:53" ht="11.25" customHeight="1" x14ac:dyDescent="0.25">
      <c r="AU1079" s="30" t="s">
        <v>38</v>
      </c>
      <c r="AV1079" s="29">
        <f>_xll.qlInterestRateIndexFixingDate(IborIndex&amp;Tenor,AW1079,Trigger)</f>
        <v>46955</v>
      </c>
      <c r="AW1079" s="29">
        <f>_xll.qlCalendarAdvance(Calendar,AW1078,AU1079,"f",,Trigger)</f>
        <v>46959</v>
      </c>
      <c r="AX1079" s="29">
        <f>_xll.qlInterestRateIndexMaturity(IborIndex&amp;Tenor,AW1079,Trigger)</f>
        <v>47051</v>
      </c>
      <c r="AY1079" s="66">
        <f>_xll.qlIndexFixing($Z$5,AV1079,TRUE,Trigger)</f>
        <v>2.1061748273566779E-2</v>
      </c>
      <c r="AZ1079" s="66">
        <f>_xll.qlIndexFixing($BB$1,AV1079,TRUE,Trigger)</f>
        <v>2.0994875403115194E-2</v>
      </c>
      <c r="BA1079" s="188">
        <f t="shared" si="35"/>
        <v>0.66872870451584876</v>
      </c>
    </row>
    <row r="1080" spans="47:53" ht="11.25" customHeight="1" x14ac:dyDescent="0.25">
      <c r="AU1080" s="30" t="s">
        <v>38</v>
      </c>
      <c r="AV1080" s="29">
        <f>_xll.qlInterestRateIndexFixingDate(IborIndex&amp;Tenor,AW1080,Trigger)</f>
        <v>46962</v>
      </c>
      <c r="AW1080" s="29">
        <f>_xll.qlCalendarAdvance(Calendar,AW1079,AU1080,"f",,Trigger)</f>
        <v>46966</v>
      </c>
      <c r="AX1080" s="29">
        <f>_xll.qlInterestRateIndexMaturity(IborIndex&amp;Tenor,AW1080,Trigger)</f>
        <v>47058</v>
      </c>
      <c r="AY1080" s="66">
        <f>_xll.qlIndexFixing($Z$5,AV1080,TRUE,Trigger)</f>
        <v>2.106172592466405E-2</v>
      </c>
      <c r="AZ1080" s="66">
        <f>_xll.qlIndexFixing($BB$1,AV1080,TRUE,Trigger)</f>
        <v>2.0994867209386887E-2</v>
      </c>
      <c r="BA1080" s="188">
        <f t="shared" si="35"/>
        <v>0.66858715277163383</v>
      </c>
    </row>
    <row r="1081" spans="47:53" ht="11.25" customHeight="1" x14ac:dyDescent="0.25">
      <c r="AU1081" s="30" t="s">
        <v>38</v>
      </c>
      <c r="AV1081" s="29">
        <f>_xll.qlInterestRateIndexFixingDate(IborIndex&amp;Tenor,AW1081,Trigger)</f>
        <v>46969</v>
      </c>
      <c r="AW1081" s="29">
        <f>_xll.qlCalendarAdvance(Calendar,AW1080,AU1081,"f",,Trigger)</f>
        <v>46973</v>
      </c>
      <c r="AX1081" s="29">
        <f>_xll.qlInterestRateIndexMaturity(IborIndex&amp;Tenor,AW1081,Trigger)</f>
        <v>47065</v>
      </c>
      <c r="AY1081" s="66">
        <f>_xll.qlIndexFixing($Z$5,AV1081,TRUE,Trigger)</f>
        <v>2.1062033905172972E-2</v>
      </c>
      <c r="AZ1081" s="66">
        <f>_xll.qlIndexFixing($BB$1,AV1081,TRUE,Trigger)</f>
        <v>2.0994805213419399E-2</v>
      </c>
      <c r="BA1081" s="188">
        <f t="shared" si="35"/>
        <v>0.67228691753573599</v>
      </c>
    </row>
    <row r="1082" spans="47:53" ht="11.25" customHeight="1" x14ac:dyDescent="0.25">
      <c r="AU1082" s="30" t="s">
        <v>38</v>
      </c>
      <c r="AV1082" s="29">
        <f>_xll.qlInterestRateIndexFixingDate(IborIndex&amp;Tenor,AW1082,Trigger)</f>
        <v>46976</v>
      </c>
      <c r="AW1082" s="29">
        <f>_xll.qlCalendarAdvance(Calendar,AW1081,AU1082,"f",,Trigger)</f>
        <v>46980</v>
      </c>
      <c r="AX1082" s="29">
        <f>_xll.qlInterestRateIndexMaturity(IborIndex&amp;Tenor,AW1082,Trigger)</f>
        <v>47072</v>
      </c>
      <c r="AY1082" s="66">
        <f>_xll.qlIndexFixing($Z$5,AV1082,TRUE,Trigger)</f>
        <v>2.1062676628916765E-2</v>
      </c>
      <c r="AZ1082" s="66">
        <f>_xll.qlIndexFixing($BB$1,AV1082,TRUE,Trigger)</f>
        <v>2.0994689415212722E-2</v>
      </c>
      <c r="BA1082" s="188">
        <f t="shared" si="35"/>
        <v>0.67987213704042571</v>
      </c>
    </row>
    <row r="1083" spans="47:53" ht="11.25" customHeight="1" x14ac:dyDescent="0.25">
      <c r="AU1083" s="30" t="s">
        <v>38</v>
      </c>
      <c r="AV1083" s="29">
        <f>_xll.qlInterestRateIndexFixingDate(IborIndex&amp;Tenor,AW1083,Trigger)</f>
        <v>46983</v>
      </c>
      <c r="AW1083" s="29">
        <f>_xll.qlCalendarAdvance(Calendar,AW1082,AU1083,"f",,Trigger)</f>
        <v>46987</v>
      </c>
      <c r="AX1083" s="29">
        <f>_xll.qlInterestRateIndexMaturity(IborIndex&amp;Tenor,AW1083,Trigger)</f>
        <v>47079</v>
      </c>
      <c r="AY1083" s="66">
        <f>_xll.qlIndexFixing($Z$5,AV1083,TRUE,Trigger)</f>
        <v>2.1063658524770951E-2</v>
      </c>
      <c r="AZ1083" s="66">
        <f>_xll.qlIndexFixing($BB$1,AV1083,TRUE,Trigger)</f>
        <v>2.0994519814774681E-2</v>
      </c>
      <c r="BA1083" s="188">
        <f t="shared" si="35"/>
        <v>0.69138709996269943</v>
      </c>
    </row>
    <row r="1084" spans="47:53" ht="11.25" customHeight="1" x14ac:dyDescent="0.25">
      <c r="AU1084" s="30" t="s">
        <v>38</v>
      </c>
      <c r="AV1084" s="29">
        <f>_xll.qlInterestRateIndexFixingDate(IborIndex&amp;Tenor,AW1084,Trigger)</f>
        <v>46990</v>
      </c>
      <c r="AW1084" s="29">
        <f>_xll.qlCalendarAdvance(Calendar,AW1083,AU1084,"f",,Trigger)</f>
        <v>46994</v>
      </c>
      <c r="AX1084" s="29">
        <f>_xll.qlInterestRateIndexMaturity(IborIndex&amp;Tenor,AW1084,Trigger)</f>
        <v>47086</v>
      </c>
      <c r="AY1084" s="66">
        <f>_xll.qlIndexFixing($Z$5,AV1084,TRUE,Trigger)</f>
        <v>2.1064984036669454E-2</v>
      </c>
      <c r="AZ1084" s="66">
        <f>_xll.qlIndexFixing($BB$1,AV1084,TRUE,Trigger)</f>
        <v>2.0994296412110487E-2</v>
      </c>
      <c r="BA1084" s="188">
        <f t="shared" si="35"/>
        <v>0.70687624558966877</v>
      </c>
    </row>
    <row r="1085" spans="47:53" ht="11.25" customHeight="1" x14ac:dyDescent="0.25">
      <c r="AU1085" s="30" t="s">
        <v>38</v>
      </c>
      <c r="AV1085" s="29">
        <f>_xll.qlInterestRateIndexFixingDate(IborIndex&amp;Tenor,AW1085,Trigger)</f>
        <v>46997</v>
      </c>
      <c r="AW1085" s="29">
        <f>_xll.qlCalendarAdvance(Calendar,AW1084,AU1085,"f",,Trigger)</f>
        <v>47001</v>
      </c>
      <c r="AX1085" s="29">
        <f>_xll.qlInterestRateIndexMaturity(IborIndex&amp;Tenor,AW1085,Trigger)</f>
        <v>47092</v>
      </c>
      <c r="AY1085" s="66">
        <f>_xll.qlIndexFixing($Z$5,AV1085,TRUE,Trigger)</f>
        <v>2.1065872295833919E-2</v>
      </c>
      <c r="AZ1085" s="66">
        <f>_xll.qlIndexFixing($BB$1,AV1085,TRUE,Trigger)</f>
        <v>2.0993438114891416E-2</v>
      </c>
      <c r="BA1085" s="188">
        <f t="shared" si="35"/>
        <v>0.72434180942503734</v>
      </c>
    </row>
    <row r="1086" spans="47:53" ht="11.25" customHeight="1" x14ac:dyDescent="0.25">
      <c r="AU1086" s="30" t="s">
        <v>38</v>
      </c>
      <c r="AV1086" s="29">
        <f>_xll.qlInterestRateIndexFixingDate(IborIndex&amp;Tenor,AW1086,Trigger)</f>
        <v>47004</v>
      </c>
      <c r="AW1086" s="29">
        <f>_xll.qlCalendarAdvance(Calendar,AW1085,AU1086,"f",,Trigger)</f>
        <v>47008</v>
      </c>
      <c r="AX1086" s="29">
        <f>_xll.qlInterestRateIndexMaturity(IborIndex&amp;Tenor,AW1086,Trigger)</f>
        <v>47099</v>
      </c>
      <c r="AY1086" s="66">
        <f>_xll.qlIndexFixing($Z$5,AV1086,TRUE,Trigger)</f>
        <v>2.1067358925179261E-2</v>
      </c>
      <c r="AZ1086" s="66">
        <f>_xll.qlIndexFixing($BB$1,AV1086,TRUE,Trigger)</f>
        <v>2.0993110969846296E-2</v>
      </c>
      <c r="BA1086" s="188">
        <f t="shared" si="35"/>
        <v>0.74247955332965021</v>
      </c>
    </row>
    <row r="1087" spans="47:53" ht="11.25" customHeight="1" x14ac:dyDescent="0.25">
      <c r="AU1087" s="30" t="s">
        <v>38</v>
      </c>
      <c r="AV1087" s="29">
        <f>_xll.qlInterestRateIndexFixingDate(IborIndex&amp;Tenor,AW1087,Trigger)</f>
        <v>47011</v>
      </c>
      <c r="AW1087" s="29">
        <f>_xll.qlCalendarAdvance(Calendar,AW1086,AU1087,"f",,Trigger)</f>
        <v>47015</v>
      </c>
      <c r="AX1087" s="29">
        <f>_xll.qlInterestRateIndexMaturity(IborIndex&amp;Tenor,AW1087,Trigger)</f>
        <v>47106</v>
      </c>
      <c r="AY1087" s="66">
        <f>_xll.qlIndexFixing($Z$5,AV1087,TRUE,Trigger)</f>
        <v>2.1068683525048169E-2</v>
      </c>
      <c r="AZ1087" s="66">
        <f>_xll.qlIndexFixing($BB$1,AV1087,TRUE,Trigger)</f>
        <v>2.0992730025736633E-2</v>
      </c>
      <c r="BA1087" s="188">
        <f t="shared" si="35"/>
        <v>0.75953499311536699</v>
      </c>
    </row>
    <row r="1088" spans="47:53" ht="11.25" customHeight="1" x14ac:dyDescent="0.25">
      <c r="AU1088" s="30" t="s">
        <v>38</v>
      </c>
      <c r="AV1088" s="29">
        <f>_xll.qlInterestRateIndexFixingDate(IborIndex&amp;Tenor,AW1088,Trigger)</f>
        <v>47018</v>
      </c>
      <c r="AW1088" s="29">
        <f>_xll.qlCalendarAdvance(Calendar,AW1087,AU1088,"f",,Trigger)</f>
        <v>47022</v>
      </c>
      <c r="AX1088" s="29">
        <f>_xll.qlInterestRateIndexMaturity(IborIndex&amp;Tenor,AW1088,Trigger)</f>
        <v>47114</v>
      </c>
      <c r="AY1088" s="66">
        <f>_xll.qlIndexFixing($Z$5,AV1088,TRUE,Trigger)</f>
        <v>2.107051274854907E-2</v>
      </c>
      <c r="AZ1088" s="66">
        <f>_xll.qlIndexFixing($BB$1,AV1088,TRUE,Trigger)</f>
        <v>2.0992864779412878E-2</v>
      </c>
      <c r="BA1088" s="188">
        <f t="shared" si="35"/>
        <v>0.77647969136191564</v>
      </c>
    </row>
    <row r="1089" spans="47:53" ht="11.25" customHeight="1" x14ac:dyDescent="0.25">
      <c r="AU1089" s="30" t="s">
        <v>38</v>
      </c>
      <c r="AV1089" s="29">
        <f>_xll.qlInterestRateIndexFixingDate(IborIndex&amp;Tenor,AW1089,Trigger)</f>
        <v>47025</v>
      </c>
      <c r="AW1089" s="29">
        <f>_xll.qlCalendarAdvance(Calendar,AW1088,AU1089,"f",,Trigger)</f>
        <v>47029</v>
      </c>
      <c r="AX1089" s="29">
        <f>_xll.qlInterestRateIndexMaturity(IborIndex&amp;Tenor,AW1089,Trigger)</f>
        <v>47121</v>
      </c>
      <c r="AY1089" s="66">
        <f>_xll.qlIndexFixing($Z$5,AV1089,TRUE,Trigger)</f>
        <v>2.1071500679853659E-2</v>
      </c>
      <c r="AZ1089" s="66">
        <f>_xll.qlIndexFixing($BB$1,AV1089,TRUE,Trigger)</f>
        <v>2.0992372365801253E-2</v>
      </c>
      <c r="BA1089" s="188">
        <f t="shared" si="35"/>
        <v>0.79128314052406834</v>
      </c>
    </row>
    <row r="1090" spans="47:53" ht="11.25" customHeight="1" x14ac:dyDescent="0.25">
      <c r="AU1090" s="30" t="s">
        <v>38</v>
      </c>
      <c r="AV1090" s="29">
        <f>_xll.qlInterestRateIndexFixingDate(IborIndex&amp;Tenor,AW1090,Trigger)</f>
        <v>47032</v>
      </c>
      <c r="AW1090" s="29">
        <f>_xll.qlCalendarAdvance(Calendar,AW1089,AU1090,"f",,Trigger)</f>
        <v>47036</v>
      </c>
      <c r="AX1090" s="29">
        <f>_xll.qlInterestRateIndexMaturity(IborIndex&amp;Tenor,AW1090,Trigger)</f>
        <v>47128</v>
      </c>
      <c r="AY1090" s="66">
        <f>_xll.qlIndexFixing($Z$5,AV1090,TRUE,Trigger)</f>
        <v>2.1072325565411779E-2</v>
      </c>
      <c r="AZ1090" s="66">
        <f>_xll.qlIndexFixing($BB$1,AV1090,TRUE,Trigger)</f>
        <v>2.0991826150052972E-2</v>
      </c>
      <c r="BA1090" s="188">
        <f t="shared" si="35"/>
        <v>0.80499415358807613</v>
      </c>
    </row>
    <row r="1091" spans="47:53" ht="11.25" customHeight="1" x14ac:dyDescent="0.25">
      <c r="AU1091" s="30" t="s">
        <v>38</v>
      </c>
      <c r="AV1091" s="29">
        <f>_xll.qlInterestRateIndexFixingDate(IborIndex&amp;Tenor,AW1091,Trigger)</f>
        <v>47039</v>
      </c>
      <c r="AW1091" s="29">
        <f>_xll.qlCalendarAdvance(Calendar,AW1090,AU1091,"f",,Trigger)</f>
        <v>47043</v>
      </c>
      <c r="AX1091" s="29">
        <f>_xll.qlInterestRateIndexMaturity(IborIndex&amp;Tenor,AW1091,Trigger)</f>
        <v>47135</v>
      </c>
      <c r="AY1091" s="66">
        <f>_xll.qlIndexFixing($Z$5,AV1091,TRUE,Trigger)</f>
        <v>2.1072987077460397E-2</v>
      </c>
      <c r="AZ1091" s="66">
        <f>_xll.qlIndexFixing($BB$1,AV1091,TRUE,Trigger)</f>
        <v>2.099122613218888E-2</v>
      </c>
      <c r="BA1091" s="188">
        <f t="shared" ref="BA1091:BA1154" si="36">(AY1091-AZ1091)*10000</f>
        <v>0.81760945271517471</v>
      </c>
    </row>
    <row r="1092" spans="47:53" ht="11.25" customHeight="1" x14ac:dyDescent="0.25">
      <c r="AU1092" s="30" t="s">
        <v>38</v>
      </c>
      <c r="AV1092" s="29">
        <f>_xll.qlInterestRateIndexFixingDate(IborIndex&amp;Tenor,AW1092,Trigger)</f>
        <v>47046</v>
      </c>
      <c r="AW1092" s="29">
        <f>_xll.qlCalendarAdvance(Calendar,AW1091,AU1092,"f",,Trigger)</f>
        <v>47050</v>
      </c>
      <c r="AX1092" s="29">
        <f>_xll.qlInterestRateIndexMaturity(IborIndex&amp;Tenor,AW1092,Trigger)</f>
        <v>47142</v>
      </c>
      <c r="AY1092" s="66">
        <f>_xll.qlIndexFixing($Z$5,AV1092,TRUE,Trigger)</f>
        <v>2.1073484888259934E-2</v>
      </c>
      <c r="AZ1092" s="66">
        <f>_xll.qlIndexFixing($BB$1,AV1092,TRUE,Trigger)</f>
        <v>2.0990572312233315E-2</v>
      </c>
      <c r="BA1092" s="188">
        <f t="shared" si="36"/>
        <v>0.82912576026619722</v>
      </c>
    </row>
    <row r="1093" spans="47:53" ht="11.25" customHeight="1" x14ac:dyDescent="0.25">
      <c r="AU1093" s="30" t="s">
        <v>38</v>
      </c>
      <c r="AV1093" s="29">
        <f>_xll.qlInterestRateIndexFixingDate(IborIndex&amp;Tenor,AW1093,Trigger)</f>
        <v>47053</v>
      </c>
      <c r="AW1093" s="29">
        <f>_xll.qlCalendarAdvance(Calendar,AW1092,AU1093,"f",,Trigger)</f>
        <v>47057</v>
      </c>
      <c r="AX1093" s="29">
        <f>_xll.qlInterestRateIndexMaturity(IborIndex&amp;Tenor,AW1093,Trigger)</f>
        <v>47149</v>
      </c>
      <c r="AY1093" s="66">
        <f>_xll.qlIndexFixing($Z$5,AV1093,TRUE,Trigger)</f>
        <v>2.1073818670088198E-2</v>
      </c>
      <c r="AZ1093" s="66">
        <f>_xll.qlIndexFixing($BB$1,AV1093,TRUE,Trigger)</f>
        <v>2.0989864690215809E-2</v>
      </c>
      <c r="BA1093" s="188">
        <f t="shared" si="36"/>
        <v>0.83953979872389284</v>
      </c>
    </row>
    <row r="1094" spans="47:53" ht="11.25" customHeight="1" x14ac:dyDescent="0.25">
      <c r="AU1094" s="30" t="s">
        <v>38</v>
      </c>
      <c r="AV1094" s="29">
        <f>_xll.qlInterestRateIndexFixingDate(IborIndex&amp;Tenor,AW1094,Trigger)</f>
        <v>47060</v>
      </c>
      <c r="AW1094" s="29">
        <f>_xll.qlCalendarAdvance(Calendar,AW1093,AU1094,"f",,Trigger)</f>
        <v>47064</v>
      </c>
      <c r="AX1094" s="29">
        <f>_xll.qlInterestRateIndexMaturity(IborIndex&amp;Tenor,AW1094,Trigger)</f>
        <v>47156</v>
      </c>
      <c r="AY1094" s="66">
        <f>_xll.qlIndexFixing($Z$5,AV1094,TRUE,Trigger)</f>
        <v>2.1073988095244713E-2</v>
      </c>
      <c r="AZ1094" s="66">
        <f>_xll.qlIndexFixing($BB$1,AV1094,TRUE,Trigger)</f>
        <v>2.0989103266162434E-2</v>
      </c>
      <c r="BA1094" s="188">
        <f t="shared" si="36"/>
        <v>0.84884829082278879</v>
      </c>
    </row>
    <row r="1095" spans="47:53" ht="11.25" customHeight="1" x14ac:dyDescent="0.25">
      <c r="AU1095" s="30" t="s">
        <v>38</v>
      </c>
      <c r="AV1095" s="29">
        <f>_xll.qlInterestRateIndexFixingDate(IborIndex&amp;Tenor,AW1095,Trigger)</f>
        <v>47067</v>
      </c>
      <c r="AW1095" s="29">
        <f>_xll.qlCalendarAdvance(Calendar,AW1094,AU1095,"f",,Trigger)</f>
        <v>47071</v>
      </c>
      <c r="AX1095" s="29">
        <f>_xll.qlInterestRateIndexMaturity(IborIndex&amp;Tenor,AW1095,Trigger)</f>
        <v>47163</v>
      </c>
      <c r="AY1095" s="66">
        <f>_xll.qlIndexFixing($Z$5,AV1095,TRUE,Trigger)</f>
        <v>2.1073992836049851E-2</v>
      </c>
      <c r="AZ1095" s="66">
        <f>_xll.qlIndexFixing($BB$1,AV1095,TRUE,Trigger)</f>
        <v>2.098828804010534E-2</v>
      </c>
      <c r="BA1095" s="188">
        <f t="shared" si="36"/>
        <v>0.85704795944510637</v>
      </c>
    </row>
    <row r="1096" spans="47:53" ht="11.25" customHeight="1" x14ac:dyDescent="0.25">
      <c r="AU1096" s="30" t="s">
        <v>38</v>
      </c>
      <c r="AV1096" s="29">
        <f>_xll.qlInterestRateIndexFixingDate(IborIndex&amp;Tenor,AW1096,Trigger)</f>
        <v>47074</v>
      </c>
      <c r="AW1096" s="29">
        <f>_xll.qlCalendarAdvance(Calendar,AW1095,AU1096,"f",,Trigger)</f>
        <v>47078</v>
      </c>
      <c r="AX1096" s="29">
        <f>_xll.qlInterestRateIndexMaturity(IborIndex&amp;Tenor,AW1096,Trigger)</f>
        <v>47170</v>
      </c>
      <c r="AY1096" s="66">
        <f>_xll.qlIndexFixing($Z$5,AV1096,TRUE,Trigger)</f>
        <v>2.1073832564843981E-2</v>
      </c>
      <c r="AZ1096" s="66">
        <f>_xll.qlIndexFixing($BB$1,AV1096,TRUE,Trigger)</f>
        <v>2.0987419012077541E-2</v>
      </c>
      <c r="BA1096" s="188">
        <f t="shared" si="36"/>
        <v>0.86413552766440715</v>
      </c>
    </row>
    <row r="1097" spans="47:53" ht="11.25" customHeight="1" x14ac:dyDescent="0.25">
      <c r="AU1097" s="30" t="s">
        <v>38</v>
      </c>
      <c r="AV1097" s="29">
        <f>_xll.qlInterestRateIndexFixingDate(IborIndex&amp;Tenor,AW1097,Trigger)</f>
        <v>47081</v>
      </c>
      <c r="AW1097" s="29">
        <f>_xll.qlCalendarAdvance(Calendar,AW1096,AU1097,"f",,Trigger)</f>
        <v>47085</v>
      </c>
      <c r="AX1097" s="29">
        <f>_xll.qlInterestRateIndexMaturity(IborIndex&amp;Tenor,AW1097,Trigger)</f>
        <v>47177</v>
      </c>
      <c r="AY1097" s="66">
        <f>_xll.qlIndexFixing($Z$5,AV1097,TRUE,Trigger)</f>
        <v>2.1073506953988311E-2</v>
      </c>
      <c r="AZ1097" s="66">
        <f>_xll.qlIndexFixing($BB$1,AV1097,TRUE,Trigger)</f>
        <v>2.0986496182117266E-2</v>
      </c>
      <c r="BA1097" s="188">
        <f t="shared" si="36"/>
        <v>0.87010771871044723</v>
      </c>
    </row>
    <row r="1098" spans="47:53" ht="11.25" customHeight="1" x14ac:dyDescent="0.25">
      <c r="AU1098" s="30" t="s">
        <v>38</v>
      </c>
      <c r="AV1098" s="29">
        <f>_xll.qlInterestRateIndexFixingDate(IborIndex&amp;Tenor,AW1098,Trigger)</f>
        <v>47088</v>
      </c>
      <c r="AW1098" s="29">
        <f>_xll.qlCalendarAdvance(Calendar,AW1097,AU1098,"f",,Trigger)</f>
        <v>47092</v>
      </c>
      <c r="AX1098" s="29">
        <f>_xll.qlInterestRateIndexMaturity(IborIndex&amp;Tenor,AW1098,Trigger)</f>
        <v>47182</v>
      </c>
      <c r="AY1098" s="66">
        <f>_xll.qlIndexFixing($Z$5,AV1098,TRUE,Trigger)</f>
        <v>2.1071916086310871E-2</v>
      </c>
      <c r="AZ1098" s="66">
        <f>_xll.qlIndexFixing($BB$1,AV1098,TRUE,Trigger)</f>
        <v>2.0984457914748234E-2</v>
      </c>
      <c r="BA1098" s="188">
        <f t="shared" si="36"/>
        <v>0.87458171562637688</v>
      </c>
    </row>
    <row r="1099" spans="47:53" ht="11.25" customHeight="1" x14ac:dyDescent="0.25">
      <c r="AU1099" s="30" t="s">
        <v>38</v>
      </c>
      <c r="AV1099" s="29">
        <f>_xll.qlInterestRateIndexFixingDate(IborIndex&amp;Tenor,AW1099,Trigger)</f>
        <v>47095</v>
      </c>
      <c r="AW1099" s="29">
        <f>_xll.qlCalendarAdvance(Calendar,AW1098,AU1099,"f",,Trigger)</f>
        <v>47099</v>
      </c>
      <c r="AX1099" s="29">
        <f>_xll.qlInterestRateIndexMaturity(IborIndex&amp;Tenor,AW1099,Trigger)</f>
        <v>47189</v>
      </c>
      <c r="AY1099" s="66">
        <f>_xll.qlIndexFixing($Z$5,AV1099,TRUE,Trigger)</f>
        <v>2.1071282722293638E-2</v>
      </c>
      <c r="AZ1099" s="66">
        <f>_xll.qlIndexFixing($BB$1,AV1099,TRUE,Trigger)</f>
        <v>2.098343528591684E-2</v>
      </c>
      <c r="BA1099" s="188">
        <f t="shared" si="36"/>
        <v>0.87847436376797816</v>
      </c>
    </row>
    <row r="1100" spans="47:53" ht="11.25" customHeight="1" x14ac:dyDescent="0.25">
      <c r="AU1100" s="30" t="s">
        <v>38</v>
      </c>
      <c r="AV1100" s="29">
        <f>_xll.qlInterestRateIndexFixingDate(IborIndex&amp;Tenor,AW1100,Trigger)</f>
        <v>47102</v>
      </c>
      <c r="AW1100" s="29">
        <f>_xll.qlCalendarAdvance(Calendar,AW1099,AU1100,"f",,Trigger)</f>
        <v>47106</v>
      </c>
      <c r="AX1100" s="29">
        <f>_xll.qlInterestRateIndexMaturity(IborIndex&amp;Tenor,AW1100,Trigger)</f>
        <v>47196</v>
      </c>
      <c r="AY1100" s="66">
        <f>_xll.qlIndexFixing($Z$5,AV1100,TRUE,Trigger)</f>
        <v>2.1070483102040072E-2</v>
      </c>
      <c r="AZ1100" s="66">
        <f>_xll.qlIndexFixing($BB$1,AV1100,TRUE,Trigger)</f>
        <v>2.0982358861514783E-2</v>
      </c>
      <c r="BA1100" s="188">
        <f t="shared" si="36"/>
        <v>0.8812424052528911</v>
      </c>
    </row>
    <row r="1101" spans="47:53" ht="11.25" customHeight="1" x14ac:dyDescent="0.25">
      <c r="AU1101" s="30" t="s">
        <v>38</v>
      </c>
      <c r="AV1101" s="29">
        <f>_xll.qlInterestRateIndexFixingDate(IborIndex&amp;Tenor,AW1101,Trigger)</f>
        <v>47108</v>
      </c>
      <c r="AW1101" s="29">
        <f>_xll.qlCalendarAdvance(Calendar,AW1100,AU1101,"f",,Trigger)</f>
        <v>47114</v>
      </c>
      <c r="AX1101" s="29">
        <f>_xll.qlInterestRateIndexMaturity(IborIndex&amp;Tenor,AW1101,Trigger)</f>
        <v>47204</v>
      </c>
      <c r="AY1101" s="66">
        <f>_xll.qlIndexFixing($Z$5,AV1101,TRUE,Trigger)</f>
        <v>2.1069365251111805E-2</v>
      </c>
      <c r="AZ1101" s="66">
        <f>_xll.qlIndexFixing($BB$1,AV1101,TRUE,Trigger)</f>
        <v>2.0981062790124128E-2</v>
      </c>
      <c r="BA1101" s="188">
        <f t="shared" si="36"/>
        <v>0.88302460987677023</v>
      </c>
    </row>
    <row r="1102" spans="47:53" ht="11.25" customHeight="1" x14ac:dyDescent="0.25">
      <c r="AU1102" s="30" t="s">
        <v>38</v>
      </c>
      <c r="AV1102" s="29">
        <f>_xll.qlInterestRateIndexFixingDate(IborIndex&amp;Tenor,AW1102,Trigger)</f>
        <v>47116</v>
      </c>
      <c r="AW1102" s="29">
        <f>_xll.qlCalendarAdvance(Calendar,AW1101,AU1102,"f",,Trigger)</f>
        <v>47121</v>
      </c>
      <c r="AX1102" s="29">
        <f>_xll.qlInterestRateIndexMaturity(IborIndex&amp;Tenor,AW1102,Trigger)</f>
        <v>47211</v>
      </c>
      <c r="AY1102" s="66">
        <f>_xll.qlIndexFixing($Z$5,AV1102,TRUE,Trigger)</f>
        <v>2.1068208264641619E-2</v>
      </c>
      <c r="AZ1102" s="66">
        <f>_xll.qlIndexFixing($BB$1,AV1102,TRUE,Trigger)</f>
        <v>2.0979871089646274E-2</v>
      </c>
      <c r="BA1102" s="188">
        <f t="shared" si="36"/>
        <v>0.88337174995345435</v>
      </c>
    </row>
    <row r="1103" spans="47:53" ht="11.25" customHeight="1" x14ac:dyDescent="0.25">
      <c r="AU1103" s="30" t="s">
        <v>38</v>
      </c>
      <c r="AV1103" s="29">
        <f>_xll.qlInterestRateIndexFixingDate(IborIndex&amp;Tenor,AW1103,Trigger)</f>
        <v>47126</v>
      </c>
      <c r="AW1103" s="29">
        <f>_xll.qlCalendarAdvance(Calendar,AW1102,AU1103,"f",,Trigger)</f>
        <v>47128</v>
      </c>
      <c r="AX1103" s="29">
        <f>_xll.qlInterestRateIndexMaturity(IborIndex&amp;Tenor,AW1103,Trigger)</f>
        <v>47218</v>
      </c>
      <c r="AY1103" s="66">
        <f>_xll.qlIndexFixing($Z$5,AV1103,TRUE,Trigger)</f>
        <v>2.1066883992651775E-2</v>
      </c>
      <c r="AZ1103" s="66">
        <f>_xll.qlIndexFixing($BB$1,AV1103,TRUE,Trigger)</f>
        <v>2.0978625593738087E-2</v>
      </c>
      <c r="BA1103" s="188">
        <f t="shared" si="36"/>
        <v>0.88258398913687586</v>
      </c>
    </row>
    <row r="1104" spans="47:53" ht="11.25" customHeight="1" x14ac:dyDescent="0.25">
      <c r="AU1104" s="30" t="s">
        <v>38</v>
      </c>
      <c r="AV1104" s="29">
        <f>_xll.qlInterestRateIndexFixingDate(IborIndex&amp;Tenor,AW1104,Trigger)</f>
        <v>47133</v>
      </c>
      <c r="AW1104" s="29">
        <f>_xll.qlCalendarAdvance(Calendar,AW1103,AU1104,"f",,Trigger)</f>
        <v>47135</v>
      </c>
      <c r="AX1104" s="29">
        <f>_xll.qlInterestRateIndexMaturity(IborIndex&amp;Tenor,AW1104,Trigger)</f>
        <v>47225</v>
      </c>
      <c r="AY1104" s="66">
        <f>_xll.qlIndexFixing($Z$5,AV1104,TRUE,Trigger)</f>
        <v>2.1065392107686876E-2</v>
      </c>
      <c r="AZ1104" s="66">
        <f>_xll.qlIndexFixing($BB$1,AV1104,TRUE,Trigger)</f>
        <v>2.0977326302451971E-2</v>
      </c>
      <c r="BA1104" s="188">
        <f t="shared" si="36"/>
        <v>0.88065805234904815</v>
      </c>
    </row>
    <row r="1105" spans="47:53" ht="11.25" customHeight="1" x14ac:dyDescent="0.25">
      <c r="AU1105" s="30" t="s">
        <v>38</v>
      </c>
      <c r="AV1105" s="29">
        <f>_xll.qlInterestRateIndexFixingDate(IborIndex&amp;Tenor,AW1105,Trigger)</f>
        <v>47140</v>
      </c>
      <c r="AW1105" s="29">
        <f>_xll.qlCalendarAdvance(Calendar,AW1104,AU1105,"f",,Trigger)</f>
        <v>47142</v>
      </c>
      <c r="AX1105" s="29">
        <f>_xll.qlInterestRateIndexMaturity(IborIndex&amp;Tenor,AW1105,Trigger)</f>
        <v>47232</v>
      </c>
      <c r="AY1105" s="66">
        <f>_xll.qlIndexFixing($Z$5,AV1105,TRUE,Trigger)</f>
        <v>2.1063732282316394E-2</v>
      </c>
      <c r="AZ1105" s="66">
        <f>_xll.qlIndexFixing($BB$1,AV1105,TRUE,Trigger)</f>
        <v>2.0975973215839439E-2</v>
      </c>
      <c r="BA1105" s="188">
        <f t="shared" si="36"/>
        <v>0.87759066476955638</v>
      </c>
    </row>
    <row r="1106" spans="47:53" ht="11.25" customHeight="1" x14ac:dyDescent="0.25">
      <c r="AU1106" s="30" t="s">
        <v>38</v>
      </c>
      <c r="AV1106" s="29">
        <f>_xll.qlInterestRateIndexFixingDate(IborIndex&amp;Tenor,AW1106,Trigger)</f>
        <v>47147</v>
      </c>
      <c r="AW1106" s="29">
        <f>_xll.qlCalendarAdvance(Calendar,AW1105,AU1106,"f",,Trigger)</f>
        <v>47149</v>
      </c>
      <c r="AX1106" s="29">
        <f>_xll.qlInterestRateIndexMaturity(IborIndex&amp;Tenor,AW1106,Trigger)</f>
        <v>47238</v>
      </c>
      <c r="AY1106" s="66">
        <f>_xll.qlIndexFixing($Z$5,AV1106,TRUE,Trigger)</f>
        <v>2.1061450977774347E-2</v>
      </c>
      <c r="AZ1106" s="66">
        <f>_xll.qlIndexFixing($BB$1,AV1106,TRUE,Trigger)</f>
        <v>2.0974066851166394E-2</v>
      </c>
      <c r="BA1106" s="188">
        <f t="shared" si="36"/>
        <v>0.87384126607952672</v>
      </c>
    </row>
    <row r="1107" spans="47:53" ht="11.25" customHeight="1" x14ac:dyDescent="0.25">
      <c r="AU1107" s="30" t="s">
        <v>38</v>
      </c>
      <c r="AV1107" s="29">
        <f>_xll.qlInterestRateIndexFixingDate(IborIndex&amp;Tenor,AW1107,Trigger)</f>
        <v>47154</v>
      </c>
      <c r="AW1107" s="29">
        <f>_xll.qlCalendarAdvance(Calendar,AW1106,AU1107,"f",,Trigger)</f>
        <v>47156</v>
      </c>
      <c r="AX1107" s="29">
        <f>_xll.qlInterestRateIndexMaturity(IborIndex&amp;Tenor,AW1107,Trigger)</f>
        <v>47245</v>
      </c>
      <c r="AY1107" s="66">
        <f>_xll.qlIndexFixing($Z$5,AV1107,TRUE,Trigger)</f>
        <v>2.1059466508396307E-2</v>
      </c>
      <c r="AZ1107" s="66">
        <f>_xll.qlIndexFixing($BB$1,AV1107,TRUE,Trigger)</f>
        <v>2.0972610101229538E-2</v>
      </c>
      <c r="BA1107" s="188">
        <f t="shared" si="36"/>
        <v>0.8685640716676879</v>
      </c>
    </row>
    <row r="1108" spans="47:53" ht="11.25" customHeight="1" x14ac:dyDescent="0.25">
      <c r="AU1108" s="30" t="s">
        <v>38</v>
      </c>
      <c r="AV1108" s="29">
        <f>_xll.qlInterestRateIndexFixingDate(IborIndex&amp;Tenor,AW1108,Trigger)</f>
        <v>47161</v>
      </c>
      <c r="AW1108" s="29">
        <f>_xll.qlCalendarAdvance(Calendar,AW1107,AU1108,"f",,Trigger)</f>
        <v>47163</v>
      </c>
      <c r="AX1108" s="29">
        <f>_xll.qlInterestRateIndexMaturity(IborIndex&amp;Tenor,AW1108,Trigger)</f>
        <v>47252</v>
      </c>
      <c r="AY1108" s="66">
        <f>_xll.qlIndexFixing($Z$5,AV1108,TRUE,Trigger)</f>
        <v>2.105731314966543E-2</v>
      </c>
      <c r="AZ1108" s="66">
        <f>_xll.qlIndexFixing($BB$1,AV1108,TRUE,Trigger)</f>
        <v>2.0971099559251295E-2</v>
      </c>
      <c r="BA1108" s="188">
        <f t="shared" si="36"/>
        <v>0.86213590414135899</v>
      </c>
    </row>
    <row r="1109" spans="47:53" ht="11.25" customHeight="1" x14ac:dyDescent="0.25">
      <c r="AU1109" s="30" t="s">
        <v>38</v>
      </c>
      <c r="AV1109" s="29">
        <f>_xll.qlInterestRateIndexFixingDate(IborIndex&amp;Tenor,AW1109,Trigger)</f>
        <v>47168</v>
      </c>
      <c r="AW1109" s="29">
        <f>_xll.qlCalendarAdvance(Calendar,AW1108,AU1109,"f",,Trigger)</f>
        <v>47170</v>
      </c>
      <c r="AX1109" s="29">
        <f>_xll.qlInterestRateIndexMaturity(IborIndex&amp;Tenor,AW1109,Trigger)</f>
        <v>47259</v>
      </c>
      <c r="AY1109" s="66">
        <f>_xll.qlIndexFixing($Z$5,AV1109,TRUE,Trigger)</f>
        <v>2.1054990574248943E-2</v>
      </c>
      <c r="AZ1109" s="66">
        <f>_xll.qlIndexFixing($BB$1,AV1109,TRUE,Trigger)</f>
        <v>2.096953522529095E-2</v>
      </c>
      <c r="BA1109" s="188">
        <f t="shared" si="36"/>
        <v>0.85455348957992616</v>
      </c>
    </row>
    <row r="1110" spans="47:53" ht="11.25" customHeight="1" x14ac:dyDescent="0.25">
      <c r="AU1110" s="30" t="s">
        <v>38</v>
      </c>
      <c r="AV1110" s="29">
        <f>_xll.qlInterestRateIndexFixingDate(IborIndex&amp;Tenor,AW1110,Trigger)</f>
        <v>47175</v>
      </c>
      <c r="AW1110" s="29">
        <f>_xll.qlCalendarAdvance(Calendar,AW1109,AU1110,"f",,Trigger)</f>
        <v>47177</v>
      </c>
      <c r="AX1110" s="29">
        <f>_xll.qlInterestRateIndexMaturity(IborIndex&amp;Tenor,AW1110,Trigger)</f>
        <v>47269</v>
      </c>
      <c r="AY1110" s="66">
        <f>_xll.qlIndexFixing($Z$5,AV1110,TRUE,Trigger)</f>
        <v>2.1053707370927398E-2</v>
      </c>
      <c r="AZ1110" s="66">
        <f>_xll.qlIndexFixing($BB$1,AV1110,TRUE,Trigger)</f>
        <v>2.0969367294767022E-2</v>
      </c>
      <c r="BA1110" s="188">
        <f t="shared" si="36"/>
        <v>0.84340076160375332</v>
      </c>
    </row>
    <row r="1111" spans="47:53" ht="11.25" customHeight="1" x14ac:dyDescent="0.25">
      <c r="AU1111" s="30" t="s">
        <v>38</v>
      </c>
      <c r="AV1111" s="29">
        <f>_xll.qlInterestRateIndexFixingDate(IborIndex&amp;Tenor,AW1111,Trigger)</f>
        <v>47182</v>
      </c>
      <c r="AW1111" s="29">
        <f>_xll.qlCalendarAdvance(Calendar,AW1110,AU1111,"f",,Trigger)</f>
        <v>47184</v>
      </c>
      <c r="AX1111" s="29">
        <f>_xll.qlInterestRateIndexMaturity(IborIndex&amp;Tenor,AW1111,Trigger)</f>
        <v>47276</v>
      </c>
      <c r="AY1111" s="66">
        <f>_xll.qlIndexFixing($Z$5,AV1111,TRUE,Trigger)</f>
        <v>2.105100831325004E-2</v>
      </c>
      <c r="AZ1111" s="66">
        <f>_xll.qlIndexFixing($BB$1,AV1111,TRUE,Trigger)</f>
        <v>2.0967683556824039E-2</v>
      </c>
      <c r="BA1111" s="188">
        <f t="shared" si="36"/>
        <v>0.83324756426000901</v>
      </c>
    </row>
    <row r="1112" spans="47:53" ht="11.25" customHeight="1" x14ac:dyDescent="0.25">
      <c r="AU1112" s="30" t="s">
        <v>38</v>
      </c>
      <c r="AV1112" s="29">
        <f>_xll.qlInterestRateIndexFixingDate(IborIndex&amp;Tenor,AW1112,Trigger)</f>
        <v>47189</v>
      </c>
      <c r="AW1112" s="29">
        <f>_xll.qlCalendarAdvance(Calendar,AW1111,AU1112,"f",,Trigger)</f>
        <v>47191</v>
      </c>
      <c r="AX1112" s="29">
        <f>_xll.qlInterestRateIndexMaturity(IborIndex&amp;Tenor,AW1112,Trigger)</f>
        <v>47283</v>
      </c>
      <c r="AY1112" s="66">
        <f>_xll.qlIndexFixing($Z$5,AV1112,TRUE,Trigger)</f>
        <v>2.1048138957172953E-2</v>
      </c>
      <c r="AZ1112" s="66">
        <f>_xll.qlIndexFixing($BB$1,AV1112,TRUE,Trigger)</f>
        <v>2.0965946017755765E-2</v>
      </c>
      <c r="BA1112" s="188">
        <f t="shared" si="36"/>
        <v>0.82192939417188171</v>
      </c>
    </row>
    <row r="1113" spans="47:53" ht="11.25" customHeight="1" x14ac:dyDescent="0.25">
      <c r="AU1113" s="30" t="s">
        <v>38</v>
      </c>
      <c r="AV1113" s="29">
        <f>_xll.qlInterestRateIndexFixingDate(IborIndex&amp;Tenor,AW1113,Trigger)</f>
        <v>47196</v>
      </c>
      <c r="AW1113" s="29">
        <f>_xll.qlCalendarAdvance(Calendar,AW1112,AU1113,"f",,Trigger)</f>
        <v>47198</v>
      </c>
      <c r="AX1113" s="29">
        <f>_xll.qlInterestRateIndexMaturity(IborIndex&amp;Tenor,AW1113,Trigger)</f>
        <v>47290</v>
      </c>
      <c r="AY1113" s="66">
        <f>_xll.qlIndexFixing($Z$5,AV1113,TRUE,Trigger)</f>
        <v>2.1045098975414456E-2</v>
      </c>
      <c r="AZ1113" s="66">
        <f>_xll.qlIndexFixing($BB$1,AV1113,TRUE,Trigger)</f>
        <v>2.096415467763257E-2</v>
      </c>
      <c r="BA1113" s="188">
        <f t="shared" si="36"/>
        <v>0.8094429778188541</v>
      </c>
    </row>
    <row r="1114" spans="47:53" ht="11.25" customHeight="1" x14ac:dyDescent="0.25">
      <c r="AU1114" s="30" t="s">
        <v>38</v>
      </c>
      <c r="AV1114" s="29">
        <f>_xll.qlInterestRateIndexFixingDate(IborIndex&amp;Tenor,AW1114,Trigger)</f>
        <v>47203</v>
      </c>
      <c r="AW1114" s="29">
        <f>_xll.qlCalendarAdvance(Calendar,AW1113,AU1114,"f",,Trigger)</f>
        <v>47205</v>
      </c>
      <c r="AX1114" s="29">
        <f>_xll.qlInterestRateIndexMaturity(IborIndex&amp;Tenor,AW1114,Trigger)</f>
        <v>47297</v>
      </c>
      <c r="AY1114" s="66">
        <f>_xll.qlIndexFixing($Z$5,AV1114,TRUE,Trigger)</f>
        <v>2.1041888040711113E-2</v>
      </c>
      <c r="AZ1114" s="66">
        <f>_xll.qlIndexFixing($BB$1,AV1114,TRUE,Trigger)</f>
        <v>2.0962309536530922E-2</v>
      </c>
      <c r="BA1114" s="188">
        <f t="shared" si="36"/>
        <v>0.79578504180190945</v>
      </c>
    </row>
    <row r="1115" spans="47:53" ht="11.25" customHeight="1" x14ac:dyDescent="0.25">
      <c r="AU1115" s="30" t="s">
        <v>38</v>
      </c>
      <c r="AV1115" s="29">
        <f>_xll.qlInterestRateIndexFixingDate(IborIndex&amp;Tenor,AW1115,Trigger)</f>
        <v>47206</v>
      </c>
      <c r="AW1115" s="29">
        <f>_xll.qlCalendarAdvance(Calendar,AW1114,AU1115,"f",,Trigger)</f>
        <v>47212</v>
      </c>
      <c r="AX1115" s="29">
        <f>_xll.qlInterestRateIndexMaturity(IborIndex&amp;Tenor,AW1115,Trigger)</f>
        <v>47303</v>
      </c>
      <c r="AY1115" s="66">
        <f>_xll.qlIndexFixing($Z$5,AV1115,TRUE,Trigger)</f>
        <v>2.1038166147346372E-2</v>
      </c>
      <c r="AZ1115" s="66">
        <f>_xll.qlIndexFixing($BB$1,AV1115,TRUE,Trigger)</f>
        <v>2.095994728680085E-2</v>
      </c>
      <c r="BA1115" s="188">
        <f t="shared" si="36"/>
        <v>0.78218860545521685</v>
      </c>
    </row>
    <row r="1116" spans="47:53" ht="11.25" customHeight="1" x14ac:dyDescent="0.25">
      <c r="AU1116" s="30" t="s">
        <v>38</v>
      </c>
      <c r="AV1116" s="29">
        <f>_xll.qlInterestRateIndexFixingDate(IborIndex&amp;Tenor,AW1116,Trigger)</f>
        <v>47217</v>
      </c>
      <c r="AW1116" s="29">
        <f>_xll.qlCalendarAdvance(Calendar,AW1115,AU1116,"f",,Trigger)</f>
        <v>47219</v>
      </c>
      <c r="AX1116" s="29">
        <f>_xll.qlInterestRateIndexMaturity(IborIndex&amp;Tenor,AW1116,Trigger)</f>
        <v>47310</v>
      </c>
      <c r="AY1116" s="66">
        <f>_xll.qlIndexFixing($Z$5,AV1116,TRUE,Trigger)</f>
        <v>2.1034624850943876E-2</v>
      </c>
      <c r="AZ1116" s="66">
        <f>_xll.qlIndexFixing($BB$1,AV1116,TRUE,Trigger)</f>
        <v>2.0957998500038117E-2</v>
      </c>
      <c r="BA1116" s="188">
        <f t="shared" si="36"/>
        <v>0.76626350905759089</v>
      </c>
    </row>
    <row r="1117" spans="47:53" ht="11.25" customHeight="1" x14ac:dyDescent="0.25">
      <c r="AU1117" s="30" t="s">
        <v>38</v>
      </c>
      <c r="AV1117" s="29">
        <f>_xll.qlInterestRateIndexFixingDate(IborIndex&amp;Tenor,AW1117,Trigger)</f>
        <v>47224</v>
      </c>
      <c r="AW1117" s="29">
        <f>_xll.qlCalendarAdvance(Calendar,AW1116,AU1117,"f",,Trigger)</f>
        <v>47226</v>
      </c>
      <c r="AX1117" s="29">
        <f>_xll.qlInterestRateIndexMaturity(IborIndex&amp;Tenor,AW1117,Trigger)</f>
        <v>47317</v>
      </c>
      <c r="AY1117" s="66">
        <f>_xll.qlIndexFixing($Z$5,AV1117,TRUE,Trigger)</f>
        <v>2.1030911653306159E-2</v>
      </c>
      <c r="AZ1117" s="66">
        <f>_xll.qlIndexFixing($BB$1,AV1117,TRUE,Trigger)</f>
        <v>2.0955995915637394E-2</v>
      </c>
      <c r="BA1117" s="188">
        <f t="shared" si="36"/>
        <v>0.7491573766876467</v>
      </c>
    </row>
    <row r="1118" spans="47:53" ht="11.25" customHeight="1" x14ac:dyDescent="0.25">
      <c r="AU1118" s="30" t="s">
        <v>38</v>
      </c>
      <c r="AV1118" s="29">
        <f>_xll.qlInterestRateIndexFixingDate(IborIndex&amp;Tenor,AW1118,Trigger)</f>
        <v>47231</v>
      </c>
      <c r="AW1118" s="29">
        <f>_xll.qlCalendarAdvance(Calendar,AW1117,AU1118,"f",,Trigger)</f>
        <v>47233</v>
      </c>
      <c r="AX1118" s="29">
        <f>_xll.qlInterestRateIndexMaturity(IborIndex&amp;Tenor,AW1118,Trigger)</f>
        <v>47324</v>
      </c>
      <c r="AY1118" s="66">
        <f>_xll.qlIndexFixing($Z$5,AV1118,TRUE,Trigger)</f>
        <v>2.1027026227278648E-2</v>
      </c>
      <c r="AZ1118" s="66">
        <f>_xll.qlIndexFixing($BB$1,AV1118,TRUE,Trigger)</f>
        <v>2.0953939533676857E-2</v>
      </c>
      <c r="BA1118" s="188">
        <f t="shared" si="36"/>
        <v>0.73086693601790564</v>
      </c>
    </row>
    <row r="1119" spans="47:53" ht="11.25" customHeight="1" x14ac:dyDescent="0.25">
      <c r="AU1119" s="30" t="s">
        <v>38</v>
      </c>
      <c r="AV1119" s="29">
        <f>_xll.qlInterestRateIndexFixingDate(IborIndex&amp;Tenor,AW1119,Trigger)</f>
        <v>47235</v>
      </c>
      <c r="AW1119" s="29">
        <f>_xll.qlCalendarAdvance(Calendar,AW1118,AU1119,"f",,Trigger)</f>
        <v>47240</v>
      </c>
      <c r="AX1119" s="29">
        <f>_xll.qlInterestRateIndexMaturity(IborIndex&amp;Tenor,AW1119,Trigger)</f>
        <v>47332</v>
      </c>
      <c r="AY1119" s="66">
        <f>_xll.qlIndexFixing($Z$5,AV1119,TRUE,Trigger)</f>
        <v>2.102325762055756E-2</v>
      </c>
      <c r="AZ1119" s="66">
        <f>_xll.qlIndexFixing($BB$1,AV1119,TRUE,Trigger)</f>
        <v>2.0952276819048047E-2</v>
      </c>
      <c r="BA1119" s="188">
        <f t="shared" si="36"/>
        <v>0.70980801509513269</v>
      </c>
    </row>
    <row r="1120" spans="47:53" ht="11.25" customHeight="1" x14ac:dyDescent="0.25">
      <c r="AU1120" s="30" t="s">
        <v>38</v>
      </c>
      <c r="AV1120" s="29">
        <f>_xll.qlInterestRateIndexFixingDate(IborIndex&amp;Tenor,AW1120,Trigger)</f>
        <v>47245</v>
      </c>
      <c r="AW1120" s="29">
        <f>_xll.qlCalendarAdvance(Calendar,AW1119,AU1120,"f",,Trigger)</f>
        <v>47247</v>
      </c>
      <c r="AX1120" s="29">
        <f>_xll.qlInterestRateIndexMaturity(IborIndex&amp;Tenor,AW1120,Trigger)</f>
        <v>47339</v>
      </c>
      <c r="AY1120" s="66">
        <f>_xll.qlIndexFixing($Z$5,AV1120,TRUE,Trigger)</f>
        <v>2.1019014097033682E-2</v>
      </c>
      <c r="AZ1120" s="66">
        <f>_xll.qlIndexFixing($BB$1,AV1120,TRUE,Trigger)</f>
        <v>2.0950108873733476E-2</v>
      </c>
      <c r="BA1120" s="188">
        <f t="shared" si="36"/>
        <v>0.68905223300205765</v>
      </c>
    </row>
    <row r="1121" spans="47:53" ht="11.25" customHeight="1" x14ac:dyDescent="0.25">
      <c r="AU1121" s="30" t="s">
        <v>38</v>
      </c>
      <c r="AV1121" s="29">
        <f>_xll.qlInterestRateIndexFixingDate(IborIndex&amp;Tenor,AW1121,Trigger)</f>
        <v>47252</v>
      </c>
      <c r="AW1121" s="29">
        <f>_xll.qlCalendarAdvance(Calendar,AW1120,AU1121,"f",,Trigger)</f>
        <v>47254</v>
      </c>
      <c r="AX1121" s="29">
        <f>_xll.qlInterestRateIndexMaturity(IborIndex&amp;Tenor,AW1121,Trigger)</f>
        <v>47346</v>
      </c>
      <c r="AY1121" s="66">
        <f>_xll.qlIndexFixing($Z$5,AV1121,TRUE,Trigger)</f>
        <v>2.1014597330402118E-2</v>
      </c>
      <c r="AZ1121" s="66">
        <f>_xll.qlIndexFixing($BB$1,AV1121,TRUE,Trigger)</f>
        <v>2.0947887128015638E-2</v>
      </c>
      <c r="BA1121" s="188">
        <f t="shared" si="36"/>
        <v>0.66710202386480177</v>
      </c>
    </row>
    <row r="1122" spans="47:53" ht="11.25" customHeight="1" x14ac:dyDescent="0.25">
      <c r="AU1122" s="30" t="s">
        <v>38</v>
      </c>
      <c r="AV1122" s="29">
        <f>_xll.qlInterestRateIndexFixingDate(IborIndex&amp;Tenor,AW1122,Trigger)</f>
        <v>47259</v>
      </c>
      <c r="AW1122" s="29">
        <f>_xll.qlCalendarAdvance(Calendar,AW1121,AU1122,"f",,Trigger)</f>
        <v>47261</v>
      </c>
      <c r="AX1122" s="29">
        <f>_xll.qlInterestRateIndexMaturity(IborIndex&amp;Tenor,AW1122,Trigger)</f>
        <v>47353</v>
      </c>
      <c r="AY1122" s="66">
        <f>_xll.qlIndexFixing($Z$5,AV1122,TRUE,Trigger)</f>
        <v>2.1010006993593195E-2</v>
      </c>
      <c r="AZ1122" s="66">
        <f>_xll.qlIndexFixing($BB$1,AV1122,TRUE,Trigger)</f>
        <v>2.0945611581984904E-2</v>
      </c>
      <c r="BA1122" s="188">
        <f t="shared" si="36"/>
        <v>0.64395411608290931</v>
      </c>
    </row>
    <row r="1123" spans="47:53" ht="11.25" customHeight="1" x14ac:dyDescent="0.25">
      <c r="AU1123" s="30" t="s">
        <v>38</v>
      </c>
      <c r="AV1123" s="29">
        <f>_xll.qlInterestRateIndexFixingDate(IborIndex&amp;Tenor,AW1123,Trigger)</f>
        <v>47266</v>
      </c>
      <c r="AW1123" s="29">
        <f>_xll.qlCalendarAdvance(Calendar,AW1122,AU1123,"f",,Trigger)</f>
        <v>47268</v>
      </c>
      <c r="AX1123" s="29">
        <f>_xll.qlInterestRateIndexMaturity(IborIndex&amp;Tenor,AW1123,Trigger)</f>
        <v>47360</v>
      </c>
      <c r="AY1123" s="66">
        <f>_xll.qlIndexFixing($Z$5,AV1123,TRUE,Trigger)</f>
        <v>2.1005242759560696E-2</v>
      </c>
      <c r="AZ1123" s="66">
        <f>_xll.qlIndexFixing($BB$1,AV1123,TRUE,Trigger)</f>
        <v>2.0943282235735106E-2</v>
      </c>
      <c r="BA1123" s="188">
        <f t="shared" si="36"/>
        <v>0.61960523825590341</v>
      </c>
    </row>
    <row r="1124" spans="47:53" ht="11.25" customHeight="1" x14ac:dyDescent="0.25">
      <c r="AU1124" s="30" t="s">
        <v>38</v>
      </c>
      <c r="AV1124" s="29">
        <f>_xll.qlInterestRateIndexFixingDate(IborIndex&amp;Tenor,AW1124,Trigger)</f>
        <v>47273</v>
      </c>
      <c r="AW1124" s="29">
        <f>_xll.qlCalendarAdvance(Calendar,AW1123,AU1124,"f",,Trigger)</f>
        <v>47275</v>
      </c>
      <c r="AX1124" s="29">
        <f>_xll.qlInterestRateIndexMaturity(IborIndex&amp;Tenor,AW1124,Trigger)</f>
        <v>47367</v>
      </c>
      <c r="AY1124" s="66">
        <f>_xll.qlIndexFixing($Z$5,AV1124,TRUE,Trigger)</f>
        <v>2.1000345623989725E-2</v>
      </c>
      <c r="AZ1124" s="66">
        <f>_xll.qlIndexFixing($BB$1,AV1124,TRUE,Trigger)</f>
        <v>2.0940899089361819E-2</v>
      </c>
      <c r="BA1124" s="188">
        <f t="shared" si="36"/>
        <v>0.59446534627905634</v>
      </c>
    </row>
    <row r="1125" spans="47:53" ht="11.25" customHeight="1" x14ac:dyDescent="0.25">
      <c r="AU1125" s="30" t="s">
        <v>38</v>
      </c>
      <c r="AV1125" s="29">
        <f>_xll.qlInterestRateIndexFixingDate(IborIndex&amp;Tenor,AW1125,Trigger)</f>
        <v>47280</v>
      </c>
      <c r="AW1125" s="29">
        <f>_xll.qlCalendarAdvance(Calendar,AW1124,AU1125,"f",,Trigger)</f>
        <v>47282</v>
      </c>
      <c r="AX1125" s="29">
        <f>_xll.qlInterestRateIndexMaturity(IborIndex&amp;Tenor,AW1125,Trigger)</f>
        <v>47374</v>
      </c>
      <c r="AY1125" s="66">
        <f>_xll.qlIndexFixing($Z$5,AV1125,TRUE,Trigger)</f>
        <v>2.0995651179790267E-2</v>
      </c>
      <c r="AZ1125" s="66">
        <f>_xll.qlIndexFixing($BB$1,AV1125,TRUE,Trigger)</f>
        <v>2.0938462142961491E-2</v>
      </c>
      <c r="BA1125" s="188">
        <f t="shared" si="36"/>
        <v>0.57189036828775297</v>
      </c>
    </row>
    <row r="1126" spans="47:53" ht="11.25" customHeight="1" x14ac:dyDescent="0.25">
      <c r="AU1126" s="30" t="s">
        <v>38</v>
      </c>
      <c r="AV1126" s="29">
        <f>_xll.qlInterestRateIndexFixingDate(IborIndex&amp;Tenor,AW1126,Trigger)</f>
        <v>47287</v>
      </c>
      <c r="AW1126" s="29">
        <f>_xll.qlCalendarAdvance(Calendar,AW1125,AU1126,"f",,Trigger)</f>
        <v>47289</v>
      </c>
      <c r="AX1126" s="29">
        <f>_xll.qlInterestRateIndexMaturity(IborIndex&amp;Tenor,AW1126,Trigger)</f>
        <v>47381</v>
      </c>
      <c r="AY1126" s="66">
        <f>_xll.qlIndexFixing($Z$5,AV1126,TRUE,Trigger)</f>
        <v>2.0991234639753966E-2</v>
      </c>
      <c r="AZ1126" s="66">
        <f>_xll.qlIndexFixing($BB$1,AV1126,TRUE,Trigger)</f>
        <v>2.0935971396636652E-2</v>
      </c>
      <c r="BA1126" s="188">
        <f t="shared" si="36"/>
        <v>0.5526324311731432</v>
      </c>
    </row>
    <row r="1127" spans="47:53" ht="11.25" customHeight="1" x14ac:dyDescent="0.25">
      <c r="AU1127" s="30" t="s">
        <v>38</v>
      </c>
      <c r="AV1127" s="29">
        <f>_xll.qlInterestRateIndexFixingDate(IborIndex&amp;Tenor,AW1127,Trigger)</f>
        <v>47294</v>
      </c>
      <c r="AW1127" s="29">
        <f>_xll.qlCalendarAdvance(Calendar,AW1126,AU1127,"f",,Trigger)</f>
        <v>47296</v>
      </c>
      <c r="AX1127" s="29">
        <f>_xll.qlInterestRateIndexMaturity(IborIndex&amp;Tenor,AW1127,Trigger)</f>
        <v>47388</v>
      </c>
      <c r="AY1127" s="66">
        <f>_xll.qlIndexFixing($Z$5,AV1127,TRUE,Trigger)</f>
        <v>2.0987097875497605E-2</v>
      </c>
      <c r="AZ1127" s="66">
        <f>_xll.qlIndexFixing($BB$1,AV1127,TRUE,Trigger)</f>
        <v>2.0933426850488081E-2</v>
      </c>
      <c r="BA1127" s="188">
        <f t="shared" si="36"/>
        <v>0.53671025009523898</v>
      </c>
    </row>
    <row r="1128" spans="47:53" ht="11.25" customHeight="1" x14ac:dyDescent="0.25">
      <c r="AU1128" s="30" t="s">
        <v>38</v>
      </c>
      <c r="AV1128" s="29">
        <f>_xll.qlInterestRateIndexFixingDate(IborIndex&amp;Tenor,AW1128,Trigger)</f>
        <v>47301</v>
      </c>
      <c r="AW1128" s="29">
        <f>_xll.qlCalendarAdvance(Calendar,AW1127,AU1128,"f",,Trigger)</f>
        <v>47303</v>
      </c>
      <c r="AX1128" s="29">
        <f>_xll.qlInterestRateIndexMaturity(IborIndex&amp;Tenor,AW1128,Trigger)</f>
        <v>47395</v>
      </c>
      <c r="AY1128" s="66">
        <f>_xll.qlIndexFixing($Z$5,AV1128,TRUE,Trigger)</f>
        <v>2.098324276060768E-2</v>
      </c>
      <c r="AZ1128" s="66">
        <f>_xll.qlIndexFixing($BB$1,AV1128,TRUE,Trigger)</f>
        <v>2.0930828504620049E-2</v>
      </c>
      <c r="BA1128" s="188">
        <f t="shared" si="36"/>
        <v>0.52414255987631031</v>
      </c>
    </row>
    <row r="1129" spans="47:53" ht="11.25" customHeight="1" x14ac:dyDescent="0.25">
      <c r="AU1129" s="30" t="s">
        <v>38</v>
      </c>
      <c r="AV1129" s="29">
        <f>_xll.qlInterestRateIndexFixingDate(IborIndex&amp;Tenor,AW1129,Trigger)</f>
        <v>47308</v>
      </c>
      <c r="AW1129" s="29">
        <f>_xll.qlCalendarAdvance(Calendar,AW1128,AU1129,"f",,Trigger)</f>
        <v>47310</v>
      </c>
      <c r="AX1129" s="29">
        <f>_xll.qlInterestRateIndexMaturity(IborIndex&amp;Tenor,AW1129,Trigger)</f>
        <v>47402</v>
      </c>
      <c r="AY1129" s="66">
        <f>_xll.qlIndexFixing($Z$5,AV1129,TRUE,Trigger)</f>
        <v>2.0979671170645635E-2</v>
      </c>
      <c r="AZ1129" s="66">
        <f>_xll.qlIndexFixing($BB$1,AV1129,TRUE,Trigger)</f>
        <v>2.092817635913943E-2</v>
      </c>
      <c r="BA1129" s="188">
        <f t="shared" si="36"/>
        <v>0.5149481150620514</v>
      </c>
    </row>
    <row r="1130" spans="47:53" ht="11.25" customHeight="1" x14ac:dyDescent="0.25">
      <c r="AU1130" s="30" t="s">
        <v>38</v>
      </c>
      <c r="AV1130" s="29">
        <f>_xll.qlInterestRateIndexFixingDate(IborIndex&amp;Tenor,AW1130,Trigger)</f>
        <v>47315</v>
      </c>
      <c r="AW1130" s="29">
        <f>_xll.qlCalendarAdvance(Calendar,AW1129,AU1130,"f",,Trigger)</f>
        <v>47317</v>
      </c>
      <c r="AX1130" s="29">
        <f>_xll.qlInterestRateIndexMaturity(IborIndex&amp;Tenor,AW1130,Trigger)</f>
        <v>47409</v>
      </c>
      <c r="AY1130" s="66">
        <f>_xll.qlIndexFixing($Z$5,AV1130,TRUE,Trigger)</f>
        <v>2.0976384983145257E-2</v>
      </c>
      <c r="AZ1130" s="66">
        <f>_xll.qlIndexFixing($BB$1,AV1130,TRUE,Trigger)</f>
        <v>2.0925470414154823E-2</v>
      </c>
      <c r="BA1130" s="188">
        <f t="shared" si="36"/>
        <v>0.50914568990433762</v>
      </c>
    </row>
    <row r="1131" spans="47:53" ht="11.25" customHeight="1" x14ac:dyDescent="0.25">
      <c r="AU1131" s="30" t="s">
        <v>38</v>
      </c>
      <c r="AV1131" s="29">
        <f>_xll.qlInterestRateIndexFixingDate(IborIndex&amp;Tenor,AW1131,Trigger)</f>
        <v>47322</v>
      </c>
      <c r="AW1131" s="29">
        <f>_xll.qlCalendarAdvance(Calendar,AW1130,AU1131,"f",,Trigger)</f>
        <v>47324</v>
      </c>
      <c r="AX1131" s="29">
        <f>_xll.qlInterestRateIndexMaturity(IborIndex&amp;Tenor,AW1131,Trigger)</f>
        <v>47416</v>
      </c>
      <c r="AY1131" s="66">
        <f>_xll.qlIndexFixing($Z$5,AV1131,TRUE,Trigger)</f>
        <v>2.0973386077617003E-2</v>
      </c>
      <c r="AZ1131" s="66">
        <f>_xll.qlIndexFixing($BB$1,AV1131,TRUE,Trigger)</f>
        <v>2.0922710669778324E-2</v>
      </c>
      <c r="BA1131" s="188">
        <f t="shared" si="36"/>
        <v>0.5067540783867952</v>
      </c>
    </row>
    <row r="1132" spans="47:53" ht="11.25" customHeight="1" x14ac:dyDescent="0.25">
      <c r="AU1132" s="30" t="s">
        <v>38</v>
      </c>
      <c r="AV1132" s="29">
        <f>_xll.qlInterestRateIndexFixingDate(IborIndex&amp;Tenor,AW1132,Trigger)</f>
        <v>47329</v>
      </c>
      <c r="AW1132" s="29">
        <f>_xll.qlCalendarAdvance(Calendar,AW1131,AU1132,"f",,Trigger)</f>
        <v>47331</v>
      </c>
      <c r="AX1132" s="29">
        <f>_xll.qlInterestRateIndexMaturity(IborIndex&amp;Tenor,AW1132,Trigger)</f>
        <v>47423</v>
      </c>
      <c r="AY1132" s="66">
        <f>_xll.qlIndexFixing($Z$5,AV1132,TRUE,Trigger)</f>
        <v>2.0970676335548014E-2</v>
      </c>
      <c r="AZ1132" s="66">
        <f>_xll.qlIndexFixing($BB$1,AV1132,TRUE,Trigger)</f>
        <v>2.0919897126121138E-2</v>
      </c>
      <c r="BA1132" s="188">
        <f t="shared" si="36"/>
        <v>0.50779209426875949</v>
      </c>
    </row>
    <row r="1133" spans="47:53" ht="11.25" customHeight="1" x14ac:dyDescent="0.25">
      <c r="AU1133" s="30" t="s">
        <v>38</v>
      </c>
      <c r="AV1133" s="29">
        <f>_xll.qlInterestRateIndexFixingDate(IborIndex&amp;Tenor,AW1133,Trigger)</f>
        <v>47336</v>
      </c>
      <c r="AW1133" s="29">
        <f>_xll.qlCalendarAdvance(Calendar,AW1132,AU1133,"f",,Trigger)</f>
        <v>47338</v>
      </c>
      <c r="AX1133" s="29">
        <f>_xll.qlInterestRateIndexMaturity(IborIndex&amp;Tenor,AW1133,Trigger)</f>
        <v>47430</v>
      </c>
      <c r="AY1133" s="66">
        <f>_xll.qlIndexFixing($Z$5,AV1133,TRUE,Trigger)</f>
        <v>2.0968257640404712E-2</v>
      </c>
      <c r="AZ1133" s="66">
        <f>_xll.qlIndexFixing($BB$1,AV1133,TRUE,Trigger)</f>
        <v>2.09170297832997E-2</v>
      </c>
      <c r="BA1133" s="188">
        <f t="shared" si="36"/>
        <v>0.51227857105012875</v>
      </c>
    </row>
    <row r="1134" spans="47:53" ht="11.25" customHeight="1" x14ac:dyDescent="0.25">
      <c r="AU1134" s="30" t="s">
        <v>38</v>
      </c>
      <c r="AV1134" s="29">
        <f>_xll.qlInterestRateIndexFixingDate(IborIndex&amp;Tenor,AW1134,Trigger)</f>
        <v>47343</v>
      </c>
      <c r="AW1134" s="29">
        <f>_xll.qlCalendarAdvance(Calendar,AW1133,AU1134,"f",,Trigger)</f>
        <v>47345</v>
      </c>
      <c r="AX1134" s="29">
        <f>_xll.qlInterestRateIndexMaturity(IborIndex&amp;Tenor,AW1134,Trigger)</f>
        <v>47437</v>
      </c>
      <c r="AY1134" s="66">
        <f>_xll.qlIndexFixing($Z$5,AV1134,TRUE,Trigger)</f>
        <v>2.0966131877631078E-2</v>
      </c>
      <c r="AZ1134" s="66">
        <f>_xll.qlIndexFixing($BB$1,AV1134,TRUE,Trigger)</f>
        <v>2.0914108641432172E-2</v>
      </c>
      <c r="BA1134" s="188">
        <f t="shared" si="36"/>
        <v>0.5202323619890592</v>
      </c>
    </row>
    <row r="1135" spans="47:53" ht="11.25" customHeight="1" x14ac:dyDescent="0.25">
      <c r="AU1135" s="30" t="s">
        <v>38</v>
      </c>
      <c r="AV1135" s="29">
        <f>_xll.qlInterestRateIndexFixingDate(IborIndex&amp;Tenor,AW1135,Trigger)</f>
        <v>47350</v>
      </c>
      <c r="AW1135" s="29">
        <f>_xll.qlCalendarAdvance(Calendar,AW1134,AU1135,"f",,Trigger)</f>
        <v>47352</v>
      </c>
      <c r="AX1135" s="29">
        <f>_xll.qlInterestRateIndexMaturity(IborIndex&amp;Tenor,AW1135,Trigger)</f>
        <v>47444</v>
      </c>
      <c r="AY1135" s="66">
        <f>_xll.qlIndexFixing($Z$5,AV1135,TRUE,Trigger)</f>
        <v>2.0964300934654716E-2</v>
      </c>
      <c r="AZ1135" s="66">
        <f>_xll.qlIndexFixing($BB$1,AV1135,TRUE,Trigger)</f>
        <v>2.0911133700638462E-2</v>
      </c>
      <c r="BA1135" s="188">
        <f t="shared" si="36"/>
        <v>0.53167234016254095</v>
      </c>
    </row>
    <row r="1136" spans="47:53" ht="11.25" customHeight="1" x14ac:dyDescent="0.25">
      <c r="AU1136" s="30" t="s">
        <v>38</v>
      </c>
      <c r="AV1136" s="29">
        <f>_xll.qlInterestRateIndexFixingDate(IborIndex&amp;Tenor,AW1136,Trigger)</f>
        <v>47357</v>
      </c>
      <c r="AW1136" s="29">
        <f>_xll.qlCalendarAdvance(Calendar,AW1135,AU1136,"f",,Trigger)</f>
        <v>47359</v>
      </c>
      <c r="AX1136" s="29">
        <f>_xll.qlInterestRateIndexMaturity(IborIndex&amp;Tenor,AW1136,Trigger)</f>
        <v>47451</v>
      </c>
      <c r="AY1136" s="66">
        <f>_xll.qlIndexFixing($Z$5,AV1136,TRUE,Trigger)</f>
        <v>2.0962766700883383E-2</v>
      </c>
      <c r="AZ1136" s="66">
        <f>_xll.qlIndexFixing($BB$1,AV1136,TRUE,Trigger)</f>
        <v>2.0908104961039342E-2</v>
      </c>
      <c r="BA1136" s="188">
        <f t="shared" si="36"/>
        <v>0.54661739844041191</v>
      </c>
    </row>
    <row r="1137" spans="47:53" ht="11.25" customHeight="1" x14ac:dyDescent="0.25">
      <c r="AU1137" s="30" t="s">
        <v>38</v>
      </c>
      <c r="AV1137" s="29">
        <f>_xll.qlInterestRateIndexFixingDate(IborIndex&amp;Tenor,AW1137,Trigger)</f>
        <v>47364</v>
      </c>
      <c r="AW1137" s="29">
        <f>_xll.qlCalendarAdvance(Calendar,AW1136,AU1137,"f",,Trigger)</f>
        <v>47366</v>
      </c>
      <c r="AX1137" s="29">
        <f>_xll.qlInterestRateIndexMaturity(IborIndex&amp;Tenor,AW1137,Trigger)</f>
        <v>47457</v>
      </c>
      <c r="AY1137" s="66">
        <f>_xll.qlIndexFixing($Z$5,AV1137,TRUE,Trigger)</f>
        <v>2.0961013195906885E-2</v>
      </c>
      <c r="AZ1137" s="66">
        <f>_xll.qlIndexFixing($BB$1,AV1137,TRUE,Trigger)</f>
        <v>2.0904646864509335E-2</v>
      </c>
      <c r="BA1137" s="188">
        <f t="shared" si="36"/>
        <v>0.56366331397550429</v>
      </c>
    </row>
    <row r="1138" spans="47:53" ht="11.25" customHeight="1" x14ac:dyDescent="0.25">
      <c r="AU1138" s="30" t="s">
        <v>38</v>
      </c>
      <c r="AV1138" s="29">
        <f>_xll.qlInterestRateIndexFixingDate(IborIndex&amp;Tenor,AW1138,Trigger)</f>
        <v>47371</v>
      </c>
      <c r="AW1138" s="29">
        <f>_xll.qlCalendarAdvance(Calendar,AW1137,AU1138,"f",,Trigger)</f>
        <v>47373</v>
      </c>
      <c r="AX1138" s="29">
        <f>_xll.qlInterestRateIndexMaturity(IborIndex&amp;Tenor,AW1138,Trigger)</f>
        <v>47464</v>
      </c>
      <c r="AY1138" s="66">
        <f>_xll.qlIndexFixing($Z$5,AV1138,TRUE,Trigger)</f>
        <v>2.0959734827870401E-2</v>
      </c>
      <c r="AZ1138" s="66">
        <f>_xll.qlIndexFixing($BB$1,AV1138,TRUE,Trigger)</f>
        <v>2.0901514551820551E-2</v>
      </c>
      <c r="BA1138" s="188">
        <f t="shared" si="36"/>
        <v>0.58220276049850828</v>
      </c>
    </row>
    <row r="1139" spans="47:53" ht="11.25" customHeight="1" x14ac:dyDescent="0.25">
      <c r="AU1139" s="30" t="s">
        <v>38</v>
      </c>
      <c r="AV1139" s="29">
        <f>_xll.qlInterestRateIndexFixingDate(IborIndex&amp;Tenor,AW1139,Trigger)</f>
        <v>47378</v>
      </c>
      <c r="AW1139" s="29">
        <f>_xll.qlCalendarAdvance(Calendar,AW1138,AU1139,"f",,Trigger)</f>
        <v>47380</v>
      </c>
      <c r="AX1139" s="29">
        <f>_xll.qlInterestRateIndexMaturity(IborIndex&amp;Tenor,AW1139,Trigger)</f>
        <v>47471</v>
      </c>
      <c r="AY1139" s="66">
        <f>_xll.qlIndexFixing($Z$5,AV1139,TRUE,Trigger)</f>
        <v>2.0958306413997062E-2</v>
      </c>
      <c r="AZ1139" s="66">
        <f>_xll.qlIndexFixing($BB$1,AV1139,TRUE,Trigger)</f>
        <v>2.0898328443785565E-2</v>
      </c>
      <c r="BA1139" s="188">
        <f t="shared" si="36"/>
        <v>0.599779702114972</v>
      </c>
    </row>
    <row r="1140" spans="47:53" ht="11.25" customHeight="1" x14ac:dyDescent="0.25">
      <c r="AU1140" s="30" t="s">
        <v>38</v>
      </c>
      <c r="AV1140" s="29">
        <f>_xll.qlInterestRateIndexFixingDate(IborIndex&amp;Tenor,AW1140,Trigger)</f>
        <v>47385</v>
      </c>
      <c r="AW1140" s="29">
        <f>_xll.qlCalendarAdvance(Calendar,AW1139,AU1140,"f",,Trigger)</f>
        <v>47387</v>
      </c>
      <c r="AX1140" s="29">
        <f>_xll.qlInterestRateIndexMaturity(IborIndex&amp;Tenor,AW1140,Trigger)</f>
        <v>47479</v>
      </c>
      <c r="AY1140" s="66">
        <f>_xll.qlIndexFixing($Z$5,AV1140,TRUE,Trigger)</f>
        <v>2.095719458341682E-2</v>
      </c>
      <c r="AZ1140" s="66">
        <f>_xll.qlIndexFixing($BB$1,AV1140,TRUE,Trigger)</f>
        <v>2.0895452017117171E-2</v>
      </c>
      <c r="BA1140" s="188">
        <f t="shared" si="36"/>
        <v>0.61742566299649582</v>
      </c>
    </row>
    <row r="1141" spans="47:53" ht="11.25" customHeight="1" x14ac:dyDescent="0.25">
      <c r="AU1141" s="30" t="s">
        <v>38</v>
      </c>
      <c r="AV1141" s="29">
        <f>_xll.qlInterestRateIndexFixingDate(IborIndex&amp;Tenor,AW1141,Trigger)</f>
        <v>47392</v>
      </c>
      <c r="AW1141" s="29">
        <f>_xll.qlCalendarAdvance(Calendar,AW1140,AU1141,"f",,Trigger)</f>
        <v>47394</v>
      </c>
      <c r="AX1141" s="29">
        <f>_xll.qlInterestRateIndexMaturity(IborIndex&amp;Tenor,AW1141,Trigger)</f>
        <v>47486</v>
      </c>
      <c r="AY1141" s="66">
        <f>_xll.qlIndexFixing($Z$5,AV1141,TRUE,Trigger)</f>
        <v>2.0955454250801409E-2</v>
      </c>
      <c r="AZ1141" s="66">
        <f>_xll.qlIndexFixing($BB$1,AV1141,TRUE,Trigger)</f>
        <v>2.0892154285404248E-2</v>
      </c>
      <c r="BA1141" s="188">
        <f t="shared" si="36"/>
        <v>0.63299965397160818</v>
      </c>
    </row>
    <row r="1142" spans="47:53" ht="11.25" customHeight="1" x14ac:dyDescent="0.25">
      <c r="AU1142" s="30" t="s">
        <v>38</v>
      </c>
      <c r="AV1142" s="29">
        <f>_xll.qlInterestRateIndexFixingDate(IborIndex&amp;Tenor,AW1142,Trigger)</f>
        <v>47399</v>
      </c>
      <c r="AW1142" s="29">
        <f>_xll.qlCalendarAdvance(Calendar,AW1141,AU1142,"f",,Trigger)</f>
        <v>47401</v>
      </c>
      <c r="AX1142" s="29">
        <f>_xll.qlInterestRateIndexMaturity(IborIndex&amp;Tenor,AW1142,Trigger)</f>
        <v>47493</v>
      </c>
      <c r="AY1142" s="66">
        <f>_xll.qlIndexFixing($Z$5,AV1142,TRUE,Trigger)</f>
        <v>2.0953562935355413E-2</v>
      </c>
      <c r="AZ1142" s="66">
        <f>_xll.qlIndexFixing($BB$1,AV1142,TRUE,Trigger)</f>
        <v>2.0888802755664425E-2</v>
      </c>
      <c r="BA1142" s="188">
        <f t="shared" si="36"/>
        <v>0.64760179690988295</v>
      </c>
    </row>
    <row r="1143" spans="47:53" ht="11.25" customHeight="1" x14ac:dyDescent="0.25">
      <c r="AU1143" s="30" t="s">
        <v>38</v>
      </c>
      <c r="AV1143" s="29">
        <f>_xll.qlInterestRateIndexFixingDate(IborIndex&amp;Tenor,AW1143,Trigger)</f>
        <v>47406</v>
      </c>
      <c r="AW1143" s="29">
        <f>_xll.qlCalendarAdvance(Calendar,AW1142,AU1143,"f",,Trigger)</f>
        <v>47408</v>
      </c>
      <c r="AX1143" s="29">
        <f>_xll.qlInterestRateIndexMaturity(IborIndex&amp;Tenor,AW1143,Trigger)</f>
        <v>47500</v>
      </c>
      <c r="AY1143" s="66">
        <f>_xll.qlIndexFixing($Z$5,AV1143,TRUE,Trigger)</f>
        <v>2.0951520334884909E-2</v>
      </c>
      <c r="AZ1143" s="66">
        <f>_xll.qlIndexFixing($BB$1,AV1143,TRUE,Trigger)</f>
        <v>2.0885397428036717E-2</v>
      </c>
      <c r="BA1143" s="188">
        <f t="shared" si="36"/>
        <v>0.66122906848192087</v>
      </c>
    </row>
    <row r="1144" spans="47:53" ht="11.25" customHeight="1" x14ac:dyDescent="0.25">
      <c r="AU1144" s="30" t="s">
        <v>38</v>
      </c>
      <c r="AV1144" s="29">
        <f>_xll.qlInterestRateIndexFixingDate(IborIndex&amp;Tenor,AW1144,Trigger)</f>
        <v>47413</v>
      </c>
      <c r="AW1144" s="29">
        <f>_xll.qlCalendarAdvance(Calendar,AW1143,AU1144,"f",,Trigger)</f>
        <v>47415</v>
      </c>
      <c r="AX1144" s="29">
        <f>_xll.qlInterestRateIndexMaturity(IborIndex&amp;Tenor,AW1144,Trigger)</f>
        <v>47507</v>
      </c>
      <c r="AY1144" s="66">
        <f>_xll.qlIndexFixing($Z$5,AV1144,TRUE,Trigger)</f>
        <v>2.094932614720901E-2</v>
      </c>
      <c r="AZ1144" s="66">
        <f>_xll.qlIndexFixing($BB$1,AV1144,TRUE,Trigger)</f>
        <v>2.0881938302659275E-2</v>
      </c>
      <c r="BA1144" s="188">
        <f t="shared" si="36"/>
        <v>0.67387844549734321</v>
      </c>
    </row>
    <row r="1145" spans="47:53" ht="11.25" customHeight="1" x14ac:dyDescent="0.25">
      <c r="AU1145" s="30" t="s">
        <v>38</v>
      </c>
      <c r="AV1145" s="29">
        <f>_xll.qlInterestRateIndexFixingDate(IborIndex&amp;Tenor,AW1145,Trigger)</f>
        <v>47420</v>
      </c>
      <c r="AW1145" s="29">
        <f>_xll.qlCalendarAdvance(Calendar,AW1144,AU1145,"f",,Trigger)</f>
        <v>47422</v>
      </c>
      <c r="AX1145" s="29">
        <f>_xll.qlInterestRateIndexMaturity(IborIndex&amp;Tenor,AW1145,Trigger)</f>
        <v>47514</v>
      </c>
      <c r="AY1145" s="66">
        <f>_xll.qlIndexFixing($Z$5,AV1145,TRUE,Trigger)</f>
        <v>2.0946980070168545E-2</v>
      </c>
      <c r="AZ1145" s="66">
        <f>_xll.qlIndexFixing($BB$1,AV1145,TRUE,Trigger)</f>
        <v>2.0878425379676335E-2</v>
      </c>
      <c r="BA1145" s="188">
        <f t="shared" si="36"/>
        <v>0.68554690492210468</v>
      </c>
    </row>
    <row r="1146" spans="47:53" ht="11.25" customHeight="1" x14ac:dyDescent="0.25">
      <c r="AU1146" s="30" t="s">
        <v>38</v>
      </c>
      <c r="AV1146" s="29">
        <f>_xll.qlInterestRateIndexFixingDate(IborIndex&amp;Tenor,AW1146,Trigger)</f>
        <v>47427</v>
      </c>
      <c r="AW1146" s="29">
        <f>_xll.qlCalendarAdvance(Calendar,AW1145,AU1146,"f",,Trigger)</f>
        <v>47429</v>
      </c>
      <c r="AX1146" s="29">
        <f>_xll.qlInterestRateIndexMaturity(IborIndex&amp;Tenor,AW1146,Trigger)</f>
        <v>47521</v>
      </c>
      <c r="AY1146" s="66">
        <f>_xll.qlIndexFixing($Z$5,AV1146,TRUE,Trigger)</f>
        <v>2.0944481801620857E-2</v>
      </c>
      <c r="AZ1146" s="66">
        <f>_xll.qlIndexFixing($BB$1,AV1146,TRUE,Trigger)</f>
        <v>2.0874858659230389E-2</v>
      </c>
      <c r="BA1146" s="188">
        <f t="shared" si="36"/>
        <v>0.69623142390468762</v>
      </c>
    </row>
    <row r="1147" spans="47:53" ht="11.25" customHeight="1" x14ac:dyDescent="0.25">
      <c r="AU1147" s="30" t="s">
        <v>38</v>
      </c>
      <c r="AV1147" s="29">
        <f>_xll.qlInterestRateIndexFixingDate(IborIndex&amp;Tenor,AW1147,Trigger)</f>
        <v>47434</v>
      </c>
      <c r="AW1147" s="29">
        <f>_xll.qlCalendarAdvance(Calendar,AW1146,AU1147,"f",,Trigger)</f>
        <v>47436</v>
      </c>
      <c r="AX1147" s="29">
        <f>_xll.qlInterestRateIndexMaturity(IborIndex&amp;Tenor,AW1147,Trigger)</f>
        <v>47528</v>
      </c>
      <c r="AY1147" s="66">
        <f>_xll.qlIndexFixing($Z$5,AV1147,TRUE,Trigger)</f>
        <v>2.0941831039445011E-2</v>
      </c>
      <c r="AZ1147" s="66">
        <f>_xll.qlIndexFixing($BB$1,AV1147,TRUE,Trigger)</f>
        <v>2.0871238141468275E-2</v>
      </c>
      <c r="BA1147" s="188">
        <f t="shared" si="36"/>
        <v>0.70592897976735902</v>
      </c>
    </row>
    <row r="1148" spans="47:53" ht="11.25" customHeight="1" x14ac:dyDescent="0.25">
      <c r="AU1148" s="30" t="s">
        <v>38</v>
      </c>
      <c r="AV1148" s="29">
        <f>_xll.qlInterestRateIndexFixingDate(IborIndex&amp;Tenor,AW1148,Trigger)</f>
        <v>47441</v>
      </c>
      <c r="AW1148" s="29">
        <f>_xll.qlCalendarAdvance(Calendar,AW1147,AU1148,"f",,Trigger)</f>
        <v>47443</v>
      </c>
      <c r="AX1148" s="29">
        <f>_xll.qlInterestRateIndexMaturity(IborIndex&amp;Tenor,AW1148,Trigger)</f>
        <v>47535</v>
      </c>
      <c r="AY1148" s="66">
        <f>_xll.qlIndexFixing($Z$5,AV1148,TRUE,Trigger)</f>
        <v>2.0939027481533101E-2</v>
      </c>
      <c r="AZ1148" s="66">
        <f>_xll.qlIndexFixing($BB$1,AV1148,TRUE,Trigger)</f>
        <v>2.0867563826537698E-2</v>
      </c>
      <c r="BA1148" s="188">
        <f t="shared" si="36"/>
        <v>0.71463654995402437</v>
      </c>
    </row>
    <row r="1149" spans="47:53" ht="11.25" customHeight="1" x14ac:dyDescent="0.25">
      <c r="AU1149" s="30" t="s">
        <v>38</v>
      </c>
      <c r="AV1149" s="29">
        <f>_xll.qlInterestRateIndexFixingDate(IborIndex&amp;Tenor,AW1149,Trigger)</f>
        <v>47448</v>
      </c>
      <c r="AW1149" s="29">
        <f>_xll.qlCalendarAdvance(Calendar,AW1148,AU1149,"f",,Trigger)</f>
        <v>47450</v>
      </c>
      <c r="AX1149" s="29">
        <f>_xll.qlInterestRateIndexMaturity(IborIndex&amp;Tenor,AW1149,Trigger)</f>
        <v>47542</v>
      </c>
      <c r="AY1149" s="66">
        <f>_xll.qlIndexFixing($Z$5,AV1149,TRUE,Trigger)</f>
        <v>2.0936070825801553E-2</v>
      </c>
      <c r="AZ1149" s="66">
        <f>_xll.qlIndexFixing($BB$1,AV1149,TRUE,Trigger)</f>
        <v>2.0863835714590717E-2</v>
      </c>
      <c r="BA1149" s="188">
        <f t="shared" si="36"/>
        <v>0.72235111210836034</v>
      </c>
    </row>
    <row r="1150" spans="47:53" ht="11.25" customHeight="1" x14ac:dyDescent="0.25">
      <c r="AU1150" s="30" t="s">
        <v>38</v>
      </c>
      <c r="AV1150" s="29">
        <f>_xll.qlInterestRateIndexFixingDate(IborIndex&amp;Tenor,AW1150,Trigger)</f>
        <v>47455</v>
      </c>
      <c r="AW1150" s="29">
        <f>_xll.qlCalendarAdvance(Calendar,AW1149,AU1150,"f",,Trigger)</f>
        <v>47457</v>
      </c>
      <c r="AX1150" s="29">
        <f>_xll.qlInterestRateIndexMaturity(IborIndex&amp;Tenor,AW1150,Trigger)</f>
        <v>47547</v>
      </c>
      <c r="AY1150" s="66">
        <f>_xll.qlIndexFixing($Z$5,AV1150,TRUE,Trigger)</f>
        <v>2.0932246991260506E-2</v>
      </c>
      <c r="AZ1150" s="66">
        <f>_xll.qlIndexFixing($BB$1,AV1150,TRUE,Trigger)</f>
        <v>2.0859407421226273E-2</v>
      </c>
      <c r="BA1150" s="188">
        <f t="shared" si="36"/>
        <v>0.72839570034233247</v>
      </c>
    </row>
    <row r="1151" spans="47:53" ht="11.25" customHeight="1" x14ac:dyDescent="0.25">
      <c r="AU1151" s="30" t="s">
        <v>38</v>
      </c>
      <c r="AV1151" s="29">
        <f>_xll.qlInterestRateIndexFixingDate(IborIndex&amp;Tenor,AW1151,Trigger)</f>
        <v>47462</v>
      </c>
      <c r="AW1151" s="29">
        <f>_xll.qlCalendarAdvance(Calendar,AW1150,AU1151,"f",,Trigger)</f>
        <v>47464</v>
      </c>
      <c r="AX1151" s="29">
        <f>_xll.qlInterestRateIndexMaturity(IborIndex&amp;Tenor,AW1151,Trigger)</f>
        <v>47554</v>
      </c>
      <c r="AY1151" s="66">
        <f>_xll.qlIndexFixing($Z$5,AV1151,TRUE,Trigger)</f>
        <v>2.0929005679122703E-2</v>
      </c>
      <c r="AZ1151" s="66">
        <f>_xll.qlIndexFixing($BB$1,AV1151,TRUE,Trigger)</f>
        <v>2.0855579843318317E-2</v>
      </c>
      <c r="BA1151" s="188">
        <f t="shared" si="36"/>
        <v>0.73425835804385997</v>
      </c>
    </row>
    <row r="1152" spans="47:53" ht="11.25" customHeight="1" x14ac:dyDescent="0.25">
      <c r="AU1152" s="30" t="s">
        <v>38</v>
      </c>
      <c r="AV1152" s="29">
        <f>_xll.qlInterestRateIndexFixingDate(IborIndex&amp;Tenor,AW1152,Trigger)</f>
        <v>47469</v>
      </c>
      <c r="AW1152" s="29">
        <f>_xll.qlCalendarAdvance(Calendar,AW1151,AU1152,"f",,Trigger)</f>
        <v>47471</v>
      </c>
      <c r="AX1152" s="29">
        <f>_xll.qlInterestRateIndexMaturity(IborIndex&amp;Tenor,AW1152,Trigger)</f>
        <v>47561</v>
      </c>
      <c r="AY1152" s="66">
        <f>_xll.qlIndexFixing($Z$5,AV1152,TRUE,Trigger)</f>
        <v>2.0925610423954133E-2</v>
      </c>
      <c r="AZ1152" s="66">
        <f>_xll.qlIndexFixing($BB$1,AV1152,TRUE,Trigger)</f>
        <v>2.0851698474969815E-2</v>
      </c>
      <c r="BA1152" s="188">
        <f t="shared" si="36"/>
        <v>0.73911948984317632</v>
      </c>
    </row>
    <row r="1153" spans="47:53" ht="11.25" customHeight="1" x14ac:dyDescent="0.25">
      <c r="AU1153" s="30" t="s">
        <v>38</v>
      </c>
      <c r="AV1153" s="29">
        <f>_xll.qlInterestRateIndexFixingDate(IborIndex&amp;Tenor,AW1153,Trigger)</f>
        <v>47473</v>
      </c>
      <c r="AW1153" s="29">
        <f>_xll.qlCalendarAdvance(Calendar,AW1152,AU1153,"f",,Trigger)</f>
        <v>47479</v>
      </c>
      <c r="AX1153" s="29">
        <f>_xll.qlInterestRateIndexMaturity(IborIndex&amp;Tenor,AW1153,Trigger)</f>
        <v>47569</v>
      </c>
      <c r="AY1153" s="66">
        <f>_xll.qlIndexFixing($Z$5,AV1153,TRUE,Trigger)</f>
        <v>2.0921541243275499E-2</v>
      </c>
      <c r="AZ1153" s="66">
        <f>_xll.qlIndexFixing($BB$1,AV1153,TRUE,Trigger)</f>
        <v>2.0847196759785191E-2</v>
      </c>
      <c r="BA1153" s="188">
        <f t="shared" si="36"/>
        <v>0.74344483490307312</v>
      </c>
    </row>
    <row r="1154" spans="47:53" ht="11.25" customHeight="1" x14ac:dyDescent="0.25">
      <c r="AU1154" s="30" t="s">
        <v>38</v>
      </c>
      <c r="AV1154" s="29">
        <f>_xll.qlInterestRateIndexFixingDate(IborIndex&amp;Tenor,AW1154,Trigger)</f>
        <v>47483</v>
      </c>
      <c r="AW1154" s="29">
        <f>_xll.qlCalendarAdvance(Calendar,AW1153,AU1154,"f",,Trigger)</f>
        <v>47486</v>
      </c>
      <c r="AX1154" s="29">
        <f>_xll.qlInterestRateIndexMaturity(IborIndex&amp;Tenor,AW1154,Trigger)</f>
        <v>47576</v>
      </c>
      <c r="AY1154" s="66">
        <f>_xll.qlIndexFixing($Z$5,AV1154,TRUE,Trigger)</f>
        <v>2.0917815093315362E-2</v>
      </c>
      <c r="AZ1154" s="66">
        <f>_xll.qlIndexFixing($BB$1,AV1154,TRUE,Trigger)</f>
        <v>2.0843200126735795E-2</v>
      </c>
      <c r="BA1154" s="188">
        <f t="shared" si="36"/>
        <v>0.7461496657956701</v>
      </c>
    </row>
    <row r="1155" spans="47:53" ht="11.25" customHeight="1" x14ac:dyDescent="0.25">
      <c r="AU1155" s="30" t="s">
        <v>38</v>
      </c>
      <c r="AV1155" s="29">
        <f>_xll.qlInterestRateIndexFixingDate(IborIndex&amp;Tenor,AW1155,Trigger)</f>
        <v>47491</v>
      </c>
      <c r="AW1155" s="29">
        <f>_xll.qlCalendarAdvance(Calendar,AW1154,AU1155,"f",,Trigger)</f>
        <v>47493</v>
      </c>
      <c r="AX1155" s="29">
        <f>_xll.qlInterestRateIndexMaturity(IborIndex&amp;Tenor,AW1155,Trigger)</f>
        <v>47583</v>
      </c>
      <c r="AY1155" s="66">
        <f>_xll.qlIndexFixing($Z$5,AV1155,TRUE,Trigger)</f>
        <v>2.0913934051286276E-2</v>
      </c>
      <c r="AZ1155" s="66">
        <f>_xll.qlIndexFixing($BB$1,AV1155,TRUE,Trigger)</f>
        <v>2.0839149703743232E-2</v>
      </c>
      <c r="BA1155" s="188">
        <f t="shared" ref="BA1155:BA1218" si="37">(AY1155-AZ1155)*10000</f>
        <v>0.74784347543044305</v>
      </c>
    </row>
    <row r="1156" spans="47:53" ht="11.25" customHeight="1" x14ac:dyDescent="0.25">
      <c r="AU1156" s="30" t="s">
        <v>38</v>
      </c>
      <c r="AV1156" s="29">
        <f>_xll.qlInterestRateIndexFixingDate(IborIndex&amp;Tenor,AW1156,Trigger)</f>
        <v>47498</v>
      </c>
      <c r="AW1156" s="29">
        <f>_xll.qlCalendarAdvance(Calendar,AW1155,AU1156,"f",,Trigger)</f>
        <v>47500</v>
      </c>
      <c r="AX1156" s="29">
        <f>_xll.qlInterestRateIndexMaturity(IborIndex&amp;Tenor,AW1156,Trigger)</f>
        <v>47590</v>
      </c>
      <c r="AY1156" s="66">
        <f>_xll.qlIndexFixing($Z$5,AV1156,TRUE,Trigger)</f>
        <v>2.0909897815260869E-2</v>
      </c>
      <c r="AZ1156" s="66">
        <f>_xll.qlIndexFixing($BB$1,AV1156,TRUE,Trigger)</f>
        <v>2.0835045490970927E-2</v>
      </c>
      <c r="BA1156" s="188">
        <f t="shared" si="37"/>
        <v>0.74852324289942374</v>
      </c>
    </row>
    <row r="1157" spans="47:53" ht="11.25" customHeight="1" x14ac:dyDescent="0.25">
      <c r="AU1157" s="30" t="s">
        <v>38</v>
      </c>
      <c r="AV1157" s="29">
        <f>_xll.qlInterestRateIndexFixingDate(IborIndex&amp;Tenor,AW1157,Trigger)</f>
        <v>47505</v>
      </c>
      <c r="AW1157" s="29">
        <f>_xll.qlCalendarAdvance(Calendar,AW1156,AU1157,"f",,Trigger)</f>
        <v>47507</v>
      </c>
      <c r="AX1157" s="29">
        <f>_xll.qlInterestRateIndexMaturity(IborIndex&amp;Tenor,AW1157,Trigger)</f>
        <v>47597</v>
      </c>
      <c r="AY1157" s="66">
        <f>_xll.qlIndexFixing($Z$5,AV1157,TRUE,Trigger)</f>
        <v>2.0905706083332198E-2</v>
      </c>
      <c r="AZ1157" s="66">
        <f>_xll.qlIndexFixing($BB$1,AV1157,TRUE,Trigger)</f>
        <v>2.0830887488582306E-2</v>
      </c>
      <c r="BA1157" s="188">
        <f t="shared" si="37"/>
        <v>0.74818594749892497</v>
      </c>
    </row>
    <row r="1158" spans="47:53" ht="11.25" customHeight="1" x14ac:dyDescent="0.25">
      <c r="AU1158" s="30" t="s">
        <v>38</v>
      </c>
      <c r="AV1158" s="29">
        <f>_xll.qlInterestRateIndexFixingDate(IborIndex&amp;Tenor,AW1158,Trigger)</f>
        <v>47512</v>
      </c>
      <c r="AW1158" s="29">
        <f>_xll.qlCalendarAdvance(Calendar,AW1157,AU1158,"f",,Trigger)</f>
        <v>47514</v>
      </c>
      <c r="AX1158" s="29">
        <f>_xll.qlInterestRateIndexMaturity(IborIndex&amp;Tenor,AW1158,Trigger)</f>
        <v>47603</v>
      </c>
      <c r="AY1158" s="66">
        <f>_xll.qlIndexFixing($Z$5,AV1158,TRUE,Trigger)</f>
        <v>2.0901092308869822E-2</v>
      </c>
      <c r="AZ1158" s="66">
        <f>_xll.qlIndexFixing($BB$1,AV1158,TRUE,Trigger)</f>
        <v>2.0826385116180648E-2</v>
      </c>
      <c r="BA1158" s="188">
        <f t="shared" si="37"/>
        <v>0.74707192689173896</v>
      </c>
    </row>
    <row r="1159" spans="47:53" ht="11.25" customHeight="1" x14ac:dyDescent="0.25">
      <c r="AU1159" s="30" t="s">
        <v>38</v>
      </c>
      <c r="AV1159" s="29">
        <f>_xll.qlInterestRateIndexFixingDate(IborIndex&amp;Tenor,AW1159,Trigger)</f>
        <v>47519</v>
      </c>
      <c r="AW1159" s="29">
        <f>_xll.qlCalendarAdvance(Calendar,AW1158,AU1159,"f",,Trigger)</f>
        <v>47521</v>
      </c>
      <c r="AX1159" s="29">
        <f>_xll.qlInterestRateIndexMaturity(IborIndex&amp;Tenor,AW1159,Trigger)</f>
        <v>47610</v>
      </c>
      <c r="AY1159" s="66">
        <f>_xll.qlIndexFixing($Z$5,AV1159,TRUE,Trigger)</f>
        <v>2.0896600145587568E-2</v>
      </c>
      <c r="AZ1159" s="66">
        <f>_xll.qlIndexFixing($BB$1,AV1159,TRUE,Trigger)</f>
        <v>2.0822123623021396E-2</v>
      </c>
      <c r="BA1159" s="188">
        <f t="shared" si="37"/>
        <v>0.74476522566171299</v>
      </c>
    </row>
    <row r="1160" spans="47:53" ht="11.25" customHeight="1" x14ac:dyDescent="0.25">
      <c r="AU1160" s="30" t="s">
        <v>38</v>
      </c>
      <c r="AV1160" s="29">
        <f>_xll.qlInterestRateIndexFixingDate(IborIndex&amp;Tenor,AW1160,Trigger)</f>
        <v>47526</v>
      </c>
      <c r="AW1160" s="29">
        <f>_xll.qlCalendarAdvance(Calendar,AW1159,AU1160,"f",,Trigger)</f>
        <v>47528</v>
      </c>
      <c r="AX1160" s="29">
        <f>_xll.qlInterestRateIndexMaturity(IborIndex&amp;Tenor,AW1160,Trigger)</f>
        <v>47617</v>
      </c>
      <c r="AY1160" s="66">
        <f>_xll.qlIndexFixing($Z$5,AV1160,TRUE,Trigger)</f>
        <v>2.0891951611346885E-2</v>
      </c>
      <c r="AZ1160" s="66">
        <f>_xll.qlIndexFixing($BB$1,AV1160,TRUE,Trigger)</f>
        <v>2.0817808343794413E-2</v>
      </c>
      <c r="BA1160" s="188">
        <f t="shared" si="37"/>
        <v>0.7414326755247197</v>
      </c>
    </row>
    <row r="1161" spans="47:53" ht="11.25" customHeight="1" x14ac:dyDescent="0.25">
      <c r="AU1161" s="30" t="s">
        <v>38</v>
      </c>
      <c r="AV1161" s="29">
        <f>_xll.qlInterestRateIndexFixingDate(IborIndex&amp;Tenor,AW1161,Trigger)</f>
        <v>47533</v>
      </c>
      <c r="AW1161" s="29">
        <f>_xll.qlCalendarAdvance(Calendar,AW1160,AU1161,"f",,Trigger)</f>
        <v>47535</v>
      </c>
      <c r="AX1161" s="29">
        <f>_xll.qlInterestRateIndexMaturity(IborIndex&amp;Tenor,AW1161,Trigger)</f>
        <v>47624</v>
      </c>
      <c r="AY1161" s="66">
        <f>_xll.qlIndexFixing($Z$5,AV1161,TRUE,Trigger)</f>
        <v>2.088714640432808E-2</v>
      </c>
      <c r="AZ1161" s="66">
        <f>_xll.qlIndexFixing($BB$1,AV1161,TRUE,Trigger)</f>
        <v>2.0813439278669445E-2</v>
      </c>
      <c r="BA1161" s="188">
        <f t="shared" si="37"/>
        <v>0.73707125658635519</v>
      </c>
    </row>
    <row r="1162" spans="47:53" ht="11.25" customHeight="1" x14ac:dyDescent="0.25">
      <c r="AU1162" s="30" t="s">
        <v>38</v>
      </c>
      <c r="AV1162" s="29">
        <f>_xll.qlInterestRateIndexFixingDate(IborIndex&amp;Tenor,AW1162,Trigger)</f>
        <v>47540</v>
      </c>
      <c r="AW1162" s="29">
        <f>_xll.qlCalendarAdvance(Calendar,AW1161,AU1162,"f",,Trigger)</f>
        <v>47542</v>
      </c>
      <c r="AX1162" s="29">
        <f>_xll.qlInterestRateIndexMaturity(IborIndex&amp;Tenor,AW1162,Trigger)</f>
        <v>47634</v>
      </c>
      <c r="AY1162" s="66">
        <f>_xll.qlIndexFixing($Z$5,AV1162,TRUE,Trigger)</f>
        <v>2.0882841519378085E-2</v>
      </c>
      <c r="AZ1162" s="66">
        <f>_xll.qlIndexFixing($BB$1,AV1162,TRUE,Trigger)</f>
        <v>2.0809837917865424E-2</v>
      </c>
      <c r="BA1162" s="188">
        <f t="shared" si="37"/>
        <v>0.73003601512661165</v>
      </c>
    </row>
    <row r="1163" spans="47:53" ht="11.25" customHeight="1" x14ac:dyDescent="0.25">
      <c r="AU1163" s="30" t="s">
        <v>38</v>
      </c>
      <c r="AV1163" s="29">
        <f>_xll.qlInterestRateIndexFixingDate(IborIndex&amp;Tenor,AW1163,Trigger)</f>
        <v>47547</v>
      </c>
      <c r="AW1163" s="29">
        <f>_xll.qlCalendarAdvance(Calendar,AW1162,AU1163,"f",,Trigger)</f>
        <v>47549</v>
      </c>
      <c r="AX1163" s="29">
        <f>_xll.qlInterestRateIndexMaturity(IborIndex&amp;Tenor,AW1163,Trigger)</f>
        <v>47641</v>
      </c>
      <c r="AY1163" s="66">
        <f>_xll.qlIndexFixing($Z$5,AV1163,TRUE,Trigger)</f>
        <v>2.0877687286180446E-2</v>
      </c>
      <c r="AZ1163" s="66">
        <f>_xll.qlIndexFixing($BB$1,AV1163,TRUE,Trigger)</f>
        <v>2.0805348979805897E-2</v>
      </c>
      <c r="BA1163" s="188">
        <f t="shared" si="37"/>
        <v>0.72338306374548911</v>
      </c>
    </row>
    <row r="1164" spans="47:53" ht="11.25" customHeight="1" x14ac:dyDescent="0.25">
      <c r="AU1164" s="30" t="s">
        <v>38</v>
      </c>
      <c r="AV1164" s="29">
        <f>_xll.qlInterestRateIndexFixingDate(IborIndex&amp;Tenor,AW1164,Trigger)</f>
        <v>47554</v>
      </c>
      <c r="AW1164" s="29">
        <f>_xll.qlCalendarAdvance(Calendar,AW1163,AU1164,"f",,Trigger)</f>
        <v>47556</v>
      </c>
      <c r="AX1164" s="29">
        <f>_xll.qlInterestRateIndexMaturity(IborIndex&amp;Tenor,AW1164,Trigger)</f>
        <v>47648</v>
      </c>
      <c r="AY1164" s="66">
        <f>_xll.qlIndexFixing($Z$5,AV1164,TRUE,Trigger)</f>
        <v>2.0872375383073509E-2</v>
      </c>
      <c r="AZ1164" s="66">
        <f>_xll.qlIndexFixing($BB$1,AV1164,TRUE,Trigger)</f>
        <v>2.0800806247280965E-2</v>
      </c>
      <c r="BA1164" s="188">
        <f t="shared" si="37"/>
        <v>0.71569135792544369</v>
      </c>
    </row>
    <row r="1165" spans="47:53" ht="11.25" customHeight="1" x14ac:dyDescent="0.25">
      <c r="AU1165" s="30" t="s">
        <v>38</v>
      </c>
      <c r="AV1165" s="29">
        <f>_xll.qlInterestRateIndexFixingDate(IborIndex&amp;Tenor,AW1165,Trigger)</f>
        <v>47561</v>
      </c>
      <c r="AW1165" s="29">
        <f>_xll.qlCalendarAdvance(Calendar,AW1164,AU1165,"f",,Trigger)</f>
        <v>47563</v>
      </c>
      <c r="AX1165" s="29">
        <f>_xll.qlInterestRateIndexMaturity(IborIndex&amp;Tenor,AW1165,Trigger)</f>
        <v>47655</v>
      </c>
      <c r="AY1165" s="66">
        <f>_xll.qlIndexFixing($Z$5,AV1165,TRUE,Trigger)</f>
        <v>2.0866905508289957E-2</v>
      </c>
      <c r="AZ1165" s="66">
        <f>_xll.qlIndexFixing($BB$1,AV1165,TRUE,Trigger)</f>
        <v>2.0796209720479176E-2</v>
      </c>
      <c r="BA1165" s="188">
        <f t="shared" si="37"/>
        <v>0.70695787810780986</v>
      </c>
    </row>
    <row r="1166" spans="47:53" ht="11.25" customHeight="1" x14ac:dyDescent="0.25">
      <c r="AU1166" s="30" t="s">
        <v>38</v>
      </c>
      <c r="AV1166" s="29">
        <f>_xll.qlInterestRateIndexFixingDate(IborIndex&amp;Tenor,AW1166,Trigger)</f>
        <v>47568</v>
      </c>
      <c r="AW1166" s="29">
        <f>_xll.qlCalendarAdvance(Calendar,AW1165,AU1166,"f",,Trigger)</f>
        <v>47570</v>
      </c>
      <c r="AX1166" s="29">
        <f>_xll.qlInterestRateIndexMaturity(IborIndex&amp;Tenor,AW1166,Trigger)</f>
        <v>47662</v>
      </c>
      <c r="AY1166" s="66">
        <f>_xll.qlIndexFixing($Z$5,AV1166,TRUE,Trigger)</f>
        <v>2.086127736007987E-2</v>
      </c>
      <c r="AZ1166" s="66">
        <f>_xll.qlIndexFixing($BB$1,AV1166,TRUE,Trigger)</f>
        <v>2.0791559399588204E-2</v>
      </c>
      <c r="BA1166" s="188">
        <f t="shared" si="37"/>
        <v>0.69717960491665765</v>
      </c>
    </row>
    <row r="1167" spans="47:53" ht="11.25" customHeight="1" x14ac:dyDescent="0.25">
      <c r="AU1167" s="30" t="s">
        <v>38</v>
      </c>
      <c r="AV1167" s="29">
        <f>_xll.qlInterestRateIndexFixingDate(IborIndex&amp;Tenor,AW1167,Trigger)</f>
        <v>47575</v>
      </c>
      <c r="AW1167" s="29">
        <f>_xll.qlCalendarAdvance(Calendar,AW1166,AU1167,"f",,Trigger)</f>
        <v>47577</v>
      </c>
      <c r="AX1167" s="29">
        <f>_xll.qlInterestRateIndexMaturity(IborIndex&amp;Tenor,AW1167,Trigger)</f>
        <v>47668</v>
      </c>
      <c r="AY1167" s="66">
        <f>_xll.qlIndexFixing($Z$5,AV1167,TRUE,Trigger)</f>
        <v>2.085533091768333E-2</v>
      </c>
      <c r="AZ1167" s="66">
        <f>_xll.qlIndexFixing($BB$1,AV1167,TRUE,Trigger)</f>
        <v>2.0786602370587198E-2</v>
      </c>
      <c r="BA1167" s="188">
        <f t="shared" si="37"/>
        <v>0.6872854709613283</v>
      </c>
    </row>
    <row r="1168" spans="47:53" ht="11.25" customHeight="1" x14ac:dyDescent="0.25">
      <c r="AU1168" s="30" t="s">
        <v>38</v>
      </c>
      <c r="AV1168" s="29">
        <f>_xll.qlInterestRateIndexFixingDate(IborIndex&amp;Tenor,AW1168,Trigger)</f>
        <v>47582</v>
      </c>
      <c r="AW1168" s="29">
        <f>_xll.qlCalendarAdvance(Calendar,AW1167,AU1168,"f",,Trigger)</f>
        <v>47584</v>
      </c>
      <c r="AX1168" s="29">
        <f>_xll.qlInterestRateIndexMaturity(IborIndex&amp;Tenor,AW1168,Trigger)</f>
        <v>47675</v>
      </c>
      <c r="AY1168" s="66">
        <f>_xll.qlIndexFixing($Z$5,AV1168,TRUE,Trigger)</f>
        <v>2.0849397065648544E-2</v>
      </c>
      <c r="AZ1168" s="66">
        <f>_xll.qlIndexFixing($BB$1,AV1168,TRUE,Trigger)</f>
        <v>2.0781848578227E-2</v>
      </c>
      <c r="BA1168" s="188">
        <f t="shared" si="37"/>
        <v>0.67548487421544712</v>
      </c>
    </row>
    <row r="1169" spans="47:53" ht="11.25" customHeight="1" x14ac:dyDescent="0.25">
      <c r="AU1169" s="30" t="s">
        <v>38</v>
      </c>
      <c r="AV1169" s="29">
        <f>_xll.qlInterestRateIndexFixingDate(IborIndex&amp;Tenor,AW1169,Trigger)</f>
        <v>47589</v>
      </c>
      <c r="AW1169" s="29">
        <f>_xll.qlCalendarAdvance(Calendar,AW1168,AU1169,"f",,Trigger)</f>
        <v>47591</v>
      </c>
      <c r="AX1169" s="29">
        <f>_xll.qlInterestRateIndexMaturity(IborIndex&amp;Tenor,AW1169,Trigger)</f>
        <v>47682</v>
      </c>
      <c r="AY1169" s="66">
        <f>_xll.qlIndexFixing($Z$5,AV1169,TRUE,Trigger)</f>
        <v>2.0843304065710107E-2</v>
      </c>
      <c r="AZ1169" s="66">
        <f>_xll.qlIndexFixing($BB$1,AV1169,TRUE,Trigger)</f>
        <v>2.0777040995375622E-2</v>
      </c>
      <c r="BA1169" s="188">
        <f t="shared" si="37"/>
        <v>0.66263070334485197</v>
      </c>
    </row>
    <row r="1170" spans="47:53" ht="11.25" customHeight="1" x14ac:dyDescent="0.25">
      <c r="AU1170" s="30" t="s">
        <v>38</v>
      </c>
      <c r="AV1170" s="29">
        <f>_xll.qlInterestRateIndexFixingDate(IborIndex&amp;Tenor,AW1170,Trigger)</f>
        <v>47596</v>
      </c>
      <c r="AW1170" s="29">
        <f>_xll.qlCalendarAdvance(Calendar,AW1169,AU1170,"f",,Trigger)</f>
        <v>47598</v>
      </c>
      <c r="AX1170" s="29">
        <f>_xll.qlInterestRateIndexMaturity(IborIndex&amp;Tenor,AW1170,Trigger)</f>
        <v>47689</v>
      </c>
      <c r="AY1170" s="66">
        <f>_xll.qlIndexFixing($Z$5,AV1170,TRUE,Trigger)</f>
        <v>2.0837051616209547E-2</v>
      </c>
      <c r="AZ1170" s="66">
        <f>_xll.qlIndexFixing($BB$1,AV1170,TRUE,Trigger)</f>
        <v>2.0772179622227192E-2</v>
      </c>
      <c r="BA1170" s="188">
        <f t="shared" si="37"/>
        <v>0.64871993982355824</v>
      </c>
    </row>
    <row r="1171" spans="47:53" ht="11.25" customHeight="1" x14ac:dyDescent="0.25">
      <c r="AU1171" s="30" t="s">
        <v>38</v>
      </c>
      <c r="AV1171" s="29">
        <f>_xll.qlInterestRateIndexFixingDate(IborIndex&amp;Tenor,AW1171,Trigger)</f>
        <v>47602</v>
      </c>
      <c r="AW1171" s="29">
        <f>_xll.qlCalendarAdvance(Calendar,AW1170,AU1171,"f",,Trigger)</f>
        <v>47605</v>
      </c>
      <c r="AX1171" s="29">
        <f>_xll.qlInterestRateIndexMaturity(IborIndex&amp;Tenor,AW1171,Trigger)</f>
        <v>47697</v>
      </c>
      <c r="AY1171" s="66">
        <f>_xll.qlIndexFixing($Z$5,AV1171,TRUE,Trigger)</f>
        <v>2.0830751957921719E-2</v>
      </c>
      <c r="AZ1171" s="66">
        <f>_xll.qlIndexFixing($BB$1,AV1171,TRUE,Trigger)</f>
        <v>2.0767500890538894E-2</v>
      </c>
      <c r="BA1171" s="188">
        <f t="shared" si="37"/>
        <v>0.63251067382825288</v>
      </c>
    </row>
    <row r="1172" spans="47:53" ht="11.25" customHeight="1" x14ac:dyDescent="0.25">
      <c r="AU1172" s="30" t="s">
        <v>38</v>
      </c>
      <c r="AV1172" s="29">
        <f>_xll.qlInterestRateIndexFixingDate(IborIndex&amp;Tenor,AW1172,Trigger)</f>
        <v>47610</v>
      </c>
      <c r="AW1172" s="29">
        <f>_xll.qlCalendarAdvance(Calendar,AW1171,AU1172,"f",,Trigger)</f>
        <v>47612</v>
      </c>
      <c r="AX1172" s="29">
        <f>_xll.qlInterestRateIndexMaturity(IborIndex&amp;Tenor,AW1172,Trigger)</f>
        <v>47704</v>
      </c>
      <c r="AY1172" s="66">
        <f>_xll.qlIndexFixing($Z$5,AV1172,TRUE,Trigger)</f>
        <v>2.0824167833620299E-2</v>
      </c>
      <c r="AZ1172" s="66">
        <f>_xll.qlIndexFixing($BB$1,AV1172,TRUE,Trigger)</f>
        <v>2.0762527809193035E-2</v>
      </c>
      <c r="BA1172" s="188">
        <f t="shared" si="37"/>
        <v>0.61640024427263995</v>
      </c>
    </row>
    <row r="1173" spans="47:53" ht="11.25" customHeight="1" x14ac:dyDescent="0.25">
      <c r="AU1173" s="30" t="s">
        <v>38</v>
      </c>
      <c r="AV1173" s="29">
        <f>_xll.qlInterestRateIndexFixingDate(IborIndex&amp;Tenor,AW1173,Trigger)</f>
        <v>47617</v>
      </c>
      <c r="AW1173" s="29">
        <f>_xll.qlCalendarAdvance(Calendar,AW1172,AU1173,"f",,Trigger)</f>
        <v>47619</v>
      </c>
      <c r="AX1173" s="29">
        <f>_xll.qlInterestRateIndexMaturity(IborIndex&amp;Tenor,AW1173,Trigger)</f>
        <v>47711</v>
      </c>
      <c r="AY1173" s="66">
        <f>_xll.qlIndexFixing($Z$5,AV1173,TRUE,Trigger)</f>
        <v>2.0817423324244962E-2</v>
      </c>
      <c r="AZ1173" s="66">
        <f>_xll.qlIndexFixing($BB$1,AV1173,TRUE,Trigger)</f>
        <v>2.0757500935139499E-2</v>
      </c>
      <c r="BA1173" s="188">
        <f t="shared" si="37"/>
        <v>0.59922389105463569</v>
      </c>
    </row>
    <row r="1174" spans="47:53" ht="11.25" customHeight="1" x14ac:dyDescent="0.25">
      <c r="AU1174" s="30" t="s">
        <v>38</v>
      </c>
      <c r="AV1174" s="29">
        <f>_xll.qlInterestRateIndexFixingDate(IborIndex&amp;Tenor,AW1174,Trigger)</f>
        <v>47624</v>
      </c>
      <c r="AW1174" s="29">
        <f>_xll.qlCalendarAdvance(Calendar,AW1173,AU1174,"f",,Trigger)</f>
        <v>47626</v>
      </c>
      <c r="AX1174" s="29">
        <f>_xll.qlInterestRateIndexMaturity(IborIndex&amp;Tenor,AW1174,Trigger)</f>
        <v>47718</v>
      </c>
      <c r="AY1174" s="66">
        <f>_xll.qlIndexFixing($Z$5,AV1174,TRUE,Trigger)</f>
        <v>2.0810518128217815E-2</v>
      </c>
      <c r="AZ1174" s="66">
        <f>_xll.qlIndexFixing($BB$1,AV1174,TRUE,Trigger)</f>
        <v>2.0752420268585071E-2</v>
      </c>
      <c r="BA1174" s="188">
        <f t="shared" si="37"/>
        <v>0.58097859632743476</v>
      </c>
    </row>
    <row r="1175" spans="47:53" ht="11.25" customHeight="1" x14ac:dyDescent="0.25">
      <c r="AU1175" s="30" t="s">
        <v>38</v>
      </c>
      <c r="AV1175" s="29">
        <f>_xll.qlInterestRateIndexFixingDate(IborIndex&amp;Tenor,AW1175,Trigger)</f>
        <v>47631</v>
      </c>
      <c r="AW1175" s="29">
        <f>_xll.qlCalendarAdvance(Calendar,AW1174,AU1175,"f",,Trigger)</f>
        <v>47633</v>
      </c>
      <c r="AX1175" s="29">
        <f>_xll.qlInterestRateIndexMaturity(IborIndex&amp;Tenor,AW1175,Trigger)</f>
        <v>47725</v>
      </c>
      <c r="AY1175" s="66">
        <f>_xll.qlIndexFixing($Z$5,AV1175,TRUE,Trigger)</f>
        <v>2.0803451943980946E-2</v>
      </c>
      <c r="AZ1175" s="66">
        <f>_xll.qlIndexFixing($BB$1,AV1175,TRUE,Trigger)</f>
        <v>2.0747285809737417E-2</v>
      </c>
      <c r="BA1175" s="188">
        <f t="shared" si="37"/>
        <v>0.56166134243529342</v>
      </c>
    </row>
    <row r="1176" spans="47:53" ht="11.25" customHeight="1" x14ac:dyDescent="0.25">
      <c r="AU1176" s="30" t="s">
        <v>38</v>
      </c>
      <c r="AV1176" s="29">
        <f>_xll.qlInterestRateIndexFixingDate(IborIndex&amp;Tenor,AW1176,Trigger)</f>
        <v>47638</v>
      </c>
      <c r="AW1176" s="29">
        <f>_xll.qlCalendarAdvance(Calendar,AW1175,AU1176,"f",,Trigger)</f>
        <v>47640</v>
      </c>
      <c r="AX1176" s="29">
        <f>_xll.qlInterestRateIndexMaturity(IborIndex&amp;Tenor,AW1176,Trigger)</f>
        <v>47732</v>
      </c>
      <c r="AY1176" s="66">
        <f>_xll.qlIndexFixing($Z$5,AV1176,TRUE,Trigger)</f>
        <v>2.0796314135715633E-2</v>
      </c>
      <c r="AZ1176" s="66">
        <f>_xll.qlIndexFixing($BB$1,AV1176,TRUE,Trigger)</f>
        <v>2.0742097595518306E-2</v>
      </c>
      <c r="BA1176" s="188">
        <f t="shared" si="37"/>
        <v>0.54216540197327134</v>
      </c>
    </row>
    <row r="1177" spans="47:53" ht="11.25" customHeight="1" x14ac:dyDescent="0.25">
      <c r="AU1177" s="30" t="s">
        <v>38</v>
      </c>
      <c r="AV1177" s="29">
        <f>_xll.qlInterestRateIndexFixingDate(IborIndex&amp;Tenor,AW1177,Trigger)</f>
        <v>47645</v>
      </c>
      <c r="AW1177" s="29">
        <f>_xll.qlCalendarAdvance(Calendar,AW1176,AU1177,"f",,Trigger)</f>
        <v>47647</v>
      </c>
      <c r="AX1177" s="29">
        <f>_xll.qlInterestRateIndexMaturity(IborIndex&amp;Tenor,AW1177,Trigger)</f>
        <v>47739</v>
      </c>
      <c r="AY1177" s="66">
        <f>_xll.qlIndexFixing($Z$5,AV1177,TRUE,Trigger)</f>
        <v>2.078951235753234E-2</v>
      </c>
      <c r="AZ1177" s="66">
        <f>_xll.qlIndexFixing($BB$1,AV1177,TRUE,Trigger)</f>
        <v>2.0736856279479729E-2</v>
      </c>
      <c r="BA1177" s="188">
        <f t="shared" si="37"/>
        <v>0.52656078052611133</v>
      </c>
    </row>
    <row r="1178" spans="47:53" ht="11.25" customHeight="1" x14ac:dyDescent="0.25">
      <c r="AU1178" s="30" t="s">
        <v>38</v>
      </c>
      <c r="AV1178" s="29">
        <f>_xll.qlInterestRateIndexFixingDate(IborIndex&amp;Tenor,AW1178,Trigger)</f>
        <v>47652</v>
      </c>
      <c r="AW1178" s="29">
        <f>_xll.qlCalendarAdvance(Calendar,AW1177,AU1178,"f",,Trigger)</f>
        <v>47654</v>
      </c>
      <c r="AX1178" s="29">
        <f>_xll.qlInterestRateIndexMaturity(IborIndex&amp;Tenor,AW1178,Trigger)</f>
        <v>47746</v>
      </c>
      <c r="AY1178" s="66">
        <f>_xll.qlIndexFixing($Z$5,AV1178,TRUE,Trigger)</f>
        <v>2.0783094036259619E-2</v>
      </c>
      <c r="AZ1178" s="66">
        <f>_xll.qlIndexFixing($BB$1,AV1178,TRUE,Trigger)</f>
        <v>2.0731563026831358E-2</v>
      </c>
      <c r="BA1178" s="188">
        <f t="shared" si="37"/>
        <v>0.51531009428260743</v>
      </c>
    </row>
    <row r="1179" spans="47:53" ht="11.25" customHeight="1" x14ac:dyDescent="0.25">
      <c r="AU1179" s="30" t="s">
        <v>38</v>
      </c>
      <c r="AV1179" s="29">
        <f>_xll.qlInterestRateIndexFixingDate(IborIndex&amp;Tenor,AW1179,Trigger)</f>
        <v>47659</v>
      </c>
      <c r="AW1179" s="29">
        <f>_xll.qlCalendarAdvance(Calendar,AW1178,AU1179,"f",,Trigger)</f>
        <v>47661</v>
      </c>
      <c r="AX1179" s="29">
        <f>_xll.qlInterestRateIndexMaturity(IborIndex&amp;Tenor,AW1179,Trigger)</f>
        <v>47753</v>
      </c>
      <c r="AY1179" s="66">
        <f>_xll.qlIndexFixing($Z$5,AV1179,TRUE,Trigger)</f>
        <v>2.077705605227986E-2</v>
      </c>
      <c r="AZ1179" s="66">
        <f>_xll.qlIndexFixing($BB$1,AV1179,TRUE,Trigger)</f>
        <v>2.072621901826352E-2</v>
      </c>
      <c r="BA1179" s="188">
        <f t="shared" si="37"/>
        <v>0.50837034016339855</v>
      </c>
    </row>
    <row r="1180" spans="47:53" ht="11.25" customHeight="1" x14ac:dyDescent="0.25">
      <c r="AU1180" s="30" t="s">
        <v>38</v>
      </c>
      <c r="AV1180" s="29">
        <f>_xll.qlInterestRateIndexFixingDate(IborIndex&amp;Tenor,AW1180,Trigger)</f>
        <v>47666</v>
      </c>
      <c r="AW1180" s="29">
        <f>_xll.qlCalendarAdvance(Calendar,AW1179,AU1180,"f",,Trigger)</f>
        <v>47668</v>
      </c>
      <c r="AX1180" s="29">
        <f>_xll.qlInterestRateIndexMaturity(IborIndex&amp;Tenor,AW1180,Trigger)</f>
        <v>47760</v>
      </c>
      <c r="AY1180" s="66">
        <f>_xll.qlIndexFixing($Z$5,AV1180,TRUE,Trigger)</f>
        <v>2.0771395261226559E-2</v>
      </c>
      <c r="AZ1180" s="66">
        <f>_xll.qlIndexFixing($BB$1,AV1180,TRUE,Trigger)</f>
        <v>2.0720825434465674E-2</v>
      </c>
      <c r="BA1180" s="188">
        <f t="shared" si="37"/>
        <v>0.5056982676088575</v>
      </c>
    </row>
    <row r="1181" spans="47:53" ht="11.25" customHeight="1" x14ac:dyDescent="0.25">
      <c r="AU1181" s="30" t="s">
        <v>38</v>
      </c>
      <c r="AV1181" s="29">
        <f>_xll.qlInterestRateIndexFixingDate(IborIndex&amp;Tenor,AW1181,Trigger)</f>
        <v>47673</v>
      </c>
      <c r="AW1181" s="29">
        <f>_xll.qlCalendarAdvance(Calendar,AW1180,AU1181,"f",,Trigger)</f>
        <v>47675</v>
      </c>
      <c r="AX1181" s="29">
        <f>_xll.qlInterestRateIndexMaturity(IborIndex&amp;Tenor,AW1181,Trigger)</f>
        <v>47767</v>
      </c>
      <c r="AY1181" s="66">
        <f>_xll.qlIndexFixing($Z$5,AV1181,TRUE,Trigger)</f>
        <v>2.0766108493971282E-2</v>
      </c>
      <c r="AZ1181" s="66">
        <f>_xll.qlIndexFixing($BB$1,AV1181,TRUE,Trigger)</f>
        <v>2.0715383456120326E-2</v>
      </c>
      <c r="BA1181" s="188">
        <f t="shared" si="37"/>
        <v>0.50725037850956478</v>
      </c>
    </row>
    <row r="1182" spans="47:53" ht="11.25" customHeight="1" x14ac:dyDescent="0.25">
      <c r="AU1182" s="30" t="s">
        <v>38</v>
      </c>
      <c r="AV1182" s="29">
        <f>_xll.qlInterestRateIndexFixingDate(IborIndex&amp;Tenor,AW1182,Trigger)</f>
        <v>47680</v>
      </c>
      <c r="AW1182" s="29">
        <f>_xll.qlCalendarAdvance(Calendar,AW1181,AU1182,"f",,Trigger)</f>
        <v>47682</v>
      </c>
      <c r="AX1182" s="29">
        <f>_xll.qlInterestRateIndexMaturity(IborIndex&amp;Tenor,AW1182,Trigger)</f>
        <v>47774</v>
      </c>
      <c r="AY1182" s="66">
        <f>_xll.qlIndexFixing($Z$5,AV1182,TRUE,Trigger)</f>
        <v>2.0761192556623655E-2</v>
      </c>
      <c r="AZ1182" s="66">
        <f>_xll.qlIndexFixing($BB$1,AV1182,TRUE,Trigger)</f>
        <v>2.0709894263905643E-2</v>
      </c>
      <c r="BA1182" s="188">
        <f t="shared" si="37"/>
        <v>0.51298292718011251</v>
      </c>
    </row>
    <row r="1183" spans="47:53" ht="11.25" customHeight="1" x14ac:dyDescent="0.25">
      <c r="AU1183" s="30" t="s">
        <v>38</v>
      </c>
      <c r="AV1183" s="29">
        <f>_xll.qlInterestRateIndexFixingDate(IborIndex&amp;Tenor,AW1183,Trigger)</f>
        <v>47687</v>
      </c>
      <c r="AW1183" s="29">
        <f>_xll.qlCalendarAdvance(Calendar,AW1182,AU1183,"f",,Trigger)</f>
        <v>47689</v>
      </c>
      <c r="AX1183" s="29">
        <f>_xll.qlInterestRateIndexMaturity(IborIndex&amp;Tenor,AW1183,Trigger)</f>
        <v>47781</v>
      </c>
      <c r="AY1183" s="66">
        <f>_xll.qlIndexFixing($Z$5,AV1183,TRUE,Trigger)</f>
        <v>2.0756644230533111E-2</v>
      </c>
      <c r="AZ1183" s="66">
        <f>_xll.qlIndexFixing($BB$1,AV1183,TRUE,Trigger)</f>
        <v>2.0704359038494578E-2</v>
      </c>
      <c r="BA1183" s="188">
        <f t="shared" si="37"/>
        <v>0.52285192038533523</v>
      </c>
    </row>
    <row r="1184" spans="47:53" ht="11.25" customHeight="1" x14ac:dyDescent="0.25">
      <c r="AU1184" s="30" t="s">
        <v>38</v>
      </c>
      <c r="AV1184" s="29">
        <f>_xll.qlInterestRateIndexFixingDate(IborIndex&amp;Tenor,AW1184,Trigger)</f>
        <v>47694</v>
      </c>
      <c r="AW1184" s="29">
        <f>_xll.qlCalendarAdvance(Calendar,AW1183,AU1184,"f",,Trigger)</f>
        <v>47696</v>
      </c>
      <c r="AX1184" s="29">
        <f>_xll.qlInterestRateIndexMaturity(IborIndex&amp;Tenor,AW1184,Trigger)</f>
        <v>47788</v>
      </c>
      <c r="AY1184" s="66">
        <f>_xll.qlIndexFixing($Z$5,AV1184,TRUE,Trigger)</f>
        <v>2.0752460272279342E-2</v>
      </c>
      <c r="AZ1184" s="66">
        <f>_xll.qlIndexFixing($BB$1,AV1184,TRUE,Trigger)</f>
        <v>2.0698778960554862E-2</v>
      </c>
      <c r="BA1184" s="188">
        <f t="shared" si="37"/>
        <v>0.5368131172447943</v>
      </c>
    </row>
    <row r="1185" spans="47:53" ht="11.25" customHeight="1" x14ac:dyDescent="0.25">
      <c r="AU1185" s="30" t="s">
        <v>38</v>
      </c>
      <c r="AV1185" s="29">
        <f>_xll.qlInterestRateIndexFixingDate(IborIndex&amp;Tenor,AW1185,Trigger)</f>
        <v>47701</v>
      </c>
      <c r="AW1185" s="29">
        <f>_xll.qlCalendarAdvance(Calendar,AW1184,AU1185,"f",,Trigger)</f>
        <v>47703</v>
      </c>
      <c r="AX1185" s="29">
        <f>_xll.qlInterestRateIndexMaturity(IborIndex&amp;Tenor,AW1185,Trigger)</f>
        <v>47795</v>
      </c>
      <c r="AY1185" s="66">
        <f>_xll.qlIndexFixing($Z$5,AV1185,TRUE,Trigger)</f>
        <v>2.0748637413674886E-2</v>
      </c>
      <c r="AZ1185" s="66">
        <f>_xll.qlIndexFixing($BB$1,AV1185,TRUE,Trigger)</f>
        <v>2.0693155210750762E-2</v>
      </c>
      <c r="BA1185" s="188">
        <f t="shared" si="37"/>
        <v>0.5548220292412448</v>
      </c>
    </row>
    <row r="1186" spans="47:53" ht="11.25" customHeight="1" x14ac:dyDescent="0.25">
      <c r="AU1186" s="30" t="s">
        <v>38</v>
      </c>
      <c r="AV1186" s="29">
        <f>_xll.qlInterestRateIndexFixingDate(IborIndex&amp;Tenor,AW1186,Trigger)</f>
        <v>47708</v>
      </c>
      <c r="AW1186" s="29">
        <f>_xll.qlCalendarAdvance(Calendar,AW1185,AU1186,"f",,Trigger)</f>
        <v>47710</v>
      </c>
      <c r="AX1186" s="29">
        <f>_xll.qlInterestRateIndexMaturity(IborIndex&amp;Tenor,AW1186,Trigger)</f>
        <v>47802</v>
      </c>
      <c r="AY1186" s="66">
        <f>_xll.qlIndexFixing($Z$5,AV1186,TRUE,Trigger)</f>
        <v>2.0745172361759056E-2</v>
      </c>
      <c r="AZ1186" s="66">
        <f>_xll.qlIndexFixing($BB$1,AV1186,TRUE,Trigger)</f>
        <v>2.0687488969742193E-2</v>
      </c>
      <c r="BA1186" s="188">
        <f t="shared" si="37"/>
        <v>0.57683392016862767</v>
      </c>
    </row>
    <row r="1187" spans="47:53" ht="11.25" customHeight="1" x14ac:dyDescent="0.25">
      <c r="AU1187" s="30" t="s">
        <v>38</v>
      </c>
      <c r="AV1187" s="29">
        <f>_xll.qlInterestRateIndexFixingDate(IborIndex&amp;Tenor,AW1187,Trigger)</f>
        <v>47715</v>
      </c>
      <c r="AW1187" s="29">
        <f>_xll.qlCalendarAdvance(Calendar,AW1186,AU1187,"f",,Trigger)</f>
        <v>47717</v>
      </c>
      <c r="AX1187" s="29">
        <f>_xll.qlInterestRateIndexMaturity(IborIndex&amp;Tenor,AW1187,Trigger)</f>
        <v>47809</v>
      </c>
      <c r="AY1187" s="66">
        <f>_xll.qlIndexFixing($Z$5,AV1187,TRUE,Trigger)</f>
        <v>2.074206179879446E-2</v>
      </c>
      <c r="AZ1187" s="66">
        <f>_xll.qlIndexFixing($BB$1,AV1187,TRUE,Trigger)</f>
        <v>2.0681781418177777E-2</v>
      </c>
      <c r="BA1187" s="188">
        <f t="shared" si="37"/>
        <v>0.60280380616683371</v>
      </c>
    </row>
    <row r="1188" spans="47:53" ht="11.25" customHeight="1" x14ac:dyDescent="0.25">
      <c r="AU1188" s="30" t="s">
        <v>38</v>
      </c>
      <c r="AV1188" s="29">
        <f>_xll.qlInterestRateIndexFixingDate(IborIndex&amp;Tenor,AW1188,Trigger)</f>
        <v>47722</v>
      </c>
      <c r="AW1188" s="29">
        <f>_xll.qlCalendarAdvance(Calendar,AW1187,AU1188,"f",,Trigger)</f>
        <v>47724</v>
      </c>
      <c r="AX1188" s="29">
        <f>_xll.qlInterestRateIndexMaturity(IborIndex&amp;Tenor,AW1188,Trigger)</f>
        <v>47816</v>
      </c>
      <c r="AY1188" s="66">
        <f>_xll.qlIndexFixing($Z$5,AV1188,TRUE,Trigger)</f>
        <v>2.0739302382267878E-2</v>
      </c>
      <c r="AZ1188" s="66">
        <f>_xll.qlIndexFixing($BB$1,AV1188,TRUE,Trigger)</f>
        <v>2.0676033736707879E-2</v>
      </c>
      <c r="BA1188" s="188">
        <f t="shared" si="37"/>
        <v>0.63268645559999559</v>
      </c>
    </row>
    <row r="1189" spans="47:53" ht="11.25" customHeight="1" x14ac:dyDescent="0.25">
      <c r="AU1189" s="30" t="s">
        <v>38</v>
      </c>
      <c r="AV1189" s="29">
        <f>_xll.qlInterestRateIndexFixingDate(IborIndex&amp;Tenor,AW1189,Trigger)</f>
        <v>47729</v>
      </c>
      <c r="AW1189" s="29">
        <f>_xll.qlCalendarAdvance(Calendar,AW1188,AU1189,"f",,Trigger)</f>
        <v>47731</v>
      </c>
      <c r="AX1189" s="29">
        <f>_xll.qlInterestRateIndexMaturity(IborIndex&amp;Tenor,AW1189,Trigger)</f>
        <v>47822</v>
      </c>
      <c r="AY1189" s="66">
        <f>_xll.qlIndexFixing($Z$5,AV1189,TRUE,Trigger)</f>
        <v>2.0736452072856345E-2</v>
      </c>
      <c r="AZ1189" s="66">
        <f>_xll.qlIndexFixing($BB$1,AV1189,TRUE,Trigger)</f>
        <v>2.0670075265537192E-2</v>
      </c>
      <c r="BA1189" s="188">
        <f t="shared" si="37"/>
        <v>0.66376807319152431</v>
      </c>
    </row>
    <row r="1190" spans="47:53" ht="11.25" customHeight="1" x14ac:dyDescent="0.25">
      <c r="AU1190" s="30" t="s">
        <v>38</v>
      </c>
      <c r="AV1190" s="29">
        <f>_xll.qlInterestRateIndexFixingDate(IborIndex&amp;Tenor,AW1190,Trigger)</f>
        <v>47736</v>
      </c>
      <c r="AW1190" s="29">
        <f>_xll.qlCalendarAdvance(Calendar,AW1189,AU1190,"f",,Trigger)</f>
        <v>47738</v>
      </c>
      <c r="AX1190" s="29">
        <f>_xll.qlInterestRateIndexMaturity(IborIndex&amp;Tenor,AW1190,Trigger)</f>
        <v>47829</v>
      </c>
      <c r="AY1190" s="66">
        <f>_xll.qlIndexFixing($Z$5,AV1190,TRUE,Trigger)</f>
        <v>2.0733890526071549E-2</v>
      </c>
      <c r="AZ1190" s="66">
        <f>_xll.qlIndexFixing($BB$1,AV1190,TRUE,Trigger)</f>
        <v>2.0664253375310141E-2</v>
      </c>
      <c r="BA1190" s="188">
        <f t="shared" si="37"/>
        <v>0.69637150761407696</v>
      </c>
    </row>
    <row r="1191" spans="47:53" ht="11.25" customHeight="1" x14ac:dyDescent="0.25">
      <c r="AU1191" s="30" t="s">
        <v>38</v>
      </c>
      <c r="AV1191" s="29">
        <f>_xll.qlInterestRateIndexFixingDate(IborIndex&amp;Tenor,AW1191,Trigger)</f>
        <v>47743</v>
      </c>
      <c r="AW1191" s="29">
        <f>_xll.qlCalendarAdvance(Calendar,AW1190,AU1191,"f",,Trigger)</f>
        <v>47745</v>
      </c>
      <c r="AX1191" s="29">
        <f>_xll.qlInterestRateIndexMaturity(IborIndex&amp;Tenor,AW1191,Trigger)</f>
        <v>47836</v>
      </c>
      <c r="AY1191" s="66">
        <f>_xll.qlIndexFixing($Z$5,AV1191,TRUE,Trigger)</f>
        <v>2.0731124261762941E-2</v>
      </c>
      <c r="AZ1191" s="66">
        <f>_xll.qlIndexFixing($BB$1,AV1191,TRUE,Trigger)</f>
        <v>2.0658393212794893E-2</v>
      </c>
      <c r="BA1191" s="188">
        <f t="shared" si="37"/>
        <v>0.72731048968047851</v>
      </c>
    </row>
    <row r="1192" spans="47:53" ht="11.25" customHeight="1" x14ac:dyDescent="0.25">
      <c r="AU1192" s="30" t="s">
        <v>38</v>
      </c>
      <c r="AV1192" s="29">
        <f>_xll.qlInterestRateIndexFixingDate(IborIndex&amp;Tenor,AW1192,Trigger)</f>
        <v>47750</v>
      </c>
      <c r="AW1192" s="29">
        <f>_xll.qlCalendarAdvance(Calendar,AW1191,AU1192,"f",,Trigger)</f>
        <v>47752</v>
      </c>
      <c r="AX1192" s="29">
        <f>_xll.qlInterestRateIndexMaturity(IborIndex&amp;Tenor,AW1192,Trigger)</f>
        <v>47844</v>
      </c>
      <c r="AY1192" s="66">
        <f>_xll.qlIndexFixing($Z$5,AV1192,TRUE,Trigger)</f>
        <v>2.0728496161368903E-2</v>
      </c>
      <c r="AZ1192" s="66">
        <f>_xll.qlIndexFixing($BB$1,AV1192,TRUE,Trigger)</f>
        <v>2.0652657395110657E-2</v>
      </c>
      <c r="BA1192" s="188">
        <f t="shared" si="37"/>
        <v>0.75838766258246038</v>
      </c>
    </row>
    <row r="1193" spans="47:53" ht="11.25" customHeight="1" x14ac:dyDescent="0.25">
      <c r="AU1193" s="30" t="s">
        <v>38</v>
      </c>
      <c r="AV1193" s="29">
        <f>_xll.qlInterestRateIndexFixingDate(IborIndex&amp;Tenor,AW1193,Trigger)</f>
        <v>47757</v>
      </c>
      <c r="AW1193" s="29">
        <f>_xll.qlCalendarAdvance(Calendar,AW1192,AU1193,"f",,Trigger)</f>
        <v>47759</v>
      </c>
      <c r="AX1193" s="29">
        <f>_xll.qlInterestRateIndexMaturity(IborIndex&amp;Tenor,AW1193,Trigger)</f>
        <v>47851</v>
      </c>
      <c r="AY1193" s="66">
        <f>_xll.qlIndexFixing($Z$5,AV1193,TRUE,Trigger)</f>
        <v>2.0725303557218289E-2</v>
      </c>
      <c r="AZ1193" s="66">
        <f>_xll.qlIndexFixing($BB$1,AV1193,TRUE,Trigger)</f>
        <v>2.0646717615030695E-2</v>
      </c>
      <c r="BA1193" s="188">
        <f t="shared" si="37"/>
        <v>0.78585942187594382</v>
      </c>
    </row>
    <row r="1194" spans="47:53" ht="11.25" customHeight="1" x14ac:dyDescent="0.25">
      <c r="AU1194" s="30" t="s">
        <v>38</v>
      </c>
      <c r="AV1194" s="29">
        <f>_xll.qlInterestRateIndexFixingDate(IborIndex&amp;Tenor,AW1194,Trigger)</f>
        <v>47764</v>
      </c>
      <c r="AW1194" s="29">
        <f>_xll.qlCalendarAdvance(Calendar,AW1193,AU1194,"f",,Trigger)</f>
        <v>47766</v>
      </c>
      <c r="AX1194" s="29">
        <f>_xll.qlInterestRateIndexMaturity(IborIndex&amp;Tenor,AW1194,Trigger)</f>
        <v>47858</v>
      </c>
      <c r="AY1194" s="66">
        <f>_xll.qlIndexFixing($Z$5,AV1194,TRUE,Trigger)</f>
        <v>2.0721904291907317E-2</v>
      </c>
      <c r="AZ1194" s="66">
        <f>_xll.qlIndexFixing($BB$1,AV1194,TRUE,Trigger)</f>
        <v>2.0640739561095342E-2</v>
      </c>
      <c r="BA1194" s="188">
        <f t="shared" si="37"/>
        <v>0.81164730811975061</v>
      </c>
    </row>
    <row r="1195" spans="47:53" ht="11.25" customHeight="1" x14ac:dyDescent="0.25">
      <c r="AU1195" s="30" t="s">
        <v>38</v>
      </c>
      <c r="AV1195" s="29">
        <f>_xll.qlInterestRateIndexFixingDate(IborIndex&amp;Tenor,AW1195,Trigger)</f>
        <v>47771</v>
      </c>
      <c r="AW1195" s="29">
        <f>_xll.qlCalendarAdvance(Calendar,AW1194,AU1195,"f",,Trigger)</f>
        <v>47773</v>
      </c>
      <c r="AX1195" s="29">
        <f>_xll.qlInterestRateIndexMaturity(IborIndex&amp;Tenor,AW1195,Trigger)</f>
        <v>47865</v>
      </c>
      <c r="AY1195" s="66">
        <f>_xll.qlIndexFixing($Z$5,AV1195,TRUE,Trigger)</f>
        <v>2.0718297736516463E-2</v>
      </c>
      <c r="AZ1195" s="66">
        <f>_xll.qlIndexFixing($BB$1,AV1195,TRUE,Trigger)</f>
        <v>2.0634723233480114E-2</v>
      </c>
      <c r="BA1195" s="188">
        <f t="shared" si="37"/>
        <v>0.83574503036348147</v>
      </c>
    </row>
    <row r="1196" spans="47:53" ht="11.25" customHeight="1" x14ac:dyDescent="0.25">
      <c r="AU1196" s="30" t="s">
        <v>38</v>
      </c>
      <c r="AV1196" s="29">
        <f>_xll.qlInterestRateIndexFixingDate(IborIndex&amp;Tenor,AW1196,Trigger)</f>
        <v>47778</v>
      </c>
      <c r="AW1196" s="29">
        <f>_xll.qlCalendarAdvance(Calendar,AW1195,AU1196,"f",,Trigger)</f>
        <v>47780</v>
      </c>
      <c r="AX1196" s="29">
        <f>_xll.qlInterestRateIndexMaturity(IborIndex&amp;Tenor,AW1196,Trigger)</f>
        <v>47872</v>
      </c>
      <c r="AY1196" s="66">
        <f>_xll.qlIndexFixing($Z$5,AV1196,TRUE,Trigger)</f>
        <v>2.0714483262160951E-2</v>
      </c>
      <c r="AZ1196" s="66">
        <f>_xll.qlIndexFixing($BB$1,AV1196,TRUE,Trigger)</f>
        <v>2.0628668632357912E-2</v>
      </c>
      <c r="BA1196" s="188">
        <f t="shared" si="37"/>
        <v>0.8581462980303961</v>
      </c>
    </row>
    <row r="1197" spans="47:53" ht="11.25" customHeight="1" x14ac:dyDescent="0.25">
      <c r="AU1197" s="30" t="s">
        <v>38</v>
      </c>
      <c r="AV1197" s="29">
        <f>_xll.qlInterestRateIndexFixingDate(IborIndex&amp;Tenor,AW1197,Trigger)</f>
        <v>47785</v>
      </c>
      <c r="AW1197" s="29">
        <f>_xll.qlCalendarAdvance(Calendar,AW1196,AU1197,"f",,Trigger)</f>
        <v>47787</v>
      </c>
      <c r="AX1197" s="29">
        <f>_xll.qlInterestRateIndexMaturity(IborIndex&amp;Tenor,AW1197,Trigger)</f>
        <v>47879</v>
      </c>
      <c r="AY1197" s="66">
        <f>_xll.qlIndexFixing($Z$5,AV1197,TRUE,Trigger)</f>
        <v>2.0710460239992512E-2</v>
      </c>
      <c r="AZ1197" s="66">
        <f>_xll.qlIndexFixing($BB$1,AV1197,TRUE,Trigger)</f>
        <v>2.0622575757908594E-2</v>
      </c>
      <c r="BA1197" s="188">
        <f t="shared" si="37"/>
        <v>0.87884482083917803</v>
      </c>
    </row>
    <row r="1198" spans="47:53" ht="11.25" customHeight="1" x14ac:dyDescent="0.25">
      <c r="AU1198" s="30" t="s">
        <v>38</v>
      </c>
      <c r="AV1198" s="29">
        <f>_xll.qlInterestRateIndexFixingDate(IborIndex&amp;Tenor,AW1198,Trigger)</f>
        <v>47792</v>
      </c>
      <c r="AW1198" s="29">
        <f>_xll.qlCalendarAdvance(Calendar,AW1197,AU1198,"f",,Trigger)</f>
        <v>47794</v>
      </c>
      <c r="AX1198" s="29">
        <f>_xll.qlInterestRateIndexMaturity(IborIndex&amp;Tenor,AW1198,Trigger)</f>
        <v>47886</v>
      </c>
      <c r="AY1198" s="66">
        <f>_xll.qlIndexFixing($Z$5,AV1198,TRUE,Trigger)</f>
        <v>2.0706228041196748E-2</v>
      </c>
      <c r="AZ1198" s="66">
        <f>_xll.qlIndexFixing($BB$1,AV1198,TRUE,Trigger)</f>
        <v>2.061644461030767E-2</v>
      </c>
      <c r="BA1198" s="188">
        <f t="shared" si="37"/>
        <v>0.8978343088907742</v>
      </c>
    </row>
    <row r="1199" spans="47:53" ht="11.25" customHeight="1" x14ac:dyDescent="0.25">
      <c r="AU1199" s="30" t="s">
        <v>38</v>
      </c>
      <c r="AV1199" s="29">
        <f>_xll.qlInterestRateIndexFixingDate(IborIndex&amp;Tenor,AW1199,Trigger)</f>
        <v>47799</v>
      </c>
      <c r="AW1199" s="29">
        <f>_xll.qlCalendarAdvance(Calendar,AW1198,AU1199,"f",,Trigger)</f>
        <v>47801</v>
      </c>
      <c r="AX1199" s="29">
        <f>_xll.qlInterestRateIndexMaturity(IborIndex&amp;Tenor,AW1199,Trigger)</f>
        <v>47893</v>
      </c>
      <c r="AY1199" s="66">
        <f>_xll.qlIndexFixing($Z$5,AV1199,TRUE,Trigger)</f>
        <v>2.0701786036997495E-2</v>
      </c>
      <c r="AZ1199" s="66">
        <f>_xll.qlIndexFixing($BB$1,AV1199,TRUE,Trigger)</f>
        <v>2.0610275189734129E-2</v>
      </c>
      <c r="BA1199" s="188">
        <f t="shared" si="37"/>
        <v>0.91510847263366613</v>
      </c>
    </row>
    <row r="1200" spans="47:53" ht="11.25" customHeight="1" x14ac:dyDescent="0.25">
      <c r="AU1200" s="30" t="s">
        <v>38</v>
      </c>
      <c r="AV1200" s="29">
        <f>_xll.qlInterestRateIndexFixingDate(IborIndex&amp;Tenor,AW1200,Trigger)</f>
        <v>47806</v>
      </c>
      <c r="AW1200" s="29">
        <f>_xll.qlCalendarAdvance(Calendar,AW1199,AU1200,"f",,Trigger)</f>
        <v>47808</v>
      </c>
      <c r="AX1200" s="29">
        <f>_xll.qlInterestRateIndexMaturity(IborIndex&amp;Tenor,AW1200,Trigger)</f>
        <v>47900</v>
      </c>
      <c r="AY1200" s="66">
        <f>_xll.qlIndexFixing($Z$5,AV1200,TRUE,Trigger)</f>
        <v>2.0697133598652485E-2</v>
      </c>
      <c r="AZ1200" s="66">
        <f>_xll.qlIndexFixing($BB$1,AV1200,TRUE,Trigger)</f>
        <v>2.0604067496369567E-2</v>
      </c>
      <c r="BA1200" s="188">
        <f t="shared" si="37"/>
        <v>0.9306610228291754</v>
      </c>
    </row>
    <row r="1201" spans="47:53" ht="11.25" customHeight="1" x14ac:dyDescent="0.25">
      <c r="AU1201" s="30" t="s">
        <v>38</v>
      </c>
      <c r="AV1201" s="29">
        <f>_xll.qlInterestRateIndexFixingDate(IborIndex&amp;Tenor,AW1201,Trigger)</f>
        <v>47813</v>
      </c>
      <c r="AW1201" s="29">
        <f>_xll.qlCalendarAdvance(Calendar,AW1200,AU1201,"f",,Trigger)</f>
        <v>47815</v>
      </c>
      <c r="AX1201" s="29">
        <f>_xll.qlInterestRateIndexMaturity(IborIndex&amp;Tenor,AW1201,Trigger)</f>
        <v>47907</v>
      </c>
      <c r="AY1201" s="66">
        <f>_xll.qlIndexFixing($Z$5,AV1201,TRUE,Trigger)</f>
        <v>2.0692270097459404E-2</v>
      </c>
      <c r="AZ1201" s="66">
        <f>_xll.qlIndexFixing($BB$1,AV1201,TRUE,Trigger)</f>
        <v>2.0597821530393835E-2</v>
      </c>
      <c r="BA1201" s="188">
        <f t="shared" si="37"/>
        <v>0.94448567065568567</v>
      </c>
    </row>
    <row r="1202" spans="47:53" ht="11.25" customHeight="1" x14ac:dyDescent="0.25">
      <c r="AU1202" s="30" t="s">
        <v>38</v>
      </c>
      <c r="AV1202" s="29">
        <f>_xll.qlInterestRateIndexFixingDate(IborIndex&amp;Tenor,AW1202,Trigger)</f>
        <v>47820</v>
      </c>
      <c r="AW1202" s="29">
        <f>_xll.qlCalendarAdvance(Calendar,AW1201,AU1202,"f",,Trigger)</f>
        <v>47822</v>
      </c>
      <c r="AX1202" s="29">
        <f>_xll.qlInterestRateIndexMaturity(IborIndex&amp;Tenor,AW1202,Trigger)</f>
        <v>47912</v>
      </c>
      <c r="AY1202" s="66">
        <f>_xll.qlIndexFixing($Z$5,AV1202,TRUE,Trigger)</f>
        <v>2.068681187400756E-2</v>
      </c>
      <c r="AZ1202" s="66">
        <f>_xll.qlIndexFixing($BB$1,AV1202,TRUE,Trigger)</f>
        <v>2.0591273424628298E-2</v>
      </c>
      <c r="BA1202" s="188">
        <f t="shared" si="37"/>
        <v>0.95538449379262147</v>
      </c>
    </row>
    <row r="1203" spans="47:53" ht="11.25" customHeight="1" x14ac:dyDescent="0.25">
      <c r="AU1203" s="30" t="s">
        <v>38</v>
      </c>
      <c r="AV1203" s="29">
        <f>_xll.qlInterestRateIndexFixingDate(IborIndex&amp;Tenor,AW1203,Trigger)</f>
        <v>47827</v>
      </c>
      <c r="AW1203" s="29">
        <f>_xll.qlCalendarAdvance(Calendar,AW1202,AU1203,"f",,Trigger)</f>
        <v>47829</v>
      </c>
      <c r="AX1203" s="29">
        <f>_xll.qlInterestRateIndexMaturity(IborIndex&amp;Tenor,AW1203,Trigger)</f>
        <v>47919</v>
      </c>
      <c r="AY1203" s="66">
        <f>_xll.qlIndexFixing($Z$5,AV1203,TRUE,Trigger)</f>
        <v>2.0681555528325291E-2</v>
      </c>
      <c r="AZ1203" s="66">
        <f>_xll.qlIndexFixing($BB$1,AV1203,TRUE,Trigger)</f>
        <v>2.0584957102052215E-2</v>
      </c>
      <c r="BA1203" s="188">
        <f t="shared" si="37"/>
        <v>0.96598426273075688</v>
      </c>
    </row>
    <row r="1204" spans="47:53" ht="11.25" customHeight="1" x14ac:dyDescent="0.25">
      <c r="AU1204" s="30" t="s">
        <v>38</v>
      </c>
      <c r="AV1204" s="29">
        <f>_xll.qlInterestRateIndexFixingDate(IborIndex&amp;Tenor,AW1204,Trigger)</f>
        <v>47834</v>
      </c>
      <c r="AW1204" s="29">
        <f>_xll.qlCalendarAdvance(Calendar,AW1203,AU1204,"f",,Trigger)</f>
        <v>47836</v>
      </c>
      <c r="AX1204" s="29">
        <f>_xll.qlInterestRateIndexMaturity(IborIndex&amp;Tenor,AW1204,Trigger)</f>
        <v>47926</v>
      </c>
      <c r="AY1204" s="66">
        <f>_xll.qlIndexFixing($Z$5,AV1204,TRUE,Trigger)</f>
        <v>2.0676086347929612E-2</v>
      </c>
      <c r="AZ1204" s="66">
        <f>_xll.qlIndexFixing($BB$1,AV1204,TRUE,Trigger)</f>
        <v>2.0578602511533539E-2</v>
      </c>
      <c r="BA1204" s="188">
        <f t="shared" si="37"/>
        <v>0.97483836396072832</v>
      </c>
    </row>
    <row r="1205" spans="47:53" ht="11.25" customHeight="1" x14ac:dyDescent="0.25">
      <c r="AU1205" s="30" t="s">
        <v>38</v>
      </c>
      <c r="AV1205" s="29">
        <f>_xll.qlInterestRateIndexFixingDate(IborIndex&amp;Tenor,AW1205,Trigger)</f>
        <v>47840</v>
      </c>
      <c r="AW1205" s="29">
        <f>_xll.qlCalendarAdvance(Calendar,AW1204,AU1205,"f",,Trigger)</f>
        <v>47844</v>
      </c>
      <c r="AX1205" s="29">
        <f>_xll.qlInterestRateIndexMaturity(IborIndex&amp;Tenor,AW1205,Trigger)</f>
        <v>47934</v>
      </c>
      <c r="AY1205" s="66">
        <f>_xll.qlIndexFixing($Z$5,AV1205,TRUE,Trigger)</f>
        <v>2.0669574435869364E-2</v>
      </c>
      <c r="AZ1205" s="66">
        <f>_xll.qlIndexFixing($BB$1,AV1205,TRUE,Trigger)</f>
        <v>2.0571293263895285E-2</v>
      </c>
      <c r="BA1205" s="188">
        <f t="shared" si="37"/>
        <v>0.98281171974079484</v>
      </c>
    </row>
    <row r="1206" spans="47:53" ht="11.25" customHeight="1" x14ac:dyDescent="0.25">
      <c r="AU1206" s="30" t="s">
        <v>38</v>
      </c>
      <c r="AV1206" s="29">
        <f>_xll.qlInterestRateIndexFixingDate(IborIndex&amp;Tenor,AW1206,Trigger)</f>
        <v>47848</v>
      </c>
      <c r="AW1206" s="29">
        <f>_xll.qlCalendarAdvance(Calendar,AW1205,AU1206,"f",,Trigger)</f>
        <v>47851</v>
      </c>
      <c r="AX1206" s="29">
        <f>_xll.qlInterestRateIndexMaturity(IborIndex&amp;Tenor,AW1206,Trigger)</f>
        <v>47941</v>
      </c>
      <c r="AY1206" s="66">
        <f>_xll.qlIndexFixing($Z$5,AV1206,TRUE,Trigger)</f>
        <v>2.0663647064736779E-2</v>
      </c>
      <c r="AZ1206" s="66">
        <f>_xll.qlIndexFixing($BB$1,AV1206,TRUE,Trigger)</f>
        <v>2.0564856671253295E-2</v>
      </c>
      <c r="BA1206" s="188">
        <f t="shared" si="37"/>
        <v>0.98790393483483285</v>
      </c>
    </row>
    <row r="1207" spans="47:53" ht="11.25" customHeight="1" x14ac:dyDescent="0.25">
      <c r="AU1207" s="30" t="s">
        <v>38</v>
      </c>
      <c r="AV1207" s="29">
        <f>_xll.qlInterestRateIndexFixingDate(IborIndex&amp;Tenor,AW1207,Trigger)</f>
        <v>47856</v>
      </c>
      <c r="AW1207" s="29">
        <f>_xll.qlCalendarAdvance(Calendar,AW1206,AU1207,"f",,Trigger)</f>
        <v>47858</v>
      </c>
      <c r="AX1207" s="29">
        <f>_xll.qlInterestRateIndexMaturity(IborIndex&amp;Tenor,AW1207,Trigger)</f>
        <v>47948</v>
      </c>
      <c r="AY1207" s="66">
        <f>_xll.qlIndexFixing($Z$5,AV1207,TRUE,Trigger)</f>
        <v>2.0657504883710764E-2</v>
      </c>
      <c r="AZ1207" s="66">
        <f>_xll.qlIndexFixing($BB$1,AV1207,TRUE,Trigger)</f>
        <v>2.0558381811242477E-2</v>
      </c>
      <c r="BA1207" s="188">
        <f t="shared" si="37"/>
        <v>0.99123072468287887</v>
      </c>
    </row>
    <row r="1208" spans="47:53" ht="11.25" customHeight="1" x14ac:dyDescent="0.25">
      <c r="AU1208" s="30" t="s">
        <v>38</v>
      </c>
      <c r="AV1208" s="29">
        <f>_xll.qlInterestRateIndexFixingDate(IborIndex&amp;Tenor,AW1208,Trigger)</f>
        <v>47863</v>
      </c>
      <c r="AW1208" s="29">
        <f>_xll.qlCalendarAdvance(Calendar,AW1207,AU1208,"f",,Trigger)</f>
        <v>47865</v>
      </c>
      <c r="AX1208" s="29">
        <f>_xll.qlInterestRateIndexMaturity(IborIndex&amp;Tenor,AW1208,Trigger)</f>
        <v>47955</v>
      </c>
      <c r="AY1208" s="66">
        <f>_xll.qlIndexFixing($Z$5,AV1208,TRUE,Trigger)</f>
        <v>2.0651147264403313E-2</v>
      </c>
      <c r="AZ1208" s="66">
        <f>_xll.qlIndexFixing($BB$1,AV1208,TRUE,Trigger)</f>
        <v>2.0551868684046681E-2</v>
      </c>
      <c r="BA1208" s="188">
        <f t="shared" si="37"/>
        <v>0.99278580356632062</v>
      </c>
    </row>
    <row r="1209" spans="47:53" ht="11.25" customHeight="1" x14ac:dyDescent="0.25">
      <c r="AU1209" s="30" t="s">
        <v>38</v>
      </c>
      <c r="AV1209" s="29">
        <f>_xll.qlInterestRateIndexFixingDate(IborIndex&amp;Tenor,AW1209,Trigger)</f>
        <v>47870</v>
      </c>
      <c r="AW1209" s="29">
        <f>_xll.qlCalendarAdvance(Calendar,AW1208,AU1209,"f",,Trigger)</f>
        <v>47872</v>
      </c>
      <c r="AX1209" s="29">
        <f>_xll.qlInterestRateIndexMaturity(IborIndex&amp;Tenor,AW1209,Trigger)</f>
        <v>47962</v>
      </c>
      <c r="AY1209" s="66">
        <f>_xll.qlIndexFixing($Z$5,AV1209,TRUE,Trigger)</f>
        <v>2.0644573578465497E-2</v>
      </c>
      <c r="AZ1209" s="66">
        <f>_xll.qlIndexFixing($BB$1,AV1209,TRUE,Trigger)</f>
        <v>2.0545317289853315E-2</v>
      </c>
      <c r="BA1209" s="188">
        <f t="shared" si="37"/>
        <v>0.9925628861218172</v>
      </c>
    </row>
    <row r="1210" spans="47:53" ht="11.25" customHeight="1" x14ac:dyDescent="0.25">
      <c r="AU1210" s="30" t="s">
        <v>38</v>
      </c>
      <c r="AV1210" s="29">
        <f>_xll.qlInterestRateIndexFixingDate(IborIndex&amp;Tenor,AW1210,Trigger)</f>
        <v>47877</v>
      </c>
      <c r="AW1210" s="29">
        <f>_xll.qlCalendarAdvance(Calendar,AW1209,AU1210,"f",,Trigger)</f>
        <v>47879</v>
      </c>
      <c r="AX1210" s="29">
        <f>_xll.qlInterestRateIndexMaturity(IborIndex&amp;Tenor,AW1210,Trigger)</f>
        <v>47968</v>
      </c>
      <c r="AY1210" s="66">
        <f>_xll.qlIndexFixing($Z$5,AV1210,TRUE,Trigger)</f>
        <v>2.0637717941478655E-2</v>
      </c>
      <c r="AZ1210" s="66">
        <f>_xll.qlIndexFixing($BB$1,AV1210,TRUE,Trigger)</f>
        <v>2.0538620510383458E-2</v>
      </c>
      <c r="BA1210" s="188">
        <f t="shared" si="37"/>
        <v>0.99097431095197108</v>
      </c>
    </row>
    <row r="1211" spans="47:53" ht="11.25" customHeight="1" x14ac:dyDescent="0.25">
      <c r="AU1211" s="30" t="s">
        <v>38</v>
      </c>
      <c r="AV1211" s="29">
        <f>_xll.qlInterestRateIndexFixingDate(IborIndex&amp;Tenor,AW1211,Trigger)</f>
        <v>47884</v>
      </c>
      <c r="AW1211" s="29">
        <f>_xll.qlCalendarAdvance(Calendar,AW1210,AU1211,"f",,Trigger)</f>
        <v>47886</v>
      </c>
      <c r="AX1211" s="29">
        <f>_xll.qlInterestRateIndexMaturity(IborIndex&amp;Tenor,AW1211,Trigger)</f>
        <v>47975</v>
      </c>
      <c r="AY1211" s="66">
        <f>_xll.qlIndexFixing($Z$5,AV1211,TRUE,Trigger)</f>
        <v>2.0630726276782467E-2</v>
      </c>
      <c r="AZ1211" s="66">
        <f>_xll.qlIndexFixing($BB$1,AV1211,TRUE,Trigger)</f>
        <v>2.05319956930218E-2</v>
      </c>
      <c r="BA1211" s="188">
        <f t="shared" si="37"/>
        <v>0.98730583760666546</v>
      </c>
    </row>
    <row r="1212" spans="47:53" ht="11.25" customHeight="1" x14ac:dyDescent="0.25">
      <c r="AU1212" s="30" t="s">
        <v>38</v>
      </c>
      <c r="AV1212" s="29">
        <f>_xll.qlInterestRateIndexFixingDate(IborIndex&amp;Tenor,AW1212,Trigger)</f>
        <v>47891</v>
      </c>
      <c r="AW1212" s="29">
        <f>_xll.qlCalendarAdvance(Calendar,AW1211,AU1212,"f",,Trigger)</f>
        <v>47893</v>
      </c>
      <c r="AX1212" s="29">
        <f>_xll.qlInterestRateIndexMaturity(IborIndex&amp;Tenor,AW1212,Trigger)</f>
        <v>47982</v>
      </c>
      <c r="AY1212" s="66">
        <f>_xll.qlIndexFixing($Z$5,AV1212,TRUE,Trigger)</f>
        <v>2.062351671782724E-2</v>
      </c>
      <c r="AZ1212" s="66">
        <f>_xll.qlIndexFixing($BB$1,AV1212,TRUE,Trigger)</f>
        <v>2.0525332611266246E-2</v>
      </c>
      <c r="BA1212" s="188">
        <f t="shared" si="37"/>
        <v>0.98184106560993833</v>
      </c>
    </row>
    <row r="1213" spans="47:53" ht="11.25" customHeight="1" x14ac:dyDescent="0.25">
      <c r="AU1213" s="30" t="s">
        <v>38</v>
      </c>
      <c r="AV1213" s="29">
        <f>_xll.qlInterestRateIndexFixingDate(IborIndex&amp;Tenor,AW1213,Trigger)</f>
        <v>47898</v>
      </c>
      <c r="AW1213" s="29">
        <f>_xll.qlCalendarAdvance(Calendar,AW1212,AU1213,"f",,Trigger)</f>
        <v>47900</v>
      </c>
      <c r="AX1213" s="29">
        <f>_xll.qlInterestRateIndexMaturity(IborIndex&amp;Tenor,AW1213,Trigger)</f>
        <v>47989</v>
      </c>
      <c r="AY1213" s="66">
        <f>_xll.qlIndexFixing($Z$5,AV1213,TRUE,Trigger)</f>
        <v>2.0616088636443097E-2</v>
      </c>
      <c r="AZ1213" s="66">
        <f>_xll.qlIndexFixing($BB$1,AV1213,TRUE,Trigger)</f>
        <v>2.0518631265307199E-2</v>
      </c>
      <c r="BA1213" s="188">
        <f t="shared" si="37"/>
        <v>0.97457371135898496</v>
      </c>
    </row>
    <row r="1214" spans="47:53" ht="11.25" customHeight="1" x14ac:dyDescent="0.25">
      <c r="AU1214" s="30" t="s">
        <v>38</v>
      </c>
      <c r="AV1214" s="29">
        <f>_xll.qlInterestRateIndexFixingDate(IborIndex&amp;Tenor,AW1214,Trigger)</f>
        <v>47905</v>
      </c>
      <c r="AW1214" s="29">
        <f>_xll.qlCalendarAdvance(Calendar,AW1213,AU1214,"f",,Trigger)</f>
        <v>47907</v>
      </c>
      <c r="AX1214" s="29">
        <f>_xll.qlInterestRateIndexMaturity(IborIndex&amp;Tenor,AW1214,Trigger)</f>
        <v>47998</v>
      </c>
      <c r="AY1214" s="66">
        <f>_xll.qlIndexFixing($Z$5,AV1214,TRUE,Trigger)</f>
        <v>2.060844136105423E-2</v>
      </c>
      <c r="AZ1214" s="66">
        <f>_xll.qlIndexFixing($BB$1,AV1214,TRUE,Trigger)</f>
        <v>2.0512080691878407E-2</v>
      </c>
      <c r="BA1214" s="188">
        <f t="shared" si="37"/>
        <v>0.96360669175822589</v>
      </c>
    </row>
    <row r="1215" spans="47:53" ht="11.25" customHeight="1" x14ac:dyDescent="0.25">
      <c r="AU1215" s="30" t="s">
        <v>38</v>
      </c>
      <c r="AV1215" s="29">
        <f>_xll.qlInterestRateIndexFixingDate(IborIndex&amp;Tenor,AW1215,Trigger)</f>
        <v>47912</v>
      </c>
      <c r="AW1215" s="29">
        <f>_xll.qlCalendarAdvance(Calendar,AW1214,AU1215,"f",,Trigger)</f>
        <v>47914</v>
      </c>
      <c r="AX1215" s="29">
        <f>_xll.qlInterestRateIndexMaturity(IborIndex&amp;Tenor,AW1215,Trigger)</f>
        <v>48008</v>
      </c>
      <c r="AY1215" s="66">
        <f>_xll.qlIndexFixing($Z$5,AV1215,TRUE,Trigger)</f>
        <v>2.0600481220368828E-2</v>
      </c>
      <c r="AZ1215" s="66">
        <f>_xll.qlIndexFixing($BB$1,AV1215,TRUE,Trigger)</f>
        <v>2.0505568573852183E-2</v>
      </c>
      <c r="BA1215" s="188">
        <f t="shared" si="37"/>
        <v>0.94912646516644861</v>
      </c>
    </row>
    <row r="1216" spans="47:53" ht="11.25" customHeight="1" x14ac:dyDescent="0.25">
      <c r="AU1216" s="30" t="s">
        <v>38</v>
      </c>
      <c r="AV1216" s="29">
        <f>_xll.qlInterestRateIndexFixingDate(IborIndex&amp;Tenor,AW1216,Trigger)</f>
        <v>47919</v>
      </c>
      <c r="AW1216" s="29">
        <f>_xll.qlCalendarAdvance(Calendar,AW1215,AU1216,"f",,Trigger)</f>
        <v>47921</v>
      </c>
      <c r="AX1216" s="29">
        <f>_xll.qlInterestRateIndexMaturity(IborIndex&amp;Tenor,AW1216,Trigger)</f>
        <v>48015</v>
      </c>
      <c r="AY1216" s="66">
        <f>_xll.qlIndexFixing($Z$5,AV1216,TRUE,Trigger)</f>
        <v>2.0592312114602516E-2</v>
      </c>
      <c r="AZ1216" s="66">
        <f>_xll.qlIndexFixing($BB$1,AV1216,TRUE,Trigger)</f>
        <v>2.0498736831044122E-2</v>
      </c>
      <c r="BA1216" s="188">
        <f t="shared" si="37"/>
        <v>0.9357528355839404</v>
      </c>
    </row>
    <row r="1217" spans="47:53" ht="11.25" customHeight="1" x14ac:dyDescent="0.25">
      <c r="AU1217" s="30" t="s">
        <v>38</v>
      </c>
      <c r="AV1217" s="29">
        <f>_xll.qlInterestRateIndexFixingDate(IborIndex&amp;Tenor,AW1217,Trigger)</f>
        <v>47926</v>
      </c>
      <c r="AW1217" s="29">
        <f>_xll.qlCalendarAdvance(Calendar,AW1216,AU1217,"f",,Trigger)</f>
        <v>47928</v>
      </c>
      <c r="AX1217" s="29">
        <f>_xll.qlInterestRateIndexMaturity(IborIndex&amp;Tenor,AW1217,Trigger)</f>
        <v>48022</v>
      </c>
      <c r="AY1217" s="66">
        <f>_xll.qlIndexFixing($Z$5,AV1217,TRUE,Trigger)</f>
        <v>2.0583921687676511E-2</v>
      </c>
      <c r="AZ1217" s="66">
        <f>_xll.qlIndexFixing($BB$1,AV1217,TRUE,Trigger)</f>
        <v>2.0491866814647503E-2</v>
      </c>
      <c r="BA1217" s="188">
        <f t="shared" si="37"/>
        <v>0.92054873029007855</v>
      </c>
    </row>
    <row r="1218" spans="47:53" ht="11.25" customHeight="1" x14ac:dyDescent="0.25">
      <c r="AU1218" s="30" t="s">
        <v>38</v>
      </c>
      <c r="AV1218" s="29">
        <f>_xll.qlInterestRateIndexFixingDate(IborIndex&amp;Tenor,AW1218,Trigger)</f>
        <v>47933</v>
      </c>
      <c r="AW1218" s="29">
        <f>_xll.qlCalendarAdvance(Calendar,AW1217,AU1218,"f",,Trigger)</f>
        <v>47935</v>
      </c>
      <c r="AX1218" s="29">
        <f>_xll.qlInterestRateIndexMaturity(IborIndex&amp;Tenor,AW1218,Trigger)</f>
        <v>48029</v>
      </c>
      <c r="AY1218" s="66">
        <f>_xll.qlIndexFixing($Z$5,AV1218,TRUE,Trigger)</f>
        <v>2.0575309311535749E-2</v>
      </c>
      <c r="AZ1218" s="66">
        <f>_xll.qlIndexFixing($BB$1,AV1218,TRUE,Trigger)</f>
        <v>2.0484958524866426E-2</v>
      </c>
      <c r="BA1218" s="188">
        <f t="shared" si="37"/>
        <v>0.90350786669322891</v>
      </c>
    </row>
    <row r="1219" spans="47:53" ht="11.25" customHeight="1" x14ac:dyDescent="0.25">
      <c r="AU1219" s="30" t="s">
        <v>38</v>
      </c>
      <c r="AV1219" s="29">
        <f>_xll.qlInterestRateIndexFixingDate(IborIndex&amp;Tenor,AW1219,Trigger)</f>
        <v>47940</v>
      </c>
      <c r="AW1219" s="29">
        <f>_xll.qlCalendarAdvance(Calendar,AW1218,AU1219,"f",,Trigger)</f>
        <v>47942</v>
      </c>
      <c r="AX1219" s="29">
        <f>_xll.qlInterestRateIndexMaturity(IborIndex&amp;Tenor,AW1219,Trigger)</f>
        <v>48033</v>
      </c>
      <c r="AY1219" s="66">
        <f>_xll.qlIndexFixing($Z$5,AV1219,TRUE,Trigger)</f>
        <v>2.0566732102416573E-2</v>
      </c>
      <c r="AZ1219" s="66">
        <f>_xll.qlIndexFixing($BB$1,AV1219,TRUE,Trigger)</f>
        <v>2.0477777462145619E-2</v>
      </c>
      <c r="BA1219" s="188">
        <f t="shared" ref="BA1219:BA1282" si="38">(AY1219-AZ1219)*10000</f>
        <v>0.88954640270953034</v>
      </c>
    </row>
    <row r="1220" spans="47:53" ht="11.25" customHeight="1" x14ac:dyDescent="0.25">
      <c r="AU1220" s="30" t="s">
        <v>38</v>
      </c>
      <c r="AV1220" s="29">
        <f>_xll.qlInterestRateIndexFixingDate(IborIndex&amp;Tenor,AW1220,Trigger)</f>
        <v>47947</v>
      </c>
      <c r="AW1220" s="29">
        <f>_xll.qlCalendarAdvance(Calendar,AW1219,AU1220,"f",,Trigger)</f>
        <v>47953</v>
      </c>
      <c r="AX1220" s="29">
        <f>_xll.qlInterestRateIndexMaturity(IborIndex&amp;Tenor,AW1220,Trigger)</f>
        <v>48044</v>
      </c>
      <c r="AY1220" s="66">
        <f>_xll.qlIndexFixing($Z$5,AV1220,TRUE,Trigger)</f>
        <v>2.0552475604333407E-2</v>
      </c>
      <c r="AZ1220" s="66">
        <f>_xll.qlIndexFixing($BB$1,AV1220,TRUE,Trigger)</f>
        <v>2.0466798863737222E-2</v>
      </c>
      <c r="BA1220" s="188">
        <f t="shared" si="38"/>
        <v>0.85676740596184886</v>
      </c>
    </row>
    <row r="1221" spans="47:53" ht="11.25" customHeight="1" x14ac:dyDescent="0.25">
      <c r="AU1221" s="30" t="s">
        <v>38</v>
      </c>
      <c r="AV1221" s="29">
        <f>_xll.qlInterestRateIndexFixingDate(IborIndex&amp;Tenor,AW1221,Trigger)</f>
        <v>47956</v>
      </c>
      <c r="AW1221" s="29">
        <f>_xll.qlCalendarAdvance(Calendar,AW1220,AU1221,"f",,Trigger)</f>
        <v>47960</v>
      </c>
      <c r="AX1221" s="29">
        <f>_xll.qlInterestRateIndexMaturity(IborIndex&amp;Tenor,AW1221,Trigger)</f>
        <v>48051</v>
      </c>
      <c r="AY1221" s="66">
        <f>_xll.qlIndexFixing($Z$5,AV1221,TRUE,Trigger)</f>
        <v>2.0543115415656517E-2</v>
      </c>
      <c r="AZ1221" s="66">
        <f>_xll.qlIndexFixing($BB$1,AV1221,TRUE,Trigger)</f>
        <v>2.0459763282985387E-2</v>
      </c>
      <c r="BA1221" s="188">
        <f t="shared" si="38"/>
        <v>0.83352132671129375</v>
      </c>
    </row>
    <row r="1222" spans="47:53" ht="11.25" customHeight="1" x14ac:dyDescent="0.25">
      <c r="AU1222" s="30" t="s">
        <v>38</v>
      </c>
      <c r="AV1222" s="29">
        <f>_xll.qlInterestRateIndexFixingDate(IborIndex&amp;Tenor,AW1222,Trigger)</f>
        <v>47963</v>
      </c>
      <c r="AW1222" s="29">
        <f>_xll.qlCalendarAdvance(Calendar,AW1221,AU1222,"f",,Trigger)</f>
        <v>47967</v>
      </c>
      <c r="AX1222" s="29">
        <f>_xll.qlInterestRateIndexMaturity(IborIndex&amp;Tenor,AW1222,Trigger)</f>
        <v>48058</v>
      </c>
      <c r="AY1222" s="66">
        <f>_xll.qlIndexFixing($Z$5,AV1222,TRUE,Trigger)</f>
        <v>2.0533530579357803E-2</v>
      </c>
      <c r="AZ1222" s="66">
        <f>_xll.qlIndexFixing($BB$1,AV1222,TRUE,Trigger)</f>
        <v>2.0452689435850081E-2</v>
      </c>
      <c r="BA1222" s="188">
        <f t="shared" si="38"/>
        <v>0.80841143507721225</v>
      </c>
    </row>
    <row r="1223" spans="47:53" ht="11.25" customHeight="1" x14ac:dyDescent="0.25">
      <c r="AU1223" s="30" t="s">
        <v>38</v>
      </c>
      <c r="AV1223" s="29">
        <f>_xll.qlInterestRateIndexFixingDate(IborIndex&amp;Tenor,AW1223,Trigger)</f>
        <v>47970</v>
      </c>
      <c r="AW1223" s="29">
        <f>_xll.qlCalendarAdvance(Calendar,AW1222,AU1223,"f",,Trigger)</f>
        <v>47974</v>
      </c>
      <c r="AX1223" s="29">
        <f>_xll.qlInterestRateIndexMaturity(IborIndex&amp;Tenor,AW1223,Trigger)</f>
        <v>48066</v>
      </c>
      <c r="AY1223" s="66">
        <f>_xll.qlIndexFixing($Z$5,AV1223,TRUE,Trigger)</f>
        <v>2.0523559936198976E-2</v>
      </c>
      <c r="AZ1223" s="66">
        <f>_xll.qlIndexFixing($BB$1,AV1223,TRUE,Trigger)</f>
        <v>2.044564146327385E-2</v>
      </c>
      <c r="BA1223" s="188">
        <f t="shared" si="38"/>
        <v>0.77918472925125881</v>
      </c>
    </row>
    <row r="1224" spans="47:53" ht="11.25" customHeight="1" x14ac:dyDescent="0.25">
      <c r="AU1224" s="30" t="s">
        <v>38</v>
      </c>
      <c r="AV1224" s="29">
        <f>_xll.qlInterestRateIndexFixingDate(IborIndex&amp;Tenor,AW1224,Trigger)</f>
        <v>47977</v>
      </c>
      <c r="AW1224" s="29">
        <f>_xll.qlCalendarAdvance(Calendar,AW1223,AU1224,"f",,Trigger)</f>
        <v>47981</v>
      </c>
      <c r="AX1224" s="29">
        <f>_xll.qlInterestRateIndexMaturity(IborIndex&amp;Tenor,AW1224,Trigger)</f>
        <v>48073</v>
      </c>
      <c r="AY1224" s="66">
        <f>_xll.qlIndexFixing($Z$5,AV1224,TRUE,Trigger)</f>
        <v>2.0513507092146992E-2</v>
      </c>
      <c r="AZ1224" s="66">
        <f>_xll.qlIndexFixing($BB$1,AV1224,TRUE,Trigger)</f>
        <v>2.0438487945589553E-2</v>
      </c>
      <c r="BA1224" s="188">
        <f t="shared" si="38"/>
        <v>0.75019146557438887</v>
      </c>
    </row>
    <row r="1225" spans="47:53" ht="11.25" customHeight="1" x14ac:dyDescent="0.25">
      <c r="AU1225" s="30" t="s">
        <v>38</v>
      </c>
      <c r="AV1225" s="29">
        <f>_xll.qlInterestRateIndexFixingDate(IborIndex&amp;Tenor,AW1225,Trigger)</f>
        <v>47984</v>
      </c>
      <c r="AW1225" s="29">
        <f>_xll.qlCalendarAdvance(Calendar,AW1224,AU1225,"f",,Trigger)</f>
        <v>47988</v>
      </c>
      <c r="AX1225" s="29">
        <f>_xll.qlInterestRateIndexMaturity(IborIndex&amp;Tenor,AW1225,Trigger)</f>
        <v>48080</v>
      </c>
      <c r="AY1225" s="66">
        <f>_xll.qlIndexFixing($Z$5,AV1225,TRUE,Trigger)</f>
        <v>2.0503227659894634E-2</v>
      </c>
      <c r="AZ1225" s="66">
        <f>_xll.qlIndexFixing($BB$1,AV1225,TRUE,Trigger)</f>
        <v>2.0431296160127614E-2</v>
      </c>
      <c r="BA1225" s="188">
        <f t="shared" si="38"/>
        <v>0.71931499767020202</v>
      </c>
    </row>
    <row r="1226" spans="47:53" ht="11.25" customHeight="1" x14ac:dyDescent="0.25">
      <c r="AU1226" s="30" t="s">
        <v>38</v>
      </c>
      <c r="AV1226" s="29">
        <f>_xll.qlInterestRateIndexFixingDate(IborIndex&amp;Tenor,AW1226,Trigger)</f>
        <v>47991</v>
      </c>
      <c r="AW1226" s="29">
        <f>_xll.qlCalendarAdvance(Calendar,AW1225,AU1226,"f",,Trigger)</f>
        <v>47995</v>
      </c>
      <c r="AX1226" s="29">
        <f>_xll.qlInterestRateIndexMaturity(IborIndex&amp;Tenor,AW1226,Trigger)</f>
        <v>48087</v>
      </c>
      <c r="AY1226" s="66">
        <f>_xll.qlIndexFixing($Z$5,AV1226,TRUE,Trigger)</f>
        <v>2.0492721011799612E-2</v>
      </c>
      <c r="AZ1226" s="66">
        <f>_xll.qlIndexFixing($BB$1,AV1226,TRUE,Trigger)</f>
        <v>2.0424066107098297E-2</v>
      </c>
      <c r="BA1226" s="188">
        <f t="shared" si="38"/>
        <v>0.68654904701315189</v>
      </c>
    </row>
    <row r="1227" spans="47:53" ht="11.25" customHeight="1" x14ac:dyDescent="0.25">
      <c r="AU1227" s="30" t="s">
        <v>38</v>
      </c>
      <c r="AV1227" s="29">
        <f>_xll.qlInterestRateIndexFixingDate(IborIndex&amp;Tenor,AW1227,Trigger)</f>
        <v>47998</v>
      </c>
      <c r="AW1227" s="29">
        <f>_xll.qlCalendarAdvance(Calendar,AW1226,AU1227,"f",,Trigger)</f>
        <v>48002</v>
      </c>
      <c r="AX1227" s="29">
        <f>_xll.qlInterestRateIndexMaturity(IborIndex&amp;Tenor,AW1227,Trigger)</f>
        <v>48094</v>
      </c>
      <c r="AY1227" s="66">
        <f>_xll.qlIndexFixing($Z$5,AV1227,TRUE,Trigger)</f>
        <v>2.048201571927499E-2</v>
      </c>
      <c r="AZ1227" s="66">
        <f>_xll.qlIndexFixing($BB$1,AV1227,TRUE,Trigger)</f>
        <v>2.0416797786714479E-2</v>
      </c>
      <c r="BA1227" s="188">
        <f t="shared" si="38"/>
        <v>0.65217932560510805</v>
      </c>
    </row>
    <row r="1228" spans="47:53" ht="11.25" customHeight="1" x14ac:dyDescent="0.25">
      <c r="AU1228" s="30" t="s">
        <v>38</v>
      </c>
      <c r="AV1228" s="29">
        <f>_xll.qlInterestRateIndexFixingDate(IborIndex&amp;Tenor,AW1228,Trigger)</f>
        <v>48005</v>
      </c>
      <c r="AW1228" s="29">
        <f>_xll.qlCalendarAdvance(Calendar,AW1227,AU1228,"f",,Trigger)</f>
        <v>48009</v>
      </c>
      <c r="AX1228" s="29">
        <f>_xll.qlInterestRateIndexMaturity(IborIndex&amp;Tenor,AW1228,Trigger)</f>
        <v>48101</v>
      </c>
      <c r="AY1228" s="66">
        <f>_xll.qlIndexFixing($Z$5,AV1228,TRUE,Trigger)</f>
        <v>2.0471615125182072E-2</v>
      </c>
      <c r="AZ1228" s="66">
        <f>_xll.qlIndexFixing($BB$1,AV1228,TRUE,Trigger)</f>
        <v>2.0409491199186423E-2</v>
      </c>
      <c r="BA1228" s="188">
        <f t="shared" si="38"/>
        <v>0.62123925995648954</v>
      </c>
    </row>
    <row r="1229" spans="47:53" ht="11.25" customHeight="1" x14ac:dyDescent="0.25">
      <c r="AU1229" s="30" t="s">
        <v>38</v>
      </c>
      <c r="AV1229" s="29">
        <f>_xll.qlInterestRateIndexFixingDate(IborIndex&amp;Tenor,AW1229,Trigger)</f>
        <v>48012</v>
      </c>
      <c r="AW1229" s="29">
        <f>_xll.qlCalendarAdvance(Calendar,AW1228,AU1229,"f",,Trigger)</f>
        <v>48016</v>
      </c>
      <c r="AX1229" s="29">
        <f>_xll.qlInterestRateIndexMaturity(IborIndex&amp;Tenor,AW1229,Trigger)</f>
        <v>48108</v>
      </c>
      <c r="AY1229" s="66">
        <f>_xll.qlIndexFixing($Z$5,AV1229,TRUE,Trigger)</f>
        <v>2.0461702047491179E-2</v>
      </c>
      <c r="AZ1229" s="66">
        <f>_xll.qlIndexFixing($BB$1,AV1229,TRUE,Trigger)</f>
        <v>2.0402146344728745E-2</v>
      </c>
      <c r="BA1229" s="188">
        <f t="shared" si="38"/>
        <v>0.59555702762434382</v>
      </c>
    </row>
    <row r="1230" spans="47:53" ht="11.25" customHeight="1" x14ac:dyDescent="0.25">
      <c r="AU1230" s="30" t="s">
        <v>38</v>
      </c>
      <c r="AV1230" s="29">
        <f>_xll.qlInterestRateIndexFixingDate(IborIndex&amp;Tenor,AW1230,Trigger)</f>
        <v>48019</v>
      </c>
      <c r="AW1230" s="29">
        <f>_xll.qlCalendarAdvance(Calendar,AW1229,AU1230,"f",,Trigger)</f>
        <v>48023</v>
      </c>
      <c r="AX1230" s="29">
        <f>_xll.qlInterestRateIndexMaturity(IborIndex&amp;Tenor,AW1230,Trigger)</f>
        <v>48115</v>
      </c>
      <c r="AY1230" s="66">
        <f>_xll.qlIndexFixing($Z$5,AV1230,TRUE,Trigger)</f>
        <v>2.0452276892302692E-2</v>
      </c>
      <c r="AZ1230" s="66">
        <f>_xll.qlIndexFixing($BB$1,AV1230,TRUE,Trigger)</f>
        <v>2.0394763223555181E-2</v>
      </c>
      <c r="BA1230" s="188">
        <f t="shared" si="38"/>
        <v>0.57513668747510849</v>
      </c>
    </row>
    <row r="1231" spans="47:53" ht="11.25" customHeight="1" x14ac:dyDescent="0.25">
      <c r="AU1231" s="30" t="s">
        <v>38</v>
      </c>
      <c r="AV1231" s="29">
        <f>_xll.qlInterestRateIndexFixingDate(IborIndex&amp;Tenor,AW1231,Trigger)</f>
        <v>48026</v>
      </c>
      <c r="AW1231" s="29">
        <f>_xll.qlCalendarAdvance(Calendar,AW1230,AU1231,"f",,Trigger)</f>
        <v>48030</v>
      </c>
      <c r="AX1231" s="29">
        <f>_xll.qlInterestRateIndexMaturity(IborIndex&amp;Tenor,AW1231,Trigger)</f>
        <v>48122</v>
      </c>
      <c r="AY1231" s="66">
        <f>_xll.qlIndexFixing($Z$5,AV1231,TRUE,Trigger)</f>
        <v>2.0443340058620914E-2</v>
      </c>
      <c r="AZ1231" s="66">
        <f>_xll.qlIndexFixing($BB$1,AV1231,TRUE,Trigger)</f>
        <v>2.0387341835881218E-2</v>
      </c>
      <c r="BA1231" s="188">
        <f t="shared" si="38"/>
        <v>0.55998222739696291</v>
      </c>
    </row>
    <row r="1232" spans="47:53" ht="11.25" customHeight="1" x14ac:dyDescent="0.25">
      <c r="AU1232" s="30" t="s">
        <v>38</v>
      </c>
      <c r="AV1232" s="29">
        <f>_xll.qlInterestRateIndexFixingDate(IborIndex&amp;Tenor,AW1232,Trigger)</f>
        <v>48033</v>
      </c>
      <c r="AW1232" s="29">
        <f>_xll.qlCalendarAdvance(Calendar,AW1231,AU1232,"f",,Trigger)</f>
        <v>48037</v>
      </c>
      <c r="AX1232" s="29">
        <f>_xll.qlInterestRateIndexMaturity(IborIndex&amp;Tenor,AW1232,Trigger)</f>
        <v>48129</v>
      </c>
      <c r="AY1232" s="66">
        <f>_xll.qlIndexFixing($Z$5,AV1232,TRUE,Trigger)</f>
        <v>2.0434891938356698E-2</v>
      </c>
      <c r="AZ1232" s="66">
        <f>_xll.qlIndexFixing($BB$1,AV1232,TRUE,Trigger)</f>
        <v>2.0379882181923197E-2</v>
      </c>
      <c r="BA1232" s="188">
        <f t="shared" si="38"/>
        <v>0.55009756433500867</v>
      </c>
    </row>
    <row r="1233" spans="47:53" ht="11.25" customHeight="1" x14ac:dyDescent="0.25">
      <c r="AU1233" s="30" t="s">
        <v>38</v>
      </c>
      <c r="AV1233" s="29">
        <f>_xll.qlInterestRateIndexFixingDate(IborIndex&amp;Tenor,AW1233,Trigger)</f>
        <v>48040</v>
      </c>
      <c r="AW1233" s="29">
        <f>_xll.qlCalendarAdvance(Calendar,AW1232,AU1233,"f",,Trigger)</f>
        <v>48044</v>
      </c>
      <c r="AX1233" s="29">
        <f>_xll.qlInterestRateIndexMaturity(IborIndex&amp;Tenor,AW1233,Trigger)</f>
        <v>48136</v>
      </c>
      <c r="AY1233" s="66">
        <f>_xll.qlIndexFixing($Z$5,AV1233,TRUE,Trigger)</f>
        <v>2.0426932916323959E-2</v>
      </c>
      <c r="AZ1233" s="66">
        <f>_xll.qlIndexFixing($BB$1,AV1233,TRUE,Trigger)</f>
        <v>2.0372384261899208E-2</v>
      </c>
      <c r="BA1233" s="188">
        <f t="shared" si="38"/>
        <v>0.54548654424751986</v>
      </c>
    </row>
    <row r="1234" spans="47:53" ht="11.25" customHeight="1" x14ac:dyDescent="0.25">
      <c r="AU1234" s="30" t="s">
        <v>38</v>
      </c>
      <c r="AV1234" s="29">
        <f>_xll.qlInterestRateIndexFixingDate(IborIndex&amp;Tenor,AW1234,Trigger)</f>
        <v>48047</v>
      </c>
      <c r="AW1234" s="29">
        <f>_xll.qlCalendarAdvance(Calendar,AW1233,AU1234,"f",,Trigger)</f>
        <v>48051</v>
      </c>
      <c r="AX1234" s="29">
        <f>_xll.qlInterestRateIndexMaturity(IborIndex&amp;Tenor,AW1234,Trigger)</f>
        <v>48143</v>
      </c>
      <c r="AY1234" s="66">
        <f>_xll.qlIndexFixing($Z$5,AV1234,TRUE,Trigger)</f>
        <v>2.0419463370244036E-2</v>
      </c>
      <c r="AZ1234" s="66">
        <f>_xll.qlIndexFixing($BB$1,AV1234,TRUE,Trigger)</f>
        <v>2.0364848076028206E-2</v>
      </c>
      <c r="BA1234" s="188">
        <f t="shared" si="38"/>
        <v>0.54615294215829691</v>
      </c>
    </row>
    <row r="1235" spans="47:53" ht="11.25" customHeight="1" x14ac:dyDescent="0.25">
      <c r="AU1235" s="30" t="s">
        <v>38</v>
      </c>
      <c r="AV1235" s="29">
        <f>_xll.qlInterestRateIndexFixingDate(IborIndex&amp;Tenor,AW1235,Trigger)</f>
        <v>48054</v>
      </c>
      <c r="AW1235" s="29">
        <f>_xll.qlCalendarAdvance(Calendar,AW1234,AU1235,"f",,Trigger)</f>
        <v>48058</v>
      </c>
      <c r="AX1235" s="29">
        <f>_xll.qlInterestRateIndexMaturity(IborIndex&amp;Tenor,AW1235,Trigger)</f>
        <v>48150</v>
      </c>
      <c r="AY1235" s="66">
        <f>_xll.qlIndexFixing($Z$5,AV1235,TRUE,Trigger)</f>
        <v>2.0412483670743931E-2</v>
      </c>
      <c r="AZ1235" s="66">
        <f>_xll.qlIndexFixing($BB$1,AV1235,TRUE,Trigger)</f>
        <v>2.0357273624530887E-2</v>
      </c>
      <c r="BA1235" s="188">
        <f t="shared" si="38"/>
        <v>0.55210046213043795</v>
      </c>
    </row>
    <row r="1236" spans="47:53" ht="11.25" customHeight="1" x14ac:dyDescent="0.25">
      <c r="AU1236" s="30" t="s">
        <v>38</v>
      </c>
      <c r="AV1236" s="29">
        <f>_xll.qlInterestRateIndexFixingDate(IborIndex&amp;Tenor,AW1236,Trigger)</f>
        <v>48061</v>
      </c>
      <c r="AW1236" s="29">
        <f>_xll.qlCalendarAdvance(Calendar,AW1235,AU1236,"f",,Trigger)</f>
        <v>48065</v>
      </c>
      <c r="AX1236" s="29">
        <f>_xll.qlInterestRateIndexMaturity(IborIndex&amp;Tenor,AW1236,Trigger)</f>
        <v>48157</v>
      </c>
      <c r="AY1236" s="66">
        <f>_xll.qlIndexFixing($Z$5,AV1236,TRUE,Trigger)</f>
        <v>2.04059941813572E-2</v>
      </c>
      <c r="AZ1236" s="66">
        <f>_xll.qlIndexFixing($BB$1,AV1236,TRUE,Trigger)</f>
        <v>2.0349660907626202E-2</v>
      </c>
      <c r="BA1236" s="188">
        <f t="shared" si="38"/>
        <v>0.56333273730998368</v>
      </c>
    </row>
    <row r="1237" spans="47:53" ht="11.25" customHeight="1" x14ac:dyDescent="0.25">
      <c r="AU1237" s="30" t="s">
        <v>38</v>
      </c>
      <c r="AV1237" s="29">
        <f>_xll.qlInterestRateIndexFixingDate(IborIndex&amp;Tenor,AW1237,Trigger)</f>
        <v>48068</v>
      </c>
      <c r="AW1237" s="29">
        <f>_xll.qlCalendarAdvance(Calendar,AW1236,AU1237,"f",,Trigger)</f>
        <v>48072</v>
      </c>
      <c r="AX1237" s="29">
        <f>_xll.qlInterestRateIndexMaturity(IborIndex&amp;Tenor,AW1237,Trigger)</f>
        <v>48164</v>
      </c>
      <c r="AY1237" s="66">
        <f>_xll.qlIndexFixing($Z$5,AV1237,TRUE,Trigger)</f>
        <v>2.0399995258523932E-2</v>
      </c>
      <c r="AZ1237" s="66">
        <f>_xll.qlIndexFixing($BB$1,AV1237,TRUE,Trigger)</f>
        <v>2.0342009925539188E-2</v>
      </c>
      <c r="BA1237" s="188">
        <f t="shared" si="38"/>
        <v>0.57985332984743931</v>
      </c>
    </row>
    <row r="1238" spans="47:53" ht="11.25" customHeight="1" x14ac:dyDescent="0.25">
      <c r="AU1238" s="30" t="s">
        <v>38</v>
      </c>
      <c r="AV1238" s="29">
        <f>_xll.qlInterestRateIndexFixingDate(IborIndex&amp;Tenor,AW1238,Trigger)</f>
        <v>48075</v>
      </c>
      <c r="AW1238" s="29">
        <f>_xll.qlCalendarAdvance(Calendar,AW1237,AU1238,"f",,Trigger)</f>
        <v>48079</v>
      </c>
      <c r="AX1238" s="29">
        <f>_xll.qlInterestRateIndexMaturity(IborIndex&amp;Tenor,AW1238,Trigger)</f>
        <v>48171</v>
      </c>
      <c r="AY1238" s="66">
        <f>_xll.qlIndexFixing($Z$5,AV1238,TRUE,Trigger)</f>
        <v>2.0394487251594248E-2</v>
      </c>
      <c r="AZ1238" s="66">
        <f>_xll.qlIndexFixing($BB$1,AV1238,TRUE,Trigger)</f>
        <v>2.0334320678491412E-2</v>
      </c>
      <c r="BA1238" s="188">
        <f t="shared" si="38"/>
        <v>0.60166573102836407</v>
      </c>
    </row>
    <row r="1239" spans="47:53" ht="11.25" customHeight="1" x14ac:dyDescent="0.25">
      <c r="AU1239" s="30" t="s">
        <v>38</v>
      </c>
      <c r="AV1239" s="29">
        <f>_xll.qlInterestRateIndexFixingDate(IborIndex&amp;Tenor,AW1239,Trigger)</f>
        <v>48082</v>
      </c>
      <c r="AW1239" s="29">
        <f>_xll.qlCalendarAdvance(Calendar,AW1238,AU1239,"f",,Trigger)</f>
        <v>48086</v>
      </c>
      <c r="AX1239" s="29">
        <f>_xll.qlInterestRateIndexMaturity(IborIndex&amp;Tenor,AW1239,Trigger)</f>
        <v>48178</v>
      </c>
      <c r="AY1239" s="66">
        <f>_xll.qlIndexFixing($Z$5,AV1239,TRUE,Trigger)</f>
        <v>2.0389470502825666E-2</v>
      </c>
      <c r="AZ1239" s="66">
        <f>_xll.qlIndexFixing($BB$1,AV1239,TRUE,Trigger)</f>
        <v>2.0326593166708776E-2</v>
      </c>
      <c r="BA1239" s="188">
        <f t="shared" si="38"/>
        <v>0.62877336116890636</v>
      </c>
    </row>
    <row r="1240" spans="47:53" ht="11.25" customHeight="1" x14ac:dyDescent="0.25">
      <c r="AU1240" s="30" t="s">
        <v>38</v>
      </c>
      <c r="AV1240" s="29">
        <f>_xll.qlInterestRateIndexFixingDate(IborIndex&amp;Tenor,AW1240,Trigger)</f>
        <v>48089</v>
      </c>
      <c r="AW1240" s="29">
        <f>_xll.qlCalendarAdvance(Calendar,AW1239,AU1240,"f",,Trigger)</f>
        <v>48093</v>
      </c>
      <c r="AX1240" s="29">
        <f>_xll.qlInterestRateIndexMaturity(IborIndex&amp;Tenor,AW1240,Trigger)</f>
        <v>48184</v>
      </c>
      <c r="AY1240" s="66">
        <f>_xll.qlIndexFixing($Z$5,AV1240,TRUE,Trigger)</f>
        <v>2.0384709052099728E-2</v>
      </c>
      <c r="AZ1240" s="66">
        <f>_xll.qlIndexFixing($BB$1,AV1240,TRUE,Trigger)</f>
        <v>2.0318816874149302E-2</v>
      </c>
      <c r="BA1240" s="188">
        <f t="shared" si="38"/>
        <v>0.65892177950426656</v>
      </c>
    </row>
    <row r="1241" spans="47:53" ht="11.25" customHeight="1" x14ac:dyDescent="0.25">
      <c r="AU1241" s="30" t="s">
        <v>38</v>
      </c>
      <c r="AV1241" s="29">
        <f>_xll.qlInterestRateIndexFixingDate(IborIndex&amp;Tenor,AW1241,Trigger)</f>
        <v>48096</v>
      </c>
      <c r="AW1241" s="29">
        <f>_xll.qlCalendarAdvance(Calendar,AW1240,AU1241,"f",,Trigger)</f>
        <v>48100</v>
      </c>
      <c r="AX1241" s="29">
        <f>_xll.qlInterestRateIndexMaturity(IborIndex&amp;Tenor,AW1241,Trigger)</f>
        <v>48191</v>
      </c>
      <c r="AY1241" s="66">
        <f>_xll.qlIndexFixing($Z$5,AV1241,TRUE,Trigger)</f>
        <v>2.0380232102074961E-2</v>
      </c>
      <c r="AZ1241" s="66">
        <f>_xll.qlIndexFixing($BB$1,AV1241,TRUE,Trigger)</f>
        <v>2.0311016005806804E-2</v>
      </c>
      <c r="BA1241" s="188">
        <f t="shared" si="38"/>
        <v>0.69216096268157057</v>
      </c>
    </row>
    <row r="1242" spans="47:53" ht="11.25" customHeight="1" x14ac:dyDescent="0.25">
      <c r="AU1242" s="30" t="s">
        <v>38</v>
      </c>
      <c r="AV1242" s="29">
        <f>_xll.qlInterestRateIndexFixingDate(IborIndex&amp;Tenor,AW1242,Trigger)</f>
        <v>48103</v>
      </c>
      <c r="AW1242" s="29">
        <f>_xll.qlCalendarAdvance(Calendar,AW1241,AU1242,"f",,Trigger)</f>
        <v>48107</v>
      </c>
      <c r="AX1242" s="29">
        <f>_xll.qlInterestRateIndexMaturity(IborIndex&amp;Tenor,AW1242,Trigger)</f>
        <v>48198</v>
      </c>
      <c r="AY1242" s="66">
        <f>_xll.qlIndexFixing($Z$5,AV1242,TRUE,Trigger)</f>
        <v>2.0375531006209844E-2</v>
      </c>
      <c r="AZ1242" s="66">
        <f>_xll.qlIndexFixing($BB$1,AV1242,TRUE,Trigger)</f>
        <v>2.0303176875376302E-2</v>
      </c>
      <c r="BA1242" s="188">
        <f t="shared" si="38"/>
        <v>0.72354130833542085</v>
      </c>
    </row>
    <row r="1243" spans="47:53" ht="11.25" customHeight="1" x14ac:dyDescent="0.25">
      <c r="AU1243" s="30" t="s">
        <v>38</v>
      </c>
      <c r="AV1243" s="29">
        <f>_xll.qlInterestRateIndexFixingDate(IborIndex&amp;Tenor,AW1243,Trigger)</f>
        <v>48110</v>
      </c>
      <c r="AW1243" s="29">
        <f>_xll.qlCalendarAdvance(Calendar,AW1242,AU1243,"f",,Trigger)</f>
        <v>48114</v>
      </c>
      <c r="AX1243" s="29">
        <f>_xll.qlInterestRateIndexMaturity(IborIndex&amp;Tenor,AW1243,Trigger)</f>
        <v>48205</v>
      </c>
      <c r="AY1243" s="66">
        <f>_xll.qlIndexFixing($Z$5,AV1243,TRUE,Trigger)</f>
        <v>2.0370605040348697E-2</v>
      </c>
      <c r="AZ1243" s="66">
        <f>_xll.qlIndexFixing($BB$1,AV1243,TRUE,Trigger)</f>
        <v>2.0295299483085307E-2</v>
      </c>
      <c r="BA1243" s="188">
        <f t="shared" si="38"/>
        <v>0.75305557263389411</v>
      </c>
    </row>
    <row r="1244" spans="47:53" ht="11.25" customHeight="1" x14ac:dyDescent="0.25">
      <c r="AU1244" s="30" t="s">
        <v>38</v>
      </c>
      <c r="AV1244" s="29">
        <f>_xll.qlInterestRateIndexFixingDate(IborIndex&amp;Tenor,AW1244,Trigger)</f>
        <v>48117</v>
      </c>
      <c r="AW1244" s="29">
        <f>_xll.qlCalendarAdvance(Calendar,AW1243,AU1244,"f",,Trigger)</f>
        <v>48121</v>
      </c>
      <c r="AX1244" s="29">
        <f>_xll.qlInterestRateIndexMaturity(IborIndex&amp;Tenor,AW1244,Trigger)</f>
        <v>48213</v>
      </c>
      <c r="AY1244" s="66">
        <f>_xll.qlIndexFixing($Z$5,AV1244,TRUE,Trigger)</f>
        <v>2.0365616678887827E-2</v>
      </c>
      <c r="AZ1244" s="66">
        <f>_xll.qlIndexFixing($BB$1,AV1244,TRUE,Trigger)</f>
        <v>2.0287381644687248E-2</v>
      </c>
      <c r="BA1244" s="188">
        <f t="shared" si="38"/>
        <v>0.7823503420057929</v>
      </c>
    </row>
    <row r="1245" spans="47:53" ht="11.25" customHeight="1" x14ac:dyDescent="0.25">
      <c r="AU1245" s="30" t="s">
        <v>38</v>
      </c>
      <c r="AV1245" s="29">
        <f>_xll.qlInterestRateIndexFixingDate(IborIndex&amp;Tenor,AW1245,Trigger)</f>
        <v>48124</v>
      </c>
      <c r="AW1245" s="29">
        <f>_xll.qlCalendarAdvance(Calendar,AW1244,AU1245,"f",,Trigger)</f>
        <v>48128</v>
      </c>
      <c r="AX1245" s="29">
        <f>_xll.qlInterestRateIndexMaturity(IborIndex&amp;Tenor,AW1245,Trigger)</f>
        <v>48220</v>
      </c>
      <c r="AY1245" s="66">
        <f>_xll.qlIndexFixing($Z$5,AV1245,TRUE,Trigger)</f>
        <v>2.0360222190344137E-2</v>
      </c>
      <c r="AZ1245" s="66">
        <f>_xll.qlIndexFixing($BB$1,AV1245,TRUE,Trigger)</f>
        <v>2.0279424549265554E-2</v>
      </c>
      <c r="BA1245" s="188">
        <f t="shared" si="38"/>
        <v>0.80797641078583093</v>
      </c>
    </row>
    <row r="1246" spans="47:53" ht="11.25" customHeight="1" x14ac:dyDescent="0.25">
      <c r="AU1246" s="30" t="s">
        <v>38</v>
      </c>
      <c r="AV1246" s="29">
        <f>_xll.qlInterestRateIndexFixingDate(IborIndex&amp;Tenor,AW1246,Trigger)</f>
        <v>48131</v>
      </c>
      <c r="AW1246" s="29">
        <f>_xll.qlCalendarAdvance(Calendar,AW1245,AU1246,"f",,Trigger)</f>
        <v>48135</v>
      </c>
      <c r="AX1246" s="29">
        <f>_xll.qlInterestRateIndexMaturity(IborIndex&amp;Tenor,AW1246,Trigger)</f>
        <v>48227</v>
      </c>
      <c r="AY1246" s="66">
        <f>_xll.qlIndexFixing($Z$5,AV1246,TRUE,Trigger)</f>
        <v>2.0354600595148702E-2</v>
      </c>
      <c r="AZ1246" s="66">
        <f>_xll.qlIndexFixing($BB$1,AV1246,TRUE,Trigger)</f>
        <v>2.027142919071033E-2</v>
      </c>
      <c r="BA1246" s="188">
        <f t="shared" si="38"/>
        <v>0.83171404438371621</v>
      </c>
    </row>
    <row r="1247" spans="47:53" ht="11.25" customHeight="1" x14ac:dyDescent="0.25">
      <c r="AU1247" s="30" t="s">
        <v>38</v>
      </c>
      <c r="AV1247" s="29">
        <f>_xll.qlInterestRateIndexFixingDate(IborIndex&amp;Tenor,AW1247,Trigger)</f>
        <v>48138</v>
      </c>
      <c r="AW1247" s="29">
        <f>_xll.qlCalendarAdvance(Calendar,AW1246,AU1247,"f",,Trigger)</f>
        <v>48142</v>
      </c>
      <c r="AX1247" s="29">
        <f>_xll.qlInterestRateIndexMaturity(IborIndex&amp;Tenor,AW1247,Trigger)</f>
        <v>48234</v>
      </c>
      <c r="AY1247" s="66">
        <f>_xll.qlIndexFixing($Z$5,AV1247,TRUE,Trigger)</f>
        <v>2.0348751169285022E-2</v>
      </c>
      <c r="AZ1247" s="66">
        <f>_xll.qlIndexFixing($BB$1,AV1247,TRUE,Trigger)</f>
        <v>2.0263395569254432E-2</v>
      </c>
      <c r="BA1247" s="188">
        <f t="shared" si="38"/>
        <v>0.85355600030589951</v>
      </c>
    </row>
    <row r="1248" spans="47:53" ht="11.25" customHeight="1" x14ac:dyDescent="0.25">
      <c r="AU1248" s="30" t="s">
        <v>38</v>
      </c>
      <c r="AV1248" s="29">
        <f>_xll.qlInterestRateIndexFixingDate(IborIndex&amp;Tenor,AW1248,Trigger)</f>
        <v>48145</v>
      </c>
      <c r="AW1248" s="29">
        <f>_xll.qlCalendarAdvance(Calendar,AW1247,AU1248,"f",,Trigger)</f>
        <v>48149</v>
      </c>
      <c r="AX1248" s="29">
        <f>_xll.qlInterestRateIndexMaturity(IborIndex&amp;Tenor,AW1248,Trigger)</f>
        <v>48241</v>
      </c>
      <c r="AY1248" s="66">
        <f>_xll.qlIndexFixing($Z$5,AV1248,TRUE,Trigger)</f>
        <v>2.0342673188783515E-2</v>
      </c>
      <c r="AZ1248" s="66">
        <f>_xll.qlIndexFixing($BB$1,AV1248,TRUE,Trigger)</f>
        <v>2.0255323685133324E-2</v>
      </c>
      <c r="BA1248" s="188">
        <f t="shared" si="38"/>
        <v>0.87349503650191451</v>
      </c>
    </row>
    <row r="1249" spans="47:53" ht="11.25" customHeight="1" x14ac:dyDescent="0.25">
      <c r="AU1249" s="30" t="s">
        <v>38</v>
      </c>
      <c r="AV1249" s="29">
        <f>_xll.qlInterestRateIndexFixingDate(IborIndex&amp;Tenor,AW1249,Trigger)</f>
        <v>48152</v>
      </c>
      <c r="AW1249" s="29">
        <f>_xll.qlCalendarAdvance(Calendar,AW1248,AU1249,"f",,Trigger)</f>
        <v>48156</v>
      </c>
      <c r="AX1249" s="29">
        <f>_xll.qlInterestRateIndexMaturity(IborIndex&amp;Tenor,AW1249,Trigger)</f>
        <v>48248</v>
      </c>
      <c r="AY1249" s="66">
        <f>_xll.qlIndexFixing($Z$5,AV1249,TRUE,Trigger)</f>
        <v>2.0336365929718051E-2</v>
      </c>
      <c r="AZ1249" s="66">
        <f>_xll.qlIndexFixing($BB$1,AV1249,TRUE,Trigger)</f>
        <v>2.024721353858247E-2</v>
      </c>
      <c r="BA1249" s="188">
        <f t="shared" si="38"/>
        <v>0.89152391135580844</v>
      </c>
    </row>
    <row r="1250" spans="47:53" ht="11.25" customHeight="1" x14ac:dyDescent="0.25">
      <c r="AU1250" s="30" t="s">
        <v>38</v>
      </c>
      <c r="AV1250" s="29">
        <f>_xll.qlInterestRateIndexFixingDate(IborIndex&amp;Tenor,AW1250,Trigger)</f>
        <v>48159</v>
      </c>
      <c r="AW1250" s="29">
        <f>_xll.qlCalendarAdvance(Calendar,AW1249,AU1250,"f",,Trigger)</f>
        <v>48163</v>
      </c>
      <c r="AX1250" s="29">
        <f>_xll.qlInterestRateIndexMaturity(IborIndex&amp;Tenor,AW1250,Trigger)</f>
        <v>48255</v>
      </c>
      <c r="AY1250" s="66">
        <f>_xll.qlIndexFixing($Z$5,AV1250,TRUE,Trigger)</f>
        <v>2.0329828668205065E-2</v>
      </c>
      <c r="AZ1250" s="66">
        <f>_xll.qlIndexFixing($BB$1,AV1250,TRUE,Trigger)</f>
        <v>2.0239065129839071E-2</v>
      </c>
      <c r="BA1250" s="188">
        <f t="shared" si="38"/>
        <v>0.907635383659948</v>
      </c>
    </row>
    <row r="1251" spans="47:53" ht="11.25" customHeight="1" x14ac:dyDescent="0.25">
      <c r="AU1251" s="30" t="s">
        <v>38</v>
      </c>
      <c r="AV1251" s="29">
        <f>_xll.qlInterestRateIndexFixingDate(IborIndex&amp;Tenor,AW1251,Trigger)</f>
        <v>48166</v>
      </c>
      <c r="AW1251" s="29">
        <f>_xll.qlCalendarAdvance(Calendar,AW1250,AU1251,"f",,Trigger)</f>
        <v>48170</v>
      </c>
      <c r="AX1251" s="29">
        <f>_xll.qlInterestRateIndexMaturity(IborIndex&amp;Tenor,AW1251,Trigger)</f>
        <v>48262</v>
      </c>
      <c r="AY1251" s="66">
        <f>_xll.qlIndexFixing($Z$5,AV1251,TRUE,Trigger)</f>
        <v>2.0323060680409649E-2</v>
      </c>
      <c r="AZ1251" s="66">
        <f>_xll.qlIndexFixing($BB$1,AV1251,TRUE,Trigger)</f>
        <v>2.0230878459140331E-2</v>
      </c>
      <c r="BA1251" s="188">
        <f t="shared" si="38"/>
        <v>0.92182221269318521</v>
      </c>
    </row>
    <row r="1252" spans="47:53" ht="11.25" customHeight="1" x14ac:dyDescent="0.25">
      <c r="AU1252" s="30" t="s">
        <v>38</v>
      </c>
      <c r="AV1252" s="29">
        <f>_xll.qlInterestRateIndexFixingDate(IborIndex&amp;Tenor,AW1252,Trigger)</f>
        <v>48173</v>
      </c>
      <c r="AW1252" s="29">
        <f>_xll.qlCalendarAdvance(Calendar,AW1251,AU1252,"f",,Trigger)</f>
        <v>48177</v>
      </c>
      <c r="AX1252" s="29">
        <f>_xll.qlInterestRateIndexMaturity(IborIndex&amp;Tenor,AW1252,Trigger)</f>
        <v>48269</v>
      </c>
      <c r="AY1252" s="66">
        <f>_xll.qlIndexFixing($Z$5,AV1252,TRUE,Trigger)</f>
        <v>2.0316061242541216E-2</v>
      </c>
      <c r="AZ1252" s="66">
        <f>_xll.qlIndexFixing($BB$1,AV1252,TRUE,Trigger)</f>
        <v>2.0222653526726052E-2</v>
      </c>
      <c r="BA1252" s="188">
        <f t="shared" si="38"/>
        <v>0.93407715815164294</v>
      </c>
    </row>
    <row r="1253" spans="47:53" ht="11.25" customHeight="1" x14ac:dyDescent="0.25">
      <c r="AU1253" s="30" t="s">
        <v>38</v>
      </c>
      <c r="AV1253" s="29">
        <f>_xll.qlInterestRateIndexFixingDate(IborIndex&amp;Tenor,AW1253,Trigger)</f>
        <v>48180</v>
      </c>
      <c r="AW1253" s="29">
        <f>_xll.qlCalendarAdvance(Calendar,AW1252,AU1253,"f",,Trigger)</f>
        <v>48184</v>
      </c>
      <c r="AX1253" s="29">
        <f>_xll.qlInterestRateIndexMaturity(IborIndex&amp;Tenor,AW1253,Trigger)</f>
        <v>48275</v>
      </c>
      <c r="AY1253" s="66">
        <f>_xll.qlIndexFixing($Z$5,AV1253,TRUE,Trigger)</f>
        <v>2.0308818247839099E-2</v>
      </c>
      <c r="AZ1253" s="66">
        <f>_xll.qlIndexFixing($BB$1,AV1253,TRUE,Trigger)</f>
        <v>2.0214421208375737E-2</v>
      </c>
      <c r="BA1253" s="188">
        <f t="shared" si="38"/>
        <v>0.94397039463362664</v>
      </c>
    </row>
    <row r="1254" spans="47:53" ht="11.25" customHeight="1" x14ac:dyDescent="0.25">
      <c r="AU1254" s="30" t="s">
        <v>38</v>
      </c>
      <c r="AV1254" s="29">
        <f>_xll.qlInterestRateIndexFixingDate(IborIndex&amp;Tenor,AW1254,Trigger)</f>
        <v>48187</v>
      </c>
      <c r="AW1254" s="29">
        <f>_xll.qlCalendarAdvance(Calendar,AW1253,AU1254,"f",,Trigger)</f>
        <v>48191</v>
      </c>
      <c r="AX1254" s="29">
        <f>_xll.qlInterestRateIndexMaturity(IborIndex&amp;Tenor,AW1254,Trigger)</f>
        <v>48282</v>
      </c>
      <c r="AY1254" s="66">
        <f>_xll.qlIndexFixing($Z$5,AV1254,TRUE,Trigger)</f>
        <v>2.0301370929904892E-2</v>
      </c>
      <c r="AZ1254" s="66">
        <f>_xll.qlIndexFixing($BB$1,AV1254,TRUE,Trigger)</f>
        <v>2.0206122950862507E-2</v>
      </c>
      <c r="BA1254" s="188">
        <f t="shared" si="38"/>
        <v>0.95247979042385045</v>
      </c>
    </row>
    <row r="1255" spans="47:53" ht="11.25" customHeight="1" x14ac:dyDescent="0.25">
      <c r="AU1255" s="30" t="s">
        <v>38</v>
      </c>
      <c r="AV1255" s="29">
        <f>_xll.qlInterestRateIndexFixingDate(IborIndex&amp;Tenor,AW1255,Trigger)</f>
        <v>48194</v>
      </c>
      <c r="AW1255" s="29">
        <f>_xll.qlCalendarAdvance(Calendar,AW1254,AU1255,"f",,Trigger)</f>
        <v>48198</v>
      </c>
      <c r="AX1255" s="29">
        <f>_xll.qlInterestRateIndexMaturity(IborIndex&amp;Tenor,AW1255,Trigger)</f>
        <v>48289</v>
      </c>
      <c r="AY1255" s="66">
        <f>_xll.qlIndexFixing($Z$5,AV1255,TRUE,Trigger)</f>
        <v>2.0293690055467318E-2</v>
      </c>
      <c r="AZ1255" s="66">
        <f>_xll.qlIndexFixing($BB$1,AV1255,TRUE,Trigger)</f>
        <v>2.019778643429182E-2</v>
      </c>
      <c r="BA1255" s="188">
        <f t="shared" si="38"/>
        <v>0.959036211754978</v>
      </c>
    </row>
    <row r="1256" spans="47:53" ht="11.25" customHeight="1" x14ac:dyDescent="0.25">
      <c r="AU1256" s="30" t="s">
        <v>38</v>
      </c>
      <c r="AV1256" s="29">
        <f>_xll.qlInterestRateIndexFixingDate(IborIndex&amp;Tenor,AW1256,Trigger)</f>
        <v>48201</v>
      </c>
      <c r="AW1256" s="29">
        <f>_xll.qlCalendarAdvance(Calendar,AW1255,AU1256,"f",,Trigger)</f>
        <v>48205</v>
      </c>
      <c r="AX1256" s="29">
        <f>_xll.qlInterestRateIndexMaturity(IborIndex&amp;Tenor,AW1256,Trigger)</f>
        <v>48296</v>
      </c>
      <c r="AY1256" s="66">
        <f>_xll.qlIndexFixing($Z$5,AV1256,TRUE,Trigger)</f>
        <v>2.0285774900941664E-2</v>
      </c>
      <c r="AZ1256" s="66">
        <f>_xll.qlIndexFixing($BB$1,AV1256,TRUE,Trigger)</f>
        <v>2.0189411658900844E-2</v>
      </c>
      <c r="BA1256" s="188">
        <f t="shared" si="38"/>
        <v>0.9636324204082003</v>
      </c>
    </row>
    <row r="1257" spans="47:53" ht="11.25" customHeight="1" x14ac:dyDescent="0.25">
      <c r="AU1257" s="30" t="s">
        <v>38</v>
      </c>
      <c r="AV1257" s="29">
        <f>_xll.qlInterestRateIndexFixingDate(IborIndex&amp;Tenor,AW1257,Trigger)</f>
        <v>48206</v>
      </c>
      <c r="AW1257" s="29">
        <f>_xll.qlCalendarAdvance(Calendar,AW1256,AU1257,"f",,Trigger)</f>
        <v>48212</v>
      </c>
      <c r="AX1257" s="29">
        <f>_xll.qlInterestRateIndexMaturity(IborIndex&amp;Tenor,AW1257,Trigger)</f>
        <v>48303</v>
      </c>
      <c r="AY1257" s="66">
        <f>_xll.qlIndexFixing($Z$5,AV1257,TRUE,Trigger)</f>
        <v>2.0277624742792419E-2</v>
      </c>
      <c r="AZ1257" s="66">
        <f>_xll.qlIndexFixing($BB$1,AV1257,TRUE,Trigger)</f>
        <v>2.018099862493378E-2</v>
      </c>
      <c r="BA1257" s="188">
        <f t="shared" si="38"/>
        <v>0.96626117858638483</v>
      </c>
    </row>
    <row r="1258" spans="47:53" ht="11.25" customHeight="1" x14ac:dyDescent="0.25">
      <c r="AU1258" s="30" t="s">
        <v>38</v>
      </c>
      <c r="AV1258" s="29">
        <f>_xll.qlInterestRateIndexFixingDate(IborIndex&amp;Tenor,AW1258,Trigger)</f>
        <v>48215</v>
      </c>
      <c r="AW1258" s="29">
        <f>_xll.qlCalendarAdvance(Calendar,AW1257,AU1258,"f",,Trigger)</f>
        <v>48219</v>
      </c>
      <c r="AX1258" s="29">
        <f>_xll.qlInterestRateIndexMaturity(IborIndex&amp;Tenor,AW1258,Trigger)</f>
        <v>48310</v>
      </c>
      <c r="AY1258" s="66">
        <f>_xll.qlIndexFixing($Z$5,AV1258,TRUE,Trigger)</f>
        <v>2.0269238857533251E-2</v>
      </c>
      <c r="AZ1258" s="66">
        <f>_xll.qlIndexFixing($BB$1,AV1258,TRUE,Trigger)</f>
        <v>2.0172547332633073E-2</v>
      </c>
      <c r="BA1258" s="188">
        <f t="shared" si="38"/>
        <v>0.96691524900178316</v>
      </c>
    </row>
    <row r="1259" spans="47:53" ht="11.25" customHeight="1" x14ac:dyDescent="0.25">
      <c r="AU1259" s="30" t="s">
        <v>38</v>
      </c>
      <c r="AV1259" s="29">
        <f>_xll.qlInterestRateIndexFixingDate(IborIndex&amp;Tenor,AW1259,Trigger)</f>
        <v>48222</v>
      </c>
      <c r="AW1259" s="29">
        <f>_xll.qlCalendarAdvance(Calendar,AW1258,AU1259,"f",,Trigger)</f>
        <v>48226</v>
      </c>
      <c r="AX1259" s="29">
        <f>_xll.qlInterestRateIndexMaturity(IborIndex&amp;Tenor,AW1259,Trigger)</f>
        <v>48317</v>
      </c>
      <c r="AY1259" s="66">
        <f>_xll.qlIndexFixing($Z$5,AV1259,TRUE,Trigger)</f>
        <v>2.0260616521723517E-2</v>
      </c>
      <c r="AZ1259" s="66">
        <f>_xll.qlIndexFixing($BB$1,AV1259,TRUE,Trigger)</f>
        <v>2.0164057782242922E-2</v>
      </c>
      <c r="BA1259" s="188">
        <f t="shared" si="38"/>
        <v>0.9655873948059488</v>
      </c>
    </row>
    <row r="1260" spans="47:53" ht="11.25" customHeight="1" x14ac:dyDescent="0.25">
      <c r="AU1260" s="30" t="s">
        <v>38</v>
      </c>
      <c r="AV1260" s="29">
        <f>_xll.qlInterestRateIndexFixingDate(IborIndex&amp;Tenor,AW1260,Trigger)</f>
        <v>48229</v>
      </c>
      <c r="AW1260" s="29">
        <f>_xll.qlCalendarAdvance(Calendar,AW1259,AU1260,"f",,Trigger)</f>
        <v>48233</v>
      </c>
      <c r="AX1260" s="29">
        <f>_xll.qlInterestRateIndexMaturity(IborIndex&amp;Tenor,AW1260,Trigger)</f>
        <v>48324</v>
      </c>
      <c r="AY1260" s="66">
        <f>_xll.qlIndexFixing($Z$5,AV1260,TRUE,Trigger)</f>
        <v>2.0251757011973518E-2</v>
      </c>
      <c r="AZ1260" s="66">
        <f>_xll.qlIndexFixing($BB$1,AV1260,TRUE,Trigger)</f>
        <v>2.0155529974009285E-2</v>
      </c>
      <c r="BA1260" s="188">
        <f t="shared" si="38"/>
        <v>0.96227037964233264</v>
      </c>
    </row>
    <row r="1261" spans="47:53" ht="11.25" customHeight="1" x14ac:dyDescent="0.25">
      <c r="AU1261" s="30" t="s">
        <v>38</v>
      </c>
      <c r="AV1261" s="29">
        <f>_xll.qlInterestRateIndexFixingDate(IborIndex&amp;Tenor,AW1261,Trigger)</f>
        <v>48236</v>
      </c>
      <c r="AW1261" s="29">
        <f>_xll.qlCalendarAdvance(Calendar,AW1260,AU1261,"f",,Trigger)</f>
        <v>48240</v>
      </c>
      <c r="AX1261" s="29">
        <f>_xll.qlInterestRateIndexMaturity(IborIndex&amp;Tenor,AW1261,Trigger)</f>
        <v>48331</v>
      </c>
      <c r="AY1261" s="66">
        <f>_xll.qlIndexFixing($Z$5,AV1261,TRUE,Trigger)</f>
        <v>2.0242659604937468E-2</v>
      </c>
      <c r="AZ1261" s="66">
        <f>_xll.qlIndexFixing($BB$1,AV1261,TRUE,Trigger)</f>
        <v>2.0146963908176361E-2</v>
      </c>
      <c r="BA1261" s="188">
        <f t="shared" si="38"/>
        <v>0.95695696761106952</v>
      </c>
    </row>
    <row r="1262" spans="47:53" ht="11.25" customHeight="1" x14ac:dyDescent="0.25">
      <c r="AU1262" s="30" t="s">
        <v>38</v>
      </c>
      <c r="AV1262" s="29">
        <f>_xll.qlInterestRateIndexFixingDate(IborIndex&amp;Tenor,AW1262,Trigger)</f>
        <v>48243</v>
      </c>
      <c r="AW1262" s="29">
        <f>_xll.qlCalendarAdvance(Calendar,AW1261,AU1262,"f",,Trigger)</f>
        <v>48247</v>
      </c>
      <c r="AX1262" s="29">
        <f>_xll.qlInterestRateIndexMaturity(IborIndex&amp;Tenor,AW1262,Trigger)</f>
        <v>48337</v>
      </c>
      <c r="AY1262" s="66">
        <f>_xll.qlIndexFixing($Z$5,AV1262,TRUE,Trigger)</f>
        <v>2.0233467542600359E-2</v>
      </c>
      <c r="AZ1262" s="66">
        <f>_xll.qlIndexFixing($BB$1,AV1262,TRUE,Trigger)</f>
        <v>2.0138418999666285E-2</v>
      </c>
      <c r="BA1262" s="188">
        <f t="shared" si="38"/>
        <v>0.95048542934073055</v>
      </c>
    </row>
    <row r="1263" spans="47:53" ht="11.25" customHeight="1" x14ac:dyDescent="0.25">
      <c r="AU1263" s="30" t="s">
        <v>38</v>
      </c>
      <c r="AV1263" s="29">
        <f>_xll.qlInterestRateIndexFixingDate(IborIndex&amp;Tenor,AW1263,Trigger)</f>
        <v>48250</v>
      </c>
      <c r="AW1263" s="29">
        <f>_xll.qlCalendarAdvance(Calendar,AW1262,AU1263,"f",,Trigger)</f>
        <v>48254</v>
      </c>
      <c r="AX1263" s="29">
        <f>_xll.qlInterestRateIndexMaturity(IborIndex&amp;Tenor,AW1263,Trigger)</f>
        <v>48344</v>
      </c>
      <c r="AY1263" s="66">
        <f>_xll.qlIndexFixing($Z$5,AV1263,TRUE,Trigger)</f>
        <v>2.0223909938335005E-2</v>
      </c>
      <c r="AZ1263" s="66">
        <f>_xll.qlIndexFixing($BB$1,AV1263,TRUE,Trigger)</f>
        <v>2.0129779633992761E-2</v>
      </c>
      <c r="BA1263" s="188">
        <f t="shared" si="38"/>
        <v>0.94130304342243676</v>
      </c>
    </row>
    <row r="1264" spans="47:53" ht="11.25" customHeight="1" x14ac:dyDescent="0.25">
      <c r="AU1264" s="30" t="s">
        <v>38</v>
      </c>
      <c r="AV1264" s="29">
        <f>_xll.qlInterestRateIndexFixingDate(IborIndex&amp;Tenor,AW1264,Trigger)</f>
        <v>48257</v>
      </c>
      <c r="AW1264" s="29">
        <f>_xll.qlCalendarAdvance(Calendar,AW1263,AU1264,"f",,Trigger)</f>
        <v>48261</v>
      </c>
      <c r="AX1264" s="29">
        <f>_xll.qlInterestRateIndexMaturity(IborIndex&amp;Tenor,AW1264,Trigger)</f>
        <v>48351</v>
      </c>
      <c r="AY1264" s="66">
        <f>_xll.qlIndexFixing($Z$5,AV1264,TRUE,Trigger)</f>
        <v>2.021411233189685E-2</v>
      </c>
      <c r="AZ1264" s="66">
        <f>_xll.qlIndexFixing($BB$1,AV1264,TRUE,Trigger)</f>
        <v>2.0121102013376024E-2</v>
      </c>
      <c r="BA1264" s="188">
        <f t="shared" si="38"/>
        <v>0.93010318520825308</v>
      </c>
    </row>
    <row r="1265" spans="47:53" ht="11.25" customHeight="1" x14ac:dyDescent="0.25">
      <c r="AU1265" s="30" t="s">
        <v>38</v>
      </c>
      <c r="AV1265" s="29">
        <f>_xll.qlInterestRateIndexFixingDate(IborIndex&amp;Tenor,AW1265,Trigger)</f>
        <v>48264</v>
      </c>
      <c r="AW1265" s="29">
        <f>_xll.qlCalendarAdvance(Calendar,AW1264,AU1265,"f",,Trigger)</f>
        <v>48268</v>
      </c>
      <c r="AX1265" s="29">
        <f>_xll.qlInterestRateIndexMaturity(IborIndex&amp;Tenor,AW1265,Trigger)</f>
        <v>48358</v>
      </c>
      <c r="AY1265" s="66">
        <f>_xll.qlIndexFixing($Z$5,AV1265,TRUE,Trigger)</f>
        <v>2.0204074000160333E-2</v>
      </c>
      <c r="AZ1265" s="66">
        <f>_xll.qlIndexFixing($BB$1,AV1265,TRUE,Trigger)</f>
        <v>2.0112386138062099E-2</v>
      </c>
      <c r="BA1265" s="188">
        <f t="shared" si="38"/>
        <v>0.91687862098233097</v>
      </c>
    </row>
    <row r="1266" spans="47:53" ht="11.25" customHeight="1" x14ac:dyDescent="0.25">
      <c r="AU1266" s="30" t="s">
        <v>38</v>
      </c>
      <c r="AV1266" s="29">
        <f>_xll.qlInterestRateIndexFixingDate(IborIndex&amp;Tenor,AW1266,Trigger)</f>
        <v>48271</v>
      </c>
      <c r="AW1266" s="29">
        <f>_xll.qlCalendarAdvance(Calendar,AW1265,AU1266,"f",,Trigger)</f>
        <v>48275</v>
      </c>
      <c r="AX1266" s="29">
        <f>_xll.qlInterestRateIndexMaturity(IborIndex&amp;Tenor,AW1266,Trigger)</f>
        <v>48367</v>
      </c>
      <c r="AY1266" s="66">
        <f>_xll.qlIndexFixing($Z$5,AV1266,TRUE,Trigger)</f>
        <v>2.0193361643608725E-2</v>
      </c>
      <c r="AZ1266" s="66">
        <f>_xll.qlIndexFixing($BB$1,AV1266,TRUE,Trigger)</f>
        <v>2.0103487129209351E-2</v>
      </c>
      <c r="BA1266" s="188">
        <f t="shared" si="38"/>
        <v>0.89874514399373995</v>
      </c>
    </row>
    <row r="1267" spans="47:53" ht="11.25" customHeight="1" x14ac:dyDescent="0.25">
      <c r="AU1267" s="30" t="s">
        <v>38</v>
      </c>
      <c r="AV1267" s="29">
        <f>_xll.qlInterestRateIndexFixingDate(IborIndex&amp;Tenor,AW1267,Trigger)</f>
        <v>48278</v>
      </c>
      <c r="AW1267" s="29">
        <f>_xll.qlCalendarAdvance(Calendar,AW1266,AU1267,"f",,Trigger)</f>
        <v>48282</v>
      </c>
      <c r="AX1267" s="29">
        <f>_xll.qlInterestRateIndexMaturity(IborIndex&amp;Tenor,AW1267,Trigger)</f>
        <v>48374</v>
      </c>
      <c r="AY1267" s="66">
        <f>_xll.qlIndexFixing($Z$5,AV1267,TRUE,Trigger)</f>
        <v>2.0182803631964636E-2</v>
      </c>
      <c r="AZ1267" s="66">
        <f>_xll.qlIndexFixing($BB$1,AV1267,TRUE,Trigger)</f>
        <v>2.0094688300489813E-2</v>
      </c>
      <c r="BA1267" s="188">
        <f t="shared" si="38"/>
        <v>0.88115331474823</v>
      </c>
    </row>
    <row r="1268" spans="47:53" ht="11.25" customHeight="1" x14ac:dyDescent="0.25">
      <c r="AU1268" s="30" t="s">
        <v>38</v>
      </c>
      <c r="AV1268" s="29">
        <f>_xll.qlInterestRateIndexFixingDate(IborIndex&amp;Tenor,AW1268,Trigger)</f>
        <v>48285</v>
      </c>
      <c r="AW1268" s="29">
        <f>_xll.qlCalendarAdvance(Calendar,AW1267,AU1268,"f",,Trigger)</f>
        <v>48289</v>
      </c>
      <c r="AX1268" s="29">
        <f>_xll.qlInterestRateIndexMaturity(IborIndex&amp;Tenor,AW1268,Trigger)</f>
        <v>48381</v>
      </c>
      <c r="AY1268" s="66">
        <f>_xll.qlIndexFixing($Z$5,AV1268,TRUE,Trigger)</f>
        <v>2.0172002596128474E-2</v>
      </c>
      <c r="AZ1268" s="66">
        <f>_xll.qlIndexFixing($BB$1,AV1268,TRUE,Trigger)</f>
        <v>2.0085851214028082E-2</v>
      </c>
      <c r="BA1268" s="188">
        <f t="shared" si="38"/>
        <v>0.86151382100392582</v>
      </c>
    </row>
    <row r="1269" spans="47:53" ht="11.25" customHeight="1" x14ac:dyDescent="0.25">
      <c r="AU1269" s="30" t="s">
        <v>38</v>
      </c>
      <c r="AV1269" s="29">
        <f>_xll.qlInterestRateIndexFixingDate(IborIndex&amp;Tenor,AW1269,Trigger)</f>
        <v>48292</v>
      </c>
      <c r="AW1269" s="29">
        <f>_xll.qlCalendarAdvance(Calendar,AW1268,AU1269,"f",,Trigger)</f>
        <v>48296</v>
      </c>
      <c r="AX1269" s="29">
        <f>_xll.qlInterestRateIndexMaturity(IborIndex&amp;Tenor,AW1269,Trigger)</f>
        <v>48388</v>
      </c>
      <c r="AY1269" s="66">
        <f>_xll.qlIndexFixing($Z$5,AV1269,TRUE,Trigger)</f>
        <v>2.016095781315071E-2</v>
      </c>
      <c r="AZ1269" s="66">
        <f>_xll.qlIndexFixing($BB$1,AV1269,TRUE,Trigger)</f>
        <v>2.0076975870086559E-2</v>
      </c>
      <c r="BA1269" s="188">
        <f t="shared" si="38"/>
        <v>0.8398194306415141</v>
      </c>
    </row>
    <row r="1270" spans="47:53" ht="11.25" customHeight="1" x14ac:dyDescent="0.25">
      <c r="AU1270" s="30" t="s">
        <v>38</v>
      </c>
      <c r="AV1270" s="29">
        <f>_xll.qlInterestRateIndexFixingDate(IborIndex&amp;Tenor,AW1270,Trigger)</f>
        <v>48297</v>
      </c>
      <c r="AW1270" s="29">
        <f>_xll.qlCalendarAdvance(Calendar,AW1269,AU1270,"f",,Trigger)</f>
        <v>48303</v>
      </c>
      <c r="AX1270" s="29">
        <f>_xll.qlInterestRateIndexMaturity(IborIndex&amp;Tenor,AW1270,Trigger)</f>
        <v>48395</v>
      </c>
      <c r="AY1270" s="66">
        <f>_xll.qlIndexFixing($Z$5,AV1270,TRUE,Trigger)</f>
        <v>2.0149668560134823E-2</v>
      </c>
      <c r="AZ1270" s="66">
        <f>_xll.qlIndexFixing($BB$1,AV1270,TRUE,Trigger)</f>
        <v>2.0068062268918954E-2</v>
      </c>
      <c r="BA1270" s="188">
        <f t="shared" si="38"/>
        <v>0.8160629121586882</v>
      </c>
    </row>
    <row r="1271" spans="47:53" ht="11.25" customHeight="1" x14ac:dyDescent="0.25">
      <c r="AU1271" s="30" t="s">
        <v>38</v>
      </c>
      <c r="AV1271" s="29">
        <f>_xll.qlInterestRateIndexFixingDate(IborIndex&amp;Tenor,AW1271,Trigger)</f>
        <v>48306</v>
      </c>
      <c r="AW1271" s="29">
        <f>_xll.qlCalendarAdvance(Calendar,AW1270,AU1271,"f",,Trigger)</f>
        <v>48310</v>
      </c>
      <c r="AX1271" s="29">
        <f>_xll.qlInterestRateIndexMaturity(IborIndex&amp;Tenor,AW1271,Trigger)</f>
        <v>48401</v>
      </c>
      <c r="AY1271" s="66">
        <f>_xll.qlIndexFixing($Z$5,AV1271,TRUE,Trigger)</f>
        <v>2.0138442084349541E-2</v>
      </c>
      <c r="AZ1271" s="66">
        <f>_xll.qlIndexFixing($BB$1,AV1271,TRUE,Trigger)</f>
        <v>2.0059199136904342E-2</v>
      </c>
      <c r="BA1271" s="188">
        <f t="shared" si="38"/>
        <v>0.79242947445198886</v>
      </c>
    </row>
    <row r="1272" spans="47:53" ht="11.25" customHeight="1" x14ac:dyDescent="0.25">
      <c r="AU1272" s="30" t="s">
        <v>38</v>
      </c>
      <c r="AV1272" s="29">
        <f>_xll.qlInterestRateIndexFixingDate(IborIndex&amp;Tenor,AW1272,Trigger)</f>
        <v>48313</v>
      </c>
      <c r="AW1272" s="29">
        <f>_xll.qlCalendarAdvance(Calendar,AW1271,AU1272,"f",,Trigger)</f>
        <v>48317</v>
      </c>
      <c r="AX1272" s="29">
        <f>_xll.qlInterestRateIndexMaturity(IborIndex&amp;Tenor,AW1272,Trigger)</f>
        <v>48408</v>
      </c>
      <c r="AY1272" s="66">
        <f>_xll.qlIndexFixing($Z$5,AV1272,TRUE,Trigger)</f>
        <v>2.0126680080972997E-2</v>
      </c>
      <c r="AZ1272" s="66">
        <f>_xll.qlIndexFixing($BB$1,AV1272,TRUE,Trigger)</f>
        <v>2.0050212254057655E-2</v>
      </c>
      <c r="BA1272" s="188">
        <f t="shared" si="38"/>
        <v>0.76467826915341952</v>
      </c>
    </row>
    <row r="1273" spans="47:53" ht="11.25" customHeight="1" x14ac:dyDescent="0.25">
      <c r="AU1273" s="30" t="s">
        <v>38</v>
      </c>
      <c r="AV1273" s="29">
        <f>_xll.qlInterestRateIndexFixingDate(IborIndex&amp;Tenor,AW1273,Trigger)</f>
        <v>48320</v>
      </c>
      <c r="AW1273" s="29">
        <f>_xll.qlCalendarAdvance(Calendar,AW1272,AU1273,"f",,Trigger)</f>
        <v>48324</v>
      </c>
      <c r="AX1273" s="29">
        <f>_xll.qlInterestRateIndexMaturity(IborIndex&amp;Tenor,AW1273,Trigger)</f>
        <v>48415</v>
      </c>
      <c r="AY1273" s="66">
        <f>_xll.qlIndexFixing($Z$5,AV1273,TRUE,Trigger)</f>
        <v>2.0114671504165765E-2</v>
      </c>
      <c r="AZ1273" s="66">
        <f>_xll.qlIndexFixing($BB$1,AV1273,TRUE,Trigger)</f>
        <v>2.0041187116654525E-2</v>
      </c>
      <c r="BA1273" s="188">
        <f t="shared" si="38"/>
        <v>0.73484387511240512</v>
      </c>
    </row>
    <row r="1274" spans="47:53" ht="11.25" customHeight="1" x14ac:dyDescent="0.25">
      <c r="AU1274" s="30" t="s">
        <v>38</v>
      </c>
      <c r="AV1274" s="29">
        <f>_xll.qlInterestRateIndexFixingDate(IborIndex&amp;Tenor,AW1274,Trigger)</f>
        <v>48327</v>
      </c>
      <c r="AW1274" s="29">
        <f>_xll.qlCalendarAdvance(Calendar,AW1273,AU1274,"f",,Trigger)</f>
        <v>48331</v>
      </c>
      <c r="AX1274" s="29">
        <f>_xll.qlInterestRateIndexMaturity(IborIndex&amp;Tenor,AW1274,Trigger)</f>
        <v>48422</v>
      </c>
      <c r="AY1274" s="66">
        <f>_xll.qlIndexFixing($Z$5,AV1274,TRUE,Trigger)</f>
        <v>2.0102415631261972E-2</v>
      </c>
      <c r="AZ1274" s="66">
        <f>_xll.qlIndexFixing($BB$1,AV1274,TRUE,Trigger)</f>
        <v>2.0032123724952323E-2</v>
      </c>
      <c r="BA1274" s="188">
        <f t="shared" si="38"/>
        <v>0.70291906309648966</v>
      </c>
    </row>
    <row r="1275" spans="47:53" ht="11.25" customHeight="1" x14ac:dyDescent="0.25">
      <c r="AU1275" s="30" t="s">
        <v>38</v>
      </c>
      <c r="AV1275" s="29">
        <f>_xll.qlInterestRateIndexFixingDate(IborIndex&amp;Tenor,AW1275,Trigger)</f>
        <v>48334</v>
      </c>
      <c r="AW1275" s="29">
        <f>_xll.qlCalendarAdvance(Calendar,AW1274,AU1275,"f",,Trigger)</f>
        <v>48338</v>
      </c>
      <c r="AX1275" s="29">
        <f>_xll.qlInterestRateIndexMaturity(IborIndex&amp;Tenor,AW1275,Trigger)</f>
        <v>48430</v>
      </c>
      <c r="AY1275" s="66">
        <f>_xll.qlIndexFixing($Z$5,AV1275,TRUE,Trigger)</f>
        <v>2.008952994682299E-2</v>
      </c>
      <c r="AZ1275" s="66">
        <f>_xll.qlIndexFixing($BB$1,AV1275,TRUE,Trigger)</f>
        <v>2.0022920413878858E-2</v>
      </c>
      <c r="BA1275" s="188">
        <f t="shared" si="38"/>
        <v>0.66609532944131988</v>
      </c>
    </row>
    <row r="1276" spans="47:53" ht="11.25" customHeight="1" x14ac:dyDescent="0.25">
      <c r="AU1276" s="30" t="s">
        <v>38</v>
      </c>
      <c r="AV1276" s="29">
        <f>_xll.qlInterestRateIndexFixingDate(IborIndex&amp;Tenor,AW1276,Trigger)</f>
        <v>48341</v>
      </c>
      <c r="AW1276" s="29">
        <f>_xll.qlCalendarAdvance(Calendar,AW1275,AU1276,"f",,Trigger)</f>
        <v>48345</v>
      </c>
      <c r="AX1276" s="29">
        <f>_xll.qlInterestRateIndexMaturity(IborIndex&amp;Tenor,AW1276,Trigger)</f>
        <v>48437</v>
      </c>
      <c r="AY1276" s="66">
        <f>_xll.qlIndexFixing($Z$5,AV1276,TRUE,Trigger)</f>
        <v>2.0076758695758472E-2</v>
      </c>
      <c r="AZ1276" s="66">
        <f>_xll.qlIndexFixing($BB$1,AV1276,TRUE,Trigger)</f>
        <v>2.0013777274874689E-2</v>
      </c>
      <c r="BA1276" s="188">
        <f t="shared" si="38"/>
        <v>0.62981420883782835</v>
      </c>
    </row>
    <row r="1277" spans="47:53" ht="11.25" customHeight="1" x14ac:dyDescent="0.25">
      <c r="AU1277" s="30" t="s">
        <v>38</v>
      </c>
      <c r="AV1277" s="29">
        <f>_xll.qlInterestRateIndexFixingDate(IborIndex&amp;Tenor,AW1277,Trigger)</f>
        <v>48348</v>
      </c>
      <c r="AW1277" s="29">
        <f>_xll.qlCalendarAdvance(Calendar,AW1276,AU1277,"f",,Trigger)</f>
        <v>48352</v>
      </c>
      <c r="AX1277" s="29">
        <f>_xll.qlInterestRateIndexMaturity(IborIndex&amp;Tenor,AW1277,Trigger)</f>
        <v>48444</v>
      </c>
      <c r="AY1277" s="66">
        <f>_xll.qlIndexFixing($Z$5,AV1277,TRUE,Trigger)</f>
        <v>2.0063737915900676E-2</v>
      </c>
      <c r="AZ1277" s="66">
        <f>_xll.qlIndexFixing($BB$1,AV1277,TRUE,Trigger)</f>
        <v>2.0004595880492523E-2</v>
      </c>
      <c r="BA1277" s="188">
        <f t="shared" si="38"/>
        <v>0.59142035408153715</v>
      </c>
    </row>
    <row r="1278" spans="47:53" ht="11.25" customHeight="1" x14ac:dyDescent="0.25">
      <c r="AU1278" s="30" t="s">
        <v>38</v>
      </c>
      <c r="AV1278" s="29">
        <f>_xll.qlInterestRateIndexFixingDate(IborIndex&amp;Tenor,AW1278,Trigger)</f>
        <v>48355</v>
      </c>
      <c r="AW1278" s="29">
        <f>_xll.qlCalendarAdvance(Calendar,AW1277,AU1278,"f",,Trigger)</f>
        <v>48359</v>
      </c>
      <c r="AX1278" s="29">
        <f>_xll.qlInterestRateIndexMaturity(IborIndex&amp;Tenor,AW1278,Trigger)</f>
        <v>48451</v>
      </c>
      <c r="AY1278" s="66">
        <f>_xll.qlIndexFixing($Z$5,AV1278,TRUE,Trigger)</f>
        <v>2.0050466884797065E-2</v>
      </c>
      <c r="AZ1278" s="66">
        <f>_xll.qlIndexFixing($BB$1,AV1278,TRUE,Trigger)</f>
        <v>1.9995376230998237E-2</v>
      </c>
      <c r="BA1278" s="188">
        <f t="shared" si="38"/>
        <v>0.55090653798828271</v>
      </c>
    </row>
    <row r="1279" spans="47:53" ht="11.25" customHeight="1" x14ac:dyDescent="0.25">
      <c r="AU1279" s="30" t="s">
        <v>38</v>
      </c>
      <c r="AV1279" s="29">
        <f>_xll.qlInterestRateIndexFixingDate(IborIndex&amp;Tenor,AW1279,Trigger)</f>
        <v>48362</v>
      </c>
      <c r="AW1279" s="29">
        <f>_xll.qlCalendarAdvance(Calendar,AW1278,AU1279,"f",,Trigger)</f>
        <v>48366</v>
      </c>
      <c r="AX1279" s="29">
        <f>_xll.qlInterestRateIndexMaturity(IborIndex&amp;Tenor,AW1279,Trigger)</f>
        <v>48458</v>
      </c>
      <c r="AY1279" s="66">
        <f>_xll.qlIndexFixing($Z$5,AV1279,TRUE,Trigger)</f>
        <v>2.0036944880048108E-2</v>
      </c>
      <c r="AZ1279" s="66">
        <f>_xll.qlIndexFixing($BB$1,AV1279,TRUE,Trigger)</f>
        <v>1.9986118326662916E-2</v>
      </c>
      <c r="BA1279" s="188">
        <f t="shared" si="38"/>
        <v>0.50826553385192175</v>
      </c>
    </row>
    <row r="1280" spans="47:53" ht="11.25" customHeight="1" x14ac:dyDescent="0.25">
      <c r="AU1280" s="30" t="s">
        <v>38</v>
      </c>
      <c r="AV1280" s="29">
        <f>_xll.qlInterestRateIndexFixingDate(IborIndex&amp;Tenor,AW1280,Trigger)</f>
        <v>48369</v>
      </c>
      <c r="AW1280" s="29">
        <f>_xll.qlCalendarAdvance(Calendar,AW1279,AU1280,"f",,Trigger)</f>
        <v>48373</v>
      </c>
      <c r="AX1280" s="29">
        <f>_xll.qlInterestRateIndexMaturity(IborIndex&amp;Tenor,AW1280,Trigger)</f>
        <v>48465</v>
      </c>
      <c r="AY1280" s="66">
        <f>_xll.qlIndexFixing($Z$5,AV1280,TRUE,Trigger)</f>
        <v>2.0023569008710614E-2</v>
      </c>
      <c r="AZ1280" s="66">
        <f>_xll.qlIndexFixing($BB$1,AV1280,TRUE,Trigger)</f>
        <v>1.9976822167756779E-2</v>
      </c>
      <c r="BA1280" s="188">
        <f t="shared" si="38"/>
        <v>0.46746840953834634</v>
      </c>
    </row>
    <row r="1281" spans="47:53" ht="11.25" customHeight="1" x14ac:dyDescent="0.25">
      <c r="AU1281" s="30" t="s">
        <v>38</v>
      </c>
      <c r="AV1281" s="29">
        <f>_xll.qlInterestRateIndexFixingDate(IborIndex&amp;Tenor,AW1281,Trigger)</f>
        <v>48376</v>
      </c>
      <c r="AW1281" s="29">
        <f>_xll.qlCalendarAdvance(Calendar,AW1280,AU1281,"f",,Trigger)</f>
        <v>48380</v>
      </c>
      <c r="AX1281" s="29">
        <f>_xll.qlInterestRateIndexMaturity(IborIndex&amp;Tenor,AW1281,Trigger)</f>
        <v>48472</v>
      </c>
      <c r="AY1281" s="66">
        <f>_xll.qlIndexFixing($Z$5,AV1281,TRUE,Trigger)</f>
        <v>2.0010737825712766E-2</v>
      </c>
      <c r="AZ1281" s="66">
        <f>_xll.qlIndexFixing($BB$1,AV1281,TRUE,Trigger)</f>
        <v>1.9967487754549176E-2</v>
      </c>
      <c r="BA1281" s="188">
        <f t="shared" si="38"/>
        <v>0.43250071163590531</v>
      </c>
    </row>
    <row r="1282" spans="47:53" ht="11.25" customHeight="1" x14ac:dyDescent="0.25">
      <c r="AU1282" s="30" t="s">
        <v>38</v>
      </c>
      <c r="AV1282" s="29">
        <f>_xll.qlInterestRateIndexFixingDate(IborIndex&amp;Tenor,AW1282,Trigger)</f>
        <v>48383</v>
      </c>
      <c r="AW1282" s="29">
        <f>_xll.qlCalendarAdvance(Calendar,AW1281,AU1282,"f",,Trigger)</f>
        <v>48387</v>
      </c>
      <c r="AX1282" s="29">
        <f>_xll.qlInterestRateIndexMaturity(IborIndex&amp;Tenor,AW1282,Trigger)</f>
        <v>48479</v>
      </c>
      <c r="AY1282" s="66">
        <f>_xll.qlIndexFixing($Z$5,AV1282,TRUE,Trigger)</f>
        <v>1.9998452778956368E-2</v>
      </c>
      <c r="AZ1282" s="66">
        <f>_xll.qlIndexFixing($BB$1,AV1282,TRUE,Trigger)</f>
        <v>1.9958115087315542E-2</v>
      </c>
      <c r="BA1282" s="188">
        <f t="shared" si="38"/>
        <v>0.40337691640825873</v>
      </c>
    </row>
    <row r="1283" spans="47:53" ht="11.25" customHeight="1" x14ac:dyDescent="0.25">
      <c r="AU1283" s="30" t="s">
        <v>38</v>
      </c>
      <c r="AV1283" s="29">
        <f>_xll.qlInterestRateIndexFixingDate(IborIndex&amp;Tenor,AW1283,Trigger)</f>
        <v>48390</v>
      </c>
      <c r="AW1283" s="29">
        <f>_xll.qlCalendarAdvance(Calendar,AW1282,AU1283,"f",,Trigger)</f>
        <v>48394</v>
      </c>
      <c r="AX1283" s="29">
        <f>_xll.qlInterestRateIndexMaturity(IborIndex&amp;Tenor,AW1283,Trigger)</f>
        <v>48486</v>
      </c>
      <c r="AY1283" s="66">
        <f>_xll.qlIndexFixing($Z$5,AV1283,TRUE,Trigger)</f>
        <v>1.9986715314264877E-2</v>
      </c>
      <c r="AZ1283" s="66">
        <f>_xll.qlIndexFixing($BB$1,AV1283,TRUE,Trigger)</f>
        <v>1.994870416632696E-2</v>
      </c>
      <c r="BA1283" s="188">
        <f t="shared" ref="BA1283:BA1346" si="39">(AY1283-AZ1283)*10000</f>
        <v>0.38011147937916379</v>
      </c>
    </row>
    <row r="1284" spans="47:53" ht="11.25" customHeight="1" x14ac:dyDescent="0.25">
      <c r="AU1284" s="30" t="s">
        <v>38</v>
      </c>
      <c r="AV1284" s="29">
        <f>_xll.qlInterestRateIndexFixingDate(IborIndex&amp;Tenor,AW1284,Trigger)</f>
        <v>48397</v>
      </c>
      <c r="AW1284" s="29">
        <f>_xll.qlCalendarAdvance(Calendar,AW1283,AU1284,"f",,Trigger)</f>
        <v>48401</v>
      </c>
      <c r="AX1284" s="29">
        <f>_xll.qlInterestRateIndexMaturity(IborIndex&amp;Tenor,AW1284,Trigger)</f>
        <v>48493</v>
      </c>
      <c r="AY1284" s="66">
        <f>_xll.qlIndexFixing($Z$5,AV1284,TRUE,Trigger)</f>
        <v>1.9975526875390368E-2</v>
      </c>
      <c r="AZ1284" s="66">
        <f>_xll.qlIndexFixing($BB$1,AV1284,TRUE,Trigger)</f>
        <v>1.9939254991859733E-2</v>
      </c>
      <c r="BA1284" s="188">
        <f t="shared" si="39"/>
        <v>0.36271883530634985</v>
      </c>
    </row>
    <row r="1285" spans="47:53" ht="11.25" customHeight="1" x14ac:dyDescent="0.25">
      <c r="AU1285" s="30" t="s">
        <v>38</v>
      </c>
      <c r="AV1285" s="29">
        <f>_xll.qlInterestRateIndexFixingDate(IborIndex&amp;Tenor,AW1285,Trigger)</f>
        <v>48404</v>
      </c>
      <c r="AW1285" s="29">
        <f>_xll.qlCalendarAdvance(Calendar,AW1284,AU1285,"f",,Trigger)</f>
        <v>48408</v>
      </c>
      <c r="AX1285" s="29">
        <f>_xll.qlInterestRateIndexMaturity(IborIndex&amp;Tenor,AW1285,Trigger)</f>
        <v>48500</v>
      </c>
      <c r="AY1285" s="66">
        <f>_xll.qlIndexFixing($Z$5,AV1285,TRUE,Trigger)</f>
        <v>1.9964888904011796E-2</v>
      </c>
      <c r="AZ1285" s="66">
        <f>_xll.qlIndexFixing($BB$1,AV1285,TRUE,Trigger)</f>
        <v>1.992976756418929E-2</v>
      </c>
      <c r="BA1285" s="188">
        <f t="shared" si="39"/>
        <v>0.35121339822506009</v>
      </c>
    </row>
    <row r="1286" spans="47:53" ht="11.25" customHeight="1" x14ac:dyDescent="0.25">
      <c r="AU1286" s="30" t="s">
        <v>38</v>
      </c>
      <c r="AV1286" s="29">
        <f>_xll.qlInterestRateIndexFixingDate(IborIndex&amp;Tenor,AW1286,Trigger)</f>
        <v>48411</v>
      </c>
      <c r="AW1286" s="29">
        <f>_xll.qlCalendarAdvance(Calendar,AW1285,AU1286,"f",,Trigger)</f>
        <v>48415</v>
      </c>
      <c r="AX1286" s="29">
        <f>_xll.qlInterestRateIndexMaturity(IborIndex&amp;Tenor,AW1286,Trigger)</f>
        <v>48507</v>
      </c>
      <c r="AY1286" s="66">
        <f>_xll.qlIndexFixing($Z$5,AV1286,TRUE,Trigger)</f>
        <v>1.9954802839743671E-2</v>
      </c>
      <c r="AZ1286" s="66">
        <f>_xll.qlIndexFixing($BB$1,AV1286,TRUE,Trigger)</f>
        <v>1.9920241883591937E-2</v>
      </c>
      <c r="BA1286" s="188">
        <f t="shared" si="39"/>
        <v>0.34560956151733629</v>
      </c>
    </row>
    <row r="1287" spans="47:53" ht="11.25" customHeight="1" x14ac:dyDescent="0.25">
      <c r="AU1287" s="30" t="s">
        <v>38</v>
      </c>
      <c r="AV1287" s="29">
        <f>_xll.qlInterestRateIndexFixingDate(IborIndex&amp;Tenor,AW1287,Trigger)</f>
        <v>48418</v>
      </c>
      <c r="AW1287" s="29">
        <f>_xll.qlCalendarAdvance(Calendar,AW1286,AU1287,"f",,Trigger)</f>
        <v>48422</v>
      </c>
      <c r="AX1287" s="29">
        <f>_xll.qlInterestRateIndexMaturity(IborIndex&amp;Tenor,AW1287,Trigger)</f>
        <v>48514</v>
      </c>
      <c r="AY1287" s="66">
        <f>_xll.qlIndexFixing($Z$5,AV1287,TRUE,Trigger)</f>
        <v>1.994527012012912E-2</v>
      </c>
      <c r="AZ1287" s="66">
        <f>_xll.qlIndexFixing($BB$1,AV1287,TRUE,Trigger)</f>
        <v>1.9910677950348312E-2</v>
      </c>
      <c r="BA1287" s="188">
        <f t="shared" si="39"/>
        <v>0.34592169780807425</v>
      </c>
    </row>
    <row r="1288" spans="47:53" ht="11.25" customHeight="1" x14ac:dyDescent="0.25">
      <c r="AU1288" s="30" t="s">
        <v>38</v>
      </c>
      <c r="AV1288" s="29">
        <f>_xll.qlInterestRateIndexFixingDate(IborIndex&amp;Tenor,AW1288,Trigger)</f>
        <v>48425</v>
      </c>
      <c r="AW1288" s="29">
        <f>_xll.qlCalendarAdvance(Calendar,AW1287,AU1288,"f",,Trigger)</f>
        <v>48429</v>
      </c>
      <c r="AX1288" s="29">
        <f>_xll.qlInterestRateIndexMaturity(IborIndex&amp;Tenor,AW1288,Trigger)</f>
        <v>48521</v>
      </c>
      <c r="AY1288" s="66">
        <f>_xll.qlIndexFixing($Z$5,AV1288,TRUE,Trigger)</f>
        <v>1.993629218064771E-2</v>
      </c>
      <c r="AZ1288" s="66">
        <f>_xll.qlIndexFixing($BB$1,AV1288,TRUE,Trigger)</f>
        <v>1.9901075764732986E-2</v>
      </c>
      <c r="BA1288" s="188">
        <f t="shared" si="39"/>
        <v>0.35216415914723909</v>
      </c>
    </row>
    <row r="1289" spans="47:53" ht="11.25" customHeight="1" x14ac:dyDescent="0.25">
      <c r="AU1289" s="30" t="s">
        <v>38</v>
      </c>
      <c r="AV1289" s="29">
        <f>_xll.qlInterestRateIndexFixingDate(IborIndex&amp;Tenor,AW1289,Trigger)</f>
        <v>48432</v>
      </c>
      <c r="AW1289" s="29">
        <f>_xll.qlCalendarAdvance(Calendar,AW1288,AU1289,"f",,Trigger)</f>
        <v>48436</v>
      </c>
      <c r="AX1289" s="29">
        <f>_xll.qlInterestRateIndexMaturity(IborIndex&amp;Tenor,AW1289,Trigger)</f>
        <v>48528</v>
      </c>
      <c r="AY1289" s="66">
        <f>_xll.qlIndexFixing($Z$5,AV1289,TRUE,Trigger)</f>
        <v>1.9927870454718034E-2</v>
      </c>
      <c r="AZ1289" s="66">
        <f>_xll.qlIndexFixing($BB$1,AV1289,TRUE,Trigger)</f>
        <v>1.9891435327029205E-2</v>
      </c>
      <c r="BA1289" s="188">
        <f t="shared" si="39"/>
        <v>0.36435127688829588</v>
      </c>
    </row>
    <row r="1290" spans="47:53" ht="11.25" customHeight="1" x14ac:dyDescent="0.25">
      <c r="AU1290" s="30" t="s">
        <v>38</v>
      </c>
      <c r="AV1290" s="29">
        <f>_xll.qlInterestRateIndexFixingDate(IborIndex&amp;Tenor,AW1290,Trigger)</f>
        <v>48439</v>
      </c>
      <c r="AW1290" s="29">
        <f>_xll.qlCalendarAdvance(Calendar,AW1289,AU1290,"f",,Trigger)</f>
        <v>48443</v>
      </c>
      <c r="AX1290" s="29">
        <f>_xll.qlInterestRateIndexMaturity(IborIndex&amp;Tenor,AW1290,Trigger)</f>
        <v>48535</v>
      </c>
      <c r="AY1290" s="66">
        <f>_xll.qlIndexFixing($Z$5,AV1290,TRUE,Trigger)</f>
        <v>1.9920006373692529E-2</v>
      </c>
      <c r="AZ1290" s="66">
        <f>_xll.qlIndexFixing($BB$1,AV1290,TRUE,Trigger)</f>
        <v>1.9881756637519354E-2</v>
      </c>
      <c r="BA1290" s="188">
        <f t="shared" si="39"/>
        <v>0.3824973617317512</v>
      </c>
    </row>
    <row r="1291" spans="47:53" ht="11.25" customHeight="1" x14ac:dyDescent="0.25">
      <c r="AU1291" s="30" t="s">
        <v>38</v>
      </c>
      <c r="AV1291" s="29">
        <f>_xll.qlInterestRateIndexFixingDate(IborIndex&amp;Tenor,AW1291,Trigger)</f>
        <v>48446</v>
      </c>
      <c r="AW1291" s="29">
        <f>_xll.qlCalendarAdvance(Calendar,AW1290,AU1291,"f",,Trigger)</f>
        <v>48450</v>
      </c>
      <c r="AX1291" s="29">
        <f>_xll.qlInterestRateIndexMaturity(IborIndex&amp;Tenor,AW1291,Trigger)</f>
        <v>48542</v>
      </c>
      <c r="AY1291" s="66">
        <f>_xll.qlIndexFixing($Z$5,AV1291,TRUE,Trigger)</f>
        <v>1.9912701366873082E-2</v>
      </c>
      <c r="AZ1291" s="66">
        <f>_xll.qlIndexFixing($BB$1,AV1291,TRUE,Trigger)</f>
        <v>1.9872039696483209E-2</v>
      </c>
      <c r="BA1291" s="188">
        <f t="shared" si="39"/>
        <v>0.4066167038987295</v>
      </c>
    </row>
    <row r="1292" spans="47:53" ht="11.25" customHeight="1" x14ac:dyDescent="0.25">
      <c r="AU1292" s="30" t="s">
        <v>38</v>
      </c>
      <c r="AV1292" s="29">
        <f>_xll.qlInterestRateIndexFixingDate(IborIndex&amp;Tenor,AW1292,Trigger)</f>
        <v>48453</v>
      </c>
      <c r="AW1292" s="29">
        <f>_xll.qlCalendarAdvance(Calendar,AW1291,AU1292,"f",,Trigger)</f>
        <v>48457</v>
      </c>
      <c r="AX1292" s="29">
        <f>_xll.qlInterestRateIndexMaturity(IborIndex&amp;Tenor,AW1292,Trigger)</f>
        <v>48548</v>
      </c>
      <c r="AY1292" s="66">
        <f>_xll.qlIndexFixing($Z$5,AV1292,TRUE,Trigger)</f>
        <v>1.9905896716182519E-2</v>
      </c>
      <c r="AZ1292" s="66">
        <f>_xll.qlIndexFixing($BB$1,AV1292,TRUE,Trigger)</f>
        <v>1.9862441493278506E-2</v>
      </c>
      <c r="BA1292" s="188">
        <f t="shared" si="39"/>
        <v>0.43455222904012492</v>
      </c>
    </row>
    <row r="1293" spans="47:53" ht="11.25" customHeight="1" x14ac:dyDescent="0.25">
      <c r="AU1293" s="30" t="s">
        <v>38</v>
      </c>
      <c r="AV1293" s="29">
        <f>_xll.qlInterestRateIndexFixingDate(IborIndex&amp;Tenor,AW1293,Trigger)</f>
        <v>48460</v>
      </c>
      <c r="AW1293" s="29">
        <f>_xll.qlCalendarAdvance(Calendar,AW1292,AU1293,"f",,Trigger)</f>
        <v>48464</v>
      </c>
      <c r="AX1293" s="29">
        <f>_xll.qlInterestRateIndexMaturity(IborIndex&amp;Tenor,AW1293,Trigger)</f>
        <v>48555</v>
      </c>
      <c r="AY1293" s="66">
        <f>_xll.qlIndexFixing($Z$5,AV1293,TRUE,Trigger)</f>
        <v>1.9899438930663E-2</v>
      </c>
      <c r="AZ1293" s="66">
        <f>_xll.qlIndexFixing($BB$1,AV1293,TRUE,Trigger)</f>
        <v>1.9852651320921306E-2</v>
      </c>
      <c r="BA1293" s="188">
        <f t="shared" si="39"/>
        <v>0.46787609741694158</v>
      </c>
    </row>
    <row r="1294" spans="47:53" ht="11.25" customHeight="1" x14ac:dyDescent="0.25">
      <c r="AU1294" s="30" t="s">
        <v>38</v>
      </c>
      <c r="AV1294" s="29">
        <f>_xll.qlInterestRateIndexFixingDate(IborIndex&amp;Tenor,AW1294,Trigger)</f>
        <v>48467</v>
      </c>
      <c r="AW1294" s="29">
        <f>_xll.qlCalendarAdvance(Calendar,AW1293,AU1294,"f",,Trigger)</f>
        <v>48471</v>
      </c>
      <c r="AX1294" s="29">
        <f>_xll.qlInterestRateIndexMaturity(IborIndex&amp;Tenor,AW1294,Trigger)</f>
        <v>48562</v>
      </c>
      <c r="AY1294" s="66">
        <f>_xll.qlIndexFixing($Z$5,AV1294,TRUE,Trigger)</f>
        <v>1.9892755986927892E-2</v>
      </c>
      <c r="AZ1294" s="66">
        <f>_xll.qlIndexFixing($BB$1,AV1294,TRUE,Trigger)</f>
        <v>1.9842822899709473E-2</v>
      </c>
      <c r="BA1294" s="188">
        <f t="shared" si="39"/>
        <v>0.4993308721841852</v>
      </c>
    </row>
    <row r="1295" spans="47:53" ht="11.25" customHeight="1" x14ac:dyDescent="0.25">
      <c r="AU1295" s="30" t="s">
        <v>38</v>
      </c>
      <c r="AV1295" s="29">
        <f>_xll.qlInterestRateIndexFixingDate(IborIndex&amp;Tenor,AW1295,Trigger)</f>
        <v>48474</v>
      </c>
      <c r="AW1295" s="29">
        <f>_xll.qlCalendarAdvance(Calendar,AW1294,AU1295,"f",,Trigger)</f>
        <v>48478</v>
      </c>
      <c r="AX1295" s="29">
        <f>_xll.qlInterestRateIndexMaturity(IborIndex&amp;Tenor,AW1295,Trigger)</f>
        <v>48569</v>
      </c>
      <c r="AY1295" s="66">
        <f>_xll.qlIndexFixing($Z$5,AV1295,TRUE,Trigger)</f>
        <v>1.9885838932356573E-2</v>
      </c>
      <c r="AZ1295" s="66">
        <f>_xll.qlIndexFixing($BB$1,AV1295,TRUE,Trigger)</f>
        <v>1.9832956229929373E-2</v>
      </c>
      <c r="BA1295" s="188">
        <f t="shared" si="39"/>
        <v>0.52882702427200368</v>
      </c>
    </row>
    <row r="1296" spans="47:53" ht="11.25" customHeight="1" x14ac:dyDescent="0.25">
      <c r="AU1296" s="30" t="s">
        <v>38</v>
      </c>
      <c r="AV1296" s="29">
        <f>_xll.qlInterestRateIndexFixingDate(IborIndex&amp;Tenor,AW1296,Trigger)</f>
        <v>48481</v>
      </c>
      <c r="AW1296" s="29">
        <f>_xll.qlCalendarAdvance(Calendar,AW1295,AU1296,"f",,Trigger)</f>
        <v>48485</v>
      </c>
      <c r="AX1296" s="29">
        <f>_xll.qlInterestRateIndexMaturity(IborIndex&amp;Tenor,AW1296,Trigger)</f>
        <v>48576</v>
      </c>
      <c r="AY1296" s="66">
        <f>_xll.qlIndexFixing($Z$5,AV1296,TRUE,Trigger)</f>
        <v>1.9878687013290812E-2</v>
      </c>
      <c r="AZ1296" s="66">
        <f>_xll.qlIndexFixing($BB$1,AV1296,TRUE,Trigger)</f>
        <v>1.9823051311863852E-2</v>
      </c>
      <c r="BA1296" s="188">
        <f t="shared" si="39"/>
        <v>0.55635701426959971</v>
      </c>
    </row>
    <row r="1297" spans="47:53" ht="11.25" customHeight="1" x14ac:dyDescent="0.25">
      <c r="AU1297" s="30" t="s">
        <v>38</v>
      </c>
      <c r="AV1297" s="29">
        <f>_xll.qlInterestRateIndexFixingDate(IborIndex&amp;Tenor,AW1297,Trigger)</f>
        <v>48488</v>
      </c>
      <c r="AW1297" s="29">
        <f>_xll.qlCalendarAdvance(Calendar,AW1296,AU1297,"f",,Trigger)</f>
        <v>48492</v>
      </c>
      <c r="AX1297" s="29">
        <f>_xll.qlInterestRateIndexMaturity(IborIndex&amp;Tenor,AW1297,Trigger)</f>
        <v>48584</v>
      </c>
      <c r="AY1297" s="66">
        <f>_xll.qlIndexFixing($Z$5,AV1297,TRUE,Trigger)</f>
        <v>1.9871273457120815E-2</v>
      </c>
      <c r="AZ1297" s="66">
        <f>_xll.qlIndexFixing($BB$1,AV1297,TRUE,Trigger)</f>
        <v>1.9812934784205715E-2</v>
      </c>
      <c r="BA1297" s="188">
        <f t="shared" si="39"/>
        <v>0.58338672915100176</v>
      </c>
    </row>
    <row r="1298" spans="47:53" ht="11.25" customHeight="1" x14ac:dyDescent="0.25">
      <c r="AU1298" s="30" t="s">
        <v>38</v>
      </c>
      <c r="AV1298" s="29">
        <f>_xll.qlInterestRateIndexFixingDate(IborIndex&amp;Tenor,AW1298,Trigger)</f>
        <v>48495</v>
      </c>
      <c r="AW1298" s="29">
        <f>_xll.qlCalendarAdvance(Calendar,AW1297,AU1298,"f",,Trigger)</f>
        <v>48499</v>
      </c>
      <c r="AX1298" s="29">
        <f>_xll.qlInterestRateIndexMaturity(IborIndex&amp;Tenor,AW1298,Trigger)</f>
        <v>48591</v>
      </c>
      <c r="AY1298" s="66">
        <f>_xll.qlIndexFixing($Z$5,AV1298,TRUE,Trigger)</f>
        <v>1.9863632097738174E-2</v>
      </c>
      <c r="AZ1298" s="66">
        <f>_xll.qlIndexFixing($BB$1,AV1298,TRUE,Trigger)</f>
        <v>1.9802950090499968E-2</v>
      </c>
      <c r="BA1298" s="188">
        <f t="shared" si="39"/>
        <v>0.60682007238205959</v>
      </c>
    </row>
    <row r="1299" spans="47:53" ht="11.25" customHeight="1" x14ac:dyDescent="0.25">
      <c r="AU1299" s="30" t="s">
        <v>38</v>
      </c>
      <c r="AV1299" s="29">
        <f>_xll.qlInterestRateIndexFixingDate(IborIndex&amp;Tenor,AW1299,Trigger)</f>
        <v>48502</v>
      </c>
      <c r="AW1299" s="29">
        <f>_xll.qlCalendarAdvance(Calendar,AW1298,AU1299,"f",,Trigger)</f>
        <v>48506</v>
      </c>
      <c r="AX1299" s="29">
        <f>_xll.qlInterestRateIndexMaturity(IborIndex&amp;Tenor,AW1299,Trigger)</f>
        <v>48598</v>
      </c>
      <c r="AY1299" s="66">
        <f>_xll.qlIndexFixing($Z$5,AV1299,TRUE,Trigger)</f>
        <v>1.9855753546469401E-2</v>
      </c>
      <c r="AZ1299" s="66">
        <f>_xll.qlIndexFixing($BB$1,AV1299,TRUE,Trigger)</f>
        <v>1.9792927147568695E-2</v>
      </c>
      <c r="BA1299" s="188">
        <f t="shared" si="39"/>
        <v>0.62826398900706071</v>
      </c>
    </row>
    <row r="1300" spans="47:53" ht="11.25" customHeight="1" x14ac:dyDescent="0.25">
      <c r="AU1300" s="30" t="s">
        <v>38</v>
      </c>
      <c r="AV1300" s="29">
        <f>_xll.qlInterestRateIndexFixingDate(IborIndex&amp;Tenor,AW1300,Trigger)</f>
        <v>48509</v>
      </c>
      <c r="AW1300" s="29">
        <f>_xll.qlCalendarAdvance(Calendar,AW1299,AU1300,"f",,Trigger)</f>
        <v>48513</v>
      </c>
      <c r="AX1300" s="29">
        <f>_xll.qlInterestRateIndexMaturity(IborIndex&amp;Tenor,AW1300,Trigger)</f>
        <v>48605</v>
      </c>
      <c r="AY1300" s="66">
        <f>_xll.qlIndexFixing($Z$5,AV1300,TRUE,Trigger)</f>
        <v>1.9847637049827661E-2</v>
      </c>
      <c r="AZ1300" s="66">
        <f>_xll.qlIndexFixing($BB$1,AV1300,TRUE,Trigger)</f>
        <v>1.9782865955706441E-2</v>
      </c>
      <c r="BA1300" s="188">
        <f t="shared" si="39"/>
        <v>0.64771094121219419</v>
      </c>
    </row>
    <row r="1301" spans="47:53" ht="11.25" customHeight="1" x14ac:dyDescent="0.25">
      <c r="AU1301" s="30" t="s">
        <v>38</v>
      </c>
      <c r="AV1301" s="29">
        <f>_xll.qlInterestRateIndexFixingDate(IborIndex&amp;Tenor,AW1301,Trigger)</f>
        <v>48516</v>
      </c>
      <c r="AW1301" s="29">
        <f>_xll.qlCalendarAdvance(Calendar,AW1300,AU1301,"f",,Trigger)</f>
        <v>48520</v>
      </c>
      <c r="AX1301" s="29">
        <f>_xll.qlInterestRateIndexMaturity(IborIndex&amp;Tenor,AW1301,Trigger)</f>
        <v>48612</v>
      </c>
      <c r="AY1301" s="66">
        <f>_xll.qlIndexFixing($Z$5,AV1301,TRUE,Trigger)</f>
        <v>1.983928185437216E-2</v>
      </c>
      <c r="AZ1301" s="66">
        <f>_xll.qlIndexFixing($BB$1,AV1301,TRUE,Trigger)</f>
        <v>1.9772766515205153E-2</v>
      </c>
      <c r="BA1301" s="188">
        <f t="shared" si="39"/>
        <v>0.66515339167006604</v>
      </c>
    </row>
    <row r="1302" spans="47:53" ht="11.25" customHeight="1" x14ac:dyDescent="0.25">
      <c r="AU1302" s="30" t="s">
        <v>38</v>
      </c>
      <c r="AV1302" s="29">
        <f>_xll.qlInterestRateIndexFixingDate(IborIndex&amp;Tenor,AW1302,Trigger)</f>
        <v>48523</v>
      </c>
      <c r="AW1302" s="29">
        <f>_xll.qlCalendarAdvance(Calendar,AW1301,AU1302,"f",,Trigger)</f>
        <v>48527</v>
      </c>
      <c r="AX1302" s="29">
        <f>_xll.qlInterestRateIndexMaturity(IborIndex&amp;Tenor,AW1302,Trigger)</f>
        <v>48619</v>
      </c>
      <c r="AY1302" s="66">
        <f>_xll.qlIndexFixing($Z$5,AV1302,TRUE,Trigger)</f>
        <v>1.9830687206715113E-2</v>
      </c>
      <c r="AZ1302" s="66">
        <f>_xll.qlIndexFixing($BB$1,AV1302,TRUE,Trigger)</f>
        <v>1.9762628826361109E-2</v>
      </c>
      <c r="BA1302" s="188">
        <f t="shared" si="39"/>
        <v>0.68058380354004555</v>
      </c>
    </row>
    <row r="1303" spans="47:53" ht="11.25" customHeight="1" x14ac:dyDescent="0.25">
      <c r="AU1303" s="30" t="s">
        <v>38</v>
      </c>
      <c r="AV1303" s="29">
        <f>_xll.qlInterestRateIndexFixingDate(IborIndex&amp;Tenor,AW1303,Trigger)</f>
        <v>48530</v>
      </c>
      <c r="AW1303" s="29">
        <f>_xll.qlCalendarAdvance(Calendar,AW1302,AU1303,"f",,Trigger)</f>
        <v>48534</v>
      </c>
      <c r="AX1303" s="29">
        <f>_xll.qlInterestRateIndexMaturity(IborIndex&amp;Tenor,AW1303,Trigger)</f>
        <v>48626</v>
      </c>
      <c r="AY1303" s="66">
        <f>_xll.qlIndexFixing($Z$5,AV1303,TRUE,Trigger)</f>
        <v>1.9821852353516523E-2</v>
      </c>
      <c r="AZ1303" s="66">
        <f>_xll.qlIndexFixing($BB$1,AV1303,TRUE,Trigger)</f>
        <v>1.9752452889467989E-2</v>
      </c>
      <c r="BA1303" s="188">
        <f t="shared" si="39"/>
        <v>0.69399464048533477</v>
      </c>
    </row>
    <row r="1304" spans="47:53" ht="11.25" customHeight="1" x14ac:dyDescent="0.25">
      <c r="AU1304" s="30" t="s">
        <v>38</v>
      </c>
      <c r="AV1304" s="29">
        <f>_xll.qlInterestRateIndexFixingDate(IborIndex&amp;Tenor,AW1304,Trigger)</f>
        <v>48537</v>
      </c>
      <c r="AW1304" s="29">
        <f>_xll.qlCalendarAdvance(Calendar,AW1303,AU1304,"f",,Trigger)</f>
        <v>48541</v>
      </c>
      <c r="AX1304" s="29">
        <f>_xll.qlInterestRateIndexMaturity(IborIndex&amp;Tenor,AW1304,Trigger)</f>
        <v>48633</v>
      </c>
      <c r="AY1304" s="66">
        <f>_xll.qlIndexFixing($Z$5,AV1304,TRUE,Trigger)</f>
        <v>1.9812776541487654E-2</v>
      </c>
      <c r="AZ1304" s="66">
        <f>_xll.qlIndexFixing($BB$1,AV1304,TRUE,Trigger)</f>
        <v>1.9742238704824683E-2</v>
      </c>
      <c r="BA1304" s="188">
        <f t="shared" si="39"/>
        <v>0.70537836662970532</v>
      </c>
    </row>
    <row r="1305" spans="47:53" ht="11.25" customHeight="1" x14ac:dyDescent="0.25">
      <c r="AU1305" s="30" t="s">
        <v>38</v>
      </c>
      <c r="AV1305" s="29">
        <f>_xll.qlInterestRateIndexFixingDate(IborIndex&amp;Tenor,AW1305,Trigger)</f>
        <v>48544</v>
      </c>
      <c r="AW1305" s="29">
        <f>_xll.qlCalendarAdvance(Calendar,AW1304,AU1305,"f",,Trigger)</f>
        <v>48548</v>
      </c>
      <c r="AX1305" s="29">
        <f>_xll.qlInterestRateIndexMaturity(IborIndex&amp;Tenor,AW1305,Trigger)</f>
        <v>48638</v>
      </c>
      <c r="AY1305" s="66">
        <f>_xll.qlIndexFixing($Z$5,AV1305,TRUE,Trigger)</f>
        <v>1.9803792278383803E-2</v>
      </c>
      <c r="AZ1305" s="66">
        <f>_xll.qlIndexFixing($BB$1,AV1305,TRUE,Trigger)</f>
        <v>1.9732385253944607E-2</v>
      </c>
      <c r="BA1305" s="188">
        <f t="shared" si="39"/>
        <v>0.71407024439196221</v>
      </c>
    </row>
    <row r="1306" spans="47:53" ht="11.25" customHeight="1" x14ac:dyDescent="0.25">
      <c r="AU1306" s="30" t="s">
        <v>38</v>
      </c>
      <c r="AV1306" s="29">
        <f>_xll.qlInterestRateIndexFixingDate(IborIndex&amp;Tenor,AW1306,Trigger)</f>
        <v>48551</v>
      </c>
      <c r="AW1306" s="29">
        <f>_xll.qlCalendarAdvance(Calendar,AW1305,AU1306,"f",,Trigger)</f>
        <v>48555</v>
      </c>
      <c r="AX1306" s="29">
        <f>_xll.qlInterestRateIndexMaturity(IborIndex&amp;Tenor,AW1306,Trigger)</f>
        <v>48645</v>
      </c>
      <c r="AY1306" s="66">
        <f>_xll.qlIndexFixing($Z$5,AV1306,TRUE,Trigger)</f>
        <v>1.9794268251582814E-2</v>
      </c>
      <c r="AZ1306" s="66">
        <f>_xll.qlIndexFixing($BB$1,AV1306,TRUE,Trigger)</f>
        <v>1.9722101162909844E-2</v>
      </c>
      <c r="BA1306" s="188">
        <f t="shared" si="39"/>
        <v>0.72167088672969726</v>
      </c>
    </row>
    <row r="1307" spans="47:53" ht="11.25" customHeight="1" x14ac:dyDescent="0.25">
      <c r="AU1307" s="30" t="s">
        <v>38</v>
      </c>
      <c r="AV1307" s="29">
        <f>_xll.qlInterestRateIndexFixingDate(IborIndex&amp;Tenor,AW1307,Trigger)</f>
        <v>48558</v>
      </c>
      <c r="AW1307" s="29">
        <f>_xll.qlCalendarAdvance(Calendar,AW1306,AU1307,"f",,Trigger)</f>
        <v>48562</v>
      </c>
      <c r="AX1307" s="29">
        <f>_xll.qlInterestRateIndexMaturity(IborIndex&amp;Tenor,AW1307,Trigger)</f>
        <v>48652</v>
      </c>
      <c r="AY1307" s="66">
        <f>_xll.qlIndexFixing($Z$5,AV1307,TRUE,Trigger)</f>
        <v>1.9784501140129862E-2</v>
      </c>
      <c r="AZ1307" s="66">
        <f>_xll.qlIndexFixing($BB$1,AV1307,TRUE,Trigger)</f>
        <v>1.9711778828572335E-2</v>
      </c>
      <c r="BA1307" s="188">
        <f t="shared" si="39"/>
        <v>0.72722311557527064</v>
      </c>
    </row>
    <row r="1308" spans="47:53" ht="11.25" customHeight="1" x14ac:dyDescent="0.25">
      <c r="AU1308" s="30" t="s">
        <v>38</v>
      </c>
      <c r="AV1308" s="29">
        <f>_xll.qlInterestRateIndexFixingDate(IborIndex&amp;Tenor,AW1308,Trigger)</f>
        <v>48565</v>
      </c>
      <c r="AW1308" s="29">
        <f>_xll.qlCalendarAdvance(Calendar,AW1307,AU1308,"f",,Trigger)</f>
        <v>48569</v>
      </c>
      <c r="AX1308" s="29">
        <f>_xll.qlInterestRateIndexMaturity(IborIndex&amp;Tenor,AW1308,Trigger)</f>
        <v>48659</v>
      </c>
      <c r="AY1308" s="66">
        <f>_xll.qlIndexFixing($Z$5,AV1308,TRUE,Trigger)</f>
        <v>1.9774490190979321E-2</v>
      </c>
      <c r="AZ1308" s="66">
        <f>_xll.qlIndexFixing($BB$1,AV1308,TRUE,Trigger)</f>
        <v>1.9701418251226954E-2</v>
      </c>
      <c r="BA1308" s="188">
        <f t="shared" si="39"/>
        <v>0.73071939752367143</v>
      </c>
    </row>
    <row r="1309" spans="47:53" ht="11.25" customHeight="1" x14ac:dyDescent="0.25">
      <c r="AU1309" s="30" t="s">
        <v>38</v>
      </c>
      <c r="AV1309" s="29">
        <f>_xll.qlInterestRateIndexFixingDate(IborIndex&amp;Tenor,AW1309,Trigger)</f>
        <v>48572</v>
      </c>
      <c r="AW1309" s="29">
        <f>_xll.qlCalendarAdvance(Calendar,AW1308,AU1309,"f",,Trigger)</f>
        <v>48576</v>
      </c>
      <c r="AX1309" s="29">
        <f>_xll.qlInterestRateIndexMaturity(IborIndex&amp;Tenor,AW1309,Trigger)</f>
        <v>48666</v>
      </c>
      <c r="AY1309" s="66">
        <f>_xll.qlIndexFixing($Z$5,AV1309,TRUE,Trigger)</f>
        <v>1.976423465113708E-2</v>
      </c>
      <c r="AZ1309" s="66">
        <f>_xll.qlIndexFixing($BB$1,AV1309,TRUE,Trigger)</f>
        <v>1.9691019431169465E-2</v>
      </c>
      <c r="BA1309" s="188">
        <f t="shared" si="39"/>
        <v>0.73215219967615042</v>
      </c>
    </row>
    <row r="1310" spans="47:53" ht="11.25" customHeight="1" x14ac:dyDescent="0.25">
      <c r="AU1310" s="30" t="s">
        <v>38</v>
      </c>
      <c r="AV1310" s="29">
        <f>_xll.qlInterestRateIndexFixingDate(IborIndex&amp;Tenor,AW1310,Trigger)</f>
        <v>48579</v>
      </c>
      <c r="AW1310" s="29">
        <f>_xll.qlCalendarAdvance(Calendar,AW1309,AU1310,"f",,Trigger)</f>
        <v>48583</v>
      </c>
      <c r="AX1310" s="29">
        <f>_xll.qlInterestRateIndexMaturity(IborIndex&amp;Tenor,AW1310,Trigger)</f>
        <v>48673</v>
      </c>
      <c r="AY1310" s="66">
        <f>_xll.qlIndexFixing($Z$5,AV1310,TRUE,Trigger)</f>
        <v>1.9753733767662318E-2</v>
      </c>
      <c r="AZ1310" s="66">
        <f>_xll.qlIndexFixing($BB$1,AV1310,TRUE,Trigger)</f>
        <v>1.9680582368697408E-2</v>
      </c>
      <c r="BA1310" s="188">
        <f t="shared" si="39"/>
        <v>0.73151398964910186</v>
      </c>
    </row>
    <row r="1311" spans="47:53" ht="11.25" customHeight="1" x14ac:dyDescent="0.25">
      <c r="AU1311" s="30" t="s">
        <v>38</v>
      </c>
      <c r="AV1311" s="29">
        <f>_xll.qlInterestRateIndexFixingDate(IborIndex&amp;Tenor,AW1311,Trigger)</f>
        <v>48586</v>
      </c>
      <c r="AW1311" s="29">
        <f>_xll.qlCalendarAdvance(Calendar,AW1310,AU1311,"f",,Trigger)</f>
        <v>48590</v>
      </c>
      <c r="AX1311" s="29">
        <f>_xll.qlInterestRateIndexMaturity(IborIndex&amp;Tenor,AW1311,Trigger)</f>
        <v>48680</v>
      </c>
      <c r="AY1311" s="66">
        <f>_xll.qlIndexFixing($Z$5,AV1311,TRUE,Trigger)</f>
        <v>1.974298678766484E-2</v>
      </c>
      <c r="AZ1311" s="66">
        <f>_xll.qlIndexFixing($BB$1,AV1311,TRUE,Trigger)</f>
        <v>1.9670107064107434E-2</v>
      </c>
      <c r="BA1311" s="188">
        <f t="shared" si="39"/>
        <v>0.72879723557406351</v>
      </c>
    </row>
    <row r="1312" spans="47:53" ht="11.25" customHeight="1" x14ac:dyDescent="0.25">
      <c r="AU1312" s="30" t="s">
        <v>38</v>
      </c>
      <c r="AV1312" s="29">
        <f>_xll.qlInterestRateIndexFixingDate(IborIndex&amp;Tenor,AW1312,Trigger)</f>
        <v>48593</v>
      </c>
      <c r="AW1312" s="29">
        <f>_xll.qlCalendarAdvance(Calendar,AW1311,AU1312,"f",,Trigger)</f>
        <v>48597</v>
      </c>
      <c r="AX1312" s="29">
        <f>_xll.qlInterestRateIndexMaturity(IborIndex&amp;Tenor,AW1312,Trigger)</f>
        <v>48688</v>
      </c>
      <c r="AY1312" s="66">
        <f>_xll.qlIndexFixing($Z$5,AV1312,TRUE,Trigger)</f>
        <v>1.9731699940603403E-2</v>
      </c>
      <c r="AZ1312" s="66">
        <f>_xll.qlIndexFixing($BB$1,AV1312,TRUE,Trigger)</f>
        <v>1.9659371092870307E-2</v>
      </c>
      <c r="BA1312" s="188">
        <f t="shared" si="39"/>
        <v>0.72328847733095503</v>
      </c>
    </row>
    <row r="1313" spans="47:53" ht="11.25" customHeight="1" x14ac:dyDescent="0.25">
      <c r="AU1313" s="30" t="s">
        <v>38</v>
      </c>
      <c r="AV1313" s="29">
        <f>_xll.qlInterestRateIndexFixingDate(IborIndex&amp;Tenor,AW1313,Trigger)</f>
        <v>48600</v>
      </c>
      <c r="AW1313" s="29">
        <f>_xll.qlCalendarAdvance(Calendar,AW1312,AU1313,"f",,Trigger)</f>
        <v>48604</v>
      </c>
      <c r="AX1313" s="29">
        <f>_xll.qlInterestRateIndexMaturity(IborIndex&amp;Tenor,AW1313,Trigger)</f>
        <v>48694</v>
      </c>
      <c r="AY1313" s="66">
        <f>_xll.qlIndexFixing($Z$5,AV1313,TRUE,Trigger)</f>
        <v>1.9720751526818958E-2</v>
      </c>
      <c r="AZ1313" s="66">
        <f>_xll.qlIndexFixing($BB$1,AV1313,TRUE,Trigger)</f>
        <v>1.9649041729774552E-2</v>
      </c>
      <c r="BA1313" s="188">
        <f t="shared" si="39"/>
        <v>0.71709797044405832</v>
      </c>
    </row>
    <row r="1314" spans="47:53" ht="11.25" customHeight="1" x14ac:dyDescent="0.25">
      <c r="AU1314" s="30" t="s">
        <v>38</v>
      </c>
      <c r="AV1314" s="29">
        <f>_xll.qlInterestRateIndexFixingDate(IborIndex&amp;Tenor,AW1314,Trigger)</f>
        <v>48607</v>
      </c>
      <c r="AW1314" s="29">
        <f>_xll.qlCalendarAdvance(Calendar,AW1313,AU1314,"f",,Trigger)</f>
        <v>48611</v>
      </c>
      <c r="AX1314" s="29">
        <f>_xll.qlInterestRateIndexMaturity(IborIndex&amp;Tenor,AW1314,Trigger)</f>
        <v>48701</v>
      </c>
      <c r="AY1314" s="66">
        <f>_xll.qlIndexFixing($Z$5,AV1314,TRUE,Trigger)</f>
        <v>1.9709261740458395E-2</v>
      </c>
      <c r="AZ1314" s="66">
        <f>_xll.qlIndexFixing($BB$1,AV1314,TRUE,Trigger)</f>
        <v>1.9638451700632942E-2</v>
      </c>
      <c r="BA1314" s="188">
        <f t="shared" si="39"/>
        <v>0.70810039825452975</v>
      </c>
    </row>
    <row r="1315" spans="47:53" ht="11.25" customHeight="1" x14ac:dyDescent="0.25">
      <c r="AU1315" s="30" t="s">
        <v>38</v>
      </c>
      <c r="AV1315" s="29">
        <f>_xll.qlInterestRateIndexFixingDate(IborIndex&amp;Tenor,AW1315,Trigger)</f>
        <v>48614</v>
      </c>
      <c r="AW1315" s="29">
        <f>_xll.qlCalendarAdvance(Calendar,AW1314,AU1315,"f",,Trigger)</f>
        <v>48618</v>
      </c>
      <c r="AX1315" s="29">
        <f>_xll.qlInterestRateIndexMaturity(IborIndex&amp;Tenor,AW1315,Trigger)</f>
        <v>48708</v>
      </c>
      <c r="AY1315" s="66">
        <f>_xll.qlIndexFixing($Z$5,AV1315,TRUE,Trigger)</f>
        <v>1.9697522846559679E-2</v>
      </c>
      <c r="AZ1315" s="66">
        <f>_xll.qlIndexFixing($BB$1,AV1315,TRUE,Trigger)</f>
        <v>1.9627823430576008E-2</v>
      </c>
      <c r="BA1315" s="188">
        <f t="shared" si="39"/>
        <v>0.69699415983670576</v>
      </c>
    </row>
    <row r="1316" spans="47:53" ht="11.25" customHeight="1" x14ac:dyDescent="0.25">
      <c r="AU1316" s="30" t="s">
        <v>38</v>
      </c>
      <c r="AV1316" s="29">
        <f>_xll.qlInterestRateIndexFixingDate(IborIndex&amp;Tenor,AW1316,Trigger)</f>
        <v>48621</v>
      </c>
      <c r="AW1316" s="29">
        <f>_xll.qlCalendarAdvance(Calendar,AW1315,AU1316,"f",,Trigger)</f>
        <v>48625</v>
      </c>
      <c r="AX1316" s="29">
        <f>_xll.qlInterestRateIndexMaturity(IborIndex&amp;Tenor,AW1316,Trigger)</f>
        <v>48715</v>
      </c>
      <c r="AY1316" s="66">
        <f>_xll.qlIndexFixing($Z$5,AV1316,TRUE,Trigger)</f>
        <v>1.9685534092501733E-2</v>
      </c>
      <c r="AZ1316" s="66">
        <f>_xll.qlIndexFixing($BB$1,AV1316,TRUE,Trigger)</f>
        <v>1.9617156919909284E-2</v>
      </c>
      <c r="BA1316" s="188">
        <f t="shared" si="39"/>
        <v>0.68377172592448687</v>
      </c>
    </row>
    <row r="1317" spans="47:53" ht="11.25" customHeight="1" x14ac:dyDescent="0.25">
      <c r="AU1317" s="30" t="s">
        <v>38</v>
      </c>
      <c r="AV1317" s="29">
        <f>_xll.qlInterestRateIndexFixingDate(IborIndex&amp;Tenor,AW1317,Trigger)</f>
        <v>48628</v>
      </c>
      <c r="AW1317" s="29">
        <f>_xll.qlCalendarAdvance(Calendar,AW1316,AU1317,"f",,Trigger)</f>
        <v>48632</v>
      </c>
      <c r="AX1317" s="29">
        <f>_xll.qlInterestRateIndexMaturity(IborIndex&amp;Tenor,AW1317,Trigger)</f>
        <v>48722</v>
      </c>
      <c r="AY1317" s="66">
        <f>_xll.qlIndexFixing($Z$5,AV1317,TRUE,Trigger)</f>
        <v>1.967329472572299E-2</v>
      </c>
      <c r="AZ1317" s="66">
        <f>_xll.qlIndexFixing($BB$1,AV1317,TRUE,Trigger)</f>
        <v>1.9606452168937416E-2</v>
      </c>
      <c r="BA1317" s="188">
        <f t="shared" si="39"/>
        <v>0.66842556785573493</v>
      </c>
    </row>
    <row r="1318" spans="47:53" ht="11.25" customHeight="1" x14ac:dyDescent="0.25">
      <c r="AU1318" s="30" t="s">
        <v>38</v>
      </c>
      <c r="AV1318" s="29">
        <f>_xll.qlInterestRateIndexFixingDate(IborIndex&amp;Tenor,AW1318,Trigger)</f>
        <v>48635</v>
      </c>
      <c r="AW1318" s="29">
        <f>_xll.qlCalendarAdvance(Calendar,AW1317,AU1318,"f",,Trigger)</f>
        <v>48639</v>
      </c>
      <c r="AX1318" s="29">
        <f>_xll.qlInterestRateIndexMaturity(IborIndex&amp;Tenor,AW1318,Trigger)</f>
        <v>48731</v>
      </c>
      <c r="AY1318" s="66">
        <f>_xll.qlIndexFixing($Z$5,AV1318,TRUE,Trigger)</f>
        <v>1.9659992779050454E-2</v>
      </c>
      <c r="AZ1318" s="66">
        <f>_xll.qlIndexFixing($BB$1,AV1318,TRUE,Trigger)</f>
        <v>1.9595224275001741E-2</v>
      </c>
      <c r="BA1318" s="188">
        <f t="shared" si="39"/>
        <v>0.64768504048712261</v>
      </c>
    </row>
    <row r="1319" spans="47:53" ht="11.25" customHeight="1" x14ac:dyDescent="0.25">
      <c r="AU1319" s="30" t="s">
        <v>38</v>
      </c>
      <c r="AV1319" s="29">
        <f>_xll.qlInterestRateIndexFixingDate(IborIndex&amp;Tenor,AW1319,Trigger)</f>
        <v>48642</v>
      </c>
      <c r="AW1319" s="29">
        <f>_xll.qlCalendarAdvance(Calendar,AW1318,AU1319,"f",,Trigger)</f>
        <v>48646</v>
      </c>
      <c r="AX1319" s="29">
        <f>_xll.qlInterestRateIndexMaturity(IborIndex&amp;Tenor,AW1319,Trigger)</f>
        <v>48738</v>
      </c>
      <c r="AY1319" s="66">
        <f>_xll.qlIndexFixing($Z$5,AV1319,TRUE,Trigger)</f>
        <v>1.9647212225858173E-2</v>
      </c>
      <c r="AZ1319" s="66">
        <f>_xll.qlIndexFixing($BB$1,AV1319,TRUE,Trigger)</f>
        <v>1.9584436410501775E-2</v>
      </c>
      <c r="BA1319" s="188">
        <f t="shared" si="39"/>
        <v>0.62775815356398001</v>
      </c>
    </row>
    <row r="1320" spans="47:53" ht="11.25" customHeight="1" x14ac:dyDescent="0.25">
      <c r="AU1320" s="30" t="s">
        <v>38</v>
      </c>
      <c r="AV1320" s="29">
        <f>_xll.qlInterestRateIndexFixingDate(IborIndex&amp;Tenor,AW1320,Trigger)</f>
        <v>48649</v>
      </c>
      <c r="AW1320" s="29">
        <f>_xll.qlCalendarAdvance(Calendar,AW1319,AU1320,"f",,Trigger)</f>
        <v>48653</v>
      </c>
      <c r="AX1320" s="29">
        <f>_xll.qlInterestRateIndexMaturity(IborIndex&amp;Tenor,AW1320,Trigger)</f>
        <v>48745</v>
      </c>
      <c r="AY1320" s="66">
        <f>_xll.qlIndexFixing($Z$5,AV1320,TRUE,Trigger)</f>
        <v>1.9634178668497839E-2</v>
      </c>
      <c r="AZ1320" s="66">
        <f>_xll.qlIndexFixing($BB$1,AV1320,TRUE,Trigger)</f>
        <v>1.9573610303156394E-2</v>
      </c>
      <c r="BA1320" s="188">
        <f t="shared" si="39"/>
        <v>0.6056836534144503</v>
      </c>
    </row>
    <row r="1321" spans="47:53" ht="11.25" customHeight="1" x14ac:dyDescent="0.25">
      <c r="AU1321" s="30" t="s">
        <v>38</v>
      </c>
      <c r="AV1321" s="29">
        <f>_xll.qlInterestRateIndexFixingDate(IborIndex&amp;Tenor,AW1321,Trigger)</f>
        <v>48656</v>
      </c>
      <c r="AW1321" s="29">
        <f>_xll.qlCalendarAdvance(Calendar,AW1320,AU1321,"f",,Trigger)</f>
        <v>48660</v>
      </c>
      <c r="AX1321" s="29">
        <f>_xll.qlInterestRateIndexMaturity(IborIndex&amp;Tenor,AW1321,Trigger)</f>
        <v>48752</v>
      </c>
      <c r="AY1321" s="66">
        <f>_xll.qlIndexFixing($Z$5,AV1321,TRUE,Trigger)</f>
        <v>1.9620891354613888E-2</v>
      </c>
      <c r="AZ1321" s="66">
        <f>_xll.qlIndexFixing($BB$1,AV1321,TRUE,Trigger)</f>
        <v>1.9562745953279267E-2</v>
      </c>
      <c r="BA1321" s="188">
        <f t="shared" si="39"/>
        <v>0.58145401334620817</v>
      </c>
    </row>
    <row r="1322" spans="47:53" ht="11.25" customHeight="1" x14ac:dyDescent="0.25">
      <c r="AU1322" s="30" t="s">
        <v>38</v>
      </c>
      <c r="AV1322" s="29">
        <f>_xll.qlInterestRateIndexFixingDate(IborIndex&amp;Tenor,AW1322,Trigger)</f>
        <v>48663</v>
      </c>
      <c r="AW1322" s="29">
        <f>_xll.qlCalendarAdvance(Calendar,AW1321,AU1322,"f",,Trigger)</f>
        <v>48667</v>
      </c>
      <c r="AX1322" s="29">
        <f>_xll.qlInterestRateIndexMaturity(IborIndex&amp;Tenor,AW1322,Trigger)</f>
        <v>48759</v>
      </c>
      <c r="AY1322" s="66">
        <f>_xll.qlIndexFixing($Z$5,AV1322,TRUE,Trigger)</f>
        <v>1.9607349531909832E-2</v>
      </c>
      <c r="AZ1322" s="66">
        <f>_xll.qlIndexFixing($BB$1,AV1322,TRUE,Trigger)</f>
        <v>1.9551843361190133E-2</v>
      </c>
      <c r="BA1322" s="188">
        <f t="shared" si="39"/>
        <v>0.55506170719699099</v>
      </c>
    </row>
    <row r="1323" spans="47:53" ht="11.25" customHeight="1" x14ac:dyDescent="0.25">
      <c r="AU1323" s="30" t="s">
        <v>38</v>
      </c>
      <c r="AV1323" s="29">
        <f>_xll.qlInterestRateIndexFixingDate(IborIndex&amp;Tenor,AW1323,Trigger)</f>
        <v>48670</v>
      </c>
      <c r="AW1323" s="29">
        <f>_xll.qlCalendarAdvance(Calendar,AW1322,AU1323,"f",,Trigger)</f>
        <v>48674</v>
      </c>
      <c r="AX1323" s="29">
        <f>_xll.qlInterestRateIndexMaturity(IborIndex&amp;Tenor,AW1323,Trigger)</f>
        <v>48765</v>
      </c>
      <c r="AY1323" s="66">
        <f>_xll.qlIndexFixing($Z$5,AV1323,TRUE,Trigger)</f>
        <v>1.9594053910217849E-2</v>
      </c>
      <c r="AZ1323" s="66">
        <f>_xll.qlIndexFixing($BB$1,AV1323,TRUE,Trigger)</f>
        <v>1.95411617437646E-2</v>
      </c>
      <c r="BA1323" s="188">
        <f t="shared" si="39"/>
        <v>0.52892166453249323</v>
      </c>
    </row>
    <row r="1324" spans="47:53" ht="11.25" customHeight="1" x14ac:dyDescent="0.25">
      <c r="AU1324" s="30" t="s">
        <v>38</v>
      </c>
      <c r="AV1324" s="29">
        <f>_xll.qlInterestRateIndexFixingDate(IborIndex&amp;Tenor,AW1324,Trigger)</f>
        <v>48677</v>
      </c>
      <c r="AW1324" s="29">
        <f>_xll.qlCalendarAdvance(Calendar,AW1323,AU1324,"f",,Trigger)</f>
        <v>48681</v>
      </c>
      <c r="AX1324" s="29">
        <f>_xll.qlInterestRateIndexMaturity(IborIndex&amp;Tenor,AW1324,Trigger)</f>
        <v>48772</v>
      </c>
      <c r="AY1324" s="66">
        <f>_xll.qlIndexFixing($Z$5,AV1324,TRUE,Trigger)</f>
        <v>1.9580020003853806E-2</v>
      </c>
      <c r="AZ1324" s="66">
        <f>_xll.qlIndexFixing($BB$1,AV1324,TRUE,Trigger)</f>
        <v>1.9530185993875866E-2</v>
      </c>
      <c r="BA1324" s="188">
        <f t="shared" si="39"/>
        <v>0.49834009977940685</v>
      </c>
    </row>
    <row r="1325" spans="47:53" ht="11.25" customHeight="1" x14ac:dyDescent="0.25">
      <c r="AU1325" s="30" t="s">
        <v>38</v>
      </c>
      <c r="AV1325" s="29">
        <f>_xll.qlInterestRateIndexFixingDate(IborIndex&amp;Tenor,AW1325,Trigger)</f>
        <v>48682</v>
      </c>
      <c r="AW1325" s="29">
        <f>_xll.qlCalendarAdvance(Calendar,AW1324,AU1325,"f",,Trigger)</f>
        <v>48688</v>
      </c>
      <c r="AX1325" s="29">
        <f>_xll.qlInterestRateIndexMaturity(IborIndex&amp;Tenor,AW1325,Trigger)</f>
        <v>48779</v>
      </c>
      <c r="AY1325" s="66">
        <f>_xll.qlIndexFixing($Z$5,AV1325,TRUE,Trigger)</f>
        <v>1.9565729399235024E-2</v>
      </c>
      <c r="AZ1325" s="66">
        <f>_xll.qlIndexFixing($BB$1,AV1325,TRUE,Trigger)</f>
        <v>1.9519172004443731E-2</v>
      </c>
      <c r="BA1325" s="188">
        <f t="shared" si="39"/>
        <v>0.46557394791292561</v>
      </c>
    </row>
    <row r="1326" spans="47:53" ht="11.25" customHeight="1" x14ac:dyDescent="0.25">
      <c r="AU1326" s="30" t="s">
        <v>38</v>
      </c>
      <c r="AV1326" s="29">
        <f>_xll.qlInterestRateIndexFixingDate(IborIndex&amp;Tenor,AW1326,Trigger)</f>
        <v>48691</v>
      </c>
      <c r="AW1326" s="29">
        <f>_xll.qlCalendarAdvance(Calendar,AW1325,AU1326,"f",,Trigger)</f>
        <v>48695</v>
      </c>
      <c r="AX1326" s="29">
        <f>_xll.qlInterestRateIndexMaturity(IborIndex&amp;Tenor,AW1326,Trigger)</f>
        <v>48786</v>
      </c>
      <c r="AY1326" s="66">
        <f>_xll.qlIndexFixing($Z$5,AV1326,TRUE,Trigger)</f>
        <v>1.9551181344313408E-2</v>
      </c>
      <c r="AZ1326" s="66">
        <f>_xll.qlIndexFixing($BB$1,AV1326,TRUE,Trigger)</f>
        <v>1.9508119775787064E-2</v>
      </c>
      <c r="BA1326" s="188">
        <f t="shared" si="39"/>
        <v>0.43061568526344546</v>
      </c>
    </row>
    <row r="1327" spans="47:53" ht="11.25" customHeight="1" x14ac:dyDescent="0.25">
      <c r="AU1327" s="30" t="s">
        <v>38</v>
      </c>
      <c r="AV1327" s="29">
        <f>_xll.qlInterestRateIndexFixingDate(IborIndex&amp;Tenor,AW1327,Trigger)</f>
        <v>48698</v>
      </c>
      <c r="AW1327" s="29">
        <f>_xll.qlCalendarAdvance(Calendar,AW1326,AU1327,"f",,Trigger)</f>
        <v>48702</v>
      </c>
      <c r="AX1327" s="29">
        <f>_xll.qlInterestRateIndexMaturity(IborIndex&amp;Tenor,AW1327,Trigger)</f>
        <v>48794</v>
      </c>
      <c r="AY1327" s="66">
        <f>_xll.qlIndexFixing($Z$5,AV1327,TRUE,Trigger)</f>
        <v>1.9535796459969276E-2</v>
      </c>
      <c r="AZ1327" s="66">
        <f>_xll.qlIndexFixing($BB$1,AV1327,TRUE,Trigger)</f>
        <v>1.9496756778719794E-2</v>
      </c>
      <c r="BA1327" s="188">
        <f t="shared" si="39"/>
        <v>0.39039681249481567</v>
      </c>
    </row>
    <row r="1328" spans="47:53" ht="11.25" customHeight="1" x14ac:dyDescent="0.25">
      <c r="AU1328" s="30" t="s">
        <v>38</v>
      </c>
      <c r="AV1328" s="29">
        <f>_xll.qlInterestRateIndexFixingDate(IborIndex&amp;Tenor,AW1328,Trigger)</f>
        <v>48705</v>
      </c>
      <c r="AW1328" s="29">
        <f>_xll.qlCalendarAdvance(Calendar,AW1327,AU1328,"f",,Trigger)</f>
        <v>48709</v>
      </c>
      <c r="AX1328" s="29">
        <f>_xll.qlInterestRateIndexMaturity(IborIndex&amp;Tenor,AW1328,Trigger)</f>
        <v>48801</v>
      </c>
      <c r="AY1328" s="66">
        <f>_xll.qlIndexFixing($Z$5,AV1328,TRUE,Trigger)</f>
        <v>1.952071178952261E-2</v>
      </c>
      <c r="AZ1328" s="66">
        <f>_xll.qlIndexFixing($BB$1,AV1328,TRUE,Trigger)</f>
        <v>1.9485624740071514E-2</v>
      </c>
      <c r="BA1328" s="188">
        <f t="shared" si="39"/>
        <v>0.35087049451095614</v>
      </c>
    </row>
    <row r="1329" spans="47:53" ht="11.25" customHeight="1" x14ac:dyDescent="0.25">
      <c r="AU1329" s="30" t="s">
        <v>38</v>
      </c>
      <c r="AV1329" s="29">
        <f>_xll.qlInterestRateIndexFixingDate(IborIndex&amp;Tenor,AW1329,Trigger)</f>
        <v>48712</v>
      </c>
      <c r="AW1329" s="29">
        <f>_xll.qlCalendarAdvance(Calendar,AW1328,AU1329,"f",,Trigger)</f>
        <v>48716</v>
      </c>
      <c r="AX1329" s="29">
        <f>_xll.qlInterestRateIndexMaturity(IborIndex&amp;Tenor,AW1329,Trigger)</f>
        <v>48808</v>
      </c>
      <c r="AY1329" s="66">
        <f>_xll.qlIndexFixing($Z$5,AV1329,TRUE,Trigger)</f>
        <v>1.9505367345888636E-2</v>
      </c>
      <c r="AZ1329" s="66">
        <f>_xll.qlIndexFixing($BB$1,AV1329,TRUE,Trigger)</f>
        <v>1.9474454461462475E-2</v>
      </c>
      <c r="BA1329" s="188">
        <f t="shared" si="39"/>
        <v>0.30912884426161774</v>
      </c>
    </row>
    <row r="1330" spans="47:53" ht="11.25" customHeight="1" x14ac:dyDescent="0.25">
      <c r="AU1330" s="30" t="s">
        <v>38</v>
      </c>
      <c r="AV1330" s="29">
        <f>_xll.qlInterestRateIndexFixingDate(IborIndex&amp;Tenor,AW1330,Trigger)</f>
        <v>48719</v>
      </c>
      <c r="AW1330" s="29">
        <f>_xll.qlCalendarAdvance(Calendar,AW1329,AU1330,"f",,Trigger)</f>
        <v>48723</v>
      </c>
      <c r="AX1330" s="29">
        <f>_xll.qlInterestRateIndexMaturity(IborIndex&amp;Tenor,AW1330,Trigger)</f>
        <v>48815</v>
      </c>
      <c r="AY1330" s="66">
        <f>_xll.qlIndexFixing($Z$5,AV1330,TRUE,Trigger)</f>
        <v>1.948976237726004E-2</v>
      </c>
      <c r="AZ1330" s="66">
        <f>_xll.qlIndexFixing($BB$1,AV1330,TRUE,Trigger)</f>
        <v>1.9463245943215888E-2</v>
      </c>
      <c r="BA1330" s="188">
        <f t="shared" si="39"/>
        <v>0.26516434044152049</v>
      </c>
    </row>
    <row r="1331" spans="47:53" ht="11.25" customHeight="1" x14ac:dyDescent="0.25">
      <c r="AU1331" s="30" t="s">
        <v>38</v>
      </c>
      <c r="AV1331" s="29">
        <f>_xll.qlInterestRateIndexFixingDate(IborIndex&amp;Tenor,AW1331,Trigger)</f>
        <v>48726</v>
      </c>
      <c r="AW1331" s="29">
        <f>_xll.qlCalendarAdvance(Calendar,AW1330,AU1331,"f",,Trigger)</f>
        <v>48730</v>
      </c>
      <c r="AX1331" s="29">
        <f>_xll.qlInterestRateIndexMaturity(IborIndex&amp;Tenor,AW1331,Trigger)</f>
        <v>48822</v>
      </c>
      <c r="AY1331" s="66">
        <f>_xll.qlIndexFixing($Z$5,AV1331,TRUE,Trigger)</f>
        <v>1.9473896131900759E-2</v>
      </c>
      <c r="AZ1331" s="66">
        <f>_xll.qlIndexFixing($BB$1,AV1331,TRUE,Trigger)</f>
        <v>1.9451999185661064E-2</v>
      </c>
      <c r="BA1331" s="188">
        <f t="shared" si="39"/>
        <v>0.21896946239694653</v>
      </c>
    </row>
    <row r="1332" spans="47:53" ht="11.25" customHeight="1" x14ac:dyDescent="0.25">
      <c r="AU1332" s="30" t="s">
        <v>38</v>
      </c>
      <c r="AV1332" s="29">
        <f>_xll.qlInterestRateIndexFixingDate(IborIndex&amp;Tenor,AW1332,Trigger)</f>
        <v>48733</v>
      </c>
      <c r="AW1332" s="29">
        <f>_xll.qlCalendarAdvance(Calendar,AW1331,AU1332,"f",,Trigger)</f>
        <v>48737</v>
      </c>
      <c r="AX1332" s="29">
        <f>_xll.qlInterestRateIndexMaturity(IborIndex&amp;Tenor,AW1332,Trigger)</f>
        <v>48829</v>
      </c>
      <c r="AY1332" s="66">
        <f>_xll.qlIndexFixing($Z$5,AV1332,TRUE,Trigger)</f>
        <v>1.945809911452135E-2</v>
      </c>
      <c r="AZ1332" s="66">
        <f>_xll.qlIndexFixing($BB$1,AV1332,TRUE,Trigger)</f>
        <v>1.944071418912556E-2</v>
      </c>
      <c r="BA1332" s="188">
        <f t="shared" si="39"/>
        <v>0.17384925395790007</v>
      </c>
    </row>
    <row r="1333" spans="47:53" ht="11.25" customHeight="1" x14ac:dyDescent="0.25">
      <c r="AU1333" s="30" t="s">
        <v>38</v>
      </c>
      <c r="AV1333" s="29">
        <f>_xll.qlInterestRateIndexFixingDate(IborIndex&amp;Tenor,AW1333,Trigger)</f>
        <v>48740</v>
      </c>
      <c r="AW1333" s="29">
        <f>_xll.qlCalendarAdvance(Calendar,AW1332,AU1333,"f",,Trigger)</f>
        <v>48744</v>
      </c>
      <c r="AX1333" s="29">
        <f>_xll.qlInterestRateIndexMaturity(IborIndex&amp;Tenor,AW1333,Trigger)</f>
        <v>48836</v>
      </c>
      <c r="AY1333" s="66">
        <f>_xll.qlIndexFixing($Z$5,AV1333,TRUE,Trigger)</f>
        <v>1.9442932545280851E-2</v>
      </c>
      <c r="AZ1333" s="66">
        <f>_xll.qlIndexFixing($BB$1,AV1333,TRUE,Trigger)</f>
        <v>1.9429390953938679E-2</v>
      </c>
      <c r="BA1333" s="188">
        <f t="shared" si="39"/>
        <v>0.13541591342172005</v>
      </c>
    </row>
    <row r="1334" spans="47:53" ht="11.25" customHeight="1" x14ac:dyDescent="0.25">
      <c r="AU1334" s="30" t="s">
        <v>38</v>
      </c>
      <c r="AV1334" s="29">
        <f>_xll.qlInterestRateIndexFixingDate(IborIndex&amp;Tenor,AW1334,Trigger)</f>
        <v>48747</v>
      </c>
      <c r="AW1334" s="29">
        <f>_xll.qlCalendarAdvance(Calendar,AW1333,AU1334,"f",,Trigger)</f>
        <v>48751</v>
      </c>
      <c r="AX1334" s="29">
        <f>_xll.qlInterestRateIndexMaturity(IborIndex&amp;Tenor,AW1334,Trigger)</f>
        <v>48843</v>
      </c>
      <c r="AY1334" s="66">
        <f>_xll.qlIndexFixing($Z$5,AV1334,TRUE,Trigger)</f>
        <v>1.9428406041863303E-2</v>
      </c>
      <c r="AZ1334" s="66">
        <f>_xll.qlIndexFixing($BB$1,AV1334,TRUE,Trigger)</f>
        <v>1.9418029480431462E-2</v>
      </c>
      <c r="BA1334" s="188">
        <f t="shared" si="39"/>
        <v>0.1037656143184143</v>
      </c>
    </row>
    <row r="1335" spans="47:53" ht="11.25" customHeight="1" x14ac:dyDescent="0.25">
      <c r="AU1335" s="30" t="s">
        <v>38</v>
      </c>
      <c r="AV1335" s="29">
        <f>_xll.qlInterestRateIndexFixingDate(IborIndex&amp;Tenor,AW1335,Trigger)</f>
        <v>48754</v>
      </c>
      <c r="AW1335" s="29">
        <f>_xll.qlCalendarAdvance(Calendar,AW1334,AU1335,"f",,Trigger)</f>
        <v>48758</v>
      </c>
      <c r="AX1335" s="29">
        <f>_xll.qlInterestRateIndexMaturity(IborIndex&amp;Tenor,AW1335,Trigger)</f>
        <v>48850</v>
      </c>
      <c r="AY1335" s="66">
        <f>_xll.qlIndexFixing($Z$5,AV1335,TRUE,Trigger)</f>
        <v>1.9414520017517273E-2</v>
      </c>
      <c r="AZ1335" s="66">
        <f>_xll.qlIndexFixing($BB$1,AV1335,TRUE,Trigger)</f>
        <v>1.9406629768933214E-2</v>
      </c>
      <c r="BA1335" s="188">
        <f t="shared" si="39"/>
        <v>7.8902485840595671E-2</v>
      </c>
    </row>
    <row r="1336" spans="47:53" ht="11.25" customHeight="1" x14ac:dyDescent="0.25">
      <c r="AU1336" s="30" t="s">
        <v>38</v>
      </c>
      <c r="AV1336" s="29">
        <f>_xll.qlInterestRateIndexFixingDate(IborIndex&amp;Tenor,AW1336,Trigger)</f>
        <v>48761</v>
      </c>
      <c r="AW1336" s="29">
        <f>_xll.qlCalendarAdvance(Calendar,AW1335,AU1336,"f",,Trigger)</f>
        <v>48765</v>
      </c>
      <c r="AX1336" s="29">
        <f>_xll.qlInterestRateIndexMaturity(IborIndex&amp;Tenor,AW1336,Trigger)</f>
        <v>48857</v>
      </c>
      <c r="AY1336" s="66">
        <f>_xll.qlIndexFixing($Z$5,AV1336,TRUE,Trigger)</f>
        <v>1.9401274878616828E-2</v>
      </c>
      <c r="AZ1336" s="66">
        <f>_xll.qlIndexFixing($BB$1,AV1336,TRUE,Trigger)</f>
        <v>1.939519181978018E-2</v>
      </c>
      <c r="BA1336" s="188">
        <f t="shared" si="39"/>
        <v>6.0830588366478366E-2</v>
      </c>
    </row>
    <row r="1337" spans="47:53" ht="11.25" customHeight="1" x14ac:dyDescent="0.25">
      <c r="AU1337" s="30" t="s">
        <v>38</v>
      </c>
      <c r="AV1337" s="29">
        <f>_xll.qlInterestRateIndexFixingDate(IborIndex&amp;Tenor,AW1337,Trigger)</f>
        <v>48768</v>
      </c>
      <c r="AW1337" s="29">
        <f>_xll.qlCalendarAdvance(Calendar,AW1336,AU1337,"f",,Trigger)</f>
        <v>48772</v>
      </c>
      <c r="AX1337" s="29">
        <f>_xll.qlInterestRateIndexMaturity(IborIndex&amp;Tenor,AW1337,Trigger)</f>
        <v>48864</v>
      </c>
      <c r="AY1337" s="66">
        <f>_xll.qlIndexFixing($Z$5,AV1337,TRUE,Trigger)</f>
        <v>1.9388671024660659E-2</v>
      </c>
      <c r="AZ1337" s="66">
        <f>_xll.qlIndexFixing($BB$1,AV1337,TRUE,Trigger)</f>
        <v>1.9383715633303406E-2</v>
      </c>
      <c r="BA1337" s="188">
        <f t="shared" si="39"/>
        <v>4.9553913572530917E-2</v>
      </c>
    </row>
    <row r="1338" spans="47:53" ht="11.25" customHeight="1" x14ac:dyDescent="0.25">
      <c r="AU1338" s="30" t="s">
        <v>38</v>
      </c>
      <c r="AV1338" s="29">
        <f>_xll.qlInterestRateIndexFixingDate(IborIndex&amp;Tenor,AW1338,Trigger)</f>
        <v>48775</v>
      </c>
      <c r="AW1338" s="29">
        <f>_xll.qlCalendarAdvance(Calendar,AW1337,AU1338,"f",,Trigger)</f>
        <v>48779</v>
      </c>
      <c r="AX1338" s="29">
        <f>_xll.qlInterestRateIndexMaturity(IborIndex&amp;Tenor,AW1338,Trigger)</f>
        <v>48871</v>
      </c>
      <c r="AY1338" s="66">
        <f>_xll.qlIndexFixing($Z$5,AV1338,TRUE,Trigger)</f>
        <v>1.9376708848270356E-2</v>
      </c>
      <c r="AZ1338" s="66">
        <f>_xll.qlIndexFixing($BB$1,AV1338,TRUE,Trigger)</f>
        <v>1.9372201209840012E-2</v>
      </c>
      <c r="BA1338" s="188">
        <f t="shared" si="39"/>
        <v>4.5076384303441297E-2</v>
      </c>
    </row>
    <row r="1339" spans="47:53" ht="11.25" customHeight="1" x14ac:dyDescent="0.25">
      <c r="AU1339" s="30" t="s">
        <v>38</v>
      </c>
      <c r="AV1339" s="29">
        <f>_xll.qlInterestRateIndexFixingDate(IborIndex&amp;Tenor,AW1339,Trigger)</f>
        <v>48782</v>
      </c>
      <c r="AW1339" s="29">
        <f>_xll.qlCalendarAdvance(Calendar,AW1338,AU1339,"f",,Trigger)</f>
        <v>48786</v>
      </c>
      <c r="AX1339" s="29">
        <f>_xll.qlInterestRateIndexMaturity(IborIndex&amp;Tenor,AW1339,Trigger)</f>
        <v>48878</v>
      </c>
      <c r="AY1339" s="66">
        <f>_xll.qlIndexFixing($Z$5,AV1339,TRUE,Trigger)</f>
        <v>1.9365388735193001E-2</v>
      </c>
      <c r="AZ1339" s="66">
        <f>_xll.qlIndexFixing($BB$1,AV1339,TRUE,Trigger)</f>
        <v>1.9360648549723643E-2</v>
      </c>
      <c r="BA1339" s="188">
        <f t="shared" si="39"/>
        <v>4.7401854693582268E-2</v>
      </c>
    </row>
    <row r="1340" spans="47:53" ht="11.25" customHeight="1" x14ac:dyDescent="0.25">
      <c r="AU1340" s="30" t="s">
        <v>38</v>
      </c>
      <c r="AV1340" s="29">
        <f>_xll.qlInterestRateIndexFixingDate(IborIndex&amp;Tenor,AW1340,Trigger)</f>
        <v>48789</v>
      </c>
      <c r="AW1340" s="29">
        <f>_xll.qlCalendarAdvance(Calendar,AW1339,AU1340,"f",,Trigger)</f>
        <v>48793</v>
      </c>
      <c r="AX1340" s="29">
        <f>_xll.qlInterestRateIndexMaturity(IborIndex&amp;Tenor,AW1340,Trigger)</f>
        <v>48885</v>
      </c>
      <c r="AY1340" s="66">
        <f>_xll.qlIndexFixing($Z$5,AV1340,TRUE,Trigger)</f>
        <v>1.9354711064304662E-2</v>
      </c>
      <c r="AZ1340" s="66">
        <f>_xll.qlIndexFixing($BB$1,AV1340,TRUE,Trigger)</f>
        <v>1.9349057653294026E-2</v>
      </c>
      <c r="BA1340" s="188">
        <f t="shared" si="39"/>
        <v>5.6534110106365443E-2</v>
      </c>
    </row>
    <row r="1341" spans="47:53" ht="11.25" customHeight="1" x14ac:dyDescent="0.25">
      <c r="AU1341" s="30" t="s">
        <v>38</v>
      </c>
      <c r="AV1341" s="29">
        <f>_xll.qlInterestRateIndexFixingDate(IborIndex&amp;Tenor,AW1341,Trigger)</f>
        <v>48796</v>
      </c>
      <c r="AW1341" s="29">
        <f>_xll.qlCalendarAdvance(Calendar,AW1340,AU1341,"f",,Trigger)</f>
        <v>48800</v>
      </c>
      <c r="AX1341" s="29">
        <f>_xll.qlInterestRateIndexMaturity(IborIndex&amp;Tenor,AW1341,Trigger)</f>
        <v>48892</v>
      </c>
      <c r="AY1341" s="66">
        <f>_xll.qlIndexFixing($Z$5,AV1341,TRUE,Trigger)</f>
        <v>1.934467620760429E-2</v>
      </c>
      <c r="AZ1341" s="66">
        <f>_xll.qlIndexFixing($BB$1,AV1341,TRUE,Trigger)</f>
        <v>1.9337428520886549E-2</v>
      </c>
      <c r="BA1341" s="188">
        <f t="shared" si="39"/>
        <v>7.2476867177401205E-2</v>
      </c>
    </row>
    <row r="1342" spans="47:53" ht="11.25" customHeight="1" x14ac:dyDescent="0.25">
      <c r="AU1342" s="30" t="s">
        <v>38</v>
      </c>
      <c r="AV1342" s="29">
        <f>_xll.qlInterestRateIndexFixingDate(IborIndex&amp;Tenor,AW1342,Trigger)</f>
        <v>48803</v>
      </c>
      <c r="AW1342" s="29">
        <f>_xll.qlCalendarAdvance(Calendar,AW1341,AU1342,"f",,Trigger)</f>
        <v>48807</v>
      </c>
      <c r="AX1342" s="29">
        <f>_xll.qlInterestRateIndexMaturity(IborIndex&amp;Tenor,AW1342,Trigger)</f>
        <v>48899</v>
      </c>
      <c r="AY1342" s="66">
        <f>_xll.qlIndexFixing($Z$5,AV1342,TRUE,Trigger)</f>
        <v>1.9335284530222416E-2</v>
      </c>
      <c r="AZ1342" s="66">
        <f>_xll.qlIndexFixing($BB$1,AV1342,TRUE,Trigger)</f>
        <v>1.9325761152844415E-2</v>
      </c>
      <c r="BA1342" s="188">
        <f t="shared" si="39"/>
        <v>9.523377378001241E-2</v>
      </c>
    </row>
    <row r="1343" spans="47:53" ht="11.25" customHeight="1" x14ac:dyDescent="0.25">
      <c r="AU1343" s="30" t="s">
        <v>38</v>
      </c>
      <c r="AV1343" s="29">
        <f>_xll.qlInterestRateIndexFixingDate(IborIndex&amp;Tenor,AW1343,Trigger)</f>
        <v>48810</v>
      </c>
      <c r="AW1343" s="29">
        <f>_xll.qlCalendarAdvance(Calendar,AW1342,AU1343,"f",,Trigger)</f>
        <v>48814</v>
      </c>
      <c r="AX1343" s="29">
        <f>_xll.qlInterestRateIndexMaturity(IborIndex&amp;Tenor,AW1343,Trigger)</f>
        <v>48906</v>
      </c>
      <c r="AY1343" s="66">
        <f>_xll.qlIndexFixing($Z$5,AV1343,TRUE,Trigger)</f>
        <v>1.9326536390415074E-2</v>
      </c>
      <c r="AZ1343" s="66">
        <f>_xll.qlIndexFixing($BB$1,AV1343,TRUE,Trigger)</f>
        <v>1.931405554950474E-2</v>
      </c>
      <c r="BA1343" s="188">
        <f t="shared" si="39"/>
        <v>0.12480840910333163</v>
      </c>
    </row>
    <row r="1344" spans="47:53" ht="11.25" customHeight="1" x14ac:dyDescent="0.25">
      <c r="AU1344" s="30" t="s">
        <v>38</v>
      </c>
      <c r="AV1344" s="29">
        <f>_xll.qlInterestRateIndexFixingDate(IborIndex&amp;Tenor,AW1344,Trigger)</f>
        <v>48817</v>
      </c>
      <c r="AW1344" s="29">
        <f>_xll.qlCalendarAdvance(Calendar,AW1343,AU1344,"f",,Trigger)</f>
        <v>48821</v>
      </c>
      <c r="AX1344" s="29">
        <f>_xll.qlInterestRateIndexMaturity(IborIndex&amp;Tenor,AW1344,Trigger)</f>
        <v>48913</v>
      </c>
      <c r="AY1344" s="66">
        <f>_xll.qlIndexFixing($Z$5,AV1344,TRUE,Trigger)</f>
        <v>1.9318432139568145E-2</v>
      </c>
      <c r="AZ1344" s="66">
        <f>_xll.qlIndexFixing($BB$1,AV1344,TRUE,Trigger)</f>
        <v>1.9302311711211606E-2</v>
      </c>
      <c r="BA1344" s="188">
        <f t="shared" si="39"/>
        <v>0.16120428356539152</v>
      </c>
    </row>
    <row r="1345" spans="47:53" ht="11.25" customHeight="1" x14ac:dyDescent="0.25">
      <c r="AU1345" s="30" t="s">
        <v>38</v>
      </c>
      <c r="AV1345" s="29">
        <f>_xll.qlInterestRateIndexFixingDate(IborIndex&amp;Tenor,AW1345,Trigger)</f>
        <v>48824</v>
      </c>
      <c r="AW1345" s="29">
        <f>_xll.qlCalendarAdvance(Calendar,AW1344,AU1345,"f",,Trigger)</f>
        <v>48828</v>
      </c>
      <c r="AX1345" s="29">
        <f>_xll.qlInterestRateIndexMaturity(IborIndex&amp;Tenor,AW1345,Trigger)</f>
        <v>48919</v>
      </c>
      <c r="AY1345" s="66">
        <f>_xll.qlIndexFixing($Z$5,AV1345,TRUE,Trigger)</f>
        <v>1.9310820292473389E-2</v>
      </c>
      <c r="AZ1345" s="66">
        <f>_xll.qlIndexFixing($BB$1,AV1345,TRUE,Trigger)</f>
        <v>1.929086240956663E-2</v>
      </c>
      <c r="BA1345" s="188">
        <f t="shared" si="39"/>
        <v>0.19957882906759122</v>
      </c>
    </row>
    <row r="1346" spans="47:53" ht="11.25" customHeight="1" x14ac:dyDescent="0.25">
      <c r="AU1346" s="30" t="s">
        <v>38</v>
      </c>
      <c r="AV1346" s="29">
        <f>_xll.qlInterestRateIndexFixingDate(IborIndex&amp;Tenor,AW1346,Trigger)</f>
        <v>48831</v>
      </c>
      <c r="AW1346" s="29">
        <f>_xll.qlCalendarAdvance(Calendar,AW1345,AU1346,"f",,Trigger)</f>
        <v>48835</v>
      </c>
      <c r="AX1346" s="29">
        <f>_xll.qlInterestRateIndexMaturity(IborIndex&amp;Tenor,AW1346,Trigger)</f>
        <v>48926</v>
      </c>
      <c r="AY1346" s="66">
        <f>_xll.qlIndexFixing($Z$5,AV1346,TRUE,Trigger)</f>
        <v>1.930292837663607E-2</v>
      </c>
      <c r="AZ1346" s="66">
        <f>_xll.qlIndexFixing($BB$1,AV1346,TRUE,Trigger)</f>
        <v>1.9279045464888466E-2</v>
      </c>
      <c r="BA1346" s="188">
        <f t="shared" si="39"/>
        <v>0.23882911747603874</v>
      </c>
    </row>
    <row r="1347" spans="47:53" ht="11.25" customHeight="1" x14ac:dyDescent="0.25">
      <c r="AU1347" s="30" t="s">
        <v>38</v>
      </c>
      <c r="AV1347" s="29">
        <f>_xll.qlInterestRateIndexFixingDate(IborIndex&amp;Tenor,AW1347,Trigger)</f>
        <v>48838</v>
      </c>
      <c r="AW1347" s="29">
        <f>_xll.qlCalendarAdvance(Calendar,AW1346,AU1347,"f",,Trigger)</f>
        <v>48842</v>
      </c>
      <c r="AX1347" s="29">
        <f>_xll.qlInterestRateIndexMaturity(IborIndex&amp;Tenor,AW1347,Trigger)</f>
        <v>48933</v>
      </c>
      <c r="AY1347" s="66">
        <f>_xll.qlIndexFixing($Z$5,AV1347,TRUE,Trigger)</f>
        <v>1.9294778032177835E-2</v>
      </c>
      <c r="AZ1347" s="66">
        <f>_xll.qlIndexFixing($BB$1,AV1347,TRUE,Trigger)</f>
        <v>1.9267190287917371E-2</v>
      </c>
      <c r="BA1347" s="188">
        <f t="shared" ref="BA1347:BA1410" si="40">(AY1347-AZ1347)*10000</f>
        <v>0.27587744260464814</v>
      </c>
    </row>
    <row r="1348" spans="47:53" ht="11.25" customHeight="1" x14ac:dyDescent="0.25">
      <c r="AU1348" s="30" t="s">
        <v>38</v>
      </c>
      <c r="AV1348" s="29">
        <f>_xll.qlInterestRateIndexFixingDate(IborIndex&amp;Tenor,AW1348,Trigger)</f>
        <v>48845</v>
      </c>
      <c r="AW1348" s="29">
        <f>_xll.qlCalendarAdvance(Calendar,AW1347,AU1348,"f",,Trigger)</f>
        <v>48849</v>
      </c>
      <c r="AX1348" s="29">
        <f>_xll.qlInterestRateIndexMaturity(IborIndex&amp;Tenor,AW1348,Trigger)</f>
        <v>48940</v>
      </c>
      <c r="AY1348" s="66">
        <f>_xll.qlIndexFixing($Z$5,AV1348,TRUE,Trigger)</f>
        <v>1.9286368411515577E-2</v>
      </c>
      <c r="AZ1348" s="66">
        <f>_xll.qlIndexFixing($BB$1,AV1348,TRUE,Trigger)</f>
        <v>1.9255296878995038E-2</v>
      </c>
      <c r="BA1348" s="188">
        <f t="shared" si="40"/>
        <v>0.31071532520538653</v>
      </c>
    </row>
    <row r="1349" spans="47:53" ht="11.25" customHeight="1" x14ac:dyDescent="0.25">
      <c r="AU1349" s="30" t="s">
        <v>38</v>
      </c>
      <c r="AV1349" s="29">
        <f>_xll.qlInterestRateIndexFixingDate(IborIndex&amp;Tenor,AW1349,Trigger)</f>
        <v>48852</v>
      </c>
      <c r="AW1349" s="29">
        <f>_xll.qlCalendarAdvance(Calendar,AW1348,AU1349,"f",,Trigger)</f>
        <v>48856</v>
      </c>
      <c r="AX1349" s="29">
        <f>_xll.qlInterestRateIndexMaturity(IborIndex&amp;Tenor,AW1349,Trigger)</f>
        <v>48948</v>
      </c>
      <c r="AY1349" s="66">
        <f>_xll.qlIndexFixing($Z$5,AV1349,TRUE,Trigger)</f>
        <v>1.9277544090130591E-2</v>
      </c>
      <c r="AZ1349" s="66">
        <f>_xll.qlIndexFixing($BB$1,AV1349,TRUE,Trigger)</f>
        <v>1.9243019007461303E-2</v>
      </c>
      <c r="BA1349" s="188">
        <f t="shared" si="40"/>
        <v>0.34525082669288609</v>
      </c>
    </row>
    <row r="1350" spans="47:53" ht="11.25" customHeight="1" x14ac:dyDescent="0.25">
      <c r="AU1350" s="30" t="s">
        <v>38</v>
      </c>
      <c r="AV1350" s="29">
        <f>_xll.qlInterestRateIndexFixingDate(IborIndex&amp;Tenor,AW1350,Trigger)</f>
        <v>48859</v>
      </c>
      <c r="AW1350" s="29">
        <f>_xll.qlCalendarAdvance(Calendar,AW1349,AU1350,"f",,Trigger)</f>
        <v>48863</v>
      </c>
      <c r="AX1350" s="29">
        <f>_xll.qlInterestRateIndexMaturity(IborIndex&amp;Tenor,AW1350,Trigger)</f>
        <v>48955</v>
      </c>
      <c r="AY1350" s="66">
        <f>_xll.qlIndexFixing($Z$5,AV1350,TRUE,Trigger)</f>
        <v>1.9268594091303319E-2</v>
      </c>
      <c r="AZ1350" s="66">
        <f>_xll.qlIndexFixing($BB$1,AV1350,TRUE,Trigger)</f>
        <v>1.9231045766677248E-2</v>
      </c>
      <c r="BA1350" s="188">
        <f t="shared" si="40"/>
        <v>0.37548324626070911</v>
      </c>
    </row>
    <row r="1351" spans="47:53" ht="11.25" customHeight="1" x14ac:dyDescent="0.25">
      <c r="AU1351" s="30" t="s">
        <v>38</v>
      </c>
      <c r="AV1351" s="29">
        <f>_xll.qlInterestRateIndexFixingDate(IborIndex&amp;Tenor,AW1351,Trigger)</f>
        <v>48866</v>
      </c>
      <c r="AW1351" s="29">
        <f>_xll.qlCalendarAdvance(Calendar,AW1350,AU1351,"f",,Trigger)</f>
        <v>48870</v>
      </c>
      <c r="AX1351" s="29">
        <f>_xll.qlInterestRateIndexMaturity(IborIndex&amp;Tenor,AW1351,Trigger)</f>
        <v>48962</v>
      </c>
      <c r="AY1351" s="66">
        <f>_xll.qlIndexFixing($Z$5,AV1351,TRUE,Trigger)</f>
        <v>1.9259382199590405E-2</v>
      </c>
      <c r="AZ1351" s="66">
        <f>_xll.qlIndexFixing($BB$1,AV1351,TRUE,Trigger)</f>
        <v>1.9219034293362143E-2</v>
      </c>
      <c r="BA1351" s="188">
        <f t="shared" si="40"/>
        <v>0.40347906228262176</v>
      </c>
    </row>
    <row r="1352" spans="47:53" ht="11.25" customHeight="1" x14ac:dyDescent="0.25">
      <c r="AU1352" s="30" t="s">
        <v>38</v>
      </c>
      <c r="AV1352" s="29">
        <f>_xll.qlInterestRateIndexFixingDate(IborIndex&amp;Tenor,AW1352,Trigger)</f>
        <v>48873</v>
      </c>
      <c r="AW1352" s="29">
        <f>_xll.qlCalendarAdvance(Calendar,AW1351,AU1352,"f",,Trigger)</f>
        <v>48877</v>
      </c>
      <c r="AX1352" s="29">
        <f>_xll.qlInterestRateIndexMaturity(IborIndex&amp;Tenor,AW1352,Trigger)</f>
        <v>48969</v>
      </c>
      <c r="AY1352" s="66">
        <f>_xll.qlIndexFixing($Z$5,AV1352,TRUE,Trigger)</f>
        <v>1.9249907567625329E-2</v>
      </c>
      <c r="AZ1352" s="66">
        <f>_xll.qlIndexFixing($BB$1,AV1352,TRUE,Trigger)</f>
        <v>1.9206984587866138E-2</v>
      </c>
      <c r="BA1352" s="188">
        <f t="shared" si="40"/>
        <v>0.42922979759191238</v>
      </c>
    </row>
    <row r="1353" spans="47:53" ht="11.25" customHeight="1" x14ac:dyDescent="0.25">
      <c r="AU1353" s="30" t="s">
        <v>38</v>
      </c>
      <c r="AV1353" s="29">
        <f>_xll.qlInterestRateIndexFixingDate(IborIndex&amp;Tenor,AW1353,Trigger)</f>
        <v>48880</v>
      </c>
      <c r="AW1353" s="29">
        <f>_xll.qlCalendarAdvance(Calendar,AW1352,AU1353,"f",,Trigger)</f>
        <v>48884</v>
      </c>
      <c r="AX1353" s="29">
        <f>_xll.qlInterestRateIndexMaturity(IborIndex&amp;Tenor,AW1353,Trigger)</f>
        <v>48976</v>
      </c>
      <c r="AY1353" s="66">
        <f>_xll.qlIndexFixing($Z$5,AV1353,TRUE,Trigger)</f>
        <v>1.9240169348097171E-2</v>
      </c>
      <c r="AZ1353" s="66">
        <f>_xll.qlIndexFixing($BB$1,AV1353,TRUE,Trigger)</f>
        <v>1.9194896650540253E-2</v>
      </c>
      <c r="BA1353" s="188">
        <f t="shared" si="40"/>
        <v>0.45272697556917457</v>
      </c>
    </row>
    <row r="1354" spans="47:53" ht="11.25" customHeight="1" x14ac:dyDescent="0.25">
      <c r="AU1354" s="30" t="s">
        <v>38</v>
      </c>
      <c r="AV1354" s="29">
        <f>_xll.qlInterestRateIndexFixingDate(IborIndex&amp;Tenor,AW1354,Trigger)</f>
        <v>48887</v>
      </c>
      <c r="AW1354" s="29">
        <f>_xll.qlCalendarAdvance(Calendar,AW1353,AU1354,"f",,Trigger)</f>
        <v>48891</v>
      </c>
      <c r="AX1354" s="29">
        <f>_xll.qlInterestRateIndexMaturity(IborIndex&amp;Tenor,AW1354,Trigger)</f>
        <v>48983</v>
      </c>
      <c r="AY1354" s="66">
        <f>_xll.qlIndexFixing($Z$5,AV1354,TRUE,Trigger)</f>
        <v>1.9230166693756705E-2</v>
      </c>
      <c r="AZ1354" s="66">
        <f>_xll.qlIndexFixing($BB$1,AV1354,TRUE,Trigger)</f>
        <v>1.9182770481738127E-2</v>
      </c>
      <c r="BA1354" s="188">
        <f t="shared" si="40"/>
        <v>0.47396212018577938</v>
      </c>
    </row>
    <row r="1355" spans="47:53" ht="11.25" customHeight="1" x14ac:dyDescent="0.25">
      <c r="AU1355" s="30" t="s">
        <v>38</v>
      </c>
      <c r="AV1355" s="29">
        <f>_xll.qlInterestRateIndexFixingDate(IborIndex&amp;Tenor,AW1355,Trigger)</f>
        <v>48894</v>
      </c>
      <c r="AW1355" s="29">
        <f>_xll.qlCalendarAdvance(Calendar,AW1354,AU1355,"f",,Trigger)</f>
        <v>48898</v>
      </c>
      <c r="AX1355" s="29">
        <f>_xll.qlInterestRateIndexMaturity(IborIndex&amp;Tenor,AW1355,Trigger)</f>
        <v>48990</v>
      </c>
      <c r="AY1355" s="66">
        <f>_xll.qlIndexFixing($Z$5,AV1355,TRUE,Trigger)</f>
        <v>1.921989875742074E-2</v>
      </c>
      <c r="AZ1355" s="66">
        <f>_xll.qlIndexFixing($BB$1,AV1355,TRUE,Trigger)</f>
        <v>1.9170606081812511E-2</v>
      </c>
      <c r="BA1355" s="188">
        <f t="shared" si="40"/>
        <v>0.49292675608228476</v>
      </c>
    </row>
    <row r="1356" spans="47:53" ht="11.25" customHeight="1" x14ac:dyDescent="0.25">
      <c r="AU1356" s="30" t="s">
        <v>38</v>
      </c>
      <c r="AV1356" s="29">
        <f>_xll.qlInterestRateIndexFixingDate(IborIndex&amp;Tenor,AW1356,Trigger)</f>
        <v>48901</v>
      </c>
      <c r="AW1356" s="29">
        <f>_xll.qlCalendarAdvance(Calendar,AW1355,AU1356,"f",,Trigger)</f>
        <v>48905</v>
      </c>
      <c r="AX1356" s="29">
        <f>_xll.qlInterestRateIndexMaturity(IborIndex&amp;Tenor,AW1356,Trigger)</f>
        <v>48997</v>
      </c>
      <c r="AY1356" s="66">
        <f>_xll.qlIndexFixing($Z$5,AV1356,TRUE,Trigger)</f>
        <v>1.9209364691965162E-2</v>
      </c>
      <c r="AZ1356" s="66">
        <f>_xll.qlIndexFixing($BB$1,AV1356,TRUE,Trigger)</f>
        <v>1.9158403451119653E-2</v>
      </c>
      <c r="BA1356" s="188">
        <f t="shared" si="40"/>
        <v>0.50961240845508882</v>
      </c>
    </row>
    <row r="1357" spans="47:53" ht="11.25" customHeight="1" x14ac:dyDescent="0.25">
      <c r="AU1357" s="30" t="s">
        <v>38</v>
      </c>
      <c r="AV1357" s="29">
        <f>_xll.qlInterestRateIndexFixingDate(IborIndex&amp;Tenor,AW1357,Trigger)</f>
        <v>48908</v>
      </c>
      <c r="AW1357" s="29">
        <f>_xll.qlCalendarAdvance(Calendar,AW1356,AU1357,"f",,Trigger)</f>
        <v>48912</v>
      </c>
      <c r="AX1357" s="29">
        <f>_xll.qlInterestRateIndexMaturity(IborIndex&amp;Tenor,AW1357,Trigger)</f>
        <v>49003</v>
      </c>
      <c r="AY1357" s="66">
        <f>_xll.qlIndexFixing($Z$5,AV1357,TRUE,Trigger)</f>
        <v>1.9198874574136021E-2</v>
      </c>
      <c r="AZ1357" s="66">
        <f>_xll.qlIndexFixing($BB$1,AV1357,TRUE,Trigger)</f>
        <v>1.9146535817968283E-2</v>
      </c>
      <c r="BA1357" s="188">
        <f t="shared" si="40"/>
        <v>0.52338756167738532</v>
      </c>
    </row>
    <row r="1358" spans="47:53" ht="11.25" customHeight="1" x14ac:dyDescent="0.25">
      <c r="AU1358" s="30" t="s">
        <v>38</v>
      </c>
      <c r="AV1358" s="29">
        <f>_xll.qlInterestRateIndexFixingDate(IborIndex&amp;Tenor,AW1358,Trigger)</f>
        <v>48915</v>
      </c>
      <c r="AW1358" s="29">
        <f>_xll.qlCalendarAdvance(Calendar,AW1357,AU1358,"f",,Trigger)</f>
        <v>48919</v>
      </c>
      <c r="AX1358" s="29">
        <f>_xll.qlInterestRateIndexMaturity(IborIndex&amp;Tenor,AW1358,Trigger)</f>
        <v>49009</v>
      </c>
      <c r="AY1358" s="66">
        <f>_xll.qlIndexFixing($Z$5,AV1358,TRUE,Trigger)</f>
        <v>1.918815447189548E-2</v>
      </c>
      <c r="AZ1358" s="66">
        <f>_xll.qlIndexFixing($BB$1,AV1358,TRUE,Trigger)</f>
        <v>1.913463638244739E-2</v>
      </c>
      <c r="BA1358" s="188">
        <f t="shared" si="40"/>
        <v>0.53518089448090223</v>
      </c>
    </row>
    <row r="1359" spans="47:53" ht="11.25" customHeight="1" x14ac:dyDescent="0.25">
      <c r="AU1359" s="30" t="s">
        <v>38</v>
      </c>
      <c r="AV1359" s="29">
        <f>_xll.qlInterestRateIndexFixingDate(IborIndex&amp;Tenor,AW1359,Trigger)</f>
        <v>48922</v>
      </c>
      <c r="AW1359" s="29">
        <f>_xll.qlCalendarAdvance(Calendar,AW1358,AU1359,"f",,Trigger)</f>
        <v>48926</v>
      </c>
      <c r="AX1359" s="29">
        <f>_xll.qlInterestRateIndexMaturity(IborIndex&amp;Tenor,AW1359,Trigger)</f>
        <v>49016</v>
      </c>
      <c r="AY1359" s="66">
        <f>_xll.qlIndexFixing($Z$5,AV1359,TRUE,Trigger)</f>
        <v>1.9176856834043576E-2</v>
      </c>
      <c r="AZ1359" s="66">
        <f>_xll.qlIndexFixing($BB$1,AV1359,TRUE,Trigger)</f>
        <v>1.9122325828104358E-2</v>
      </c>
      <c r="BA1359" s="188">
        <f t="shared" si="40"/>
        <v>0.54531005939217891</v>
      </c>
    </row>
    <row r="1360" spans="47:53" ht="11.25" customHeight="1" x14ac:dyDescent="0.25">
      <c r="AU1360" s="30" t="s">
        <v>38</v>
      </c>
      <c r="AV1360" s="29">
        <f>_xll.qlInterestRateIndexFixingDate(IborIndex&amp;Tenor,AW1360,Trigger)</f>
        <v>48929</v>
      </c>
      <c r="AW1360" s="29">
        <f>_xll.qlCalendarAdvance(Calendar,AW1359,AU1360,"f",,Trigger)</f>
        <v>48933</v>
      </c>
      <c r="AX1360" s="29">
        <f>_xll.qlInterestRateIndexMaturity(IborIndex&amp;Tenor,AW1360,Trigger)</f>
        <v>49023</v>
      </c>
      <c r="AY1360" s="66">
        <f>_xll.qlIndexFixing($Z$5,AV1360,TRUE,Trigger)</f>
        <v>1.9165289828091403E-2</v>
      </c>
      <c r="AZ1360" s="66">
        <f>_xll.qlIndexFixing($BB$1,AV1360,TRUE,Trigger)</f>
        <v>1.9109977047583548E-2</v>
      </c>
      <c r="BA1360" s="188">
        <f t="shared" si="40"/>
        <v>0.55312780507854598</v>
      </c>
    </row>
    <row r="1361" spans="47:53" ht="11.25" customHeight="1" x14ac:dyDescent="0.25">
      <c r="AU1361" s="30" t="s">
        <v>38</v>
      </c>
      <c r="AV1361" s="29">
        <f>_xll.qlInterestRateIndexFixingDate(IborIndex&amp;Tenor,AW1361,Trigger)</f>
        <v>48935</v>
      </c>
      <c r="AW1361" s="29">
        <f>_xll.qlCalendarAdvance(Calendar,AW1360,AU1361,"f",,Trigger)</f>
        <v>48940</v>
      </c>
      <c r="AX1361" s="29">
        <f>_xll.qlInterestRateIndexMaturity(IborIndex&amp;Tenor,AW1361,Trigger)</f>
        <v>49030</v>
      </c>
      <c r="AY1361" s="66">
        <f>_xll.qlIndexFixing($Z$5,AV1361,TRUE,Trigger)</f>
        <v>1.915345260726653E-2</v>
      </c>
      <c r="AZ1361" s="66">
        <f>_xll.qlIndexFixing($BB$1,AV1361,TRUE,Trigger)</f>
        <v>1.9097590041240231E-2</v>
      </c>
      <c r="BA1361" s="188">
        <f t="shared" si="40"/>
        <v>0.55862566026299021</v>
      </c>
    </row>
    <row r="1362" spans="47:53" ht="11.25" customHeight="1" x14ac:dyDescent="0.25">
      <c r="AU1362" s="30" t="s">
        <v>38</v>
      </c>
      <c r="AV1362" s="29">
        <f>_xll.qlInterestRateIndexFixingDate(IborIndex&amp;Tenor,AW1362,Trigger)</f>
        <v>48943</v>
      </c>
      <c r="AW1362" s="29">
        <f>_xll.qlCalendarAdvance(Calendar,AW1361,AU1362,"f",,Trigger)</f>
        <v>48947</v>
      </c>
      <c r="AX1362" s="29">
        <f>_xll.qlInterestRateIndexMaturity(IborIndex&amp;Tenor,AW1362,Trigger)</f>
        <v>49037</v>
      </c>
      <c r="AY1362" s="66">
        <f>_xll.qlIndexFixing($Z$5,AV1362,TRUE,Trigger)</f>
        <v>1.9141344324857812E-2</v>
      </c>
      <c r="AZ1362" s="66">
        <f>_xll.qlIndexFixing($BB$1,AV1362,TRUE,Trigger)</f>
        <v>1.9085164809425237E-2</v>
      </c>
      <c r="BA1362" s="188">
        <f t="shared" si="40"/>
        <v>0.56179515432575045</v>
      </c>
    </row>
    <row r="1363" spans="47:53" ht="11.25" customHeight="1" x14ac:dyDescent="0.25">
      <c r="AU1363" s="30" t="s">
        <v>38</v>
      </c>
      <c r="AV1363" s="29">
        <f>_xll.qlInterestRateIndexFixingDate(IborIndex&amp;Tenor,AW1363,Trigger)</f>
        <v>48950</v>
      </c>
      <c r="AW1363" s="29">
        <f>_xll.qlCalendarAdvance(Calendar,AW1362,AU1363,"f",,Trigger)</f>
        <v>48954</v>
      </c>
      <c r="AX1363" s="29">
        <f>_xll.qlInterestRateIndexMaturity(IborIndex&amp;Tenor,AW1363,Trigger)</f>
        <v>49045</v>
      </c>
      <c r="AY1363" s="66">
        <f>_xll.qlIndexFixing($Z$5,AV1363,TRUE,Trigger)</f>
        <v>1.9128534781961429E-2</v>
      </c>
      <c r="AZ1363" s="66">
        <f>_xll.qlIndexFixing($BB$1,AV1363,TRUE,Trigger)</f>
        <v>1.9072308147275219E-2</v>
      </c>
      <c r="BA1363" s="188">
        <f t="shared" si="40"/>
        <v>0.56226634686209342</v>
      </c>
    </row>
    <row r="1364" spans="47:53" ht="11.25" customHeight="1" x14ac:dyDescent="0.25">
      <c r="AU1364" s="30" t="s">
        <v>38</v>
      </c>
      <c r="AV1364" s="29">
        <f>_xll.qlInterestRateIndexFixingDate(IborIndex&amp;Tenor,AW1364,Trigger)</f>
        <v>48957</v>
      </c>
      <c r="AW1364" s="29">
        <f>_xll.qlCalendarAdvance(Calendar,AW1363,AU1364,"f",,Trigger)</f>
        <v>48961</v>
      </c>
      <c r="AX1364" s="29">
        <f>_xll.qlInterestRateIndexMaturity(IborIndex&amp;Tenor,AW1364,Trigger)</f>
        <v>49051</v>
      </c>
      <c r="AY1364" s="66">
        <f>_xll.qlIndexFixing($Z$5,AV1364,TRUE,Trigger)</f>
        <v>1.9116311188779989E-2</v>
      </c>
      <c r="AZ1364" s="66">
        <f>_xll.qlIndexFixing($BB$1,AV1364,TRUE,Trigger)</f>
        <v>1.9060199670802191E-2</v>
      </c>
      <c r="BA1364" s="188">
        <f t="shared" si="40"/>
        <v>0.56111517977797121</v>
      </c>
    </row>
    <row r="1365" spans="47:53" ht="11.25" customHeight="1" x14ac:dyDescent="0.25">
      <c r="AU1365" s="30" t="s">
        <v>38</v>
      </c>
      <c r="AV1365" s="29">
        <f>_xll.qlInterestRateIndexFixingDate(IborIndex&amp;Tenor,AW1365,Trigger)</f>
        <v>48964</v>
      </c>
      <c r="AW1365" s="29">
        <f>_xll.qlCalendarAdvance(Calendar,AW1364,AU1365,"f",,Trigger)</f>
        <v>48968</v>
      </c>
      <c r="AX1365" s="29">
        <f>_xll.qlInterestRateIndexMaturity(IborIndex&amp;Tenor,AW1365,Trigger)</f>
        <v>49058</v>
      </c>
      <c r="AY1365" s="66">
        <f>_xll.qlIndexFixing($Z$5,AV1365,TRUE,Trigger)</f>
        <v>1.9103384642018106E-2</v>
      </c>
      <c r="AZ1365" s="66">
        <f>_xll.qlIndexFixing($BB$1,AV1365,TRUE,Trigger)</f>
        <v>1.9047659764707348E-2</v>
      </c>
      <c r="BA1365" s="188">
        <f t="shared" si="40"/>
        <v>0.55724877310758814</v>
      </c>
    </row>
    <row r="1366" spans="47:53" ht="11.25" customHeight="1" x14ac:dyDescent="0.25">
      <c r="AU1366" s="30" t="s">
        <v>38</v>
      </c>
      <c r="AV1366" s="29">
        <f>_xll.qlInterestRateIndexFixingDate(IborIndex&amp;Tenor,AW1366,Trigger)</f>
        <v>48971</v>
      </c>
      <c r="AW1366" s="29">
        <f>_xll.qlCalendarAdvance(Calendar,AW1365,AU1366,"f",,Trigger)</f>
        <v>48975</v>
      </c>
      <c r="AX1366" s="29">
        <f>_xll.qlInterestRateIndexMaturity(IborIndex&amp;Tenor,AW1366,Trigger)</f>
        <v>49062</v>
      </c>
      <c r="AY1366" s="66">
        <f>_xll.qlIndexFixing($Z$5,AV1366,TRUE,Trigger)</f>
        <v>1.9091643358312111E-2</v>
      </c>
      <c r="AZ1366" s="66">
        <f>_xll.qlIndexFixing($BB$1,AV1366,TRUE,Trigger)</f>
        <v>1.9036289755510021E-2</v>
      </c>
      <c r="BA1366" s="188">
        <f t="shared" si="40"/>
        <v>0.5535360280209054</v>
      </c>
    </row>
    <row r="1367" spans="47:53" ht="11.25" customHeight="1" x14ac:dyDescent="0.25">
      <c r="AU1367" s="30" t="s">
        <v>38</v>
      </c>
      <c r="AV1367" s="29">
        <f>_xll.qlInterestRateIndexFixingDate(IborIndex&amp;Tenor,AW1367,Trigger)</f>
        <v>48978</v>
      </c>
      <c r="AW1367" s="29">
        <f>_xll.qlCalendarAdvance(Calendar,AW1366,AU1367,"f",,Trigger)</f>
        <v>48982</v>
      </c>
      <c r="AX1367" s="29">
        <f>_xll.qlInterestRateIndexMaturity(IborIndex&amp;Tenor,AW1367,Trigger)</f>
        <v>49072</v>
      </c>
      <c r="AY1367" s="66">
        <f>_xll.qlIndexFixing($Z$5,AV1367,TRUE,Trigger)</f>
        <v>1.9076707358820499E-2</v>
      </c>
      <c r="AZ1367" s="66">
        <f>_xll.qlIndexFixing($BB$1,AV1367,TRUE,Trigger)</f>
        <v>1.9022465280742473E-2</v>
      </c>
      <c r="BA1367" s="188">
        <f t="shared" si="40"/>
        <v>0.54242078078026168</v>
      </c>
    </row>
    <row r="1368" spans="47:53" ht="11.25" customHeight="1" x14ac:dyDescent="0.25">
      <c r="AU1368" s="30" t="s">
        <v>38</v>
      </c>
      <c r="AV1368" s="29">
        <f>_xll.qlInterestRateIndexFixingDate(IborIndex&amp;Tenor,AW1368,Trigger)</f>
        <v>48985</v>
      </c>
      <c r="AW1368" s="29">
        <f>_xll.qlCalendarAdvance(Calendar,AW1367,AU1368,"f",,Trigger)</f>
        <v>48989</v>
      </c>
      <c r="AX1368" s="29">
        <f>_xll.qlInterestRateIndexMaturity(IborIndex&amp;Tenor,AW1368,Trigger)</f>
        <v>49079</v>
      </c>
      <c r="AY1368" s="66">
        <f>_xll.qlIndexFixing($Z$5,AV1368,TRUE,Trigger)</f>
        <v>1.9062954929695231E-2</v>
      </c>
      <c r="AZ1368" s="66">
        <f>_xll.qlIndexFixing($BB$1,AV1368,TRUE,Trigger)</f>
        <v>1.9009810703590979E-2</v>
      </c>
      <c r="BA1368" s="188">
        <f t="shared" si="40"/>
        <v>0.53144226104251402</v>
      </c>
    </row>
    <row r="1369" spans="47:53" ht="11.25" customHeight="1" x14ac:dyDescent="0.25">
      <c r="AU1369" s="30" t="s">
        <v>38</v>
      </c>
      <c r="AV1369" s="29">
        <f>_xll.qlInterestRateIndexFixingDate(IborIndex&amp;Tenor,AW1369,Trigger)</f>
        <v>48992</v>
      </c>
      <c r="AW1369" s="29">
        <f>_xll.qlCalendarAdvance(Calendar,AW1368,AU1369,"f",,Trigger)</f>
        <v>48996</v>
      </c>
      <c r="AX1369" s="29">
        <f>_xll.qlInterestRateIndexMaturity(IborIndex&amp;Tenor,AW1369,Trigger)</f>
        <v>49086</v>
      </c>
      <c r="AY1369" s="66">
        <f>_xll.qlIndexFixing($Z$5,AV1369,TRUE,Trigger)</f>
        <v>1.9048925513870607E-2</v>
      </c>
      <c r="AZ1369" s="66">
        <f>_xll.qlIndexFixing($BB$1,AV1369,TRUE,Trigger)</f>
        <v>1.8997117903473359E-2</v>
      </c>
      <c r="BA1369" s="188">
        <f t="shared" si="40"/>
        <v>0.51807610397247572</v>
      </c>
    </row>
    <row r="1370" spans="47:53" ht="11.25" customHeight="1" x14ac:dyDescent="0.25">
      <c r="AU1370" s="30" t="s">
        <v>38</v>
      </c>
      <c r="AV1370" s="29">
        <f>_xll.qlInterestRateIndexFixingDate(IborIndex&amp;Tenor,AW1370,Trigger)</f>
        <v>48999</v>
      </c>
      <c r="AW1370" s="29">
        <f>_xll.qlCalendarAdvance(Calendar,AW1369,AU1370,"f",,Trigger)</f>
        <v>49003</v>
      </c>
      <c r="AX1370" s="29">
        <f>_xll.qlInterestRateIndexMaturity(IborIndex&amp;Tenor,AW1370,Trigger)</f>
        <v>49095</v>
      </c>
      <c r="AY1370" s="66">
        <f>_xll.qlIndexFixing($Z$5,AV1370,TRUE,Trigger)</f>
        <v>1.9033469982424951E-2</v>
      </c>
      <c r="AZ1370" s="66">
        <f>_xll.qlIndexFixing($BB$1,AV1370,TRUE,Trigger)</f>
        <v>1.8983552592287921E-2</v>
      </c>
      <c r="BA1370" s="188">
        <f t="shared" si="40"/>
        <v>0.49917390137030337</v>
      </c>
    </row>
    <row r="1371" spans="47:53" ht="11.25" customHeight="1" x14ac:dyDescent="0.25">
      <c r="AU1371" s="30" t="s">
        <v>38</v>
      </c>
      <c r="AV1371" s="29">
        <f>_xll.qlInterestRateIndexFixingDate(IborIndex&amp;Tenor,AW1371,Trigger)</f>
        <v>49006</v>
      </c>
      <c r="AW1371" s="29">
        <f>_xll.qlCalendarAdvance(Calendar,AW1370,AU1371,"f",,Trigger)</f>
        <v>49010</v>
      </c>
      <c r="AX1371" s="29">
        <f>_xll.qlInterestRateIndexMaturity(IborIndex&amp;Tenor,AW1371,Trigger)</f>
        <v>49102</v>
      </c>
      <c r="AY1371" s="66">
        <f>_xll.qlIndexFixing($Z$5,AV1371,TRUE,Trigger)</f>
        <v>1.9018842369590044E-2</v>
      </c>
      <c r="AZ1371" s="66">
        <f>_xll.qlIndexFixing($BB$1,AV1371,TRUE,Trigger)</f>
        <v>1.8970776543443837E-2</v>
      </c>
      <c r="BA1371" s="188">
        <f t="shared" si="40"/>
        <v>0.48065826146206914</v>
      </c>
    </row>
    <row r="1372" spans="47:53" ht="11.25" customHeight="1" x14ac:dyDescent="0.25">
      <c r="AU1372" s="30" t="s">
        <v>38</v>
      </c>
      <c r="AV1372" s="29">
        <f>_xll.qlInterestRateIndexFixingDate(IborIndex&amp;Tenor,AW1372,Trigger)</f>
        <v>49013</v>
      </c>
      <c r="AW1372" s="29">
        <f>_xll.qlCalendarAdvance(Calendar,AW1371,AU1372,"f",,Trigger)</f>
        <v>49017</v>
      </c>
      <c r="AX1372" s="29">
        <f>_xll.qlInterestRateIndexMaturity(IborIndex&amp;Tenor,AW1372,Trigger)</f>
        <v>49109</v>
      </c>
      <c r="AY1372" s="66">
        <f>_xll.qlIndexFixing($Z$5,AV1372,TRUE,Trigger)</f>
        <v>1.9003935082626933E-2</v>
      </c>
      <c r="AZ1372" s="66">
        <f>_xll.qlIndexFixing($BB$1,AV1372,TRUE,Trigger)</f>
        <v>1.8957962269663495E-2</v>
      </c>
      <c r="BA1372" s="188">
        <f t="shared" si="40"/>
        <v>0.45972812963437915</v>
      </c>
    </row>
    <row r="1373" spans="47:53" ht="11.25" customHeight="1" x14ac:dyDescent="0.25">
      <c r="AU1373" s="30" t="s">
        <v>38</v>
      </c>
      <c r="AV1373" s="29">
        <f>_xll.qlInterestRateIndexFixingDate(IborIndex&amp;Tenor,AW1373,Trigger)</f>
        <v>49020</v>
      </c>
      <c r="AW1373" s="29">
        <f>_xll.qlCalendarAdvance(Calendar,AW1372,AU1373,"f",,Trigger)</f>
        <v>49024</v>
      </c>
      <c r="AX1373" s="29">
        <f>_xll.qlInterestRateIndexMaturity(IborIndex&amp;Tenor,AW1373,Trigger)</f>
        <v>49116</v>
      </c>
      <c r="AY1373" s="66">
        <f>_xll.qlIndexFixing($Z$5,AV1373,TRUE,Trigger)</f>
        <v>1.8988747275560151E-2</v>
      </c>
      <c r="AZ1373" s="66">
        <f>_xll.qlIndexFixing($BB$1,AV1373,TRUE,Trigger)</f>
        <v>1.8945109771321376E-2</v>
      </c>
      <c r="BA1373" s="188">
        <f t="shared" si="40"/>
        <v>0.43637504238774882</v>
      </c>
    </row>
    <row r="1374" spans="47:53" ht="11.25" customHeight="1" x14ac:dyDescent="0.25">
      <c r="AU1374" s="30" t="s">
        <v>38</v>
      </c>
      <c r="AV1374" s="29">
        <f>_xll.qlInterestRateIndexFixingDate(IborIndex&amp;Tenor,AW1374,Trigger)</f>
        <v>49027</v>
      </c>
      <c r="AW1374" s="29">
        <f>_xll.qlCalendarAdvance(Calendar,AW1373,AU1374,"f",,Trigger)</f>
        <v>49031</v>
      </c>
      <c r="AX1374" s="29">
        <f>_xll.qlInterestRateIndexMaturity(IborIndex&amp;Tenor,AW1374,Trigger)</f>
        <v>49123</v>
      </c>
      <c r="AY1374" s="66">
        <f>_xll.qlIndexFixing($Z$5,AV1374,TRUE,Trigger)</f>
        <v>1.8973278102493309E-2</v>
      </c>
      <c r="AZ1374" s="66">
        <f>_xll.qlIndexFixing($BB$1,AV1374,TRUE,Trigger)</f>
        <v>1.8932219048792831E-2</v>
      </c>
      <c r="BA1374" s="188">
        <f t="shared" si="40"/>
        <v>0.41059053700477632</v>
      </c>
    </row>
    <row r="1375" spans="47:53" ht="11.25" customHeight="1" x14ac:dyDescent="0.25">
      <c r="AU1375" s="30" t="s">
        <v>38</v>
      </c>
      <c r="AV1375" s="29">
        <f>_xll.qlInterestRateIndexFixingDate(IborIndex&amp;Tenor,AW1375,Trigger)</f>
        <v>49034</v>
      </c>
      <c r="AW1375" s="29">
        <f>_xll.qlCalendarAdvance(Calendar,AW1374,AU1375,"f",,Trigger)</f>
        <v>49038</v>
      </c>
      <c r="AX1375" s="29">
        <f>_xll.qlInterestRateIndexMaturity(IborIndex&amp;Tenor,AW1375,Trigger)</f>
        <v>49129</v>
      </c>
      <c r="AY1375" s="66">
        <f>_xll.qlIndexFixing($Z$5,AV1375,TRUE,Trigger)</f>
        <v>1.8958206842613033E-2</v>
      </c>
      <c r="AZ1375" s="66">
        <f>_xll.qlIndexFixing($BB$1,AV1375,TRUE,Trigger)</f>
        <v>1.8919724441823552E-2</v>
      </c>
      <c r="BA1375" s="188">
        <f t="shared" si="40"/>
        <v>0.3848240078948087</v>
      </c>
    </row>
    <row r="1376" spans="47:53" ht="11.25" customHeight="1" x14ac:dyDescent="0.25">
      <c r="AU1376" s="30" t="s">
        <v>38</v>
      </c>
      <c r="AV1376" s="29">
        <f>_xll.qlInterestRateIndexFixingDate(IborIndex&amp;Tenor,AW1376,Trigger)</f>
        <v>49039</v>
      </c>
      <c r="AW1376" s="29">
        <f>_xll.qlCalendarAdvance(Calendar,AW1375,AU1376,"f",,Trigger)</f>
        <v>49045</v>
      </c>
      <c r="AX1376" s="29">
        <f>_xll.qlInterestRateIndexMaturity(IborIndex&amp;Tenor,AW1376,Trigger)</f>
        <v>49136</v>
      </c>
      <c r="AY1376" s="66">
        <f>_xll.qlIndexFixing($Z$5,AV1376,TRUE,Trigger)</f>
        <v>1.8942193619478725E-2</v>
      </c>
      <c r="AZ1376" s="66">
        <f>_xll.qlIndexFixing($BB$1,AV1376,TRUE,Trigger)</f>
        <v>1.8906760681734403E-2</v>
      </c>
      <c r="BA1376" s="188">
        <f t="shared" si="40"/>
        <v>0.35432937744321602</v>
      </c>
    </row>
    <row r="1377" spans="47:53" ht="11.25" customHeight="1" x14ac:dyDescent="0.25">
      <c r="AU1377" s="30" t="s">
        <v>38</v>
      </c>
      <c r="AV1377" s="29">
        <f>_xll.qlInterestRateIndexFixingDate(IborIndex&amp;Tenor,AW1377,Trigger)</f>
        <v>49048</v>
      </c>
      <c r="AW1377" s="29">
        <f>_xll.qlCalendarAdvance(Calendar,AW1376,AU1377,"f",,Trigger)</f>
        <v>49052</v>
      </c>
      <c r="AX1377" s="29">
        <f>_xll.qlInterestRateIndexMaturity(IborIndex&amp;Tenor,AW1377,Trigger)</f>
        <v>49143</v>
      </c>
      <c r="AY1377" s="66">
        <f>_xll.qlIndexFixing($Z$5,AV1377,TRUE,Trigger)</f>
        <v>1.892589656766518E-2</v>
      </c>
      <c r="AZ1377" s="66">
        <f>_xll.qlIndexFixing($BB$1,AV1377,TRUE,Trigger)</f>
        <v>1.8893758700101522E-2</v>
      </c>
      <c r="BA1377" s="188">
        <f t="shared" si="40"/>
        <v>0.32137867563657857</v>
      </c>
    </row>
    <row r="1378" spans="47:53" ht="11.25" customHeight="1" x14ac:dyDescent="0.25">
      <c r="AU1378" s="30" t="s">
        <v>38</v>
      </c>
      <c r="AV1378" s="29">
        <f>_xll.qlInterestRateIndexFixingDate(IborIndex&amp;Tenor,AW1378,Trigger)</f>
        <v>49055</v>
      </c>
      <c r="AW1378" s="29">
        <f>_xll.qlCalendarAdvance(Calendar,AW1377,AU1378,"f",,Trigger)</f>
        <v>49059</v>
      </c>
      <c r="AX1378" s="29">
        <f>_xll.qlInterestRateIndexMaturity(IborIndex&amp;Tenor,AW1378,Trigger)</f>
        <v>49150</v>
      </c>
      <c r="AY1378" s="66">
        <f>_xll.qlIndexFixing($Z$5,AV1378,TRUE,Trigger)</f>
        <v>1.8909314841570123E-2</v>
      </c>
      <c r="AZ1378" s="66">
        <f>_xll.qlIndexFixing($BB$1,AV1378,TRUE,Trigger)</f>
        <v>1.8880718497298235E-2</v>
      </c>
      <c r="BA1378" s="188">
        <f t="shared" si="40"/>
        <v>0.28596344271887564</v>
      </c>
    </row>
    <row r="1379" spans="47:53" ht="11.25" customHeight="1" x14ac:dyDescent="0.25">
      <c r="AU1379" s="30" t="s">
        <v>38</v>
      </c>
      <c r="AV1379" s="29">
        <f>_xll.qlInterestRateIndexFixingDate(IborIndex&amp;Tenor,AW1379,Trigger)</f>
        <v>49061</v>
      </c>
      <c r="AW1379" s="29">
        <f>_xll.qlCalendarAdvance(Calendar,AW1378,AU1379,"f",,Trigger)</f>
        <v>49066</v>
      </c>
      <c r="AX1379" s="29">
        <f>_xll.qlInterestRateIndexMaturity(IborIndex&amp;Tenor,AW1379,Trigger)</f>
        <v>49158</v>
      </c>
      <c r="AY1379" s="66">
        <f>_xll.qlIndexFixing($Z$5,AV1379,TRUE,Trigger)</f>
        <v>1.8891682145837606E-2</v>
      </c>
      <c r="AZ1379" s="66">
        <f>_xll.qlIndexFixing($BB$1,AV1379,TRUE,Trigger)</f>
        <v>1.8867192086562307E-2</v>
      </c>
      <c r="BA1379" s="188">
        <f t="shared" si="40"/>
        <v>0.24490059275298487</v>
      </c>
    </row>
    <row r="1380" spans="47:53" ht="11.25" customHeight="1" x14ac:dyDescent="0.25">
      <c r="AU1380" s="30" t="s">
        <v>38</v>
      </c>
      <c r="AV1380" s="29">
        <f>_xll.qlInterestRateIndexFixingDate(IborIndex&amp;Tenor,AW1380,Trigger)</f>
        <v>49069</v>
      </c>
      <c r="AW1380" s="29">
        <f>_xll.qlCalendarAdvance(Calendar,AW1379,AU1380,"f",,Trigger)</f>
        <v>49073</v>
      </c>
      <c r="AX1380" s="29">
        <f>_xll.qlInterestRateIndexMaturity(IborIndex&amp;Tenor,AW1380,Trigger)</f>
        <v>49165</v>
      </c>
      <c r="AY1380" s="66">
        <f>_xll.qlIndexFixing($Z$5,AV1380,TRUE,Trigger)</f>
        <v>1.8874507017035826E-2</v>
      </c>
      <c r="AZ1380" s="66">
        <f>_xll.qlIndexFixing($BB$1,AV1380,TRUE,Trigger)</f>
        <v>1.8854072026855819E-2</v>
      </c>
      <c r="BA1380" s="188">
        <f t="shared" si="40"/>
        <v>0.20434990180007162</v>
      </c>
    </row>
    <row r="1381" spans="47:53" ht="11.25" customHeight="1" x14ac:dyDescent="0.25">
      <c r="AU1381" s="30" t="s">
        <v>38</v>
      </c>
      <c r="AV1381" s="29">
        <f>_xll.qlInterestRateIndexFixingDate(IborIndex&amp;Tenor,AW1381,Trigger)</f>
        <v>49076</v>
      </c>
      <c r="AW1381" s="29">
        <f>_xll.qlCalendarAdvance(Calendar,AW1380,AU1381,"f",,Trigger)</f>
        <v>49080</v>
      </c>
      <c r="AX1381" s="29">
        <f>_xll.qlInterestRateIndexMaturity(IborIndex&amp;Tenor,AW1381,Trigger)</f>
        <v>49172</v>
      </c>
      <c r="AY1381" s="66">
        <f>_xll.qlIndexFixing($Z$5,AV1381,TRUE,Trigger)</f>
        <v>1.8857044603032329E-2</v>
      </c>
      <c r="AZ1381" s="66">
        <f>_xll.qlIndexFixing($BB$1,AV1381,TRUE,Trigger)</f>
        <v>1.884091374561991E-2</v>
      </c>
      <c r="BA1381" s="188">
        <f t="shared" si="40"/>
        <v>0.16130857412418459</v>
      </c>
    </row>
    <row r="1382" spans="47:53" ht="11.25" customHeight="1" x14ac:dyDescent="0.25">
      <c r="AU1382" s="30" t="s">
        <v>38</v>
      </c>
      <c r="AV1382" s="29">
        <f>_xll.qlInterestRateIndexFixingDate(IborIndex&amp;Tenor,AW1382,Trigger)</f>
        <v>49083</v>
      </c>
      <c r="AW1382" s="29">
        <f>_xll.qlCalendarAdvance(Calendar,AW1381,AU1382,"f",,Trigger)</f>
        <v>49087</v>
      </c>
      <c r="AX1382" s="29">
        <f>_xll.qlInterestRateIndexMaturity(IborIndex&amp;Tenor,AW1382,Trigger)</f>
        <v>49179</v>
      </c>
      <c r="AY1382" s="66">
        <f>_xll.qlIndexFixing($Z$5,AV1382,TRUE,Trigger)</f>
        <v>1.8839294058531113E-2</v>
      </c>
      <c r="AZ1382" s="66">
        <f>_xll.qlIndexFixing($BB$1,AV1382,TRUE,Trigger)</f>
        <v>1.8827717243237754E-2</v>
      </c>
      <c r="BA1382" s="188">
        <f t="shared" si="40"/>
        <v>0.11576815293359854</v>
      </c>
    </row>
    <row r="1383" spans="47:53" ht="11.25" customHeight="1" x14ac:dyDescent="0.25">
      <c r="AU1383" s="30" t="s">
        <v>38</v>
      </c>
      <c r="AV1383" s="29">
        <f>_xll.qlInterestRateIndexFixingDate(IborIndex&amp;Tenor,AW1383,Trigger)</f>
        <v>49090</v>
      </c>
      <c r="AW1383" s="29">
        <f>_xll.qlCalendarAdvance(Calendar,AW1382,AU1383,"f",,Trigger)</f>
        <v>49094</v>
      </c>
      <c r="AX1383" s="29">
        <f>_xll.qlInterestRateIndexMaturity(IborIndex&amp;Tenor,AW1383,Trigger)</f>
        <v>49186</v>
      </c>
      <c r="AY1383" s="66">
        <f>_xll.qlIndexFixing($Z$5,AV1383,TRUE,Trigger)</f>
        <v>1.8821254538318708E-2</v>
      </c>
      <c r="AZ1383" s="66">
        <f>_xll.qlIndexFixing($BB$1,AV1383,TRUE,Trigger)</f>
        <v>1.8814482520096869E-2</v>
      </c>
      <c r="BA1383" s="188">
        <f t="shared" si="40"/>
        <v>6.7720182218393432E-2</v>
      </c>
    </row>
    <row r="1384" spans="47:53" ht="11.25" customHeight="1" x14ac:dyDescent="0.25">
      <c r="AU1384" s="30" t="s">
        <v>38</v>
      </c>
      <c r="AV1384" s="29">
        <f>_xll.qlInterestRateIndexFixingDate(IborIndex&amp;Tenor,AW1384,Trigger)</f>
        <v>49097</v>
      </c>
      <c r="AW1384" s="29">
        <f>_xll.qlCalendarAdvance(Calendar,AW1383,AU1384,"f",,Trigger)</f>
        <v>49101</v>
      </c>
      <c r="AX1384" s="29">
        <f>_xll.qlInterestRateIndexMaturity(IborIndex&amp;Tenor,AW1384,Trigger)</f>
        <v>49193</v>
      </c>
      <c r="AY1384" s="66">
        <f>_xll.qlIndexFixing($Z$5,AV1384,TRUE,Trigger)</f>
        <v>1.8803185866333137E-2</v>
      </c>
      <c r="AZ1384" s="66">
        <f>_xll.qlIndexFixing($BB$1,AV1384,TRUE,Trigger)</f>
        <v>1.8801209576580422E-2</v>
      </c>
      <c r="BA1384" s="188">
        <f t="shared" si="40"/>
        <v>1.976289752715632E-2</v>
      </c>
    </row>
    <row r="1385" spans="47:53" ht="11.25" customHeight="1" x14ac:dyDescent="0.25">
      <c r="AU1385" s="30" t="s">
        <v>38</v>
      </c>
      <c r="AV1385" s="29">
        <f>_xll.qlInterestRateIndexFixingDate(IborIndex&amp;Tenor,AW1385,Trigger)</f>
        <v>49104</v>
      </c>
      <c r="AW1385" s="29">
        <f>_xll.qlCalendarAdvance(Calendar,AW1384,AU1385,"f",,Trigger)</f>
        <v>49108</v>
      </c>
      <c r="AX1385" s="29">
        <f>_xll.qlInterestRateIndexMaturity(IborIndex&amp;Tenor,AW1385,Trigger)</f>
        <v>49200</v>
      </c>
      <c r="AY1385" s="66">
        <f>_xll.qlIndexFixing($Z$5,AV1385,TRUE,Trigger)</f>
        <v>1.8785808149269539E-2</v>
      </c>
      <c r="AZ1385" s="66">
        <f>_xll.qlIndexFixing($BB$1,AV1385,TRUE,Trigger)</f>
        <v>1.8787898413079405E-2</v>
      </c>
      <c r="BA1385" s="188">
        <f t="shared" si="40"/>
        <v>-2.0902638098660442E-2</v>
      </c>
    </row>
    <row r="1386" spans="47:53" ht="11.25" customHeight="1" x14ac:dyDescent="0.25">
      <c r="AU1386" s="30" t="s">
        <v>38</v>
      </c>
      <c r="AV1386" s="29">
        <f>_xll.qlInterestRateIndexFixingDate(IborIndex&amp;Tenor,AW1386,Trigger)</f>
        <v>49111</v>
      </c>
      <c r="AW1386" s="29">
        <f>_xll.qlCalendarAdvance(Calendar,AW1385,AU1386,"f",,Trigger)</f>
        <v>49115</v>
      </c>
      <c r="AX1386" s="29">
        <f>_xll.qlInterestRateIndexMaturity(IborIndex&amp;Tenor,AW1386,Trigger)</f>
        <v>49207</v>
      </c>
      <c r="AY1386" s="66">
        <f>_xll.qlIndexFixing($Z$5,AV1386,TRUE,Trigger)</f>
        <v>1.8769165280506411E-2</v>
      </c>
      <c r="AZ1386" s="66">
        <f>_xll.qlIndexFixing($BB$1,AV1386,TRUE,Trigger)</f>
        <v>1.8774549029977858E-2</v>
      </c>
      <c r="BA1386" s="188">
        <f t="shared" si="40"/>
        <v>-5.383749471447874E-2</v>
      </c>
    </row>
    <row r="1387" spans="47:53" ht="11.25" customHeight="1" x14ac:dyDescent="0.25">
      <c r="AU1387" s="30" t="s">
        <v>38</v>
      </c>
      <c r="AV1387" s="29">
        <f>_xll.qlInterestRateIndexFixingDate(IborIndex&amp;Tenor,AW1387,Trigger)</f>
        <v>49118</v>
      </c>
      <c r="AW1387" s="29">
        <f>_xll.qlCalendarAdvance(Calendar,AW1386,AU1387,"f",,Trigger)</f>
        <v>49122</v>
      </c>
      <c r="AX1387" s="29">
        <f>_xll.qlInterestRateIndexMaturity(IborIndex&amp;Tenor,AW1387,Trigger)</f>
        <v>49214</v>
      </c>
      <c r="AY1387" s="66">
        <f>_xll.qlIndexFixing($Z$5,AV1387,TRUE,Trigger)</f>
        <v>1.8753259488538534E-2</v>
      </c>
      <c r="AZ1387" s="66">
        <f>_xll.qlIndexFixing($BB$1,AV1387,TRUE,Trigger)</f>
        <v>1.8761161427669388E-2</v>
      </c>
      <c r="BA1387" s="188">
        <f t="shared" si="40"/>
        <v>-7.9019391308540743E-2</v>
      </c>
    </row>
    <row r="1388" spans="47:53" ht="11.25" customHeight="1" x14ac:dyDescent="0.25">
      <c r="AU1388" s="30" t="s">
        <v>38</v>
      </c>
      <c r="AV1388" s="29">
        <f>_xll.qlInterestRateIndexFixingDate(IborIndex&amp;Tenor,AW1388,Trigger)</f>
        <v>49125</v>
      </c>
      <c r="AW1388" s="29">
        <f>_xll.qlCalendarAdvance(Calendar,AW1387,AU1388,"f",,Trigger)</f>
        <v>49129</v>
      </c>
      <c r="AX1388" s="29">
        <f>_xll.qlInterestRateIndexMaturity(IborIndex&amp;Tenor,AW1388,Trigger)</f>
        <v>49221</v>
      </c>
      <c r="AY1388" s="66">
        <f>_xll.qlIndexFixing($Z$5,AV1388,TRUE,Trigger)</f>
        <v>1.8738093002227351E-2</v>
      </c>
      <c r="AZ1388" s="66">
        <f>_xll.qlIndexFixing($BB$1,AV1388,TRUE,Trigger)</f>
        <v>1.8747735606543237E-2</v>
      </c>
      <c r="BA1388" s="188">
        <f t="shared" si="40"/>
        <v>-9.6426043158862051E-2</v>
      </c>
    </row>
    <row r="1389" spans="47:53" ht="11.25" customHeight="1" x14ac:dyDescent="0.25">
      <c r="AU1389" s="30" t="s">
        <v>38</v>
      </c>
      <c r="AV1389" s="29">
        <f>_xll.qlInterestRateIndexFixingDate(IborIndex&amp;Tenor,AW1389,Trigger)</f>
        <v>49132</v>
      </c>
      <c r="AW1389" s="29">
        <f>_xll.qlCalendarAdvance(Calendar,AW1388,AU1389,"f",,Trigger)</f>
        <v>49136</v>
      </c>
      <c r="AX1389" s="29">
        <f>_xll.qlInterestRateIndexMaturity(IborIndex&amp;Tenor,AW1389,Trigger)</f>
        <v>49228</v>
      </c>
      <c r="AY1389" s="66">
        <f>_xll.qlIndexFixing($Z$5,AV1389,TRUE,Trigger)</f>
        <v>1.8723668050803572E-2</v>
      </c>
      <c r="AZ1389" s="66">
        <f>_xll.qlIndexFixing($BB$1,AV1389,TRUE,Trigger)</f>
        <v>1.8734271566990403E-2</v>
      </c>
      <c r="BA1389" s="188">
        <f t="shared" si="40"/>
        <v>-0.1060351618683078</v>
      </c>
    </row>
    <row r="1390" spans="47:53" ht="11.25" customHeight="1" x14ac:dyDescent="0.25">
      <c r="AU1390" s="30" t="s">
        <v>38</v>
      </c>
      <c r="AV1390" s="29">
        <f>_xll.qlInterestRateIndexFixingDate(IborIndex&amp;Tenor,AW1390,Trigger)</f>
        <v>49139</v>
      </c>
      <c r="AW1390" s="29">
        <f>_xll.qlCalendarAdvance(Calendar,AW1389,AU1390,"f",,Trigger)</f>
        <v>49143</v>
      </c>
      <c r="AX1390" s="29">
        <f>_xll.qlInterestRateIndexMaturity(IborIndex&amp;Tenor,AW1390,Trigger)</f>
        <v>49235</v>
      </c>
      <c r="AY1390" s="66">
        <f>_xll.qlIndexFixing($Z$5,AV1390,TRUE,Trigger)</f>
        <v>1.8709986863874137E-2</v>
      </c>
      <c r="AZ1390" s="66">
        <f>_xll.qlIndexFixing($BB$1,AV1390,TRUE,Trigger)</f>
        <v>1.8720769309404483E-2</v>
      </c>
      <c r="BA1390" s="188">
        <f t="shared" si="40"/>
        <v>-0.10782445530346102</v>
      </c>
    </row>
    <row r="1391" spans="47:53" ht="11.25" customHeight="1" x14ac:dyDescent="0.25">
      <c r="AU1391" s="30" t="s">
        <v>38</v>
      </c>
      <c r="AV1391" s="29">
        <f>_xll.qlInterestRateIndexFixingDate(IborIndex&amp;Tenor,AW1391,Trigger)</f>
        <v>49146</v>
      </c>
      <c r="AW1391" s="29">
        <f>_xll.qlCalendarAdvance(Calendar,AW1390,AU1391,"f",,Trigger)</f>
        <v>49150</v>
      </c>
      <c r="AX1391" s="29">
        <f>_xll.qlInterestRateIndexMaturity(IborIndex&amp;Tenor,AW1391,Trigger)</f>
        <v>49242</v>
      </c>
      <c r="AY1391" s="66">
        <f>_xll.qlIndexFixing($Z$5,AV1391,TRUE,Trigger)</f>
        <v>1.8697051671424804E-2</v>
      </c>
      <c r="AZ1391" s="66">
        <f>_xll.qlIndexFixing($BB$1,AV1391,TRUE,Trigger)</f>
        <v>1.8707228834179943E-2</v>
      </c>
      <c r="BA1391" s="188">
        <f t="shared" si="40"/>
        <v>-0.1017716275513933</v>
      </c>
    </row>
    <row r="1392" spans="47:53" ht="11.25" customHeight="1" x14ac:dyDescent="0.25">
      <c r="AU1392" s="30" t="s">
        <v>38</v>
      </c>
      <c r="AV1392" s="29">
        <f>_xll.qlInterestRateIndexFixingDate(IborIndex&amp;Tenor,AW1392,Trigger)</f>
        <v>49153</v>
      </c>
      <c r="AW1392" s="29">
        <f>_xll.qlCalendarAdvance(Calendar,AW1391,AU1392,"f",,Trigger)</f>
        <v>49157</v>
      </c>
      <c r="AX1392" s="29">
        <f>_xll.qlInterestRateIndexMaturity(IborIndex&amp;Tenor,AW1392,Trigger)</f>
        <v>49249</v>
      </c>
      <c r="AY1392" s="66">
        <f>_xll.qlIndexFixing($Z$5,AV1392,TRUE,Trigger)</f>
        <v>1.8684864703824508E-2</v>
      </c>
      <c r="AZ1392" s="66">
        <f>_xll.qlIndexFixing($BB$1,AV1392,TRUE,Trigger)</f>
        <v>1.8693650141711253E-2</v>
      </c>
      <c r="BA1392" s="188">
        <f t="shared" si="40"/>
        <v>-8.7854378867449623E-2</v>
      </c>
    </row>
    <row r="1393" spans="47:53" ht="11.25" customHeight="1" x14ac:dyDescent="0.25">
      <c r="AU1393" s="30" t="s">
        <v>38</v>
      </c>
      <c r="AV1393" s="29">
        <f>_xll.qlInterestRateIndexFixingDate(IborIndex&amp;Tenor,AW1393,Trigger)</f>
        <v>49160</v>
      </c>
      <c r="AW1393" s="29">
        <f>_xll.qlCalendarAdvance(Calendar,AW1392,AU1393,"f",,Trigger)</f>
        <v>49164</v>
      </c>
      <c r="AX1393" s="29">
        <f>_xll.qlInterestRateIndexMaturity(IborIndex&amp;Tenor,AW1393,Trigger)</f>
        <v>49256</v>
      </c>
      <c r="AY1393" s="66">
        <f>_xll.qlIndexFixing($Z$5,AV1393,TRUE,Trigger)</f>
        <v>1.8673428191829693E-2</v>
      </c>
      <c r="AZ1393" s="66">
        <f>_xll.qlIndexFixing($BB$1,AV1393,TRUE,Trigger)</f>
        <v>1.8680033232395487E-2</v>
      </c>
      <c r="BA1393" s="188">
        <f t="shared" si="40"/>
        <v>-6.6050405657935851E-2</v>
      </c>
    </row>
    <row r="1394" spans="47:53" ht="11.25" customHeight="1" x14ac:dyDescent="0.25">
      <c r="AU1394" s="30" t="s">
        <v>38</v>
      </c>
      <c r="AV1394" s="29">
        <f>_xll.qlInterestRateIndexFixingDate(IborIndex&amp;Tenor,AW1394,Trigger)</f>
        <v>49167</v>
      </c>
      <c r="AW1394" s="29">
        <f>_xll.qlCalendarAdvance(Calendar,AW1393,AU1394,"f",,Trigger)</f>
        <v>49171</v>
      </c>
      <c r="AX1394" s="29">
        <f>_xll.qlInterestRateIndexMaturity(IborIndex&amp;Tenor,AW1394,Trigger)</f>
        <v>49263</v>
      </c>
      <c r="AY1394" s="66">
        <f>_xll.qlIndexFixing($Z$5,AV1394,TRUE,Trigger)</f>
        <v>1.8662744366586936E-2</v>
      </c>
      <c r="AZ1394" s="66">
        <f>_xll.qlIndexFixing($BB$1,AV1394,TRUE,Trigger)</f>
        <v>1.8666378106629713E-2</v>
      </c>
      <c r="BA1394" s="188">
        <f t="shared" si="40"/>
        <v>-3.6337400427764732E-2</v>
      </c>
    </row>
    <row r="1395" spans="47:53" ht="11.25" customHeight="1" x14ac:dyDescent="0.25">
      <c r="AU1395" s="30" t="s">
        <v>38</v>
      </c>
      <c r="AV1395" s="29">
        <f>_xll.qlInterestRateIndexFixingDate(IborIndex&amp;Tenor,AW1395,Trigger)</f>
        <v>49174</v>
      </c>
      <c r="AW1395" s="29">
        <f>_xll.qlCalendarAdvance(Calendar,AW1394,AU1395,"f",,Trigger)</f>
        <v>49178</v>
      </c>
      <c r="AX1395" s="29">
        <f>_xll.qlInterestRateIndexMaturity(IborIndex&amp;Tenor,AW1395,Trigger)</f>
        <v>49270</v>
      </c>
      <c r="AY1395" s="66">
        <f>_xll.qlIndexFixing($Z$5,AV1395,TRUE,Trigger)</f>
        <v>1.8652815459641616E-2</v>
      </c>
      <c r="AZ1395" s="66">
        <f>_xll.qlIndexFixing($BB$1,AV1395,TRUE,Trigger)</f>
        <v>1.8652684764811876E-2</v>
      </c>
      <c r="BA1395" s="188">
        <f t="shared" si="40"/>
        <v>1.3069482973984692E-3</v>
      </c>
    </row>
    <row r="1396" spans="47:53" ht="11.25" customHeight="1" x14ac:dyDescent="0.25">
      <c r="AU1396" s="30" t="s">
        <v>38</v>
      </c>
      <c r="AV1396" s="29">
        <f>_xll.qlInterestRateIndexFixingDate(IborIndex&amp;Tenor,AW1396,Trigger)</f>
        <v>49181</v>
      </c>
      <c r="AW1396" s="29">
        <f>_xll.qlCalendarAdvance(Calendar,AW1395,AU1396,"f",,Trigger)</f>
        <v>49185</v>
      </c>
      <c r="AX1396" s="29">
        <f>_xll.qlInterestRateIndexMaturity(IborIndex&amp;Tenor,AW1396,Trigger)</f>
        <v>49277</v>
      </c>
      <c r="AY1396" s="66">
        <f>_xll.qlIndexFixing($Z$5,AV1396,TRUE,Trigger)</f>
        <v>1.8643643702936197E-2</v>
      </c>
      <c r="AZ1396" s="66">
        <f>_xll.qlIndexFixing($BB$1,AV1396,TRUE,Trigger)</f>
        <v>1.8638953207342528E-2</v>
      </c>
      <c r="BA1396" s="188">
        <f t="shared" si="40"/>
        <v>4.6904955936684367E-2</v>
      </c>
    </row>
    <row r="1397" spans="47:53" ht="11.25" customHeight="1" x14ac:dyDescent="0.25">
      <c r="AU1397" s="30" t="s">
        <v>38</v>
      </c>
      <c r="AV1397" s="29">
        <f>_xll.qlInterestRateIndexFixingDate(IborIndex&amp;Tenor,AW1397,Trigger)</f>
        <v>49188</v>
      </c>
      <c r="AW1397" s="29">
        <f>_xll.qlCalendarAdvance(Calendar,AW1396,AU1397,"f",,Trigger)</f>
        <v>49192</v>
      </c>
      <c r="AX1397" s="29">
        <f>_xll.qlInterestRateIndexMaturity(IborIndex&amp;Tenor,AW1397,Trigger)</f>
        <v>49283</v>
      </c>
      <c r="AY1397" s="66">
        <f>_xll.qlIndexFixing($Z$5,AV1397,TRUE,Trigger)</f>
        <v>1.8635238349441682E-2</v>
      </c>
      <c r="AZ1397" s="66">
        <f>_xll.qlIndexFixing($BB$1,AV1397,TRUE,Trigger)</f>
        <v>1.8625693129099199E-2</v>
      </c>
      <c r="BA1397" s="188">
        <f t="shared" si="40"/>
        <v>9.5452203424835347E-2</v>
      </c>
    </row>
    <row r="1398" spans="47:53" ht="11.25" customHeight="1" x14ac:dyDescent="0.25">
      <c r="AU1398" s="30" t="s">
        <v>38</v>
      </c>
      <c r="AV1398" s="29">
        <f>_xll.qlInterestRateIndexFixingDate(IborIndex&amp;Tenor,AW1398,Trigger)</f>
        <v>49195</v>
      </c>
      <c r="AW1398" s="29">
        <f>_xll.qlCalendarAdvance(Calendar,AW1397,AU1398,"f",,Trigger)</f>
        <v>49199</v>
      </c>
      <c r="AX1398" s="29">
        <f>_xll.qlInterestRateIndexMaturity(IborIndex&amp;Tenor,AW1398,Trigger)</f>
        <v>49290</v>
      </c>
      <c r="AY1398" s="66">
        <f>_xll.qlIndexFixing($Z$5,AV1398,TRUE,Trigger)</f>
        <v>1.8626510984236656E-2</v>
      </c>
      <c r="AZ1398" s="66">
        <f>_xll.qlIndexFixing($BB$1,AV1398,TRUE,Trigger)</f>
        <v>1.8611888583424718E-2</v>
      </c>
      <c r="BA1398" s="188">
        <f t="shared" si="40"/>
        <v>0.14622400811938052</v>
      </c>
    </row>
    <row r="1399" spans="47:53" ht="11.25" customHeight="1" x14ac:dyDescent="0.25">
      <c r="AU1399" s="30" t="s">
        <v>38</v>
      </c>
      <c r="AV1399" s="29">
        <f>_xll.qlInterestRateIndexFixingDate(IborIndex&amp;Tenor,AW1399,Trigger)</f>
        <v>49202</v>
      </c>
      <c r="AW1399" s="29">
        <f>_xll.qlCalendarAdvance(Calendar,AW1398,AU1399,"f",,Trigger)</f>
        <v>49206</v>
      </c>
      <c r="AX1399" s="29">
        <f>_xll.qlInterestRateIndexMaturity(IborIndex&amp;Tenor,AW1399,Trigger)</f>
        <v>49297</v>
      </c>
      <c r="AY1399" s="66">
        <f>_xll.qlIndexFixing($Z$5,AV1399,TRUE,Trigger)</f>
        <v>1.8617521655090105E-2</v>
      </c>
      <c r="AZ1399" s="66">
        <f>_xll.qlIndexFixing($BB$1,AV1399,TRUE,Trigger)</f>
        <v>1.8598045824719259E-2</v>
      </c>
      <c r="BA1399" s="188">
        <f t="shared" si="40"/>
        <v>0.19475830370846436</v>
      </c>
    </row>
    <row r="1400" spans="47:53" ht="11.25" customHeight="1" x14ac:dyDescent="0.25">
      <c r="AU1400" s="30" t="s">
        <v>38</v>
      </c>
      <c r="AV1400" s="29">
        <f>_xll.qlInterestRateIndexFixingDate(IborIndex&amp;Tenor,AW1400,Trigger)</f>
        <v>49209</v>
      </c>
      <c r="AW1400" s="29">
        <f>_xll.qlCalendarAdvance(Calendar,AW1399,AU1400,"f",,Trigger)</f>
        <v>49213</v>
      </c>
      <c r="AX1400" s="29">
        <f>_xll.qlInterestRateIndexMaturity(IborIndex&amp;Tenor,AW1400,Trigger)</f>
        <v>49305</v>
      </c>
      <c r="AY1400" s="66">
        <f>_xll.qlIndexFixing($Z$5,AV1400,TRUE,Trigger)</f>
        <v>1.8608037673690309E-2</v>
      </c>
      <c r="AZ1400" s="66">
        <f>_xll.qlIndexFixing($BB$1,AV1400,TRUE,Trigger)</f>
        <v>1.8583644828974021E-2</v>
      </c>
      <c r="BA1400" s="188">
        <f t="shared" si="40"/>
        <v>0.24392844716288054</v>
      </c>
    </row>
    <row r="1401" spans="47:53" ht="11.25" customHeight="1" x14ac:dyDescent="0.25">
      <c r="AU1401" s="30" t="s">
        <v>38</v>
      </c>
      <c r="AV1401" s="29">
        <f>_xll.qlInterestRateIndexFixingDate(IborIndex&amp;Tenor,AW1401,Trigger)</f>
        <v>49216</v>
      </c>
      <c r="AW1401" s="29">
        <f>_xll.qlCalendarAdvance(Calendar,AW1400,AU1401,"f",,Trigger)</f>
        <v>49220</v>
      </c>
      <c r="AX1401" s="29">
        <f>_xll.qlInterestRateIndexMaturity(IborIndex&amp;Tenor,AW1401,Trigger)</f>
        <v>49312</v>
      </c>
      <c r="AY1401" s="66">
        <f>_xll.qlIndexFixing($Z$5,AV1401,TRUE,Trigger)</f>
        <v>1.8598502385738045E-2</v>
      </c>
      <c r="AZ1401" s="66">
        <f>_xll.qlIndexFixing($BB$1,AV1401,TRUE,Trigger)</f>
        <v>1.8569722199278806E-2</v>
      </c>
      <c r="BA1401" s="188">
        <f t="shared" si="40"/>
        <v>0.28780186459239493</v>
      </c>
    </row>
    <row r="1402" spans="47:53" ht="11.25" customHeight="1" x14ac:dyDescent="0.25">
      <c r="AU1402" s="30" t="s">
        <v>38</v>
      </c>
      <c r="AV1402" s="29">
        <f>_xll.qlInterestRateIndexFixingDate(IborIndex&amp;Tenor,AW1402,Trigger)</f>
        <v>49223</v>
      </c>
      <c r="AW1402" s="29">
        <f>_xll.qlCalendarAdvance(Calendar,AW1401,AU1402,"f",,Trigger)</f>
        <v>49227</v>
      </c>
      <c r="AX1402" s="29">
        <f>_xll.qlInterestRateIndexMaturity(IborIndex&amp;Tenor,AW1402,Trigger)</f>
        <v>49319</v>
      </c>
      <c r="AY1402" s="66">
        <f>_xll.qlIndexFixing($Z$5,AV1402,TRUE,Trigger)</f>
        <v>1.8588702517941657E-2</v>
      </c>
      <c r="AZ1402" s="66">
        <f>_xll.qlIndexFixing($BB$1,AV1402,TRUE,Trigger)</f>
        <v>1.8555761356351012E-2</v>
      </c>
      <c r="BA1402" s="188">
        <f t="shared" si="40"/>
        <v>0.32941161590645252</v>
      </c>
    </row>
    <row r="1403" spans="47:53" ht="11.25" customHeight="1" x14ac:dyDescent="0.25">
      <c r="AU1403" s="30" t="s">
        <v>38</v>
      </c>
      <c r="AV1403" s="29">
        <f>_xll.qlInterestRateIndexFixingDate(IborIndex&amp;Tenor,AW1403,Trigger)</f>
        <v>49230</v>
      </c>
      <c r="AW1403" s="29">
        <f>_xll.qlCalendarAdvance(Calendar,AW1402,AU1403,"f",,Trigger)</f>
        <v>49234</v>
      </c>
      <c r="AX1403" s="29">
        <f>_xll.qlInterestRateIndexMaturity(IborIndex&amp;Tenor,AW1403,Trigger)</f>
        <v>49326</v>
      </c>
      <c r="AY1403" s="66">
        <f>_xll.qlIndexFixing($Z$5,AV1403,TRUE,Trigger)</f>
        <v>1.8578637223069301E-2</v>
      </c>
      <c r="AZ1403" s="66">
        <f>_xll.qlIndexFixing($BB$1,AV1403,TRUE,Trigger)</f>
        <v>1.8541762300600746E-2</v>
      </c>
      <c r="BA1403" s="188">
        <f t="shared" si="40"/>
        <v>0.36874922468555643</v>
      </c>
    </row>
    <row r="1404" spans="47:53" ht="11.25" customHeight="1" x14ac:dyDescent="0.25">
      <c r="AU1404" s="30" t="s">
        <v>38</v>
      </c>
      <c r="AV1404" s="29">
        <f>_xll.qlInterestRateIndexFixingDate(IborIndex&amp;Tenor,AW1404,Trigger)</f>
        <v>49237</v>
      </c>
      <c r="AW1404" s="29">
        <f>_xll.qlCalendarAdvance(Calendar,AW1403,AU1404,"f",,Trigger)</f>
        <v>49241</v>
      </c>
      <c r="AX1404" s="29">
        <f>_xll.qlInterestRateIndexMaturity(IborIndex&amp;Tenor,AW1404,Trigger)</f>
        <v>49333</v>
      </c>
      <c r="AY1404" s="66">
        <f>_xll.qlIndexFixing($Z$5,AV1404,TRUE,Trigger)</f>
        <v>1.8568305653948205E-2</v>
      </c>
      <c r="AZ1404" s="66">
        <f>_xll.qlIndexFixing($BB$1,AV1404,TRUE,Trigger)</f>
        <v>1.8527725032435511E-2</v>
      </c>
      <c r="BA1404" s="188">
        <f t="shared" si="40"/>
        <v>0.40580621512693871</v>
      </c>
    </row>
    <row r="1405" spans="47:53" ht="11.25" customHeight="1" x14ac:dyDescent="0.25">
      <c r="AU1405" s="30" t="s">
        <v>38</v>
      </c>
      <c r="AV1405" s="29">
        <f>_xll.qlInterestRateIndexFixingDate(IborIndex&amp;Tenor,AW1405,Trigger)</f>
        <v>49244</v>
      </c>
      <c r="AW1405" s="29">
        <f>_xll.qlCalendarAdvance(Calendar,AW1404,AU1405,"f",,Trigger)</f>
        <v>49248</v>
      </c>
      <c r="AX1405" s="29">
        <f>_xll.qlInterestRateIndexMaturity(IborIndex&amp;Tenor,AW1405,Trigger)</f>
        <v>49340</v>
      </c>
      <c r="AY1405" s="66">
        <f>_xll.qlIndexFixing($Z$5,AV1405,TRUE,Trigger)</f>
        <v>1.855770696347251E-2</v>
      </c>
      <c r="AZ1405" s="66">
        <f>_xll.qlIndexFixing($BB$1,AV1405,TRUE,Trigger)</f>
        <v>1.851364955226454E-2</v>
      </c>
      <c r="BA1405" s="188">
        <f t="shared" si="40"/>
        <v>0.44057411207970576</v>
      </c>
    </row>
    <row r="1406" spans="47:53" ht="11.25" customHeight="1" x14ac:dyDescent="0.25">
      <c r="AU1406" s="30" t="s">
        <v>38</v>
      </c>
      <c r="AV1406" s="29">
        <f>_xll.qlInterestRateIndexFixingDate(IborIndex&amp;Tenor,AW1406,Trigger)</f>
        <v>49251</v>
      </c>
      <c r="AW1406" s="29">
        <f>_xll.qlCalendarAdvance(Calendar,AW1405,AU1406,"f",,Trigger)</f>
        <v>49255</v>
      </c>
      <c r="AX1406" s="29">
        <f>_xll.qlInterestRateIndexMaturity(IborIndex&amp;Tenor,AW1406,Trigger)</f>
        <v>49347</v>
      </c>
      <c r="AY1406" s="66">
        <f>_xll.qlIndexFixing($Z$5,AV1406,TRUE,Trigger)</f>
        <v>1.8546840304597172E-2</v>
      </c>
      <c r="AZ1406" s="66">
        <f>_xll.qlIndexFixing($BB$1,AV1406,TRUE,Trigger)</f>
        <v>1.8499535860500547E-2</v>
      </c>
      <c r="BA1406" s="188">
        <f t="shared" si="40"/>
        <v>0.47304444096625542</v>
      </c>
    </row>
    <row r="1407" spans="47:53" ht="11.25" customHeight="1" x14ac:dyDescent="0.25">
      <c r="AU1407" s="30" t="s">
        <v>38</v>
      </c>
      <c r="AV1407" s="29">
        <f>_xll.qlInterestRateIndexFixingDate(IborIndex&amp;Tenor,AW1407,Trigger)</f>
        <v>49258</v>
      </c>
      <c r="AW1407" s="29">
        <f>_xll.qlCalendarAdvance(Calendar,AW1406,AU1407,"f",,Trigger)</f>
        <v>49262</v>
      </c>
      <c r="AX1407" s="29">
        <f>_xll.qlInterestRateIndexMaturity(IborIndex&amp;Tenor,AW1407,Trigger)</f>
        <v>49354</v>
      </c>
      <c r="AY1407" s="66">
        <f>_xll.qlIndexFixing($Z$5,AV1407,TRUE,Trigger)</f>
        <v>1.8535704830342312E-2</v>
      </c>
      <c r="AZ1407" s="66">
        <f>_xll.qlIndexFixing($BB$1,AV1407,TRUE,Trigger)</f>
        <v>1.8485383957552774E-2</v>
      </c>
      <c r="BA1407" s="188">
        <f t="shared" si="40"/>
        <v>0.50320872789538096</v>
      </c>
    </row>
    <row r="1408" spans="47:53" ht="11.25" customHeight="1" x14ac:dyDescent="0.25">
      <c r="AU1408" s="30" t="s">
        <v>38</v>
      </c>
      <c r="AV1408" s="29">
        <f>_xll.qlInterestRateIndexFixingDate(IborIndex&amp;Tenor,AW1408,Trigger)</f>
        <v>49265</v>
      </c>
      <c r="AW1408" s="29">
        <f>_xll.qlCalendarAdvance(Calendar,AW1407,AU1408,"f",,Trigger)</f>
        <v>49269</v>
      </c>
      <c r="AX1408" s="29">
        <f>_xll.qlInterestRateIndexMaturity(IborIndex&amp;Tenor,AW1408,Trigger)</f>
        <v>49361</v>
      </c>
      <c r="AY1408" s="66">
        <f>_xll.qlIndexFixing($Z$5,AV1408,TRUE,Trigger)</f>
        <v>1.8524299693793218E-2</v>
      </c>
      <c r="AZ1408" s="66">
        <f>_xll.qlIndexFixing($BB$1,AV1408,TRUE,Trigger)</f>
        <v>1.8471193843835672E-2</v>
      </c>
      <c r="BA1408" s="188">
        <f t="shared" si="40"/>
        <v>0.53105849957546525</v>
      </c>
    </row>
    <row r="1409" spans="47:53" ht="11.25" customHeight="1" x14ac:dyDescent="0.25">
      <c r="AU1409" s="30" t="s">
        <v>38</v>
      </c>
      <c r="AV1409" s="29">
        <f>_xll.qlInterestRateIndexFixingDate(IborIndex&amp;Tenor,AW1409,Trigger)</f>
        <v>49272</v>
      </c>
      <c r="AW1409" s="29">
        <f>_xll.qlCalendarAdvance(Calendar,AW1408,AU1409,"f",,Trigger)</f>
        <v>49276</v>
      </c>
      <c r="AX1409" s="29">
        <f>_xll.qlInterestRateIndexMaturity(IborIndex&amp;Tenor,AW1409,Trigger)</f>
        <v>49368</v>
      </c>
      <c r="AY1409" s="66">
        <f>_xll.qlIndexFixing($Z$5,AV1409,TRUE,Trigger)</f>
        <v>1.8512624048099474E-2</v>
      </c>
      <c r="AZ1409" s="66">
        <f>_xll.qlIndexFixing($BB$1,AV1409,TRUE,Trigger)</f>
        <v>1.8456965519761948E-2</v>
      </c>
      <c r="BA1409" s="188">
        <f t="shared" si="40"/>
        <v>0.55658528337526603</v>
      </c>
    </row>
    <row r="1410" spans="47:53" ht="11.25" customHeight="1" x14ac:dyDescent="0.25">
      <c r="AU1410" s="30" t="s">
        <v>38</v>
      </c>
      <c r="AV1410" s="29">
        <f>_xll.qlInterestRateIndexFixingDate(IborIndex&amp;Tenor,AW1410,Trigger)</f>
        <v>49279</v>
      </c>
      <c r="AW1410" s="29">
        <f>_xll.qlCalendarAdvance(Calendar,AW1409,AU1410,"f",,Trigger)</f>
        <v>49283</v>
      </c>
      <c r="AX1410" s="29">
        <f>_xll.qlInterestRateIndexMaturity(IborIndex&amp;Tenor,AW1410,Trigger)</f>
        <v>49373</v>
      </c>
      <c r="AY1410" s="66">
        <f>_xll.qlIndexFixing($Z$5,AV1410,TRUE,Trigger)</f>
        <v>1.850153521183362E-2</v>
      </c>
      <c r="AZ1410" s="66">
        <f>_xll.qlIndexFixing($BB$1,AV1410,TRUE,Trigger)</f>
        <v>1.8443807733173223E-2</v>
      </c>
      <c r="BA1410" s="188">
        <f t="shared" si="40"/>
        <v>0.57727478660396514</v>
      </c>
    </row>
    <row r="1411" spans="47:53" ht="11.25" customHeight="1" x14ac:dyDescent="0.25">
      <c r="AU1411" s="30" t="s">
        <v>38</v>
      </c>
      <c r="AV1411" s="29">
        <f>_xll.qlInterestRateIndexFixingDate(IborIndex&amp;Tenor,AW1411,Trigger)</f>
        <v>49286</v>
      </c>
      <c r="AW1411" s="29">
        <f>_xll.qlCalendarAdvance(Calendar,AW1410,AU1411,"f",,Trigger)</f>
        <v>49290</v>
      </c>
      <c r="AX1411" s="29">
        <f>_xll.qlInterestRateIndexMaturity(IborIndex&amp;Tenor,AW1411,Trigger)</f>
        <v>49380</v>
      </c>
      <c r="AY1411" s="66">
        <f>_xll.qlIndexFixing($Z$5,AV1411,TRUE,Trigger)</f>
        <v>1.8489356456653283E-2</v>
      </c>
      <c r="AZ1411" s="66">
        <f>_xll.qlIndexFixing($BB$1,AV1411,TRUE,Trigger)</f>
        <v>1.8429509909248409E-2</v>
      </c>
      <c r="BA1411" s="188">
        <f t="shared" ref="BA1411:BA1474" si="41">(AY1411-AZ1411)*10000</f>
        <v>0.59846547404873718</v>
      </c>
    </row>
    <row r="1412" spans="47:53" ht="11.25" customHeight="1" x14ac:dyDescent="0.25">
      <c r="AU1412" s="30" t="s">
        <v>38</v>
      </c>
      <c r="AV1412" s="29">
        <f>_xll.qlInterestRateIndexFixingDate(IborIndex&amp;Tenor,AW1412,Trigger)</f>
        <v>49293</v>
      </c>
      <c r="AW1412" s="29">
        <f>_xll.qlCalendarAdvance(Calendar,AW1411,AU1412,"f",,Trigger)</f>
        <v>49297</v>
      </c>
      <c r="AX1412" s="29">
        <f>_xll.qlInterestRateIndexMaturity(IborIndex&amp;Tenor,AW1412,Trigger)</f>
        <v>49387</v>
      </c>
      <c r="AY1412" s="66">
        <f>_xll.qlIndexFixing($Z$5,AV1412,TRUE,Trigger)</f>
        <v>1.8476904800242444E-2</v>
      </c>
      <c r="AZ1412" s="66">
        <f>_xll.qlIndexFixing($BB$1,AV1412,TRUE,Trigger)</f>
        <v>1.8415173878927327E-2</v>
      </c>
      <c r="BA1412" s="188">
        <f t="shared" si="41"/>
        <v>0.61730921315117371</v>
      </c>
    </row>
    <row r="1413" spans="47:53" ht="11.25" customHeight="1" x14ac:dyDescent="0.25">
      <c r="AU1413" s="30" t="s">
        <v>38</v>
      </c>
      <c r="AV1413" s="29">
        <f>_xll.qlInterestRateIndexFixingDate(IborIndex&amp;Tenor,AW1413,Trigger)</f>
        <v>49299</v>
      </c>
      <c r="AW1413" s="29">
        <f>_xll.qlCalendarAdvance(Calendar,AW1412,AU1413,"f",,Trigger)</f>
        <v>49305</v>
      </c>
      <c r="AX1413" s="29">
        <f>_xll.qlInterestRateIndexMaturity(IborIndex&amp;Tenor,AW1413,Trigger)</f>
        <v>49395</v>
      </c>
      <c r="AY1413" s="66">
        <f>_xll.qlIndexFixing($Z$5,AV1413,TRUE,Trigger)</f>
        <v>1.846233908503514E-2</v>
      </c>
      <c r="AZ1413" s="66">
        <f>_xll.qlIndexFixing($BB$1,AV1413,TRUE,Trigger)</f>
        <v>1.8398743061457168E-2</v>
      </c>
      <c r="BA1413" s="188">
        <f t="shared" si="41"/>
        <v>0.63596023577972005</v>
      </c>
    </row>
    <row r="1414" spans="47:53" ht="11.25" customHeight="1" x14ac:dyDescent="0.25">
      <c r="AU1414" s="30" t="s">
        <v>38</v>
      </c>
      <c r="AV1414" s="29">
        <f>_xll.qlInterestRateIndexFixingDate(IborIndex&amp;Tenor,AW1414,Trigger)</f>
        <v>49307</v>
      </c>
      <c r="AW1414" s="29">
        <f>_xll.qlCalendarAdvance(Calendar,AW1413,AU1414,"f",,Trigger)</f>
        <v>49312</v>
      </c>
      <c r="AX1414" s="29">
        <f>_xll.qlInterestRateIndexMaturity(IborIndex&amp;Tenor,AW1414,Trigger)</f>
        <v>49402</v>
      </c>
      <c r="AY1414" s="66">
        <f>_xll.qlIndexFixing($Z$5,AV1414,TRUE,Trigger)</f>
        <v>1.8449299789688567E-2</v>
      </c>
      <c r="AZ1414" s="66">
        <f>_xll.qlIndexFixing($BB$1,AV1414,TRUE,Trigger)</f>
        <v>1.8384325161663995E-2</v>
      </c>
      <c r="BA1414" s="188">
        <f t="shared" si="41"/>
        <v>0.64974628024572212</v>
      </c>
    </row>
    <row r="1415" spans="47:53" ht="11.25" customHeight="1" x14ac:dyDescent="0.25">
      <c r="AU1415" s="30" t="s">
        <v>38</v>
      </c>
      <c r="AV1415" s="29">
        <f>_xll.qlInterestRateIndexFixingDate(IborIndex&amp;Tenor,AW1415,Trigger)</f>
        <v>49317</v>
      </c>
      <c r="AW1415" s="29">
        <f>_xll.qlCalendarAdvance(Calendar,AW1414,AU1415,"f",,Trigger)</f>
        <v>49319</v>
      </c>
      <c r="AX1415" s="29">
        <f>_xll.qlInterestRateIndexMaturity(IborIndex&amp;Tenor,AW1415,Trigger)</f>
        <v>49409</v>
      </c>
      <c r="AY1415" s="66">
        <f>_xll.qlIndexFixing($Z$5,AV1415,TRUE,Trigger)</f>
        <v>1.8435984932708926E-2</v>
      </c>
      <c r="AZ1415" s="66">
        <f>_xll.qlIndexFixing($BB$1,AV1415,TRUE,Trigger)</f>
        <v>1.8369869056764188E-2</v>
      </c>
      <c r="BA1415" s="188">
        <f t="shared" si="41"/>
        <v>0.66115875944738889</v>
      </c>
    </row>
    <row r="1416" spans="47:53" ht="11.25" customHeight="1" x14ac:dyDescent="0.25">
      <c r="AU1416" s="30" t="s">
        <v>38</v>
      </c>
      <c r="AV1416" s="29">
        <f>_xll.qlInterestRateIndexFixingDate(IborIndex&amp;Tenor,AW1416,Trigger)</f>
        <v>49324</v>
      </c>
      <c r="AW1416" s="29">
        <f>_xll.qlCalendarAdvance(Calendar,AW1415,AU1416,"f",,Trigger)</f>
        <v>49326</v>
      </c>
      <c r="AX1416" s="29">
        <f>_xll.qlInterestRateIndexMaturity(IborIndex&amp;Tenor,AW1416,Trigger)</f>
        <v>49416</v>
      </c>
      <c r="AY1416" s="66">
        <f>_xll.qlIndexFixing($Z$5,AV1416,TRUE,Trigger)</f>
        <v>1.842239366774745E-2</v>
      </c>
      <c r="AZ1416" s="66">
        <f>_xll.qlIndexFixing($BB$1,AV1416,TRUE,Trigger)</f>
        <v>1.8355374747171638E-2</v>
      </c>
      <c r="BA1416" s="188">
        <f t="shared" si="41"/>
        <v>0.67018920575812047</v>
      </c>
    </row>
    <row r="1417" spans="47:53" ht="11.25" customHeight="1" x14ac:dyDescent="0.25">
      <c r="AU1417" s="30" t="s">
        <v>38</v>
      </c>
      <c r="AV1417" s="29">
        <f>_xll.qlInterestRateIndexFixingDate(IborIndex&amp;Tenor,AW1417,Trigger)</f>
        <v>49331</v>
      </c>
      <c r="AW1417" s="29">
        <f>_xll.qlCalendarAdvance(Calendar,AW1416,AU1417,"f",,Trigger)</f>
        <v>49333</v>
      </c>
      <c r="AX1417" s="29">
        <f>_xll.qlInterestRateIndexMaturity(IborIndex&amp;Tenor,AW1417,Trigger)</f>
        <v>49423</v>
      </c>
      <c r="AY1417" s="66">
        <f>_xll.qlIndexFixing($Z$5,AV1417,TRUE,Trigger)</f>
        <v>1.8408525148518429E-2</v>
      </c>
      <c r="AZ1417" s="66">
        <f>_xll.qlIndexFixing($BB$1,AV1417,TRUE,Trigger)</f>
        <v>1.8340842233296684E-2</v>
      </c>
      <c r="BA1417" s="188">
        <f t="shared" si="41"/>
        <v>0.67682915221745077</v>
      </c>
    </row>
    <row r="1418" spans="47:53" ht="11.25" customHeight="1" x14ac:dyDescent="0.25">
      <c r="AU1418" s="30" t="s">
        <v>38</v>
      </c>
      <c r="AV1418" s="29">
        <f>_xll.qlInterestRateIndexFixingDate(IborIndex&amp;Tenor,AW1418,Trigger)</f>
        <v>49338</v>
      </c>
      <c r="AW1418" s="29">
        <f>_xll.qlCalendarAdvance(Calendar,AW1417,AU1418,"f",,Trigger)</f>
        <v>49340</v>
      </c>
      <c r="AX1418" s="29">
        <f>_xll.qlInterestRateIndexMaturity(IborIndex&amp;Tenor,AW1418,Trigger)</f>
        <v>49429</v>
      </c>
      <c r="AY1418" s="66">
        <f>_xll.qlIndexFixing($Z$5,AV1418,TRUE,Trigger)</f>
        <v>1.8394971437204363E-2</v>
      </c>
      <c r="AZ1418" s="66">
        <f>_xll.qlIndexFixing($BB$1,AV1418,TRUE,Trigger)</f>
        <v>1.8326853575100183E-2</v>
      </c>
      <c r="BA1418" s="188">
        <f t="shared" si="41"/>
        <v>0.68117862104179194</v>
      </c>
    </row>
    <row r="1419" spans="47:53" ht="11.25" customHeight="1" x14ac:dyDescent="0.25">
      <c r="AU1419" s="30" t="s">
        <v>38</v>
      </c>
      <c r="AV1419" s="29">
        <f>_xll.qlInterestRateIndexFixingDate(IborIndex&amp;Tenor,AW1419,Trigger)</f>
        <v>49345</v>
      </c>
      <c r="AW1419" s="29">
        <f>_xll.qlCalendarAdvance(Calendar,AW1418,AU1419,"f",,Trigger)</f>
        <v>49347</v>
      </c>
      <c r="AX1419" s="29">
        <f>_xll.qlInterestRateIndexMaturity(IborIndex&amp;Tenor,AW1419,Trigger)</f>
        <v>49436</v>
      </c>
      <c r="AY1419" s="66">
        <f>_xll.qlIndexFixing($Z$5,AV1419,TRUE,Trigger)</f>
        <v>1.8380566686877885E-2</v>
      </c>
      <c r="AZ1419" s="66">
        <f>_xll.qlIndexFixing($BB$1,AV1419,TRUE,Trigger)</f>
        <v>1.8312248124271194E-2</v>
      </c>
      <c r="BA1419" s="188">
        <f t="shared" si="41"/>
        <v>0.68318562606691646</v>
      </c>
    </row>
    <row r="1420" spans="47:53" ht="11.25" customHeight="1" x14ac:dyDescent="0.25">
      <c r="AU1420" s="30" t="s">
        <v>38</v>
      </c>
      <c r="AV1420" s="29">
        <f>_xll.qlInterestRateIndexFixingDate(IborIndex&amp;Tenor,AW1420,Trigger)</f>
        <v>49352</v>
      </c>
      <c r="AW1420" s="29">
        <f>_xll.qlCalendarAdvance(Calendar,AW1419,AU1420,"f",,Trigger)</f>
        <v>49354</v>
      </c>
      <c r="AX1420" s="29">
        <f>_xll.qlInterestRateIndexMaturity(IborIndex&amp;Tenor,AW1420,Trigger)</f>
        <v>49443</v>
      </c>
      <c r="AY1420" s="66">
        <f>_xll.qlIndexFixing($Z$5,AV1420,TRUE,Trigger)</f>
        <v>1.836588221794358E-2</v>
      </c>
      <c r="AZ1420" s="66">
        <f>_xll.qlIndexFixing($BB$1,AV1420,TRUE,Trigger)</f>
        <v>1.8297604471728054E-2</v>
      </c>
      <c r="BA1420" s="188">
        <f t="shared" si="41"/>
        <v>0.68277746215525403</v>
      </c>
    </row>
    <row r="1421" spans="47:53" ht="11.25" customHeight="1" x14ac:dyDescent="0.25">
      <c r="AU1421" s="30" t="s">
        <v>38</v>
      </c>
      <c r="AV1421" s="29">
        <f>_xll.qlInterestRateIndexFixingDate(IborIndex&amp;Tenor,AW1421,Trigger)</f>
        <v>49359</v>
      </c>
      <c r="AW1421" s="29">
        <f>_xll.qlCalendarAdvance(Calendar,AW1420,AU1421,"f",,Trigger)</f>
        <v>49361</v>
      </c>
      <c r="AX1421" s="29">
        <f>_xll.qlInterestRateIndexMaturity(IborIndex&amp;Tenor,AW1421,Trigger)</f>
        <v>49450</v>
      </c>
      <c r="AY1421" s="66">
        <f>_xll.qlIndexFixing($Z$5,AV1421,TRUE,Trigger)</f>
        <v>1.8350917184400423E-2</v>
      </c>
      <c r="AZ1421" s="66">
        <f>_xll.qlIndexFixing($BB$1,AV1421,TRUE,Trigger)</f>
        <v>1.8282922617883016E-2</v>
      </c>
      <c r="BA1421" s="188">
        <f t="shared" si="41"/>
        <v>0.67994566517407673</v>
      </c>
    </row>
    <row r="1422" spans="47:53" ht="11.25" customHeight="1" x14ac:dyDescent="0.25">
      <c r="AU1422" s="30" t="s">
        <v>38</v>
      </c>
      <c r="AV1422" s="29">
        <f>_xll.qlInterestRateIndexFixingDate(IborIndex&amp;Tenor,AW1422,Trigger)</f>
        <v>49366</v>
      </c>
      <c r="AW1422" s="29">
        <f>_xll.qlCalendarAdvance(Calendar,AW1421,AU1422,"f",,Trigger)</f>
        <v>49368</v>
      </c>
      <c r="AX1422" s="29">
        <f>_xll.qlInterestRateIndexMaturity(IborIndex&amp;Tenor,AW1422,Trigger)</f>
        <v>49460</v>
      </c>
      <c r="AY1422" s="66">
        <f>_xll.qlIndexFixing($Z$5,AV1422,TRUE,Trigger)</f>
        <v>1.8333634769272356E-2</v>
      </c>
      <c r="AZ1422" s="66">
        <f>_xll.qlIndexFixing($BB$1,AV1422,TRUE,Trigger)</f>
        <v>1.8266413661825007E-2</v>
      </c>
      <c r="BA1422" s="188">
        <f t="shared" si="41"/>
        <v>0.67221107447348882</v>
      </c>
    </row>
    <row r="1423" spans="47:53" ht="11.25" customHeight="1" x14ac:dyDescent="0.25">
      <c r="AU1423" s="30" t="s">
        <v>38</v>
      </c>
      <c r="AV1423" s="29">
        <f>_xll.qlInterestRateIndexFixingDate(IborIndex&amp;Tenor,AW1423,Trigger)</f>
        <v>49373</v>
      </c>
      <c r="AW1423" s="29">
        <f>_xll.qlCalendarAdvance(Calendar,AW1422,AU1423,"f",,Trigger)</f>
        <v>49375</v>
      </c>
      <c r="AX1423" s="29">
        <f>_xll.qlInterestRateIndexMaturity(IborIndex&amp;Tenor,AW1423,Trigger)</f>
        <v>49467</v>
      </c>
      <c r="AY1423" s="66">
        <f>_xll.qlIndexFixing($Z$5,AV1423,TRUE,Trigger)</f>
        <v>1.8318042708307392E-2</v>
      </c>
      <c r="AZ1423" s="66">
        <f>_xll.qlIndexFixing($BB$1,AV1423,TRUE,Trigger)</f>
        <v>1.8251644979140384E-2</v>
      </c>
      <c r="BA1423" s="188">
        <f t="shared" si="41"/>
        <v>0.66397729167007313</v>
      </c>
    </row>
    <row r="1424" spans="47:53" ht="11.25" customHeight="1" x14ac:dyDescent="0.25">
      <c r="AU1424" s="30" t="s">
        <v>38</v>
      </c>
      <c r="AV1424" s="29">
        <f>_xll.qlInterestRateIndexFixingDate(IborIndex&amp;Tenor,AW1424,Trigger)</f>
        <v>49380</v>
      </c>
      <c r="AW1424" s="29">
        <f>_xll.qlCalendarAdvance(Calendar,AW1423,AU1424,"f",,Trigger)</f>
        <v>49382</v>
      </c>
      <c r="AX1424" s="29">
        <f>_xll.qlInterestRateIndexMaturity(IborIndex&amp;Tenor,AW1424,Trigger)</f>
        <v>49474</v>
      </c>
      <c r="AY1424" s="66">
        <f>_xll.qlIndexFixing($Z$5,AV1424,TRUE,Trigger)</f>
        <v>1.8302167322849869E-2</v>
      </c>
      <c r="AZ1424" s="66">
        <f>_xll.qlIndexFixing($BB$1,AV1424,TRUE,Trigger)</f>
        <v>1.8236838092506195E-2</v>
      </c>
      <c r="BA1424" s="188">
        <f t="shared" si="41"/>
        <v>0.65329230343674083</v>
      </c>
    </row>
    <row r="1425" spans="47:53" ht="11.25" customHeight="1" x14ac:dyDescent="0.25">
      <c r="AU1425" s="30" t="s">
        <v>38</v>
      </c>
      <c r="AV1425" s="29">
        <f>_xll.qlInterestRateIndexFixingDate(IborIndex&amp;Tenor,AW1425,Trigger)</f>
        <v>49387</v>
      </c>
      <c r="AW1425" s="29">
        <f>_xll.qlCalendarAdvance(Calendar,AW1424,AU1425,"f",,Trigger)</f>
        <v>49389</v>
      </c>
      <c r="AX1425" s="29">
        <f>_xll.qlInterestRateIndexMaturity(IborIndex&amp;Tenor,AW1425,Trigger)</f>
        <v>49481</v>
      </c>
      <c r="AY1425" s="66">
        <f>_xll.qlIndexFixing($Z$5,AV1425,TRUE,Trigger)</f>
        <v>1.8286007767180635E-2</v>
      </c>
      <c r="AZ1425" s="66">
        <f>_xll.qlIndexFixing($BB$1,AV1425,TRUE,Trigger)</f>
        <v>1.8221993002356E-2</v>
      </c>
      <c r="BA1425" s="188">
        <f t="shared" si="41"/>
        <v>0.64014764824635306</v>
      </c>
    </row>
    <row r="1426" spans="47:53" ht="11.25" customHeight="1" x14ac:dyDescent="0.25">
      <c r="AU1426" s="30" t="s">
        <v>38</v>
      </c>
      <c r="AV1426" s="29">
        <f>_xll.qlInterestRateIndexFixingDate(IborIndex&amp;Tenor,AW1426,Trigger)</f>
        <v>49390</v>
      </c>
      <c r="AW1426" s="29">
        <f>_xll.qlCalendarAdvance(Calendar,AW1425,AU1426,"f",,Trigger)</f>
        <v>49396</v>
      </c>
      <c r="AX1426" s="29">
        <f>_xll.qlInterestRateIndexMaturity(IborIndex&amp;Tenor,AW1426,Trigger)</f>
        <v>49488</v>
      </c>
      <c r="AY1426" s="66">
        <f>_xll.qlIndexFixing($Z$5,AV1426,TRUE,Trigger)</f>
        <v>1.8269563195663086E-2</v>
      </c>
      <c r="AZ1426" s="66">
        <f>_xll.qlIndexFixing($BB$1,AV1426,TRUE,Trigger)</f>
        <v>1.820710970912337E-2</v>
      </c>
      <c r="BA1426" s="188">
        <f t="shared" si="41"/>
        <v>0.62453486539715275</v>
      </c>
    </row>
    <row r="1427" spans="47:53" ht="11.25" customHeight="1" x14ac:dyDescent="0.25">
      <c r="AU1427" s="30" t="s">
        <v>38</v>
      </c>
      <c r="AV1427" s="29">
        <f>_xll.qlInterestRateIndexFixingDate(IborIndex&amp;Tenor,AW1427,Trigger)</f>
        <v>49401</v>
      </c>
      <c r="AW1427" s="29">
        <f>_xll.qlCalendarAdvance(Calendar,AW1426,AU1427,"f",,Trigger)</f>
        <v>49403</v>
      </c>
      <c r="AX1427" s="29">
        <f>_xll.qlInterestRateIndexMaturity(IborIndex&amp;Tenor,AW1427,Trigger)</f>
        <v>49494</v>
      </c>
      <c r="AY1427" s="66">
        <f>_xll.qlIndexFixing($Z$5,AV1427,TRUE,Trigger)</f>
        <v>1.8253619840725502E-2</v>
      </c>
      <c r="AZ1427" s="66">
        <f>_xll.qlIndexFixing($BB$1,AV1427,TRUE,Trigger)</f>
        <v>1.8192802258452372E-2</v>
      </c>
      <c r="BA1427" s="188">
        <f t="shared" si="41"/>
        <v>0.60817582273130222</v>
      </c>
    </row>
    <row r="1428" spans="47:53" ht="11.25" customHeight="1" x14ac:dyDescent="0.25">
      <c r="AU1428" s="30" t="s">
        <v>38</v>
      </c>
      <c r="AV1428" s="29">
        <f>_xll.qlInterestRateIndexFixingDate(IborIndex&amp;Tenor,AW1428,Trigger)</f>
        <v>49408</v>
      </c>
      <c r="AW1428" s="29">
        <f>_xll.qlCalendarAdvance(Calendar,AW1427,AU1428,"f",,Trigger)</f>
        <v>49410</v>
      </c>
      <c r="AX1428" s="29">
        <f>_xll.qlInterestRateIndexMaturity(IborIndex&amp;Tenor,AW1428,Trigger)</f>
        <v>49501</v>
      </c>
      <c r="AY1428" s="66">
        <f>_xll.qlIndexFixing($Z$5,AV1428,TRUE,Trigger)</f>
        <v>1.8236624199334563E-2</v>
      </c>
      <c r="AZ1428" s="66">
        <f>_xll.qlIndexFixing($BB$1,AV1428,TRUE,Trigger)</f>
        <v>1.817784604284748E-2</v>
      </c>
      <c r="BA1428" s="188">
        <f t="shared" si="41"/>
        <v>0.58778156487082622</v>
      </c>
    </row>
    <row r="1429" spans="47:53" ht="11.25" customHeight="1" x14ac:dyDescent="0.25">
      <c r="AU1429" s="30" t="s">
        <v>38</v>
      </c>
      <c r="AV1429" s="29">
        <f>_xll.qlInterestRateIndexFixingDate(IborIndex&amp;Tenor,AW1429,Trigger)</f>
        <v>49415</v>
      </c>
      <c r="AW1429" s="29">
        <f>_xll.qlCalendarAdvance(Calendar,AW1428,AU1429,"f",,Trigger)</f>
        <v>49417</v>
      </c>
      <c r="AX1429" s="29">
        <f>_xll.qlInterestRateIndexMaturity(IborIndex&amp;Tenor,AW1429,Trigger)</f>
        <v>49508</v>
      </c>
      <c r="AY1429" s="66">
        <f>_xll.qlIndexFixing($Z$5,AV1429,TRUE,Trigger)</f>
        <v>1.8219341079729202E-2</v>
      </c>
      <c r="AZ1429" s="66">
        <f>_xll.qlIndexFixing($BB$1,AV1429,TRUE,Trigger)</f>
        <v>1.8162851626737853E-2</v>
      </c>
      <c r="BA1429" s="188">
        <f t="shared" si="41"/>
        <v>0.56489452991349132</v>
      </c>
    </row>
    <row r="1430" spans="47:53" ht="11.25" customHeight="1" x14ac:dyDescent="0.25">
      <c r="AU1430" s="30" t="s">
        <v>38</v>
      </c>
      <c r="AV1430" s="29">
        <f>_xll.qlInterestRateIndexFixingDate(IborIndex&amp;Tenor,AW1430,Trigger)</f>
        <v>49422</v>
      </c>
      <c r="AW1430" s="29">
        <f>_xll.qlCalendarAdvance(Calendar,AW1429,AU1430,"f",,Trigger)</f>
        <v>49424</v>
      </c>
      <c r="AX1430" s="29">
        <f>_xll.qlInterestRateIndexMaturity(IborIndex&amp;Tenor,AW1430,Trigger)</f>
        <v>49515</v>
      </c>
      <c r="AY1430" s="66">
        <f>_xll.qlIndexFixing($Z$5,AV1430,TRUE,Trigger)</f>
        <v>1.8201769636574189E-2</v>
      </c>
      <c r="AZ1430" s="66">
        <f>_xll.qlIndexFixing($BB$1,AV1430,TRUE,Trigger)</f>
        <v>1.8147819010560062E-2</v>
      </c>
      <c r="BA1430" s="188">
        <f t="shared" si="41"/>
        <v>0.53950626014126479</v>
      </c>
    </row>
    <row r="1431" spans="47:53" ht="11.25" customHeight="1" x14ac:dyDescent="0.25">
      <c r="AU1431" s="30" t="s">
        <v>38</v>
      </c>
      <c r="AV1431" s="29">
        <f>_xll.qlInterestRateIndexFixingDate(IborIndex&amp;Tenor,AW1431,Trigger)</f>
        <v>49426</v>
      </c>
      <c r="AW1431" s="29">
        <f>_xll.qlCalendarAdvance(Calendar,AW1430,AU1431,"f",,Trigger)</f>
        <v>49431</v>
      </c>
      <c r="AX1431" s="29">
        <f>_xll.qlInterestRateIndexMaturity(IborIndex&amp;Tenor,AW1431,Trigger)</f>
        <v>49523</v>
      </c>
      <c r="AY1431" s="66">
        <f>_xll.qlIndexFixing($Z$5,AV1431,TRUE,Trigger)</f>
        <v>1.8183035508287926E-2</v>
      </c>
      <c r="AZ1431" s="66">
        <f>_xll.qlIndexFixing($BB$1,AV1431,TRUE,Trigger)</f>
        <v>1.8132120211950615E-2</v>
      </c>
      <c r="BA1431" s="188">
        <f t="shared" si="41"/>
        <v>0.50915296337310934</v>
      </c>
    </row>
    <row r="1432" spans="47:53" ht="11.25" customHeight="1" x14ac:dyDescent="0.25">
      <c r="AU1432" s="30" t="s">
        <v>38</v>
      </c>
      <c r="AV1432" s="29">
        <f>_xll.qlInterestRateIndexFixingDate(IborIndex&amp;Tenor,AW1432,Trigger)</f>
        <v>49436</v>
      </c>
      <c r="AW1432" s="29">
        <f>_xll.qlCalendarAdvance(Calendar,AW1431,AU1432,"f",,Trigger)</f>
        <v>49438</v>
      </c>
      <c r="AX1432" s="29">
        <f>_xll.qlInterestRateIndexMaturity(IborIndex&amp;Tenor,AW1432,Trigger)</f>
        <v>49530</v>
      </c>
      <c r="AY1432" s="66">
        <f>_xll.qlIndexFixing($Z$5,AV1432,TRUE,Trigger)</f>
        <v>1.8164863087534518E-2</v>
      </c>
      <c r="AZ1432" s="66">
        <f>_xll.qlIndexFixing($BB$1,AV1432,TRUE,Trigger)</f>
        <v>1.8117007709377783E-2</v>
      </c>
      <c r="BA1432" s="188">
        <f t="shared" si="41"/>
        <v>0.47855378156734518</v>
      </c>
    </row>
    <row r="1433" spans="47:53" ht="11.25" customHeight="1" x14ac:dyDescent="0.25">
      <c r="AU1433" s="30" t="s">
        <v>38</v>
      </c>
      <c r="AV1433" s="29">
        <f>_xll.qlInterestRateIndexFixingDate(IborIndex&amp;Tenor,AW1433,Trigger)</f>
        <v>49443</v>
      </c>
      <c r="AW1433" s="29">
        <f>_xll.qlCalendarAdvance(Calendar,AW1432,AU1433,"f",,Trigger)</f>
        <v>49445</v>
      </c>
      <c r="AX1433" s="29">
        <f>_xll.qlInterestRateIndexMaturity(IborIndex&amp;Tenor,AW1433,Trigger)</f>
        <v>49537</v>
      </c>
      <c r="AY1433" s="66">
        <f>_xll.qlIndexFixing($Z$5,AV1433,TRUE,Trigger)</f>
        <v>1.8146399733617459E-2</v>
      </c>
      <c r="AZ1433" s="66">
        <f>_xll.qlIndexFixing($BB$1,AV1433,TRUE,Trigger)</f>
        <v>1.8101857006786147E-2</v>
      </c>
      <c r="BA1433" s="188">
        <f t="shared" si="41"/>
        <v>0.44542726831311996</v>
      </c>
    </row>
    <row r="1434" spans="47:53" ht="11.25" customHeight="1" x14ac:dyDescent="0.25">
      <c r="AU1434" s="30" t="s">
        <v>38</v>
      </c>
      <c r="AV1434" s="29">
        <f>_xll.qlInterestRateIndexFixingDate(IborIndex&amp;Tenor,AW1434,Trigger)</f>
        <v>49450</v>
      </c>
      <c r="AW1434" s="29">
        <f>_xll.qlCalendarAdvance(Calendar,AW1433,AU1434,"f",,Trigger)</f>
        <v>49452</v>
      </c>
      <c r="AX1434" s="29">
        <f>_xll.qlInterestRateIndexMaturity(IborIndex&amp;Tenor,AW1434,Trigger)</f>
        <v>49544</v>
      </c>
      <c r="AY1434" s="66">
        <f>_xll.qlIndexFixing($Z$5,AV1434,TRUE,Trigger)</f>
        <v>1.8127644601520523E-2</v>
      </c>
      <c r="AZ1434" s="66">
        <f>_xll.qlIndexFixing($BB$1,AV1434,TRUE,Trigger)</f>
        <v>1.8086668104616229E-2</v>
      </c>
      <c r="BA1434" s="188">
        <f t="shared" si="41"/>
        <v>0.40976496904293613</v>
      </c>
    </row>
    <row r="1435" spans="47:53" ht="11.25" customHeight="1" x14ac:dyDescent="0.25">
      <c r="AU1435" s="30" t="s">
        <v>38</v>
      </c>
      <c r="AV1435" s="29">
        <f>_xll.qlInterestRateIndexFixingDate(IborIndex&amp;Tenor,AW1435,Trigger)</f>
        <v>49457</v>
      </c>
      <c r="AW1435" s="29">
        <f>_xll.qlCalendarAdvance(Calendar,AW1434,AU1435,"f",,Trigger)</f>
        <v>49459</v>
      </c>
      <c r="AX1435" s="29">
        <f>_xll.qlInterestRateIndexMaturity(IborIndex&amp;Tenor,AW1435,Trigger)</f>
        <v>49551</v>
      </c>
      <c r="AY1435" s="66">
        <f>_xll.qlIndexFixing($Z$5,AV1435,TRUE,Trigger)</f>
        <v>1.8108596846311761E-2</v>
      </c>
      <c r="AZ1435" s="66">
        <f>_xll.qlIndexFixing($BB$1,AV1435,TRUE,Trigger)</f>
        <v>1.807144100331376E-2</v>
      </c>
      <c r="BA1435" s="188">
        <f t="shared" si="41"/>
        <v>0.37155842998001787</v>
      </c>
    </row>
    <row r="1436" spans="47:53" ht="11.25" customHeight="1" x14ac:dyDescent="0.25">
      <c r="AU1436" s="30" t="s">
        <v>38</v>
      </c>
      <c r="AV1436" s="29">
        <f>_xll.qlInterestRateIndexFixingDate(IborIndex&amp;Tenor,AW1436,Trigger)</f>
        <v>49464</v>
      </c>
      <c r="AW1436" s="29">
        <f>_xll.qlCalendarAdvance(Calendar,AW1435,AU1436,"f",,Trigger)</f>
        <v>49466</v>
      </c>
      <c r="AX1436" s="29">
        <f>_xll.qlInterestRateIndexMaturity(IborIndex&amp;Tenor,AW1436,Trigger)</f>
        <v>49558</v>
      </c>
      <c r="AY1436" s="66">
        <f>_xll.qlIndexFixing($Z$5,AV1436,TRUE,Trigger)</f>
        <v>1.8089349107016314E-2</v>
      </c>
      <c r="AZ1436" s="66">
        <f>_xll.qlIndexFixing($BB$1,AV1436,TRUE,Trigger)</f>
        <v>1.8056175792366284E-2</v>
      </c>
      <c r="BA1436" s="188">
        <f t="shared" si="41"/>
        <v>0.33173314650029179</v>
      </c>
    </row>
    <row r="1437" spans="47:53" ht="11.25" customHeight="1" x14ac:dyDescent="0.25">
      <c r="AU1437" s="30" t="s">
        <v>38</v>
      </c>
      <c r="AV1437" s="29">
        <f>_xll.qlInterestRateIndexFixingDate(IborIndex&amp;Tenor,AW1437,Trigger)</f>
        <v>49471</v>
      </c>
      <c r="AW1437" s="29">
        <f>_xll.qlCalendarAdvance(Calendar,AW1436,AU1437,"f",,Trigger)</f>
        <v>49473</v>
      </c>
      <c r="AX1437" s="29">
        <f>_xll.qlInterestRateIndexMaturity(IborIndex&amp;Tenor,AW1437,Trigger)</f>
        <v>49565</v>
      </c>
      <c r="AY1437" s="66">
        <f>_xll.qlIndexFixing($Z$5,AV1437,TRUE,Trigger)</f>
        <v>1.8070661074800681E-2</v>
      </c>
      <c r="AZ1437" s="66">
        <f>_xll.qlIndexFixing($BB$1,AV1437,TRUE,Trigger)</f>
        <v>1.8040875503096823E-2</v>
      </c>
      <c r="BA1437" s="188">
        <f t="shared" si="41"/>
        <v>0.29785571703858787</v>
      </c>
    </row>
    <row r="1438" spans="47:53" ht="11.25" customHeight="1" x14ac:dyDescent="0.25">
      <c r="AU1438" s="30" t="s">
        <v>38</v>
      </c>
      <c r="AV1438" s="29">
        <f>_xll.qlInterestRateIndexFixingDate(IborIndex&amp;Tenor,AW1438,Trigger)</f>
        <v>49478</v>
      </c>
      <c r="AW1438" s="29">
        <f>_xll.qlCalendarAdvance(Calendar,AW1437,AU1438,"f",,Trigger)</f>
        <v>49480</v>
      </c>
      <c r="AX1438" s="29">
        <f>_xll.qlInterestRateIndexMaturity(IborIndex&amp;Tenor,AW1438,Trigger)</f>
        <v>49572</v>
      </c>
      <c r="AY1438" s="66">
        <f>_xll.qlIndexFixing($Z$5,AV1438,TRUE,Trigger)</f>
        <v>1.8052704438090081E-2</v>
      </c>
      <c r="AZ1438" s="66">
        <f>_xll.qlIndexFixing($BB$1,AV1438,TRUE,Trigger)</f>
        <v>1.8025546712131572E-2</v>
      </c>
      <c r="BA1438" s="188">
        <f t="shared" si="41"/>
        <v>0.27157725958508461</v>
      </c>
    </row>
    <row r="1439" spans="47:53" ht="11.25" customHeight="1" x14ac:dyDescent="0.25">
      <c r="AU1439" s="30" t="s">
        <v>38</v>
      </c>
      <c r="AV1439" s="29">
        <f>_xll.qlInterestRateIndexFixingDate(IborIndex&amp;Tenor,AW1439,Trigger)</f>
        <v>49485</v>
      </c>
      <c r="AW1439" s="29">
        <f>_xll.qlCalendarAdvance(Calendar,AW1438,AU1439,"f",,Trigger)</f>
        <v>49487</v>
      </c>
      <c r="AX1439" s="29">
        <f>_xll.qlInterestRateIndexMaturity(IborIndex&amp;Tenor,AW1439,Trigger)</f>
        <v>49579</v>
      </c>
      <c r="AY1439" s="66">
        <f>_xll.qlIndexFixing($Z$5,AV1439,TRUE,Trigger)</f>
        <v>1.8035485070592112E-2</v>
      </c>
      <c r="AZ1439" s="66">
        <f>_xll.qlIndexFixing($BB$1,AV1439,TRUE,Trigger)</f>
        <v>1.8010196207062765E-2</v>
      </c>
      <c r="BA1439" s="188">
        <f t="shared" si="41"/>
        <v>0.25288863529347033</v>
      </c>
    </row>
    <row r="1440" spans="47:53" ht="11.25" customHeight="1" x14ac:dyDescent="0.25">
      <c r="AU1440" s="30" t="s">
        <v>38</v>
      </c>
      <c r="AV1440" s="29">
        <f>_xll.qlInterestRateIndexFixingDate(IborIndex&amp;Tenor,AW1440,Trigger)</f>
        <v>49492</v>
      </c>
      <c r="AW1440" s="29">
        <f>_xll.qlCalendarAdvance(Calendar,AW1439,AU1440,"f",,Trigger)</f>
        <v>49494</v>
      </c>
      <c r="AX1440" s="29">
        <f>_xll.qlInterestRateIndexMaturity(IborIndex&amp;Tenor,AW1440,Trigger)</f>
        <v>49586</v>
      </c>
      <c r="AY1440" s="66">
        <f>_xll.qlIndexFixing($Z$5,AV1440,TRUE,Trigger)</f>
        <v>1.8019008860816466E-2</v>
      </c>
      <c r="AZ1440" s="66">
        <f>_xll.qlIndexFixing($BB$1,AV1440,TRUE,Trigger)</f>
        <v>1.7994830775382709E-2</v>
      </c>
      <c r="BA1440" s="188">
        <f t="shared" si="41"/>
        <v>0.24178085433756991</v>
      </c>
    </row>
    <row r="1441" spans="47:53" ht="11.25" customHeight="1" x14ac:dyDescent="0.25">
      <c r="AU1441" s="30" t="s">
        <v>38</v>
      </c>
      <c r="AV1441" s="29">
        <f>_xll.qlInterestRateIndexFixingDate(IborIndex&amp;Tenor,AW1441,Trigger)</f>
        <v>49499</v>
      </c>
      <c r="AW1441" s="29">
        <f>_xll.qlCalendarAdvance(Calendar,AW1440,AU1441,"f",,Trigger)</f>
        <v>49501</v>
      </c>
      <c r="AX1441" s="29">
        <f>_xll.qlInterestRateIndexMaturity(IborIndex&amp;Tenor,AW1441,Trigger)</f>
        <v>49593</v>
      </c>
      <c r="AY1441" s="66">
        <f>_xll.qlIndexFixing($Z$5,AV1441,TRUE,Trigger)</f>
        <v>1.8003281712087052E-2</v>
      </c>
      <c r="AZ1441" s="66">
        <f>_xll.qlIndexFixing($BB$1,AV1441,TRUE,Trigger)</f>
        <v>1.7979457204475968E-2</v>
      </c>
      <c r="BA1441" s="188">
        <f t="shared" si="41"/>
        <v>0.23824507611083789</v>
      </c>
    </row>
    <row r="1442" spans="47:53" ht="11.25" customHeight="1" x14ac:dyDescent="0.25">
      <c r="AU1442" s="30" t="s">
        <v>38</v>
      </c>
      <c r="AV1442" s="29">
        <f>_xll.qlInterestRateIndexFixingDate(IborIndex&amp;Tenor,AW1442,Trigger)</f>
        <v>49506</v>
      </c>
      <c r="AW1442" s="29">
        <f>_xll.qlCalendarAdvance(Calendar,AW1441,AU1442,"f",,Trigger)</f>
        <v>49508</v>
      </c>
      <c r="AX1442" s="29">
        <f>_xll.qlInterestRateIndexMaturity(IborIndex&amp;Tenor,AW1442,Trigger)</f>
        <v>49600</v>
      </c>
      <c r="AY1442" s="66">
        <f>_xll.qlIndexFixing($Z$5,AV1442,TRUE,Trigger)</f>
        <v>1.7988309542550714E-2</v>
      </c>
      <c r="AZ1442" s="66">
        <f>_xll.qlIndexFixing($BB$1,AV1442,TRUE,Trigger)</f>
        <v>1.7964082281618499E-2</v>
      </c>
      <c r="BA1442" s="188">
        <f t="shared" si="41"/>
        <v>0.24227260932215</v>
      </c>
    </row>
    <row r="1443" spans="47:53" ht="11.25" customHeight="1" x14ac:dyDescent="0.25">
      <c r="AU1443" s="30" t="s">
        <v>38</v>
      </c>
      <c r="AV1443" s="29">
        <f>_xll.qlInterestRateIndexFixingDate(IborIndex&amp;Tenor,AW1443,Trigger)</f>
        <v>49513</v>
      </c>
      <c r="AW1443" s="29">
        <f>_xll.qlCalendarAdvance(Calendar,AW1442,AU1443,"f",,Trigger)</f>
        <v>49515</v>
      </c>
      <c r="AX1443" s="29">
        <f>_xll.qlInterestRateIndexMaturity(IborIndex&amp;Tenor,AW1443,Trigger)</f>
        <v>49607</v>
      </c>
      <c r="AY1443" s="66">
        <f>_xll.qlIndexFixing($Z$5,AV1443,TRUE,Trigger)</f>
        <v>1.7974098285188513E-2</v>
      </c>
      <c r="AZ1443" s="66">
        <f>_xll.qlIndexFixing($BB$1,AV1443,TRUE,Trigger)</f>
        <v>1.7948712793982E-2</v>
      </c>
      <c r="BA1443" s="188">
        <f t="shared" si="41"/>
        <v>0.25385491206512262</v>
      </c>
    </row>
    <row r="1444" spans="47:53" ht="11.25" customHeight="1" x14ac:dyDescent="0.25">
      <c r="AU1444" s="30" t="s">
        <v>38</v>
      </c>
      <c r="AV1444" s="29">
        <f>_xll.qlInterestRateIndexFixingDate(IborIndex&amp;Tenor,AW1444,Trigger)</f>
        <v>49520</v>
      </c>
      <c r="AW1444" s="29">
        <f>_xll.qlCalendarAdvance(Calendar,AW1443,AU1444,"f",,Trigger)</f>
        <v>49522</v>
      </c>
      <c r="AX1444" s="29">
        <f>_xll.qlInterestRateIndexMaturity(IborIndex&amp;Tenor,AW1444,Trigger)</f>
        <v>49614</v>
      </c>
      <c r="AY1444" s="66">
        <f>_xll.qlIndexFixing($Z$5,AV1444,TRUE,Trigger)</f>
        <v>1.7960653887833983E-2</v>
      </c>
      <c r="AZ1444" s="66">
        <f>_xll.qlIndexFixing($BB$1,AV1444,TRUE,Trigger)</f>
        <v>1.7933355528634773E-2</v>
      </c>
      <c r="BA1444" s="188">
        <f t="shared" si="41"/>
        <v>0.27298359199210559</v>
      </c>
    </row>
    <row r="1445" spans="47:53" ht="11.25" customHeight="1" x14ac:dyDescent="0.25">
      <c r="AU1445" s="30" t="s">
        <v>38</v>
      </c>
      <c r="AV1445" s="29">
        <f>_xll.qlInterestRateIndexFixingDate(IborIndex&amp;Tenor,AW1445,Trigger)</f>
        <v>49527</v>
      </c>
      <c r="AW1445" s="29">
        <f>_xll.qlCalendarAdvance(Calendar,AW1444,AU1445,"f",,Trigger)</f>
        <v>49529</v>
      </c>
      <c r="AX1445" s="29">
        <f>_xll.qlInterestRateIndexMaturity(IborIndex&amp;Tenor,AW1445,Trigger)</f>
        <v>49621</v>
      </c>
      <c r="AY1445" s="66">
        <f>_xll.qlIndexFixing($Z$5,AV1445,TRUE,Trigger)</f>
        <v>1.7947982313168773E-2</v>
      </c>
      <c r="AZ1445" s="66">
        <f>_xll.qlIndexFixing($BB$1,AV1445,TRUE,Trigger)</f>
        <v>1.7918017272533893E-2</v>
      </c>
      <c r="BA1445" s="188">
        <f t="shared" si="41"/>
        <v>0.2996504063488073</v>
      </c>
    </row>
    <row r="1446" spans="47:53" ht="11.25" customHeight="1" x14ac:dyDescent="0.25">
      <c r="AU1446" s="30" t="s">
        <v>38</v>
      </c>
      <c r="AV1446" s="29">
        <f>_xll.qlInterestRateIndexFixingDate(IborIndex&amp;Tenor,AW1446,Trigger)</f>
        <v>49534</v>
      </c>
      <c r="AW1446" s="29">
        <f>_xll.qlCalendarAdvance(Calendar,AW1445,AU1446,"f",,Trigger)</f>
        <v>49536</v>
      </c>
      <c r="AX1446" s="29">
        <f>_xll.qlInterestRateIndexMaturity(IborIndex&amp;Tenor,AW1446,Trigger)</f>
        <v>49628</v>
      </c>
      <c r="AY1446" s="66">
        <f>_xll.qlIndexFixing($Z$5,AV1446,TRUE,Trigger)</f>
        <v>1.7936089538752201E-2</v>
      </c>
      <c r="AZ1446" s="66">
        <f>_xll.qlIndexFixing($BB$1,AV1446,TRUE,Trigger)</f>
        <v>1.7902704812534788E-2</v>
      </c>
      <c r="BA1446" s="188">
        <f t="shared" si="41"/>
        <v>0.3338472621741348</v>
      </c>
    </row>
    <row r="1447" spans="47:53" ht="11.25" customHeight="1" x14ac:dyDescent="0.25">
      <c r="AU1447" s="30" t="s">
        <v>38</v>
      </c>
      <c r="AV1447" s="29">
        <f>_xll.qlInterestRateIndexFixingDate(IborIndex&amp;Tenor,AW1447,Trigger)</f>
        <v>49541</v>
      </c>
      <c r="AW1447" s="29">
        <f>_xll.qlCalendarAdvance(Calendar,AW1446,AU1447,"f",,Trigger)</f>
        <v>49543</v>
      </c>
      <c r="AX1447" s="29">
        <f>_xll.qlInterestRateIndexMaturity(IborIndex&amp;Tenor,AW1447,Trigger)</f>
        <v>49635</v>
      </c>
      <c r="AY1447" s="66">
        <f>_xll.qlIndexFixing($Z$5,AV1447,TRUE,Trigger)</f>
        <v>1.7924981557019513E-2</v>
      </c>
      <c r="AZ1447" s="66">
        <f>_xll.qlIndexFixing($BB$1,AV1447,TRUE,Trigger)</f>
        <v>1.7887424935383409E-2</v>
      </c>
      <c r="BA1447" s="188">
        <f t="shared" si="41"/>
        <v>0.37556621636104792</v>
      </c>
    </row>
    <row r="1448" spans="47:53" ht="11.25" customHeight="1" x14ac:dyDescent="0.25">
      <c r="AU1448" s="30" t="s">
        <v>38</v>
      </c>
      <c r="AV1448" s="29">
        <f>_xll.qlInterestRateIndexFixingDate(IborIndex&amp;Tenor,AW1448,Trigger)</f>
        <v>49548</v>
      </c>
      <c r="AW1448" s="29">
        <f>_xll.qlCalendarAdvance(Calendar,AW1447,AU1448,"f",,Trigger)</f>
        <v>49550</v>
      </c>
      <c r="AX1448" s="29">
        <f>_xll.qlInterestRateIndexMaturity(IborIndex&amp;Tenor,AW1448,Trigger)</f>
        <v>49642</v>
      </c>
      <c r="AY1448" s="66">
        <f>_xll.qlIndexFixing($Z$5,AV1448,TRUE,Trigger)</f>
        <v>1.7914664375300992E-2</v>
      </c>
      <c r="AZ1448" s="66">
        <f>_xll.qlIndexFixing($BB$1,AV1448,TRUE,Trigger)</f>
        <v>1.7872184427725781E-2</v>
      </c>
      <c r="BA1448" s="188">
        <f t="shared" si="41"/>
        <v>0.42479947575210786</v>
      </c>
    </row>
    <row r="1449" spans="47:53" ht="11.25" customHeight="1" x14ac:dyDescent="0.25">
      <c r="AU1449" s="30" t="s">
        <v>38</v>
      </c>
      <c r="AV1449" s="29">
        <f>_xll.qlInterestRateIndexFixingDate(IborIndex&amp;Tenor,AW1449,Trigger)</f>
        <v>49555</v>
      </c>
      <c r="AW1449" s="29">
        <f>_xll.qlCalendarAdvance(Calendar,AW1448,AU1449,"f",,Trigger)</f>
        <v>49557</v>
      </c>
      <c r="AX1449" s="29">
        <f>_xll.qlInterestRateIndexMaturity(IborIndex&amp;Tenor,AW1449,Trigger)</f>
        <v>49648</v>
      </c>
      <c r="AY1449" s="66">
        <f>_xll.qlIndexFixing($Z$5,AV1449,TRUE,Trigger)</f>
        <v>1.7905363117437623E-2</v>
      </c>
      <c r="AZ1449" s="66">
        <f>_xll.qlIndexFixing($BB$1,AV1449,TRUE,Trigger)</f>
        <v>1.7857623521103518E-2</v>
      </c>
      <c r="BA1449" s="188">
        <f t="shared" si="41"/>
        <v>0.47739596334105128</v>
      </c>
    </row>
    <row r="1450" spans="47:53" ht="11.25" customHeight="1" x14ac:dyDescent="0.25">
      <c r="AU1450" s="30" t="s">
        <v>38</v>
      </c>
      <c r="AV1450" s="29">
        <f>_xll.qlInterestRateIndexFixingDate(IborIndex&amp;Tenor,AW1450,Trigger)</f>
        <v>49562</v>
      </c>
      <c r="AW1450" s="29">
        <f>_xll.qlCalendarAdvance(Calendar,AW1449,AU1450,"f",,Trigger)</f>
        <v>49564</v>
      </c>
      <c r="AX1450" s="29">
        <f>_xll.qlInterestRateIndexMaturity(IborIndex&amp;Tenor,AW1450,Trigger)</f>
        <v>49655</v>
      </c>
      <c r="AY1450" s="66">
        <f>_xll.qlIndexFixing($Z$5,AV1450,TRUE,Trigger)</f>
        <v>1.7895860275728488E-2</v>
      </c>
      <c r="AZ1450" s="66">
        <f>_xll.qlIndexFixing($BB$1,AV1450,TRUE,Trigger)</f>
        <v>1.7842476840508034E-2</v>
      </c>
      <c r="BA1450" s="188">
        <f t="shared" si="41"/>
        <v>0.53383435220454023</v>
      </c>
    </row>
    <row r="1451" spans="47:53" ht="11.25" customHeight="1" x14ac:dyDescent="0.25">
      <c r="AU1451" s="30" t="s">
        <v>38</v>
      </c>
      <c r="AV1451" s="29">
        <f>_xll.qlInterestRateIndexFixingDate(IborIndex&amp;Tenor,AW1451,Trigger)</f>
        <v>49569</v>
      </c>
      <c r="AW1451" s="29">
        <f>_xll.qlCalendarAdvance(Calendar,AW1450,AU1451,"f",,Trigger)</f>
        <v>49571</v>
      </c>
      <c r="AX1451" s="29">
        <f>_xll.qlInterestRateIndexMaturity(IborIndex&amp;Tenor,AW1451,Trigger)</f>
        <v>49662</v>
      </c>
      <c r="AY1451" s="66">
        <f>_xll.qlIndexFixing($Z$5,AV1451,TRUE,Trigger)</f>
        <v>1.7886140847892737E-2</v>
      </c>
      <c r="AZ1451" s="66">
        <f>_xll.qlIndexFixing($BB$1,AV1451,TRUE,Trigger)</f>
        <v>1.782738115955047E-2</v>
      </c>
      <c r="BA1451" s="188">
        <f t="shared" si="41"/>
        <v>0.58759688342267102</v>
      </c>
    </row>
    <row r="1452" spans="47:53" ht="11.25" customHeight="1" x14ac:dyDescent="0.25">
      <c r="AU1452" s="30" t="s">
        <v>38</v>
      </c>
      <c r="AV1452" s="29">
        <f>_xll.qlInterestRateIndexFixingDate(IborIndex&amp;Tenor,AW1452,Trigger)</f>
        <v>49576</v>
      </c>
      <c r="AW1452" s="29">
        <f>_xll.qlCalendarAdvance(Calendar,AW1451,AU1452,"f",,Trigger)</f>
        <v>49578</v>
      </c>
      <c r="AX1452" s="29">
        <f>_xll.qlInterestRateIndexMaturity(IborIndex&amp;Tenor,AW1452,Trigger)</f>
        <v>49670</v>
      </c>
      <c r="AY1452" s="66">
        <f>_xll.qlIndexFixing($Z$5,AV1452,TRUE,Trigger)</f>
        <v>1.7875895299897939E-2</v>
      </c>
      <c r="AZ1452" s="66">
        <f>_xll.qlIndexFixing($BB$1,AV1452,TRUE,Trigger)</f>
        <v>1.7811711696670913E-2</v>
      </c>
      <c r="BA1452" s="188">
        <f t="shared" si="41"/>
        <v>0.64183603227026265</v>
      </c>
    </row>
    <row r="1453" spans="47:53" ht="11.25" customHeight="1" x14ac:dyDescent="0.25">
      <c r="AU1453" s="30" t="s">
        <v>38</v>
      </c>
      <c r="AV1453" s="29">
        <f>_xll.qlInterestRateIndexFixingDate(IborIndex&amp;Tenor,AW1453,Trigger)</f>
        <v>49583</v>
      </c>
      <c r="AW1453" s="29">
        <f>_xll.qlCalendarAdvance(Calendar,AW1452,AU1453,"f",,Trigger)</f>
        <v>49585</v>
      </c>
      <c r="AX1453" s="29">
        <f>_xll.qlInterestRateIndexMaturity(IborIndex&amp;Tenor,AW1453,Trigger)</f>
        <v>49677</v>
      </c>
      <c r="AY1453" s="66">
        <f>_xll.qlIndexFixing($Z$5,AV1453,TRUE,Trigger)</f>
        <v>1.7865724533414135E-2</v>
      </c>
      <c r="AZ1453" s="66">
        <f>_xll.qlIndexFixing($BB$1,AV1453,TRUE,Trigger)</f>
        <v>1.779672091625565E-2</v>
      </c>
      <c r="BA1453" s="188">
        <f t="shared" si="41"/>
        <v>0.69003617158485553</v>
      </c>
    </row>
    <row r="1454" spans="47:53" ht="11.25" customHeight="1" x14ac:dyDescent="0.25">
      <c r="AU1454" s="30" t="s">
        <v>38</v>
      </c>
      <c r="AV1454" s="29">
        <f>_xll.qlInterestRateIndexFixingDate(IborIndex&amp;Tenor,AW1454,Trigger)</f>
        <v>49590</v>
      </c>
      <c r="AW1454" s="29">
        <f>_xll.qlCalendarAdvance(Calendar,AW1453,AU1454,"f",,Trigger)</f>
        <v>49592</v>
      </c>
      <c r="AX1454" s="29">
        <f>_xll.qlInterestRateIndexMaturity(IborIndex&amp;Tenor,AW1454,Trigger)</f>
        <v>49684</v>
      </c>
      <c r="AY1454" s="66">
        <f>_xll.qlIndexFixing($Z$5,AV1454,TRUE,Trigger)</f>
        <v>1.785533515258371E-2</v>
      </c>
      <c r="AZ1454" s="66">
        <f>_xll.qlIndexFixing($BB$1,AV1454,TRUE,Trigger)</f>
        <v>1.7781781136834249E-2</v>
      </c>
      <c r="BA1454" s="188">
        <f t="shared" si="41"/>
        <v>0.73554015749460744</v>
      </c>
    </row>
    <row r="1455" spans="47:53" ht="11.25" customHeight="1" x14ac:dyDescent="0.25">
      <c r="AU1455" s="30" t="s">
        <v>38</v>
      </c>
      <c r="AV1455" s="29">
        <f>_xll.qlInterestRateIndexFixingDate(IborIndex&amp;Tenor,AW1455,Trigger)</f>
        <v>49597</v>
      </c>
      <c r="AW1455" s="29">
        <f>_xll.qlCalendarAdvance(Calendar,AW1454,AU1455,"f",,Trigger)</f>
        <v>49599</v>
      </c>
      <c r="AX1455" s="29">
        <f>_xll.qlInterestRateIndexMaturity(IborIndex&amp;Tenor,AW1455,Trigger)</f>
        <v>49691</v>
      </c>
      <c r="AY1455" s="66">
        <f>_xll.qlIndexFixing($Z$5,AV1455,TRUE,Trigger)</f>
        <v>1.7844726500560775E-2</v>
      </c>
      <c r="AZ1455" s="66">
        <f>_xll.qlIndexFixing($BB$1,AV1455,TRUE,Trigger)</f>
        <v>1.7766892357825439E-2</v>
      </c>
      <c r="BA1455" s="188">
        <f t="shared" si="41"/>
        <v>0.77834142735336287</v>
      </c>
    </row>
    <row r="1456" spans="47:53" ht="11.25" customHeight="1" x14ac:dyDescent="0.25">
      <c r="AU1456" s="30" t="s">
        <v>38</v>
      </c>
      <c r="AV1456" s="29">
        <f>_xll.qlInterestRateIndexFixingDate(IborIndex&amp;Tenor,AW1456,Trigger)</f>
        <v>49604</v>
      </c>
      <c r="AW1456" s="29">
        <f>_xll.qlCalendarAdvance(Calendar,AW1455,AU1456,"f",,Trigger)</f>
        <v>49606</v>
      </c>
      <c r="AX1456" s="29">
        <f>_xll.qlInterestRateIndexMaturity(IborIndex&amp;Tenor,AW1456,Trigger)</f>
        <v>49698</v>
      </c>
      <c r="AY1456" s="66">
        <f>_xll.qlIndexFixing($Z$5,AV1456,TRUE,Trigger)</f>
        <v>1.7833897920539417E-2</v>
      </c>
      <c r="AZ1456" s="66">
        <f>_xll.qlIndexFixing($BB$1,AV1456,TRUE,Trigger)</f>
        <v>1.7752054578650547E-2</v>
      </c>
      <c r="BA1456" s="188">
        <f t="shared" si="41"/>
        <v>0.81843341888869492</v>
      </c>
    </row>
    <row r="1457" spans="47:53" ht="11.25" customHeight="1" x14ac:dyDescent="0.25">
      <c r="AU1457" s="30" t="s">
        <v>38</v>
      </c>
      <c r="AV1457" s="29">
        <f>_xll.qlInterestRateIndexFixingDate(IborIndex&amp;Tenor,AW1457,Trigger)</f>
        <v>49611</v>
      </c>
      <c r="AW1457" s="29">
        <f>_xll.qlCalendarAdvance(Calendar,AW1456,AU1457,"f",,Trigger)</f>
        <v>49613</v>
      </c>
      <c r="AX1457" s="29">
        <f>_xll.qlInterestRateIndexMaturity(IborIndex&amp;Tenor,AW1457,Trigger)</f>
        <v>49705</v>
      </c>
      <c r="AY1457" s="66">
        <f>_xll.qlIndexFixing($Z$5,AV1457,TRUE,Trigger)</f>
        <v>1.7822848755758038E-2</v>
      </c>
      <c r="AZ1457" s="66">
        <f>_xll.qlIndexFixing($BB$1,AV1457,TRUE,Trigger)</f>
        <v>1.7737267798732647E-2</v>
      </c>
      <c r="BA1457" s="188">
        <f t="shared" si="41"/>
        <v>0.85580957025391258</v>
      </c>
    </row>
    <row r="1458" spans="47:53" ht="11.25" customHeight="1" x14ac:dyDescent="0.25">
      <c r="AU1458" s="30" t="s">
        <v>38</v>
      </c>
      <c r="AV1458" s="29">
        <f>_xll.qlInterestRateIndexFixingDate(IborIndex&amp;Tenor,AW1458,Trigger)</f>
        <v>49618</v>
      </c>
      <c r="AW1458" s="29">
        <f>_xll.qlCalendarAdvance(Calendar,AW1457,AU1458,"f",,Trigger)</f>
        <v>49620</v>
      </c>
      <c r="AX1458" s="29">
        <f>_xll.qlInterestRateIndexMaturity(IborIndex&amp;Tenor,AW1458,Trigger)</f>
        <v>49712</v>
      </c>
      <c r="AY1458" s="66">
        <f>_xll.qlIndexFixing($Z$5,AV1458,TRUE,Trigger)</f>
        <v>1.7811578349500218E-2</v>
      </c>
      <c r="AZ1458" s="66">
        <f>_xll.qlIndexFixing($BB$1,AV1458,TRUE,Trigger)</f>
        <v>1.772253201749481E-2</v>
      </c>
      <c r="BA1458" s="188">
        <f t="shared" si="41"/>
        <v>0.89046332005408146</v>
      </c>
    </row>
    <row r="1459" spans="47:53" ht="11.25" customHeight="1" x14ac:dyDescent="0.25">
      <c r="AU1459" s="30" t="s">
        <v>38</v>
      </c>
      <c r="AV1459" s="29">
        <f>_xll.qlInterestRateIndexFixingDate(IborIndex&amp;Tenor,AW1459,Trigger)</f>
        <v>49625</v>
      </c>
      <c r="AW1459" s="29">
        <f>_xll.qlCalendarAdvance(Calendar,AW1458,AU1459,"f",,Trigger)</f>
        <v>49627</v>
      </c>
      <c r="AX1459" s="29">
        <f>_xll.qlInterestRateIndexMaturity(IborIndex&amp;Tenor,AW1459,Trigger)</f>
        <v>49719</v>
      </c>
      <c r="AY1459" s="66">
        <f>_xll.qlIndexFixing($Z$5,AV1459,TRUE,Trigger)</f>
        <v>1.780008604509558E-2</v>
      </c>
      <c r="AZ1459" s="66">
        <f>_xll.qlIndexFixing($BB$1,AV1459,TRUE,Trigger)</f>
        <v>1.7707847234365318E-2</v>
      </c>
      <c r="BA1459" s="188">
        <f t="shared" si="41"/>
        <v>0.92238810730262133</v>
      </c>
    </row>
    <row r="1460" spans="47:53" ht="11.25" customHeight="1" x14ac:dyDescent="0.25">
      <c r="AU1460" s="30" t="s">
        <v>38</v>
      </c>
      <c r="AV1460" s="29">
        <f>_xll.qlInterestRateIndexFixingDate(IborIndex&amp;Tenor,AW1460,Trigger)</f>
        <v>49632</v>
      </c>
      <c r="AW1460" s="29">
        <f>_xll.qlCalendarAdvance(Calendar,AW1459,AU1460,"f",,Trigger)</f>
        <v>49634</v>
      </c>
      <c r="AX1460" s="29">
        <f>_xll.qlInterestRateIndexMaturity(IborIndex&amp;Tenor,AW1460,Trigger)</f>
        <v>49726</v>
      </c>
      <c r="AY1460" s="66">
        <f>_xll.qlIndexFixing($Z$5,AV1460,TRUE,Trigger)</f>
        <v>1.7788371185916335E-2</v>
      </c>
      <c r="AZ1460" s="66">
        <f>_xll.qlIndexFixing($BB$1,AV1460,TRUE,Trigger)</f>
        <v>1.7693213448774191E-2</v>
      </c>
      <c r="BA1460" s="188">
        <f t="shared" si="41"/>
        <v>0.95157737142144427</v>
      </c>
    </row>
    <row r="1461" spans="47:53" ht="11.25" customHeight="1" x14ac:dyDescent="0.25">
      <c r="AU1461" s="30" t="s">
        <v>38</v>
      </c>
      <c r="AV1461" s="29">
        <f>_xll.qlInterestRateIndexFixingDate(IborIndex&amp;Tenor,AW1461,Trigger)</f>
        <v>49639</v>
      </c>
      <c r="AW1461" s="29">
        <f>_xll.qlCalendarAdvance(Calendar,AW1460,AU1461,"f",,Trigger)</f>
        <v>49641</v>
      </c>
      <c r="AX1461" s="29">
        <f>_xll.qlInterestRateIndexMaturity(IborIndex&amp;Tenor,AW1461,Trigger)</f>
        <v>49733</v>
      </c>
      <c r="AY1461" s="66">
        <f>_xll.qlIndexFixing($Z$5,AV1461,TRUE,Trigger)</f>
        <v>1.7776433115380734E-2</v>
      </c>
      <c r="AZ1461" s="66">
        <f>_xll.qlIndexFixing($BB$1,AV1461,TRUE,Trigger)</f>
        <v>1.7678630660149713E-2</v>
      </c>
      <c r="BA1461" s="188">
        <f t="shared" si="41"/>
        <v>0.97802455231020546</v>
      </c>
    </row>
    <row r="1462" spans="47:53" ht="11.25" customHeight="1" x14ac:dyDescent="0.25">
      <c r="AU1462" s="30" t="s">
        <v>38</v>
      </c>
      <c r="AV1462" s="29">
        <f>_xll.qlInterestRateIndexFixingDate(IborIndex&amp;Tenor,AW1462,Trigger)</f>
        <v>49646</v>
      </c>
      <c r="AW1462" s="29">
        <f>_xll.qlCalendarAdvance(Calendar,AW1461,AU1462,"f",,Trigger)</f>
        <v>49648</v>
      </c>
      <c r="AX1462" s="29">
        <f>_xll.qlInterestRateIndexMaturity(IborIndex&amp;Tenor,AW1462,Trigger)</f>
        <v>49739</v>
      </c>
      <c r="AY1462" s="66">
        <f>_xll.qlIndexFixing($Z$5,AV1462,TRUE,Trigger)</f>
        <v>1.776474459575984E-2</v>
      </c>
      <c r="AZ1462" s="66">
        <f>_xll.qlIndexFixing($BB$1,AV1462,TRUE,Trigger)</f>
        <v>1.7664694480329576E-2</v>
      </c>
      <c r="BA1462" s="188">
        <f t="shared" si="41"/>
        <v>1.0005011543026341</v>
      </c>
    </row>
    <row r="1463" spans="47:53" ht="11.25" customHeight="1" x14ac:dyDescent="0.25">
      <c r="AU1463" s="30" t="s">
        <v>38</v>
      </c>
      <c r="AV1463" s="29">
        <f>_xll.qlInterestRateIndexFixingDate(IborIndex&amp;Tenor,AW1463,Trigger)</f>
        <v>49653</v>
      </c>
      <c r="AW1463" s="29">
        <f>_xll.qlCalendarAdvance(Calendar,AW1462,AU1463,"f",,Trigger)</f>
        <v>49655</v>
      </c>
      <c r="AX1463" s="29">
        <f>_xll.qlInterestRateIndexMaturity(IborIndex&amp;Tenor,AW1463,Trigger)</f>
        <v>49746</v>
      </c>
      <c r="AY1463" s="66">
        <f>_xll.qlIndexFixing($Z$5,AV1463,TRUE,Trigger)</f>
        <v>1.7752374903390541E-2</v>
      </c>
      <c r="AZ1463" s="66">
        <f>_xll.qlIndexFixing($BB$1,AV1463,TRUE,Trigger)</f>
        <v>1.7650210750272517E-2</v>
      </c>
      <c r="BA1463" s="188">
        <f t="shared" si="41"/>
        <v>1.0216415311802354</v>
      </c>
    </row>
    <row r="1464" spans="47:53" ht="11.25" customHeight="1" x14ac:dyDescent="0.25">
      <c r="AU1464" s="30" t="s">
        <v>38</v>
      </c>
      <c r="AV1464" s="29">
        <f>_xll.qlInterestRateIndexFixingDate(IborIndex&amp;Tenor,AW1464,Trigger)</f>
        <v>49660</v>
      </c>
      <c r="AW1464" s="29">
        <f>_xll.qlCalendarAdvance(Calendar,AW1463,AU1464,"f",,Trigger)</f>
        <v>49662</v>
      </c>
      <c r="AX1464" s="29">
        <f>_xll.qlInterestRateIndexMaturity(IborIndex&amp;Tenor,AW1464,Trigger)</f>
        <v>49753</v>
      </c>
      <c r="AY1464" s="66">
        <f>_xll.qlIndexFixing($Z$5,AV1464,TRUE,Trigger)</f>
        <v>1.7739780087731565E-2</v>
      </c>
      <c r="AZ1464" s="66">
        <f>_xll.qlIndexFixing($BB$1,AV1464,TRUE,Trigger)</f>
        <v>1.7635778012454459E-2</v>
      </c>
      <c r="BA1464" s="188">
        <f t="shared" si="41"/>
        <v>1.0400207527710634</v>
      </c>
    </row>
    <row r="1465" spans="47:53" ht="11.25" customHeight="1" x14ac:dyDescent="0.25">
      <c r="AU1465" s="30" t="s">
        <v>38</v>
      </c>
      <c r="AV1465" s="29">
        <f>_xll.qlInterestRateIndexFixingDate(IborIndex&amp;Tenor,AW1465,Trigger)</f>
        <v>49664</v>
      </c>
      <c r="AW1465" s="29">
        <f>_xll.qlCalendarAdvance(Calendar,AW1464,AU1465,"f",,Trigger)</f>
        <v>49670</v>
      </c>
      <c r="AX1465" s="29">
        <f>_xll.qlInterestRateIndexMaturity(IborIndex&amp;Tenor,AW1465,Trigger)</f>
        <v>49761</v>
      </c>
      <c r="AY1465" s="66">
        <f>_xll.qlIndexFixing($Z$5,AV1465,TRUE,Trigger)</f>
        <v>1.7725109509506797E-2</v>
      </c>
      <c r="AZ1465" s="66">
        <f>_xll.qlIndexFixing($BB$1,AV1465,TRUE,Trigger)</f>
        <v>1.761934589371272E-2</v>
      </c>
      <c r="BA1465" s="188">
        <f t="shared" si="41"/>
        <v>1.0576361579407723</v>
      </c>
    </row>
    <row r="1466" spans="47:53" ht="11.25" customHeight="1" x14ac:dyDescent="0.25">
      <c r="AU1466" s="30" t="s">
        <v>38</v>
      </c>
      <c r="AV1466" s="29">
        <f>_xll.qlInterestRateIndexFixingDate(IborIndex&amp;Tenor,AW1466,Trigger)</f>
        <v>49674</v>
      </c>
      <c r="AW1466" s="29">
        <f>_xll.qlCalendarAdvance(Calendar,AW1465,AU1466,"f",,Trigger)</f>
        <v>49677</v>
      </c>
      <c r="AX1466" s="29">
        <f>_xll.qlInterestRateIndexMaturity(IborIndex&amp;Tenor,AW1466,Trigger)</f>
        <v>49768</v>
      </c>
      <c r="AY1466" s="66">
        <f>_xll.qlIndexFixing($Z$5,AV1466,TRUE,Trigger)</f>
        <v>1.7712030076564373E-2</v>
      </c>
      <c r="AZ1466" s="66">
        <f>_xll.qlIndexFixing($BB$1,AV1466,TRUE,Trigger)</f>
        <v>1.7605022423112356E-2</v>
      </c>
      <c r="BA1466" s="188">
        <f t="shared" si="41"/>
        <v>1.0700765345201744</v>
      </c>
    </row>
    <row r="1467" spans="47:53" ht="11.25" customHeight="1" x14ac:dyDescent="0.25">
      <c r="AU1467" s="30" t="s">
        <v>38</v>
      </c>
      <c r="AV1467" s="29">
        <f>_xll.qlInterestRateIndexFixingDate(IborIndex&amp;Tenor,AW1467,Trigger)</f>
        <v>49682</v>
      </c>
      <c r="AW1467" s="29">
        <f>_xll.qlCalendarAdvance(Calendar,AW1466,AU1467,"f",,Trigger)</f>
        <v>49684</v>
      </c>
      <c r="AX1467" s="29">
        <f>_xll.qlInterestRateIndexMaturity(IborIndex&amp;Tenor,AW1467,Trigger)</f>
        <v>49775</v>
      </c>
      <c r="AY1467" s="66">
        <f>_xll.qlIndexFixing($Z$5,AV1467,TRUE,Trigger)</f>
        <v>1.7698723457552433E-2</v>
      </c>
      <c r="AZ1467" s="66">
        <f>_xll.qlIndexFixing($BB$1,AV1467,TRUE,Trigger)</f>
        <v>1.7590749943012601E-2</v>
      </c>
      <c r="BA1467" s="188">
        <f t="shared" si="41"/>
        <v>1.0797351453983168</v>
      </c>
    </row>
    <row r="1468" spans="47:53" ht="11.25" customHeight="1" x14ac:dyDescent="0.25">
      <c r="AU1468" s="30" t="s">
        <v>38</v>
      </c>
      <c r="AV1468" s="29">
        <f>_xll.qlInterestRateIndexFixingDate(IborIndex&amp;Tenor,AW1468,Trigger)</f>
        <v>49689</v>
      </c>
      <c r="AW1468" s="29">
        <f>_xll.qlCalendarAdvance(Calendar,AW1467,AU1468,"f",,Trigger)</f>
        <v>49691</v>
      </c>
      <c r="AX1468" s="29">
        <f>_xll.qlInterestRateIndexMaturity(IborIndex&amp;Tenor,AW1468,Trigger)</f>
        <v>49782</v>
      </c>
      <c r="AY1468" s="66">
        <f>_xll.qlIndexFixing($Z$5,AV1468,TRUE,Trigger)</f>
        <v>1.7685188996227563E-2</v>
      </c>
      <c r="AZ1468" s="66">
        <f>_xll.qlIndexFixing($BB$1,AV1468,TRUE,Trigger)</f>
        <v>1.7576528452867085E-2</v>
      </c>
      <c r="BA1468" s="188">
        <f t="shared" si="41"/>
        <v>1.0866054336047815</v>
      </c>
    </row>
    <row r="1469" spans="47:53" ht="11.25" customHeight="1" x14ac:dyDescent="0.25">
      <c r="AU1469" s="30" t="s">
        <v>38</v>
      </c>
      <c r="AV1469" s="29">
        <f>_xll.qlInterestRateIndexFixingDate(IborIndex&amp;Tenor,AW1469,Trigger)</f>
        <v>49696</v>
      </c>
      <c r="AW1469" s="29">
        <f>_xll.qlCalendarAdvance(Calendar,AW1468,AU1469,"f",,Trigger)</f>
        <v>49698</v>
      </c>
      <c r="AX1469" s="29">
        <f>_xll.qlInterestRateIndexMaturity(IborIndex&amp;Tenor,AW1469,Trigger)</f>
        <v>49789</v>
      </c>
      <c r="AY1469" s="66">
        <f>_xll.qlIndexFixing($Z$5,AV1469,TRUE,Trigger)</f>
        <v>1.7671426036399939E-2</v>
      </c>
      <c r="AZ1469" s="66">
        <f>_xll.qlIndexFixing($BB$1,AV1469,TRUE,Trigger)</f>
        <v>1.7562357952124158E-2</v>
      </c>
      <c r="BA1469" s="188">
        <f t="shared" si="41"/>
        <v>1.0906808427578116</v>
      </c>
    </row>
    <row r="1470" spans="47:53" ht="11.25" customHeight="1" x14ac:dyDescent="0.25">
      <c r="AU1470" s="30" t="s">
        <v>38</v>
      </c>
      <c r="AV1470" s="29">
        <f>_xll.qlInterestRateIndexFixingDate(IborIndex&amp;Tenor,AW1470,Trigger)</f>
        <v>49703</v>
      </c>
      <c r="AW1470" s="29">
        <f>_xll.qlCalendarAdvance(Calendar,AW1469,AU1470,"f",,Trigger)</f>
        <v>49705</v>
      </c>
      <c r="AX1470" s="29">
        <f>_xll.qlInterestRateIndexMaturity(IborIndex&amp;Tenor,AW1470,Trigger)</f>
        <v>49795</v>
      </c>
      <c r="AY1470" s="66">
        <f>_xll.qlIndexFixing($Z$5,AV1470,TRUE,Trigger)</f>
        <v>1.7658043907376353E-2</v>
      </c>
      <c r="AZ1470" s="66">
        <f>_xll.qlIndexFixing($BB$1,AV1470,TRUE,Trigger)</f>
        <v>1.7548810339810927E-2</v>
      </c>
      <c r="BA1470" s="188">
        <f t="shared" si="41"/>
        <v>1.0923356756542546</v>
      </c>
    </row>
    <row r="1471" spans="47:53" ht="11.25" customHeight="1" x14ac:dyDescent="0.25">
      <c r="AU1471" s="30" t="s">
        <v>38</v>
      </c>
      <c r="AV1471" s="29">
        <f>_xll.qlInterestRateIndexFixingDate(IborIndex&amp;Tenor,AW1471,Trigger)</f>
        <v>49710</v>
      </c>
      <c r="AW1471" s="29">
        <f>_xll.qlCalendarAdvance(Calendar,AW1470,AU1471,"f",,Trigger)</f>
        <v>49712</v>
      </c>
      <c r="AX1471" s="29">
        <f>_xll.qlInterestRateIndexMaturity(IborIndex&amp;Tenor,AW1471,Trigger)</f>
        <v>49802</v>
      </c>
      <c r="AY1471" s="66">
        <f>_xll.qlIndexFixing($Z$5,AV1471,TRUE,Trigger)</f>
        <v>1.7643839215139678E-2</v>
      </c>
      <c r="AZ1471" s="66">
        <f>_xll.qlIndexFixing($BB$1,AV1471,TRUE,Trigger)</f>
        <v>1.7534738858450361E-2</v>
      </c>
      <c r="BA1471" s="188">
        <f t="shared" si="41"/>
        <v>1.0910035668931783</v>
      </c>
    </row>
    <row r="1472" spans="47:53" ht="11.25" customHeight="1" x14ac:dyDescent="0.25">
      <c r="AU1472" s="30" t="s">
        <v>38</v>
      </c>
      <c r="AV1472" s="29">
        <f>_xll.qlInterestRateIndexFixingDate(IborIndex&amp;Tenor,AW1472,Trigger)</f>
        <v>49717</v>
      </c>
      <c r="AW1472" s="29">
        <f>_xll.qlCalendarAdvance(Calendar,AW1471,AU1472,"f",,Trigger)</f>
        <v>49719</v>
      </c>
      <c r="AX1472" s="29">
        <f>_xll.qlInterestRateIndexMaturity(IborIndex&amp;Tenor,AW1472,Trigger)</f>
        <v>49809</v>
      </c>
      <c r="AY1472" s="66">
        <f>_xll.qlIndexFixing($Z$5,AV1472,TRUE,Trigger)</f>
        <v>1.7629404113667313E-2</v>
      </c>
      <c r="AZ1472" s="66">
        <f>_xll.qlIndexFixing($BB$1,AV1472,TRUE,Trigger)</f>
        <v>1.7520718361880405E-2</v>
      </c>
      <c r="BA1472" s="188">
        <f t="shared" si="41"/>
        <v>1.0868575178690776</v>
      </c>
    </row>
    <row r="1473" spans="47:53" ht="11.25" customHeight="1" x14ac:dyDescent="0.25">
      <c r="AU1473" s="30" t="s">
        <v>38</v>
      </c>
      <c r="AV1473" s="29">
        <f>_xll.qlInterestRateIndexFixingDate(IborIndex&amp;Tenor,AW1473,Trigger)</f>
        <v>49724</v>
      </c>
      <c r="AW1473" s="29">
        <f>_xll.qlCalendarAdvance(Calendar,AW1472,AU1473,"f",,Trigger)</f>
        <v>49726</v>
      </c>
      <c r="AX1473" s="29">
        <f>_xll.qlInterestRateIndexMaturity(IborIndex&amp;Tenor,AW1473,Trigger)</f>
        <v>49816</v>
      </c>
      <c r="AY1473" s="66">
        <f>_xll.qlIndexFixing($Z$5,AV1473,TRUE,Trigger)</f>
        <v>1.7614737946967551E-2</v>
      </c>
      <c r="AZ1473" s="66">
        <f>_xll.qlIndexFixing($BB$1,AV1473,TRUE,Trigger)</f>
        <v>1.750674884956549E-2</v>
      </c>
      <c r="BA1473" s="188">
        <f t="shared" si="41"/>
        <v>1.0798909740206142</v>
      </c>
    </row>
    <row r="1474" spans="47:53" ht="11.25" customHeight="1" x14ac:dyDescent="0.25">
      <c r="AU1474" s="30" t="s">
        <v>38</v>
      </c>
      <c r="AV1474" s="29">
        <f>_xll.qlInterestRateIndexFixingDate(IborIndex&amp;Tenor,AW1474,Trigger)</f>
        <v>49731</v>
      </c>
      <c r="AW1474" s="29">
        <f>_xll.qlCalendarAdvance(Calendar,AW1473,AU1474,"f",,Trigger)</f>
        <v>49733</v>
      </c>
      <c r="AX1474" s="29">
        <f>_xll.qlInterestRateIndexMaturity(IborIndex&amp;Tenor,AW1474,Trigger)</f>
        <v>49823</v>
      </c>
      <c r="AY1474" s="66">
        <f>_xll.qlIndexFixing($Z$5,AV1474,TRUE,Trigger)</f>
        <v>1.7599840059091321E-2</v>
      </c>
      <c r="AZ1474" s="66">
        <f>_xll.qlIndexFixing($BB$1,AV1474,TRUE,Trigger)</f>
        <v>1.7492830320978925E-2</v>
      </c>
      <c r="BA1474" s="188">
        <f t="shared" si="41"/>
        <v>1.0700973811239578</v>
      </c>
    </row>
    <row r="1475" spans="47:53" ht="11.25" customHeight="1" x14ac:dyDescent="0.25">
      <c r="AU1475" s="30" t="s">
        <v>38</v>
      </c>
      <c r="AV1475" s="29">
        <f>_xll.qlInterestRateIndexFixingDate(IborIndex&amp;Tenor,AW1475,Trigger)</f>
        <v>49738</v>
      </c>
      <c r="AW1475" s="29">
        <f>_xll.qlCalendarAdvance(Calendar,AW1474,AU1475,"f",,Trigger)</f>
        <v>49740</v>
      </c>
      <c r="AX1475" s="29">
        <f>_xll.qlInterestRateIndexMaturity(IborIndex&amp;Tenor,AW1475,Trigger)</f>
        <v>49832</v>
      </c>
      <c r="AY1475" s="66">
        <f>_xll.qlIndexFixing($Z$5,AV1475,TRUE,Trigger)</f>
        <v>1.7583314646108156E-2</v>
      </c>
      <c r="AZ1475" s="66">
        <f>_xll.qlIndexFixing($BB$1,AV1475,TRUE,Trigger)</f>
        <v>1.7477848879428243E-2</v>
      </c>
      <c r="BA1475" s="188">
        <f t="shared" ref="BA1475:BA1538" si="42">(AY1475-AZ1475)*10000</f>
        <v>1.0546576667991303</v>
      </c>
    </row>
    <row r="1476" spans="47:53" ht="11.25" customHeight="1" x14ac:dyDescent="0.25">
      <c r="AU1476" s="30" t="s">
        <v>38</v>
      </c>
      <c r="AV1476" s="29">
        <f>_xll.qlInterestRateIndexFixingDate(IborIndex&amp;Tenor,AW1476,Trigger)</f>
        <v>49745</v>
      </c>
      <c r="AW1476" s="29">
        <f>_xll.qlCalendarAdvance(Calendar,AW1475,AU1476,"f",,Trigger)</f>
        <v>49747</v>
      </c>
      <c r="AX1476" s="29">
        <f>_xll.qlInterestRateIndexMaturity(IborIndex&amp;Tenor,AW1476,Trigger)</f>
        <v>49839</v>
      </c>
      <c r="AY1476" s="66">
        <f>_xll.qlIndexFixing($Z$5,AV1476,TRUE,Trigger)</f>
        <v>1.7567916300661603E-2</v>
      </c>
      <c r="AZ1476" s="66">
        <f>_xll.qlIndexFixing($BB$1,AV1476,TRUE,Trigger)</f>
        <v>1.7464038262425194E-2</v>
      </c>
      <c r="BA1476" s="188">
        <f t="shared" si="42"/>
        <v>1.038780382364088</v>
      </c>
    </row>
    <row r="1477" spans="47:53" ht="11.25" customHeight="1" x14ac:dyDescent="0.25">
      <c r="AU1477" s="30" t="s">
        <v>38</v>
      </c>
      <c r="AV1477" s="29">
        <f>_xll.qlInterestRateIndexFixingDate(IborIndex&amp;Tenor,AW1477,Trigger)</f>
        <v>49752</v>
      </c>
      <c r="AW1477" s="29">
        <f>_xll.qlCalendarAdvance(Calendar,AW1476,AU1477,"f",,Trigger)</f>
        <v>49754</v>
      </c>
      <c r="AX1477" s="29">
        <f>_xll.qlInterestRateIndexMaturity(IborIndex&amp;Tenor,AW1477,Trigger)</f>
        <v>49846</v>
      </c>
      <c r="AY1477" s="66">
        <f>_xll.qlIndexFixing($Z$5,AV1477,TRUE,Trigger)</f>
        <v>1.7552284151389184E-2</v>
      </c>
      <c r="AZ1477" s="66">
        <f>_xll.qlIndexFixing($BB$1,AV1477,TRUE,Trigger)</f>
        <v>1.7450278633475921E-2</v>
      </c>
      <c r="BA1477" s="188">
        <f t="shared" si="42"/>
        <v>1.0200551791326311</v>
      </c>
    </row>
    <row r="1478" spans="47:53" ht="11.25" customHeight="1" x14ac:dyDescent="0.25">
      <c r="AU1478" s="30" t="s">
        <v>38</v>
      </c>
      <c r="AV1478" s="29">
        <f>_xll.qlInterestRateIndexFixingDate(IborIndex&amp;Tenor,AW1478,Trigger)</f>
        <v>49759</v>
      </c>
      <c r="AW1478" s="29">
        <f>_xll.qlCalendarAdvance(Calendar,AW1477,AU1478,"f",,Trigger)</f>
        <v>49761</v>
      </c>
      <c r="AX1478" s="29">
        <f>_xll.qlInterestRateIndexMaturity(IborIndex&amp;Tenor,AW1478,Trigger)</f>
        <v>49853</v>
      </c>
      <c r="AY1478" s="66">
        <f>_xll.qlIndexFixing($Z$5,AV1478,TRUE,Trigger)</f>
        <v>1.7536417542551093E-2</v>
      </c>
      <c r="AZ1478" s="66">
        <f>_xll.qlIndexFixing($BB$1,AV1478,TRUE,Trigger)</f>
        <v>1.7436569992045205E-2</v>
      </c>
      <c r="BA1478" s="188">
        <f t="shared" si="42"/>
        <v>0.99847550505887539</v>
      </c>
    </row>
    <row r="1479" spans="47:53" ht="11.25" customHeight="1" x14ac:dyDescent="0.25">
      <c r="AU1479" s="30" t="s">
        <v>38</v>
      </c>
      <c r="AV1479" s="29">
        <f>_xll.qlInterestRateIndexFixingDate(IborIndex&amp;Tenor,AW1479,Trigger)</f>
        <v>49766</v>
      </c>
      <c r="AW1479" s="29">
        <f>_xll.qlCalendarAdvance(Calendar,AW1478,AU1479,"f",,Trigger)</f>
        <v>49768</v>
      </c>
      <c r="AX1479" s="29">
        <f>_xll.qlInterestRateIndexMaturity(IborIndex&amp;Tenor,AW1479,Trigger)</f>
        <v>49859</v>
      </c>
      <c r="AY1479" s="66">
        <f>_xll.qlIndexFixing($Z$5,AV1479,TRUE,Trigger)</f>
        <v>1.7521084693105326E-2</v>
      </c>
      <c r="AZ1479" s="66">
        <f>_xll.qlIndexFixing($BB$1,AV1479,TRUE,Trigger)</f>
        <v>1.7423457243029544E-2</v>
      </c>
      <c r="BA1479" s="188">
        <f t="shared" si="42"/>
        <v>0.97627450075781641</v>
      </c>
    </row>
    <row r="1480" spans="47:53" ht="11.25" customHeight="1" x14ac:dyDescent="0.25">
      <c r="AU1480" s="30" t="s">
        <v>38</v>
      </c>
      <c r="AV1480" s="29">
        <f>_xll.qlInterestRateIndexFixingDate(IborIndex&amp;Tenor,AW1480,Trigger)</f>
        <v>49773</v>
      </c>
      <c r="AW1480" s="29">
        <f>_xll.qlCalendarAdvance(Calendar,AW1479,AU1480,"f",,Trigger)</f>
        <v>49775</v>
      </c>
      <c r="AX1480" s="29">
        <f>_xll.qlInterestRateIndexMaturity(IborIndex&amp;Tenor,AW1480,Trigger)</f>
        <v>49866</v>
      </c>
      <c r="AY1480" s="66">
        <f>_xll.qlIndexFixing($Z$5,AV1480,TRUE,Trigger)</f>
        <v>1.7504764955139043E-2</v>
      </c>
      <c r="AZ1480" s="66">
        <f>_xll.qlIndexFixing($BB$1,AV1480,TRUE,Trigger)</f>
        <v>1.7409847590195395E-2</v>
      </c>
      <c r="BA1480" s="188">
        <f t="shared" si="42"/>
        <v>0.9491736494364813</v>
      </c>
    </row>
    <row r="1481" spans="47:53" ht="11.25" customHeight="1" x14ac:dyDescent="0.25">
      <c r="AU1481" s="30" t="s">
        <v>38</v>
      </c>
      <c r="AV1481" s="29">
        <f>_xll.qlInterestRateIndexFixingDate(IborIndex&amp;Tenor,AW1481,Trigger)</f>
        <v>49780</v>
      </c>
      <c r="AW1481" s="29">
        <f>_xll.qlCalendarAdvance(Calendar,AW1480,AU1481,"f",,Trigger)</f>
        <v>49782</v>
      </c>
      <c r="AX1481" s="29">
        <f>_xll.qlInterestRateIndexMaturity(IborIndex&amp;Tenor,AW1481,Trigger)</f>
        <v>49873</v>
      </c>
      <c r="AY1481" s="66">
        <f>_xll.qlIndexFixing($Z$5,AV1481,TRUE,Trigger)</f>
        <v>1.7488208848243935E-2</v>
      </c>
      <c r="AZ1481" s="66">
        <f>_xll.qlIndexFixing($BB$1,AV1481,TRUE,Trigger)</f>
        <v>1.7396288920354015E-2</v>
      </c>
      <c r="BA1481" s="188">
        <f t="shared" si="42"/>
        <v>0.91919927889920483</v>
      </c>
    </row>
    <row r="1482" spans="47:53" ht="11.25" customHeight="1" x14ac:dyDescent="0.25">
      <c r="AU1482" s="30" t="s">
        <v>38</v>
      </c>
      <c r="AV1482" s="29">
        <f>_xll.qlInterestRateIndexFixingDate(IborIndex&amp;Tenor,AW1482,Trigger)</f>
        <v>49787</v>
      </c>
      <c r="AW1482" s="29">
        <f>_xll.qlCalendarAdvance(Calendar,AW1481,AU1482,"f",,Trigger)</f>
        <v>49789</v>
      </c>
      <c r="AX1482" s="29">
        <f>_xll.qlInterestRateIndexMaturity(IborIndex&amp;Tenor,AW1482,Trigger)</f>
        <v>49880</v>
      </c>
      <c r="AY1482" s="66">
        <f>_xll.qlIndexFixing($Z$5,AV1482,TRUE,Trigger)</f>
        <v>1.7471415716887231E-2</v>
      </c>
      <c r="AZ1482" s="66">
        <f>_xll.qlIndexFixing($BB$1,AV1482,TRUE,Trigger)</f>
        <v>1.7382781232985384E-2</v>
      </c>
      <c r="BA1482" s="188">
        <f t="shared" si="42"/>
        <v>0.88634483901846306</v>
      </c>
    </row>
    <row r="1483" spans="47:53" ht="11.25" customHeight="1" x14ac:dyDescent="0.25">
      <c r="AU1483" s="30" t="s">
        <v>38</v>
      </c>
      <c r="AV1483" s="29">
        <f>_xll.qlInterestRateIndexFixingDate(IborIndex&amp;Tenor,AW1483,Trigger)</f>
        <v>49794</v>
      </c>
      <c r="AW1483" s="29">
        <f>_xll.qlCalendarAdvance(Calendar,AW1482,AU1483,"f",,Trigger)</f>
        <v>49797</v>
      </c>
      <c r="AX1483" s="29">
        <f>_xll.qlInterestRateIndexMaturity(IborIndex&amp;Tenor,AW1483,Trigger)</f>
        <v>49891</v>
      </c>
      <c r="AY1483" s="66">
        <f>_xll.qlIndexFixing($Z$5,AV1483,TRUE,Trigger)</f>
        <v>1.7449398811028145E-2</v>
      </c>
      <c r="AZ1483" s="66">
        <f>_xll.qlIndexFixing($BB$1,AV1483,TRUE,Trigger)</f>
        <v>1.7365809547140496E-2</v>
      </c>
      <c r="BA1483" s="188">
        <f t="shared" si="42"/>
        <v>0.83589263887649812</v>
      </c>
    </row>
    <row r="1484" spans="47:53" ht="11.25" customHeight="1" x14ac:dyDescent="0.25">
      <c r="AU1484" s="30" t="s">
        <v>38</v>
      </c>
      <c r="AV1484" s="29">
        <f>_xll.qlInterestRateIndexFixingDate(IborIndex&amp;Tenor,AW1484,Trigger)</f>
        <v>49802</v>
      </c>
      <c r="AW1484" s="29">
        <f>_xll.qlCalendarAdvance(Calendar,AW1483,AU1484,"f",,Trigger)</f>
        <v>49804</v>
      </c>
      <c r="AX1484" s="29">
        <f>_xll.qlInterestRateIndexMaturity(IborIndex&amp;Tenor,AW1484,Trigger)</f>
        <v>49898</v>
      </c>
      <c r="AY1484" s="66">
        <f>_xll.qlIndexFixing($Z$5,AV1484,TRUE,Trigger)</f>
        <v>1.74320415587076E-2</v>
      </c>
      <c r="AZ1484" s="66">
        <f>_xll.qlIndexFixing($BB$1,AV1484,TRUE,Trigger)</f>
        <v>1.7352420098214732E-2</v>
      </c>
      <c r="BA1484" s="188">
        <f t="shared" si="42"/>
        <v>0.79621460492868001</v>
      </c>
    </row>
    <row r="1485" spans="47:53" ht="11.25" customHeight="1" x14ac:dyDescent="0.25">
      <c r="AU1485" s="30" t="s">
        <v>38</v>
      </c>
      <c r="AV1485" s="29">
        <f>_xll.qlInterestRateIndexFixingDate(IborIndex&amp;Tenor,AW1485,Trigger)</f>
        <v>49809</v>
      </c>
      <c r="AW1485" s="29">
        <f>_xll.qlCalendarAdvance(Calendar,AW1484,AU1485,"f",,Trigger)</f>
        <v>49811</v>
      </c>
      <c r="AX1485" s="29">
        <f>_xll.qlInterestRateIndexMaturity(IborIndex&amp;Tenor,AW1485,Trigger)</f>
        <v>49905</v>
      </c>
      <c r="AY1485" s="66">
        <f>_xll.qlIndexFixing($Z$5,AV1485,TRUE,Trigger)</f>
        <v>1.74144450494698E-2</v>
      </c>
      <c r="AZ1485" s="66">
        <f>_xll.qlIndexFixing($BB$1,AV1485,TRUE,Trigger)</f>
        <v>1.7339081638858979E-2</v>
      </c>
      <c r="BA1485" s="188">
        <f t="shared" si="42"/>
        <v>0.75363410610821546</v>
      </c>
    </row>
    <row r="1486" spans="47:53" ht="11.25" customHeight="1" x14ac:dyDescent="0.25">
      <c r="AU1486" s="30" t="s">
        <v>38</v>
      </c>
      <c r="AV1486" s="29">
        <f>_xll.qlInterestRateIndexFixingDate(IborIndex&amp;Tenor,AW1486,Trigger)</f>
        <v>49816</v>
      </c>
      <c r="AW1486" s="29">
        <f>_xll.qlCalendarAdvance(Calendar,AW1485,AU1486,"f",,Trigger)</f>
        <v>49818</v>
      </c>
      <c r="AX1486" s="29">
        <f>_xll.qlInterestRateIndexMaturity(IborIndex&amp;Tenor,AW1486,Trigger)</f>
        <v>49912</v>
      </c>
      <c r="AY1486" s="66">
        <f>_xll.qlIndexFixing($Z$5,AV1486,TRUE,Trigger)</f>
        <v>1.7396608628028703E-2</v>
      </c>
      <c r="AZ1486" s="66">
        <f>_xll.qlIndexFixing($BB$1,AV1486,TRUE,Trigger)</f>
        <v>1.7325794168547706E-2</v>
      </c>
      <c r="BA1486" s="188">
        <f t="shared" si="42"/>
        <v>0.70814459480997294</v>
      </c>
    </row>
    <row r="1487" spans="47:53" ht="11.25" customHeight="1" x14ac:dyDescent="0.25">
      <c r="AU1487" s="30" t="s">
        <v>38</v>
      </c>
      <c r="AV1487" s="29">
        <f>_xll.qlInterestRateIndexFixingDate(IborIndex&amp;Tenor,AW1487,Trigger)</f>
        <v>49823</v>
      </c>
      <c r="AW1487" s="29">
        <f>_xll.qlCalendarAdvance(Calendar,AW1486,AU1487,"f",,Trigger)</f>
        <v>49825</v>
      </c>
      <c r="AX1487" s="29">
        <f>_xll.qlInterestRateIndexMaturity(IborIndex&amp;Tenor,AW1487,Trigger)</f>
        <v>49916</v>
      </c>
      <c r="AY1487" s="66">
        <f>_xll.qlIndexFixing($Z$5,AV1487,TRUE,Trigger)</f>
        <v>1.7381282372265449E-2</v>
      </c>
      <c r="AZ1487" s="66">
        <f>_xll.qlIndexFixing($BB$1,AV1487,TRUE,Trigger)</f>
        <v>1.731411842200558E-2</v>
      </c>
      <c r="BA1487" s="188">
        <f t="shared" si="42"/>
        <v>0.67163950259869343</v>
      </c>
    </row>
    <row r="1488" spans="47:53" ht="11.25" customHeight="1" x14ac:dyDescent="0.25">
      <c r="AU1488" s="30" t="s">
        <v>38</v>
      </c>
      <c r="AV1488" s="29">
        <f>_xll.qlInterestRateIndexFixingDate(IborIndex&amp;Tenor,AW1488,Trigger)</f>
        <v>49830</v>
      </c>
      <c r="AW1488" s="29">
        <f>_xll.qlCalendarAdvance(Calendar,AW1487,AU1488,"f",,Trigger)</f>
        <v>49832</v>
      </c>
      <c r="AX1488" s="29">
        <f>_xll.qlInterestRateIndexMaturity(IborIndex&amp;Tenor,AW1488,Trigger)</f>
        <v>49926</v>
      </c>
      <c r="AY1488" s="66">
        <f>_xll.qlIndexFixing($Z$5,AV1488,TRUE,Trigger)</f>
        <v>1.7360677162985377E-2</v>
      </c>
      <c r="AZ1488" s="66">
        <f>_xll.qlIndexFixing($BB$1,AV1488,TRUE,Trigger)</f>
        <v>1.7299372192940279E-2</v>
      </c>
      <c r="BA1488" s="188">
        <f t="shared" si="42"/>
        <v>0.6130497004509794</v>
      </c>
    </row>
    <row r="1489" spans="47:53" ht="11.25" customHeight="1" x14ac:dyDescent="0.25">
      <c r="AU1489" s="30" t="s">
        <v>38</v>
      </c>
      <c r="AV1489" s="29">
        <f>_xll.qlInterestRateIndexFixingDate(IborIndex&amp;Tenor,AW1489,Trigger)</f>
        <v>49837</v>
      </c>
      <c r="AW1489" s="29">
        <f>_xll.qlCalendarAdvance(Calendar,AW1488,AU1489,"f",,Trigger)</f>
        <v>49839</v>
      </c>
      <c r="AX1489" s="29">
        <f>_xll.qlInterestRateIndexMaturity(IborIndex&amp;Tenor,AW1489,Trigger)</f>
        <v>49933</v>
      </c>
      <c r="AY1489" s="66">
        <f>_xll.qlIndexFixing($Z$5,AV1489,TRUE,Trigger)</f>
        <v>1.7343511886753475E-2</v>
      </c>
      <c r="AZ1489" s="66">
        <f>_xll.qlIndexFixing($BB$1,AV1489,TRUE,Trigger)</f>
        <v>1.7286237686595603E-2</v>
      </c>
      <c r="BA1489" s="188">
        <f t="shared" si="42"/>
        <v>0.57274200157872435</v>
      </c>
    </row>
    <row r="1490" spans="47:53" ht="11.25" customHeight="1" x14ac:dyDescent="0.25">
      <c r="AU1490" s="30" t="s">
        <v>38</v>
      </c>
      <c r="AV1490" s="29">
        <f>_xll.qlInterestRateIndexFixingDate(IborIndex&amp;Tenor,AW1490,Trigger)</f>
        <v>49844</v>
      </c>
      <c r="AW1490" s="29">
        <f>_xll.qlCalendarAdvance(Calendar,AW1489,AU1490,"f",,Trigger)</f>
        <v>49846</v>
      </c>
      <c r="AX1490" s="29">
        <f>_xll.qlInterestRateIndexMaturity(IborIndex&amp;Tenor,AW1490,Trigger)</f>
        <v>49940</v>
      </c>
      <c r="AY1490" s="66">
        <f>_xll.qlIndexFixing($Z$5,AV1490,TRUE,Trigger)</f>
        <v>1.7327040573998045E-2</v>
      </c>
      <c r="AZ1490" s="66">
        <f>_xll.qlIndexFixing($BB$1,AV1490,TRUE,Trigger)</f>
        <v>1.7273154167193255E-2</v>
      </c>
      <c r="BA1490" s="188">
        <f t="shared" si="42"/>
        <v>0.53886406804790754</v>
      </c>
    </row>
    <row r="1491" spans="47:53" ht="11.25" customHeight="1" x14ac:dyDescent="0.25">
      <c r="AU1491" s="30" t="s">
        <v>38</v>
      </c>
      <c r="AV1491" s="29">
        <f>_xll.qlInterestRateIndexFixingDate(IborIndex&amp;Tenor,AW1491,Trigger)</f>
        <v>49851</v>
      </c>
      <c r="AW1491" s="29">
        <f>_xll.qlCalendarAdvance(Calendar,AW1490,AU1491,"f",,Trigger)</f>
        <v>49853</v>
      </c>
      <c r="AX1491" s="29">
        <f>_xll.qlInterestRateIndexMaturity(IborIndex&amp;Tenor,AW1491,Trigger)</f>
        <v>49947</v>
      </c>
      <c r="AY1491" s="66">
        <f>_xll.qlIndexFixing($Z$5,AV1491,TRUE,Trigger)</f>
        <v>1.7311267999070214E-2</v>
      </c>
      <c r="AZ1491" s="66">
        <f>_xll.qlIndexFixing($BB$1,AV1491,TRUE,Trigger)</f>
        <v>1.72601216342128E-2</v>
      </c>
      <c r="BA1491" s="188">
        <f t="shared" si="42"/>
        <v>0.51146364857413551</v>
      </c>
    </row>
    <row r="1492" spans="47:53" ht="11.25" customHeight="1" x14ac:dyDescent="0.25">
      <c r="AU1492" s="30" t="s">
        <v>38</v>
      </c>
      <c r="AV1492" s="29">
        <f>_xll.qlInterestRateIndexFixingDate(IborIndex&amp;Tenor,AW1492,Trigger)</f>
        <v>49858</v>
      </c>
      <c r="AW1492" s="29">
        <f>_xll.qlCalendarAdvance(Calendar,AW1491,AU1492,"f",,Trigger)</f>
        <v>49860</v>
      </c>
      <c r="AX1492" s="29">
        <f>_xll.qlInterestRateIndexMaturity(IborIndex&amp;Tenor,AW1492,Trigger)</f>
        <v>49954</v>
      </c>
      <c r="AY1492" s="66">
        <f>_xll.qlIndexFixing($Z$5,AV1492,TRUE,Trigger)</f>
        <v>1.7296198947142235E-2</v>
      </c>
      <c r="AZ1492" s="66">
        <f>_xll.qlIndexFixing($BB$1,AV1492,TRUE,Trigger)</f>
        <v>1.7247140087138908E-2</v>
      </c>
      <c r="BA1492" s="188">
        <f t="shared" si="42"/>
        <v>0.49058860003326626</v>
      </c>
    </row>
    <row r="1493" spans="47:53" ht="11.25" customHeight="1" x14ac:dyDescent="0.25">
      <c r="AU1493" s="30" t="s">
        <v>38</v>
      </c>
      <c r="AV1493" s="29">
        <f>_xll.qlInterestRateIndexFixingDate(IborIndex&amp;Tenor,AW1493,Trigger)</f>
        <v>49865</v>
      </c>
      <c r="AW1493" s="29">
        <f>_xll.qlCalendarAdvance(Calendar,AW1492,AU1493,"f",,Trigger)</f>
        <v>49867</v>
      </c>
      <c r="AX1493" s="29">
        <f>_xll.qlInterestRateIndexMaturity(IborIndex&amp;Tenor,AW1493,Trigger)</f>
        <v>49961</v>
      </c>
      <c r="AY1493" s="66">
        <f>_xll.qlIndexFixing($Z$5,AV1493,TRUE,Trigger)</f>
        <v>1.7281838214208357E-2</v>
      </c>
      <c r="AZ1493" s="66">
        <f>_xll.qlIndexFixing($BB$1,AV1493,TRUE,Trigger)</f>
        <v>1.7234209525451138E-2</v>
      </c>
      <c r="BA1493" s="188">
        <f t="shared" si="42"/>
        <v>0.47628688757218873</v>
      </c>
    </row>
    <row r="1494" spans="47:53" ht="11.25" customHeight="1" x14ac:dyDescent="0.25">
      <c r="AU1494" s="30" t="s">
        <v>38</v>
      </c>
      <c r="AV1494" s="29">
        <f>_xll.qlInterestRateIndexFixingDate(IborIndex&amp;Tenor,AW1494,Trigger)</f>
        <v>49872</v>
      </c>
      <c r="AW1494" s="29">
        <f>_xll.qlCalendarAdvance(Calendar,AW1493,AU1494,"f",,Trigger)</f>
        <v>49874</v>
      </c>
      <c r="AX1494" s="29">
        <f>_xll.qlInterestRateIndexMaturity(IborIndex&amp;Tenor,AW1494,Trigger)</f>
        <v>49968</v>
      </c>
      <c r="AY1494" s="66">
        <f>_xll.qlIndexFixing($Z$5,AV1494,TRUE,Trigger)</f>
        <v>1.7268190607100102E-2</v>
      </c>
      <c r="AZ1494" s="66">
        <f>_xll.qlIndexFixing($BB$1,AV1494,TRUE,Trigger)</f>
        <v>1.7221329948640968E-2</v>
      </c>
      <c r="BA1494" s="188">
        <f t="shared" si="42"/>
        <v>0.46860658459133703</v>
      </c>
    </row>
    <row r="1495" spans="47:53" ht="11.25" customHeight="1" x14ac:dyDescent="0.25">
      <c r="AU1495" s="30" t="s">
        <v>38</v>
      </c>
      <c r="AV1495" s="29">
        <f>_xll.qlInterestRateIndexFixingDate(IborIndex&amp;Tenor,AW1495,Trigger)</f>
        <v>49879</v>
      </c>
      <c r="AW1495" s="29">
        <f>_xll.qlCalendarAdvance(Calendar,AW1494,AU1495,"f",,Trigger)</f>
        <v>49881</v>
      </c>
      <c r="AX1495" s="29">
        <f>_xll.qlInterestRateIndexMaturity(IborIndex&amp;Tenor,AW1495,Trigger)</f>
        <v>49975</v>
      </c>
      <c r="AY1495" s="66">
        <f>_xll.qlIndexFixing($Z$5,AV1495,TRUE,Trigger)</f>
        <v>1.7255260943494794E-2</v>
      </c>
      <c r="AZ1495" s="66">
        <f>_xll.qlIndexFixing($BB$1,AV1495,TRUE,Trigger)</f>
        <v>1.7208501356193059E-2</v>
      </c>
      <c r="BA1495" s="188">
        <f t="shared" si="42"/>
        <v>0.46759587301735406</v>
      </c>
    </row>
    <row r="1496" spans="47:53" ht="11.25" customHeight="1" x14ac:dyDescent="0.25">
      <c r="AU1496" s="30" t="s">
        <v>38</v>
      </c>
      <c r="AV1496" s="29">
        <f>_xll.qlInterestRateIndexFixingDate(IborIndex&amp;Tenor,AW1496,Trigger)</f>
        <v>49886</v>
      </c>
      <c r="AW1496" s="29">
        <f>_xll.qlCalendarAdvance(Calendar,AW1495,AU1496,"f",,Trigger)</f>
        <v>49888</v>
      </c>
      <c r="AX1496" s="29">
        <f>_xll.qlInterestRateIndexMaturity(IborIndex&amp;Tenor,AW1496,Trigger)</f>
        <v>49982</v>
      </c>
      <c r="AY1496" s="66">
        <f>_xll.qlIndexFixing($Z$5,AV1496,TRUE,Trigger)</f>
        <v>1.7243054051920646E-2</v>
      </c>
      <c r="AZ1496" s="66">
        <f>_xll.qlIndexFixing($BB$1,AV1496,TRUE,Trigger)</f>
        <v>1.7195723747598035E-2</v>
      </c>
      <c r="BA1496" s="188">
        <f t="shared" si="42"/>
        <v>0.47330304322610456</v>
      </c>
    </row>
    <row r="1497" spans="47:53" ht="11.25" customHeight="1" x14ac:dyDescent="0.25">
      <c r="AU1497" s="30" t="s">
        <v>38</v>
      </c>
      <c r="AV1497" s="29">
        <f>_xll.qlInterestRateIndexFixingDate(IborIndex&amp;Tenor,AW1497,Trigger)</f>
        <v>49893</v>
      </c>
      <c r="AW1497" s="29">
        <f>_xll.qlCalendarAdvance(Calendar,AW1496,AU1497,"f",,Trigger)</f>
        <v>49895</v>
      </c>
      <c r="AX1497" s="29">
        <f>_xll.qlInterestRateIndexMaturity(IborIndex&amp;Tenor,AW1497,Trigger)</f>
        <v>49989</v>
      </c>
      <c r="AY1497" s="66">
        <f>_xll.qlIndexFixing($Z$5,AV1497,TRUE,Trigger)</f>
        <v>1.7231574771767826E-2</v>
      </c>
      <c r="AZ1497" s="66">
        <f>_xll.qlIndexFixing($BB$1,AV1497,TRUE,Trigger)</f>
        <v>1.7182997122349067E-2</v>
      </c>
      <c r="BA1497" s="188">
        <f t="shared" si="42"/>
        <v>0.48577649418759389</v>
      </c>
    </row>
    <row r="1498" spans="47:53" ht="11.25" customHeight="1" x14ac:dyDescent="0.25">
      <c r="AU1498" s="30" t="s">
        <v>38</v>
      </c>
      <c r="AV1498" s="29">
        <f>_xll.qlInterestRateIndexFixingDate(IborIndex&amp;Tenor,AW1498,Trigger)</f>
        <v>49900</v>
      </c>
      <c r="AW1498" s="29">
        <f>_xll.qlCalendarAdvance(Calendar,AW1497,AU1498,"f",,Trigger)</f>
        <v>49902</v>
      </c>
      <c r="AX1498" s="29">
        <f>_xll.qlInterestRateIndexMaturity(IborIndex&amp;Tenor,AW1498,Trigger)</f>
        <v>49996</v>
      </c>
      <c r="AY1498" s="66">
        <f>_xll.qlIndexFixing($Z$5,AV1498,TRUE,Trigger)</f>
        <v>1.7220827953296949E-2</v>
      </c>
      <c r="AZ1498" s="66">
        <f>_xll.qlIndexFixing($BB$1,AV1498,TRUE,Trigger)</f>
        <v>1.7170321479940177E-2</v>
      </c>
      <c r="BA1498" s="188">
        <f t="shared" si="42"/>
        <v>0.50506473356772696</v>
      </c>
    </row>
    <row r="1499" spans="47:53" ht="11.25" customHeight="1" x14ac:dyDescent="0.25">
      <c r="AU1499" s="30" t="s">
        <v>38</v>
      </c>
      <c r="AV1499" s="29">
        <f>_xll.qlInterestRateIndexFixingDate(IborIndex&amp;Tenor,AW1499,Trigger)</f>
        <v>49907</v>
      </c>
      <c r="AW1499" s="29">
        <f>_xll.qlCalendarAdvance(Calendar,AW1498,AU1499,"f",,Trigger)</f>
        <v>49909</v>
      </c>
      <c r="AX1499" s="29">
        <f>_xll.qlInterestRateIndexMaturity(IborIndex&amp;Tenor,AW1499,Trigger)</f>
        <v>50003</v>
      </c>
      <c r="AY1499" s="66">
        <f>_xll.qlIndexFixing($Z$5,AV1499,TRUE,Trigger)</f>
        <v>1.72108184576493E-2</v>
      </c>
      <c r="AZ1499" s="66">
        <f>_xll.qlIndexFixing($BB$1,AV1499,TRUE,Trigger)</f>
        <v>1.7157696819867937E-2</v>
      </c>
      <c r="BA1499" s="188">
        <f t="shared" si="42"/>
        <v>0.53121637781362163</v>
      </c>
    </row>
    <row r="1500" spans="47:53" ht="11.25" customHeight="1" x14ac:dyDescent="0.25">
      <c r="AU1500" s="30" t="s">
        <v>38</v>
      </c>
      <c r="AV1500" s="29">
        <f>_xll.qlInterestRateIndexFixingDate(IborIndex&amp;Tenor,AW1500,Trigger)</f>
        <v>49914</v>
      </c>
      <c r="AW1500" s="29">
        <f>_xll.qlCalendarAdvance(Calendar,AW1499,AU1500,"f",,Trigger)</f>
        <v>49916</v>
      </c>
      <c r="AX1500" s="29">
        <f>_xll.qlInterestRateIndexMaturity(IborIndex&amp;Tenor,AW1500,Trigger)</f>
        <v>50007</v>
      </c>
      <c r="AY1500" s="66">
        <f>_xll.qlIndexFixing($Z$5,AV1500,TRUE,Trigger)</f>
        <v>1.7202222858626201E-2</v>
      </c>
      <c r="AZ1500" s="66">
        <f>_xll.qlIndexFixing($BB$1,AV1500,TRUE,Trigger)</f>
        <v>1.7146565856871587E-2</v>
      </c>
      <c r="BA1500" s="188">
        <f t="shared" si="42"/>
        <v>0.55657001754614432</v>
      </c>
    </row>
    <row r="1501" spans="47:53" ht="11.25" customHeight="1" x14ac:dyDescent="0.25">
      <c r="AU1501" s="30" t="s">
        <v>38</v>
      </c>
      <c r="AV1501" s="29">
        <f>_xll.qlInterestRateIndexFixingDate(IborIndex&amp;Tenor,AW1501,Trigger)</f>
        <v>49921</v>
      </c>
      <c r="AW1501" s="29">
        <f>_xll.qlCalendarAdvance(Calendar,AW1500,AU1501,"f",,Trigger)</f>
        <v>49923</v>
      </c>
      <c r="AX1501" s="29">
        <f>_xll.qlInterestRateIndexMaturity(IborIndex&amp;Tenor,AW1501,Trigger)</f>
        <v>50014</v>
      </c>
      <c r="AY1501" s="66">
        <f>_xll.qlIndexFixing($Z$5,AV1501,TRUE,Trigger)</f>
        <v>1.7193587830915312E-2</v>
      </c>
      <c r="AZ1501" s="66">
        <f>_xll.qlIndexFixing($BB$1,AV1501,TRUE,Trigger)</f>
        <v>1.7134034021773156E-2</v>
      </c>
      <c r="BA1501" s="188">
        <f t="shared" si="42"/>
        <v>0.59553809142156444</v>
      </c>
    </row>
    <row r="1502" spans="47:53" ht="11.25" customHeight="1" x14ac:dyDescent="0.25">
      <c r="AU1502" s="30" t="s">
        <v>38</v>
      </c>
      <c r="AV1502" s="29">
        <f>_xll.qlInterestRateIndexFixingDate(IborIndex&amp;Tenor,AW1502,Trigger)</f>
        <v>49928</v>
      </c>
      <c r="AW1502" s="29">
        <f>_xll.qlCalendarAdvance(Calendar,AW1501,AU1502,"f",,Trigger)</f>
        <v>49930</v>
      </c>
      <c r="AX1502" s="29">
        <f>_xll.qlInterestRateIndexMaturity(IborIndex&amp;Tenor,AW1502,Trigger)</f>
        <v>50021</v>
      </c>
      <c r="AY1502" s="66">
        <f>_xll.qlIndexFixing($Z$5,AV1502,TRUE,Trigger)</f>
        <v>1.7184863914006001E-2</v>
      </c>
      <c r="AZ1502" s="66">
        <f>_xll.qlIndexFixing($BB$1,AV1502,TRUE,Trigger)</f>
        <v>1.7121553159057085E-2</v>
      </c>
      <c r="BA1502" s="188">
        <f t="shared" si="42"/>
        <v>0.63310754948916337</v>
      </c>
    </row>
    <row r="1503" spans="47:53" ht="11.25" customHeight="1" x14ac:dyDescent="0.25">
      <c r="AU1503" s="30" t="s">
        <v>38</v>
      </c>
      <c r="AV1503" s="29">
        <f>_xll.qlInterestRateIndexFixingDate(IborIndex&amp;Tenor,AW1503,Trigger)</f>
        <v>49935</v>
      </c>
      <c r="AW1503" s="29">
        <f>_xll.qlCalendarAdvance(Calendar,AW1502,AU1503,"f",,Trigger)</f>
        <v>49937</v>
      </c>
      <c r="AX1503" s="29">
        <f>_xll.qlInterestRateIndexMaturity(IborIndex&amp;Tenor,AW1503,Trigger)</f>
        <v>50028</v>
      </c>
      <c r="AY1503" s="66">
        <f>_xll.qlIndexFixing($Z$5,AV1503,TRUE,Trigger)</f>
        <v>1.7175962868807512E-2</v>
      </c>
      <c r="AZ1503" s="66">
        <f>_xll.qlIndexFixing($BB$1,AV1503,TRUE,Trigger)</f>
        <v>1.7109123268244635E-2</v>
      </c>
      <c r="BA1503" s="188">
        <f t="shared" si="42"/>
        <v>0.668396005628763</v>
      </c>
    </row>
    <row r="1504" spans="47:53" ht="11.25" customHeight="1" x14ac:dyDescent="0.25">
      <c r="AU1504" s="30" t="s">
        <v>38</v>
      </c>
      <c r="AV1504" s="29">
        <f>_xll.qlInterestRateIndexFixingDate(IborIndex&amp;Tenor,AW1504,Trigger)</f>
        <v>49942</v>
      </c>
      <c r="AW1504" s="29">
        <f>_xll.qlCalendarAdvance(Calendar,AW1503,AU1504,"f",,Trigger)</f>
        <v>49944</v>
      </c>
      <c r="AX1504" s="29">
        <f>_xll.qlInterestRateIndexMaturity(IborIndex&amp;Tenor,AW1504,Trigger)</f>
        <v>50038</v>
      </c>
      <c r="AY1504" s="66">
        <f>_xll.qlIndexFixing($Z$5,AV1504,TRUE,Trigger)</f>
        <v>1.7166057359017436E-2</v>
      </c>
      <c r="AZ1504" s="66">
        <f>_xll.qlIndexFixing($BB$1,AV1504,TRUE,Trigger)</f>
        <v>1.7095338237063249E-2</v>
      </c>
      <c r="BA1504" s="188">
        <f t="shared" si="42"/>
        <v>0.7071912195418667</v>
      </c>
    </row>
    <row r="1505" spans="47:53" ht="11.25" customHeight="1" x14ac:dyDescent="0.25">
      <c r="AU1505" s="30" t="s">
        <v>38</v>
      </c>
      <c r="AV1505" s="29">
        <f>_xll.qlInterestRateIndexFixingDate(IborIndex&amp;Tenor,AW1505,Trigger)</f>
        <v>49949</v>
      </c>
      <c r="AW1505" s="29">
        <f>_xll.qlCalendarAdvance(Calendar,AW1504,AU1505,"f",,Trigger)</f>
        <v>49951</v>
      </c>
      <c r="AX1505" s="29">
        <f>_xll.qlInterestRateIndexMaturity(IborIndex&amp;Tenor,AW1505,Trigger)</f>
        <v>50045</v>
      </c>
      <c r="AY1505" s="66">
        <f>_xll.qlIndexFixing($Z$5,AV1505,TRUE,Trigger)</f>
        <v>1.7156760694447354E-2</v>
      </c>
      <c r="AZ1505" s="66">
        <f>_xll.qlIndexFixing($BB$1,AV1505,TRUE,Trigger)</f>
        <v>1.7083019460545239E-2</v>
      </c>
      <c r="BA1505" s="188">
        <f t="shared" si="42"/>
        <v>0.73741233902115122</v>
      </c>
    </row>
    <row r="1506" spans="47:53" ht="11.25" customHeight="1" x14ac:dyDescent="0.25">
      <c r="AU1506" s="30" t="s">
        <v>38</v>
      </c>
      <c r="AV1506" s="29">
        <f>_xll.qlInterestRateIndexFixingDate(IborIndex&amp;Tenor,AW1506,Trigger)</f>
        <v>49956</v>
      </c>
      <c r="AW1506" s="29">
        <f>_xll.qlCalendarAdvance(Calendar,AW1505,AU1506,"f",,Trigger)</f>
        <v>49958</v>
      </c>
      <c r="AX1506" s="29">
        <f>_xll.qlInterestRateIndexMaturity(IborIndex&amp;Tenor,AW1506,Trigger)</f>
        <v>50052</v>
      </c>
      <c r="AY1506" s="66">
        <f>_xll.qlIndexFixing($Z$5,AV1506,TRUE,Trigger)</f>
        <v>1.7147285218236032E-2</v>
      </c>
      <c r="AZ1506" s="66">
        <f>_xll.qlIndexFixing($BB$1,AV1506,TRUE,Trigger)</f>
        <v>1.7070751662894314E-2</v>
      </c>
      <c r="BA1506" s="188">
        <f t="shared" si="42"/>
        <v>0.76533555341717219</v>
      </c>
    </row>
    <row r="1507" spans="47:53" ht="11.25" customHeight="1" x14ac:dyDescent="0.25">
      <c r="AU1507" s="30" t="s">
        <v>38</v>
      </c>
      <c r="AV1507" s="29">
        <f>_xll.qlInterestRateIndexFixingDate(IborIndex&amp;Tenor,AW1507,Trigger)</f>
        <v>49963</v>
      </c>
      <c r="AW1507" s="29">
        <f>_xll.qlCalendarAdvance(Calendar,AW1506,AU1507,"f",,Trigger)</f>
        <v>49965</v>
      </c>
      <c r="AX1507" s="29">
        <f>_xll.qlInterestRateIndexMaturity(IborIndex&amp;Tenor,AW1507,Trigger)</f>
        <v>50059</v>
      </c>
      <c r="AY1507" s="66">
        <f>_xll.qlIndexFixing($Z$5,AV1507,TRUE,Trigger)</f>
        <v>1.7137630414407273E-2</v>
      </c>
      <c r="AZ1507" s="66">
        <f>_xll.qlIndexFixing($BB$1,AV1507,TRUE,Trigger)</f>
        <v>1.7058534843622353E-2</v>
      </c>
      <c r="BA1507" s="188">
        <f t="shared" si="42"/>
        <v>0.79095570784920577</v>
      </c>
    </row>
    <row r="1508" spans="47:53" ht="11.25" customHeight="1" x14ac:dyDescent="0.25">
      <c r="AU1508" s="30" t="s">
        <v>38</v>
      </c>
      <c r="AV1508" s="29">
        <f>_xll.qlInterestRateIndexFixingDate(IborIndex&amp;Tenor,AW1508,Trigger)</f>
        <v>49970</v>
      </c>
      <c r="AW1508" s="29">
        <f>_xll.qlCalendarAdvance(Calendar,AW1507,AU1508,"f",,Trigger)</f>
        <v>49972</v>
      </c>
      <c r="AX1508" s="29">
        <f>_xll.qlInterestRateIndexMaturity(IborIndex&amp;Tenor,AW1508,Trigger)</f>
        <v>50066</v>
      </c>
      <c r="AY1508" s="66">
        <f>_xll.qlIndexFixing($Z$5,AV1508,TRUE,Trigger)</f>
        <v>1.7127795767019744E-2</v>
      </c>
      <c r="AZ1508" s="66">
        <f>_xll.qlIndexFixing($BB$1,AV1508,TRUE,Trigger)</f>
        <v>1.7046369002246341E-2</v>
      </c>
      <c r="BA1508" s="188">
        <f t="shared" si="42"/>
        <v>0.81426764773403359</v>
      </c>
    </row>
    <row r="1509" spans="47:53" ht="11.25" customHeight="1" x14ac:dyDescent="0.25">
      <c r="AU1509" s="30" t="s">
        <v>38</v>
      </c>
      <c r="AV1509" s="29">
        <f>_xll.qlInterestRateIndexFixingDate(IborIndex&amp;Tenor,AW1509,Trigger)</f>
        <v>49977</v>
      </c>
      <c r="AW1509" s="29">
        <f>_xll.qlCalendarAdvance(Calendar,AW1508,AU1509,"f",,Trigger)</f>
        <v>49979</v>
      </c>
      <c r="AX1509" s="29">
        <f>_xll.qlInterestRateIndexMaturity(IborIndex&amp;Tenor,AW1509,Trigger)</f>
        <v>50070</v>
      </c>
      <c r="AY1509" s="66">
        <f>_xll.qlIndexFixing($Z$5,AV1509,TRUE,Trigger)</f>
        <v>1.7118808007569861E-2</v>
      </c>
      <c r="AZ1509" s="66">
        <f>_xll.qlIndexFixing($BB$1,AV1509,TRUE,Trigger)</f>
        <v>1.7035614306684221E-2</v>
      </c>
      <c r="BA1509" s="188">
        <f t="shared" si="42"/>
        <v>0.83193700885639954</v>
      </c>
    </row>
    <row r="1510" spans="47:53" ht="11.25" customHeight="1" x14ac:dyDescent="0.25">
      <c r="AU1510" s="30" t="s">
        <v>38</v>
      </c>
      <c r="AV1510" s="29">
        <f>_xll.qlInterestRateIndexFixingDate(IborIndex&amp;Tenor,AW1510,Trigger)</f>
        <v>49984</v>
      </c>
      <c r="AW1510" s="29">
        <f>_xll.qlCalendarAdvance(Calendar,AW1509,AU1510,"f",,Trigger)</f>
        <v>49986</v>
      </c>
      <c r="AX1510" s="29">
        <f>_xll.qlInterestRateIndexMaturity(IborIndex&amp;Tenor,AW1510,Trigger)</f>
        <v>50080</v>
      </c>
      <c r="AY1510" s="66">
        <f>_xll.qlIndexFixing($Z$5,AV1510,TRUE,Trigger)</f>
        <v>1.7107584877944219E-2</v>
      </c>
      <c r="AZ1510" s="66">
        <f>_xll.qlIndexFixing($BB$1,AV1510,TRUE,Trigger)</f>
        <v>1.7022190251245833E-2</v>
      </c>
      <c r="BA1510" s="188">
        <f t="shared" si="42"/>
        <v>0.85394626698386689</v>
      </c>
    </row>
    <row r="1511" spans="47:53" ht="11.25" customHeight="1" x14ac:dyDescent="0.25">
      <c r="AU1511" s="30" t="s">
        <v>38</v>
      </c>
      <c r="AV1511" s="29">
        <f>_xll.qlInterestRateIndexFixingDate(IborIndex&amp;Tenor,AW1511,Trigger)</f>
        <v>49991</v>
      </c>
      <c r="AW1511" s="29">
        <f>_xll.qlCalendarAdvance(Calendar,AW1510,AU1511,"f",,Trigger)</f>
        <v>49993</v>
      </c>
      <c r="AX1511" s="29">
        <f>_xll.qlInterestRateIndexMaturity(IborIndex&amp;Tenor,AW1511,Trigger)</f>
        <v>50087</v>
      </c>
      <c r="AY1511" s="66">
        <f>_xll.qlIndexFixing($Z$5,AV1511,TRUE,Trigger)</f>
        <v>1.7097207604524076E-2</v>
      </c>
      <c r="AZ1511" s="66">
        <f>_xll.qlIndexFixing($BB$1,AV1511,TRUE,Trigger)</f>
        <v>1.7010177340658704E-2</v>
      </c>
      <c r="BA1511" s="188">
        <f t="shared" si="42"/>
        <v>0.87030263865372359</v>
      </c>
    </row>
    <row r="1512" spans="47:53" ht="11.25" customHeight="1" x14ac:dyDescent="0.25">
      <c r="AU1512" s="30" t="s">
        <v>38</v>
      </c>
      <c r="AV1512" s="29">
        <f>_xll.qlInterestRateIndexFixingDate(IborIndex&amp;Tenor,AW1512,Trigger)</f>
        <v>49998</v>
      </c>
      <c r="AW1512" s="29">
        <f>_xll.qlCalendarAdvance(Calendar,AW1511,AU1512,"f",,Trigger)</f>
        <v>50000</v>
      </c>
      <c r="AX1512" s="29">
        <f>_xll.qlInterestRateIndexMaturity(IborIndex&amp;Tenor,AW1512,Trigger)</f>
        <v>50094</v>
      </c>
      <c r="AY1512" s="66">
        <f>_xll.qlIndexFixing($Z$5,AV1512,TRUE,Trigger)</f>
        <v>1.7086648424078317E-2</v>
      </c>
      <c r="AZ1512" s="66">
        <f>_xll.qlIndexFixing($BB$1,AV1512,TRUE,Trigger)</f>
        <v>1.6998215406045656E-2</v>
      </c>
      <c r="BA1512" s="188">
        <f t="shared" si="42"/>
        <v>0.88433018032661037</v>
      </c>
    </row>
    <row r="1513" spans="47:53" ht="11.25" customHeight="1" x14ac:dyDescent="0.25">
      <c r="AU1513" s="30" t="s">
        <v>38</v>
      </c>
      <c r="AV1513" s="29">
        <f>_xll.qlInterestRateIndexFixingDate(IborIndex&amp;Tenor,AW1513,Trigger)</f>
        <v>50005</v>
      </c>
      <c r="AW1513" s="29">
        <f>_xll.qlCalendarAdvance(Calendar,AW1512,AU1513,"f",,Trigger)</f>
        <v>50007</v>
      </c>
      <c r="AX1513" s="29">
        <f>_xll.qlInterestRateIndexMaturity(IborIndex&amp;Tenor,AW1513,Trigger)</f>
        <v>50098</v>
      </c>
      <c r="AY1513" s="66">
        <f>_xll.qlIndexFixing($Z$5,AV1513,TRUE,Trigger)</f>
        <v>1.7077096847480017E-2</v>
      </c>
      <c r="AZ1513" s="66">
        <f>_xll.qlIndexFixing($BB$1,AV1513,TRUE,Trigger)</f>
        <v>1.69876277105405E-2</v>
      </c>
      <c r="BA1513" s="188">
        <f t="shared" si="42"/>
        <v>0.89469136939517024</v>
      </c>
    </row>
    <row r="1514" spans="47:53" ht="11.25" customHeight="1" x14ac:dyDescent="0.25">
      <c r="AU1514" s="30" t="s">
        <v>38</v>
      </c>
      <c r="AV1514" s="29">
        <f>_xll.qlInterestRateIndexFixingDate(IborIndex&amp;Tenor,AW1514,Trigger)</f>
        <v>50012</v>
      </c>
      <c r="AW1514" s="29">
        <f>_xll.qlCalendarAdvance(Calendar,AW1513,AU1514,"f",,Trigger)</f>
        <v>50014</v>
      </c>
      <c r="AX1514" s="29">
        <f>_xll.qlInterestRateIndexMaturity(IborIndex&amp;Tenor,AW1514,Trigger)</f>
        <v>50104</v>
      </c>
      <c r="AY1514" s="66">
        <f>_xll.qlIndexFixing($Z$5,AV1514,TRUE,Trigger)</f>
        <v>1.7066621046537556E-2</v>
      </c>
      <c r="AZ1514" s="66">
        <f>_xll.qlIndexFixing($BB$1,AV1514,TRUE,Trigger)</f>
        <v>1.6976197045793562E-2</v>
      </c>
      <c r="BA1514" s="188">
        <f t="shared" si="42"/>
        <v>0.90424000743993815</v>
      </c>
    </row>
    <row r="1515" spans="47:53" ht="11.25" customHeight="1" x14ac:dyDescent="0.25">
      <c r="AU1515" s="30" t="s">
        <v>38</v>
      </c>
      <c r="AV1515" s="29">
        <f>_xll.qlInterestRateIndexFixingDate(IborIndex&amp;Tenor,AW1515,Trigger)</f>
        <v>50019</v>
      </c>
      <c r="AW1515" s="29">
        <f>_xll.qlCalendarAdvance(Calendar,AW1514,AU1515,"f",,Trigger)</f>
        <v>50021</v>
      </c>
      <c r="AX1515" s="29">
        <f>_xll.qlInterestRateIndexMaturity(IborIndex&amp;Tenor,AW1515,Trigger)</f>
        <v>50111</v>
      </c>
      <c r="AY1515" s="66">
        <f>_xll.qlIndexFixing($Z$5,AV1515,TRUE,Trigger)</f>
        <v>1.7055567933014437E-2</v>
      </c>
      <c r="AZ1515" s="66">
        <f>_xll.qlIndexFixing($BB$1,AV1515,TRUE,Trigger)</f>
        <v>1.6964375696757017E-2</v>
      </c>
      <c r="BA1515" s="188">
        <f t="shared" si="42"/>
        <v>0.91192236257420234</v>
      </c>
    </row>
    <row r="1516" spans="47:53" ht="11.25" customHeight="1" x14ac:dyDescent="0.25">
      <c r="AU1516" s="30" t="s">
        <v>38</v>
      </c>
      <c r="AV1516" s="29">
        <f>_xll.qlInterestRateIndexFixingDate(IborIndex&amp;Tenor,AW1516,Trigger)</f>
        <v>50026</v>
      </c>
      <c r="AW1516" s="29">
        <f>_xll.qlCalendarAdvance(Calendar,AW1515,AU1516,"f",,Trigger)</f>
        <v>50028</v>
      </c>
      <c r="AX1516" s="29">
        <f>_xll.qlInterestRateIndexMaturity(IborIndex&amp;Tenor,AW1516,Trigger)</f>
        <v>50118</v>
      </c>
      <c r="AY1516" s="66">
        <f>_xll.qlIndexFixing($Z$5,AV1516,TRUE,Trigger)</f>
        <v>1.7044331030215965E-2</v>
      </c>
      <c r="AZ1516" s="66">
        <f>_xll.qlIndexFixing($BB$1,AV1516,TRUE,Trigger)</f>
        <v>1.695260531081022E-2</v>
      </c>
      <c r="BA1516" s="188">
        <f t="shared" si="42"/>
        <v>0.91725719405744144</v>
      </c>
    </row>
    <row r="1517" spans="47:53" ht="11.25" customHeight="1" x14ac:dyDescent="0.25">
      <c r="AU1517" s="30" t="s">
        <v>38</v>
      </c>
      <c r="AV1517" s="29">
        <f>_xll.qlInterestRateIndexFixingDate(IborIndex&amp;Tenor,AW1517,Trigger)</f>
        <v>50032</v>
      </c>
      <c r="AW1517" s="29">
        <f>_xll.qlCalendarAdvance(Calendar,AW1516,AU1517,"f",,Trigger)</f>
        <v>50038</v>
      </c>
      <c r="AX1517" s="29">
        <f>_xll.qlInterestRateIndexMaturity(IborIndex&amp;Tenor,AW1517,Trigger)</f>
        <v>50129</v>
      </c>
      <c r="AY1517" s="66">
        <f>_xll.qlIndexFixing($Z$5,AV1517,TRUE,Trigger)</f>
        <v>1.7027503558200836E-2</v>
      </c>
      <c r="AZ1517" s="66">
        <f>_xll.qlIndexFixing($BB$1,AV1517,TRUE,Trigger)</f>
        <v>1.6935450898209563E-2</v>
      </c>
      <c r="BA1517" s="188">
        <f t="shared" si="42"/>
        <v>0.92052659991272157</v>
      </c>
    </row>
    <row r="1518" spans="47:53" ht="11.25" customHeight="1" x14ac:dyDescent="0.25">
      <c r="AU1518" s="30" t="s">
        <v>38</v>
      </c>
      <c r="AV1518" s="29">
        <f>_xll.qlInterestRateIndexFixingDate(IborIndex&amp;Tenor,AW1518,Trigger)</f>
        <v>50040</v>
      </c>
      <c r="AW1518" s="29">
        <f>_xll.qlCalendarAdvance(Calendar,AW1517,AU1518,"f",,Trigger)</f>
        <v>50045</v>
      </c>
      <c r="AX1518" s="29">
        <f>_xll.qlInterestRateIndexMaturity(IborIndex&amp;Tenor,AW1518,Trigger)</f>
        <v>50137</v>
      </c>
      <c r="AY1518" s="66">
        <f>_xll.qlIndexFixing($Z$5,AV1518,TRUE,Trigger)</f>
        <v>1.7015334169443067E-2</v>
      </c>
      <c r="AZ1518" s="66">
        <f>_xll.qlIndexFixing($BB$1,AV1518,TRUE,Trigger)</f>
        <v>1.6923382767300169E-2</v>
      </c>
      <c r="BA1518" s="188">
        <f t="shared" si="42"/>
        <v>0.91951402142898675</v>
      </c>
    </row>
    <row r="1519" spans="47:53" ht="11.25" customHeight="1" x14ac:dyDescent="0.25">
      <c r="AU1519" s="30" t="s">
        <v>38</v>
      </c>
      <c r="AV1519" s="29">
        <f>_xll.qlInterestRateIndexFixingDate(IborIndex&amp;Tenor,AW1519,Trigger)</f>
        <v>50048</v>
      </c>
      <c r="AW1519" s="29">
        <f>_xll.qlCalendarAdvance(Calendar,AW1518,AU1519,"f",,Trigger)</f>
        <v>50052</v>
      </c>
      <c r="AX1519" s="29">
        <f>_xll.qlInterestRateIndexMaturity(IborIndex&amp;Tenor,AW1519,Trigger)</f>
        <v>50143</v>
      </c>
      <c r="AY1519" s="66">
        <f>_xll.qlIndexFixing($Z$5,AV1519,TRUE,Trigger)</f>
        <v>1.700391942928731E-2</v>
      </c>
      <c r="AZ1519" s="66">
        <f>_xll.qlIndexFixing($BB$1,AV1519,TRUE,Trigger)</f>
        <v>1.6912214809358742E-2</v>
      </c>
      <c r="BA1519" s="188">
        <f t="shared" si="42"/>
        <v>0.91704619928568287</v>
      </c>
    </row>
    <row r="1520" spans="47:53" ht="11.25" customHeight="1" x14ac:dyDescent="0.25">
      <c r="AU1520" s="30" t="s">
        <v>38</v>
      </c>
      <c r="AV1520" s="29">
        <f>_xll.qlInterestRateIndexFixingDate(IborIndex&amp;Tenor,AW1520,Trigger)</f>
        <v>50055</v>
      </c>
      <c r="AW1520" s="29">
        <f>_xll.qlCalendarAdvance(Calendar,AW1519,AU1520,"f",,Trigger)</f>
        <v>50059</v>
      </c>
      <c r="AX1520" s="29">
        <f>_xll.qlInterestRateIndexMaturity(IborIndex&amp;Tenor,AW1520,Trigger)</f>
        <v>50150</v>
      </c>
      <c r="AY1520" s="66">
        <f>_xll.qlIndexFixing($Z$5,AV1520,TRUE,Trigger)</f>
        <v>1.699184844592104E-2</v>
      </c>
      <c r="AZ1520" s="66">
        <f>_xll.qlIndexFixing($BB$1,AV1520,TRUE,Trigger)</f>
        <v>1.6900673210931871E-2</v>
      </c>
      <c r="BA1520" s="188">
        <f t="shared" si="42"/>
        <v>0.91175234989169374</v>
      </c>
    </row>
    <row r="1521" spans="47:53" ht="11.25" customHeight="1" x14ac:dyDescent="0.25">
      <c r="AU1521" s="30" t="s">
        <v>38</v>
      </c>
      <c r="AV1521" s="29">
        <f>_xll.qlInterestRateIndexFixingDate(IborIndex&amp;Tenor,AW1521,Trigger)</f>
        <v>50062</v>
      </c>
      <c r="AW1521" s="29">
        <f>_xll.qlCalendarAdvance(Calendar,AW1520,AU1521,"f",,Trigger)</f>
        <v>50066</v>
      </c>
      <c r="AX1521" s="29">
        <f>_xll.qlInterestRateIndexMaturity(IborIndex&amp;Tenor,AW1521,Trigger)</f>
        <v>50157</v>
      </c>
      <c r="AY1521" s="66">
        <f>_xll.qlIndexFixing($Z$5,AV1521,TRUE,Trigger)</f>
        <v>1.6979590829265728E-2</v>
      </c>
      <c r="AZ1521" s="66">
        <f>_xll.qlIndexFixing($BB$1,AV1521,TRUE,Trigger)</f>
        <v>1.6889182575909926E-2</v>
      </c>
      <c r="BA1521" s="188">
        <f t="shared" si="42"/>
        <v>0.90408253355801771</v>
      </c>
    </row>
    <row r="1522" spans="47:53" ht="11.25" customHeight="1" x14ac:dyDescent="0.25">
      <c r="AU1522" s="30" t="s">
        <v>38</v>
      </c>
      <c r="AV1522" s="29">
        <f>_xll.qlInterestRateIndexFixingDate(IborIndex&amp;Tenor,AW1522,Trigger)</f>
        <v>50069</v>
      </c>
      <c r="AW1522" s="29">
        <f>_xll.qlCalendarAdvance(Calendar,AW1521,AU1522,"f",,Trigger)</f>
        <v>50073</v>
      </c>
      <c r="AX1522" s="29">
        <f>_xll.qlInterestRateIndexMaturity(IborIndex&amp;Tenor,AW1522,Trigger)</f>
        <v>50164</v>
      </c>
      <c r="AY1522" s="66">
        <f>_xll.qlIndexFixing($Z$5,AV1522,TRUE,Trigger)</f>
        <v>1.696714606384887E-2</v>
      </c>
      <c r="AZ1522" s="66">
        <f>_xll.qlIndexFixing($BB$1,AV1522,TRUE,Trigger)</f>
        <v>1.687774290385282E-2</v>
      </c>
      <c r="BA1522" s="188">
        <f t="shared" si="42"/>
        <v>0.89403159996049442</v>
      </c>
    </row>
    <row r="1523" spans="47:53" ht="11.25" customHeight="1" x14ac:dyDescent="0.25">
      <c r="AU1523" s="30" t="s">
        <v>38</v>
      </c>
      <c r="AV1523" s="29">
        <f>_xll.qlInterestRateIndexFixingDate(IborIndex&amp;Tenor,AW1523,Trigger)</f>
        <v>50076</v>
      </c>
      <c r="AW1523" s="29">
        <f>_xll.qlCalendarAdvance(Calendar,AW1522,AU1523,"f",,Trigger)</f>
        <v>50080</v>
      </c>
      <c r="AX1523" s="29">
        <f>_xll.qlInterestRateIndexMaturity(IborIndex&amp;Tenor,AW1523,Trigger)</f>
        <v>50171</v>
      </c>
      <c r="AY1523" s="66">
        <f>_xll.qlIndexFixing($Z$5,AV1523,TRUE,Trigger)</f>
        <v>1.6954513634233108E-2</v>
      </c>
      <c r="AZ1523" s="66">
        <f>_xll.qlIndexFixing($BB$1,AV1523,TRUE,Trigger)</f>
        <v>1.6866354194319585E-2</v>
      </c>
      <c r="BA1523" s="188">
        <f t="shared" si="42"/>
        <v>0.8815943991352313</v>
      </c>
    </row>
    <row r="1524" spans="47:53" ht="11.25" customHeight="1" x14ac:dyDescent="0.25">
      <c r="AU1524" s="30" t="s">
        <v>38</v>
      </c>
      <c r="AV1524" s="29">
        <f>_xll.qlInterestRateIndexFixingDate(IborIndex&amp;Tenor,AW1524,Trigger)</f>
        <v>50083</v>
      </c>
      <c r="AW1524" s="29">
        <f>_xll.qlCalendarAdvance(Calendar,AW1523,AU1524,"f",,Trigger)</f>
        <v>50087</v>
      </c>
      <c r="AX1524" s="29">
        <f>_xll.qlInterestRateIndexMaturity(IborIndex&amp;Tenor,AW1524,Trigger)</f>
        <v>50178</v>
      </c>
      <c r="AY1524" s="66">
        <f>_xll.qlIndexFixing($Z$5,AV1524,TRUE,Trigger)</f>
        <v>1.6941693025011823E-2</v>
      </c>
      <c r="AZ1524" s="66">
        <f>_xll.qlIndexFixing($BB$1,AV1524,TRUE,Trigger)</f>
        <v>1.6855016446872768E-2</v>
      </c>
      <c r="BA1524" s="188">
        <f t="shared" si="42"/>
        <v>0.86676578139054805</v>
      </c>
    </row>
    <row r="1525" spans="47:53" ht="11.25" customHeight="1" x14ac:dyDescent="0.25">
      <c r="AU1525" s="30" t="s">
        <v>38</v>
      </c>
      <c r="AV1525" s="29">
        <f>_xll.qlInterestRateIndexFixingDate(IborIndex&amp;Tenor,AW1525,Trigger)</f>
        <v>50090</v>
      </c>
      <c r="AW1525" s="29">
        <f>_xll.qlCalendarAdvance(Calendar,AW1524,AU1525,"f",,Trigger)</f>
        <v>50094</v>
      </c>
      <c r="AX1525" s="29">
        <f>_xll.qlInterestRateIndexMaturity(IborIndex&amp;Tenor,AW1525,Trigger)</f>
        <v>50185</v>
      </c>
      <c r="AY1525" s="66">
        <f>_xll.qlIndexFixing($Z$5,AV1525,TRUE,Trigger)</f>
        <v>1.692868372081353E-2</v>
      </c>
      <c r="AZ1525" s="66">
        <f>_xll.qlIndexFixing($BB$1,AV1525,TRUE,Trigger)</f>
        <v>1.6843729661076674E-2</v>
      </c>
      <c r="BA1525" s="188">
        <f t="shared" si="42"/>
        <v>0.84954059736856014</v>
      </c>
    </row>
    <row r="1526" spans="47:53" ht="11.25" customHeight="1" x14ac:dyDescent="0.25">
      <c r="AU1526" s="30" t="s">
        <v>38</v>
      </c>
      <c r="AV1526" s="29">
        <f>_xll.qlInterestRateIndexFixingDate(IborIndex&amp;Tenor,AW1526,Trigger)</f>
        <v>50097</v>
      </c>
      <c r="AW1526" s="29">
        <f>_xll.qlCalendarAdvance(Calendar,AW1525,AU1526,"f",,Trigger)</f>
        <v>50101</v>
      </c>
      <c r="AX1526" s="29">
        <f>_xll.qlInterestRateIndexMaturity(IborIndex&amp;Tenor,AW1526,Trigger)</f>
        <v>50193</v>
      </c>
      <c r="AY1526" s="66">
        <f>_xll.qlIndexFixing($Z$5,AV1526,TRUE,Trigger)</f>
        <v>1.6914902468060815E-2</v>
      </c>
      <c r="AZ1526" s="66">
        <f>_xll.qlIndexFixing($BB$1,AV1526,TRUE,Trigger)</f>
        <v>1.6832094082864069E-2</v>
      </c>
      <c r="BA1526" s="188">
        <f t="shared" si="42"/>
        <v>0.82808385196746215</v>
      </c>
    </row>
    <row r="1527" spans="47:53" ht="11.25" customHeight="1" x14ac:dyDescent="0.25">
      <c r="AU1527" s="30" t="s">
        <v>38</v>
      </c>
      <c r="AV1527" s="29">
        <f>_xll.qlInterestRateIndexFixingDate(IborIndex&amp;Tenor,AW1527,Trigger)</f>
        <v>50104</v>
      </c>
      <c r="AW1527" s="29">
        <f>_xll.qlCalendarAdvance(Calendar,AW1526,AU1527,"f",,Trigger)</f>
        <v>50108</v>
      </c>
      <c r="AX1527" s="29">
        <f>_xll.qlInterestRateIndexMaturity(IborIndex&amp;Tenor,AW1527,Trigger)</f>
        <v>50200</v>
      </c>
      <c r="AY1527" s="66">
        <f>_xll.qlIndexFixing($Z$5,AV1527,TRUE,Trigger)</f>
        <v>1.6901499947888005E-2</v>
      </c>
      <c r="AZ1527" s="66">
        <f>_xll.qlIndexFixing($BB$1,AV1527,TRUE,Trigger)</f>
        <v>1.6820912337578722E-2</v>
      </c>
      <c r="BA1527" s="188">
        <f t="shared" si="42"/>
        <v>0.80587610309282298</v>
      </c>
    </row>
    <row r="1528" spans="47:53" ht="11.25" customHeight="1" x14ac:dyDescent="0.25">
      <c r="AU1528" s="30" t="s">
        <v>38</v>
      </c>
      <c r="AV1528" s="29">
        <f>_xll.qlInterestRateIndexFixingDate(IborIndex&amp;Tenor,AW1528,Trigger)</f>
        <v>50111</v>
      </c>
      <c r="AW1528" s="29">
        <f>_xll.qlCalendarAdvance(Calendar,AW1527,AU1528,"f",,Trigger)</f>
        <v>50115</v>
      </c>
      <c r="AX1528" s="29">
        <f>_xll.qlInterestRateIndexMaturity(IborIndex&amp;Tenor,AW1528,Trigger)</f>
        <v>50207</v>
      </c>
      <c r="AY1528" s="66">
        <f>_xll.qlIndexFixing($Z$5,AV1528,TRUE,Trigger)</f>
        <v>1.6887907141610932E-2</v>
      </c>
      <c r="AZ1528" s="66">
        <f>_xll.qlIndexFixing($BB$1,AV1528,TRUE,Trigger)</f>
        <v>1.6809781555335856E-2</v>
      </c>
      <c r="BA1528" s="188">
        <f t="shared" si="42"/>
        <v>0.78125586275075432</v>
      </c>
    </row>
    <row r="1529" spans="47:53" ht="11.25" customHeight="1" x14ac:dyDescent="0.25">
      <c r="AU1529" s="30" t="s">
        <v>38</v>
      </c>
      <c r="AV1529" s="29">
        <f>_xll.qlInterestRateIndexFixingDate(IborIndex&amp;Tenor,AW1529,Trigger)</f>
        <v>50118</v>
      </c>
      <c r="AW1529" s="29">
        <f>_xll.qlCalendarAdvance(Calendar,AW1528,AU1529,"f",,Trigger)</f>
        <v>50122</v>
      </c>
      <c r="AX1529" s="29">
        <f>_xll.qlInterestRateIndexMaturity(IborIndex&amp;Tenor,AW1529,Trigger)</f>
        <v>50214</v>
      </c>
      <c r="AY1529" s="66">
        <f>_xll.qlIndexFixing($Z$5,AV1529,TRUE,Trigger)</f>
        <v>1.6874123533993913E-2</v>
      </c>
      <c r="AZ1529" s="66">
        <f>_xll.qlIndexFixing($BB$1,AV1529,TRUE,Trigger)</f>
        <v>1.6798701735702779E-2</v>
      </c>
      <c r="BA1529" s="188">
        <f t="shared" si="42"/>
        <v>0.75421798291133713</v>
      </c>
    </row>
    <row r="1530" spans="47:53" ht="11.25" customHeight="1" x14ac:dyDescent="0.25">
      <c r="AU1530" s="30" t="s">
        <v>38</v>
      </c>
      <c r="AV1530" s="29">
        <f>_xll.qlInterestRateIndexFixingDate(IborIndex&amp;Tenor,AW1530,Trigger)</f>
        <v>50125</v>
      </c>
      <c r="AW1530" s="29">
        <f>_xll.qlCalendarAdvance(Calendar,AW1529,AU1530,"f",,Trigger)</f>
        <v>50129</v>
      </c>
      <c r="AX1530" s="29">
        <f>_xll.qlInterestRateIndexMaturity(IborIndex&amp;Tenor,AW1530,Trigger)</f>
        <v>50221</v>
      </c>
      <c r="AY1530" s="66">
        <f>_xll.qlIndexFixing($Z$5,AV1530,TRUE,Trigger)</f>
        <v>1.6860148609836024E-2</v>
      </c>
      <c r="AZ1530" s="66">
        <f>_xll.qlIndexFixing($BB$1,AV1530,TRUE,Trigger)</f>
        <v>1.6787672878250261E-2</v>
      </c>
      <c r="BA1530" s="188">
        <f t="shared" si="42"/>
        <v>0.72475731585763126</v>
      </c>
    </row>
    <row r="1531" spans="47:53" ht="11.25" customHeight="1" x14ac:dyDescent="0.25">
      <c r="AU1531" s="30" t="s">
        <v>38</v>
      </c>
      <c r="AV1531" s="29">
        <f>_xll.qlInterestRateIndexFixingDate(IborIndex&amp;Tenor,AW1531,Trigger)</f>
        <v>50131</v>
      </c>
      <c r="AW1531" s="29">
        <f>_xll.qlCalendarAdvance(Calendar,AW1530,AU1531,"f",,Trigger)</f>
        <v>50137</v>
      </c>
      <c r="AX1531" s="29">
        <f>_xll.qlInterestRateIndexMaturity(IborIndex&amp;Tenor,AW1531,Trigger)</f>
        <v>50228</v>
      </c>
      <c r="AY1531" s="66">
        <f>_xll.qlIndexFixing($Z$5,AV1531,TRUE,Trigger)</f>
        <v>1.684459900201174E-2</v>
      </c>
      <c r="AZ1531" s="66">
        <f>_xll.qlIndexFixing($BB$1,AV1531,TRUE,Trigger)</f>
        <v>1.6775514558817078E-2</v>
      </c>
      <c r="BA1531" s="188">
        <f t="shared" si="42"/>
        <v>0.69084443194662026</v>
      </c>
    </row>
    <row r="1532" spans="47:53" ht="11.25" customHeight="1" x14ac:dyDescent="0.25">
      <c r="AU1532" s="30" t="s">
        <v>38</v>
      </c>
      <c r="AV1532" s="29">
        <f>_xll.qlInterestRateIndexFixingDate(IborIndex&amp;Tenor,AW1532,Trigger)</f>
        <v>50140</v>
      </c>
      <c r="AW1532" s="29">
        <f>_xll.qlCalendarAdvance(Calendar,AW1531,AU1532,"f",,Trigger)</f>
        <v>50144</v>
      </c>
      <c r="AX1532" s="29">
        <f>_xll.qlInterestRateIndexMaturity(IborIndex&amp;Tenor,AW1532,Trigger)</f>
        <v>50235</v>
      </c>
      <c r="AY1532" s="66">
        <f>_xll.qlIndexFixing($Z$5,AV1532,TRUE,Trigger)</f>
        <v>1.6830226891691429E-2</v>
      </c>
      <c r="AZ1532" s="66">
        <f>_xll.qlIndexFixing($BB$1,AV1532,TRUE,Trigger)</f>
        <v>1.6764591772296542E-2</v>
      </c>
      <c r="BA1532" s="188">
        <f t="shared" si="42"/>
        <v>0.65635119394887731</v>
      </c>
    </row>
    <row r="1533" spans="47:53" ht="11.25" customHeight="1" x14ac:dyDescent="0.25">
      <c r="AU1533" s="30" t="s">
        <v>38</v>
      </c>
      <c r="AV1533" s="29">
        <f>_xll.qlInterestRateIndexFixingDate(IborIndex&amp;Tenor,AW1533,Trigger)</f>
        <v>50147</v>
      </c>
      <c r="AW1533" s="29">
        <f>_xll.qlCalendarAdvance(Calendar,AW1532,AU1533,"f",,Trigger)</f>
        <v>50151</v>
      </c>
      <c r="AX1533" s="29">
        <f>_xll.qlInterestRateIndexMaturity(IborIndex&amp;Tenor,AW1533,Trigger)</f>
        <v>50242</v>
      </c>
      <c r="AY1533" s="66">
        <f>_xll.qlIndexFixing($Z$5,AV1533,TRUE,Trigger)</f>
        <v>1.6815661891065193E-2</v>
      </c>
      <c r="AZ1533" s="66">
        <f>_xll.qlIndexFixing($BB$1,AV1533,TRUE,Trigger)</f>
        <v>1.6753719943947313E-2</v>
      </c>
      <c r="BA1533" s="188">
        <f t="shared" si="42"/>
        <v>0.61941947117880036</v>
      </c>
    </row>
    <row r="1534" spans="47:53" ht="11.25" customHeight="1" x14ac:dyDescent="0.25">
      <c r="AU1534" s="30" t="s">
        <v>38</v>
      </c>
      <c r="AV1534" s="29">
        <f>_xll.qlInterestRateIndexFixingDate(IborIndex&amp;Tenor,AW1534,Trigger)</f>
        <v>50154</v>
      </c>
      <c r="AW1534" s="29">
        <f>_xll.qlCalendarAdvance(Calendar,AW1533,AU1534,"f",,Trigger)</f>
        <v>50158</v>
      </c>
      <c r="AX1534" s="29">
        <f>_xll.qlInterestRateIndexMaturity(IborIndex&amp;Tenor,AW1534,Trigger)</f>
        <v>50249</v>
      </c>
      <c r="AY1534" s="66">
        <f>_xll.qlIndexFixing($Z$5,AV1534,TRUE,Trigger)</f>
        <v>1.6800903485076023E-2</v>
      </c>
      <c r="AZ1534" s="66">
        <f>_xll.qlIndexFixing($BB$1,AV1534,TRUE,Trigger)</f>
        <v>1.6742899073352146E-2</v>
      </c>
      <c r="BA1534" s="188">
        <f t="shared" si="42"/>
        <v>0.58004411723877602</v>
      </c>
    </row>
    <row r="1535" spans="47:53" ht="11.25" customHeight="1" x14ac:dyDescent="0.25">
      <c r="AU1535" s="30" t="s">
        <v>38</v>
      </c>
      <c r="AV1535" s="29">
        <f>_xll.qlInterestRateIndexFixingDate(IborIndex&amp;Tenor,AW1535,Trigger)</f>
        <v>50160</v>
      </c>
      <c r="AW1535" s="29">
        <f>_xll.qlCalendarAdvance(Calendar,AW1534,AU1535,"f",,Trigger)</f>
        <v>50165</v>
      </c>
      <c r="AX1535" s="29">
        <f>_xll.qlInterestRateIndexMaturity(IborIndex&amp;Tenor,AW1535,Trigger)</f>
        <v>50257</v>
      </c>
      <c r="AY1535" s="66">
        <f>_xll.qlIndexFixing($Z$5,AV1535,TRUE,Trigger)</f>
        <v>1.6785236177167612E-2</v>
      </c>
      <c r="AZ1535" s="66">
        <f>_xll.qlIndexFixing($BB$1,AV1535,TRUE,Trigger)</f>
        <v>1.6731758018292457E-2</v>
      </c>
      <c r="BA1535" s="188">
        <f t="shared" si="42"/>
        <v>0.53478158875155257</v>
      </c>
    </row>
    <row r="1536" spans="47:53" ht="11.25" customHeight="1" x14ac:dyDescent="0.25">
      <c r="AU1536" s="30" t="s">
        <v>38</v>
      </c>
      <c r="AV1536" s="29">
        <f>_xll.qlInterestRateIndexFixingDate(IborIndex&amp;Tenor,AW1536,Trigger)</f>
        <v>50168</v>
      </c>
      <c r="AW1536" s="29">
        <f>_xll.qlCalendarAdvance(Calendar,AW1535,AU1536,"f",,Trigger)</f>
        <v>50172</v>
      </c>
      <c r="AX1536" s="29">
        <f>_xll.qlInterestRateIndexMaturity(IborIndex&amp;Tenor,AW1536,Trigger)</f>
        <v>50264</v>
      </c>
      <c r="AY1536" s="66">
        <f>_xll.qlIndexFixing($Z$5,AV1536,TRUE,Trigger)</f>
        <v>1.6770074722053628E-2</v>
      </c>
      <c r="AZ1536" s="66">
        <f>_xll.qlIndexFixing($BB$1,AV1536,TRUE,Trigger)</f>
        <v>1.6721042204891491E-2</v>
      </c>
      <c r="BA1536" s="188">
        <f t="shared" si="42"/>
        <v>0.49032517162136968</v>
      </c>
    </row>
    <row r="1537" spans="47:53" ht="11.25" customHeight="1" x14ac:dyDescent="0.25">
      <c r="AU1537" s="30" t="s">
        <v>38</v>
      </c>
      <c r="AV1537" s="29">
        <f>_xll.qlInterestRateIndexFixingDate(IborIndex&amp;Tenor,AW1537,Trigger)</f>
        <v>50175</v>
      </c>
      <c r="AW1537" s="29">
        <f>_xll.qlCalendarAdvance(Calendar,AW1536,AU1537,"f",,Trigger)</f>
        <v>50179</v>
      </c>
      <c r="AX1537" s="29">
        <f>_xll.qlInterestRateIndexMaturity(IborIndex&amp;Tenor,AW1537,Trigger)</f>
        <v>50271</v>
      </c>
      <c r="AY1537" s="66">
        <f>_xll.qlIndexFixing($Z$5,AV1537,TRUE,Trigger)</f>
        <v>1.6754718271427733E-2</v>
      </c>
      <c r="AZ1537" s="66">
        <f>_xll.qlIndexFixing($BB$1,AV1537,TRUE,Trigger)</f>
        <v>1.6710377350650025E-2</v>
      </c>
      <c r="BA1537" s="188">
        <f t="shared" si="42"/>
        <v>0.44340920777707904</v>
      </c>
    </row>
    <row r="1538" spans="47:53" ht="11.25" customHeight="1" x14ac:dyDescent="0.25">
      <c r="AU1538" s="30" t="s">
        <v>38</v>
      </c>
      <c r="AV1538" s="29">
        <f>_xll.qlInterestRateIndexFixingDate(IborIndex&amp;Tenor,AW1538,Trigger)</f>
        <v>50182</v>
      </c>
      <c r="AW1538" s="29">
        <f>_xll.qlCalendarAdvance(Calendar,AW1537,AU1538,"f",,Trigger)</f>
        <v>50186</v>
      </c>
      <c r="AX1538" s="29">
        <f>_xll.qlInterestRateIndexMaturity(IborIndex&amp;Tenor,AW1538,Trigger)</f>
        <v>50278</v>
      </c>
      <c r="AY1538" s="66">
        <f>_xll.qlIndexFixing($Z$5,AV1538,TRUE,Trigger)</f>
        <v>1.6739166310384412E-2</v>
      </c>
      <c r="AZ1538" s="66">
        <f>_xll.qlIndexFixing($BB$1,AV1538,TRUE,Trigger)</f>
        <v>1.6699763455153609E-2</v>
      </c>
      <c r="BA1538" s="188">
        <f t="shared" si="42"/>
        <v>0.39402855230803724</v>
      </c>
    </row>
    <row r="1539" spans="47:53" ht="11.25" customHeight="1" x14ac:dyDescent="0.25">
      <c r="AU1539" s="30" t="s">
        <v>38</v>
      </c>
      <c r="AV1539" s="29">
        <f>_xll.qlInterestRateIndexFixingDate(IborIndex&amp;Tenor,AW1539,Trigger)</f>
        <v>50189</v>
      </c>
      <c r="AW1539" s="29">
        <f>_xll.qlCalendarAdvance(Calendar,AW1538,AU1539,"f",,Trigger)</f>
        <v>50193</v>
      </c>
      <c r="AX1539" s="29">
        <f>_xll.qlInterestRateIndexMaturity(IborIndex&amp;Tenor,AW1539,Trigger)</f>
        <v>50285</v>
      </c>
      <c r="AY1539" s="66">
        <f>_xll.qlIndexFixing($Z$5,AV1539,TRUE,Trigger)</f>
        <v>1.6723426549998931E-2</v>
      </c>
      <c r="AZ1539" s="66">
        <f>_xll.qlIndexFixing($BB$1,AV1539,TRUE,Trigger)</f>
        <v>1.6689200517989531E-2</v>
      </c>
      <c r="BA1539" s="188">
        <f t="shared" ref="BA1539:BA1602" si="43">(AY1539-AZ1539)*10000</f>
        <v>0.34226032009400387</v>
      </c>
    </row>
    <row r="1540" spans="47:53" ht="11.25" customHeight="1" x14ac:dyDescent="0.25">
      <c r="AU1540" s="30" t="s">
        <v>38</v>
      </c>
      <c r="AV1540" s="29">
        <f>_xll.qlInterestRateIndexFixingDate(IborIndex&amp;Tenor,AW1540,Trigger)</f>
        <v>50196</v>
      </c>
      <c r="AW1540" s="29">
        <f>_xll.qlCalendarAdvance(Calendar,AW1539,AU1540,"f",,Trigger)</f>
        <v>50200</v>
      </c>
      <c r="AX1540" s="29">
        <f>_xll.qlInterestRateIndexMaturity(IborIndex&amp;Tenor,AW1540,Trigger)</f>
        <v>50292</v>
      </c>
      <c r="AY1540" s="66">
        <f>_xll.qlIndexFixing($Z$5,AV1540,TRUE,Trigger)</f>
        <v>1.6708001666573609E-2</v>
      </c>
      <c r="AZ1540" s="66">
        <f>_xll.qlIndexFixing($BB$1,AV1540,TRUE,Trigger)</f>
        <v>1.6678688538745941E-2</v>
      </c>
      <c r="BA1540" s="188">
        <f t="shared" si="43"/>
        <v>0.29313127827668151</v>
      </c>
    </row>
    <row r="1541" spans="47:53" ht="11.25" customHeight="1" x14ac:dyDescent="0.25">
      <c r="AU1541" s="30" t="s">
        <v>38</v>
      </c>
      <c r="AV1541" s="29">
        <f>_xll.qlInterestRateIndexFixingDate(IborIndex&amp;Tenor,AW1541,Trigger)</f>
        <v>50203</v>
      </c>
      <c r="AW1541" s="29">
        <f>_xll.qlCalendarAdvance(Calendar,AW1540,AU1541,"f",,Trigger)</f>
        <v>50207</v>
      </c>
      <c r="AX1541" s="29">
        <f>_xll.qlInterestRateIndexMaturity(IborIndex&amp;Tenor,AW1541,Trigger)</f>
        <v>50299</v>
      </c>
      <c r="AY1541" s="66">
        <f>_xll.qlIndexFixing($Z$5,AV1541,TRUE,Trigger)</f>
        <v>1.6693192962438486E-2</v>
      </c>
      <c r="AZ1541" s="66">
        <f>_xll.qlIndexFixing($BB$1,AV1541,TRUE,Trigger)</f>
        <v>1.6668227517015348E-2</v>
      </c>
      <c r="BA1541" s="188">
        <f t="shared" si="43"/>
        <v>0.24965445423137667</v>
      </c>
    </row>
    <row r="1542" spans="47:53" ht="11.25" customHeight="1" x14ac:dyDescent="0.25">
      <c r="AU1542" s="30" t="s">
        <v>38</v>
      </c>
      <c r="AV1542" s="29">
        <f>_xll.qlInterestRateIndexFixingDate(IborIndex&amp;Tenor,AW1542,Trigger)</f>
        <v>50210</v>
      </c>
      <c r="AW1542" s="29">
        <f>_xll.qlCalendarAdvance(Calendar,AW1541,AU1542,"f",,Trigger)</f>
        <v>50214</v>
      </c>
      <c r="AX1542" s="29">
        <f>_xll.qlInterestRateIndexMaturity(IborIndex&amp;Tenor,AW1542,Trigger)</f>
        <v>50306</v>
      </c>
      <c r="AY1542" s="66">
        <f>_xll.qlIndexFixing($Z$5,AV1542,TRUE,Trigger)</f>
        <v>1.6679006412405512E-2</v>
      </c>
      <c r="AZ1542" s="66">
        <f>_xll.qlIndexFixing($BB$1,AV1542,TRUE,Trigger)</f>
        <v>1.6657817452389374E-2</v>
      </c>
      <c r="BA1542" s="188">
        <f t="shared" si="43"/>
        <v>0.21188960016137875</v>
      </c>
    </row>
    <row r="1543" spans="47:53" ht="11.25" customHeight="1" x14ac:dyDescent="0.25">
      <c r="AU1543" s="30" t="s">
        <v>38</v>
      </c>
      <c r="AV1543" s="29">
        <f>_xll.qlInterestRateIndexFixingDate(IborIndex&amp;Tenor,AW1543,Trigger)</f>
        <v>50217</v>
      </c>
      <c r="AW1543" s="29">
        <f>_xll.qlCalendarAdvance(Calendar,AW1542,AU1543,"f",,Trigger)</f>
        <v>50221</v>
      </c>
      <c r="AX1543" s="29">
        <f>_xll.qlInterestRateIndexMaturity(IborIndex&amp;Tenor,AW1543,Trigger)</f>
        <v>50313</v>
      </c>
      <c r="AY1543" s="66">
        <f>_xll.qlIndexFixing($Z$5,AV1543,TRUE,Trigger)</f>
        <v>1.6665448006715163E-2</v>
      </c>
      <c r="AZ1543" s="66">
        <f>_xll.qlIndexFixing($BB$1,AV1543,TRUE,Trigger)</f>
        <v>1.6647458344464867E-2</v>
      </c>
      <c r="BA1543" s="188">
        <f t="shared" si="43"/>
        <v>0.17989662250295774</v>
      </c>
    </row>
    <row r="1544" spans="47:53" ht="11.25" customHeight="1" x14ac:dyDescent="0.25">
      <c r="AU1544" s="30" t="s">
        <v>38</v>
      </c>
      <c r="AV1544" s="29">
        <f>_xll.qlInterestRateIndexFixingDate(IborIndex&amp;Tenor,AW1544,Trigger)</f>
        <v>50224</v>
      </c>
      <c r="AW1544" s="29">
        <f>_xll.qlCalendarAdvance(Calendar,AW1543,AU1544,"f",,Trigger)</f>
        <v>50228</v>
      </c>
      <c r="AX1544" s="29">
        <f>_xll.qlInterestRateIndexMaturity(IborIndex&amp;Tenor,AW1544,Trigger)</f>
        <v>50320</v>
      </c>
      <c r="AY1544" s="66">
        <f>_xll.qlIndexFixing($Z$5,AV1544,TRUE,Trigger)</f>
        <v>1.66525237510434E-2</v>
      </c>
      <c r="AZ1544" s="66">
        <f>_xll.qlIndexFixing($BB$1,AV1544,TRUE,Trigger)</f>
        <v>1.6637150192837805E-2</v>
      </c>
      <c r="BA1544" s="188">
        <f t="shared" si="43"/>
        <v>0.15373558205595411</v>
      </c>
    </row>
    <row r="1545" spans="47:53" ht="11.25" customHeight="1" x14ac:dyDescent="0.25">
      <c r="AU1545" s="30" t="s">
        <v>38</v>
      </c>
      <c r="AV1545" s="29">
        <f>_xll.qlInterestRateIndexFixingDate(IborIndex&amp;Tenor,AW1545,Trigger)</f>
        <v>50231</v>
      </c>
      <c r="AW1545" s="29">
        <f>_xll.qlCalendarAdvance(Calendar,AW1544,AU1545,"f",,Trigger)</f>
        <v>50235</v>
      </c>
      <c r="AX1545" s="29">
        <f>_xll.qlInterestRateIndexMaturity(IborIndex&amp;Tenor,AW1545,Trigger)</f>
        <v>50327</v>
      </c>
      <c r="AY1545" s="66">
        <f>_xll.qlIndexFixing($Z$5,AV1545,TRUE,Trigger)</f>
        <v>1.6640239666512954E-2</v>
      </c>
      <c r="AZ1545" s="66">
        <f>_xll.qlIndexFixing($BB$1,AV1545,TRUE,Trigger)</f>
        <v>1.6626892997107633E-2</v>
      </c>
      <c r="BA1545" s="188">
        <f t="shared" si="43"/>
        <v>0.13346669405320255</v>
      </c>
    </row>
    <row r="1546" spans="47:53" ht="11.25" customHeight="1" x14ac:dyDescent="0.25">
      <c r="AU1546" s="30" t="s">
        <v>38</v>
      </c>
      <c r="AV1546" s="29">
        <f>_xll.qlInterestRateIndexFixingDate(IborIndex&amp;Tenor,AW1546,Trigger)</f>
        <v>50238</v>
      </c>
      <c r="AW1546" s="29">
        <f>_xll.qlCalendarAdvance(Calendar,AW1545,AU1546,"f",,Trigger)</f>
        <v>50242</v>
      </c>
      <c r="AX1546" s="29">
        <f>_xll.qlInterestRateIndexMaturity(IborIndex&amp;Tenor,AW1546,Trigger)</f>
        <v>50334</v>
      </c>
      <c r="AY1546" s="66">
        <f>_xll.qlIndexFixing($Z$5,AV1546,TRUE,Trigger)</f>
        <v>1.6628601789700277E-2</v>
      </c>
      <c r="AZ1546" s="66">
        <f>_xll.qlIndexFixing($BB$1,AV1546,TRUE,Trigger)</f>
        <v>1.6616686756875547E-2</v>
      </c>
      <c r="BA1546" s="188">
        <f t="shared" si="43"/>
        <v>0.11915032824730276</v>
      </c>
    </row>
    <row r="1547" spans="47:53" ht="11.25" customHeight="1" x14ac:dyDescent="0.25">
      <c r="AU1547" s="30" t="s">
        <v>38</v>
      </c>
      <c r="AV1547" s="29">
        <f>_xll.qlInterestRateIndexFixingDate(IborIndex&amp;Tenor,AW1547,Trigger)</f>
        <v>50245</v>
      </c>
      <c r="AW1547" s="29">
        <f>_xll.qlCalendarAdvance(Calendar,AW1546,AU1547,"f",,Trigger)</f>
        <v>50249</v>
      </c>
      <c r="AX1547" s="29">
        <f>_xll.qlInterestRateIndexMaturity(IborIndex&amp;Tenor,AW1547,Trigger)</f>
        <v>50341</v>
      </c>
      <c r="AY1547" s="66">
        <f>_xll.qlIndexFixing($Z$5,AV1547,TRUE,Trigger)</f>
        <v>1.6617616172647717E-2</v>
      </c>
      <c r="AZ1547" s="66">
        <f>_xll.qlIndexFixing($BB$1,AV1547,TRUE,Trigger)</f>
        <v>1.6606531471743596E-2</v>
      </c>
      <c r="BA1547" s="188">
        <f t="shared" si="43"/>
        <v>0.11084700904120948</v>
      </c>
    </row>
    <row r="1548" spans="47:53" ht="11.25" customHeight="1" x14ac:dyDescent="0.25">
      <c r="AU1548" s="30" t="s">
        <v>38</v>
      </c>
      <c r="AV1548" s="29">
        <f>_xll.qlInterestRateIndexFixingDate(IborIndex&amp;Tenor,AW1548,Trigger)</f>
        <v>50252</v>
      </c>
      <c r="AW1548" s="29">
        <f>_xll.qlCalendarAdvance(Calendar,AW1547,AU1548,"f",,Trigger)</f>
        <v>50256</v>
      </c>
      <c r="AX1548" s="29">
        <f>_xll.qlInterestRateIndexMaturity(IborIndex&amp;Tenor,AW1548,Trigger)</f>
        <v>50348</v>
      </c>
      <c r="AY1548" s="66">
        <f>_xll.qlIndexFixing($Z$5,AV1548,TRUE,Trigger)</f>
        <v>1.6607288882874802E-2</v>
      </c>
      <c r="AZ1548" s="66">
        <f>_xll.qlIndexFixing($BB$1,AV1548,TRUE,Trigger)</f>
        <v>1.6596427141320796E-2</v>
      </c>
      <c r="BA1548" s="188">
        <f t="shared" si="43"/>
        <v>0.10861741554006599</v>
      </c>
    </row>
    <row r="1549" spans="47:53" ht="11.25" customHeight="1" x14ac:dyDescent="0.25">
      <c r="AU1549" s="30" t="s">
        <v>38</v>
      </c>
      <c r="AV1549" s="29">
        <f>_xll.qlInterestRateIndexFixingDate(IborIndex&amp;Tenor,AW1549,Trigger)</f>
        <v>50259</v>
      </c>
      <c r="AW1549" s="29">
        <f>_xll.qlCalendarAdvance(Calendar,AW1548,AU1549,"f",,Trigger)</f>
        <v>50263</v>
      </c>
      <c r="AX1549" s="29">
        <f>_xll.qlInterestRateIndexMaturity(IborIndex&amp;Tenor,AW1549,Trigger)</f>
        <v>50355</v>
      </c>
      <c r="AY1549" s="66">
        <f>_xll.qlIndexFixing($Z$5,AV1549,TRUE,Trigger)</f>
        <v>1.6597626003382594E-2</v>
      </c>
      <c r="AZ1549" s="66">
        <f>_xll.qlIndexFixing($BB$1,AV1549,TRUE,Trigger)</f>
        <v>1.65863737652092E-2</v>
      </c>
      <c r="BA1549" s="188">
        <f t="shared" si="43"/>
        <v>0.11252238173393991</v>
      </c>
    </row>
    <row r="1550" spans="47:53" ht="11.25" customHeight="1" x14ac:dyDescent="0.25">
      <c r="AU1550" s="30" t="s">
        <v>38</v>
      </c>
      <c r="AV1550" s="29">
        <f>_xll.qlInterestRateIndexFixingDate(IborIndex&amp;Tenor,AW1550,Trigger)</f>
        <v>50266</v>
      </c>
      <c r="AW1550" s="29">
        <f>_xll.qlCalendarAdvance(Calendar,AW1549,AU1550,"f",,Trigger)</f>
        <v>50270</v>
      </c>
      <c r="AX1550" s="29">
        <f>_xll.qlInterestRateIndexMaturity(IborIndex&amp;Tenor,AW1550,Trigger)</f>
        <v>50362</v>
      </c>
      <c r="AY1550" s="66">
        <f>_xll.qlIndexFixing($Z$5,AV1550,TRUE,Trigger)</f>
        <v>1.6588633632666713E-2</v>
      </c>
      <c r="AZ1550" s="66">
        <f>_xll.qlIndexFixing($BB$1,AV1550,TRUE,Trigger)</f>
        <v>1.6576371343021291E-2</v>
      </c>
      <c r="BA1550" s="188">
        <f t="shared" si="43"/>
        <v>0.12262289645421226</v>
      </c>
    </row>
    <row r="1551" spans="47:53" ht="11.25" customHeight="1" x14ac:dyDescent="0.25">
      <c r="AU1551" s="30" t="s">
        <v>38</v>
      </c>
      <c r="AV1551" s="29">
        <f>_xll.qlInterestRateIndexFixingDate(IborIndex&amp;Tenor,AW1551,Trigger)</f>
        <v>50273</v>
      </c>
      <c r="AW1551" s="29">
        <f>_xll.qlCalendarAdvance(Calendar,AW1550,AU1551,"f",,Trigger)</f>
        <v>50277</v>
      </c>
      <c r="AX1551" s="29">
        <f>_xll.qlInterestRateIndexMaturity(IborIndex&amp;Tenor,AW1551,Trigger)</f>
        <v>50369</v>
      </c>
      <c r="AY1551" s="66">
        <f>_xll.qlIndexFixing($Z$5,AV1551,TRUE,Trigger)</f>
        <v>1.6580317884729506E-2</v>
      </c>
      <c r="AZ1551" s="66">
        <f>_xll.qlIndexFixing($BB$1,AV1551,TRUE,Trigger)</f>
        <v>1.6566419874366082E-2</v>
      </c>
      <c r="BA1551" s="188">
        <f t="shared" si="43"/>
        <v>0.13898010363423696</v>
      </c>
    </row>
    <row r="1552" spans="47:53" ht="11.25" customHeight="1" x14ac:dyDescent="0.25">
      <c r="AU1552" s="30" t="s">
        <v>38</v>
      </c>
      <c r="AV1552" s="29">
        <f>_xll.qlInterestRateIndexFixingDate(IborIndex&amp;Tenor,AW1552,Trigger)</f>
        <v>50280</v>
      </c>
      <c r="AW1552" s="29">
        <f>_xll.qlCalendarAdvance(Calendar,AW1551,AU1552,"f",,Trigger)</f>
        <v>50284</v>
      </c>
      <c r="AX1552" s="29">
        <f>_xll.qlInterestRateIndexMaturity(IborIndex&amp;Tenor,AW1552,Trigger)</f>
        <v>50375</v>
      </c>
      <c r="AY1552" s="66">
        <f>_xll.qlIndexFixing($Z$5,AV1552,TRUE,Trigger)</f>
        <v>1.6572842520227136E-2</v>
      </c>
      <c r="AZ1552" s="66">
        <f>_xll.qlIndexFixing($BB$1,AV1552,TRUE,Trigger)</f>
        <v>1.6556836713479454E-2</v>
      </c>
      <c r="BA1552" s="188">
        <f t="shared" si="43"/>
        <v>0.16005806747682039</v>
      </c>
    </row>
    <row r="1553" spans="47:53" ht="11.25" customHeight="1" x14ac:dyDescent="0.25">
      <c r="AU1553" s="30" t="s">
        <v>38</v>
      </c>
      <c r="AV1553" s="29">
        <f>_xll.qlInterestRateIndexFixingDate(IborIndex&amp;Tenor,AW1553,Trigger)</f>
        <v>50287</v>
      </c>
      <c r="AW1553" s="29">
        <f>_xll.qlCalendarAdvance(Calendar,AW1552,AU1553,"f",,Trigger)</f>
        <v>50291</v>
      </c>
      <c r="AX1553" s="29">
        <f>_xll.qlInterestRateIndexMaturity(IborIndex&amp;Tenor,AW1553,Trigger)</f>
        <v>50382</v>
      </c>
      <c r="AY1553" s="66">
        <f>_xll.qlIndexFixing($Z$5,AV1553,TRUE,Trigger)</f>
        <v>1.6565503188654757E-2</v>
      </c>
      <c r="AZ1553" s="66">
        <f>_xll.qlIndexFixing($BB$1,AV1553,TRUE,Trigger)</f>
        <v>1.6546983963353353E-2</v>
      </c>
      <c r="BA1553" s="188">
        <f t="shared" si="43"/>
        <v>0.18519225301404096</v>
      </c>
    </row>
    <row r="1554" spans="47:53" ht="11.25" customHeight="1" x14ac:dyDescent="0.25">
      <c r="AU1554" s="30" t="s">
        <v>38</v>
      </c>
      <c r="AV1554" s="29">
        <f>_xll.qlInterestRateIndexFixingDate(IborIndex&amp;Tenor,AW1554,Trigger)</f>
        <v>50294</v>
      </c>
      <c r="AW1554" s="29">
        <f>_xll.qlCalendarAdvance(Calendar,AW1553,AU1554,"f",,Trigger)</f>
        <v>50298</v>
      </c>
      <c r="AX1554" s="29">
        <f>_xll.qlInterestRateIndexMaturity(IborIndex&amp;Tenor,AW1554,Trigger)</f>
        <v>50389</v>
      </c>
      <c r="AY1554" s="66">
        <f>_xll.qlIndexFixing($Z$5,AV1554,TRUE,Trigger)</f>
        <v>1.6558046660743595E-2</v>
      </c>
      <c r="AZ1554" s="66">
        <f>_xll.qlIndexFixing($BB$1,AV1554,TRUE,Trigger)</f>
        <v>1.6537182163027235E-2</v>
      </c>
      <c r="BA1554" s="188">
        <f t="shared" si="43"/>
        <v>0.20864497716360092</v>
      </c>
    </row>
    <row r="1555" spans="47:53" ht="11.25" customHeight="1" x14ac:dyDescent="0.25">
      <c r="AU1555" s="30" t="s">
        <v>38</v>
      </c>
      <c r="AV1555" s="29">
        <f>_xll.qlInterestRateIndexFixingDate(IborIndex&amp;Tenor,AW1555,Trigger)</f>
        <v>50301</v>
      </c>
      <c r="AW1555" s="29">
        <f>_xll.qlCalendarAdvance(Calendar,AW1554,AU1555,"f",,Trigger)</f>
        <v>50305</v>
      </c>
      <c r="AX1555" s="29">
        <f>_xll.qlInterestRateIndexMaturity(IborIndex&amp;Tenor,AW1555,Trigger)</f>
        <v>50396</v>
      </c>
      <c r="AY1555" s="66">
        <f>_xll.qlIndexFixing($Z$5,AV1555,TRUE,Trigger)</f>
        <v>1.6550472620025909E-2</v>
      </c>
      <c r="AZ1555" s="66">
        <f>_xll.qlIndexFixing($BB$1,AV1555,TRUE,Trigger)</f>
        <v>1.6527431312126896E-2</v>
      </c>
      <c r="BA1555" s="188">
        <f t="shared" si="43"/>
        <v>0.23041307899013264</v>
      </c>
    </row>
    <row r="1556" spans="47:53" ht="11.25" customHeight="1" x14ac:dyDescent="0.25">
      <c r="AU1556" s="30" t="s">
        <v>38</v>
      </c>
      <c r="AV1556" s="29">
        <f>_xll.qlInterestRateIndexFixingDate(IborIndex&amp;Tenor,AW1556,Trigger)</f>
        <v>50308</v>
      </c>
      <c r="AW1556" s="29">
        <f>_xll.qlCalendarAdvance(Calendar,AW1555,AU1556,"f",,Trigger)</f>
        <v>50312</v>
      </c>
      <c r="AX1556" s="29">
        <f>_xll.qlInterestRateIndexMaturity(IborIndex&amp;Tenor,AW1556,Trigger)</f>
        <v>50403</v>
      </c>
      <c r="AY1556" s="66">
        <f>_xll.qlIndexFixing($Z$5,AV1556,TRUE,Trigger)</f>
        <v>1.6542780750051545E-2</v>
      </c>
      <c r="AZ1556" s="66">
        <f>_xll.qlIndexFixing($BB$1,AV1556,TRUE,Trigger)</f>
        <v>1.6517731410276369E-2</v>
      </c>
      <c r="BA1556" s="188">
        <f t="shared" si="43"/>
        <v>0.25049339775175955</v>
      </c>
    </row>
    <row r="1557" spans="47:53" ht="11.25" customHeight="1" x14ac:dyDescent="0.25">
      <c r="AU1557" s="30" t="s">
        <v>38</v>
      </c>
      <c r="AV1557" s="29">
        <f>_xll.qlInterestRateIndexFixingDate(IborIndex&amp;Tenor,AW1557,Trigger)</f>
        <v>50315</v>
      </c>
      <c r="AW1557" s="29">
        <f>_xll.qlCalendarAdvance(Calendar,AW1556,AU1557,"f",,Trigger)</f>
        <v>50319</v>
      </c>
      <c r="AX1557" s="29">
        <f>_xll.qlInterestRateIndexMaturity(IborIndex&amp;Tenor,AW1557,Trigger)</f>
        <v>50411</v>
      </c>
      <c r="AY1557" s="66">
        <f>_xll.qlIndexFixing($Z$5,AV1557,TRUE,Trigger)</f>
        <v>1.6534769087518147E-2</v>
      </c>
      <c r="AZ1557" s="66">
        <f>_xll.qlIndexFixing($BB$1,AV1557,TRUE,Trigger)</f>
        <v>1.6507781065109115E-2</v>
      </c>
      <c r="BA1557" s="188">
        <f t="shared" si="43"/>
        <v>0.26988022409031587</v>
      </c>
    </row>
    <row r="1558" spans="47:53" ht="11.25" customHeight="1" x14ac:dyDescent="0.25">
      <c r="AU1558" s="30" t="s">
        <v>38</v>
      </c>
      <c r="AV1558" s="29">
        <f>_xll.qlInterestRateIndexFixingDate(IborIndex&amp;Tenor,AW1558,Trigger)</f>
        <v>50322</v>
      </c>
      <c r="AW1558" s="29">
        <f>_xll.qlCalendarAdvance(Calendar,AW1557,AU1558,"f",,Trigger)</f>
        <v>50326</v>
      </c>
      <c r="AX1558" s="29">
        <f>_xll.qlInterestRateIndexMaturity(IborIndex&amp;Tenor,AW1558,Trigger)</f>
        <v>50418</v>
      </c>
      <c r="AY1558" s="66">
        <f>_xll.qlIndexFixing($Z$5,AV1558,TRUE,Trigger)</f>
        <v>1.6526831723017697E-2</v>
      </c>
      <c r="AZ1558" s="66">
        <f>_xll.qlIndexFixing($BB$1,AV1558,TRUE,Trigger)</f>
        <v>1.6498186260463534E-2</v>
      </c>
      <c r="BA1558" s="188">
        <f t="shared" si="43"/>
        <v>0.28645462554162393</v>
      </c>
    </row>
    <row r="1559" spans="47:53" ht="11.25" customHeight="1" x14ac:dyDescent="0.25">
      <c r="AU1559" s="30" t="s">
        <v>38</v>
      </c>
      <c r="AV1559" s="29">
        <f>_xll.qlInterestRateIndexFixingDate(IborIndex&amp;Tenor,AW1559,Trigger)</f>
        <v>50329</v>
      </c>
      <c r="AW1559" s="29">
        <f>_xll.qlCalendarAdvance(Calendar,AW1558,AU1559,"f",,Trigger)</f>
        <v>50333</v>
      </c>
      <c r="AX1559" s="29">
        <f>_xll.qlInterestRateIndexMaturity(IborIndex&amp;Tenor,AW1559,Trigger)</f>
        <v>50425</v>
      </c>
      <c r="AY1559" s="66">
        <f>_xll.qlIndexFixing($Z$5,AV1559,TRUE,Trigger)</f>
        <v>1.6518775552111668E-2</v>
      </c>
      <c r="AZ1559" s="66">
        <f>_xll.qlIndexFixing($BB$1,AV1559,TRUE,Trigger)</f>
        <v>1.6488642406313085E-2</v>
      </c>
      <c r="BA1559" s="188">
        <f t="shared" si="43"/>
        <v>0.30133145798583172</v>
      </c>
    </row>
    <row r="1560" spans="47:53" ht="11.25" customHeight="1" x14ac:dyDescent="0.25">
      <c r="AU1560" s="30" t="s">
        <v>38</v>
      </c>
      <c r="AV1560" s="29">
        <f>_xll.qlInterestRateIndexFixingDate(IborIndex&amp;Tenor,AW1560,Trigger)</f>
        <v>50336</v>
      </c>
      <c r="AW1560" s="29">
        <f>_xll.qlCalendarAdvance(Calendar,AW1559,AU1560,"f",,Trigger)</f>
        <v>50340</v>
      </c>
      <c r="AX1560" s="29">
        <f>_xll.qlInterestRateIndexMaturity(IborIndex&amp;Tenor,AW1560,Trigger)</f>
        <v>50432</v>
      </c>
      <c r="AY1560" s="66">
        <f>_xll.qlIndexFixing($Z$5,AV1560,TRUE,Trigger)</f>
        <v>1.6510600258391413E-2</v>
      </c>
      <c r="AZ1560" s="66">
        <f>_xll.qlIndexFixing($BB$1,AV1560,TRUE,Trigger)</f>
        <v>1.6479149502284147E-2</v>
      </c>
      <c r="BA1560" s="188">
        <f t="shared" si="43"/>
        <v>0.31450756107265915</v>
      </c>
    </row>
    <row r="1561" spans="47:53" ht="11.25" customHeight="1" x14ac:dyDescent="0.25">
      <c r="AU1561" s="30" t="s">
        <v>38</v>
      </c>
      <c r="AV1561" s="29">
        <f>_xll.qlInterestRateIndexFixingDate(IborIndex&amp;Tenor,AW1561,Trigger)</f>
        <v>50343</v>
      </c>
      <c r="AW1561" s="29">
        <f>_xll.qlCalendarAdvance(Calendar,AW1560,AU1561,"f",,Trigger)</f>
        <v>50347</v>
      </c>
      <c r="AX1561" s="29">
        <f>_xll.qlInterestRateIndexMaturity(IborIndex&amp;Tenor,AW1561,Trigger)</f>
        <v>50439</v>
      </c>
      <c r="AY1561" s="66">
        <f>_xll.qlIndexFixing($Z$5,AV1561,TRUE,Trigger)</f>
        <v>1.6502305525464809E-2</v>
      </c>
      <c r="AZ1561" s="66">
        <f>_xll.qlIndexFixing($BB$1,AV1561,TRUE,Trigger)</f>
        <v>1.6469707548006581E-2</v>
      </c>
      <c r="BA1561" s="188">
        <f t="shared" si="43"/>
        <v>0.32597977458227734</v>
      </c>
    </row>
    <row r="1562" spans="47:53" ht="11.25" customHeight="1" x14ac:dyDescent="0.25">
      <c r="AU1562" s="30" t="s">
        <v>38</v>
      </c>
      <c r="AV1562" s="29">
        <f>_xll.qlInterestRateIndexFixingDate(IborIndex&amp;Tenor,AW1562,Trigger)</f>
        <v>50350</v>
      </c>
      <c r="AW1562" s="29">
        <f>_xll.qlCalendarAdvance(Calendar,AW1561,AU1562,"f",,Trigger)</f>
        <v>50354</v>
      </c>
      <c r="AX1562" s="29">
        <f>_xll.qlInterestRateIndexMaturity(IborIndex&amp;Tenor,AW1562,Trigger)</f>
        <v>50446</v>
      </c>
      <c r="AY1562" s="66">
        <f>_xll.qlIndexFixing($Z$5,AV1562,TRUE,Trigger)</f>
        <v>1.649389103695189E-2</v>
      </c>
      <c r="AZ1562" s="66">
        <f>_xll.qlIndexFixing($BB$1,AV1562,TRUE,Trigger)</f>
        <v>1.6460316543115465E-2</v>
      </c>
      <c r="BA1562" s="188">
        <f t="shared" si="43"/>
        <v>0.33574493836424635</v>
      </c>
    </row>
    <row r="1563" spans="47:53" ht="11.25" customHeight="1" x14ac:dyDescent="0.25">
      <c r="AU1563" s="30" t="s">
        <v>38</v>
      </c>
      <c r="AV1563" s="29">
        <f>_xll.qlInterestRateIndexFixingDate(IborIndex&amp;Tenor,AW1563,Trigger)</f>
        <v>50357</v>
      </c>
      <c r="AW1563" s="29">
        <f>_xll.qlCalendarAdvance(Calendar,AW1562,AU1563,"f",,Trigger)</f>
        <v>50361</v>
      </c>
      <c r="AX1563" s="29">
        <f>_xll.qlInterestRateIndexMaturity(IborIndex&amp;Tenor,AW1563,Trigger)</f>
        <v>50453</v>
      </c>
      <c r="AY1563" s="66">
        <f>_xll.qlIndexFixing($Z$5,AV1563,TRUE,Trigger)</f>
        <v>1.6485356476487457E-2</v>
      </c>
      <c r="AZ1563" s="66">
        <f>_xll.qlIndexFixing($BB$1,AV1563,TRUE,Trigger)</f>
        <v>1.6450976487245875E-2</v>
      </c>
      <c r="BA1563" s="188">
        <f t="shared" si="43"/>
        <v>0.3437998924158206</v>
      </c>
    </row>
    <row r="1564" spans="47:53" ht="11.25" customHeight="1" x14ac:dyDescent="0.25">
      <c r="AU1564" s="30" t="s">
        <v>38</v>
      </c>
      <c r="AV1564" s="29">
        <f>_xll.qlInterestRateIndexFixingDate(IborIndex&amp;Tenor,AW1564,Trigger)</f>
        <v>50364</v>
      </c>
      <c r="AW1564" s="29">
        <f>_xll.qlCalendarAdvance(Calendar,AW1563,AU1564,"f",,Trigger)</f>
        <v>50368</v>
      </c>
      <c r="AX1564" s="29">
        <f>_xll.qlInterestRateIndexMaturity(IborIndex&amp;Tenor,AW1564,Trigger)</f>
        <v>50460</v>
      </c>
      <c r="AY1564" s="66">
        <f>_xll.qlIndexFixing($Z$5,AV1564,TRUE,Trigger)</f>
        <v>1.6476701527716742E-2</v>
      </c>
      <c r="AZ1564" s="66">
        <f>_xll.qlIndexFixing($BB$1,AV1564,TRUE,Trigger)</f>
        <v>1.644168738003288E-2</v>
      </c>
      <c r="BA1564" s="188">
        <f t="shared" si="43"/>
        <v>0.35014147683861546</v>
      </c>
    </row>
    <row r="1565" spans="47:53" ht="11.25" customHeight="1" x14ac:dyDescent="0.25">
      <c r="AU1565" s="30" t="s">
        <v>38</v>
      </c>
      <c r="AV1565" s="29">
        <f>_xll.qlInterestRateIndexFixingDate(IborIndex&amp;Tenor,AW1565,Trigger)</f>
        <v>50371</v>
      </c>
      <c r="AW1565" s="29">
        <f>_xll.qlCalendarAdvance(Calendar,AW1564,AU1565,"f",,Trigger)</f>
        <v>50375</v>
      </c>
      <c r="AX1565" s="29">
        <f>_xll.qlInterestRateIndexMaturity(IborIndex&amp;Tenor,AW1565,Trigger)</f>
        <v>50465</v>
      </c>
      <c r="AY1565" s="66">
        <f>_xll.qlIndexFixing($Z$5,AV1565,TRUE,Trigger)</f>
        <v>1.6468472038324578E-2</v>
      </c>
      <c r="AZ1565" s="66">
        <f>_xll.qlIndexFixing($BB$1,AV1565,TRUE,Trigger)</f>
        <v>1.6433000957389865E-2</v>
      </c>
      <c r="BA1565" s="188">
        <f t="shared" si="43"/>
        <v>0.35471080934712518</v>
      </c>
    </row>
    <row r="1566" spans="47:53" ht="11.25" customHeight="1" x14ac:dyDescent="0.25">
      <c r="AU1566" s="30" t="s">
        <v>38</v>
      </c>
      <c r="AV1566" s="29">
        <f>_xll.qlInterestRateIndexFixingDate(IborIndex&amp;Tenor,AW1566,Trigger)</f>
        <v>50378</v>
      </c>
      <c r="AW1566" s="29">
        <f>_xll.qlCalendarAdvance(Calendar,AW1565,AU1566,"f",,Trigger)</f>
        <v>50382</v>
      </c>
      <c r="AX1566" s="29">
        <f>_xll.qlInterestRateIndexMaturity(IborIndex&amp;Tenor,AW1566,Trigger)</f>
        <v>50472</v>
      </c>
      <c r="AY1566" s="66">
        <f>_xll.qlIndexFixing($Z$5,AV1566,TRUE,Trigger)</f>
        <v>1.6459593580549381E-2</v>
      </c>
      <c r="AZ1566" s="66">
        <f>_xll.qlIndexFixing($BB$1,AV1566,TRUE,Trigger)</f>
        <v>1.6423807305605997E-2</v>
      </c>
      <c r="BA1566" s="188">
        <f t="shared" si="43"/>
        <v>0.35786274943383489</v>
      </c>
    </row>
    <row r="1567" spans="47:53" ht="11.25" customHeight="1" x14ac:dyDescent="0.25">
      <c r="AU1567" s="30" t="s">
        <v>38</v>
      </c>
      <c r="AV1567" s="29">
        <f>_xll.qlInterestRateIndexFixingDate(IborIndex&amp;Tenor,AW1567,Trigger)</f>
        <v>50385</v>
      </c>
      <c r="AW1567" s="29">
        <f>_xll.qlCalendarAdvance(Calendar,AW1566,AU1567,"f",,Trigger)</f>
        <v>50389</v>
      </c>
      <c r="AX1567" s="29">
        <f>_xll.qlInterestRateIndexMaturity(IborIndex&amp;Tenor,AW1567,Trigger)</f>
        <v>50479</v>
      </c>
      <c r="AY1567" s="66">
        <f>_xll.qlIndexFixing($Z$5,AV1567,TRUE,Trigger)</f>
        <v>1.6450593841306649E-2</v>
      </c>
      <c r="AZ1567" s="66">
        <f>_xll.qlIndexFixing($BB$1,AV1567,TRUE,Trigger)</f>
        <v>1.641466459634966E-2</v>
      </c>
      <c r="BA1567" s="188">
        <f t="shared" si="43"/>
        <v>0.35929244956989237</v>
      </c>
    </row>
    <row r="1568" spans="47:53" ht="11.25" customHeight="1" x14ac:dyDescent="0.25">
      <c r="AU1568" s="30" t="s">
        <v>38</v>
      </c>
      <c r="AV1568" s="29">
        <f>_xll.qlInterestRateIndexFixingDate(IborIndex&amp;Tenor,AW1568,Trigger)</f>
        <v>50392</v>
      </c>
      <c r="AW1568" s="29">
        <f>_xll.qlCalendarAdvance(Calendar,AW1567,AU1568,"f",,Trigger)</f>
        <v>50396</v>
      </c>
      <c r="AX1568" s="29">
        <f>_xll.qlInterestRateIndexMaturity(IborIndex&amp;Tenor,AW1568,Trigger)</f>
        <v>50486</v>
      </c>
      <c r="AY1568" s="66">
        <f>_xll.qlIndexFixing($Z$5,AV1568,TRUE,Trigger)</f>
        <v>1.644147250430894E-2</v>
      </c>
      <c r="AZ1568" s="66">
        <f>_xll.qlIndexFixing($BB$1,AV1568,TRUE,Trigger)</f>
        <v>1.6405572829270021E-2</v>
      </c>
      <c r="BA1568" s="188">
        <f t="shared" si="43"/>
        <v>0.35899675038919554</v>
      </c>
    </row>
    <row r="1569" spans="47:53" ht="11.25" customHeight="1" x14ac:dyDescent="0.25">
      <c r="AU1569" s="30" t="s">
        <v>38</v>
      </c>
      <c r="AV1569" s="29">
        <f>_xll.qlInterestRateIndexFixingDate(IborIndex&amp;Tenor,AW1569,Trigger)</f>
        <v>50398</v>
      </c>
      <c r="AW1569" s="29">
        <f>_xll.qlCalendarAdvance(Calendar,AW1568,AU1569,"f",,Trigger)</f>
        <v>50403</v>
      </c>
      <c r="AX1569" s="29">
        <f>_xll.qlInterestRateIndexMaturity(IborIndex&amp;Tenor,AW1569,Trigger)</f>
        <v>50493</v>
      </c>
      <c r="AY1569" s="66">
        <f>_xll.qlIndexFixing($Z$5,AV1569,TRUE,Trigger)</f>
        <v>1.6432229253279473E-2</v>
      </c>
      <c r="AZ1569" s="66">
        <f>_xll.qlIndexFixing($BB$1,AV1569,TRUE,Trigger)</f>
        <v>1.6396532004025133E-2</v>
      </c>
      <c r="BA1569" s="188">
        <f t="shared" si="43"/>
        <v>0.35697249254340591</v>
      </c>
    </row>
    <row r="1570" spans="47:53" ht="11.25" customHeight="1" x14ac:dyDescent="0.25">
      <c r="AU1570" s="30" t="s">
        <v>38</v>
      </c>
      <c r="AV1570" s="29">
        <f>_xll.qlInterestRateIndexFixingDate(IborIndex&amp;Tenor,AW1570,Trigger)</f>
        <v>50405</v>
      </c>
      <c r="AW1570" s="29">
        <f>_xll.qlCalendarAdvance(Calendar,AW1569,AU1570,"f",,Trigger)</f>
        <v>50410</v>
      </c>
      <c r="AX1570" s="29">
        <f>_xll.qlInterestRateIndexMaturity(IborIndex&amp;Tenor,AW1570,Trigger)</f>
        <v>50500</v>
      </c>
      <c r="AY1570" s="66">
        <f>_xll.qlIndexFixing($Z$5,AV1570,TRUE,Trigger)</f>
        <v>1.6422863771962781E-2</v>
      </c>
      <c r="AZ1570" s="66">
        <f>_xll.qlIndexFixing($BB$1,AV1570,TRUE,Trigger)</f>
        <v>1.6387542120268606E-2</v>
      </c>
      <c r="BA1570" s="188">
        <f t="shared" si="43"/>
        <v>0.35321651694175671</v>
      </c>
    </row>
    <row r="1571" spans="47:53" ht="11.25" customHeight="1" x14ac:dyDescent="0.25">
      <c r="AU1571" s="30" t="s">
        <v>38</v>
      </c>
      <c r="AV1571" s="29">
        <f>_xll.qlInterestRateIndexFixingDate(IborIndex&amp;Tenor,AW1571,Trigger)</f>
        <v>50413</v>
      </c>
      <c r="AW1571" s="29">
        <f>_xll.qlCalendarAdvance(Calendar,AW1570,AU1571,"f",,Trigger)</f>
        <v>50417</v>
      </c>
      <c r="AX1571" s="29">
        <f>_xll.qlInterestRateIndexMaturity(IborIndex&amp;Tenor,AW1571,Trigger)</f>
        <v>50507</v>
      </c>
      <c r="AY1571" s="66">
        <f>_xll.qlIndexFixing($Z$5,AV1571,TRUE,Trigger)</f>
        <v>1.6413375744110503E-2</v>
      </c>
      <c r="AZ1571" s="66">
        <f>_xll.qlIndexFixing($BB$1,AV1571,TRUE,Trigger)</f>
        <v>1.6378603177658491E-2</v>
      </c>
      <c r="BA1571" s="188">
        <f t="shared" si="43"/>
        <v>0.34772566452012654</v>
      </c>
    </row>
    <row r="1572" spans="47:53" ht="11.25" customHeight="1" x14ac:dyDescent="0.25">
      <c r="AU1572" s="30" t="s">
        <v>38</v>
      </c>
      <c r="AV1572" s="29">
        <f>_xll.qlInterestRateIndexFixingDate(IborIndex&amp;Tenor,AW1572,Trigger)</f>
        <v>50420</v>
      </c>
      <c r="AW1572" s="29">
        <f>_xll.qlCalendarAdvance(Calendar,AW1571,AU1572,"f",,Trigger)</f>
        <v>50424</v>
      </c>
      <c r="AX1572" s="29">
        <f>_xll.qlInterestRateIndexMaturity(IborIndex&amp;Tenor,AW1572,Trigger)</f>
        <v>50514</v>
      </c>
      <c r="AY1572" s="66">
        <f>_xll.qlIndexFixing($Z$5,AV1572,TRUE,Trigger)</f>
        <v>1.6403764853490266E-2</v>
      </c>
      <c r="AZ1572" s="66">
        <f>_xll.qlIndexFixing($BB$1,AV1572,TRUE,Trigger)</f>
        <v>1.6369715175854616E-2</v>
      </c>
      <c r="BA1572" s="188">
        <f t="shared" si="43"/>
        <v>0.34049677635650255</v>
      </c>
    </row>
    <row r="1573" spans="47:53" ht="11.25" customHeight="1" x14ac:dyDescent="0.25">
      <c r="AU1573" s="30" t="s">
        <v>38</v>
      </c>
      <c r="AV1573" s="29">
        <f>_xll.qlInterestRateIndexFixingDate(IborIndex&amp;Tenor,AW1573,Trigger)</f>
        <v>50427</v>
      </c>
      <c r="AW1573" s="29">
        <f>_xll.qlCalendarAdvance(Calendar,AW1572,AU1573,"f",,Trigger)</f>
        <v>50431</v>
      </c>
      <c r="AX1573" s="29">
        <f>_xll.qlInterestRateIndexMaturity(IborIndex&amp;Tenor,AW1573,Trigger)</f>
        <v>50522</v>
      </c>
      <c r="AY1573" s="66">
        <f>_xll.qlIndexFixing($Z$5,AV1573,TRUE,Trigger)</f>
        <v>1.6393684504587485E-2</v>
      </c>
      <c r="AZ1573" s="66">
        <f>_xll.qlIndexFixing($BB$1,AV1573,TRUE,Trigger)</f>
        <v>1.6360627929442609E-2</v>
      </c>
      <c r="BA1573" s="188">
        <f t="shared" si="43"/>
        <v>0.33056575144876227</v>
      </c>
    </row>
    <row r="1574" spans="47:53" ht="11.25" customHeight="1" x14ac:dyDescent="0.25">
      <c r="AU1574" s="30" t="s">
        <v>38</v>
      </c>
      <c r="AV1574" s="29">
        <f>_xll.qlInterestRateIndexFixingDate(IborIndex&amp;Tenor,AW1574,Trigger)</f>
        <v>50434</v>
      </c>
      <c r="AW1574" s="29">
        <f>_xll.qlCalendarAdvance(Calendar,AW1573,AU1574,"f",,Trigger)</f>
        <v>50438</v>
      </c>
      <c r="AX1574" s="29">
        <f>_xll.qlInterestRateIndexMaturity(IborIndex&amp;Tenor,AW1574,Trigger)</f>
        <v>50528</v>
      </c>
      <c r="AY1574" s="66">
        <f>_xll.qlIndexFixing($Z$5,AV1574,TRUE,Trigger)</f>
        <v>1.6384173219097242E-2</v>
      </c>
      <c r="AZ1574" s="66">
        <f>_xll.qlIndexFixing($BB$1,AV1574,TRUE,Trigger)</f>
        <v>1.6352091993319107E-2</v>
      </c>
      <c r="BA1574" s="188">
        <f t="shared" si="43"/>
        <v>0.32081225778135547</v>
      </c>
    </row>
    <row r="1575" spans="47:53" ht="11.25" customHeight="1" x14ac:dyDescent="0.25">
      <c r="AU1575" s="30" t="s">
        <v>38</v>
      </c>
      <c r="AV1575" s="29">
        <f>_xll.qlInterestRateIndexFixingDate(IborIndex&amp;Tenor,AW1575,Trigger)</f>
        <v>50441</v>
      </c>
      <c r="AW1575" s="29">
        <f>_xll.qlCalendarAdvance(Calendar,AW1574,AU1575,"f",,Trigger)</f>
        <v>50445</v>
      </c>
      <c r="AX1575" s="29">
        <f>_xll.qlInterestRateIndexMaturity(IborIndex&amp;Tenor,AW1575,Trigger)</f>
        <v>50535</v>
      </c>
      <c r="AY1575" s="66">
        <f>_xll.qlIndexFixing($Z$5,AV1575,TRUE,Trigger)</f>
        <v>1.6374191842932539E-2</v>
      </c>
      <c r="AZ1575" s="66">
        <f>_xll.qlIndexFixing($BB$1,AV1575,TRUE,Trigger)</f>
        <v>1.634335681191601E-2</v>
      </c>
      <c r="BA1575" s="188">
        <f t="shared" si="43"/>
        <v>0.30835031016529513</v>
      </c>
    </row>
    <row r="1576" spans="47:53" ht="11.25" customHeight="1" x14ac:dyDescent="0.25">
      <c r="AU1576" s="30" t="s">
        <v>38</v>
      </c>
      <c r="AV1576" s="29">
        <f>_xll.qlInterestRateIndexFixingDate(IborIndex&amp;Tenor,AW1576,Trigger)</f>
        <v>50448</v>
      </c>
      <c r="AW1576" s="29">
        <f>_xll.qlCalendarAdvance(Calendar,AW1575,AU1576,"f",,Trigger)</f>
        <v>50452</v>
      </c>
      <c r="AX1576" s="29">
        <f>_xll.qlInterestRateIndexMaturity(IborIndex&amp;Tenor,AW1576,Trigger)</f>
        <v>50542</v>
      </c>
      <c r="AY1576" s="66">
        <f>_xll.qlIndexFixing($Z$5,AV1576,TRUE,Trigger)</f>
        <v>1.636408633921782E-2</v>
      </c>
      <c r="AZ1576" s="66">
        <f>_xll.qlIndexFixing($BB$1,AV1576,TRUE,Trigger)</f>
        <v>1.6334672569978892E-2</v>
      </c>
      <c r="BA1576" s="188">
        <f t="shared" si="43"/>
        <v>0.29413769238928467</v>
      </c>
    </row>
    <row r="1577" spans="47:53" ht="11.25" customHeight="1" x14ac:dyDescent="0.25">
      <c r="AU1577" s="30" t="s">
        <v>38</v>
      </c>
      <c r="AV1577" s="29">
        <f>_xll.qlInterestRateIndexFixingDate(IborIndex&amp;Tenor,AW1577,Trigger)</f>
        <v>50455</v>
      </c>
      <c r="AW1577" s="29">
        <f>_xll.qlCalendarAdvance(Calendar,AW1576,AU1577,"f",,Trigger)</f>
        <v>50459</v>
      </c>
      <c r="AX1577" s="29">
        <f>_xll.qlInterestRateIndexMaturity(IborIndex&amp;Tenor,AW1577,Trigger)</f>
        <v>50549</v>
      </c>
      <c r="AY1577" s="66">
        <f>_xll.qlIndexFixing($Z$5,AV1577,TRUE,Trigger)</f>
        <v>1.6353856391795318E-2</v>
      </c>
      <c r="AZ1577" s="66">
        <f>_xll.qlIndexFixing($BB$1,AV1577,TRUE,Trigger)</f>
        <v>1.632603926717735E-2</v>
      </c>
      <c r="BA1577" s="188">
        <f t="shared" si="43"/>
        <v>0.27817124617968148</v>
      </c>
    </row>
    <row r="1578" spans="47:53" ht="11.25" customHeight="1" x14ac:dyDescent="0.25">
      <c r="AU1578" s="30" t="s">
        <v>38</v>
      </c>
      <c r="AV1578" s="29">
        <f>_xll.qlInterestRateIndexFixingDate(IborIndex&amp;Tenor,AW1578,Trigger)</f>
        <v>50462</v>
      </c>
      <c r="AW1578" s="29">
        <f>_xll.qlCalendarAdvance(Calendar,AW1577,AU1578,"f",,Trigger)</f>
        <v>50466</v>
      </c>
      <c r="AX1578" s="29">
        <f>_xll.qlInterestRateIndexMaturity(IborIndex&amp;Tenor,AW1578,Trigger)</f>
        <v>50558</v>
      </c>
      <c r="AY1578" s="66">
        <f>_xll.qlIndexFixing($Z$5,AV1578,TRUE,Trigger)</f>
        <v>1.634271434914111E-2</v>
      </c>
      <c r="AZ1578" s="66">
        <f>_xll.qlIndexFixing($BB$1,AV1578,TRUE,Trigger)</f>
        <v>1.6316989289402173E-2</v>
      </c>
      <c r="BA1578" s="188">
        <f t="shared" si="43"/>
        <v>0.25725059738936767</v>
      </c>
    </row>
    <row r="1579" spans="47:53" ht="11.25" customHeight="1" x14ac:dyDescent="0.25">
      <c r="AU1579" s="30" t="s">
        <v>38</v>
      </c>
      <c r="AV1579" s="29">
        <f>_xll.qlInterestRateIndexFixingDate(IborIndex&amp;Tenor,AW1579,Trigger)</f>
        <v>50469</v>
      </c>
      <c r="AW1579" s="29">
        <f>_xll.qlCalendarAdvance(Calendar,AW1578,AU1579,"f",,Trigger)</f>
        <v>50473</v>
      </c>
      <c r="AX1579" s="29">
        <f>_xll.qlInterestRateIndexMaturity(IborIndex&amp;Tenor,AW1579,Trigger)</f>
        <v>50565</v>
      </c>
      <c r="AY1579" s="66">
        <f>_xll.qlIndexFixing($Z$5,AV1579,TRUE,Trigger)</f>
        <v>1.6332215623157748E-2</v>
      </c>
      <c r="AZ1579" s="66">
        <f>_xll.qlIndexFixing($BB$1,AV1579,TRUE,Trigger)</f>
        <v>1.6308464369812797E-2</v>
      </c>
      <c r="BA1579" s="188">
        <f t="shared" si="43"/>
        <v>0.23751253344951595</v>
      </c>
    </row>
    <row r="1580" spans="47:53" ht="11.25" customHeight="1" x14ac:dyDescent="0.25">
      <c r="AU1580" s="30" t="s">
        <v>38</v>
      </c>
      <c r="AV1580" s="29">
        <f>_xll.qlInterestRateIndexFixingDate(IborIndex&amp;Tenor,AW1580,Trigger)</f>
        <v>50476</v>
      </c>
      <c r="AW1580" s="29">
        <f>_xll.qlCalendarAdvance(Calendar,AW1579,AU1580,"f",,Trigger)</f>
        <v>50480</v>
      </c>
      <c r="AX1580" s="29">
        <f>_xll.qlInterestRateIndexMaturity(IborIndex&amp;Tenor,AW1580,Trigger)</f>
        <v>50572</v>
      </c>
      <c r="AY1580" s="66">
        <f>_xll.qlIndexFixing($Z$5,AV1580,TRUE,Trigger)</f>
        <v>1.632159144917979E-2</v>
      </c>
      <c r="AZ1580" s="66">
        <f>_xll.qlIndexFixing($BB$1,AV1580,TRUE,Trigger)</f>
        <v>1.62999903933401E-2</v>
      </c>
      <c r="BA1580" s="188">
        <f t="shared" si="43"/>
        <v>0.21601055839690075</v>
      </c>
    </row>
    <row r="1581" spans="47:53" ht="11.25" customHeight="1" x14ac:dyDescent="0.25">
      <c r="AU1581" s="30" t="s">
        <v>38</v>
      </c>
      <c r="AV1581" s="29">
        <f>_xll.qlInterestRateIndexFixingDate(IborIndex&amp;Tenor,AW1581,Trigger)</f>
        <v>50483</v>
      </c>
      <c r="AW1581" s="29">
        <f>_xll.qlCalendarAdvance(Calendar,AW1580,AU1581,"f",,Trigger)</f>
        <v>50487</v>
      </c>
      <c r="AX1581" s="29">
        <f>_xll.qlInterestRateIndexMaturity(IborIndex&amp;Tenor,AW1581,Trigger)</f>
        <v>50579</v>
      </c>
      <c r="AY1581" s="66">
        <f>_xll.qlIndexFixing($Z$5,AV1581,TRUE,Trigger)</f>
        <v>1.63108415111053E-2</v>
      </c>
      <c r="AZ1581" s="66">
        <f>_xll.qlIndexFixing($BB$1,AV1581,TRUE,Trigger)</f>
        <v>1.6291567359654782E-2</v>
      </c>
      <c r="BA1581" s="188">
        <f t="shared" si="43"/>
        <v>0.19274151450518473</v>
      </c>
    </row>
    <row r="1582" spans="47:53" ht="11.25" customHeight="1" x14ac:dyDescent="0.25">
      <c r="AU1582" s="30" t="s">
        <v>38</v>
      </c>
      <c r="AV1582" s="29">
        <f>_xll.qlInterestRateIndexFixingDate(IborIndex&amp;Tenor,AW1582,Trigger)</f>
        <v>50490</v>
      </c>
      <c r="AW1582" s="29">
        <f>_xll.qlCalendarAdvance(Calendar,AW1581,AU1582,"f",,Trigger)</f>
        <v>50494</v>
      </c>
      <c r="AX1582" s="29">
        <f>_xll.qlInterestRateIndexMaturity(IborIndex&amp;Tenor,AW1582,Trigger)</f>
        <v>50586</v>
      </c>
      <c r="AY1582" s="66">
        <f>_xll.qlIndexFixing($Z$5,AV1582,TRUE,Trigger)</f>
        <v>1.6299965492843651E-2</v>
      </c>
      <c r="AZ1582" s="66">
        <f>_xll.qlIndexFixing($BB$1,AV1582,TRUE,Trigger)</f>
        <v>1.6283195268426674E-2</v>
      </c>
      <c r="BA1582" s="188">
        <f t="shared" si="43"/>
        <v>0.16770224416977342</v>
      </c>
    </row>
    <row r="1583" spans="47:53" ht="11.25" customHeight="1" x14ac:dyDescent="0.25">
      <c r="AU1583" s="30" t="s">
        <v>38</v>
      </c>
      <c r="AV1583" s="29">
        <f>_xll.qlInterestRateIndexFixingDate(IborIndex&amp;Tenor,AW1583,Trigger)</f>
        <v>50497</v>
      </c>
      <c r="AW1583" s="29">
        <f>_xll.qlCalendarAdvance(Calendar,AW1582,AU1583,"f",,Trigger)</f>
        <v>50501</v>
      </c>
      <c r="AX1583" s="29">
        <f>_xll.qlInterestRateIndexMaturity(IborIndex&amp;Tenor,AW1583,Trigger)</f>
        <v>50592</v>
      </c>
      <c r="AY1583" s="66">
        <f>_xll.qlIndexFixing($Z$5,AV1583,TRUE,Trigger)</f>
        <v>1.628940484776845E-2</v>
      </c>
      <c r="AZ1583" s="66">
        <f>_xll.qlIndexFixing($BB$1,AV1583,TRUE,Trigger)</f>
        <v>1.6275091484262146E-2</v>
      </c>
      <c r="BA1583" s="188">
        <f t="shared" si="43"/>
        <v>0.14313363506303356</v>
      </c>
    </row>
    <row r="1584" spans="47:53" ht="11.25" customHeight="1" x14ac:dyDescent="0.25">
      <c r="AU1584" s="30" t="s">
        <v>38</v>
      </c>
      <c r="AV1584" s="29">
        <f>_xll.qlInterestRateIndexFixingDate(IborIndex&amp;Tenor,AW1584,Trigger)</f>
        <v>50504</v>
      </c>
      <c r="AW1584" s="29">
        <f>_xll.qlCalendarAdvance(Calendar,AW1583,AU1584,"f",,Trigger)</f>
        <v>50508</v>
      </c>
      <c r="AX1584" s="29">
        <f>_xll.qlInterestRateIndexMaturity(IborIndex&amp;Tenor,AW1584,Trigger)</f>
        <v>50599</v>
      </c>
      <c r="AY1584" s="66">
        <f>_xll.qlIndexFixing($Z$5,AV1584,TRUE,Trigger)</f>
        <v>1.6278285333533357E-2</v>
      </c>
      <c r="AZ1584" s="66">
        <f>_xll.qlIndexFixing($BB$1,AV1584,TRUE,Trigger)</f>
        <v>1.6266818011481429E-2</v>
      </c>
      <c r="BA1584" s="188">
        <f t="shared" si="43"/>
        <v>0.11467322051927908</v>
      </c>
    </row>
    <row r="1585" spans="47:53" ht="11.25" customHeight="1" x14ac:dyDescent="0.25">
      <c r="AU1585" s="30" t="s">
        <v>38</v>
      </c>
      <c r="AV1585" s="29">
        <f>_xll.qlInterestRateIndexFixingDate(IborIndex&amp;Tenor,AW1585,Trigger)</f>
        <v>50511</v>
      </c>
      <c r="AW1585" s="29">
        <f>_xll.qlCalendarAdvance(Calendar,AW1584,AU1585,"f",,Trigger)</f>
        <v>50515</v>
      </c>
      <c r="AX1585" s="29">
        <f>_xll.qlInterestRateIndexMaturity(IborIndex&amp;Tenor,AW1585,Trigger)</f>
        <v>50606</v>
      </c>
      <c r="AY1585" s="66">
        <f>_xll.qlIndexFixing($Z$5,AV1585,TRUE,Trigger)</f>
        <v>1.6267038818899491E-2</v>
      </c>
      <c r="AZ1585" s="66">
        <f>_xll.qlIndexFixing($BB$1,AV1585,TRUE,Trigger)</f>
        <v>1.6258595477726893E-2</v>
      </c>
      <c r="BA1585" s="188">
        <f t="shared" si="43"/>
        <v>8.4433411725974572E-2</v>
      </c>
    </row>
    <row r="1586" spans="47:53" ht="11.25" customHeight="1" x14ac:dyDescent="0.25">
      <c r="AU1586" s="30" t="s">
        <v>38</v>
      </c>
      <c r="AV1586" s="29">
        <f>_xll.qlInterestRateIndexFixingDate(IborIndex&amp;Tenor,AW1586,Trigger)</f>
        <v>50516</v>
      </c>
      <c r="AW1586" s="29">
        <f>_xll.qlCalendarAdvance(Calendar,AW1585,AU1586,"f",,Trigger)</f>
        <v>50522</v>
      </c>
      <c r="AX1586" s="29">
        <f>_xll.qlInterestRateIndexMaturity(IborIndex&amp;Tenor,AW1586,Trigger)</f>
        <v>50613</v>
      </c>
      <c r="AY1586" s="66">
        <f>_xll.qlIndexFixing($Z$5,AV1586,TRUE,Trigger)</f>
        <v>1.6255664987843609E-2</v>
      </c>
      <c r="AZ1586" s="66">
        <f>_xll.qlIndexFixing($BB$1,AV1586,TRUE,Trigger)</f>
        <v>1.6250423882681431E-2</v>
      </c>
      <c r="BA1586" s="188">
        <f t="shared" si="43"/>
        <v>5.2411051621771565E-2</v>
      </c>
    </row>
    <row r="1587" spans="47:53" ht="11.25" customHeight="1" x14ac:dyDescent="0.25">
      <c r="AU1587" s="30" t="s">
        <v>38</v>
      </c>
      <c r="AV1587" s="29">
        <f>_xll.qlInterestRateIndexFixingDate(IborIndex&amp;Tenor,AW1587,Trigger)</f>
        <v>50525</v>
      </c>
      <c r="AW1587" s="29">
        <f>_xll.qlCalendarAdvance(Calendar,AW1586,AU1587,"f",,Trigger)</f>
        <v>50529</v>
      </c>
      <c r="AX1587" s="29">
        <f>_xll.qlInterestRateIndexMaturity(IborIndex&amp;Tenor,AW1587,Trigger)</f>
        <v>50621</v>
      </c>
      <c r="AY1587" s="66">
        <f>_xll.qlIndexFixing($Z$5,AV1587,TRUE,Trigger)</f>
        <v>1.6243683136762752E-2</v>
      </c>
      <c r="AZ1587" s="66">
        <f>_xll.qlIndexFixing($BB$1,AV1587,TRUE,Trigger)</f>
        <v>1.624209893784288E-2</v>
      </c>
      <c r="BA1587" s="188">
        <f t="shared" si="43"/>
        <v>1.5841989198725481E-2</v>
      </c>
    </row>
    <row r="1588" spans="47:53" ht="11.25" customHeight="1" x14ac:dyDescent="0.25">
      <c r="AU1588" s="30" t="s">
        <v>38</v>
      </c>
      <c r="AV1588" s="29">
        <f>_xll.qlInterestRateIndexFixingDate(IborIndex&amp;Tenor,AW1588,Trigger)</f>
        <v>50532</v>
      </c>
      <c r="AW1588" s="29">
        <f>_xll.qlCalendarAdvance(Calendar,AW1587,AU1588,"f",,Trigger)</f>
        <v>50536</v>
      </c>
      <c r="AX1588" s="29">
        <f>_xll.qlInterestRateIndexMaturity(IborIndex&amp;Tenor,AW1588,Trigger)</f>
        <v>50628</v>
      </c>
      <c r="AY1588" s="66">
        <f>_xll.qlIndexFixing($Z$5,AV1588,TRUE,Trigger)</f>
        <v>1.6232044000417594E-2</v>
      </c>
      <c r="AZ1588" s="66">
        <f>_xll.qlIndexFixing($BB$1,AV1588,TRUE,Trigger)</f>
        <v>1.6234032494600821E-2</v>
      </c>
      <c r="BA1588" s="188">
        <f t="shared" si="43"/>
        <v>-1.9884941832269687E-2</v>
      </c>
    </row>
    <row r="1589" spans="47:53" ht="11.25" customHeight="1" x14ac:dyDescent="0.25">
      <c r="AU1589" s="30" t="s">
        <v>38</v>
      </c>
      <c r="AV1589" s="29">
        <f>_xll.qlInterestRateIndexFixingDate(IborIndex&amp;Tenor,AW1589,Trigger)</f>
        <v>50539</v>
      </c>
      <c r="AW1589" s="29">
        <f>_xll.qlCalendarAdvance(Calendar,AW1588,AU1589,"f",,Trigger)</f>
        <v>50543</v>
      </c>
      <c r="AX1589" s="29">
        <f>_xll.qlInterestRateIndexMaturity(IborIndex&amp;Tenor,AW1589,Trigger)</f>
        <v>50635</v>
      </c>
      <c r="AY1589" s="66">
        <f>_xll.qlIndexFixing($Z$5,AV1589,TRUE,Trigger)</f>
        <v>1.6220276571711358E-2</v>
      </c>
      <c r="AZ1589" s="66">
        <f>_xll.qlIndexFixing($BB$1,AV1589,TRUE,Trigger)</f>
        <v>1.6226016991577767E-2</v>
      </c>
      <c r="BA1589" s="188">
        <f t="shared" si="43"/>
        <v>-5.7404198664096073E-2</v>
      </c>
    </row>
    <row r="1590" spans="47:53" ht="11.25" customHeight="1" x14ac:dyDescent="0.25">
      <c r="AU1590" s="30" t="s">
        <v>38</v>
      </c>
      <c r="AV1590" s="29">
        <f>_xll.qlInterestRateIndexFixingDate(IborIndex&amp;Tenor,AW1590,Trigger)</f>
        <v>50546</v>
      </c>
      <c r="AW1590" s="29">
        <f>_xll.qlCalendarAdvance(Calendar,AW1589,AU1590,"f",,Trigger)</f>
        <v>50550</v>
      </c>
      <c r="AX1590" s="29">
        <f>_xll.qlInterestRateIndexMaturity(IborIndex&amp;Tenor,AW1590,Trigger)</f>
        <v>50642</v>
      </c>
      <c r="AY1590" s="66">
        <f>_xll.qlIndexFixing($Z$5,AV1590,TRUE,Trigger)</f>
        <v>1.6208380534685474E-2</v>
      </c>
      <c r="AZ1590" s="66">
        <f>_xll.qlIndexFixing($BB$1,AV1590,TRUE,Trigger)</f>
        <v>1.6218052428467866E-2</v>
      </c>
      <c r="BA1590" s="188">
        <f t="shared" si="43"/>
        <v>-9.6718937823911388E-2</v>
      </c>
    </row>
    <row r="1591" spans="47:53" ht="11.25" customHeight="1" x14ac:dyDescent="0.25">
      <c r="AU1591" s="30" t="s">
        <v>38</v>
      </c>
      <c r="AV1591" s="29">
        <f>_xll.qlInterestRateIndexFixingDate(IborIndex&amp;Tenor,AW1591,Trigger)</f>
        <v>50553</v>
      </c>
      <c r="AW1591" s="29">
        <f>_xll.qlCalendarAdvance(Calendar,AW1590,AU1591,"f",,Trigger)</f>
        <v>50557</v>
      </c>
      <c r="AX1591" s="29">
        <f>_xll.qlInterestRateIndexMaturity(IborIndex&amp;Tenor,AW1591,Trigger)</f>
        <v>50649</v>
      </c>
      <c r="AY1591" s="66">
        <f>_xll.qlIndexFixing($Z$5,AV1591,TRUE,Trigger)</f>
        <v>1.6196355573395282E-2</v>
      </c>
      <c r="AZ1591" s="66">
        <f>_xll.qlIndexFixing($BB$1,AV1591,TRUE,Trigger)</f>
        <v>1.6210138804955723E-2</v>
      </c>
      <c r="BA1591" s="188">
        <f t="shared" si="43"/>
        <v>-0.13783231560440812</v>
      </c>
    </row>
    <row r="1592" spans="47:53" ht="11.25" customHeight="1" x14ac:dyDescent="0.25">
      <c r="AU1592" s="30" t="s">
        <v>38</v>
      </c>
      <c r="AV1592" s="29">
        <f>_xll.qlInterestRateIndexFixingDate(IborIndex&amp;Tenor,AW1592,Trigger)</f>
        <v>50560</v>
      </c>
      <c r="AW1592" s="29">
        <f>_xll.qlCalendarAdvance(Calendar,AW1591,AU1592,"f",,Trigger)</f>
        <v>50564</v>
      </c>
      <c r="AX1592" s="29">
        <f>_xll.qlInterestRateIndexMaturity(IborIndex&amp;Tenor,AW1592,Trigger)</f>
        <v>50656</v>
      </c>
      <c r="AY1592" s="66">
        <f>_xll.qlIndexFixing($Z$5,AV1592,TRUE,Trigger)</f>
        <v>1.6184462147943834E-2</v>
      </c>
      <c r="AZ1592" s="66">
        <f>_xll.qlIndexFixing($BB$1,AV1592,TRUE,Trigger)</f>
        <v>1.6202276120737234E-2</v>
      </c>
      <c r="BA1592" s="188">
        <f t="shared" si="43"/>
        <v>-0.17813972793399857</v>
      </c>
    </row>
    <row r="1593" spans="47:53" ht="11.25" customHeight="1" x14ac:dyDescent="0.25">
      <c r="AU1593" s="30" t="s">
        <v>38</v>
      </c>
      <c r="AV1593" s="29">
        <f>_xll.qlInterestRateIndexFixingDate(IborIndex&amp;Tenor,AW1593,Trigger)</f>
        <v>50567</v>
      </c>
      <c r="AW1593" s="29">
        <f>_xll.qlCalendarAdvance(Calendar,AW1592,AU1593,"f",,Trigger)</f>
        <v>50571</v>
      </c>
      <c r="AX1593" s="29">
        <f>_xll.qlInterestRateIndexMaturity(IborIndex&amp;Tenor,AW1593,Trigger)</f>
        <v>50663</v>
      </c>
      <c r="AY1593" s="66">
        <f>_xll.qlIndexFixing($Z$5,AV1593,TRUE,Trigger)</f>
        <v>1.6172967067063625E-2</v>
      </c>
      <c r="AZ1593" s="66">
        <f>_xll.qlIndexFixing($BB$1,AV1593,TRUE,Trigger)</f>
        <v>1.619446437550395E-2</v>
      </c>
      <c r="BA1593" s="188">
        <f t="shared" si="43"/>
        <v>-0.21497308440324159</v>
      </c>
    </row>
    <row r="1594" spans="47:53" ht="11.25" customHeight="1" x14ac:dyDescent="0.25">
      <c r="AU1594" s="30" t="s">
        <v>38</v>
      </c>
      <c r="AV1594" s="29">
        <f>_xll.qlInterestRateIndexFixingDate(IborIndex&amp;Tenor,AW1594,Trigger)</f>
        <v>50574</v>
      </c>
      <c r="AW1594" s="29">
        <f>_xll.qlCalendarAdvance(Calendar,AW1593,AU1594,"f",,Trigger)</f>
        <v>50578</v>
      </c>
      <c r="AX1594" s="29">
        <f>_xll.qlInterestRateIndexMaturity(IborIndex&amp;Tenor,AW1594,Trigger)</f>
        <v>50670</v>
      </c>
      <c r="AY1594" s="66">
        <f>_xll.qlIndexFixing($Z$5,AV1594,TRUE,Trigger)</f>
        <v>1.6161879558299477E-2</v>
      </c>
      <c r="AZ1594" s="66">
        <f>_xll.qlIndexFixing($BB$1,AV1594,TRUE,Trigger)</f>
        <v>1.6186703568955237E-2</v>
      </c>
      <c r="BA1594" s="188">
        <f t="shared" si="43"/>
        <v>-0.24824010655760675</v>
      </c>
    </row>
    <row r="1595" spans="47:53" ht="11.25" customHeight="1" x14ac:dyDescent="0.25">
      <c r="AU1595" s="30" t="s">
        <v>38</v>
      </c>
      <c r="AV1595" s="29">
        <f>_xll.qlInterestRateIndexFixingDate(IborIndex&amp;Tenor,AW1595,Trigger)</f>
        <v>50581</v>
      </c>
      <c r="AW1595" s="29">
        <f>_xll.qlCalendarAdvance(Calendar,AW1594,AU1595,"f",,Trigger)</f>
        <v>50585</v>
      </c>
      <c r="AX1595" s="29">
        <f>_xll.qlInterestRateIndexMaturity(IborIndex&amp;Tenor,AW1595,Trigger)</f>
        <v>50677</v>
      </c>
      <c r="AY1595" s="66">
        <f>_xll.qlIndexFixing($Z$5,AV1595,TRUE,Trigger)</f>
        <v>1.6151208876587331E-2</v>
      </c>
      <c r="AZ1595" s="66">
        <f>_xll.qlIndexFixing($BB$1,AV1595,TRUE,Trigger)</f>
        <v>1.6178993700786126E-2</v>
      </c>
      <c r="BA1595" s="188">
        <f t="shared" si="43"/>
        <v>-0.27784824198795466</v>
      </c>
    </row>
    <row r="1596" spans="47:53" ht="11.25" customHeight="1" x14ac:dyDescent="0.25">
      <c r="AU1596" s="30" t="s">
        <v>38</v>
      </c>
      <c r="AV1596" s="29">
        <f>_xll.qlInterestRateIndexFixingDate(IborIndex&amp;Tenor,AW1596,Trigger)</f>
        <v>50588</v>
      </c>
      <c r="AW1596" s="29">
        <f>_xll.qlCalendarAdvance(Calendar,AW1595,AU1596,"f",,Trigger)</f>
        <v>50592</v>
      </c>
      <c r="AX1596" s="29">
        <f>_xll.qlInterestRateIndexMaturity(IborIndex&amp;Tenor,AW1596,Trigger)</f>
        <v>50684</v>
      </c>
      <c r="AY1596" s="66">
        <f>_xll.qlIndexFixing($Z$5,AV1596,TRUE,Trigger)</f>
        <v>1.6140964304257745E-2</v>
      </c>
      <c r="AZ1596" s="66">
        <f>_xll.qlIndexFixing($BB$1,AV1596,TRUE,Trigger)</f>
        <v>1.6171334770699465E-2</v>
      </c>
      <c r="BA1596" s="188">
        <f t="shared" si="43"/>
        <v>-0.30370466441720367</v>
      </c>
    </row>
    <row r="1597" spans="47:53" ht="11.25" customHeight="1" x14ac:dyDescent="0.25">
      <c r="AU1597" s="30" t="s">
        <v>38</v>
      </c>
      <c r="AV1597" s="29">
        <f>_xll.qlInterestRateIndexFixingDate(IborIndex&amp;Tenor,AW1597,Trigger)</f>
        <v>50595</v>
      </c>
      <c r="AW1597" s="29">
        <f>_xll.qlCalendarAdvance(Calendar,AW1596,AU1597,"f",,Trigger)</f>
        <v>50599</v>
      </c>
      <c r="AX1597" s="29">
        <f>_xll.qlInterestRateIndexMaturity(IborIndex&amp;Tenor,AW1597,Trigger)</f>
        <v>50691</v>
      </c>
      <c r="AY1597" s="66">
        <f>_xll.qlIndexFixing($Z$5,AV1597,TRUE,Trigger)</f>
        <v>1.6131155151049788E-2</v>
      </c>
      <c r="AZ1597" s="66">
        <f>_xll.qlIndexFixing($BB$1,AV1597,TRUE,Trigger)</f>
        <v>1.616372677839549E-2</v>
      </c>
      <c r="BA1597" s="188">
        <f t="shared" si="43"/>
        <v>-0.32571627345701765</v>
      </c>
    </row>
    <row r="1598" spans="47:53" ht="11.25" customHeight="1" x14ac:dyDescent="0.25">
      <c r="AU1598" s="30" t="s">
        <v>38</v>
      </c>
      <c r="AV1598" s="29">
        <f>_xll.qlInterestRateIndexFixingDate(IborIndex&amp;Tenor,AW1598,Trigger)</f>
        <v>50602</v>
      </c>
      <c r="AW1598" s="29">
        <f>_xll.qlCalendarAdvance(Calendar,AW1597,AU1598,"f",,Trigger)</f>
        <v>50606</v>
      </c>
      <c r="AX1598" s="29">
        <f>_xll.qlInterestRateIndexMaturity(IborIndex&amp;Tenor,AW1598,Trigger)</f>
        <v>50698</v>
      </c>
      <c r="AY1598" s="66">
        <f>_xll.qlIndexFixing($Z$5,AV1598,TRUE,Trigger)</f>
        <v>1.6121790754121464E-2</v>
      </c>
      <c r="AZ1598" s="66">
        <f>_xll.qlIndexFixing($BB$1,AV1598,TRUE,Trigger)</f>
        <v>1.6156169723579656E-2</v>
      </c>
      <c r="BA1598" s="188">
        <f t="shared" si="43"/>
        <v>-0.34378969458192382</v>
      </c>
    </row>
    <row r="1599" spans="47:53" ht="11.25" customHeight="1" x14ac:dyDescent="0.25">
      <c r="AU1599" s="30" t="s">
        <v>38</v>
      </c>
      <c r="AV1599" s="29">
        <f>_xll.qlInterestRateIndexFixingDate(IborIndex&amp;Tenor,AW1599,Trigger)</f>
        <v>50609</v>
      </c>
      <c r="AW1599" s="29">
        <f>_xll.qlCalendarAdvance(Calendar,AW1598,AU1599,"f",,Trigger)</f>
        <v>50613</v>
      </c>
      <c r="AX1599" s="29">
        <f>_xll.qlInterestRateIndexMaturity(IborIndex&amp;Tenor,AW1599,Trigger)</f>
        <v>50705</v>
      </c>
      <c r="AY1599" s="66">
        <f>_xll.qlIndexFixing($Z$5,AV1599,TRUE,Trigger)</f>
        <v>1.6112880478057527E-2</v>
      </c>
      <c r="AZ1599" s="66">
        <f>_xll.qlIndexFixing($BB$1,AV1599,TRUE,Trigger)</f>
        <v>1.6148663605958284E-2</v>
      </c>
      <c r="BA1599" s="188">
        <f t="shared" si="43"/>
        <v>-0.35783127900756995</v>
      </c>
    </row>
    <row r="1600" spans="47:53" ht="11.25" customHeight="1" x14ac:dyDescent="0.25">
      <c r="AU1600" s="30" t="s">
        <v>38</v>
      </c>
      <c r="AV1600" s="29">
        <f>_xll.qlInterestRateIndexFixingDate(IborIndex&amp;Tenor,AW1600,Trigger)</f>
        <v>50616</v>
      </c>
      <c r="AW1600" s="29">
        <f>_xll.qlCalendarAdvance(Calendar,AW1599,AU1600,"f",,Trigger)</f>
        <v>50620</v>
      </c>
      <c r="AX1600" s="29">
        <f>_xll.qlInterestRateIndexMaturity(IborIndex&amp;Tenor,AW1600,Trigger)</f>
        <v>50712</v>
      </c>
      <c r="AY1600" s="66">
        <f>_xll.qlIndexFixing($Z$5,AV1600,TRUE,Trigger)</f>
        <v>1.6104433714878189E-2</v>
      </c>
      <c r="AZ1600" s="66">
        <f>_xll.qlIndexFixing($BB$1,AV1600,TRUE,Trigger)</f>
        <v>1.6141208425237696E-2</v>
      </c>
      <c r="BA1600" s="188">
        <f t="shared" si="43"/>
        <v>-0.36774710359507162</v>
      </c>
    </row>
    <row r="1601" spans="47:53" ht="11.25" customHeight="1" x14ac:dyDescent="0.25">
      <c r="AU1601" s="30" t="s">
        <v>38</v>
      </c>
      <c r="AV1601" s="29">
        <f>_xll.qlInterestRateIndexFixingDate(IborIndex&amp;Tenor,AW1601,Trigger)</f>
        <v>50623</v>
      </c>
      <c r="AW1601" s="29">
        <f>_xll.qlCalendarAdvance(Calendar,AW1600,AU1601,"f",,Trigger)</f>
        <v>50627</v>
      </c>
      <c r="AX1601" s="29">
        <f>_xll.qlInterestRateIndexMaturity(IborIndex&amp;Tenor,AW1601,Trigger)</f>
        <v>50719</v>
      </c>
      <c r="AY1601" s="66">
        <f>_xll.qlIndexFixing($Z$5,AV1601,TRUE,Trigger)</f>
        <v>1.6096459884054736E-2</v>
      </c>
      <c r="AZ1601" s="66">
        <f>_xll.qlIndexFixing($BB$1,AV1601,TRUE,Trigger)</f>
        <v>1.61338041811303E-2</v>
      </c>
      <c r="BA1601" s="188">
        <f t="shared" si="43"/>
        <v>-0.3734429707556372</v>
      </c>
    </row>
    <row r="1602" spans="47:53" ht="11.25" customHeight="1" x14ac:dyDescent="0.25">
      <c r="AU1602" s="30" t="s">
        <v>38</v>
      </c>
      <c r="AV1602" s="29">
        <f>_xll.qlInterestRateIndexFixingDate(IborIndex&amp;Tenor,AW1602,Trigger)</f>
        <v>50630</v>
      </c>
      <c r="AW1602" s="29">
        <f>_xll.qlCalendarAdvance(Calendar,AW1601,AU1602,"f",,Trigger)</f>
        <v>50634</v>
      </c>
      <c r="AX1602" s="29">
        <f>_xll.qlInterestRateIndexMaturity(IborIndex&amp;Tenor,AW1602,Trigger)</f>
        <v>50726</v>
      </c>
      <c r="AY1602" s="66">
        <f>_xll.qlIndexFixing($Z$5,AV1602,TRUE,Trigger)</f>
        <v>1.6088968432514759E-2</v>
      </c>
      <c r="AZ1602" s="66">
        <f>_xll.qlIndexFixing($BB$1,AV1602,TRUE,Trigger)</f>
        <v>1.6126450873346753E-2</v>
      </c>
      <c r="BA1602" s="188">
        <f t="shared" si="43"/>
        <v>-0.37482440831994313</v>
      </c>
    </row>
    <row r="1603" spans="47:53" ht="11.25" customHeight="1" x14ac:dyDescent="0.25">
      <c r="AU1603" s="30" t="s">
        <v>38</v>
      </c>
      <c r="AV1603" s="29">
        <f>_xll.qlInterestRateIndexFixingDate(IborIndex&amp;Tenor,AW1603,Trigger)</f>
        <v>50637</v>
      </c>
      <c r="AW1603" s="29">
        <f>_xll.qlCalendarAdvance(Calendar,AW1602,AU1603,"f",,Trigger)</f>
        <v>50641</v>
      </c>
      <c r="AX1603" s="29">
        <f>_xll.qlInterestRateIndexMaturity(IborIndex&amp;Tenor,AW1603,Trigger)</f>
        <v>50733</v>
      </c>
      <c r="AY1603" s="66">
        <f>_xll.qlIndexFixing($Z$5,AV1603,TRUE,Trigger)</f>
        <v>1.6081968834660385E-2</v>
      </c>
      <c r="AZ1603" s="66">
        <f>_xll.qlIndexFixing($BB$1,AV1603,TRUE,Trigger)</f>
        <v>1.6119148501600337E-2</v>
      </c>
      <c r="BA1603" s="188">
        <f t="shared" ref="BA1603:BA1666" si="44">(AY1603-AZ1603)*10000</f>
        <v>-0.37179666939952949</v>
      </c>
    </row>
    <row r="1604" spans="47:53" ht="11.25" customHeight="1" x14ac:dyDescent="0.25">
      <c r="AU1604" s="30" t="s">
        <v>38</v>
      </c>
      <c r="AV1604" s="29">
        <f>_xll.qlInterestRateIndexFixingDate(IborIndex&amp;Tenor,AW1604,Trigger)</f>
        <v>50644</v>
      </c>
      <c r="AW1604" s="29">
        <f>_xll.qlCalendarAdvance(Calendar,AW1603,AU1604,"f",,Trigger)</f>
        <v>50648</v>
      </c>
      <c r="AX1604" s="29">
        <f>_xll.qlInterestRateIndexMaturity(IborIndex&amp;Tenor,AW1604,Trigger)</f>
        <v>50739</v>
      </c>
      <c r="AY1604" s="66">
        <f>_xll.qlIndexFixing($Z$5,AV1604,TRUE,Trigger)</f>
        <v>1.6075553893869464E-2</v>
      </c>
      <c r="AZ1604" s="66">
        <f>_xll.qlIndexFixing($BB$1,AV1604,TRUE,Trigger)</f>
        <v>1.6112045342357457E-2</v>
      </c>
      <c r="BA1604" s="188">
        <f t="shared" si="44"/>
        <v>-0.36491448487992878</v>
      </c>
    </row>
    <row r="1605" spans="47:53" ht="11.25" customHeight="1" x14ac:dyDescent="0.25">
      <c r="AU1605" s="30" t="s">
        <v>38</v>
      </c>
      <c r="AV1605" s="29">
        <f>_xll.qlInterestRateIndexFixingDate(IborIndex&amp;Tenor,AW1605,Trigger)</f>
        <v>50651</v>
      </c>
      <c r="AW1605" s="29">
        <f>_xll.qlCalendarAdvance(Calendar,AW1604,AU1605,"f",,Trigger)</f>
        <v>50655</v>
      </c>
      <c r="AX1605" s="29">
        <f>_xll.qlInterestRateIndexMaturity(IborIndex&amp;Tenor,AW1605,Trigger)</f>
        <v>50746</v>
      </c>
      <c r="AY1605" s="66">
        <f>_xll.qlIndexFixing($Z$5,AV1605,TRUE,Trigger)</f>
        <v>1.6069375764836046E-2</v>
      </c>
      <c r="AZ1605" s="66">
        <f>_xll.qlIndexFixing($BB$1,AV1605,TRUE,Trigger)</f>
        <v>1.6104841525306883E-2</v>
      </c>
      <c r="BA1605" s="188">
        <f t="shared" si="44"/>
        <v>-0.35465760470837493</v>
      </c>
    </row>
    <row r="1606" spans="47:53" ht="11.25" customHeight="1" x14ac:dyDescent="0.25">
      <c r="AU1606" s="30" t="s">
        <v>38</v>
      </c>
      <c r="AV1606" s="29">
        <f>_xll.qlInterestRateIndexFixingDate(IborIndex&amp;Tenor,AW1606,Trigger)</f>
        <v>50658</v>
      </c>
      <c r="AW1606" s="29">
        <f>_xll.qlCalendarAdvance(Calendar,AW1605,AU1606,"f",,Trigger)</f>
        <v>50662</v>
      </c>
      <c r="AX1606" s="29">
        <f>_xll.qlInterestRateIndexMaturity(IborIndex&amp;Tenor,AW1606,Trigger)</f>
        <v>50753</v>
      </c>
      <c r="AY1606" s="66">
        <f>_xll.qlIndexFixing($Z$5,AV1606,TRUE,Trigger)</f>
        <v>1.606319689210214E-2</v>
      </c>
      <c r="AZ1606" s="66">
        <f>_xll.qlIndexFixing($BB$1,AV1606,TRUE,Trigger)</f>
        <v>1.609768864105187E-2</v>
      </c>
      <c r="BA1606" s="188">
        <f t="shared" si="44"/>
        <v>-0.344917489497297</v>
      </c>
    </row>
    <row r="1607" spans="47:53" ht="11.25" customHeight="1" x14ac:dyDescent="0.25">
      <c r="AU1607" s="30" t="s">
        <v>38</v>
      </c>
      <c r="AV1607" s="29">
        <f>_xll.qlInterestRateIndexFixingDate(IborIndex&amp;Tenor,AW1607,Trigger)</f>
        <v>50665</v>
      </c>
      <c r="AW1607" s="29">
        <f>_xll.qlCalendarAdvance(Calendar,AW1606,AU1607,"f",,Trigger)</f>
        <v>50669</v>
      </c>
      <c r="AX1607" s="29">
        <f>_xll.qlInterestRateIndexMaturity(IborIndex&amp;Tenor,AW1607,Trigger)</f>
        <v>50760</v>
      </c>
      <c r="AY1607" s="66">
        <f>_xll.qlIndexFixing($Z$5,AV1607,TRUE,Trigger)</f>
        <v>1.6057011975603188E-2</v>
      </c>
      <c r="AZ1607" s="66">
        <f>_xll.qlIndexFixing($BB$1,AV1607,TRUE,Trigger)</f>
        <v>1.6090586689317479E-2</v>
      </c>
      <c r="BA1607" s="188">
        <f t="shared" si="44"/>
        <v>-0.33574713714290549</v>
      </c>
    </row>
    <row r="1608" spans="47:53" ht="11.25" customHeight="1" x14ac:dyDescent="0.25">
      <c r="AU1608" s="30" t="s">
        <v>38</v>
      </c>
      <c r="AV1608" s="29">
        <f>_xll.qlInterestRateIndexFixingDate(IborIndex&amp;Tenor,AW1608,Trigger)</f>
        <v>50672</v>
      </c>
      <c r="AW1608" s="29">
        <f>_xll.qlCalendarAdvance(Calendar,AW1607,AU1608,"f",,Trigger)</f>
        <v>50676</v>
      </c>
      <c r="AX1608" s="29">
        <f>_xll.qlInterestRateIndexMaturity(IborIndex&amp;Tenor,AW1608,Trigger)</f>
        <v>50767</v>
      </c>
      <c r="AY1608" s="66">
        <f>_xll.qlIndexFixing($Z$5,AV1608,TRUE,Trigger)</f>
        <v>1.6050821057945107E-2</v>
      </c>
      <c r="AZ1608" s="66">
        <f>_xll.qlIndexFixing($BB$1,AV1608,TRUE,Trigger)</f>
        <v>1.6083535669830517E-2</v>
      </c>
      <c r="BA1608" s="188">
        <f t="shared" si="44"/>
        <v>-0.32714611885410055</v>
      </c>
    </row>
    <row r="1609" spans="47:53" ht="11.25" customHeight="1" x14ac:dyDescent="0.25">
      <c r="AU1609" s="30" t="s">
        <v>38</v>
      </c>
      <c r="AV1609" s="29">
        <f>_xll.qlInterestRateIndexFixingDate(IborIndex&amp;Tenor,AW1609,Trigger)</f>
        <v>50679</v>
      </c>
      <c r="AW1609" s="29">
        <f>_xll.qlCalendarAdvance(Calendar,AW1608,AU1609,"f",,Trigger)</f>
        <v>50683</v>
      </c>
      <c r="AX1609" s="29">
        <f>_xll.qlInterestRateIndexMaturity(IborIndex&amp;Tenor,AW1609,Trigger)</f>
        <v>50775</v>
      </c>
      <c r="AY1609" s="66">
        <f>_xll.qlIndexFixing($Z$5,AV1609,TRUE,Trigger)</f>
        <v>1.6044537444003779E-2</v>
      </c>
      <c r="AZ1609" s="66">
        <f>_xll.qlIndexFixing($BB$1,AV1609,TRUE,Trigger)</f>
        <v>1.6076403912168871E-2</v>
      </c>
      <c r="BA1609" s="188">
        <f t="shared" si="44"/>
        <v>-0.31866468165091949</v>
      </c>
    </row>
    <row r="1610" spans="47:53" ht="11.25" customHeight="1" x14ac:dyDescent="0.25">
      <c r="AU1610" s="30" t="s">
        <v>38</v>
      </c>
      <c r="AV1610" s="29">
        <f>_xll.qlInterestRateIndexFixingDate(IborIndex&amp;Tenor,AW1610,Trigger)</f>
        <v>50686</v>
      </c>
      <c r="AW1610" s="29">
        <f>_xll.qlCalendarAdvance(Calendar,AW1609,AU1610,"f",,Trigger)</f>
        <v>50690</v>
      </c>
      <c r="AX1610" s="29">
        <f>_xll.qlInterestRateIndexMaturity(IborIndex&amp;Tenor,AW1610,Trigger)</f>
        <v>50782</v>
      </c>
      <c r="AY1610" s="66">
        <f>_xll.qlIndexFixing($Z$5,AV1610,TRUE,Trigger)</f>
        <v>1.6038333961684643E-2</v>
      </c>
      <c r="AZ1610" s="66">
        <f>_xll.qlIndexFixing($BB$1,AV1610,TRUE,Trigger)</f>
        <v>1.6069458084852085E-2</v>
      </c>
      <c r="BA1610" s="188">
        <f t="shared" si="44"/>
        <v>-0.31124123167441953</v>
      </c>
    </row>
    <row r="1611" spans="47:53" ht="11.25" customHeight="1" x14ac:dyDescent="0.25">
      <c r="AU1611" s="30" t="s">
        <v>38</v>
      </c>
      <c r="AV1611" s="29">
        <f>_xll.qlInterestRateIndexFixingDate(IborIndex&amp;Tenor,AW1611,Trigger)</f>
        <v>50693</v>
      </c>
      <c r="AW1611" s="29">
        <f>_xll.qlCalendarAdvance(Calendar,AW1610,AU1611,"f",,Trigger)</f>
        <v>50697</v>
      </c>
      <c r="AX1611" s="29">
        <f>_xll.qlInterestRateIndexMaturity(IborIndex&amp;Tenor,AW1611,Trigger)</f>
        <v>50789</v>
      </c>
      <c r="AY1611" s="66">
        <f>_xll.qlIndexFixing($Z$5,AV1611,TRUE,Trigger)</f>
        <v>1.6032124608913553E-2</v>
      </c>
      <c r="AZ1611" s="66">
        <f>_xll.qlIndexFixing($BB$1,AV1611,TRUE,Trigger)</f>
        <v>1.6062563191356811E-2</v>
      </c>
      <c r="BA1611" s="188">
        <f t="shared" si="44"/>
        <v>-0.30438582443257506</v>
      </c>
    </row>
    <row r="1612" spans="47:53" ht="11.25" customHeight="1" x14ac:dyDescent="0.25">
      <c r="AU1612" s="30" t="s">
        <v>38</v>
      </c>
      <c r="AV1612" s="29">
        <f>_xll.qlInterestRateIndexFixingDate(IborIndex&amp;Tenor,AW1612,Trigger)</f>
        <v>50700</v>
      </c>
      <c r="AW1612" s="29">
        <f>_xll.qlCalendarAdvance(Calendar,AW1611,AU1612,"f",,Trigger)</f>
        <v>50704</v>
      </c>
      <c r="AX1612" s="29">
        <f>_xll.qlInterestRateIndexMaturity(IborIndex&amp;Tenor,AW1612,Trigger)</f>
        <v>50796</v>
      </c>
      <c r="AY1612" s="66">
        <f>_xll.qlIndexFixing($Z$5,AV1612,TRUE,Trigger)</f>
        <v>1.602590942829904E-2</v>
      </c>
      <c r="AZ1612" s="66">
        <f>_xll.qlIndexFixing($BB$1,AV1612,TRUE,Trigger)</f>
        <v>1.6055719231414561E-2</v>
      </c>
      <c r="BA1612" s="188">
        <f t="shared" si="44"/>
        <v>-0.298098031155207</v>
      </c>
    </row>
    <row r="1613" spans="47:53" ht="11.25" customHeight="1" x14ac:dyDescent="0.25">
      <c r="AU1613" s="30" t="s">
        <v>38</v>
      </c>
      <c r="AV1613" s="29">
        <f>_xll.qlInterestRateIndexFixingDate(IborIndex&amp;Tenor,AW1613,Trigger)</f>
        <v>50707</v>
      </c>
      <c r="AW1613" s="29">
        <f>_xll.qlCalendarAdvance(Calendar,AW1612,AU1613,"f",,Trigger)</f>
        <v>50711</v>
      </c>
      <c r="AX1613" s="29">
        <f>_xll.qlInterestRateIndexMaturity(IborIndex&amp;Tenor,AW1613,Trigger)</f>
        <v>50803</v>
      </c>
      <c r="AY1613" s="66">
        <f>_xll.qlIndexFixing($Z$5,AV1613,TRUE,Trigger)</f>
        <v>1.601968846244789E-2</v>
      </c>
      <c r="AZ1613" s="66">
        <f>_xll.qlIndexFixing($BB$1,AV1613,TRUE,Trigger)</f>
        <v>1.604892620476207E-2</v>
      </c>
      <c r="BA1613" s="188">
        <f t="shared" si="44"/>
        <v>-0.29237742314180276</v>
      </c>
    </row>
    <row r="1614" spans="47:53" ht="11.25" customHeight="1" x14ac:dyDescent="0.25">
      <c r="AU1614" s="30" t="s">
        <v>38</v>
      </c>
      <c r="AV1614" s="29">
        <f>_xll.qlInterestRateIndexFixingDate(IborIndex&amp;Tenor,AW1614,Trigger)</f>
        <v>50714</v>
      </c>
      <c r="AW1614" s="29">
        <f>_xll.qlCalendarAdvance(Calendar,AW1613,AU1614,"f",,Trigger)</f>
        <v>50718</v>
      </c>
      <c r="AX1614" s="29">
        <f>_xll.qlInterestRateIndexMaturity(IborIndex&amp;Tenor,AW1614,Trigger)</f>
        <v>50810</v>
      </c>
      <c r="AY1614" s="66">
        <f>_xll.qlIndexFixing($Z$5,AV1614,TRUE,Trigger)</f>
        <v>1.6013461753967756E-2</v>
      </c>
      <c r="AZ1614" s="66">
        <f>_xll.qlIndexFixing($BB$1,AV1614,TRUE,Trigger)</f>
        <v>1.6042184111132597E-2</v>
      </c>
      <c r="BA1614" s="188">
        <f t="shared" si="44"/>
        <v>-0.28722357164841228</v>
      </c>
    </row>
    <row r="1615" spans="47:53" ht="11.25" customHeight="1" x14ac:dyDescent="0.25">
      <c r="AU1615" s="30" t="s">
        <v>38</v>
      </c>
      <c r="AV1615" s="29">
        <f>_xll.qlInterestRateIndexFixingDate(IborIndex&amp;Tenor,AW1615,Trigger)</f>
        <v>50721</v>
      </c>
      <c r="AW1615" s="29">
        <f>_xll.qlCalendarAdvance(Calendar,AW1614,AU1615,"f",,Trigger)</f>
        <v>50725</v>
      </c>
      <c r="AX1615" s="29">
        <f>_xll.qlInterestRateIndexMaturity(IborIndex&amp;Tenor,AW1615,Trigger)</f>
        <v>50817</v>
      </c>
      <c r="AY1615" s="66">
        <f>_xll.qlIndexFixing($Z$5,AV1615,TRUE,Trigger)</f>
        <v>1.6007229345465428E-2</v>
      </c>
      <c r="AZ1615" s="66">
        <f>_xll.qlIndexFixing($BB$1,AV1615,TRUE,Trigger)</f>
        <v>1.603549295026635E-2</v>
      </c>
      <c r="BA1615" s="188">
        <f t="shared" si="44"/>
        <v>-0.28263604800921743</v>
      </c>
    </row>
    <row r="1616" spans="47:53" ht="11.25" customHeight="1" x14ac:dyDescent="0.25">
      <c r="AU1616" s="30" t="s">
        <v>38</v>
      </c>
      <c r="AV1616" s="29">
        <f>_xll.qlInterestRateIndexFixingDate(IborIndex&amp;Tenor,AW1616,Trigger)</f>
        <v>50728</v>
      </c>
      <c r="AW1616" s="29">
        <f>_xll.qlCalendarAdvance(Calendar,AW1615,AU1616,"f",,Trigger)</f>
        <v>50732</v>
      </c>
      <c r="AX1616" s="29">
        <f>_xll.qlInterestRateIndexMaturity(IborIndex&amp;Tenor,AW1616,Trigger)</f>
        <v>50824</v>
      </c>
      <c r="AY1616" s="66">
        <f>_xll.qlIndexFixing($Z$5,AV1616,TRUE,Trigger)</f>
        <v>1.6000991279548567E-2</v>
      </c>
      <c r="AZ1616" s="66">
        <f>_xll.qlIndexFixing($BB$1,AV1616,TRUE,Trigger)</f>
        <v>1.6028852721900057E-2</v>
      </c>
      <c r="BA1616" s="188">
        <f t="shared" si="44"/>
        <v>-0.27861442351489324</v>
      </c>
    </row>
    <row r="1617" spans="47:53" ht="11.25" customHeight="1" x14ac:dyDescent="0.25">
      <c r="AU1617" s="30" t="s">
        <v>38</v>
      </c>
      <c r="AV1617" s="29">
        <f>_xll.qlInterestRateIndexFixingDate(IborIndex&amp;Tenor,AW1617,Trigger)</f>
        <v>50735</v>
      </c>
      <c r="AW1617" s="29">
        <f>_xll.qlCalendarAdvance(Calendar,AW1616,AU1617,"f",,Trigger)</f>
        <v>50739</v>
      </c>
      <c r="AX1617" s="29">
        <f>_xll.qlInterestRateIndexMaturity(IborIndex&amp;Tenor,AW1617,Trigger)</f>
        <v>50829</v>
      </c>
      <c r="AY1617" s="66">
        <f>_xll.qlIndexFixing($Z$5,AV1617,TRUE,Trigger)</f>
        <v>1.5994931888733355E-2</v>
      </c>
      <c r="AZ1617" s="66">
        <f>_xll.qlIndexFixing($BB$1,AV1617,TRUE,Trigger)</f>
        <v>1.6022473693205974E-2</v>
      </c>
      <c r="BA1617" s="188">
        <f t="shared" si="44"/>
        <v>-0.27541804472619447</v>
      </c>
    </row>
    <row r="1618" spans="47:53" ht="11.25" customHeight="1" x14ac:dyDescent="0.25">
      <c r="AU1618" s="30" t="s">
        <v>38</v>
      </c>
      <c r="AV1618" s="29">
        <f>_xll.qlInterestRateIndexFixingDate(IborIndex&amp;Tenor,AW1618,Trigger)</f>
        <v>50742</v>
      </c>
      <c r="AW1618" s="29">
        <f>_xll.qlCalendarAdvance(Calendar,AW1617,AU1618,"f",,Trigger)</f>
        <v>50746</v>
      </c>
      <c r="AX1618" s="29">
        <f>_xll.qlInterestRateIndexMaturity(IborIndex&amp;Tenor,AW1618,Trigger)</f>
        <v>50836</v>
      </c>
      <c r="AY1618" s="66">
        <f>_xll.qlIndexFixing($Z$5,AV1618,TRUE,Trigger)</f>
        <v>1.5988683970046935E-2</v>
      </c>
      <c r="AZ1618" s="66">
        <f>_xll.qlIndexFixing($BB$1,AV1618,TRUE,Trigger)</f>
        <v>1.6015928634457666E-2</v>
      </c>
      <c r="BA1618" s="188">
        <f t="shared" si="44"/>
        <v>-0.27244664410730479</v>
      </c>
    </row>
    <row r="1619" spans="47:53" ht="11.25" customHeight="1" x14ac:dyDescent="0.25">
      <c r="AU1619" s="30" t="s">
        <v>38</v>
      </c>
      <c r="AV1619" s="29">
        <f>_xll.qlInterestRateIndexFixingDate(IborIndex&amp;Tenor,AW1619,Trigger)</f>
        <v>50749</v>
      </c>
      <c r="AW1619" s="29">
        <f>_xll.qlCalendarAdvance(Calendar,AW1618,AU1619,"f",,Trigger)</f>
        <v>50753</v>
      </c>
      <c r="AX1619" s="29">
        <f>_xll.qlInterestRateIndexMaturity(IborIndex&amp;Tenor,AW1619,Trigger)</f>
        <v>50843</v>
      </c>
      <c r="AY1619" s="66">
        <f>_xll.qlIndexFixing($Z$5,AV1619,TRUE,Trigger)</f>
        <v>1.598243051595194E-2</v>
      </c>
      <c r="AZ1619" s="66">
        <f>_xll.qlIndexFixing($BB$1,AV1619,TRUE,Trigger)</f>
        <v>1.6009434502721298E-2</v>
      </c>
      <c r="BA1619" s="188">
        <f t="shared" si="44"/>
        <v>-0.27003986769358335</v>
      </c>
    </row>
    <row r="1620" spans="47:53" ht="11.25" customHeight="1" x14ac:dyDescent="0.25">
      <c r="AU1620" s="30" t="s">
        <v>38</v>
      </c>
      <c r="AV1620" s="29">
        <f>_xll.qlInterestRateIndexFixingDate(IborIndex&amp;Tenor,AW1620,Trigger)</f>
        <v>50756</v>
      </c>
      <c r="AW1620" s="29">
        <f>_xll.qlCalendarAdvance(Calendar,AW1619,AU1620,"f",,Trigger)</f>
        <v>50760</v>
      </c>
      <c r="AX1620" s="29">
        <f>_xll.qlInterestRateIndexMaturity(IborIndex&amp;Tenor,AW1620,Trigger)</f>
        <v>50850</v>
      </c>
      <c r="AY1620" s="66">
        <f>_xll.qlIndexFixing($Z$5,AV1620,TRUE,Trigger)</f>
        <v>1.5976171569048958E-2</v>
      </c>
      <c r="AZ1620" s="66">
        <f>_xll.qlIndexFixing($BB$1,AV1620,TRUE,Trigger)</f>
        <v>1.600299129774907E-2</v>
      </c>
      <c r="BA1620" s="188">
        <f t="shared" si="44"/>
        <v>-0.26819728700111511</v>
      </c>
    </row>
    <row r="1621" spans="47:53" ht="11.25" customHeight="1" x14ac:dyDescent="0.25">
      <c r="AU1621" s="30" t="s">
        <v>38</v>
      </c>
      <c r="AV1621" s="29">
        <f>_xll.qlInterestRateIndexFixingDate(IborIndex&amp;Tenor,AW1621,Trigger)</f>
        <v>50763</v>
      </c>
      <c r="AW1621" s="29">
        <f>_xll.qlCalendarAdvance(Calendar,AW1620,AU1621,"f",,Trigger)</f>
        <v>50767</v>
      </c>
      <c r="AX1621" s="29">
        <f>_xll.qlInterestRateIndexMaturity(IborIndex&amp;Tenor,AW1621,Trigger)</f>
        <v>50857</v>
      </c>
      <c r="AY1621" s="66">
        <f>_xll.qlIndexFixing($Z$5,AV1621,TRUE,Trigger)</f>
        <v>1.5969907171940356E-2</v>
      </c>
      <c r="AZ1621" s="66">
        <f>_xll.qlIndexFixing($BB$1,AV1621,TRUE,Trigger)</f>
        <v>1.5996599019294955E-2</v>
      </c>
      <c r="BA1621" s="188">
        <f t="shared" si="44"/>
        <v>-0.26691847354598508</v>
      </c>
    </row>
    <row r="1622" spans="47:53" ht="11.25" customHeight="1" x14ac:dyDescent="0.25">
      <c r="AU1622" s="30" t="s">
        <v>38</v>
      </c>
      <c r="AV1622" s="29">
        <f>_xll.qlInterestRateIndexFixingDate(IborIndex&amp;Tenor,AW1622,Trigger)</f>
        <v>50770</v>
      </c>
      <c r="AW1622" s="29">
        <f>_xll.qlCalendarAdvance(Calendar,AW1621,AU1622,"f",,Trigger)</f>
        <v>50774</v>
      </c>
      <c r="AX1622" s="29">
        <f>_xll.qlInterestRateIndexMaturity(IborIndex&amp;Tenor,AW1622,Trigger)</f>
        <v>50864</v>
      </c>
      <c r="AY1622" s="66">
        <f>_xll.qlIndexFixing($Z$5,AV1622,TRUE,Trigger)</f>
        <v>1.5963637367227612E-2</v>
      </c>
      <c r="AZ1622" s="66">
        <f>_xll.qlIndexFixing($BB$1,AV1622,TRUE,Trigger)</f>
        <v>1.5990257667116481E-2</v>
      </c>
      <c r="BA1622" s="188">
        <f t="shared" si="44"/>
        <v>-0.26620299888868715</v>
      </c>
    </row>
    <row r="1623" spans="47:53" ht="11.25" customHeight="1" x14ac:dyDescent="0.25">
      <c r="AU1623" s="30" t="s">
        <v>38</v>
      </c>
      <c r="AV1623" s="29">
        <f>_xll.qlInterestRateIndexFixingDate(IborIndex&amp;Tenor,AW1623,Trigger)</f>
        <v>50777</v>
      </c>
      <c r="AW1623" s="29">
        <f>_xll.qlCalendarAdvance(Calendar,AW1622,AU1623,"f",,Trigger)</f>
        <v>50781</v>
      </c>
      <c r="AX1623" s="29">
        <f>_xll.qlInterestRateIndexMaturity(IborIndex&amp;Tenor,AW1623,Trigger)</f>
        <v>50872</v>
      </c>
      <c r="AY1623" s="66">
        <f>_xll.qlIndexFixing($Z$5,AV1623,TRUE,Trigger)</f>
        <v>1.5957266125757083E-2</v>
      </c>
      <c r="AZ1623" s="66">
        <f>_xll.qlIndexFixing($BB$1,AV1623,TRUE,Trigger)</f>
        <v>1.5983882067474933E-2</v>
      </c>
      <c r="BA1623" s="188">
        <f t="shared" si="44"/>
        <v>-0.266159417178502</v>
      </c>
    </row>
    <row r="1624" spans="47:53" ht="11.25" customHeight="1" x14ac:dyDescent="0.25">
      <c r="AU1624" s="30" t="s">
        <v>38</v>
      </c>
      <c r="AV1624" s="29">
        <f>_xll.qlInterestRateIndexFixingDate(IborIndex&amp;Tenor,AW1624,Trigger)</f>
        <v>50784</v>
      </c>
      <c r="AW1624" s="29">
        <f>_xll.qlCalendarAdvance(Calendar,AW1623,AU1624,"f",,Trigger)</f>
        <v>50788</v>
      </c>
      <c r="AX1624" s="29">
        <f>_xll.qlInterestRateIndexMaturity(IborIndex&amp;Tenor,AW1624,Trigger)</f>
        <v>50878</v>
      </c>
      <c r="AY1624" s="66">
        <f>_xll.qlIndexFixing($Z$5,AV1624,TRUE,Trigger)</f>
        <v>1.5951081705388503E-2</v>
      </c>
      <c r="AZ1624" s="66">
        <f>_xll.qlIndexFixing($BB$1,AV1624,TRUE,Trigger)</f>
        <v>1.5977727740625447E-2</v>
      </c>
      <c r="BA1624" s="188">
        <f t="shared" si="44"/>
        <v>-0.26646035236943533</v>
      </c>
    </row>
    <row r="1625" spans="47:53" ht="11.25" customHeight="1" x14ac:dyDescent="0.25">
      <c r="AU1625" s="30" t="s">
        <v>38</v>
      </c>
      <c r="AV1625" s="29">
        <f>_xll.qlInterestRateIndexFixingDate(IborIndex&amp;Tenor,AW1625,Trigger)</f>
        <v>50791</v>
      </c>
      <c r="AW1625" s="29">
        <f>_xll.qlCalendarAdvance(Calendar,AW1624,AU1625,"f",,Trigger)</f>
        <v>50795</v>
      </c>
      <c r="AX1625" s="29">
        <f>_xll.qlInterestRateIndexMaturity(IborIndex&amp;Tenor,AW1625,Trigger)</f>
        <v>50885</v>
      </c>
      <c r="AY1625" s="66">
        <f>_xll.qlIndexFixing($Z$5,AV1625,TRUE,Trigger)</f>
        <v>1.5944795933463318E-2</v>
      </c>
      <c r="AZ1625" s="66">
        <f>_xll.qlIndexFixing($BB$1,AV1625,TRUE,Trigger)</f>
        <v>1.5971539165835935E-2</v>
      </c>
      <c r="BA1625" s="188">
        <f t="shared" si="44"/>
        <v>-0.26743232372616887</v>
      </c>
    </row>
    <row r="1626" spans="47:53" ht="11.25" customHeight="1" x14ac:dyDescent="0.25">
      <c r="AU1626" s="30" t="s">
        <v>38</v>
      </c>
      <c r="AV1626" s="29">
        <f>_xll.qlInterestRateIndexFixingDate(IborIndex&amp;Tenor,AW1626,Trigger)</f>
        <v>50798</v>
      </c>
      <c r="AW1626" s="29">
        <f>_xll.qlCalendarAdvance(Calendar,AW1625,AU1626,"f",,Trigger)</f>
        <v>50802</v>
      </c>
      <c r="AX1626" s="29">
        <f>_xll.qlInterestRateIndexMaturity(IborIndex&amp;Tenor,AW1626,Trigger)</f>
        <v>50892</v>
      </c>
      <c r="AY1626" s="66">
        <f>_xll.qlIndexFixing($Z$5,AV1626,TRUE,Trigger)</f>
        <v>1.5938504924335462E-2</v>
      </c>
      <c r="AZ1626" s="66">
        <f>_xll.qlIndexFixing($BB$1,AV1626,TRUE,Trigger)</f>
        <v>1.5965401516368161E-2</v>
      </c>
      <c r="BA1626" s="188">
        <f t="shared" si="44"/>
        <v>-0.26896592032699118</v>
      </c>
    </row>
    <row r="1627" spans="47:53" ht="11.25" customHeight="1" x14ac:dyDescent="0.25">
      <c r="AU1627" s="30" t="s">
        <v>38</v>
      </c>
      <c r="AV1627" s="29">
        <f>_xll.qlInterestRateIndexFixingDate(IborIndex&amp;Tenor,AW1627,Trigger)</f>
        <v>50805</v>
      </c>
      <c r="AW1627" s="29">
        <f>_xll.qlCalendarAdvance(Calendar,AW1626,AU1627,"f",,Trigger)</f>
        <v>50809</v>
      </c>
      <c r="AX1627" s="29">
        <f>_xll.qlInterestRateIndexMaturity(IborIndex&amp;Tenor,AW1627,Trigger)</f>
        <v>50899</v>
      </c>
      <c r="AY1627" s="66">
        <f>_xll.qlIndexFixing($Z$5,AV1627,TRUE,Trigger)</f>
        <v>1.5932208720602858E-2</v>
      </c>
      <c r="AZ1627" s="66">
        <f>_xll.qlIndexFixing($BB$1,AV1627,TRUE,Trigger)</f>
        <v>1.5959314791990309E-2</v>
      </c>
      <c r="BA1627" s="188">
        <f t="shared" si="44"/>
        <v>-0.2710607138745047</v>
      </c>
    </row>
    <row r="1628" spans="47:53" ht="11.25" customHeight="1" x14ac:dyDescent="0.25">
      <c r="AU1628" s="30" t="s">
        <v>38</v>
      </c>
      <c r="AV1628" s="29">
        <f>_xll.qlInterestRateIndexFixingDate(IborIndex&amp;Tenor,AW1628,Trigger)</f>
        <v>50812</v>
      </c>
      <c r="AW1628" s="29">
        <f>_xll.qlCalendarAdvance(Calendar,AW1627,AU1628,"f",,Trigger)</f>
        <v>50816</v>
      </c>
      <c r="AX1628" s="29">
        <f>_xll.qlInterestRateIndexMaturity(IborIndex&amp;Tenor,AW1628,Trigger)</f>
        <v>50906</v>
      </c>
      <c r="AY1628" s="66">
        <f>_xll.qlIndexFixing($Z$5,AV1628,TRUE,Trigger)</f>
        <v>1.5925907364866987E-2</v>
      </c>
      <c r="AZ1628" s="66">
        <f>_xll.qlIndexFixing($BB$1,AV1628,TRUE,Trigger)</f>
        <v>1.5953278992469677E-2</v>
      </c>
      <c r="BA1628" s="188">
        <f t="shared" si="44"/>
        <v>-0.27371627602690296</v>
      </c>
    </row>
    <row r="1629" spans="47:53" ht="11.25" customHeight="1" x14ac:dyDescent="0.25">
      <c r="AU1629" s="30" t="s">
        <v>38</v>
      </c>
      <c r="AV1629" s="29">
        <f>_xll.qlInterestRateIndexFixingDate(IborIndex&amp;Tenor,AW1629,Trigger)</f>
        <v>50819</v>
      </c>
      <c r="AW1629" s="29">
        <f>_xll.qlCalendarAdvance(Calendar,AW1628,AU1629,"f",,Trigger)</f>
        <v>50823</v>
      </c>
      <c r="AX1629" s="29">
        <f>_xll.qlInterestRateIndexMaturity(IborIndex&amp;Tenor,AW1629,Trigger)</f>
        <v>50913</v>
      </c>
      <c r="AY1629" s="66">
        <f>_xll.qlIndexFixing($Z$5,AV1629,TRUE,Trigger)</f>
        <v>1.5919600899725772E-2</v>
      </c>
      <c r="AZ1629" s="66">
        <f>_xll.qlIndexFixing($BB$1,AV1629,TRUE,Trigger)</f>
        <v>1.5947294117578004E-2</v>
      </c>
      <c r="BA1629" s="188">
        <f t="shared" si="44"/>
        <v>-0.27693217852231555</v>
      </c>
    </row>
    <row r="1630" spans="47:53" ht="11.25" customHeight="1" x14ac:dyDescent="0.25">
      <c r="AU1630" s="30" t="s">
        <v>38</v>
      </c>
      <c r="AV1630" s="29">
        <f>_xll.qlInterestRateIndexFixingDate(IborIndex&amp;Tenor,AW1630,Trigger)</f>
        <v>50826</v>
      </c>
      <c r="AW1630" s="29">
        <f>_xll.qlCalendarAdvance(Calendar,AW1629,AU1630,"f",,Trigger)</f>
        <v>50830</v>
      </c>
      <c r="AX1630" s="29">
        <f>_xll.qlInterestRateIndexMaturity(IborIndex&amp;Tenor,AW1630,Trigger)</f>
        <v>50922</v>
      </c>
      <c r="AY1630" s="66">
        <f>_xll.qlIndexFixing($Z$5,AV1630,TRUE,Trigger)</f>
        <v>1.5913088187280822E-2</v>
      </c>
      <c r="AZ1630" s="66">
        <f>_xll.qlIndexFixing($BB$1,AV1630,TRUE,Trigger)</f>
        <v>1.5941237296450503E-2</v>
      </c>
      <c r="BA1630" s="188">
        <f t="shared" si="44"/>
        <v>-0.28149109169681857</v>
      </c>
    </row>
    <row r="1631" spans="47:53" ht="11.25" customHeight="1" x14ac:dyDescent="0.25">
      <c r="AU1631" s="30" t="s">
        <v>38</v>
      </c>
      <c r="AV1631" s="29">
        <f>_xll.qlInterestRateIndexFixingDate(IborIndex&amp;Tenor,AW1631,Trigger)</f>
        <v>50833</v>
      </c>
      <c r="AW1631" s="29">
        <f>_xll.qlCalendarAdvance(Calendar,AW1630,AU1631,"f",,Trigger)</f>
        <v>50837</v>
      </c>
      <c r="AX1631" s="29">
        <f>_xll.qlInterestRateIndexMaturity(IborIndex&amp;Tenor,AW1631,Trigger)</f>
        <v>50929</v>
      </c>
      <c r="AY1631" s="66">
        <f>_xll.qlIndexFixing($Z$5,AV1631,TRUE,Trigger)</f>
        <v>1.5906770372774486E-2</v>
      </c>
      <c r="AZ1631" s="66">
        <f>_xll.qlIndexFixing($BB$1,AV1631,TRUE,Trigger)</f>
        <v>1.5935361025732658E-2</v>
      </c>
      <c r="BA1631" s="188">
        <f t="shared" si="44"/>
        <v>-0.28590652958172119</v>
      </c>
    </row>
    <row r="1632" spans="47:53" ht="11.25" customHeight="1" x14ac:dyDescent="0.25">
      <c r="AU1632" s="30" t="s">
        <v>38</v>
      </c>
      <c r="AV1632" s="29">
        <f>_xll.qlInterestRateIndexFixingDate(IborIndex&amp;Tenor,AW1632,Trigger)</f>
        <v>50840</v>
      </c>
      <c r="AW1632" s="29">
        <f>_xll.qlCalendarAdvance(Calendar,AW1631,AU1632,"f",,Trigger)</f>
        <v>50844</v>
      </c>
      <c r="AX1632" s="29">
        <f>_xll.qlInterestRateIndexMaturity(IborIndex&amp;Tenor,AW1632,Trigger)</f>
        <v>50936</v>
      </c>
      <c r="AY1632" s="66">
        <f>_xll.qlIndexFixing($Z$5,AV1632,TRUE,Trigger)</f>
        <v>1.5900447582526595E-2</v>
      </c>
      <c r="AZ1632" s="66">
        <f>_xll.qlIndexFixing($BB$1,AV1632,TRUE,Trigger)</f>
        <v>1.5929535683623097E-2</v>
      </c>
      <c r="BA1632" s="188">
        <f t="shared" si="44"/>
        <v>-0.29088101096502728</v>
      </c>
    </row>
    <row r="1633" spans="47:53" ht="11.25" customHeight="1" x14ac:dyDescent="0.25">
      <c r="AU1633" s="30" t="s">
        <v>38</v>
      </c>
      <c r="AV1633" s="29">
        <f>_xll.qlInterestRateIndexFixingDate(IborIndex&amp;Tenor,AW1633,Trigger)</f>
        <v>50847</v>
      </c>
      <c r="AW1633" s="29">
        <f>_xll.qlCalendarAdvance(Calendar,AW1632,AU1633,"f",,Trigger)</f>
        <v>50851</v>
      </c>
      <c r="AX1633" s="29">
        <f>_xll.qlInterestRateIndexMaturity(IborIndex&amp;Tenor,AW1633,Trigger)</f>
        <v>50943</v>
      </c>
      <c r="AY1633" s="66">
        <f>_xll.qlIndexFixing($Z$5,AV1633,TRUE,Trigger)</f>
        <v>1.5894119859140458E-2</v>
      </c>
      <c r="AZ1633" s="66">
        <f>_xll.qlIndexFixing($BB$1,AV1633,TRUE,Trigger)</f>
        <v>1.592376126989592E-2</v>
      </c>
      <c r="BA1633" s="188">
        <f t="shared" si="44"/>
        <v>-0.29641410755461284</v>
      </c>
    </row>
    <row r="1634" spans="47:53" ht="11.25" customHeight="1" x14ac:dyDescent="0.25">
      <c r="AU1634" s="30" t="s">
        <v>38</v>
      </c>
      <c r="AV1634" s="29">
        <f>_xll.qlInterestRateIndexFixingDate(IborIndex&amp;Tenor,AW1634,Trigger)</f>
        <v>50854</v>
      </c>
      <c r="AW1634" s="29">
        <f>_xll.qlCalendarAdvance(Calendar,AW1633,AU1634,"f",,Trigger)</f>
        <v>50858</v>
      </c>
      <c r="AX1634" s="29">
        <f>_xll.qlInterestRateIndexMaturity(IborIndex&amp;Tenor,AW1634,Trigger)</f>
        <v>50950</v>
      </c>
      <c r="AY1634" s="66">
        <f>_xll.qlIndexFixing($Z$5,AV1634,TRUE,Trigger)</f>
        <v>1.5887787245217649E-2</v>
      </c>
      <c r="AZ1634" s="66">
        <f>_xll.qlIndexFixing($BB$1,AV1634,TRUE,Trigger)</f>
        <v>1.5918037784323481E-2</v>
      </c>
      <c r="BA1634" s="188">
        <f t="shared" si="44"/>
        <v>-0.3025053910583192</v>
      </c>
    </row>
    <row r="1635" spans="47:53" ht="11.25" customHeight="1" x14ac:dyDescent="0.25">
      <c r="AU1635" s="30" t="s">
        <v>38</v>
      </c>
      <c r="AV1635" s="29">
        <f>_xll.qlInterestRateIndexFixingDate(IborIndex&amp;Tenor,AW1635,Trigger)</f>
        <v>50861</v>
      </c>
      <c r="AW1635" s="29">
        <f>_xll.qlCalendarAdvance(Calendar,AW1634,AU1635,"f",,Trigger)</f>
        <v>50865</v>
      </c>
      <c r="AX1635" s="29">
        <f>_xll.qlInterestRateIndexMaturity(IborIndex&amp;Tenor,AW1635,Trigger)</f>
        <v>50956</v>
      </c>
      <c r="AY1635" s="66">
        <f>_xll.qlIndexFixing($Z$5,AV1635,TRUE,Trigger)</f>
        <v>1.5881553520852385E-2</v>
      </c>
      <c r="AZ1635" s="66">
        <f>_xll.qlIndexFixing($BB$1,AV1635,TRUE,Trigger)</f>
        <v>1.5912409588827375E-2</v>
      </c>
      <c r="BA1635" s="188">
        <f t="shared" si="44"/>
        <v>-0.30856067974989465</v>
      </c>
    </row>
    <row r="1636" spans="47:53" ht="11.25" customHeight="1" x14ac:dyDescent="0.25">
      <c r="AU1636" s="30" t="s">
        <v>38</v>
      </c>
      <c r="AV1636" s="29">
        <f>_xll.qlInterestRateIndexFixingDate(IborIndex&amp;Tenor,AW1636,Trigger)</f>
        <v>50866</v>
      </c>
      <c r="AW1636" s="29">
        <f>_xll.qlCalendarAdvance(Calendar,AW1635,AU1636,"f",,Trigger)</f>
        <v>50872</v>
      </c>
      <c r="AX1636" s="29">
        <f>_xll.qlInterestRateIndexMaturity(IborIndex&amp;Tenor,AW1636,Trigger)</f>
        <v>50963</v>
      </c>
      <c r="AY1636" s="66">
        <f>_xll.qlIndexFixing($Z$5,AV1636,TRUE,Trigger)</f>
        <v>1.5875211868016118E-2</v>
      </c>
      <c r="AZ1636" s="66">
        <f>_xll.qlIndexFixing($BB$1,AV1636,TRUE,Trigger)</f>
        <v>1.5906784569324879E-2</v>
      </c>
      <c r="BA1636" s="188">
        <f t="shared" si="44"/>
        <v>-0.31572701308761608</v>
      </c>
    </row>
    <row r="1637" spans="47:53" ht="11.25" customHeight="1" x14ac:dyDescent="0.25">
      <c r="AU1637" s="30" t="s">
        <v>38</v>
      </c>
      <c r="AV1637" s="29">
        <f>_xll.qlInterestRateIndexFixingDate(IborIndex&amp;Tenor,AW1637,Trigger)</f>
        <v>50875</v>
      </c>
      <c r="AW1637" s="29">
        <f>_xll.qlCalendarAdvance(Calendar,AW1636,AU1637,"f",,Trigger)</f>
        <v>50879</v>
      </c>
      <c r="AX1637" s="29">
        <f>_xll.qlInterestRateIndexMaturity(IborIndex&amp;Tenor,AW1637,Trigger)</f>
        <v>50970</v>
      </c>
      <c r="AY1637" s="66">
        <f>_xll.qlIndexFixing($Z$5,AV1637,TRUE,Trigger)</f>
        <v>1.5868865449503642E-2</v>
      </c>
      <c r="AZ1637" s="66">
        <f>_xll.qlIndexFixing($BB$1,AV1637,TRUE,Trigger)</f>
        <v>1.5901210475001187E-2</v>
      </c>
      <c r="BA1637" s="188">
        <f t="shared" si="44"/>
        <v>-0.32345025497544644</v>
      </c>
    </row>
    <row r="1638" spans="47:53" ht="11.25" customHeight="1" x14ac:dyDescent="0.25">
      <c r="AU1638" s="30" t="s">
        <v>38</v>
      </c>
      <c r="AV1638" s="29">
        <f>_xll.qlInterestRateIndexFixingDate(IborIndex&amp;Tenor,AW1638,Trigger)</f>
        <v>50882</v>
      </c>
      <c r="AW1638" s="29">
        <f>_xll.qlCalendarAdvance(Calendar,AW1637,AU1638,"f",,Trigger)</f>
        <v>50886</v>
      </c>
      <c r="AX1638" s="29">
        <f>_xll.qlInterestRateIndexMaturity(IborIndex&amp;Tenor,AW1638,Trigger)</f>
        <v>50977</v>
      </c>
      <c r="AY1638" s="66">
        <f>_xll.qlIndexFixing($Z$5,AV1638,TRUE,Trigger)</f>
        <v>1.5862514307914733E-2</v>
      </c>
      <c r="AZ1638" s="66">
        <f>_xll.qlIndexFixing($BB$1,AV1638,TRUE,Trigger)</f>
        <v>1.5895687305641955E-2</v>
      </c>
      <c r="BA1638" s="188">
        <f t="shared" si="44"/>
        <v>-0.33172997727221737</v>
      </c>
    </row>
    <row r="1639" spans="47:53" ht="11.25" customHeight="1" x14ac:dyDescent="0.25">
      <c r="AU1639" s="30" t="s">
        <v>38</v>
      </c>
      <c r="AV1639" s="29">
        <f>_xll.qlInterestRateIndexFixingDate(IborIndex&amp;Tenor,AW1639,Trigger)</f>
        <v>50889</v>
      </c>
      <c r="AW1639" s="29">
        <f>_xll.qlCalendarAdvance(Calendar,AW1638,AU1639,"f",,Trigger)</f>
        <v>50893</v>
      </c>
      <c r="AX1639" s="29">
        <f>_xll.qlInterestRateIndexMaturity(IborIndex&amp;Tenor,AW1639,Trigger)</f>
        <v>50985</v>
      </c>
      <c r="AY1639" s="66">
        <f>_xll.qlIndexFixing($Z$5,AV1639,TRUE,Trigger)</f>
        <v>1.5856052308616458E-2</v>
      </c>
      <c r="AZ1639" s="66">
        <f>_xll.qlIndexFixing($BB$1,AV1639,TRUE,Trigger)</f>
        <v>1.58901842711076E-2</v>
      </c>
      <c r="BA1639" s="188">
        <f t="shared" si="44"/>
        <v>-0.34131962491142087</v>
      </c>
    </row>
    <row r="1640" spans="47:53" ht="11.25" customHeight="1" x14ac:dyDescent="0.25">
      <c r="AU1640" s="30" t="s">
        <v>38</v>
      </c>
      <c r="AV1640" s="29">
        <f>_xll.qlInterestRateIndexFixingDate(IborIndex&amp;Tenor,AW1640,Trigger)</f>
        <v>50896</v>
      </c>
      <c r="AW1640" s="29">
        <f>_xll.qlCalendarAdvance(Calendar,AW1639,AU1640,"f",,Trigger)</f>
        <v>50900</v>
      </c>
      <c r="AX1640" s="29">
        <f>_xll.qlInterestRateIndexMaturity(IborIndex&amp;Tenor,AW1640,Trigger)</f>
        <v>50992</v>
      </c>
      <c r="AY1640" s="66">
        <f>_xll.qlIndexFixing($Z$5,AV1640,TRUE,Trigger)</f>
        <v>1.5849691246107554E-2</v>
      </c>
      <c r="AZ1640" s="66">
        <f>_xll.qlIndexFixing($BB$1,AV1640,TRUE,Trigger)</f>
        <v>1.5884766349875075E-2</v>
      </c>
      <c r="BA1640" s="188">
        <f t="shared" si="44"/>
        <v>-0.35075103767521348</v>
      </c>
    </row>
    <row r="1641" spans="47:53" ht="11.25" customHeight="1" x14ac:dyDescent="0.25">
      <c r="AU1641" s="30" t="s">
        <v>38</v>
      </c>
      <c r="AV1641" s="29">
        <f>_xll.qlInterestRateIndexFixingDate(IborIndex&amp;Tenor,AW1641,Trigger)</f>
        <v>50903</v>
      </c>
      <c r="AW1641" s="29">
        <f>_xll.qlCalendarAdvance(Calendar,AW1640,AU1641,"f",,Trigger)</f>
        <v>50907</v>
      </c>
      <c r="AX1641" s="29">
        <f>_xll.qlInterestRateIndexMaturity(IborIndex&amp;Tenor,AW1641,Trigger)</f>
        <v>50999</v>
      </c>
      <c r="AY1641" s="66">
        <f>_xll.qlIndexFixing($Z$5,AV1641,TRUE,Trigger)</f>
        <v>1.5843325591271263E-2</v>
      </c>
      <c r="AZ1641" s="66">
        <f>_xll.qlIndexFixing($BB$1,AV1641,TRUE,Trigger)</f>
        <v>1.5879399355283718E-2</v>
      </c>
      <c r="BA1641" s="188">
        <f t="shared" si="44"/>
        <v>-0.36073764012455045</v>
      </c>
    </row>
    <row r="1642" spans="47:53" ht="11.25" customHeight="1" x14ac:dyDescent="0.25">
      <c r="AU1642" s="30" t="s">
        <v>38</v>
      </c>
      <c r="AV1642" s="29">
        <f>_xll.qlInterestRateIndexFixingDate(IborIndex&amp;Tenor,AW1642,Trigger)</f>
        <v>50910</v>
      </c>
      <c r="AW1642" s="29">
        <f>_xll.qlCalendarAdvance(Calendar,AW1641,AU1642,"f",,Trigger)</f>
        <v>50914</v>
      </c>
      <c r="AX1642" s="29">
        <f>_xll.qlInterestRateIndexMaturity(IborIndex&amp;Tenor,AW1642,Trigger)</f>
        <v>51006</v>
      </c>
      <c r="AY1642" s="66">
        <f>_xll.qlIndexFixing($Z$5,AV1642,TRUE,Trigger)</f>
        <v>1.5836955386705681E-2</v>
      </c>
      <c r="AZ1642" s="66">
        <f>_xll.qlIndexFixing($BB$1,AV1642,TRUE,Trigger)</f>
        <v>1.5874083287124127E-2</v>
      </c>
      <c r="BA1642" s="188">
        <f t="shared" si="44"/>
        <v>-0.37127900418446047</v>
      </c>
    </row>
    <row r="1643" spans="47:53" ht="11.25" customHeight="1" x14ac:dyDescent="0.25">
      <c r="AU1643" s="30" t="s">
        <v>38</v>
      </c>
      <c r="AV1643" s="29">
        <f>_xll.qlInterestRateIndexFixingDate(IborIndex&amp;Tenor,AW1643,Trigger)</f>
        <v>50917</v>
      </c>
      <c r="AW1643" s="29">
        <f>_xll.qlCalendarAdvance(Calendar,AW1642,AU1643,"f",,Trigger)</f>
        <v>50921</v>
      </c>
      <c r="AX1643" s="29">
        <f>_xll.qlInterestRateIndexMaturity(IborIndex&amp;Tenor,AW1643,Trigger)</f>
        <v>51013</v>
      </c>
      <c r="AY1643" s="66">
        <f>_xll.qlIndexFixing($Z$5,AV1643,TRUE,Trigger)</f>
        <v>1.5830580675014121E-2</v>
      </c>
      <c r="AZ1643" s="66">
        <f>_xll.qlIndexFixing($BB$1,AV1643,TRUE,Trigger)</f>
        <v>1.5868818145190384E-2</v>
      </c>
      <c r="BA1643" s="188">
        <f t="shared" si="44"/>
        <v>-0.382374701762625</v>
      </c>
    </row>
    <row r="1644" spans="47:53" ht="11.25" customHeight="1" x14ac:dyDescent="0.25">
      <c r="AU1644" s="30" t="s">
        <v>38</v>
      </c>
      <c r="AV1644" s="29">
        <f>_xll.qlInterestRateIndexFixingDate(IborIndex&amp;Tenor,AW1644,Trigger)</f>
        <v>50924</v>
      </c>
      <c r="AW1644" s="29">
        <f>_xll.qlCalendarAdvance(Calendar,AW1643,AU1644,"f",,Trigger)</f>
        <v>50928</v>
      </c>
      <c r="AX1644" s="29">
        <f>_xll.qlInterestRateIndexMaturity(IborIndex&amp;Tenor,AW1644,Trigger)</f>
        <v>51020</v>
      </c>
      <c r="AY1644" s="66">
        <f>_xll.qlIndexFixing($Z$5,AV1644,TRUE,Trigger)</f>
        <v>1.5824223485801685E-2</v>
      </c>
      <c r="AZ1644" s="66">
        <f>_xll.qlIndexFixing($BB$1,AV1644,TRUE,Trigger)</f>
        <v>1.586360392927743E-2</v>
      </c>
      <c r="BA1644" s="188">
        <f t="shared" si="44"/>
        <v>-0.39380443475744292</v>
      </c>
    </row>
    <row r="1645" spans="47:53" ht="11.25" customHeight="1" x14ac:dyDescent="0.25">
      <c r="AU1645" s="30" t="s">
        <v>38</v>
      </c>
      <c r="AV1645" s="29">
        <f>_xll.qlInterestRateIndexFixingDate(IborIndex&amp;Tenor,AW1645,Trigger)</f>
        <v>50931</v>
      </c>
      <c r="AW1645" s="29">
        <f>_xll.qlCalendarAdvance(Calendar,AW1644,AU1645,"f",,Trigger)</f>
        <v>50935</v>
      </c>
      <c r="AX1645" s="29">
        <f>_xll.qlInterestRateIndexMaturity(IborIndex&amp;Tenor,AW1645,Trigger)</f>
        <v>51027</v>
      </c>
      <c r="AY1645" s="66">
        <f>_xll.qlIndexFixing($Z$5,AV1645,TRUE,Trigger)</f>
        <v>1.5817925959754089E-2</v>
      </c>
      <c r="AZ1645" s="66">
        <f>_xll.qlIndexFixing($BB$1,AV1645,TRUE,Trigger)</f>
        <v>1.5858440639181952E-2</v>
      </c>
      <c r="BA1645" s="188">
        <f t="shared" si="44"/>
        <v>-0.40514679427863104</v>
      </c>
    </row>
    <row r="1646" spans="47:53" ht="11.25" customHeight="1" x14ac:dyDescent="0.25">
      <c r="AU1646" s="30" t="s">
        <v>38</v>
      </c>
      <c r="AV1646" s="29">
        <f>_xll.qlInterestRateIndexFixingDate(IborIndex&amp;Tenor,AW1646,Trigger)</f>
        <v>50938</v>
      </c>
      <c r="AW1646" s="29">
        <f>_xll.qlCalendarAdvance(Calendar,AW1645,AU1646,"f",,Trigger)</f>
        <v>50942</v>
      </c>
      <c r="AX1646" s="29">
        <f>_xll.qlInterestRateIndexMaturity(IborIndex&amp;Tenor,AW1646,Trigger)</f>
        <v>51034</v>
      </c>
      <c r="AY1646" s="66">
        <f>_xll.qlIndexFixing($Z$5,AV1646,TRUE,Trigger)</f>
        <v>1.5811697163417113E-2</v>
      </c>
      <c r="AZ1646" s="66">
        <f>_xll.qlIndexFixing($BB$1,AV1646,TRUE,Trigger)</f>
        <v>1.5853328274704977E-2</v>
      </c>
      <c r="BA1646" s="188">
        <f t="shared" si="44"/>
        <v>-0.41631111287864647</v>
      </c>
    </row>
    <row r="1647" spans="47:53" ht="11.25" customHeight="1" x14ac:dyDescent="0.25">
      <c r="AU1647" s="30" t="s">
        <v>38</v>
      </c>
      <c r="AV1647" s="29">
        <f>_xll.qlInterestRateIndexFixingDate(IborIndex&amp;Tenor,AW1647,Trigger)</f>
        <v>50945</v>
      </c>
      <c r="AW1647" s="29">
        <f>_xll.qlCalendarAdvance(Calendar,AW1646,AU1647,"f",,Trigger)</f>
        <v>50949</v>
      </c>
      <c r="AX1647" s="29">
        <f>_xll.qlInterestRateIndexMaturity(IborIndex&amp;Tenor,AW1647,Trigger)</f>
        <v>51041</v>
      </c>
      <c r="AY1647" s="66">
        <f>_xll.qlIndexFixing($Z$5,AV1647,TRUE,Trigger)</f>
        <v>1.5805545607550677E-2</v>
      </c>
      <c r="AZ1647" s="66">
        <f>_xll.qlIndexFixing($BB$1,AV1647,TRUE,Trigger)</f>
        <v>1.5848266835644061E-2</v>
      </c>
      <c r="BA1647" s="188">
        <f t="shared" si="44"/>
        <v>-0.42721228093383495</v>
      </c>
    </row>
    <row r="1648" spans="47:53" ht="11.25" customHeight="1" x14ac:dyDescent="0.25">
      <c r="AU1648" s="30" t="s">
        <v>38</v>
      </c>
      <c r="AV1648" s="29">
        <f>_xll.qlInterestRateIndexFixingDate(IborIndex&amp;Tenor,AW1648,Trigger)</f>
        <v>50952</v>
      </c>
      <c r="AW1648" s="29">
        <f>_xll.qlCalendarAdvance(Calendar,AW1647,AU1648,"f",,Trigger)</f>
        <v>50956</v>
      </c>
      <c r="AX1648" s="29">
        <f>_xll.qlInterestRateIndexMaturity(IborIndex&amp;Tenor,AW1648,Trigger)</f>
        <v>51048</v>
      </c>
      <c r="AY1648" s="66">
        <f>_xll.qlIndexFixing($Z$5,AV1648,TRUE,Trigger)</f>
        <v>1.5799479829283179E-2</v>
      </c>
      <c r="AZ1648" s="66">
        <f>_xll.qlIndexFixing($BB$1,AV1648,TRUE,Trigger)</f>
        <v>1.5843256321807185E-2</v>
      </c>
      <c r="BA1648" s="188">
        <f t="shared" si="44"/>
        <v>-0.43776492524006533</v>
      </c>
    </row>
    <row r="1649" spans="47:53" ht="11.25" customHeight="1" x14ac:dyDescent="0.25">
      <c r="AU1649" s="30" t="s">
        <v>38</v>
      </c>
      <c r="AV1649" s="29">
        <f>_xll.qlInterestRateIndexFixingDate(IborIndex&amp;Tenor,AW1649,Trigger)</f>
        <v>50959</v>
      </c>
      <c r="AW1649" s="29">
        <f>_xll.qlCalendarAdvance(Calendar,AW1648,AU1649,"f",,Trigger)</f>
        <v>50963</v>
      </c>
      <c r="AX1649" s="29">
        <f>_xll.qlInterestRateIndexMaturity(IborIndex&amp;Tenor,AW1649,Trigger)</f>
        <v>51055</v>
      </c>
      <c r="AY1649" s="66">
        <f>_xll.qlIndexFixing($Z$5,AV1649,TRUE,Trigger)</f>
        <v>1.5793508392101929E-2</v>
      </c>
      <c r="AZ1649" s="66">
        <f>_xll.qlIndexFixing($BB$1,AV1649,TRUE,Trigger)</f>
        <v>1.5838296732996242E-2</v>
      </c>
      <c r="BA1649" s="188">
        <f t="shared" si="44"/>
        <v>-0.44788340894313244</v>
      </c>
    </row>
    <row r="1650" spans="47:53" ht="11.25" customHeight="1" x14ac:dyDescent="0.25">
      <c r="AU1650" s="30" t="s">
        <v>38</v>
      </c>
      <c r="AV1650" s="29">
        <f>_xll.qlInterestRateIndexFixingDate(IborIndex&amp;Tenor,AW1650,Trigger)</f>
        <v>50966</v>
      </c>
      <c r="AW1650" s="29">
        <f>_xll.qlCalendarAdvance(Calendar,AW1649,AU1650,"f",,Trigger)</f>
        <v>50970</v>
      </c>
      <c r="AX1650" s="29">
        <f>_xll.qlInterestRateIndexMaturity(IborIndex&amp;Tenor,AW1650,Trigger)</f>
        <v>51062</v>
      </c>
      <c r="AY1650" s="66">
        <f>_xll.qlIndexFixing($Z$5,AV1650,TRUE,Trigger)</f>
        <v>1.5787639885862709E-2</v>
      </c>
      <c r="AZ1650" s="66">
        <f>_xll.qlIndexFixing($BB$1,AV1650,TRUE,Trigger)</f>
        <v>1.5833388069019214E-2</v>
      </c>
      <c r="BA1650" s="188">
        <f t="shared" si="44"/>
        <v>-0.45748183156505556</v>
      </c>
    </row>
    <row r="1651" spans="47:53" ht="11.25" customHeight="1" x14ac:dyDescent="0.25">
      <c r="AU1651" s="30" t="s">
        <v>38</v>
      </c>
      <c r="AV1651" s="29">
        <f>_xll.qlInterestRateIndexFixingDate(IborIndex&amp;Tenor,AW1651,Trigger)</f>
        <v>50973</v>
      </c>
      <c r="AW1651" s="29">
        <f>_xll.qlCalendarAdvance(Calendar,AW1650,AU1651,"f",,Trigger)</f>
        <v>50977</v>
      </c>
      <c r="AX1651" s="29">
        <f>_xll.qlInterestRateIndexMaturity(IborIndex&amp;Tenor,AW1651,Trigger)</f>
        <v>51069</v>
      </c>
      <c r="AY1651" s="66">
        <f>_xll.qlIndexFixing($Z$5,AV1651,TRUE,Trigger)</f>
        <v>1.5781882926787168E-2</v>
      </c>
      <c r="AZ1651" s="66">
        <f>_xll.qlIndexFixing($BB$1,AV1651,TRUE,Trigger)</f>
        <v>1.5828530329685821E-2</v>
      </c>
      <c r="BA1651" s="188">
        <f t="shared" si="44"/>
        <v>-0.46647402898652296</v>
      </c>
    </row>
    <row r="1652" spans="47:53" ht="11.25" customHeight="1" x14ac:dyDescent="0.25">
      <c r="AU1652" s="30" t="s">
        <v>38</v>
      </c>
      <c r="AV1652" s="29">
        <f>_xll.qlInterestRateIndexFixingDate(IborIndex&amp;Tenor,AW1652,Trigger)</f>
        <v>50980</v>
      </c>
      <c r="AW1652" s="29">
        <f>_xll.qlCalendarAdvance(Calendar,AW1651,AU1652,"f",,Trigger)</f>
        <v>50984</v>
      </c>
      <c r="AX1652" s="29">
        <f>_xll.qlInterestRateIndexMaturity(IborIndex&amp;Tenor,AW1652,Trigger)</f>
        <v>51076</v>
      </c>
      <c r="AY1652" s="66">
        <f>_xll.qlIndexFixing($Z$5,AV1652,TRUE,Trigger)</f>
        <v>1.5776246157467168E-2</v>
      </c>
      <c r="AZ1652" s="66">
        <f>_xll.qlIndexFixing($BB$1,AV1652,TRUE,Trigger)</f>
        <v>1.5823723514806647E-2</v>
      </c>
      <c r="BA1652" s="188">
        <f t="shared" si="44"/>
        <v>-0.47477357339478082</v>
      </c>
    </row>
    <row r="1653" spans="47:53" ht="11.25" customHeight="1" x14ac:dyDescent="0.25">
      <c r="AU1653" s="30" t="s">
        <v>38</v>
      </c>
      <c r="AV1653" s="29">
        <f>_xll.qlInterestRateIndexFixingDate(IborIndex&amp;Tenor,AW1653,Trigger)</f>
        <v>50987</v>
      </c>
      <c r="AW1653" s="29">
        <f>_xll.qlCalendarAdvance(Calendar,AW1652,AU1653,"f",,Trigger)</f>
        <v>50991</v>
      </c>
      <c r="AX1653" s="29">
        <f>_xll.qlInterestRateIndexMaturity(IborIndex&amp;Tenor,AW1653,Trigger)</f>
        <v>51083</v>
      </c>
      <c r="AY1653" s="66">
        <f>_xll.qlIndexFixing($Z$5,AV1653,TRUE,Trigger)</f>
        <v>1.5770738246865645E-2</v>
      </c>
      <c r="AZ1653" s="66">
        <f>_xll.qlIndexFixing($BB$1,AV1653,TRUE,Trigger)</f>
        <v>1.581896762419488E-2</v>
      </c>
      <c r="BA1653" s="188">
        <f t="shared" si="44"/>
        <v>-0.48229377329234158</v>
      </c>
    </row>
    <row r="1654" spans="47:53" ht="11.25" customHeight="1" x14ac:dyDescent="0.25">
      <c r="AU1654" s="30" t="s">
        <v>38</v>
      </c>
      <c r="AV1654" s="29">
        <f>_xll.qlInterestRateIndexFixingDate(IborIndex&amp;Tenor,AW1654,Trigger)</f>
        <v>50994</v>
      </c>
      <c r="AW1654" s="29">
        <f>_xll.qlCalendarAdvance(Calendar,AW1653,AU1654,"f",,Trigger)</f>
        <v>50998</v>
      </c>
      <c r="AX1654" s="29">
        <f>_xll.qlInterestRateIndexMaturity(IborIndex&amp;Tenor,AW1654,Trigger)</f>
        <v>51090</v>
      </c>
      <c r="AY1654" s="66">
        <f>_xll.qlIndexFixing($Z$5,AV1654,TRUE,Trigger)</f>
        <v>1.57653678903227E-2</v>
      </c>
      <c r="AZ1654" s="66">
        <f>_xll.qlIndexFixing($BB$1,AV1654,TRUE,Trigger)</f>
        <v>1.5814262657664589E-2</v>
      </c>
      <c r="BA1654" s="188">
        <f t="shared" si="44"/>
        <v>-0.48894767341888662</v>
      </c>
    </row>
    <row r="1655" spans="47:53" ht="11.25" customHeight="1" x14ac:dyDescent="0.25">
      <c r="AU1655" s="30" t="s">
        <v>38</v>
      </c>
      <c r="AV1655" s="29">
        <f>_xll.qlInterestRateIndexFixingDate(IborIndex&amp;Tenor,AW1655,Trigger)</f>
        <v>51001</v>
      </c>
      <c r="AW1655" s="29">
        <f>_xll.qlCalendarAdvance(Calendar,AW1654,AU1655,"f",,Trigger)</f>
        <v>51005</v>
      </c>
      <c r="AX1655" s="29">
        <f>_xll.qlInterestRateIndexMaturity(IborIndex&amp;Tenor,AW1655,Trigger)</f>
        <v>51097</v>
      </c>
      <c r="AY1655" s="66">
        <f>_xll.qlIndexFixing($Z$5,AV1655,TRUE,Trigger)</f>
        <v>1.5760143809553855E-2</v>
      </c>
      <c r="AZ1655" s="66">
        <f>_xll.qlIndexFixing($BB$1,AV1655,TRUE,Trigger)</f>
        <v>1.5809608615035046E-2</v>
      </c>
      <c r="BA1655" s="188">
        <f t="shared" si="44"/>
        <v>-0.49464805481191226</v>
      </c>
    </row>
    <row r="1656" spans="47:53" ht="11.25" customHeight="1" x14ac:dyDescent="0.25">
      <c r="AU1656" s="30" t="s">
        <v>38</v>
      </c>
      <c r="AV1656" s="29">
        <f>_xll.qlInterestRateIndexFixingDate(IborIndex&amp;Tenor,AW1656,Trigger)</f>
        <v>51008</v>
      </c>
      <c r="AW1656" s="29">
        <f>_xll.qlCalendarAdvance(Calendar,AW1655,AU1656,"f",,Trigger)</f>
        <v>51012</v>
      </c>
      <c r="AX1656" s="29">
        <f>_xll.qlInterestRateIndexMaturity(IborIndex&amp;Tenor,AW1656,Trigger)</f>
        <v>51104</v>
      </c>
      <c r="AY1656" s="66">
        <f>_xll.qlIndexFixing($Z$5,AV1656,TRUE,Trigger)</f>
        <v>1.5755074752653538E-2</v>
      </c>
      <c r="AZ1656" s="66">
        <f>_xll.qlIndexFixing($BB$1,AV1656,TRUE,Trigger)</f>
        <v>1.5805005496122921E-2</v>
      </c>
      <c r="BA1656" s="188">
        <f t="shared" si="44"/>
        <v>-0.49930743469383393</v>
      </c>
    </row>
    <row r="1657" spans="47:53" ht="11.25" customHeight="1" x14ac:dyDescent="0.25">
      <c r="AU1657" s="30" t="s">
        <v>38</v>
      </c>
      <c r="AV1657" s="29">
        <f>_xll.qlInterestRateIndexFixingDate(IborIndex&amp;Tenor,AW1657,Trigger)</f>
        <v>51015</v>
      </c>
      <c r="AW1657" s="29">
        <f>_xll.qlCalendarAdvance(Calendar,AW1656,AU1657,"f",,Trigger)</f>
        <v>51019</v>
      </c>
      <c r="AX1657" s="29">
        <f>_xll.qlInterestRateIndexMaturity(IborIndex&amp;Tenor,AW1657,Trigger)</f>
        <v>51110</v>
      </c>
      <c r="AY1657" s="66">
        <f>_xll.qlIndexFixing($Z$5,AV1657,TRUE,Trigger)</f>
        <v>1.5750140943021837E-2</v>
      </c>
      <c r="AZ1657" s="66">
        <f>_xll.qlIndexFixing($BB$1,AV1657,TRUE,Trigger)</f>
        <v>1.5800422560170446E-2</v>
      </c>
      <c r="BA1657" s="188">
        <f t="shared" si="44"/>
        <v>-0.50281617148609237</v>
      </c>
    </row>
    <row r="1658" spans="47:53" ht="11.25" customHeight="1" x14ac:dyDescent="0.25">
      <c r="AU1658" s="30" t="s">
        <v>38</v>
      </c>
      <c r="AV1658" s="29">
        <f>_xll.qlInterestRateIndexFixingDate(IborIndex&amp;Tenor,AW1658,Trigger)</f>
        <v>51022</v>
      </c>
      <c r="AW1658" s="29">
        <f>_xll.qlCalendarAdvance(Calendar,AW1657,AU1658,"f",,Trigger)</f>
        <v>51026</v>
      </c>
      <c r="AX1658" s="29">
        <f>_xll.qlInterestRateIndexMaturity(IborIndex&amp;Tenor,AW1658,Trigger)</f>
        <v>51117</v>
      </c>
      <c r="AY1658" s="66">
        <f>_xll.qlIndexFixing($Z$5,AV1658,TRUE,Trigger)</f>
        <v>1.5745324308665418E-2</v>
      </c>
      <c r="AZ1658" s="66">
        <f>_xll.qlIndexFixing($BB$1,AV1658,TRUE,Trigger)</f>
        <v>1.5795917848087534E-2</v>
      </c>
      <c r="BA1658" s="188">
        <f t="shared" si="44"/>
        <v>-0.50593539422116174</v>
      </c>
    </row>
    <row r="1659" spans="47:53" ht="11.25" customHeight="1" x14ac:dyDescent="0.25">
      <c r="AU1659" s="30" t="s">
        <v>38</v>
      </c>
      <c r="AV1659" s="29">
        <f>_xll.qlInterestRateIndexFixingDate(IborIndex&amp;Tenor,AW1659,Trigger)</f>
        <v>51029</v>
      </c>
      <c r="AW1659" s="29">
        <f>_xll.qlCalendarAdvance(Calendar,AW1658,AU1659,"f",,Trigger)</f>
        <v>51033</v>
      </c>
      <c r="AX1659" s="29">
        <f>_xll.qlInterestRateIndexMaturity(IborIndex&amp;Tenor,AW1659,Trigger)</f>
        <v>51124</v>
      </c>
      <c r="AY1659" s="66">
        <f>_xll.qlIndexFixing($Z$5,AV1659,TRUE,Trigger)</f>
        <v>1.5740617167925811E-2</v>
      </c>
      <c r="AZ1659" s="66">
        <f>_xll.qlIndexFixing($BB$1,AV1659,TRUE,Trigger)</f>
        <v>1.5791464056919575E-2</v>
      </c>
      <c r="BA1659" s="188">
        <f t="shared" si="44"/>
        <v>-0.50846888993764239</v>
      </c>
    </row>
    <row r="1660" spans="47:53" ht="11.25" customHeight="1" x14ac:dyDescent="0.25">
      <c r="AU1660" s="30" t="s">
        <v>38</v>
      </c>
      <c r="AV1660" s="29">
        <f>_xll.qlInterestRateIndexFixingDate(IborIndex&amp;Tenor,AW1660,Trigger)</f>
        <v>51036</v>
      </c>
      <c r="AW1660" s="29">
        <f>_xll.qlCalendarAdvance(Calendar,AW1659,AU1660,"f",,Trigger)</f>
        <v>51040</v>
      </c>
      <c r="AX1660" s="29">
        <f>_xll.qlInterestRateIndexMaturity(IborIndex&amp;Tenor,AW1660,Trigger)</f>
        <v>51131</v>
      </c>
      <c r="AY1660" s="66">
        <f>_xll.qlIndexFixing($Z$5,AV1660,TRUE,Trigger)</f>
        <v>1.5736019910085466E-2</v>
      </c>
      <c r="AZ1660" s="66">
        <f>_xll.qlIndexFixing($BB$1,AV1660,TRUE,Trigger)</f>
        <v>1.5787061186493527E-2</v>
      </c>
      <c r="BA1660" s="188">
        <f t="shared" si="44"/>
        <v>-0.51041276408061309</v>
      </c>
    </row>
    <row r="1661" spans="47:53" ht="11.25" customHeight="1" x14ac:dyDescent="0.25">
      <c r="AU1661" s="30" t="s">
        <v>38</v>
      </c>
      <c r="AV1661" s="29">
        <f>_xll.qlInterestRateIndexFixingDate(IborIndex&amp;Tenor,AW1661,Trigger)</f>
        <v>51043</v>
      </c>
      <c r="AW1661" s="29">
        <f>_xll.qlCalendarAdvance(Calendar,AW1660,AU1661,"f",,Trigger)</f>
        <v>51047</v>
      </c>
      <c r="AX1661" s="29">
        <f>_xll.qlInterestRateIndexMaturity(IborIndex&amp;Tenor,AW1661,Trigger)</f>
        <v>51139</v>
      </c>
      <c r="AY1661" s="66">
        <f>_xll.qlIndexFixing($Z$5,AV1661,TRUE,Trigger)</f>
        <v>1.573157714021773E-2</v>
      </c>
      <c r="AZ1661" s="66">
        <f>_xll.qlIndexFixing($BB$1,AV1661,TRUE,Trigger)</f>
        <v>1.5782753751150222E-2</v>
      </c>
      <c r="BA1661" s="188">
        <f t="shared" si="44"/>
        <v>-0.51176610932492095</v>
      </c>
    </row>
    <row r="1662" spans="47:53" ht="11.25" customHeight="1" x14ac:dyDescent="0.25">
      <c r="AU1662" s="30" t="s">
        <v>38</v>
      </c>
      <c r="AV1662" s="29">
        <f>_xll.qlInterestRateIndexFixingDate(IborIndex&amp;Tenor,AW1662,Trigger)</f>
        <v>51050</v>
      </c>
      <c r="AW1662" s="29">
        <f>_xll.qlCalendarAdvance(Calendar,AW1661,AU1662,"f",,Trigger)</f>
        <v>51054</v>
      </c>
      <c r="AX1662" s="29">
        <f>_xll.qlInterestRateIndexMaturity(IborIndex&amp;Tenor,AW1662,Trigger)</f>
        <v>51146</v>
      </c>
      <c r="AY1662" s="66">
        <f>_xll.qlIndexFixing($Z$5,AV1662,TRUE,Trigger)</f>
        <v>1.5727208605482906E-2</v>
      </c>
      <c r="AZ1662" s="66">
        <f>_xll.qlIndexFixing($BB$1,AV1662,TRUE,Trigger)</f>
        <v>1.5778456170861193E-2</v>
      </c>
      <c r="BA1662" s="188">
        <f t="shared" si="44"/>
        <v>-0.51247565378286652</v>
      </c>
    </row>
    <row r="1663" spans="47:53" ht="11.25" customHeight="1" x14ac:dyDescent="0.25">
      <c r="AU1663" s="30" t="s">
        <v>38</v>
      </c>
      <c r="AV1663" s="29">
        <f>_xll.qlInterestRateIndexFixingDate(IborIndex&amp;Tenor,AW1663,Trigger)</f>
        <v>51057</v>
      </c>
      <c r="AW1663" s="29">
        <f>_xll.qlCalendarAdvance(Calendar,AW1662,AU1663,"f",,Trigger)</f>
        <v>51061</v>
      </c>
      <c r="AX1663" s="29">
        <f>_xll.qlInterestRateIndexMaturity(IborIndex&amp;Tenor,AW1663,Trigger)</f>
        <v>51153</v>
      </c>
      <c r="AY1663" s="66">
        <f>_xll.qlIndexFixing($Z$5,AV1663,TRUE,Trigger)</f>
        <v>1.5722951154249609E-2</v>
      </c>
      <c r="AZ1663" s="66">
        <f>_xll.qlIndexFixing($BB$1,AV1663,TRUE,Trigger)</f>
        <v>1.5774209513078379E-2</v>
      </c>
      <c r="BA1663" s="188">
        <f t="shared" si="44"/>
        <v>-0.51258358828770723</v>
      </c>
    </row>
    <row r="1664" spans="47:53" ht="11.25" customHeight="1" x14ac:dyDescent="0.25">
      <c r="AU1664" s="30" t="s">
        <v>38</v>
      </c>
      <c r="AV1664" s="29">
        <f>_xll.qlInterestRateIndexFixingDate(IborIndex&amp;Tenor,AW1664,Trigger)</f>
        <v>51064</v>
      </c>
      <c r="AW1664" s="29">
        <f>_xll.qlCalendarAdvance(Calendar,AW1663,AU1664,"f",,Trigger)</f>
        <v>51068</v>
      </c>
      <c r="AX1664" s="29">
        <f>_xll.qlInterestRateIndexMaturity(IborIndex&amp;Tenor,AW1664,Trigger)</f>
        <v>51160</v>
      </c>
      <c r="AY1664" s="66">
        <f>_xll.qlIndexFixing($Z$5,AV1664,TRUE,Trigger)</f>
        <v>1.5718805175843804E-2</v>
      </c>
      <c r="AZ1664" s="66">
        <f>_xll.qlIndexFixing($BB$1,AV1664,TRUE,Trigger)</f>
        <v>1.5770013777639296E-2</v>
      </c>
      <c r="BA1664" s="188">
        <f t="shared" si="44"/>
        <v>-0.51208601795492414</v>
      </c>
    </row>
    <row r="1665" spans="47:53" ht="11.25" customHeight="1" x14ac:dyDescent="0.25">
      <c r="AU1665" s="30" t="s">
        <v>38</v>
      </c>
      <c r="AV1665" s="29">
        <f>_xll.qlInterestRateIndexFixingDate(IborIndex&amp;Tenor,AW1665,Trigger)</f>
        <v>51071</v>
      </c>
      <c r="AW1665" s="29">
        <f>_xll.qlCalendarAdvance(Calendar,AW1664,AU1665,"f",,Trigger)</f>
        <v>51075</v>
      </c>
      <c r="AX1665" s="29">
        <f>_xll.qlInterestRateIndexMaturity(IborIndex&amp;Tenor,AW1665,Trigger)</f>
        <v>51167</v>
      </c>
      <c r="AY1665" s="66">
        <f>_xll.qlIndexFixing($Z$5,AV1665,TRUE,Trigger)</f>
        <v>1.5714771059602745E-2</v>
      </c>
      <c r="AZ1665" s="66">
        <f>_xll.qlIndexFixing($BB$1,AV1665,TRUE,Trigger)</f>
        <v>1.576586896437886E-2</v>
      </c>
      <c r="BA1665" s="188">
        <f t="shared" si="44"/>
        <v>-0.51097904776115088</v>
      </c>
    </row>
    <row r="1666" spans="47:53" ht="11.25" customHeight="1" x14ac:dyDescent="0.25">
      <c r="AU1666" s="30" t="s">
        <v>38</v>
      </c>
      <c r="AV1666" s="29">
        <f>_xll.qlInterestRateIndexFixingDate(IborIndex&amp;Tenor,AW1666,Trigger)</f>
        <v>51078</v>
      </c>
      <c r="AW1666" s="29">
        <f>_xll.qlCalendarAdvance(Calendar,AW1665,AU1666,"f",,Trigger)</f>
        <v>51082</v>
      </c>
      <c r="AX1666" s="29">
        <f>_xll.qlInterestRateIndexMaturity(IborIndex&amp;Tenor,AW1666,Trigger)</f>
        <v>51174</v>
      </c>
      <c r="AY1666" s="66">
        <f>_xll.qlIndexFixing($Z$5,AV1666,TRUE,Trigger)</f>
        <v>1.571084919487151E-2</v>
      </c>
      <c r="AZ1666" s="66">
        <f>_xll.qlIndexFixing($BB$1,AV1666,TRUE,Trigger)</f>
        <v>1.5761775073136332E-2</v>
      </c>
      <c r="BA1666" s="188">
        <f t="shared" si="44"/>
        <v>-0.50925878264822255</v>
      </c>
    </row>
    <row r="1667" spans="47:53" ht="11.25" customHeight="1" x14ac:dyDescent="0.25">
      <c r="AU1667" s="30" t="s">
        <v>38</v>
      </c>
      <c r="AV1667" s="29">
        <f>_xll.qlInterestRateIndexFixingDate(IborIndex&amp;Tenor,AW1667,Trigger)</f>
        <v>51085</v>
      </c>
      <c r="AW1667" s="29">
        <f>_xll.qlCalendarAdvance(Calendar,AW1666,AU1667,"f",,Trigger)</f>
        <v>51089</v>
      </c>
      <c r="AX1667" s="29">
        <f>_xll.qlInterestRateIndexMaturity(IborIndex&amp;Tenor,AW1667,Trigger)</f>
        <v>51181</v>
      </c>
      <c r="AY1667" s="66">
        <f>_xll.qlIndexFixing($Z$5,AV1667,TRUE,Trigger)</f>
        <v>1.5707039970998659E-2</v>
      </c>
      <c r="AZ1667" s="66">
        <f>_xll.qlIndexFixing($BB$1,AV1667,TRUE,Trigger)</f>
        <v>1.5757732103751837E-2</v>
      </c>
      <c r="BA1667" s="188">
        <f t="shared" ref="BA1667:BA1730" si="45">(AY1667-AZ1667)*10000</f>
        <v>-0.50692132753177988</v>
      </c>
    </row>
    <row r="1668" spans="47:53" ht="11.25" customHeight="1" x14ac:dyDescent="0.25">
      <c r="AU1668" s="30" t="s">
        <v>38</v>
      </c>
      <c r="AV1668" s="29">
        <f>_xll.qlInterestRateIndexFixingDate(IborIndex&amp;Tenor,AW1668,Trigger)</f>
        <v>51092</v>
      </c>
      <c r="AW1668" s="29">
        <f>_xll.qlCalendarAdvance(Calendar,AW1667,AU1668,"f",,Trigger)</f>
        <v>51096</v>
      </c>
      <c r="AX1668" s="29">
        <f>_xll.qlInterestRateIndexMaturity(IborIndex&amp;Tenor,AW1668,Trigger)</f>
        <v>51188</v>
      </c>
      <c r="AY1668" s="66">
        <f>_xll.qlIndexFixing($Z$5,AV1668,TRUE,Trigger)</f>
        <v>1.5703343777346643E-2</v>
      </c>
      <c r="AZ1668" s="66">
        <f>_xll.qlIndexFixing($BB$1,AV1668,TRUE,Trigger)</f>
        <v>1.5753740056069849E-2</v>
      </c>
      <c r="BA1668" s="188">
        <f t="shared" si="45"/>
        <v>-0.50396278723205401</v>
      </c>
    </row>
    <row r="1669" spans="47:53" ht="11.25" customHeight="1" x14ac:dyDescent="0.25">
      <c r="AU1669" s="30" t="s">
        <v>38</v>
      </c>
      <c r="AV1669" s="29">
        <f>_xll.qlInterestRateIndexFixingDate(IborIndex&amp;Tenor,AW1669,Trigger)</f>
        <v>51099</v>
      </c>
      <c r="AW1669" s="29">
        <f>_xll.qlCalendarAdvance(Calendar,AW1668,AU1669,"f",,Trigger)</f>
        <v>51103</v>
      </c>
      <c r="AX1669" s="29">
        <f>_xll.qlInterestRateIndexMaturity(IborIndex&amp;Tenor,AW1669,Trigger)</f>
        <v>51195</v>
      </c>
      <c r="AY1669" s="66">
        <f>_xll.qlIndexFixing($Z$5,AV1669,TRUE,Trigger)</f>
        <v>1.5699761003282259E-2</v>
      </c>
      <c r="AZ1669" s="66">
        <f>_xll.qlIndexFixing($BB$1,AV1669,TRUE,Trigger)</f>
        <v>1.5749798929933105E-2</v>
      </c>
      <c r="BA1669" s="188">
        <f t="shared" si="45"/>
        <v>-0.50037926650845632</v>
      </c>
    </row>
    <row r="1670" spans="47:53" ht="11.25" customHeight="1" x14ac:dyDescent="0.25">
      <c r="AU1670" s="30" t="s">
        <v>38</v>
      </c>
      <c r="AV1670" s="29">
        <f>_xll.qlInterestRateIndexFixingDate(IborIndex&amp;Tenor,AW1670,Trigger)</f>
        <v>51106</v>
      </c>
      <c r="AW1670" s="29">
        <f>_xll.qlCalendarAdvance(Calendar,AW1669,AU1670,"f",,Trigger)</f>
        <v>51110</v>
      </c>
      <c r="AX1670" s="29">
        <f>_xll.qlInterestRateIndexMaturity(IborIndex&amp;Tenor,AW1670,Trigger)</f>
        <v>51201</v>
      </c>
      <c r="AY1670" s="66">
        <f>_xll.qlIndexFixing($Z$5,AV1670,TRUE,Trigger)</f>
        <v>1.5696176539155882E-2</v>
      </c>
      <c r="AZ1670" s="66">
        <f>_xll.qlIndexFixing($BB$1,AV1670,TRUE,Trigger)</f>
        <v>1.5745833086839293E-2</v>
      </c>
      <c r="BA1670" s="188">
        <f t="shared" si="45"/>
        <v>-0.49656547683411129</v>
      </c>
    </row>
    <row r="1671" spans="47:53" ht="11.25" customHeight="1" x14ac:dyDescent="0.25">
      <c r="AU1671" s="30" t="s">
        <v>38</v>
      </c>
      <c r="AV1671" s="29">
        <f>_xll.qlInterestRateIndexFixingDate(IborIndex&amp;Tenor,AW1671,Trigger)</f>
        <v>51113</v>
      </c>
      <c r="AW1671" s="29">
        <f>_xll.qlCalendarAdvance(Calendar,AW1670,AU1671,"f",,Trigger)</f>
        <v>51117</v>
      </c>
      <c r="AX1671" s="29">
        <f>_xll.qlInterestRateIndexMaturity(IborIndex&amp;Tenor,AW1671,Trigger)</f>
        <v>51208</v>
      </c>
      <c r="AY1671" s="66">
        <f>_xll.qlIndexFixing($Z$5,AV1671,TRUE,Trigger)</f>
        <v>1.5692813688163047E-2</v>
      </c>
      <c r="AZ1671" s="66">
        <f>_xll.qlIndexFixing($BB$1,AV1671,TRUE,Trigger)</f>
        <v>1.5741990333844366E-2</v>
      </c>
      <c r="BA1671" s="188">
        <f t="shared" si="45"/>
        <v>-0.49176645681318909</v>
      </c>
    </row>
    <row r="1672" spans="47:53" ht="11.25" customHeight="1" x14ac:dyDescent="0.25">
      <c r="AU1672" s="30" t="s">
        <v>38</v>
      </c>
      <c r="AV1672" s="29">
        <f>_xll.qlInterestRateIndexFixingDate(IborIndex&amp;Tenor,AW1672,Trigger)</f>
        <v>51120</v>
      </c>
      <c r="AW1672" s="29">
        <f>_xll.qlCalendarAdvance(Calendar,AW1671,AU1672,"f",,Trigger)</f>
        <v>51124</v>
      </c>
      <c r="AX1672" s="29">
        <f>_xll.qlInterestRateIndexMaturity(IborIndex&amp;Tenor,AW1672,Trigger)</f>
        <v>51215</v>
      </c>
      <c r="AY1672" s="66">
        <f>_xll.qlIndexFixing($Z$5,AV1672,TRUE,Trigger)</f>
        <v>1.5689565392084336E-2</v>
      </c>
      <c r="AZ1672" s="66">
        <f>_xll.qlIndexFixing($BB$1,AV1672,TRUE,Trigger)</f>
        <v>1.5738198499690447E-2</v>
      </c>
      <c r="BA1672" s="188">
        <f t="shared" si="45"/>
        <v>-0.48633107606110837</v>
      </c>
    </row>
    <row r="1673" spans="47:53" ht="11.25" customHeight="1" x14ac:dyDescent="0.25">
      <c r="AU1673" s="30" t="s">
        <v>38</v>
      </c>
      <c r="AV1673" s="29">
        <f>_xll.qlInterestRateIndexFixingDate(IborIndex&amp;Tenor,AW1673,Trigger)</f>
        <v>51126</v>
      </c>
      <c r="AW1673" s="29">
        <f>_xll.qlCalendarAdvance(Calendar,AW1672,AU1673,"f",,Trigger)</f>
        <v>51131</v>
      </c>
      <c r="AX1673" s="29">
        <f>_xll.qlInterestRateIndexMaturity(IborIndex&amp;Tenor,AW1673,Trigger)</f>
        <v>51222</v>
      </c>
      <c r="AY1673" s="66">
        <f>_xll.qlIndexFixing($Z$5,AV1673,TRUE,Trigger)</f>
        <v>1.5686432040308493E-2</v>
      </c>
      <c r="AZ1673" s="66">
        <f>_xll.qlIndexFixing($BB$1,AV1673,TRUE,Trigger)</f>
        <v>1.5734457584230845E-2</v>
      </c>
      <c r="BA1673" s="188">
        <f t="shared" si="45"/>
        <v>-0.48025543922351754</v>
      </c>
    </row>
    <row r="1674" spans="47:53" ht="11.25" customHeight="1" x14ac:dyDescent="0.25">
      <c r="AU1674" s="30" t="s">
        <v>38</v>
      </c>
      <c r="AV1674" s="29">
        <f>_xll.qlInterestRateIndexFixingDate(IborIndex&amp;Tenor,AW1674,Trigger)</f>
        <v>51134</v>
      </c>
      <c r="AW1674" s="29">
        <f>_xll.qlCalendarAdvance(Calendar,AW1673,AU1674,"f",,Trigger)</f>
        <v>51138</v>
      </c>
      <c r="AX1674" s="29">
        <f>_xll.qlInterestRateIndexMaturity(IborIndex&amp;Tenor,AW1674,Trigger)</f>
        <v>51229</v>
      </c>
      <c r="AY1674" s="66">
        <f>_xll.qlIndexFixing($Z$5,AV1674,TRUE,Trigger)</f>
        <v>1.5683414022231286E-2</v>
      </c>
      <c r="AZ1674" s="66">
        <f>_xll.qlIndexFixing($BB$1,AV1674,TRUE,Trigger)</f>
        <v>1.5730767587323252E-2</v>
      </c>
      <c r="BA1674" s="188">
        <f t="shared" si="45"/>
        <v>-0.47353565091966254</v>
      </c>
    </row>
    <row r="1675" spans="47:53" ht="11.25" customHeight="1" x14ac:dyDescent="0.25">
      <c r="AU1675" s="30" t="s">
        <v>38</v>
      </c>
      <c r="AV1675" s="29">
        <f>_xll.qlInterestRateIndexFixingDate(IborIndex&amp;Tenor,AW1675,Trigger)</f>
        <v>51141</v>
      </c>
      <c r="AW1675" s="29">
        <f>_xll.qlCalendarAdvance(Calendar,AW1674,AU1675,"f",,Trigger)</f>
        <v>51145</v>
      </c>
      <c r="AX1675" s="29">
        <f>_xll.qlInterestRateIndexMaturity(IborIndex&amp;Tenor,AW1675,Trigger)</f>
        <v>51236</v>
      </c>
      <c r="AY1675" s="66">
        <f>_xll.qlIndexFixing($Z$5,AV1675,TRUE,Trigger)</f>
        <v>1.5680511727259899E-2</v>
      </c>
      <c r="AZ1675" s="66">
        <f>_xll.qlIndexFixing($BB$1,AV1675,TRUE,Trigger)</f>
        <v>1.5727128508823615E-2</v>
      </c>
      <c r="BA1675" s="188">
        <f t="shared" si="45"/>
        <v>-0.46616781563715848</v>
      </c>
    </row>
    <row r="1676" spans="47:53" ht="11.25" customHeight="1" x14ac:dyDescent="0.25">
      <c r="AU1676" s="30" t="s">
        <v>38</v>
      </c>
      <c r="AV1676" s="29">
        <f>_xll.qlInterestRateIndexFixingDate(IborIndex&amp;Tenor,AW1676,Trigger)</f>
        <v>51148</v>
      </c>
      <c r="AW1676" s="29">
        <f>_xll.qlCalendarAdvance(Calendar,AW1675,AU1676,"f",,Trigger)</f>
        <v>51152</v>
      </c>
      <c r="AX1676" s="29">
        <f>_xll.qlInterestRateIndexMaturity(IborIndex&amp;Tenor,AW1676,Trigger)</f>
        <v>51243</v>
      </c>
      <c r="AY1676" s="66">
        <f>_xll.qlIndexFixing($Z$5,AV1676,TRUE,Trigger)</f>
        <v>1.5677725544806797E-2</v>
      </c>
      <c r="AZ1676" s="66">
        <f>_xll.qlIndexFixing($BB$1,AV1676,TRUE,Trigger)</f>
        <v>1.5723540348593138E-2</v>
      </c>
      <c r="BA1676" s="188">
        <f t="shared" si="45"/>
        <v>-0.45814803786341229</v>
      </c>
    </row>
    <row r="1677" spans="47:53" ht="11.25" customHeight="1" x14ac:dyDescent="0.25">
      <c r="AU1677" s="30" t="s">
        <v>38</v>
      </c>
      <c r="AV1677" s="29">
        <f>_xll.qlInterestRateIndexFixingDate(IborIndex&amp;Tenor,AW1677,Trigger)</f>
        <v>51155</v>
      </c>
      <c r="AW1677" s="29">
        <f>_xll.qlCalendarAdvance(Calendar,AW1676,AU1677,"f",,Trigger)</f>
        <v>51159</v>
      </c>
      <c r="AX1677" s="29">
        <f>_xll.qlInterestRateIndexMaturity(IborIndex&amp;Tenor,AW1677,Trigger)</f>
        <v>51250</v>
      </c>
      <c r="AY1677" s="66">
        <f>_xll.qlIndexFixing($Z$5,AV1677,TRUE,Trigger)</f>
        <v>1.5675055864295854E-2</v>
      </c>
      <c r="AZ1677" s="66">
        <f>_xll.qlIndexFixing($BB$1,AV1677,TRUE,Trigger)</f>
        <v>1.5720003106493911E-2</v>
      </c>
      <c r="BA1677" s="188">
        <f t="shared" si="45"/>
        <v>-0.44947242198056792</v>
      </c>
    </row>
    <row r="1678" spans="47:53" ht="11.25" customHeight="1" x14ac:dyDescent="0.25">
      <c r="AU1678" s="30" t="s">
        <v>38</v>
      </c>
      <c r="AV1678" s="29">
        <f>_xll.qlInterestRateIndexFixingDate(IborIndex&amp;Tenor,AW1678,Trigger)</f>
        <v>51162</v>
      </c>
      <c r="AW1678" s="29">
        <f>_xll.qlCalendarAdvance(Calendar,AW1677,AU1678,"f",,Trigger)</f>
        <v>51166</v>
      </c>
      <c r="AX1678" s="29">
        <f>_xll.qlInterestRateIndexMaturity(IborIndex&amp;Tenor,AW1678,Trigger)</f>
        <v>51256</v>
      </c>
      <c r="AY1678" s="66">
        <f>_xll.qlIndexFixing($Z$5,AV1678,TRUE,Trigger)</f>
        <v>1.567232278457098E-2</v>
      </c>
      <c r="AZ1678" s="66">
        <f>_xll.qlIndexFixing($BB$1,AV1678,TRUE,Trigger)</f>
        <v>1.5716413660589623E-2</v>
      </c>
      <c r="BA1678" s="188">
        <f t="shared" si="45"/>
        <v>-0.44090876018643144</v>
      </c>
    </row>
    <row r="1679" spans="47:53" ht="11.25" customHeight="1" x14ac:dyDescent="0.25">
      <c r="AU1679" s="30" t="s">
        <v>38</v>
      </c>
      <c r="AV1679" s="29">
        <f>_xll.qlInterestRateIndexFixingDate(IborIndex&amp;Tenor,AW1679,Trigger)</f>
        <v>51169</v>
      </c>
      <c r="AW1679" s="29">
        <f>_xll.qlCalendarAdvance(Calendar,AW1678,AU1679,"f",,Trigger)</f>
        <v>51173</v>
      </c>
      <c r="AX1679" s="29">
        <f>_xll.qlInterestRateIndexMaturity(IborIndex&amp;Tenor,AW1679,Trigger)</f>
        <v>51263</v>
      </c>
      <c r="AY1679" s="66">
        <f>_xll.qlIndexFixing($Z$5,AV1679,TRUE,Trigger)</f>
        <v>1.5669878932350834E-2</v>
      </c>
      <c r="AZ1679" s="66">
        <f>_xll.qlIndexFixing($BB$1,AV1679,TRUE,Trigger)</f>
        <v>1.5712974767190246E-2</v>
      </c>
      <c r="BA1679" s="188">
        <f t="shared" si="45"/>
        <v>-0.43095834839412817</v>
      </c>
    </row>
    <row r="1680" spans="47:53" ht="11.25" customHeight="1" x14ac:dyDescent="0.25">
      <c r="AU1680" s="30" t="s">
        <v>38</v>
      </c>
      <c r="AV1680" s="29">
        <f>_xll.qlInterestRateIndexFixingDate(IborIndex&amp;Tenor,AW1680,Trigger)</f>
        <v>51176</v>
      </c>
      <c r="AW1680" s="29">
        <f>_xll.qlCalendarAdvance(Calendar,AW1679,AU1680,"f",,Trigger)</f>
        <v>51180</v>
      </c>
      <c r="AX1680" s="29">
        <f>_xll.qlInterestRateIndexMaturity(IborIndex&amp;Tenor,AW1680,Trigger)</f>
        <v>51270</v>
      </c>
      <c r="AY1680" s="66">
        <f>_xll.qlIndexFixing($Z$5,AV1680,TRUE,Trigger)</f>
        <v>1.5667552717453681E-2</v>
      </c>
      <c r="AZ1680" s="66">
        <f>_xll.qlIndexFixing($BB$1,AV1680,TRUE,Trigger)</f>
        <v>1.5709586789279584E-2</v>
      </c>
      <c r="BA1680" s="188">
        <f t="shared" si="45"/>
        <v>-0.42034071825902686</v>
      </c>
    </row>
    <row r="1681" spans="47:53" ht="11.25" customHeight="1" x14ac:dyDescent="0.25">
      <c r="AU1681" s="30" t="s">
        <v>38</v>
      </c>
      <c r="AV1681" s="29">
        <f>_xll.qlInterestRateIndexFixingDate(IborIndex&amp;Tenor,AW1681,Trigger)</f>
        <v>51183</v>
      </c>
      <c r="AW1681" s="29">
        <f>_xll.qlCalendarAdvance(Calendar,AW1680,AU1681,"f",,Trigger)</f>
        <v>51187</v>
      </c>
      <c r="AX1681" s="29">
        <f>_xll.qlInterestRateIndexMaturity(IborIndex&amp;Tenor,AW1681,Trigger)</f>
        <v>51277</v>
      </c>
      <c r="AY1681" s="66">
        <f>_xll.qlIndexFixing($Z$5,AV1681,TRUE,Trigger)</f>
        <v>1.5665344529326219E-2</v>
      </c>
      <c r="AZ1681" s="66">
        <f>_xll.qlIndexFixing($BB$1,AV1681,TRUE,Trigger)</f>
        <v>1.5706249726727961E-2</v>
      </c>
      <c r="BA1681" s="188">
        <f t="shared" si="45"/>
        <v>-0.40905197401741589</v>
      </c>
    </row>
    <row r="1682" spans="47:53" ht="11.25" customHeight="1" x14ac:dyDescent="0.25">
      <c r="AU1682" s="30" t="s">
        <v>38</v>
      </c>
      <c r="AV1682" s="29">
        <f>_xll.qlInterestRateIndexFixingDate(IborIndex&amp;Tenor,AW1682,Trigger)</f>
        <v>51190</v>
      </c>
      <c r="AW1682" s="29">
        <f>_xll.qlCalendarAdvance(Calendar,AW1681,AU1682,"f",,Trigger)</f>
        <v>51194</v>
      </c>
      <c r="AX1682" s="29">
        <f>_xll.qlInterestRateIndexMaturity(IborIndex&amp;Tenor,AW1682,Trigger)</f>
        <v>51284</v>
      </c>
      <c r="AY1682" s="66">
        <f>_xll.qlIndexFixing($Z$5,AV1682,TRUE,Trigger)</f>
        <v>1.5663254757422251E-2</v>
      </c>
      <c r="AZ1682" s="66">
        <f>_xll.qlIndexFixing($BB$1,AV1682,TRUE,Trigger)</f>
        <v>1.5702963579407481E-2</v>
      </c>
      <c r="BA1682" s="188">
        <f t="shared" si="45"/>
        <v>-0.39708821985229292</v>
      </c>
    </row>
    <row r="1683" spans="47:53" ht="11.25" customHeight="1" x14ac:dyDescent="0.25">
      <c r="AU1683" s="30" t="s">
        <v>38</v>
      </c>
      <c r="AV1683" s="29">
        <f>_xll.qlInterestRateIndexFixingDate(IborIndex&amp;Tenor,AW1683,Trigger)</f>
        <v>51197</v>
      </c>
      <c r="AW1683" s="29">
        <f>_xll.qlCalendarAdvance(Calendar,AW1682,AU1683,"f",,Trigger)</f>
        <v>51201</v>
      </c>
      <c r="AX1683" s="29">
        <f>_xll.qlInterestRateIndexMaturity(IborIndex&amp;Tenor,AW1683,Trigger)</f>
        <v>51293</v>
      </c>
      <c r="AY1683" s="66">
        <f>_xll.qlIndexFixing($Z$5,AV1683,TRUE,Trigger)</f>
        <v>1.5661729289959295E-2</v>
      </c>
      <c r="AZ1683" s="66">
        <f>_xll.qlIndexFixing($BB$1,AV1683,TRUE,Trigger)</f>
        <v>1.5699969844185091E-2</v>
      </c>
      <c r="BA1683" s="188">
        <f t="shared" si="45"/>
        <v>-0.38240554225795614</v>
      </c>
    </row>
    <row r="1684" spans="47:53" ht="11.25" customHeight="1" x14ac:dyDescent="0.25">
      <c r="AU1684" s="30" t="s">
        <v>38</v>
      </c>
      <c r="AV1684" s="29">
        <f>_xll.qlInterestRateIndexFixingDate(IborIndex&amp;Tenor,AW1684,Trigger)</f>
        <v>51204</v>
      </c>
      <c r="AW1684" s="29">
        <f>_xll.qlCalendarAdvance(Calendar,AW1683,AU1684,"f",,Trigger)</f>
        <v>51208</v>
      </c>
      <c r="AX1684" s="29">
        <f>_xll.qlInterestRateIndexMaturity(IborIndex&amp;Tenor,AW1684,Trigger)</f>
        <v>51300</v>
      </c>
      <c r="AY1684" s="66">
        <f>_xll.qlIndexFixing($Z$5,AV1684,TRUE,Trigger)</f>
        <v>1.5659894539865701E-2</v>
      </c>
      <c r="AZ1684" s="66">
        <f>_xll.qlIndexFixing($BB$1,AV1684,TRUE,Trigger)</f>
        <v>1.5696792523965122E-2</v>
      </c>
      <c r="BA1684" s="188">
        <f t="shared" si="45"/>
        <v>-0.36897984099421022</v>
      </c>
    </row>
    <row r="1685" spans="47:53" ht="11.25" customHeight="1" x14ac:dyDescent="0.25">
      <c r="AU1685" s="30" t="s">
        <v>38</v>
      </c>
      <c r="AV1685" s="29">
        <f>_xll.qlInterestRateIndexFixingDate(IborIndex&amp;Tenor,AW1685,Trigger)</f>
        <v>51211</v>
      </c>
      <c r="AW1685" s="29">
        <f>_xll.qlCalendarAdvance(Calendar,AW1684,AU1685,"f",,Trigger)</f>
        <v>51215</v>
      </c>
      <c r="AX1685" s="29">
        <f>_xll.qlInterestRateIndexMaturity(IborIndex&amp;Tenor,AW1685,Trigger)</f>
        <v>51307</v>
      </c>
      <c r="AY1685" s="66">
        <f>_xll.qlIndexFixing($Z$5,AV1685,TRUE,Trigger)</f>
        <v>1.5658179440467546E-2</v>
      </c>
      <c r="AZ1685" s="66">
        <f>_xll.qlIndexFixing($BB$1,AV1685,TRUE,Trigger)</f>
        <v>1.5693666123075642E-2</v>
      </c>
      <c r="BA1685" s="188">
        <f t="shared" si="45"/>
        <v>-0.35486682608096287</v>
      </c>
    </row>
    <row r="1686" spans="47:53" ht="11.25" customHeight="1" x14ac:dyDescent="0.25">
      <c r="AU1686" s="30" t="s">
        <v>38</v>
      </c>
      <c r="AV1686" s="29">
        <f>_xll.qlInterestRateIndexFixingDate(IborIndex&amp;Tenor,AW1686,Trigger)</f>
        <v>51218</v>
      </c>
      <c r="AW1686" s="29">
        <f>_xll.qlCalendarAdvance(Calendar,AW1685,AU1686,"f",,Trigger)</f>
        <v>51222</v>
      </c>
      <c r="AX1686" s="29">
        <f>_xll.qlInterestRateIndexMaturity(IborIndex&amp;Tenor,AW1686,Trigger)</f>
        <v>51314</v>
      </c>
      <c r="AY1686" s="66">
        <f>_xll.qlIndexFixing($Z$5,AV1686,TRUE,Trigger)</f>
        <v>1.565658438129237E-2</v>
      </c>
      <c r="AZ1686" s="66">
        <f>_xll.qlIndexFixing($BB$1,AV1686,TRUE,Trigger)</f>
        <v>1.569059064139762E-2</v>
      </c>
      <c r="BA1686" s="188">
        <f t="shared" si="45"/>
        <v>-0.34006260105249458</v>
      </c>
    </row>
    <row r="1687" spans="47:53" ht="11.25" customHeight="1" x14ac:dyDescent="0.25">
      <c r="AU1687" s="30" t="s">
        <v>38</v>
      </c>
      <c r="AV1687" s="29">
        <f>_xll.qlInterestRateIndexFixingDate(IborIndex&amp;Tenor,AW1687,Trigger)</f>
        <v>51223</v>
      </c>
      <c r="AW1687" s="29">
        <f>_xll.qlCalendarAdvance(Calendar,AW1686,AU1687,"f",,Trigger)</f>
        <v>51229</v>
      </c>
      <c r="AX1687" s="29">
        <f>_xll.qlInterestRateIndexMaturity(IborIndex&amp;Tenor,AW1687,Trigger)</f>
        <v>51320</v>
      </c>
      <c r="AY1687" s="66">
        <f>_xll.qlIndexFixing($Z$5,AV1687,TRUE,Trigger)</f>
        <v>1.5654852345911421E-2</v>
      </c>
      <c r="AZ1687" s="66">
        <f>_xll.qlIndexFixing($BB$1,AV1687,TRUE,Trigger)</f>
        <v>1.568743115374575E-2</v>
      </c>
      <c r="BA1687" s="188">
        <f t="shared" si="45"/>
        <v>-0.32578807834329065</v>
      </c>
    </row>
    <row r="1688" spans="47:53" ht="11.25" customHeight="1" x14ac:dyDescent="0.25">
      <c r="AU1688" s="30" t="s">
        <v>38</v>
      </c>
      <c r="AV1688" s="29">
        <f>_xll.qlInterestRateIndexFixingDate(IborIndex&amp;Tenor,AW1688,Trigger)</f>
        <v>51232</v>
      </c>
      <c r="AW1688" s="29">
        <f>_xll.qlCalendarAdvance(Calendar,AW1687,AU1688,"f",,Trigger)</f>
        <v>51236</v>
      </c>
      <c r="AX1688" s="29">
        <f>_xll.qlInterestRateIndexMaturity(IborIndex&amp;Tenor,AW1688,Trigger)</f>
        <v>51327</v>
      </c>
      <c r="AY1688" s="66">
        <f>_xll.qlIndexFixing($Z$5,AV1688,TRUE,Trigger)</f>
        <v>1.5653489891426366E-2</v>
      </c>
      <c r="AZ1688" s="66">
        <f>_xll.qlIndexFixing($BB$1,AV1688,TRUE,Trigger)</f>
        <v>1.5684454002539747E-2</v>
      </c>
      <c r="BA1688" s="188">
        <f t="shared" si="45"/>
        <v>-0.30964111113380294</v>
      </c>
    </row>
    <row r="1689" spans="47:53" ht="11.25" customHeight="1" x14ac:dyDescent="0.25">
      <c r="AU1689" s="30" t="s">
        <v>38</v>
      </c>
      <c r="AV1689" s="29">
        <f>_xll.qlInterestRateIndexFixingDate(IborIndex&amp;Tenor,AW1689,Trigger)</f>
        <v>51239</v>
      </c>
      <c r="AW1689" s="29">
        <f>_xll.qlCalendarAdvance(Calendar,AW1688,AU1689,"f",,Trigger)</f>
        <v>51243</v>
      </c>
      <c r="AX1689" s="29">
        <f>_xll.qlInterestRateIndexMaturity(IborIndex&amp;Tenor,AW1689,Trigger)</f>
        <v>51334</v>
      </c>
      <c r="AY1689" s="66">
        <f>_xll.qlIndexFixing($Z$5,AV1689,TRUE,Trigger)</f>
        <v>1.56522486127149E-2</v>
      </c>
      <c r="AZ1689" s="66">
        <f>_xll.qlIndexFixing($BB$1,AV1689,TRUE,Trigger)</f>
        <v>1.5681527767960265E-2</v>
      </c>
      <c r="BA1689" s="188">
        <f t="shared" si="45"/>
        <v>-0.29279155245365285</v>
      </c>
    </row>
    <row r="1690" spans="47:53" ht="11.25" customHeight="1" x14ac:dyDescent="0.25">
      <c r="AU1690" s="30" t="s">
        <v>38</v>
      </c>
      <c r="AV1690" s="29">
        <f>_xll.qlInterestRateIndexFixingDate(IborIndex&amp;Tenor,AW1690,Trigger)</f>
        <v>51246</v>
      </c>
      <c r="AW1690" s="29">
        <f>_xll.qlCalendarAdvance(Calendar,AW1689,AU1690,"f",,Trigger)</f>
        <v>51250</v>
      </c>
      <c r="AX1690" s="29">
        <f>_xll.qlInterestRateIndexMaturity(IborIndex&amp;Tenor,AW1690,Trigger)</f>
        <v>51341</v>
      </c>
      <c r="AY1690" s="66">
        <f>_xll.qlIndexFixing($Z$5,AV1690,TRUE,Trigger)</f>
        <v>1.5651128899329153E-2</v>
      </c>
      <c r="AZ1690" s="66">
        <f>_xll.qlIndexFixing($BB$1,AV1690,TRUE,Trigger)</f>
        <v>1.5678652449897499E-2</v>
      </c>
      <c r="BA1690" s="188">
        <f t="shared" si="45"/>
        <v>-0.27523550568345906</v>
      </c>
    </row>
    <row r="1691" spans="47:53" ht="11.25" customHeight="1" x14ac:dyDescent="0.25">
      <c r="AU1691" s="30" t="s">
        <v>38</v>
      </c>
      <c r="AV1691" s="29">
        <f>_xll.qlInterestRateIndexFixingDate(IborIndex&amp;Tenor,AW1691,Trigger)</f>
        <v>51253</v>
      </c>
      <c r="AW1691" s="29">
        <f>_xll.qlCalendarAdvance(Calendar,AW1690,AU1691,"f",,Trigger)</f>
        <v>51258</v>
      </c>
      <c r="AX1691" s="29">
        <f>_xll.qlInterestRateIndexMaturity(IborIndex&amp;Tenor,AW1691,Trigger)</f>
        <v>51350</v>
      </c>
      <c r="AY1691" s="66">
        <f>_xll.qlIndexFixing($Z$5,AV1691,TRUE,Trigger)</f>
        <v>1.5650292015982701E-2</v>
      </c>
      <c r="AZ1691" s="66">
        <f>_xll.qlIndexFixing($BB$1,AV1691,TRUE,Trigger)</f>
        <v>1.5675578189757542E-2</v>
      </c>
      <c r="BA1691" s="188">
        <f t="shared" si="45"/>
        <v>-0.25286173774841103</v>
      </c>
    </row>
    <row r="1692" spans="47:53" ht="11.25" customHeight="1" x14ac:dyDescent="0.25">
      <c r="AU1692" s="30" t="s">
        <v>38</v>
      </c>
      <c r="AV1692" s="29">
        <f>_xll.qlInterestRateIndexFixingDate(IborIndex&amp;Tenor,AW1692,Trigger)</f>
        <v>51263</v>
      </c>
      <c r="AW1692" s="29">
        <f>_xll.qlCalendarAdvance(Calendar,AW1691,AU1692,"f",,Trigger)</f>
        <v>51265</v>
      </c>
      <c r="AX1692" s="29">
        <f>_xll.qlInterestRateIndexMaturity(IborIndex&amp;Tenor,AW1692,Trigger)</f>
        <v>51357</v>
      </c>
      <c r="AY1692" s="66">
        <f>_xll.qlIndexFixing($Z$5,AV1692,TRUE,Trigger)</f>
        <v>1.5649442893095913E-2</v>
      </c>
      <c r="AZ1692" s="66">
        <f>_xll.qlIndexFixing($BB$1,AV1692,TRUE,Trigger)</f>
        <v>1.5672815494967213E-2</v>
      </c>
      <c r="BA1692" s="188">
        <f t="shared" si="45"/>
        <v>-0.23372601871299997</v>
      </c>
    </row>
    <row r="1693" spans="47:53" ht="11.25" customHeight="1" x14ac:dyDescent="0.25">
      <c r="AU1693" s="30" t="s">
        <v>38</v>
      </c>
      <c r="AV1693" s="29">
        <f>_xll.qlInterestRateIndexFixingDate(IborIndex&amp;Tenor,AW1693,Trigger)</f>
        <v>51270</v>
      </c>
      <c r="AW1693" s="29">
        <f>_xll.qlCalendarAdvance(Calendar,AW1692,AU1693,"f",,Trigger)</f>
        <v>51272</v>
      </c>
      <c r="AX1693" s="29">
        <f>_xll.qlInterestRateIndexMaturity(IborIndex&amp;Tenor,AW1693,Trigger)</f>
        <v>51364</v>
      </c>
      <c r="AY1693" s="66">
        <f>_xll.qlIndexFixing($Z$5,AV1693,TRUE,Trigger)</f>
        <v>1.5648716593067966E-2</v>
      </c>
      <c r="AZ1693" s="66">
        <f>_xll.qlIndexFixing($BB$1,AV1693,TRUE,Trigger)</f>
        <v>1.5670103718575946E-2</v>
      </c>
      <c r="BA1693" s="188">
        <f t="shared" si="45"/>
        <v>-0.21387125507980193</v>
      </c>
    </row>
    <row r="1694" spans="47:53" ht="11.25" customHeight="1" x14ac:dyDescent="0.25">
      <c r="AU1694" s="30" t="s">
        <v>38</v>
      </c>
      <c r="AV1694" s="29">
        <f>_xll.qlInterestRateIndexFixingDate(IborIndex&amp;Tenor,AW1694,Trigger)</f>
        <v>51277</v>
      </c>
      <c r="AW1694" s="29">
        <f>_xll.qlCalendarAdvance(Calendar,AW1693,AU1694,"f",,Trigger)</f>
        <v>51279</v>
      </c>
      <c r="AX1694" s="29">
        <f>_xll.qlInterestRateIndexMaturity(IborIndex&amp;Tenor,AW1694,Trigger)</f>
        <v>51371</v>
      </c>
      <c r="AY1694" s="66">
        <f>_xll.qlIndexFixing($Z$5,AV1694,TRUE,Trigger)</f>
        <v>1.5648113505515027E-2</v>
      </c>
      <c r="AZ1694" s="66">
        <f>_xll.qlIndexFixing($BB$1,AV1694,TRUE,Trigger)</f>
        <v>1.566744286047948E-2</v>
      </c>
      <c r="BA1694" s="188">
        <f t="shared" si="45"/>
        <v>-0.1932935496445215</v>
      </c>
    </row>
    <row r="1695" spans="47:53" ht="11.25" customHeight="1" x14ac:dyDescent="0.25">
      <c r="AU1695" s="30" t="s">
        <v>38</v>
      </c>
      <c r="AV1695" s="29">
        <f>_xll.qlInterestRateIndexFixingDate(IborIndex&amp;Tenor,AW1695,Trigger)</f>
        <v>51284</v>
      </c>
      <c r="AW1695" s="29">
        <f>_xll.qlCalendarAdvance(Calendar,AW1694,AU1695,"f",,Trigger)</f>
        <v>51286</v>
      </c>
      <c r="AX1695" s="29">
        <f>_xll.qlInterestRateIndexMaturity(IborIndex&amp;Tenor,AW1695,Trigger)</f>
        <v>51378</v>
      </c>
      <c r="AY1695" s="66">
        <f>_xll.qlIndexFixing($Z$5,AV1695,TRUE,Trigger)</f>
        <v>1.5647634020060208E-2</v>
      </c>
      <c r="AZ1695" s="66">
        <f>_xll.qlIndexFixing($BB$1,AV1695,TRUE,Trigger)</f>
        <v>1.5664832920574412E-2</v>
      </c>
      <c r="BA1695" s="188">
        <f t="shared" si="45"/>
        <v>-0.1719890051420439</v>
      </c>
    </row>
    <row r="1696" spans="47:53" ht="11.25" customHeight="1" x14ac:dyDescent="0.25">
      <c r="AU1696" s="30" t="s">
        <v>38</v>
      </c>
      <c r="AV1696" s="29">
        <f>_xll.qlInterestRateIndexFixingDate(IborIndex&amp;Tenor,AW1696,Trigger)</f>
        <v>51291</v>
      </c>
      <c r="AW1696" s="29">
        <f>_xll.qlCalendarAdvance(Calendar,AW1695,AU1696,"f",,Trigger)</f>
        <v>51293</v>
      </c>
      <c r="AX1696" s="29">
        <f>_xll.qlInterestRateIndexMaturity(IborIndex&amp;Tenor,AW1696,Trigger)</f>
        <v>51385</v>
      </c>
      <c r="AY1696" s="66">
        <f>_xll.qlIndexFixing($Z$5,AV1696,TRUE,Trigger)</f>
        <v>1.5647258323729641E-2</v>
      </c>
      <c r="AZ1696" s="66">
        <f>_xll.qlIndexFixing($BB$1,AV1696,TRUE,Trigger)</f>
        <v>1.5662273877044289E-2</v>
      </c>
      <c r="BA1696" s="188">
        <f t="shared" si="45"/>
        <v>-0.15015553314647739</v>
      </c>
    </row>
    <row r="1697" spans="47:53" ht="11.25" customHeight="1" x14ac:dyDescent="0.25">
      <c r="AU1697" s="30" t="s">
        <v>38</v>
      </c>
      <c r="AV1697" s="29">
        <f>_xll.qlInterestRateIndexFixingDate(IborIndex&amp;Tenor,AW1697,Trigger)</f>
        <v>51298</v>
      </c>
      <c r="AW1697" s="29">
        <f>_xll.qlCalendarAdvance(Calendar,AW1696,AU1697,"f",,Trigger)</f>
        <v>51300</v>
      </c>
      <c r="AX1697" s="29">
        <f>_xll.qlInterestRateIndexMaturity(IborIndex&amp;Tenor,AW1697,Trigger)</f>
        <v>51392</v>
      </c>
      <c r="AY1697" s="66">
        <f>_xll.qlIndexFixing($Z$5,AV1697,TRUE,Trigger)</f>
        <v>1.5646821256810464E-2</v>
      </c>
      <c r="AZ1697" s="66">
        <f>_xll.qlIndexFixing($BB$1,AV1697,TRUE,Trigger)</f>
        <v>1.5659764990669116E-2</v>
      </c>
      <c r="BA1697" s="188">
        <f t="shared" si="45"/>
        <v>-0.12943733858652301</v>
      </c>
    </row>
    <row r="1698" spans="47:53" ht="11.25" customHeight="1" x14ac:dyDescent="0.25">
      <c r="AU1698" s="30" t="s">
        <v>38</v>
      </c>
      <c r="AV1698" s="29">
        <f>_xll.qlInterestRateIndexFixingDate(IborIndex&amp;Tenor,AW1698,Trigger)</f>
        <v>51305</v>
      </c>
      <c r="AW1698" s="29">
        <f>_xll.qlCalendarAdvance(Calendar,AW1697,AU1698,"f",,Trigger)</f>
        <v>51307</v>
      </c>
      <c r="AX1698" s="29">
        <f>_xll.qlInterestRateIndexMaturity(IborIndex&amp;Tenor,AW1698,Trigger)</f>
        <v>51399</v>
      </c>
      <c r="AY1698" s="66">
        <f>_xll.qlIndexFixing($Z$5,AV1698,TRUE,Trigger)</f>
        <v>1.5646282605783202E-2</v>
      </c>
      <c r="AZ1698" s="66">
        <f>_xll.qlIndexFixing($BB$1,AV1698,TRUE,Trigger)</f>
        <v>1.5657304657651798E-2</v>
      </c>
      <c r="BA1698" s="188">
        <f t="shared" si="45"/>
        <v>-0.11022051868595645</v>
      </c>
    </row>
    <row r="1699" spans="47:53" ht="11.25" customHeight="1" x14ac:dyDescent="0.25">
      <c r="AU1699" s="30" t="s">
        <v>38</v>
      </c>
      <c r="AV1699" s="29">
        <f>_xll.qlInterestRateIndexFixingDate(IborIndex&amp;Tenor,AW1699,Trigger)</f>
        <v>51312</v>
      </c>
      <c r="AW1699" s="29">
        <f>_xll.qlCalendarAdvance(Calendar,AW1698,AU1699,"f",,Trigger)</f>
        <v>51314</v>
      </c>
      <c r="AX1699" s="29">
        <f>_xll.qlInterestRateIndexMaturity(IborIndex&amp;Tenor,AW1699,Trigger)</f>
        <v>51406</v>
      </c>
      <c r="AY1699" s="66">
        <f>_xll.qlIndexFixing($Z$5,AV1699,TRUE,Trigger)</f>
        <v>1.5645637790259619E-2</v>
      </c>
      <c r="AZ1699" s="66">
        <f>_xll.qlIndexFixing($BB$1,AV1699,TRUE,Trigger)</f>
        <v>1.5654891222724239E-2</v>
      </c>
      <c r="BA1699" s="188">
        <f t="shared" si="45"/>
        <v>-9.2534324646204036E-2</v>
      </c>
    </row>
    <row r="1700" spans="47:53" ht="11.25" customHeight="1" x14ac:dyDescent="0.25">
      <c r="AU1700" s="30" t="s">
        <v>38</v>
      </c>
      <c r="AV1700" s="29">
        <f>_xll.qlInterestRateIndexFixingDate(IborIndex&amp;Tenor,AW1700,Trigger)</f>
        <v>51319</v>
      </c>
      <c r="AW1700" s="29">
        <f>_xll.qlCalendarAdvance(Calendar,AW1699,AU1700,"f",,Trigger)</f>
        <v>51321</v>
      </c>
      <c r="AX1700" s="29">
        <f>_xll.qlInterestRateIndexMaturity(IborIndex&amp;Tenor,AW1700,Trigger)</f>
        <v>51413</v>
      </c>
      <c r="AY1700" s="66">
        <f>_xll.qlIndexFixing($Z$5,AV1700,TRUE,Trigger)</f>
        <v>1.5644882216252778E-2</v>
      </c>
      <c r="AZ1700" s="66">
        <f>_xll.qlIndexFixing($BB$1,AV1700,TRUE,Trigger)</f>
        <v>1.565252303062703E-2</v>
      </c>
      <c r="BA1700" s="188">
        <f t="shared" si="45"/>
        <v>-7.640814374251792E-2</v>
      </c>
    </row>
    <row r="1701" spans="47:53" ht="11.25" customHeight="1" x14ac:dyDescent="0.25">
      <c r="AU1701" s="30" t="s">
        <v>38</v>
      </c>
      <c r="AV1701" s="29">
        <f>_xll.qlInterestRateIndexFixingDate(IborIndex&amp;Tenor,AW1701,Trigger)</f>
        <v>51326</v>
      </c>
      <c r="AW1701" s="29">
        <f>_xll.qlCalendarAdvance(Calendar,AW1700,AU1701,"f",,Trigger)</f>
        <v>51328</v>
      </c>
      <c r="AX1701" s="29">
        <f>_xll.qlInterestRateIndexMaturity(IborIndex&amp;Tenor,AW1701,Trigger)</f>
        <v>51420</v>
      </c>
      <c r="AY1701" s="66">
        <f>_xll.qlIndexFixing($Z$5,AV1701,TRUE,Trigger)</f>
        <v>1.5644011276177934E-2</v>
      </c>
      <c r="AZ1701" s="66">
        <f>_xll.qlIndexFixing($BB$1,AV1701,TRUE,Trigger)</f>
        <v>1.5650198426105981E-2</v>
      </c>
      <c r="BA1701" s="188">
        <f t="shared" si="45"/>
        <v>-6.18714992804692E-2</v>
      </c>
    </row>
    <row r="1702" spans="47:53" ht="11.25" customHeight="1" x14ac:dyDescent="0.25">
      <c r="AU1702" s="30" t="s">
        <v>38</v>
      </c>
      <c r="AV1702" s="29">
        <f>_xll.qlInterestRateIndexFixingDate(IborIndex&amp;Tenor,AW1702,Trigger)</f>
        <v>51333</v>
      </c>
      <c r="AW1702" s="29">
        <f>_xll.qlCalendarAdvance(Calendar,AW1701,AU1702,"f",,Trigger)</f>
        <v>51335</v>
      </c>
      <c r="AX1702" s="29">
        <f>_xll.qlInterestRateIndexMaturity(IborIndex&amp;Tenor,AW1702,Trigger)</f>
        <v>51427</v>
      </c>
      <c r="AY1702" s="66">
        <f>_xll.qlIndexFixing($Z$5,AV1702,TRUE,Trigger)</f>
        <v>1.5643020348854262E-2</v>
      </c>
      <c r="AZ1702" s="66">
        <f>_xll.qlIndexFixing($BB$1,AV1702,TRUE,Trigger)</f>
        <v>1.5647915753912108E-2</v>
      </c>
      <c r="BA1702" s="188">
        <f t="shared" si="45"/>
        <v>-4.8954050578461916E-2</v>
      </c>
    </row>
    <row r="1703" spans="47:53" ht="11.25" customHeight="1" x14ac:dyDescent="0.25">
      <c r="AU1703" s="30" t="s">
        <v>38</v>
      </c>
      <c r="AV1703" s="29">
        <f>_xll.qlInterestRateIndexFixingDate(IborIndex&amp;Tenor,AW1703,Trigger)</f>
        <v>51340</v>
      </c>
      <c r="AW1703" s="29">
        <f>_xll.qlCalendarAdvance(Calendar,AW1702,AU1703,"f",,Trigger)</f>
        <v>51342</v>
      </c>
      <c r="AX1703" s="29">
        <f>_xll.qlInterestRateIndexMaturity(IborIndex&amp;Tenor,AW1703,Trigger)</f>
        <v>51434</v>
      </c>
      <c r="AY1703" s="66">
        <f>_xll.qlIndexFixing($Z$5,AV1703,TRUE,Trigger)</f>
        <v>1.564190479950919E-2</v>
      </c>
      <c r="AZ1703" s="66">
        <f>_xll.qlIndexFixing($BB$1,AV1703,TRUE,Trigger)</f>
        <v>1.5645673358801643E-2</v>
      </c>
      <c r="BA1703" s="188">
        <f t="shared" si="45"/>
        <v>-3.7685592924538436E-2</v>
      </c>
    </row>
    <row r="1704" spans="47:53" ht="11.25" customHeight="1" x14ac:dyDescent="0.25">
      <c r="AU1704" s="30" t="s">
        <v>38</v>
      </c>
      <c r="AV1704" s="29">
        <f>_xll.qlInterestRateIndexFixingDate(IborIndex&amp;Tenor,AW1704,Trigger)</f>
        <v>51347</v>
      </c>
      <c r="AW1704" s="29">
        <f>_xll.qlCalendarAdvance(Calendar,AW1703,AU1704,"f",,Trigger)</f>
        <v>51349</v>
      </c>
      <c r="AX1704" s="29">
        <f>_xll.qlInterestRateIndexMaturity(IborIndex&amp;Tenor,AW1704,Trigger)</f>
        <v>51441</v>
      </c>
      <c r="AY1704" s="66">
        <f>_xll.qlIndexFixing($Z$5,AV1704,TRUE,Trigger)</f>
        <v>1.564065997977581E-2</v>
      </c>
      <c r="AZ1704" s="66">
        <f>_xll.qlIndexFixing($BB$1,AV1704,TRUE,Trigger)</f>
        <v>1.564346958553342E-2</v>
      </c>
      <c r="BA1704" s="188">
        <f t="shared" si="45"/>
        <v>-2.8096057576101896E-2</v>
      </c>
    </row>
    <row r="1705" spans="47:53" ht="11.25" customHeight="1" x14ac:dyDescent="0.25">
      <c r="AU1705" s="30" t="s">
        <v>38</v>
      </c>
      <c r="AV1705" s="29">
        <f>_xll.qlInterestRateIndexFixingDate(IborIndex&amp;Tenor,AW1705,Trigger)</f>
        <v>51354</v>
      </c>
      <c r="AW1705" s="29">
        <f>_xll.qlCalendarAdvance(Calendar,AW1704,AU1705,"f",,Trigger)</f>
        <v>51356</v>
      </c>
      <c r="AX1705" s="29">
        <f>_xll.qlInterestRateIndexMaturity(IborIndex&amp;Tenor,AW1705,Trigger)</f>
        <v>51448</v>
      </c>
      <c r="AY1705" s="66">
        <f>_xll.qlIndexFixing($Z$5,AV1705,TRUE,Trigger)</f>
        <v>1.5639281227692869E-2</v>
      </c>
      <c r="AZ1705" s="66">
        <f>_xll.qlIndexFixing($BB$1,AV1705,TRUE,Trigger)</f>
        <v>1.5641302778876712E-2</v>
      </c>
      <c r="BA1705" s="188">
        <f t="shared" si="45"/>
        <v>-2.0215511838429789E-2</v>
      </c>
    </row>
    <row r="1706" spans="47:53" ht="11.25" customHeight="1" x14ac:dyDescent="0.25">
      <c r="AU1706" s="30" t="s">
        <v>38</v>
      </c>
      <c r="AV1706" s="29">
        <f>_xll.qlInterestRateIndexFixingDate(IborIndex&amp;Tenor,AW1706,Trigger)</f>
        <v>51361</v>
      </c>
      <c r="AW1706" s="29">
        <f>_xll.qlCalendarAdvance(Calendar,AW1705,AU1706,"f",,Trigger)</f>
        <v>51363</v>
      </c>
      <c r="AX1706" s="29">
        <f>_xll.qlInterestRateIndexMaturity(IborIndex&amp;Tenor,AW1706,Trigger)</f>
        <v>51455</v>
      </c>
      <c r="AY1706" s="66">
        <f>_xll.qlIndexFixing($Z$5,AV1706,TRUE,Trigger)</f>
        <v>1.5637763867713466E-2</v>
      </c>
      <c r="AZ1706" s="66">
        <f>_xll.qlIndexFixing($BB$1,AV1706,TRUE,Trigger)</f>
        <v>1.5639171283599911E-2</v>
      </c>
      <c r="BA1706" s="188">
        <f t="shared" si="45"/>
        <v>-1.407415886445218E-2</v>
      </c>
    </row>
    <row r="1707" spans="47:53" ht="11.25" customHeight="1" x14ac:dyDescent="0.25">
      <c r="AU1707" s="30" t="s">
        <v>38</v>
      </c>
      <c r="AV1707" s="29">
        <f>_xll.qlInterestRateIndexFixingDate(IborIndex&amp;Tenor,AW1707,Trigger)</f>
        <v>51368</v>
      </c>
      <c r="AW1707" s="29">
        <f>_xll.qlCalendarAdvance(Calendar,AW1706,AU1707,"f",,Trigger)</f>
        <v>51370</v>
      </c>
      <c r="AX1707" s="29">
        <f>_xll.qlInterestRateIndexMaturity(IborIndex&amp;Tenor,AW1707,Trigger)</f>
        <v>51462</v>
      </c>
      <c r="AY1707" s="66">
        <f>_xll.qlIndexFixing($Z$5,AV1707,TRUE,Trigger)</f>
        <v>1.5636103210700695E-2</v>
      </c>
      <c r="AZ1707" s="66">
        <f>_xll.qlIndexFixing($BB$1,AV1707,TRUE,Trigger)</f>
        <v>1.5637073444479233E-2</v>
      </c>
      <c r="BA1707" s="188">
        <f t="shared" si="45"/>
        <v>-9.7023377853763804E-3</v>
      </c>
    </row>
    <row r="1708" spans="47:53" ht="11.25" customHeight="1" x14ac:dyDescent="0.25">
      <c r="AU1708" s="30" t="s">
        <v>38</v>
      </c>
      <c r="AV1708" s="29">
        <f>_xll.qlInterestRateIndexFixingDate(IborIndex&amp;Tenor,AW1708,Trigger)</f>
        <v>51375</v>
      </c>
      <c r="AW1708" s="29">
        <f>_xll.qlCalendarAdvance(Calendar,AW1707,AU1708,"f",,Trigger)</f>
        <v>51377</v>
      </c>
      <c r="AX1708" s="29">
        <f>_xll.qlInterestRateIndexMaturity(IborIndex&amp;Tenor,AW1708,Trigger)</f>
        <v>51469</v>
      </c>
      <c r="AY1708" s="66">
        <f>_xll.qlIndexFixing($Z$5,AV1708,TRUE,Trigger)</f>
        <v>1.5634294553929388E-2</v>
      </c>
      <c r="AZ1708" s="66">
        <f>_xll.qlIndexFixing($BB$1,AV1708,TRUE,Trigger)</f>
        <v>1.5635007606295236E-2</v>
      </c>
      <c r="BA1708" s="188">
        <f t="shared" si="45"/>
        <v>-7.1305236584717768E-3</v>
      </c>
    </row>
    <row r="1709" spans="47:53" ht="11.25" customHeight="1" x14ac:dyDescent="0.25">
      <c r="AU1709" s="30" t="s">
        <v>38</v>
      </c>
      <c r="AV1709" s="29">
        <f>_xll.qlInterestRateIndexFixingDate(IborIndex&amp;Tenor,AW1709,Trigger)</f>
        <v>51382</v>
      </c>
      <c r="AW1709" s="29">
        <f>_xll.qlCalendarAdvance(Calendar,AW1708,AU1709,"f",,Trigger)</f>
        <v>51384</v>
      </c>
      <c r="AX1709" s="29">
        <f>_xll.qlInterestRateIndexMaturity(IborIndex&amp;Tenor,AW1709,Trigger)</f>
        <v>51475</v>
      </c>
      <c r="AY1709" s="66">
        <f>_xll.qlIndexFixing($Z$5,AV1709,TRUE,Trigger)</f>
        <v>1.5632134695133731E-2</v>
      </c>
      <c r="AZ1709" s="66">
        <f>_xll.qlIndexFixing($BB$1,AV1709,TRUE,Trigger)</f>
        <v>1.5632773019419469E-2</v>
      </c>
      <c r="BA1709" s="188">
        <f t="shared" si="45"/>
        <v>-6.3832428573787348E-3</v>
      </c>
    </row>
    <row r="1710" spans="47:53" ht="11.25" customHeight="1" x14ac:dyDescent="0.25">
      <c r="AU1710" s="30" t="s">
        <v>38</v>
      </c>
      <c r="AV1710" s="29">
        <f>_xll.qlInterestRateIndexFixingDate(IborIndex&amp;Tenor,AW1710,Trigger)</f>
        <v>51389</v>
      </c>
      <c r="AW1710" s="29">
        <f>_xll.qlCalendarAdvance(Calendar,AW1709,AU1710,"f",,Trigger)</f>
        <v>51391</v>
      </c>
      <c r="AX1710" s="29">
        <f>_xll.qlInterestRateIndexMaturity(IborIndex&amp;Tenor,AW1710,Trigger)</f>
        <v>51482</v>
      </c>
      <c r="AY1710" s="66">
        <f>_xll.qlIndexFixing($Z$5,AV1710,TRUE,Trigger)</f>
        <v>1.5630185425849725E-2</v>
      </c>
      <c r="AZ1710" s="66">
        <f>_xll.qlIndexFixing($BB$1,AV1710,TRUE,Trigger)</f>
        <v>1.563076480126506E-2</v>
      </c>
      <c r="BA1710" s="188">
        <f t="shared" si="45"/>
        <v>-5.7937541533478742E-3</v>
      </c>
    </row>
    <row r="1711" spans="47:53" ht="11.25" customHeight="1" x14ac:dyDescent="0.25">
      <c r="AU1711" s="30" t="s">
        <v>38</v>
      </c>
      <c r="AV1711" s="29">
        <f>_xll.qlInterestRateIndexFixingDate(IborIndex&amp;Tenor,AW1711,Trigger)</f>
        <v>51396</v>
      </c>
      <c r="AW1711" s="29">
        <f>_xll.qlCalendarAdvance(Calendar,AW1710,AU1711,"f",,Trigger)</f>
        <v>51398</v>
      </c>
      <c r="AX1711" s="29">
        <f>_xll.qlInterestRateIndexMaturity(IborIndex&amp;Tenor,AW1711,Trigger)</f>
        <v>51489</v>
      </c>
      <c r="AY1711" s="66">
        <f>_xll.qlIndexFixing($Z$5,AV1711,TRUE,Trigger)</f>
        <v>1.5628299594366662E-2</v>
      </c>
      <c r="AZ1711" s="66">
        <f>_xll.qlIndexFixing($BB$1,AV1711,TRUE,Trigger)</f>
        <v>1.5628785745208443E-2</v>
      </c>
      <c r="BA1711" s="188">
        <f t="shared" si="45"/>
        <v>-4.8615084178096901E-3</v>
      </c>
    </row>
    <row r="1712" spans="47:53" ht="11.25" customHeight="1" x14ac:dyDescent="0.25">
      <c r="AU1712" s="30" t="s">
        <v>38</v>
      </c>
      <c r="AV1712" s="29">
        <f>_xll.qlInterestRateIndexFixingDate(IborIndex&amp;Tenor,AW1712,Trigger)</f>
        <v>51403</v>
      </c>
      <c r="AW1712" s="29">
        <f>_xll.qlCalendarAdvance(Calendar,AW1711,AU1712,"f",,Trigger)</f>
        <v>51405</v>
      </c>
      <c r="AX1712" s="29">
        <f>_xll.qlInterestRateIndexMaturity(IborIndex&amp;Tenor,AW1712,Trigger)</f>
        <v>51497</v>
      </c>
      <c r="AY1712" s="66">
        <f>_xll.qlIndexFixing($Z$5,AV1712,TRUE,Trigger)</f>
        <v>1.5626698338510096E-2</v>
      </c>
      <c r="AZ1712" s="66">
        <f>_xll.qlIndexFixing($BB$1,AV1712,TRUE,Trigger)</f>
        <v>1.5627040944064457E-2</v>
      </c>
      <c r="BA1712" s="188">
        <f t="shared" si="45"/>
        <v>-3.4260555436052553E-3</v>
      </c>
    </row>
    <row r="1713" spans="47:53" ht="11.25" customHeight="1" x14ac:dyDescent="0.25">
      <c r="AU1713" s="30" t="s">
        <v>38</v>
      </c>
      <c r="AV1713" s="29">
        <f>_xll.qlInterestRateIndexFixingDate(IborIndex&amp;Tenor,AW1713,Trigger)</f>
        <v>51410</v>
      </c>
      <c r="AW1713" s="29">
        <f>_xll.qlCalendarAdvance(Calendar,AW1712,AU1713,"f",,Trigger)</f>
        <v>51412</v>
      </c>
      <c r="AX1713" s="29">
        <f>_xll.qlInterestRateIndexMaturity(IborIndex&amp;Tenor,AW1713,Trigger)</f>
        <v>51504</v>
      </c>
      <c r="AY1713" s="66">
        <f>_xll.qlIndexFixing($Z$5,AV1713,TRUE,Trigger)</f>
        <v>1.5624944541024598E-2</v>
      </c>
      <c r="AZ1713" s="66">
        <f>_xll.qlIndexFixing($BB$1,AV1713,TRUE,Trigger)</f>
        <v>1.5625122211948658E-2</v>
      </c>
      <c r="BA1713" s="188">
        <f t="shared" si="45"/>
        <v>-1.7767092405987506E-3</v>
      </c>
    </row>
    <row r="1714" spans="47:53" ht="11.25" customHeight="1" x14ac:dyDescent="0.25">
      <c r="AU1714" s="30" t="s">
        <v>38</v>
      </c>
      <c r="AV1714" s="29">
        <f>_xll.qlInterestRateIndexFixingDate(IborIndex&amp;Tenor,AW1714,Trigger)</f>
        <v>51417</v>
      </c>
      <c r="AW1714" s="29">
        <f>_xll.qlCalendarAdvance(Calendar,AW1713,AU1714,"f",,Trigger)</f>
        <v>51419</v>
      </c>
      <c r="AX1714" s="29">
        <f>_xll.qlInterestRateIndexMaturity(IborIndex&amp;Tenor,AW1714,Trigger)</f>
        <v>51511</v>
      </c>
      <c r="AY1714" s="66">
        <f>_xll.qlIndexFixing($Z$5,AV1714,TRUE,Trigger)</f>
        <v>1.562325483131158E-2</v>
      </c>
      <c r="AZ1714" s="66">
        <f>_xll.qlIndexFixing($BB$1,AV1714,TRUE,Trigger)</f>
        <v>1.5623232643070771E-2</v>
      </c>
      <c r="BA1714" s="188">
        <f t="shared" si="45"/>
        <v>2.2188240808920789E-4</v>
      </c>
    </row>
    <row r="1715" spans="47:53" ht="11.25" customHeight="1" x14ac:dyDescent="0.25">
      <c r="AU1715" s="30" t="s">
        <v>38</v>
      </c>
      <c r="AV1715" s="29">
        <f>_xll.qlInterestRateIndexFixingDate(IborIndex&amp;Tenor,AW1715,Trigger)</f>
        <v>51424</v>
      </c>
      <c r="AW1715" s="29">
        <f>_xll.qlCalendarAdvance(Calendar,AW1714,AU1715,"f",,Trigger)</f>
        <v>51426</v>
      </c>
      <c r="AX1715" s="29">
        <f>_xll.qlInterestRateIndexMaturity(IborIndex&amp;Tenor,AW1715,Trigger)</f>
        <v>51518</v>
      </c>
      <c r="AY1715" s="66">
        <f>_xll.qlIndexFixing($Z$5,AV1715,TRUE,Trigger)</f>
        <v>1.5621629420096393E-2</v>
      </c>
      <c r="AZ1715" s="66">
        <f>_xll.qlIndexFixing($BB$1,AV1715,TRUE,Trigger)</f>
        <v>1.562137223738822E-2</v>
      </c>
      <c r="BA1715" s="188">
        <f t="shared" si="45"/>
        <v>2.571827081732786E-3</v>
      </c>
    </row>
    <row r="1716" spans="47:53" ht="11.25" customHeight="1" x14ac:dyDescent="0.25">
      <c r="AU1716" s="30" t="s">
        <v>38</v>
      </c>
      <c r="AV1716" s="29">
        <f>_xll.qlInterestRateIndexFixingDate(IborIndex&amp;Tenor,AW1716,Trigger)</f>
        <v>51431</v>
      </c>
      <c r="AW1716" s="29">
        <f>_xll.qlCalendarAdvance(Calendar,AW1715,AU1716,"f",,Trigger)</f>
        <v>51433</v>
      </c>
      <c r="AX1716" s="29">
        <f>_xll.qlInterestRateIndexMaturity(IborIndex&amp;Tenor,AW1716,Trigger)</f>
        <v>51525</v>
      </c>
      <c r="AY1716" s="66">
        <f>_xll.qlIndexFixing($Z$5,AV1716,TRUE,Trigger)</f>
        <v>1.5620068518107861E-2</v>
      </c>
      <c r="AZ1716" s="66">
        <f>_xll.qlIndexFixing($BB$1,AV1716,TRUE,Trigger)</f>
        <v>1.5619540994859299E-2</v>
      </c>
      <c r="BA1716" s="188">
        <f t="shared" si="45"/>
        <v>5.2752324856270016E-3</v>
      </c>
    </row>
    <row r="1717" spans="47:53" ht="11.25" customHeight="1" x14ac:dyDescent="0.25">
      <c r="AU1717" s="30" t="s">
        <v>38</v>
      </c>
      <c r="AV1717" s="29">
        <f>_xll.qlInterestRateIndexFixingDate(IborIndex&amp;Tenor,AW1717,Trigger)</f>
        <v>51438</v>
      </c>
      <c r="AW1717" s="29">
        <f>_xll.qlCalendarAdvance(Calendar,AW1716,AU1717,"f",,Trigger)</f>
        <v>51440</v>
      </c>
      <c r="AX1717" s="29">
        <f>_xll.qlInterestRateIndexMaturity(IborIndex&amp;Tenor,AW1717,Trigger)</f>
        <v>51532</v>
      </c>
      <c r="AY1717" s="66">
        <f>_xll.qlIndexFixing($Z$5,AV1717,TRUE,Trigger)</f>
        <v>1.5618572336076549E-2</v>
      </c>
      <c r="AZ1717" s="66">
        <f>_xll.qlIndexFixing($BB$1,AV1717,TRUE,Trigger)</f>
        <v>1.5617738915442304E-2</v>
      </c>
      <c r="BA1717" s="188">
        <f t="shared" si="45"/>
        <v>8.3342063424488022E-3</v>
      </c>
    </row>
    <row r="1718" spans="47:53" ht="11.25" customHeight="1" x14ac:dyDescent="0.25">
      <c r="AU1718" s="30" t="s">
        <v>38</v>
      </c>
      <c r="AV1718" s="29">
        <f>_xll.qlInterestRateIndexFixingDate(IborIndex&amp;Tenor,AW1718,Trigger)</f>
        <v>51445</v>
      </c>
      <c r="AW1718" s="29">
        <f>_xll.qlCalendarAdvance(Calendar,AW1717,AU1718,"f",,Trigger)</f>
        <v>51447</v>
      </c>
      <c r="AX1718" s="29">
        <f>_xll.qlInterestRateIndexMaturity(IborIndex&amp;Tenor,AW1718,Trigger)</f>
        <v>51539</v>
      </c>
      <c r="AY1718" s="66">
        <f>_xll.qlIndexFixing($Z$5,AV1718,TRUE,Trigger)</f>
        <v>1.5617141084739102E-2</v>
      </c>
      <c r="AZ1718" s="66">
        <f>_xll.qlIndexFixing($BB$1,AV1718,TRUE,Trigger)</f>
        <v>1.5615965999099006E-2</v>
      </c>
      <c r="BA1718" s="188">
        <f t="shared" si="45"/>
        <v>1.1750856400965376E-2</v>
      </c>
    </row>
    <row r="1719" spans="47:53" ht="11.25" customHeight="1" x14ac:dyDescent="0.25">
      <c r="AU1719" s="30" t="s">
        <v>38</v>
      </c>
      <c r="AV1719" s="29">
        <f>_xll.qlInterestRateIndexFixingDate(IborIndex&amp;Tenor,AW1719,Trigger)</f>
        <v>51452</v>
      </c>
      <c r="AW1719" s="29">
        <f>_xll.qlCalendarAdvance(Calendar,AW1718,AU1719,"f",,Trigger)</f>
        <v>51454</v>
      </c>
      <c r="AX1719" s="29">
        <f>_xll.qlInterestRateIndexMaturity(IborIndex&amp;Tenor,AW1719,Trigger)</f>
        <v>51546</v>
      </c>
      <c r="AY1719" s="66">
        <f>_xll.qlIndexFixing($Z$5,AV1719,TRUE,Trigger)</f>
        <v>1.5615774974828691E-2</v>
      </c>
      <c r="AZ1719" s="66">
        <f>_xll.qlIndexFixing($BB$1,AV1719,TRUE,Trigger)</f>
        <v>1.5614222245788564E-2</v>
      </c>
      <c r="BA1719" s="188">
        <f t="shared" si="45"/>
        <v>1.5527290401270294E-2</v>
      </c>
    </row>
    <row r="1720" spans="47:53" ht="11.25" customHeight="1" x14ac:dyDescent="0.25">
      <c r="AU1720" s="30" t="s">
        <v>38</v>
      </c>
      <c r="AV1720" s="29">
        <f>_xll.qlInterestRateIndexFixingDate(IborIndex&amp;Tenor,AW1720,Trigger)</f>
        <v>51459</v>
      </c>
      <c r="AW1720" s="29">
        <f>_xll.qlCalendarAdvance(Calendar,AW1719,AU1720,"f",,Trigger)</f>
        <v>51461</v>
      </c>
      <c r="AX1720" s="29">
        <f>_xll.qlInterestRateIndexMaturity(IborIndex&amp;Tenor,AW1720,Trigger)</f>
        <v>51553</v>
      </c>
      <c r="AY1720" s="66">
        <f>_xll.qlIndexFixing($Z$5,AV1720,TRUE,Trigger)</f>
        <v>1.5614474217088042E-2</v>
      </c>
      <c r="AZ1720" s="66">
        <f>_xll.qlIndexFixing($BB$1,AV1720,TRUE,Trigger)</f>
        <v>1.561250765547275E-2</v>
      </c>
      <c r="BA1720" s="188">
        <f t="shared" si="45"/>
        <v>1.9665616152915455E-2</v>
      </c>
    </row>
    <row r="1721" spans="47:53" ht="11.25" customHeight="1" x14ac:dyDescent="0.25">
      <c r="AU1721" s="30" t="s">
        <v>38</v>
      </c>
      <c r="AV1721" s="29">
        <f>_xll.qlInterestRateIndexFixingDate(IborIndex&amp;Tenor,AW1721,Trigger)</f>
        <v>51466</v>
      </c>
      <c r="AW1721" s="29">
        <f>_xll.qlCalendarAdvance(Calendar,AW1720,AU1721,"f",,Trigger)</f>
        <v>51468</v>
      </c>
      <c r="AX1721" s="29">
        <f>_xll.qlInterestRateIndexMaturity(IborIndex&amp;Tenor,AW1721,Trigger)</f>
        <v>51560</v>
      </c>
      <c r="AY1721" s="66">
        <f>_xll.qlIndexFixing($Z$5,AV1721,TRUE,Trigger)</f>
        <v>1.5613239022259882E-2</v>
      </c>
      <c r="AZ1721" s="66">
        <f>_xll.qlIndexFixing($BB$1,AV1721,TRUE,Trigger)</f>
        <v>1.5610822228114203E-2</v>
      </c>
      <c r="BA1721" s="188">
        <f t="shared" si="45"/>
        <v>2.4167941456796488E-2</v>
      </c>
    </row>
    <row r="1722" spans="47:53" ht="11.25" customHeight="1" x14ac:dyDescent="0.25">
      <c r="AU1722" s="30" t="s">
        <v>38</v>
      </c>
      <c r="AV1722" s="29">
        <f>_xll.qlInterestRateIndexFixingDate(IborIndex&amp;Tenor,AW1722,Trigger)</f>
        <v>51473</v>
      </c>
      <c r="AW1722" s="29">
        <f>_xll.qlCalendarAdvance(Calendar,AW1721,AU1722,"f",,Trigger)</f>
        <v>51475</v>
      </c>
      <c r="AX1722" s="29">
        <f>_xll.qlInterestRateIndexMaturity(IborIndex&amp;Tenor,AW1722,Trigger)</f>
        <v>51565</v>
      </c>
      <c r="AY1722" s="66">
        <f>_xll.qlIndexFixing($Z$5,AV1722,TRUE,Trigger)</f>
        <v>1.5611536071346244E-2</v>
      </c>
      <c r="AZ1722" s="66">
        <f>_xll.qlIndexFixing($BB$1,AV1722,TRUE,Trigger)</f>
        <v>1.5608715864471101E-2</v>
      </c>
      <c r="BA1722" s="188">
        <f t="shared" si="45"/>
        <v>2.8202068751426168E-2</v>
      </c>
    </row>
    <row r="1723" spans="47:53" ht="11.25" customHeight="1" x14ac:dyDescent="0.25">
      <c r="AU1723" s="30" t="s">
        <v>38</v>
      </c>
      <c r="AV1723" s="29">
        <f>_xll.qlInterestRateIndexFixingDate(IborIndex&amp;Tenor,AW1723,Trigger)</f>
        <v>51480</v>
      </c>
      <c r="AW1723" s="29">
        <f>_xll.qlCalendarAdvance(Calendar,AW1722,AU1723,"f",,Trigger)</f>
        <v>51482</v>
      </c>
      <c r="AX1723" s="29">
        <f>_xll.qlInterestRateIndexMaturity(IborIndex&amp;Tenor,AW1723,Trigger)</f>
        <v>51572</v>
      </c>
      <c r="AY1723" s="66">
        <f>_xll.qlIndexFixing($Z$5,AV1723,TRUE,Trigger)</f>
        <v>1.5610423226423364E-2</v>
      </c>
      <c r="AZ1723" s="66">
        <f>_xll.qlIndexFixing($BB$1,AV1723,TRUE,Trigger)</f>
        <v>1.5607084737959021E-2</v>
      </c>
      <c r="BA1723" s="188">
        <f t="shared" si="45"/>
        <v>3.338488464343925E-2</v>
      </c>
    </row>
    <row r="1724" spans="47:53" ht="11.25" customHeight="1" x14ac:dyDescent="0.25">
      <c r="AU1724" s="30" t="s">
        <v>38</v>
      </c>
      <c r="AV1724" s="29">
        <f>_xll.qlInterestRateIndexFixingDate(IborIndex&amp;Tenor,AW1724,Trigger)</f>
        <v>51487</v>
      </c>
      <c r="AW1724" s="29">
        <f>_xll.qlCalendarAdvance(Calendar,AW1723,AU1724,"f",,Trigger)</f>
        <v>51489</v>
      </c>
      <c r="AX1724" s="29">
        <f>_xll.qlInterestRateIndexMaturity(IborIndex&amp;Tenor,AW1724,Trigger)</f>
        <v>51579</v>
      </c>
      <c r="AY1724" s="66">
        <f>_xll.qlIndexFixing($Z$5,AV1724,TRUE,Trigger)</f>
        <v>1.5609376540817621E-2</v>
      </c>
      <c r="AZ1724" s="66">
        <f>_xll.qlIndexFixing($BB$1,AV1724,TRUE,Trigger)</f>
        <v>1.5605482771759327E-2</v>
      </c>
      <c r="BA1724" s="188">
        <f t="shared" si="45"/>
        <v>3.8937690582940832E-2</v>
      </c>
    </row>
    <row r="1725" spans="47:53" ht="11.25" customHeight="1" x14ac:dyDescent="0.25">
      <c r="AU1725" s="30" t="s">
        <v>38</v>
      </c>
      <c r="AV1725" s="29">
        <f>_xll.qlInterestRateIndexFixingDate(IborIndex&amp;Tenor,AW1725,Trigger)</f>
        <v>51491</v>
      </c>
      <c r="AW1725" s="29">
        <f>_xll.qlCalendarAdvance(Calendar,AW1724,AU1725,"f",,Trigger)</f>
        <v>51497</v>
      </c>
      <c r="AX1725" s="29">
        <f>_xll.qlInterestRateIndexMaturity(IborIndex&amp;Tenor,AW1725,Trigger)</f>
        <v>51587</v>
      </c>
      <c r="AY1725" s="66">
        <f>_xll.qlIndexFixing($Z$5,AV1725,TRUE,Trigger)</f>
        <v>1.5608261610442042E-2</v>
      </c>
      <c r="AZ1725" s="66">
        <f>_xll.qlIndexFixing($BB$1,AV1725,TRUE,Trigger)</f>
        <v>1.5603687659706544E-2</v>
      </c>
      <c r="BA1725" s="188">
        <f t="shared" si="45"/>
        <v>4.5739507354980447E-2</v>
      </c>
    </row>
    <row r="1726" spans="47:53" ht="11.25" customHeight="1" x14ac:dyDescent="0.25">
      <c r="AU1726" s="30" t="s">
        <v>38</v>
      </c>
      <c r="AV1726" s="29">
        <f>_xll.qlInterestRateIndexFixingDate(IborIndex&amp;Tenor,AW1726,Trigger)</f>
        <v>51501</v>
      </c>
      <c r="AW1726" s="29">
        <f>_xll.qlCalendarAdvance(Calendar,AW1725,AU1726,"f",,Trigger)</f>
        <v>51504</v>
      </c>
      <c r="AX1726" s="29">
        <f>_xll.qlInterestRateIndexMaturity(IborIndex&amp;Tenor,AW1726,Trigger)</f>
        <v>51594</v>
      </c>
      <c r="AY1726" s="66">
        <f>_xll.qlIndexFixing($Z$5,AV1726,TRUE,Trigger)</f>
        <v>1.5607357404435973E-2</v>
      </c>
      <c r="AZ1726" s="66">
        <f>_xll.qlIndexFixing($BB$1,AV1726,TRUE,Trigger)</f>
        <v>1.5602148179775455E-2</v>
      </c>
      <c r="BA1726" s="188">
        <f t="shared" si="45"/>
        <v>5.20922466051843E-2</v>
      </c>
    </row>
    <row r="1727" spans="47:53" ht="11.25" customHeight="1" x14ac:dyDescent="0.25">
      <c r="AU1727" s="30" t="s">
        <v>38</v>
      </c>
      <c r="AV1727" s="29">
        <f>_xll.qlInterestRateIndexFixingDate(IborIndex&amp;Tenor,AW1727,Trigger)</f>
        <v>51509</v>
      </c>
      <c r="AW1727" s="29">
        <f>_xll.qlCalendarAdvance(Calendar,AW1726,AU1727,"f",,Trigger)</f>
        <v>51511</v>
      </c>
      <c r="AX1727" s="29">
        <f>_xll.qlInterestRateIndexMaturity(IborIndex&amp;Tenor,AW1727,Trigger)</f>
        <v>51601</v>
      </c>
      <c r="AY1727" s="66">
        <f>_xll.qlIndexFixing($Z$5,AV1727,TRUE,Trigger)</f>
        <v>1.5606520020076786E-2</v>
      </c>
      <c r="AZ1727" s="66">
        <f>_xll.qlIndexFixing($BB$1,AV1727,TRUE,Trigger)</f>
        <v>1.5600637860050171E-2</v>
      </c>
      <c r="BA1727" s="188">
        <f t="shared" si="45"/>
        <v>5.8821600266156793E-2</v>
      </c>
    </row>
    <row r="1728" spans="47:53" ht="11.25" customHeight="1" x14ac:dyDescent="0.25">
      <c r="AU1728" s="30" t="s">
        <v>38</v>
      </c>
      <c r="AV1728" s="29">
        <f>_xll.qlInterestRateIndexFixingDate(IborIndex&amp;Tenor,AW1728,Trigger)</f>
        <v>51516</v>
      </c>
      <c r="AW1728" s="29">
        <f>_xll.qlCalendarAdvance(Calendar,AW1727,AU1728,"f",,Trigger)</f>
        <v>51518</v>
      </c>
      <c r="AX1728" s="29">
        <f>_xll.qlInterestRateIndexMaturity(IborIndex&amp;Tenor,AW1728,Trigger)</f>
        <v>51608</v>
      </c>
      <c r="AY1728" s="66">
        <f>_xll.qlIndexFixing($Z$5,AV1728,TRUE,Trigger)</f>
        <v>1.5605749668112345E-2</v>
      </c>
      <c r="AZ1728" s="66">
        <f>_xll.qlIndexFixing($BB$1,AV1728,TRUE,Trigger)</f>
        <v>1.5599156700495165E-2</v>
      </c>
      <c r="BA1728" s="188">
        <f t="shared" si="45"/>
        <v>6.592967617180534E-2</v>
      </c>
    </row>
    <row r="1729" spans="47:53" ht="11.25" customHeight="1" x14ac:dyDescent="0.25">
      <c r="AU1729" s="30" t="s">
        <v>38</v>
      </c>
      <c r="AV1729" s="29">
        <f>_xll.qlInterestRateIndexFixingDate(IborIndex&amp;Tenor,AW1729,Trigger)</f>
        <v>51523</v>
      </c>
      <c r="AW1729" s="29">
        <f>_xll.qlCalendarAdvance(Calendar,AW1728,AU1729,"f",,Trigger)</f>
        <v>51525</v>
      </c>
      <c r="AX1729" s="29">
        <f>_xll.qlInterestRateIndexMaturity(IborIndex&amp;Tenor,AW1729,Trigger)</f>
        <v>51615</v>
      </c>
      <c r="AY1729" s="66">
        <f>_xll.qlIndexFixing($Z$5,AV1729,TRUE,Trigger)</f>
        <v>1.5605046559294067E-2</v>
      </c>
      <c r="AZ1729" s="66">
        <f>_xll.qlIndexFixing($BB$1,AV1729,TRUE,Trigger)</f>
        <v>1.5597704701082016E-2</v>
      </c>
      <c r="BA1729" s="188">
        <f t="shared" si="45"/>
        <v>7.3418582120510223E-2</v>
      </c>
    </row>
    <row r="1730" spans="47:53" ht="11.25" customHeight="1" x14ac:dyDescent="0.25">
      <c r="AU1730" s="30" t="s">
        <v>38</v>
      </c>
      <c r="AV1730" s="29">
        <f>_xll.qlInterestRateIndexFixingDate(IborIndex&amp;Tenor,AW1730,Trigger)</f>
        <v>51530</v>
      </c>
      <c r="AW1730" s="29">
        <f>_xll.qlCalendarAdvance(Calendar,AW1729,AU1730,"f",,Trigger)</f>
        <v>51532</v>
      </c>
      <c r="AX1730" s="29">
        <f>_xll.qlInterestRateIndexMaturity(IborIndex&amp;Tenor,AW1730,Trigger)</f>
        <v>51621</v>
      </c>
      <c r="AY1730" s="66">
        <f>_xll.qlIndexFixing($Z$5,AV1730,TRUE,Trigger)</f>
        <v>1.5604106021023219E-2</v>
      </c>
      <c r="AZ1730" s="66">
        <f>_xll.qlIndexFixing($BB$1,AV1730,TRUE,Trigger)</f>
        <v>1.5596040687741085E-2</v>
      </c>
      <c r="BA1730" s="188">
        <f t="shared" si="45"/>
        <v>8.0653332821343376E-2</v>
      </c>
    </row>
    <row r="1731" spans="47:53" ht="11.25" customHeight="1" x14ac:dyDescent="0.25">
      <c r="AU1731" s="30" t="s">
        <v>38</v>
      </c>
      <c r="AV1731" s="29">
        <f>_xll.qlInterestRateIndexFixingDate(IborIndex&amp;Tenor,AW1731,Trigger)</f>
        <v>51537</v>
      </c>
      <c r="AW1731" s="29">
        <f>_xll.qlCalendarAdvance(Calendar,AW1730,AU1731,"f",,Trigger)</f>
        <v>51539</v>
      </c>
      <c r="AX1731" s="29">
        <f>_xll.qlInterestRateIndexMaturity(IborIndex&amp;Tenor,AW1731,Trigger)</f>
        <v>51628</v>
      </c>
      <c r="AY1731" s="66">
        <f>_xll.qlIndexFixing($Z$5,AV1731,TRUE,Trigger)</f>
        <v>1.5603533183279238E-2</v>
      </c>
      <c r="AZ1731" s="66">
        <f>_xll.qlIndexFixing($BB$1,AV1731,TRUE,Trigger)</f>
        <v>1.5594644985999937E-2</v>
      </c>
      <c r="BA1731" s="188">
        <f t="shared" ref="BA1731:BA1794" si="46">(AY1731-AZ1731)*10000</f>
        <v>8.8881972793008329E-2</v>
      </c>
    </row>
    <row r="1732" spans="47:53" ht="11.25" customHeight="1" x14ac:dyDescent="0.25">
      <c r="AU1732" s="30" t="s">
        <v>38</v>
      </c>
      <c r="AV1732" s="29">
        <f>_xll.qlInterestRateIndexFixingDate(IborIndex&amp;Tenor,AW1732,Trigger)</f>
        <v>51544</v>
      </c>
      <c r="AW1732" s="29">
        <f>_xll.qlCalendarAdvance(Calendar,AW1731,AU1732,"f",,Trigger)</f>
        <v>51546</v>
      </c>
      <c r="AX1732" s="29">
        <f>_xll.qlInterestRateIndexMaturity(IborIndex&amp;Tenor,AW1732,Trigger)</f>
        <v>51635</v>
      </c>
      <c r="AY1732" s="66">
        <f>_xll.qlIndexFixing($Z$5,AV1732,TRUE,Trigger)</f>
        <v>1.5603028202962799E-2</v>
      </c>
      <c r="AZ1732" s="66">
        <f>_xll.qlIndexFixing($BB$1,AV1732,TRUE,Trigger)</f>
        <v>1.5593278443042941E-2</v>
      </c>
      <c r="BA1732" s="188">
        <f t="shared" si="46"/>
        <v>9.7497599198578117E-2</v>
      </c>
    </row>
    <row r="1733" spans="47:53" ht="11.25" customHeight="1" x14ac:dyDescent="0.25">
      <c r="AU1733" s="30" t="s">
        <v>38</v>
      </c>
      <c r="AV1733" s="29">
        <f>_xll.qlInterestRateIndexFixingDate(IborIndex&amp;Tenor,AW1733,Trigger)</f>
        <v>51551</v>
      </c>
      <c r="AW1733" s="29">
        <f>_xll.qlCalendarAdvance(Calendar,AW1732,AU1733,"f",,Trigger)</f>
        <v>51553</v>
      </c>
      <c r="AX1733" s="29">
        <f>_xll.qlInterestRateIndexMaturity(IborIndex&amp;Tenor,AW1733,Trigger)</f>
        <v>51642</v>
      </c>
      <c r="AY1733" s="66">
        <f>_xll.qlIndexFixing($Z$5,AV1733,TRUE,Trigger)</f>
        <v>1.5602591290826666E-2</v>
      </c>
      <c r="AZ1733" s="66">
        <f>_xll.qlIndexFixing($BB$1,AV1733,TRUE,Trigger)</f>
        <v>1.559194105883956E-2</v>
      </c>
      <c r="BA1733" s="188">
        <f t="shared" si="46"/>
        <v>0.1065023198710581</v>
      </c>
    </row>
    <row r="1734" spans="47:53" ht="11.25" customHeight="1" x14ac:dyDescent="0.25">
      <c r="AU1734" s="30" t="s">
        <v>38</v>
      </c>
      <c r="AV1734" s="29">
        <f>_xll.qlInterestRateIndexFixingDate(IborIndex&amp;Tenor,AW1734,Trigger)</f>
        <v>51558</v>
      </c>
      <c r="AW1734" s="29">
        <f>_xll.qlCalendarAdvance(Calendar,AW1733,AU1734,"f",,Trigger)</f>
        <v>51560</v>
      </c>
      <c r="AX1734" s="29">
        <f>_xll.qlInterestRateIndexMaturity(IborIndex&amp;Tenor,AW1734,Trigger)</f>
        <v>51652</v>
      </c>
      <c r="AY1734" s="66">
        <f>_xll.qlIndexFixing($Z$5,AV1734,TRUE,Trigger)</f>
        <v>1.5603197239391173E-2</v>
      </c>
      <c r="AZ1734" s="66">
        <f>_xll.qlIndexFixing($BB$1,AV1734,TRUE,Trigger)</f>
        <v>1.559138124987478E-2</v>
      </c>
      <c r="BA1734" s="188">
        <f t="shared" si="46"/>
        <v>0.11815989516392525</v>
      </c>
    </row>
    <row r="1735" spans="47:53" ht="11.25" customHeight="1" x14ac:dyDescent="0.25">
      <c r="AU1735" s="30" t="s">
        <v>38</v>
      </c>
      <c r="AV1735" s="29">
        <f>_xll.qlInterestRateIndexFixingDate(IborIndex&amp;Tenor,AW1735,Trigger)</f>
        <v>51565</v>
      </c>
      <c r="AW1735" s="29">
        <f>_xll.qlCalendarAdvance(Calendar,AW1734,AU1735,"f",,Trigger)</f>
        <v>51567</v>
      </c>
      <c r="AX1735" s="29">
        <f>_xll.qlInterestRateIndexMaturity(IborIndex&amp;Tenor,AW1735,Trigger)</f>
        <v>51659</v>
      </c>
      <c r="AY1735" s="66">
        <f>_xll.qlIndexFixing($Z$5,AV1735,TRUE,Trigger)</f>
        <v>1.5602911859971947E-2</v>
      </c>
      <c r="AZ1735" s="66">
        <f>_xll.qlIndexFixing($BB$1,AV1735,TRUE,Trigger)</f>
        <v>1.5590108266326641E-2</v>
      </c>
      <c r="BA1735" s="188">
        <f t="shared" si="46"/>
        <v>0.12803593645305256</v>
      </c>
    </row>
    <row r="1736" spans="47:53" ht="11.25" customHeight="1" x14ac:dyDescent="0.25">
      <c r="AU1736" s="30" t="s">
        <v>38</v>
      </c>
      <c r="AV1736" s="29">
        <f>_xll.qlInterestRateIndexFixingDate(IborIndex&amp;Tenor,AW1736,Trigger)</f>
        <v>51572</v>
      </c>
      <c r="AW1736" s="29">
        <f>_xll.qlCalendarAdvance(Calendar,AW1735,AU1736,"f",,Trigger)</f>
        <v>51574</v>
      </c>
      <c r="AX1736" s="29">
        <f>_xll.qlInterestRateIndexMaturity(IborIndex&amp;Tenor,AW1736,Trigger)</f>
        <v>51666</v>
      </c>
      <c r="AY1736" s="66">
        <f>_xll.qlIndexFixing($Z$5,AV1736,TRUE,Trigger)</f>
        <v>1.5602695235104339E-2</v>
      </c>
      <c r="AZ1736" s="66">
        <f>_xll.qlIndexFixing($BB$1,AV1736,TRUE,Trigger)</f>
        <v>1.558886444523617E-2</v>
      </c>
      <c r="BA1736" s="188">
        <f t="shared" si="46"/>
        <v>0.13830789868168533</v>
      </c>
    </row>
    <row r="1737" spans="47:53" ht="11.25" customHeight="1" x14ac:dyDescent="0.25">
      <c r="AU1737" s="30" t="s">
        <v>38</v>
      </c>
      <c r="AV1737" s="29">
        <f>_xll.qlInterestRateIndexFixingDate(IborIndex&amp;Tenor,AW1737,Trigger)</f>
        <v>51579</v>
      </c>
      <c r="AW1737" s="29">
        <f>_xll.qlCalendarAdvance(Calendar,AW1736,AU1737,"f",,Trigger)</f>
        <v>51581</v>
      </c>
      <c r="AX1737" s="29">
        <f>_xll.qlInterestRateIndexMaturity(IborIndex&amp;Tenor,AW1737,Trigger)</f>
        <v>51673</v>
      </c>
      <c r="AY1737" s="66">
        <f>_xll.qlIndexFixing($Z$5,AV1737,TRUE,Trigger)</f>
        <v>1.5602547575584944E-2</v>
      </c>
      <c r="AZ1737" s="66">
        <f>_xll.qlIndexFixing($BB$1,AV1737,TRUE,Trigger)</f>
        <v>1.5587649786574691E-2</v>
      </c>
      <c r="BA1737" s="188">
        <f t="shared" si="46"/>
        <v>0.14897789010252793</v>
      </c>
    </row>
    <row r="1738" spans="47:53" ht="11.25" customHeight="1" x14ac:dyDescent="0.25">
      <c r="AU1738" s="30" t="s">
        <v>38</v>
      </c>
      <c r="AV1738" s="29">
        <f>_xll.qlInterestRateIndexFixingDate(IborIndex&amp;Tenor,AW1738,Trigger)</f>
        <v>51586</v>
      </c>
      <c r="AW1738" s="29">
        <f>_xll.qlCalendarAdvance(Calendar,AW1737,AU1738,"f",,Trigger)</f>
        <v>51588</v>
      </c>
      <c r="AX1738" s="29">
        <f>_xll.qlInterestRateIndexMaturity(IborIndex&amp;Tenor,AW1738,Trigger)</f>
        <v>51680</v>
      </c>
      <c r="AY1738" s="66">
        <f>_xll.qlIndexFixing($Z$5,AV1738,TRUE,Trigger)</f>
        <v>1.56024690922121E-2</v>
      </c>
      <c r="AZ1738" s="66">
        <f>_xll.qlIndexFixing($BB$1,AV1738,TRUE,Trigger)</f>
        <v>1.558646429031701E-2</v>
      </c>
      <c r="BA1738" s="188">
        <f t="shared" si="46"/>
        <v>0.16004801895090279</v>
      </c>
    </row>
    <row r="1739" spans="47:53" ht="11.25" customHeight="1" x14ac:dyDescent="0.25">
      <c r="AU1739" s="30" t="s">
        <v>38</v>
      </c>
      <c r="AV1739" s="29">
        <f>_xll.qlInterestRateIndexFixingDate(IborIndex&amp;Tenor,AW1739,Trigger)</f>
        <v>51593</v>
      </c>
      <c r="AW1739" s="29">
        <f>_xll.qlCalendarAdvance(Calendar,AW1738,AU1739,"f",,Trigger)</f>
        <v>51595</v>
      </c>
      <c r="AX1739" s="29">
        <f>_xll.qlInterestRateIndexMaturity(IborIndex&amp;Tenor,AW1739,Trigger)</f>
        <v>51686</v>
      </c>
      <c r="AY1739" s="66">
        <f>_xll.qlIndexFixing($Z$5,AV1739,TRUE,Trigger)</f>
        <v>1.5602109859309104E-2</v>
      </c>
      <c r="AZ1739" s="66">
        <f>_xll.qlIndexFixing($BB$1,AV1739,TRUE,Trigger)</f>
        <v>1.5585048131510609E-2</v>
      </c>
      <c r="BA1739" s="188">
        <f t="shared" si="46"/>
        <v>0.17061727798495588</v>
      </c>
    </row>
    <row r="1740" spans="47:53" ht="11.25" customHeight="1" x14ac:dyDescent="0.25">
      <c r="AU1740" s="30" t="s">
        <v>38</v>
      </c>
      <c r="AV1740" s="29">
        <f>_xll.qlInterestRateIndexFixingDate(IborIndex&amp;Tenor,AW1740,Trigger)</f>
        <v>51600</v>
      </c>
      <c r="AW1740" s="29">
        <f>_xll.qlCalendarAdvance(Calendar,AW1739,AU1740,"f",,Trigger)</f>
        <v>51602</v>
      </c>
      <c r="AX1740" s="29">
        <f>_xll.qlInterestRateIndexMaturity(IborIndex&amp;Tenor,AW1740,Trigger)</f>
        <v>51693</v>
      </c>
      <c r="AY1740" s="66">
        <f>_xll.qlIndexFixing($Z$5,AV1740,TRUE,Trigger)</f>
        <v>1.5602165347180105E-2</v>
      </c>
      <c r="AZ1740" s="66">
        <f>_xll.qlIndexFixing($BB$1,AV1740,TRUE,Trigger)</f>
        <v>1.558391892574611E-2</v>
      </c>
      <c r="BA1740" s="188">
        <f t="shared" si="46"/>
        <v>0.1824642143399488</v>
      </c>
    </row>
    <row r="1741" spans="47:53" ht="11.25" customHeight="1" x14ac:dyDescent="0.25">
      <c r="AU1741" s="30" t="s">
        <v>38</v>
      </c>
      <c r="AV1741" s="29">
        <f>_xll.qlInterestRateIndexFixingDate(IborIndex&amp;Tenor,AW1741,Trigger)</f>
        <v>51607</v>
      </c>
      <c r="AW1741" s="29">
        <f>_xll.qlCalendarAdvance(Calendar,AW1740,AU1741,"f",,Trigger)</f>
        <v>51609</v>
      </c>
      <c r="AX1741" s="29">
        <f>_xll.qlInterestRateIndexMaturity(IborIndex&amp;Tenor,AW1741,Trigger)</f>
        <v>51700</v>
      </c>
      <c r="AY1741" s="66">
        <f>_xll.qlIndexFixing($Z$5,AV1741,TRUE,Trigger)</f>
        <v>1.5602290625543613E-2</v>
      </c>
      <c r="AZ1741" s="66">
        <f>_xll.qlIndexFixing($BB$1,AV1741,TRUE,Trigger)</f>
        <v>1.5582818881043748E-2</v>
      </c>
      <c r="BA1741" s="188">
        <f t="shared" si="46"/>
        <v>0.19471744499864607</v>
      </c>
    </row>
    <row r="1742" spans="47:53" ht="11.25" customHeight="1" x14ac:dyDescent="0.25">
      <c r="AU1742" s="30" t="s">
        <v>38</v>
      </c>
      <c r="AV1742" s="29">
        <f>_xll.qlInterestRateIndexFixingDate(IborIndex&amp;Tenor,AW1742,Trigger)</f>
        <v>51614</v>
      </c>
      <c r="AW1742" s="29">
        <f>_xll.qlCalendarAdvance(Calendar,AW1741,AU1742,"f",,Trigger)</f>
        <v>51616</v>
      </c>
      <c r="AX1742" s="29">
        <f>_xll.qlInterestRateIndexMaturity(IborIndex&amp;Tenor,AW1742,Trigger)</f>
        <v>51707</v>
      </c>
      <c r="AY1742" s="66">
        <f>_xll.qlIndexFixing($Z$5,AV1742,TRUE,Trigger)</f>
        <v>1.5602485905203309E-2</v>
      </c>
      <c r="AZ1742" s="66">
        <f>_xll.qlIndexFixing($BB$1,AV1742,TRUE,Trigger)</f>
        <v>1.5581747997381561E-2</v>
      </c>
      <c r="BA1742" s="188">
        <f t="shared" si="46"/>
        <v>0.20737907821748169</v>
      </c>
    </row>
    <row r="1743" spans="47:53" ht="11.25" customHeight="1" x14ac:dyDescent="0.25">
      <c r="AU1743" s="30" t="s">
        <v>38</v>
      </c>
      <c r="AV1743" s="29">
        <f>_xll.qlInterestRateIndexFixingDate(IborIndex&amp;Tenor,AW1743,Trigger)</f>
        <v>51620</v>
      </c>
      <c r="AW1743" s="29">
        <f>_xll.qlCalendarAdvance(Calendar,AW1742,AU1743,"f",,Trigger)</f>
        <v>51623</v>
      </c>
      <c r="AX1743" s="29">
        <f>_xll.qlInterestRateIndexMaturity(IborIndex&amp;Tenor,AW1743,Trigger)</f>
        <v>51715</v>
      </c>
      <c r="AY1743" s="66">
        <f>_xll.qlIndexFixing($Z$5,AV1743,TRUE,Trigger)</f>
        <v>1.5603121695806741E-2</v>
      </c>
      <c r="AZ1743" s="66">
        <f>_xll.qlIndexFixing($BB$1,AV1743,TRUE,Trigger)</f>
        <v>1.5580974244165406E-2</v>
      </c>
      <c r="BA1743" s="188">
        <f t="shared" si="46"/>
        <v>0.2214745164133558</v>
      </c>
    </row>
    <row r="1744" spans="47:53" ht="11.25" customHeight="1" x14ac:dyDescent="0.25">
      <c r="AU1744" s="30" t="s">
        <v>38</v>
      </c>
      <c r="AV1744" s="29">
        <f>_xll.qlInterestRateIndexFixingDate(IborIndex&amp;Tenor,AW1744,Trigger)</f>
        <v>51628</v>
      </c>
      <c r="AW1744" s="29">
        <f>_xll.qlCalendarAdvance(Calendar,AW1743,AU1744,"f",,Trigger)</f>
        <v>51630</v>
      </c>
      <c r="AX1744" s="29">
        <f>_xll.qlInterestRateIndexMaturity(IborIndex&amp;Tenor,AW1744,Trigger)</f>
        <v>51722</v>
      </c>
      <c r="AY1744" s="66">
        <f>_xll.qlIndexFixing($Z$5,AV1744,TRUE,Trigger)</f>
        <v>1.560346269631631E-2</v>
      </c>
      <c r="AZ1744" s="66">
        <f>_xll.qlIndexFixing($BB$1,AV1744,TRUE,Trigger)</f>
        <v>1.55799637217918E-2</v>
      </c>
      <c r="BA1744" s="188">
        <f t="shared" si="46"/>
        <v>0.23498974524509969</v>
      </c>
    </row>
    <row r="1745" spans="47:53" ht="11.25" customHeight="1" x14ac:dyDescent="0.25">
      <c r="AU1745" s="30" t="s">
        <v>38</v>
      </c>
      <c r="AV1745" s="29">
        <f>_xll.qlInterestRateIndexFixingDate(IborIndex&amp;Tenor,AW1745,Trigger)</f>
        <v>51635</v>
      </c>
      <c r="AW1745" s="29">
        <f>_xll.qlCalendarAdvance(Calendar,AW1744,AU1745,"f",,Trigger)</f>
        <v>51637</v>
      </c>
      <c r="AX1745" s="29">
        <f>_xll.qlInterestRateIndexMaturity(IborIndex&amp;Tenor,AW1745,Trigger)</f>
        <v>51729</v>
      </c>
      <c r="AY1745" s="66">
        <f>_xll.qlIndexFixing($Z$5,AV1745,TRUE,Trigger)</f>
        <v>1.5603874348674598E-2</v>
      </c>
      <c r="AZ1745" s="66">
        <f>_xll.qlIndexFixing($BB$1,AV1745,TRUE,Trigger)</f>
        <v>1.5578982361649955E-2</v>
      </c>
      <c r="BA1745" s="188">
        <f t="shared" si="46"/>
        <v>0.24891987024643417</v>
      </c>
    </row>
    <row r="1746" spans="47:53" ht="11.25" customHeight="1" x14ac:dyDescent="0.25">
      <c r="AU1746" s="30" t="s">
        <v>38</v>
      </c>
      <c r="AV1746" s="29">
        <f>_xll.qlInterestRateIndexFixingDate(IborIndex&amp;Tenor,AW1746,Trigger)</f>
        <v>51642</v>
      </c>
      <c r="AW1746" s="29">
        <f>_xll.qlCalendarAdvance(Calendar,AW1745,AU1746,"f",,Trigger)</f>
        <v>51644</v>
      </c>
      <c r="AX1746" s="29">
        <f>_xll.qlInterestRateIndexMaturity(IborIndex&amp;Tenor,AW1746,Trigger)</f>
        <v>51736</v>
      </c>
      <c r="AY1746" s="66">
        <f>_xll.qlIndexFixing($Z$5,AV1746,TRUE,Trigger)</f>
        <v>1.560435686371122E-2</v>
      </c>
      <c r="AZ1746" s="66">
        <f>_xll.qlIndexFixing($BB$1,AV1746,TRUE,Trigger)</f>
        <v>1.5578030163718148E-2</v>
      </c>
      <c r="BA1746" s="188">
        <f t="shared" si="46"/>
        <v>0.26326699993072311</v>
      </c>
    </row>
    <row r="1747" spans="47:53" ht="11.25" customHeight="1" x14ac:dyDescent="0.25">
      <c r="AU1747" s="30" t="s">
        <v>38</v>
      </c>
      <c r="AV1747" s="29">
        <f>_xll.qlInterestRateIndexFixingDate(IborIndex&amp;Tenor,AW1747,Trigger)</f>
        <v>51649</v>
      </c>
      <c r="AW1747" s="29">
        <f>_xll.qlCalendarAdvance(Calendar,AW1746,AU1747,"f",,Trigger)</f>
        <v>51651</v>
      </c>
      <c r="AX1747" s="29">
        <f>_xll.qlInterestRateIndexMaturity(IborIndex&amp;Tenor,AW1747,Trigger)</f>
        <v>51743</v>
      </c>
      <c r="AY1747" s="66">
        <f>_xll.qlIndexFixing($Z$5,AV1747,TRUE,Trigger)</f>
        <v>1.5604910452258397E-2</v>
      </c>
      <c r="AZ1747" s="66">
        <f>_xll.qlIndexFixing($BB$1,AV1747,TRUE,Trigger)</f>
        <v>1.5577107127974657E-2</v>
      </c>
      <c r="BA1747" s="188">
        <f t="shared" si="46"/>
        <v>0.27803324283740338</v>
      </c>
    </row>
    <row r="1748" spans="47:53" ht="11.25" customHeight="1" x14ac:dyDescent="0.25">
      <c r="AU1748" s="30" t="s">
        <v>38</v>
      </c>
      <c r="AV1748" s="29">
        <f>_xll.qlInterestRateIndexFixingDate(IborIndex&amp;Tenor,AW1748,Trigger)</f>
        <v>51656</v>
      </c>
      <c r="AW1748" s="29">
        <f>_xll.qlCalendarAdvance(Calendar,AW1747,AU1748,"f",,Trigger)</f>
        <v>51658</v>
      </c>
      <c r="AX1748" s="29">
        <f>_xll.qlInterestRateIndexMaturity(IborIndex&amp;Tenor,AW1748,Trigger)</f>
        <v>51750</v>
      </c>
      <c r="AY1748" s="66">
        <f>_xll.qlIndexFixing($Z$5,AV1748,TRUE,Trigger)</f>
        <v>1.5605510545284971E-2</v>
      </c>
      <c r="AZ1748" s="66">
        <f>_xll.qlIndexFixing($BB$1,AV1748,TRUE,Trigger)</f>
        <v>1.5576213254399498E-2</v>
      </c>
      <c r="BA1748" s="188">
        <f t="shared" si="46"/>
        <v>0.29297290885473004</v>
      </c>
    </row>
    <row r="1749" spans="47:53" ht="11.25" customHeight="1" x14ac:dyDescent="0.25">
      <c r="AU1749" s="30" t="s">
        <v>38</v>
      </c>
      <c r="AV1749" s="29">
        <f>_xll.qlInterestRateIndexFixingDate(IborIndex&amp;Tenor,AW1749,Trigger)</f>
        <v>51663</v>
      </c>
      <c r="AW1749" s="29">
        <f>_xll.qlCalendarAdvance(Calendar,AW1748,AU1749,"f",,Trigger)</f>
        <v>51665</v>
      </c>
      <c r="AX1749" s="29">
        <f>_xll.qlInterestRateIndexMaturity(IborIndex&amp;Tenor,AW1749,Trigger)</f>
        <v>51757</v>
      </c>
      <c r="AY1749" s="66">
        <f>_xll.qlIndexFixing($Z$5,AV1749,TRUE,Trigger)</f>
        <v>1.5606043380476593E-2</v>
      </c>
      <c r="AZ1749" s="66">
        <f>_xll.qlIndexFixing($BB$1,AV1749,TRUE,Trigger)</f>
        <v>1.557534854297182E-2</v>
      </c>
      <c r="BA1749" s="188">
        <f t="shared" si="46"/>
        <v>0.30694837504773376</v>
      </c>
    </row>
    <row r="1750" spans="47:53" ht="11.25" customHeight="1" x14ac:dyDescent="0.25">
      <c r="AU1750" s="30" t="s">
        <v>38</v>
      </c>
      <c r="AV1750" s="29">
        <f>_xll.qlInterestRateIndexFixingDate(IborIndex&amp;Tenor,AW1750,Trigger)</f>
        <v>51670</v>
      </c>
      <c r="AW1750" s="29">
        <f>_xll.qlCalendarAdvance(Calendar,AW1749,AU1750,"f",,Trigger)</f>
        <v>51672</v>
      </c>
      <c r="AX1750" s="29">
        <f>_xll.qlInterestRateIndexMaturity(IborIndex&amp;Tenor,AW1750,Trigger)</f>
        <v>51764</v>
      </c>
      <c r="AY1750" s="66">
        <f>_xll.qlIndexFixing($Z$5,AV1750,TRUE,Trigger)</f>
        <v>1.5606493071795558E-2</v>
      </c>
      <c r="AZ1750" s="66">
        <f>_xll.qlIndexFixing($BB$1,AV1750,TRUE,Trigger)</f>
        <v>1.5574512993672504E-2</v>
      </c>
      <c r="BA1750" s="188">
        <f t="shared" si="46"/>
        <v>0.31980078123054062</v>
      </c>
    </row>
    <row r="1751" spans="47:53" ht="11.25" customHeight="1" x14ac:dyDescent="0.25">
      <c r="AU1751" s="30" t="s">
        <v>38</v>
      </c>
      <c r="AV1751" s="29">
        <f>_xll.qlInterestRateIndexFixingDate(IborIndex&amp;Tenor,AW1751,Trigger)</f>
        <v>51677</v>
      </c>
      <c r="AW1751" s="29">
        <f>_xll.qlCalendarAdvance(Calendar,AW1750,AU1751,"f",,Trigger)</f>
        <v>51679</v>
      </c>
      <c r="AX1751" s="29">
        <f>_xll.qlInterestRateIndexMaturity(IborIndex&amp;Tenor,AW1751,Trigger)</f>
        <v>51771</v>
      </c>
      <c r="AY1751" s="66">
        <f>_xll.qlIndexFixing($Z$5,AV1751,TRUE,Trigger)</f>
        <v>1.5606857598349717E-2</v>
      </c>
      <c r="AZ1751" s="66">
        <f>_xll.qlIndexFixing($BB$1,AV1751,TRUE,Trigger)</f>
        <v>1.5573706606484177E-2</v>
      </c>
      <c r="BA1751" s="188">
        <f t="shared" si="46"/>
        <v>0.33150991865540241</v>
      </c>
    </row>
    <row r="1752" spans="47:53" ht="11.25" customHeight="1" x14ac:dyDescent="0.25">
      <c r="AU1752" s="30" t="s">
        <v>38</v>
      </c>
      <c r="AV1752" s="29">
        <f>_xll.qlInterestRateIndexFixingDate(IborIndex&amp;Tenor,AW1752,Trigger)</f>
        <v>51684</v>
      </c>
      <c r="AW1752" s="29">
        <f>_xll.qlCalendarAdvance(Calendar,AW1751,AU1752,"f",,Trigger)</f>
        <v>51686</v>
      </c>
      <c r="AX1752" s="29">
        <f>_xll.qlInterestRateIndexMaturity(IborIndex&amp;Tenor,AW1752,Trigger)</f>
        <v>51778</v>
      </c>
      <c r="AY1752" s="66">
        <f>_xll.qlIndexFixing($Z$5,AV1752,TRUE,Trigger)</f>
        <v>1.5607134933700055E-2</v>
      </c>
      <c r="AZ1752" s="66">
        <f>_xll.qlIndexFixing($BB$1,AV1752,TRUE,Trigger)</f>
        <v>1.5572929381389459E-2</v>
      </c>
      <c r="BA1752" s="188">
        <f t="shared" si="46"/>
        <v>0.34205552310595522</v>
      </c>
    </row>
    <row r="1753" spans="47:53" ht="11.25" customHeight="1" x14ac:dyDescent="0.25">
      <c r="AU1753" s="30" t="s">
        <v>38</v>
      </c>
      <c r="AV1753" s="29">
        <f>_xll.qlInterestRateIndexFixingDate(IborIndex&amp;Tenor,AW1753,Trigger)</f>
        <v>51691</v>
      </c>
      <c r="AW1753" s="29">
        <f>_xll.qlCalendarAdvance(Calendar,AW1752,AU1753,"f",,Trigger)</f>
        <v>51693</v>
      </c>
      <c r="AX1753" s="29">
        <f>_xll.qlInterestRateIndexMaturity(IborIndex&amp;Tenor,AW1753,Trigger)</f>
        <v>51785</v>
      </c>
      <c r="AY1753" s="66">
        <f>_xll.qlIndexFixing($Z$5,AV1753,TRUE,Trigger)</f>
        <v>1.560732304584939E-2</v>
      </c>
      <c r="AZ1753" s="66">
        <f>_xll.qlIndexFixing($BB$1,AV1753,TRUE,Trigger)</f>
        <v>1.5572181318367496E-2</v>
      </c>
      <c r="BA1753" s="188">
        <f t="shared" si="46"/>
        <v>0.3514172748189312</v>
      </c>
    </row>
    <row r="1754" spans="47:53" ht="11.25" customHeight="1" x14ac:dyDescent="0.25">
      <c r="AU1754" s="30" t="s">
        <v>38</v>
      </c>
      <c r="AV1754" s="29">
        <f>_xll.qlInterestRateIndexFixingDate(IborIndex&amp;Tenor,AW1754,Trigger)</f>
        <v>51698</v>
      </c>
      <c r="AW1754" s="29">
        <f>_xll.qlCalendarAdvance(Calendar,AW1753,AU1754,"f",,Trigger)</f>
        <v>51700</v>
      </c>
      <c r="AX1754" s="29">
        <f>_xll.qlInterestRateIndexMaturity(IborIndex&amp;Tenor,AW1754,Trigger)</f>
        <v>51792</v>
      </c>
      <c r="AY1754" s="66">
        <f>_xll.qlIndexFixing($Z$5,AV1754,TRUE,Trigger)</f>
        <v>1.5607419897248464E-2</v>
      </c>
      <c r="AZ1754" s="66">
        <f>_xll.qlIndexFixing($BB$1,AV1754,TRUE,Trigger)</f>
        <v>1.5571462417405259E-2</v>
      </c>
      <c r="BA1754" s="188">
        <f t="shared" si="46"/>
        <v>0.35957479843204754</v>
      </c>
    </row>
    <row r="1755" spans="47:53" ht="11.25" customHeight="1" x14ac:dyDescent="0.25">
      <c r="AU1755" s="30" t="s">
        <v>38</v>
      </c>
      <c r="AV1755" s="29">
        <f>_xll.qlInterestRateIndexFixingDate(IborIndex&amp;Tenor,AW1755,Trigger)</f>
        <v>51705</v>
      </c>
      <c r="AW1755" s="29">
        <f>_xll.qlCalendarAdvance(Calendar,AW1754,AU1755,"f",,Trigger)</f>
        <v>51707</v>
      </c>
      <c r="AX1755" s="29">
        <f>_xll.qlInterestRateIndexMaturity(IborIndex&amp;Tenor,AW1755,Trigger)</f>
        <v>51799</v>
      </c>
      <c r="AY1755" s="66">
        <f>_xll.qlIndexFixing($Z$5,AV1755,TRUE,Trigger)</f>
        <v>1.5607423444797675E-2</v>
      </c>
      <c r="AZ1755" s="66">
        <f>_xll.qlIndexFixing($BB$1,AV1755,TRUE,Trigger)</f>
        <v>1.5570772678484498E-2</v>
      </c>
      <c r="BA1755" s="188">
        <f t="shared" si="46"/>
        <v>0.3665076631317703</v>
      </c>
    </row>
    <row r="1756" spans="47:53" ht="11.25" customHeight="1" x14ac:dyDescent="0.25">
      <c r="AU1756" s="30" t="s">
        <v>38</v>
      </c>
      <c r="AV1756" s="29">
        <f>_xll.qlInterestRateIndexFixingDate(IborIndex&amp;Tenor,AW1756,Trigger)</f>
        <v>51712</v>
      </c>
      <c r="AW1756" s="29">
        <f>_xll.qlCalendarAdvance(Calendar,AW1755,AU1756,"f",,Trigger)</f>
        <v>51714</v>
      </c>
      <c r="AX1756" s="29">
        <f>_xll.qlInterestRateIndexMaturity(IborIndex&amp;Tenor,AW1756,Trigger)</f>
        <v>51806</v>
      </c>
      <c r="AY1756" s="66">
        <f>_xll.qlIndexFixing($Z$5,AV1756,TRUE,Trigger)</f>
        <v>1.5607331639841864E-2</v>
      </c>
      <c r="AZ1756" s="66">
        <f>_xll.qlIndexFixing($BB$1,AV1756,TRUE,Trigger)</f>
        <v>1.5570112101590443E-2</v>
      </c>
      <c r="BA1756" s="188">
        <f t="shared" si="46"/>
        <v>0.37219538251420659</v>
      </c>
    </row>
    <row r="1757" spans="47:53" ht="11.25" customHeight="1" x14ac:dyDescent="0.25">
      <c r="AU1757" s="30" t="s">
        <v>38</v>
      </c>
      <c r="AV1757" s="29">
        <f>_xll.qlInterestRateIndexFixingDate(IborIndex&amp;Tenor,AW1757,Trigger)</f>
        <v>51719</v>
      </c>
      <c r="AW1757" s="29">
        <f>_xll.qlCalendarAdvance(Calendar,AW1756,AU1757,"f",,Trigger)</f>
        <v>51721</v>
      </c>
      <c r="AX1757" s="29">
        <f>_xll.qlInterestRateIndexMaturity(IborIndex&amp;Tenor,AW1757,Trigger)</f>
        <v>51813</v>
      </c>
      <c r="AY1757" s="66">
        <f>_xll.qlIndexFixing($Z$5,AV1757,TRUE,Trigger)</f>
        <v>1.5607142428177267E-2</v>
      </c>
      <c r="AZ1757" s="66">
        <f>_xll.qlIndexFixing($BB$1,AV1757,TRUE,Trigger)</f>
        <v>1.5569480686709193E-2</v>
      </c>
      <c r="BA1757" s="188">
        <f t="shared" si="46"/>
        <v>0.37661741468074039</v>
      </c>
    </row>
    <row r="1758" spans="47:53" ht="11.25" customHeight="1" x14ac:dyDescent="0.25">
      <c r="AU1758" s="30" t="s">
        <v>38</v>
      </c>
      <c r="AV1758" s="29">
        <f>_xll.qlInterestRateIndexFixingDate(IborIndex&amp;Tenor,AW1758,Trigger)</f>
        <v>51726</v>
      </c>
      <c r="AW1758" s="29">
        <f>_xll.qlCalendarAdvance(Calendar,AW1757,AU1758,"f",,Trigger)</f>
        <v>51728</v>
      </c>
      <c r="AX1758" s="29">
        <f>_xll.qlInterestRateIndexMaturity(IborIndex&amp;Tenor,AW1758,Trigger)</f>
        <v>51820</v>
      </c>
      <c r="AY1758" s="66">
        <f>_xll.qlIndexFixing($Z$5,AV1758,TRUE,Trigger)</f>
        <v>1.5606853750049778E-2</v>
      </c>
      <c r="AZ1758" s="66">
        <f>_xll.qlIndexFixing($BB$1,AV1758,TRUE,Trigger)</f>
        <v>1.5568878433825978E-2</v>
      </c>
      <c r="BA1758" s="188">
        <f t="shared" si="46"/>
        <v>0.37975316223799738</v>
      </c>
    </row>
    <row r="1759" spans="47:53" ht="11.25" customHeight="1" x14ac:dyDescent="0.25">
      <c r="AU1759" s="30" t="s">
        <v>38</v>
      </c>
      <c r="AV1759" s="29">
        <f>_xll.qlInterestRateIndexFixingDate(IborIndex&amp;Tenor,AW1759,Trigger)</f>
        <v>51733</v>
      </c>
      <c r="AW1759" s="29">
        <f>_xll.qlCalendarAdvance(Calendar,AW1758,AU1759,"f",,Trigger)</f>
        <v>51735</v>
      </c>
      <c r="AX1759" s="29">
        <f>_xll.qlInterestRateIndexMaturity(IborIndex&amp;Tenor,AW1759,Trigger)</f>
        <v>51827</v>
      </c>
      <c r="AY1759" s="66">
        <f>_xll.qlIndexFixing($Z$5,AV1759,TRUE,Trigger)</f>
        <v>1.560646354015234E-2</v>
      </c>
      <c r="AZ1759" s="66">
        <f>_xll.qlIndexFixing($BB$1,AV1759,TRUE,Trigger)</f>
        <v>1.5568305342928631E-2</v>
      </c>
      <c r="BA1759" s="188">
        <f t="shared" si="46"/>
        <v>0.38158197223709528</v>
      </c>
    </row>
    <row r="1760" spans="47:53" ht="11.25" customHeight="1" x14ac:dyDescent="0.25">
      <c r="AU1760" s="30" t="s">
        <v>38</v>
      </c>
      <c r="AV1760" s="29">
        <f>_xll.qlInterestRateIndexFixingDate(IborIndex&amp;Tenor,AW1760,Trigger)</f>
        <v>51740</v>
      </c>
      <c r="AW1760" s="29">
        <f>_xll.qlCalendarAdvance(Calendar,AW1759,AU1760,"f",,Trigger)</f>
        <v>51742</v>
      </c>
      <c r="AX1760" s="29">
        <f>_xll.qlInterestRateIndexMaturity(IborIndex&amp;Tenor,AW1760,Trigger)</f>
        <v>51834</v>
      </c>
      <c r="AY1760" s="66">
        <f>_xll.qlIndexFixing($Z$5,AV1760,TRUE,Trigger)</f>
        <v>1.5605969727628425E-2</v>
      </c>
      <c r="AZ1760" s="66">
        <f>_xll.qlIndexFixing($BB$1,AV1760,TRUE,Trigger)</f>
        <v>1.5567761414002384E-2</v>
      </c>
      <c r="BA1760" s="188">
        <f t="shared" si="46"/>
        <v>0.38208313626041446</v>
      </c>
    </row>
    <row r="1761" spans="47:53" ht="11.25" customHeight="1" x14ac:dyDescent="0.25">
      <c r="AU1761" s="30" t="s">
        <v>38</v>
      </c>
      <c r="AV1761" s="29">
        <f>_xll.qlInterestRateIndexFixingDate(IborIndex&amp;Tenor,AW1761,Trigger)</f>
        <v>51747</v>
      </c>
      <c r="AW1761" s="29">
        <f>_xll.qlCalendarAdvance(Calendar,AW1760,AU1761,"f",,Trigger)</f>
        <v>51749</v>
      </c>
      <c r="AX1761" s="29">
        <f>_xll.qlInterestRateIndexMaturity(IborIndex&amp;Tenor,AW1761,Trigger)</f>
        <v>51840</v>
      </c>
      <c r="AY1761" s="66">
        <f>_xll.qlIndexFixing($Z$5,AV1761,TRUE,Trigger)</f>
        <v>1.5605081563943562E-2</v>
      </c>
      <c r="AZ1761" s="66">
        <f>_xll.qlIndexFixing($BB$1,AV1761,TRUE,Trigger)</f>
        <v>1.5566941777817754E-2</v>
      </c>
      <c r="BA1761" s="188">
        <f t="shared" si="46"/>
        <v>0.38139786125808084</v>
      </c>
    </row>
    <row r="1762" spans="47:53" ht="11.25" customHeight="1" x14ac:dyDescent="0.25">
      <c r="AU1762" s="30" t="s">
        <v>38</v>
      </c>
      <c r="AV1762" s="29">
        <f>_xll.qlInterestRateIndexFixingDate(IborIndex&amp;Tenor,AW1762,Trigger)</f>
        <v>51754</v>
      </c>
      <c r="AW1762" s="29">
        <f>_xll.qlCalendarAdvance(Calendar,AW1761,AU1762,"f",,Trigger)</f>
        <v>51756</v>
      </c>
      <c r="AX1762" s="29">
        <f>_xll.qlInterestRateIndexMaturity(IborIndex&amp;Tenor,AW1762,Trigger)</f>
        <v>51847</v>
      </c>
      <c r="AY1762" s="66">
        <f>_xll.qlIndexFixing($Z$5,AV1762,TRUE,Trigger)</f>
        <v>1.5604512721503157E-2</v>
      </c>
      <c r="AZ1762" s="66">
        <f>_xll.qlIndexFixing($BB$1,AV1762,TRUE,Trigger)</f>
        <v>1.5566454110850727E-2</v>
      </c>
      <c r="BA1762" s="188">
        <f t="shared" si="46"/>
        <v>0.38058610652430203</v>
      </c>
    </row>
    <row r="1763" spans="47:53" ht="11.25" customHeight="1" x14ac:dyDescent="0.25">
      <c r="AU1763" s="30" t="s">
        <v>38</v>
      </c>
      <c r="AV1763" s="29">
        <f>_xll.qlInterestRateIndexFixingDate(IborIndex&amp;Tenor,AW1763,Trigger)</f>
        <v>51761</v>
      </c>
      <c r="AW1763" s="29">
        <f>_xll.qlCalendarAdvance(Calendar,AW1762,AU1763,"f",,Trigger)</f>
        <v>51763</v>
      </c>
      <c r="AX1763" s="29">
        <f>_xll.qlInterestRateIndexMaturity(IborIndex&amp;Tenor,AW1763,Trigger)</f>
        <v>51854</v>
      </c>
      <c r="AY1763" s="66">
        <f>_xll.qlIndexFixing($Z$5,AV1763,TRUE,Trigger)</f>
        <v>1.5603988550155951E-2</v>
      </c>
      <c r="AZ1763" s="66">
        <f>_xll.qlIndexFixing($BB$1,AV1763,TRUE,Trigger)</f>
        <v>1.5565995604561966E-2</v>
      </c>
      <c r="BA1763" s="188">
        <f t="shared" si="46"/>
        <v>0.37992945593985639</v>
      </c>
    </row>
    <row r="1764" spans="47:53" ht="11.25" customHeight="1" x14ac:dyDescent="0.25">
      <c r="AU1764" s="30" t="s">
        <v>38</v>
      </c>
      <c r="AV1764" s="29">
        <f>_xll.qlInterestRateIndexFixingDate(IborIndex&amp;Tenor,AW1764,Trigger)</f>
        <v>51768</v>
      </c>
      <c r="AW1764" s="29">
        <f>_xll.qlCalendarAdvance(Calendar,AW1763,AU1764,"f",,Trigger)</f>
        <v>51770</v>
      </c>
      <c r="AX1764" s="29">
        <f>_xll.qlInterestRateIndexMaturity(IborIndex&amp;Tenor,AW1764,Trigger)</f>
        <v>51862</v>
      </c>
      <c r="AY1764" s="66">
        <f>_xll.qlIndexFixing($Z$5,AV1764,TRUE,Trigger)</f>
        <v>1.5603821373611132E-2</v>
      </c>
      <c r="AZ1764" s="66">
        <f>_xll.qlIndexFixing($BB$1,AV1764,TRUE,Trigger)</f>
        <v>1.5565877317783344E-2</v>
      </c>
      <c r="BA1764" s="188">
        <f t="shared" si="46"/>
        <v>0.37944055827788398</v>
      </c>
    </row>
    <row r="1765" spans="47:53" ht="11.25" customHeight="1" x14ac:dyDescent="0.25">
      <c r="AU1765" s="30" t="s">
        <v>38</v>
      </c>
      <c r="AV1765" s="29">
        <f>_xll.qlInterestRateIndexFixingDate(IborIndex&amp;Tenor,AW1765,Trigger)</f>
        <v>51775</v>
      </c>
      <c r="AW1765" s="29">
        <f>_xll.qlCalendarAdvance(Calendar,AW1764,AU1765,"f",,Trigger)</f>
        <v>51777</v>
      </c>
      <c r="AX1765" s="29">
        <f>_xll.qlInterestRateIndexMaturity(IborIndex&amp;Tenor,AW1765,Trigger)</f>
        <v>51869</v>
      </c>
      <c r="AY1765" s="66">
        <f>_xll.qlIndexFixing($Z$5,AV1765,TRUE,Trigger)</f>
        <v>1.5603390176159474E-2</v>
      </c>
      <c r="AZ1765" s="66">
        <f>_xll.qlIndexFixing($BB$1,AV1765,TRUE,Trigger)</f>
        <v>1.5565479198548372E-2</v>
      </c>
      <c r="BA1765" s="188">
        <f t="shared" si="46"/>
        <v>0.3791097761110182</v>
      </c>
    </row>
    <row r="1766" spans="47:53" ht="11.25" customHeight="1" x14ac:dyDescent="0.25">
      <c r="AU1766" s="30" t="s">
        <v>38</v>
      </c>
      <c r="AV1766" s="29">
        <f>_xll.qlInterestRateIndexFixingDate(IborIndex&amp;Tenor,AW1766,Trigger)</f>
        <v>51782</v>
      </c>
      <c r="AW1766" s="29">
        <f>_xll.qlCalendarAdvance(Calendar,AW1765,AU1766,"f",,Trigger)</f>
        <v>51784</v>
      </c>
      <c r="AX1766" s="29">
        <f>_xll.qlInterestRateIndexMaturity(IborIndex&amp;Tenor,AW1766,Trigger)</f>
        <v>51876</v>
      </c>
      <c r="AY1766" s="66">
        <f>_xll.qlIndexFixing($Z$5,AV1766,TRUE,Trigger)</f>
        <v>1.5603004074782517E-2</v>
      </c>
      <c r="AZ1766" s="66">
        <f>_xll.qlIndexFixing($BB$1,AV1766,TRUE,Trigger)</f>
        <v>1.5565110241222811E-2</v>
      </c>
      <c r="BA1766" s="188">
        <f t="shared" si="46"/>
        <v>0.3789383355970628</v>
      </c>
    </row>
    <row r="1767" spans="47:53" ht="11.25" customHeight="1" x14ac:dyDescent="0.25">
      <c r="AU1767" s="30" t="s">
        <v>38</v>
      </c>
      <c r="AV1767" s="29">
        <f>_xll.qlInterestRateIndexFixingDate(IborIndex&amp;Tenor,AW1767,Trigger)</f>
        <v>51789</v>
      </c>
      <c r="AW1767" s="29">
        <f>_xll.qlCalendarAdvance(Calendar,AW1766,AU1767,"f",,Trigger)</f>
        <v>51791</v>
      </c>
      <c r="AX1767" s="29">
        <f>_xll.qlInterestRateIndexMaturity(IborIndex&amp;Tenor,AW1767,Trigger)</f>
        <v>51883</v>
      </c>
      <c r="AY1767" s="66">
        <f>_xll.qlIndexFixing($Z$5,AV1767,TRUE,Trigger)</f>
        <v>1.5602663207219645E-2</v>
      </c>
      <c r="AZ1767" s="66">
        <f>_xll.qlIndexFixing($BB$1,AV1767,TRUE,Trigger)</f>
        <v>1.5564770445797101E-2</v>
      </c>
      <c r="BA1767" s="188">
        <f t="shared" si="46"/>
        <v>0.37892761422544247</v>
      </c>
    </row>
    <row r="1768" spans="47:53" ht="11.25" customHeight="1" x14ac:dyDescent="0.25">
      <c r="AU1768" s="30" t="s">
        <v>38</v>
      </c>
      <c r="AV1768" s="29">
        <f>_xll.qlInterestRateIndexFixingDate(IborIndex&amp;Tenor,AW1768,Trigger)</f>
        <v>51796</v>
      </c>
      <c r="AW1768" s="29">
        <f>_xll.qlCalendarAdvance(Calendar,AW1767,AU1768,"f",,Trigger)</f>
        <v>51798</v>
      </c>
      <c r="AX1768" s="29">
        <f>_xll.qlInterestRateIndexMaturity(IborIndex&amp;Tenor,AW1768,Trigger)</f>
        <v>51890</v>
      </c>
      <c r="AY1768" s="66">
        <f>_xll.qlIndexFixing($Z$5,AV1768,TRUE,Trigger)</f>
        <v>1.5602367711213721E-2</v>
      </c>
      <c r="AZ1768" s="66">
        <f>_xll.qlIndexFixing($BB$1,AV1768,TRUE,Trigger)</f>
        <v>1.5564459812265161E-2</v>
      </c>
      <c r="BA1768" s="188">
        <f t="shared" si="46"/>
        <v>0.37907898948559904</v>
      </c>
    </row>
    <row r="1769" spans="47:53" ht="11.25" customHeight="1" x14ac:dyDescent="0.25">
      <c r="AU1769" s="30" t="s">
        <v>38</v>
      </c>
      <c r="AV1769" s="29">
        <f>_xll.qlInterestRateIndexFixingDate(IborIndex&amp;Tenor,AW1769,Trigger)</f>
        <v>51803</v>
      </c>
      <c r="AW1769" s="29">
        <f>_xll.qlCalendarAdvance(Calendar,AW1768,AU1769,"f",,Trigger)</f>
        <v>51805</v>
      </c>
      <c r="AX1769" s="29">
        <f>_xll.qlInterestRateIndexMaturity(IborIndex&amp;Tenor,AW1769,Trigger)</f>
        <v>51897</v>
      </c>
      <c r="AY1769" s="66">
        <f>_xll.qlIndexFixing($Z$5,AV1769,TRUE,Trigger)</f>
        <v>1.5602117724505865E-2</v>
      </c>
      <c r="AZ1769" s="66">
        <f>_xll.qlIndexFixing($BB$1,AV1769,TRUE,Trigger)</f>
        <v>1.5564178340620039E-2</v>
      </c>
      <c r="BA1769" s="188">
        <f t="shared" si="46"/>
        <v>0.37939383885826627</v>
      </c>
    </row>
    <row r="1770" spans="47:53" ht="11.25" customHeight="1" x14ac:dyDescent="0.25">
      <c r="AU1770" s="30" t="s">
        <v>38</v>
      </c>
      <c r="AV1770" s="29">
        <f>_xll.qlInterestRateIndexFixingDate(IborIndex&amp;Tenor,AW1770,Trigger)</f>
        <v>51810</v>
      </c>
      <c r="AW1770" s="29">
        <f>_xll.qlCalendarAdvance(Calendar,AW1769,AU1770,"f",,Trigger)</f>
        <v>51812</v>
      </c>
      <c r="AX1770" s="29">
        <f>_xll.qlInterestRateIndexMaturity(IborIndex&amp;Tenor,AW1770,Trigger)</f>
        <v>51904</v>
      </c>
      <c r="AY1770" s="66">
        <f>_xll.qlIndexFixing($Z$5,AV1770,TRUE,Trigger)</f>
        <v>1.5601913384842413E-2</v>
      </c>
      <c r="AZ1770" s="66">
        <f>_xll.qlIndexFixing($BB$1,AV1770,TRUE,Trigger)</f>
        <v>1.5563926030853915E-2</v>
      </c>
      <c r="BA1770" s="188">
        <f t="shared" si="46"/>
        <v>0.37987353988497979</v>
      </c>
    </row>
    <row r="1771" spans="47:53" ht="11.25" customHeight="1" x14ac:dyDescent="0.25">
      <c r="AU1771" s="30" t="s">
        <v>38</v>
      </c>
      <c r="AV1771" s="29">
        <f>_xll.qlInterestRateIndexFixingDate(IborIndex&amp;Tenor,AW1771,Trigger)</f>
        <v>51817</v>
      </c>
      <c r="AW1771" s="29">
        <f>_xll.qlCalendarAdvance(Calendar,AW1770,AU1771,"f",,Trigger)</f>
        <v>51819</v>
      </c>
      <c r="AX1771" s="29">
        <f>_xll.qlInterestRateIndexMaturity(IborIndex&amp;Tenor,AW1771,Trigger)</f>
        <v>51911</v>
      </c>
      <c r="AY1771" s="66">
        <f>_xll.qlIndexFixing($Z$5,AV1771,TRUE,Trigger)</f>
        <v>1.5601754829968836E-2</v>
      </c>
      <c r="AZ1771" s="66">
        <f>_xll.qlIndexFixing($BB$1,AV1771,TRUE,Trigger)</f>
        <v>1.5563702882962447E-2</v>
      </c>
      <c r="BA1771" s="188">
        <f t="shared" si="46"/>
        <v>0.38051947006388986</v>
      </c>
    </row>
    <row r="1772" spans="47:53" ht="11.25" customHeight="1" x14ac:dyDescent="0.25">
      <c r="AU1772" s="30" t="s">
        <v>38</v>
      </c>
      <c r="AV1772" s="29">
        <f>_xll.qlInterestRateIndexFixingDate(IborIndex&amp;Tenor,AW1772,Trigger)</f>
        <v>51824</v>
      </c>
      <c r="AW1772" s="29">
        <f>_xll.qlCalendarAdvance(Calendar,AW1771,AU1772,"f",,Trigger)</f>
        <v>51826</v>
      </c>
      <c r="AX1772" s="29">
        <f>_xll.qlInterestRateIndexMaturity(IborIndex&amp;Tenor,AW1772,Trigger)</f>
        <v>51918</v>
      </c>
      <c r="AY1772" s="66">
        <f>_xll.qlIndexFixing($Z$5,AV1772,TRUE,Trigger)</f>
        <v>1.5601642197631466E-2</v>
      </c>
      <c r="AZ1772" s="66">
        <f>_xll.qlIndexFixing($BB$1,AV1772,TRUE,Trigger)</f>
        <v>1.5563508896941287E-2</v>
      </c>
      <c r="BA1772" s="188">
        <f t="shared" si="46"/>
        <v>0.38133300690178573</v>
      </c>
    </row>
    <row r="1773" spans="47:53" ht="11.25" customHeight="1" x14ac:dyDescent="0.25">
      <c r="AU1773" s="30" t="s">
        <v>38</v>
      </c>
      <c r="AV1773" s="29">
        <f>_xll.qlInterestRateIndexFixingDate(IborIndex&amp;Tenor,AW1773,Trigger)</f>
        <v>51831</v>
      </c>
      <c r="AW1773" s="29">
        <f>_xll.qlCalendarAdvance(Calendar,AW1772,AU1773,"f",,Trigger)</f>
        <v>51833</v>
      </c>
      <c r="AX1773" s="29">
        <f>_xll.qlInterestRateIndexMaturity(IborIndex&amp;Tenor,AW1773,Trigger)</f>
        <v>51925</v>
      </c>
      <c r="AY1773" s="66">
        <f>_xll.qlIndexFixing($Z$5,AV1773,TRUE,Trigger)</f>
        <v>1.5601575625582722E-2</v>
      </c>
      <c r="AZ1773" s="66">
        <f>_xll.qlIndexFixing($BB$1,AV1773,TRUE,Trigger)</f>
        <v>1.5563344072785224E-2</v>
      </c>
      <c r="BA1773" s="188">
        <f t="shared" si="46"/>
        <v>0.3823155279749843</v>
      </c>
    </row>
    <row r="1774" spans="47:53" ht="11.25" customHeight="1" x14ac:dyDescent="0.25">
      <c r="AU1774" s="30" t="s">
        <v>38</v>
      </c>
      <c r="AV1774" s="29">
        <f>_xll.qlInterestRateIndexFixingDate(IborIndex&amp;Tenor,AW1774,Trigger)</f>
        <v>51838</v>
      </c>
      <c r="AW1774" s="29">
        <f>_xll.qlCalendarAdvance(Calendar,AW1773,AU1774,"f",,Trigger)</f>
        <v>51840</v>
      </c>
      <c r="AX1774" s="29">
        <f>_xll.qlInterestRateIndexMaturity(IborIndex&amp;Tenor,AW1774,Trigger)</f>
        <v>51930</v>
      </c>
      <c r="AY1774" s="66">
        <f>_xll.qlIndexFixing($Z$5,AV1774,TRUE,Trigger)</f>
        <v>1.5600865775257766E-2</v>
      </c>
      <c r="AZ1774" s="66">
        <f>_xll.qlIndexFixing($BB$1,AV1774,TRUE,Trigger)</f>
        <v>1.5562545072766554E-2</v>
      </c>
      <c r="BA1774" s="188">
        <f t="shared" si="46"/>
        <v>0.38320702491212444</v>
      </c>
    </row>
    <row r="1775" spans="47:53" ht="11.25" customHeight="1" x14ac:dyDescent="0.25">
      <c r="AU1775" s="30" t="s">
        <v>38</v>
      </c>
      <c r="AV1775" s="29">
        <f>_xll.qlInterestRateIndexFixingDate(IborIndex&amp;Tenor,AW1775,Trigger)</f>
        <v>51845</v>
      </c>
      <c r="AW1775" s="29">
        <f>_xll.qlCalendarAdvance(Calendar,AW1774,AU1775,"f",,Trigger)</f>
        <v>51847</v>
      </c>
      <c r="AX1775" s="29">
        <f>_xll.qlInterestRateIndexMaturity(IborIndex&amp;Tenor,AW1775,Trigger)</f>
        <v>51937</v>
      </c>
      <c r="AY1775" s="66">
        <f>_xll.qlIndexFixing($Z$5,AV1775,TRUE,Trigger)</f>
        <v>1.5600885064897874E-2</v>
      </c>
      <c r="AZ1775" s="66">
        <f>_xll.qlIndexFixing($BB$1,AV1775,TRUE,Trigger)</f>
        <v>1.5562434415898885E-2</v>
      </c>
      <c r="BA1775" s="188">
        <f t="shared" si="46"/>
        <v>0.38450648998988868</v>
      </c>
    </row>
    <row r="1776" spans="47:53" ht="11.25" customHeight="1" x14ac:dyDescent="0.25">
      <c r="AU1776" s="30" t="s">
        <v>38</v>
      </c>
      <c r="AV1776" s="29">
        <f>_xll.qlInterestRateIndexFixingDate(IborIndex&amp;Tenor,AW1776,Trigger)</f>
        <v>51852</v>
      </c>
      <c r="AW1776" s="29">
        <f>_xll.qlCalendarAdvance(Calendar,AW1775,AU1776,"f",,Trigger)</f>
        <v>51854</v>
      </c>
      <c r="AX1776" s="29">
        <f>_xll.qlInterestRateIndexMaturity(IborIndex&amp;Tenor,AW1776,Trigger)</f>
        <v>51944</v>
      </c>
      <c r="AY1776" s="66">
        <f>_xll.qlIndexFixing($Z$5,AV1776,TRUE,Trigger)</f>
        <v>1.5600950804383729E-2</v>
      </c>
      <c r="AZ1776" s="66">
        <f>_xll.qlIndexFixing($BB$1,AV1776,TRUE,Trigger)</f>
        <v>1.5562352918371936E-2</v>
      </c>
      <c r="BA1776" s="188">
        <f t="shared" si="46"/>
        <v>0.38597886011793037</v>
      </c>
    </row>
    <row r="1777" spans="47:53" ht="11.25" customHeight="1" x14ac:dyDescent="0.25">
      <c r="AU1777" s="30" t="s">
        <v>38</v>
      </c>
      <c r="AV1777" s="29">
        <f>_xll.qlInterestRateIndexFixingDate(IborIndex&amp;Tenor,AW1777,Trigger)</f>
        <v>51858</v>
      </c>
      <c r="AW1777" s="29">
        <f>_xll.qlCalendarAdvance(Calendar,AW1776,AU1777,"f",,Trigger)</f>
        <v>51862</v>
      </c>
      <c r="AX1777" s="29">
        <f>_xll.qlInterestRateIndexMaturity(IborIndex&amp;Tenor,AW1777,Trigger)</f>
        <v>51952</v>
      </c>
      <c r="AY1777" s="66">
        <f>_xll.qlIndexFixing($Z$5,AV1777,TRUE,Trigger)</f>
        <v>1.5601082989285864E-2</v>
      </c>
      <c r="AZ1777" s="66">
        <f>_xll.qlIndexFixing($BB$1,AV1777,TRUE,Trigger)</f>
        <v>1.5562295483654509E-2</v>
      </c>
      <c r="BA1777" s="188">
        <f t="shared" si="46"/>
        <v>0.38787505631354691</v>
      </c>
    </row>
    <row r="1778" spans="47:53" ht="11.25" customHeight="1" x14ac:dyDescent="0.25">
      <c r="AU1778" s="30" t="s">
        <v>38</v>
      </c>
      <c r="AV1778" s="29">
        <f>_xll.qlInterestRateIndexFixingDate(IborIndex&amp;Tenor,AW1778,Trigger)</f>
        <v>51866</v>
      </c>
      <c r="AW1778" s="29">
        <f>_xll.qlCalendarAdvance(Calendar,AW1777,AU1778,"f",,Trigger)</f>
        <v>51869</v>
      </c>
      <c r="AX1778" s="29">
        <f>_xll.qlInterestRateIndexMaturity(IborIndex&amp;Tenor,AW1778,Trigger)</f>
        <v>51959</v>
      </c>
      <c r="AY1778" s="66">
        <f>_xll.qlIndexFixing($Z$5,AV1778,TRUE,Trigger)</f>
        <v>1.560124872799129E-2</v>
      </c>
      <c r="AZ1778" s="66">
        <f>_xll.qlIndexFixing($BB$1,AV1778,TRUE,Trigger)</f>
        <v>1.5562276470422631E-2</v>
      </c>
      <c r="BA1778" s="188">
        <f t="shared" si="46"/>
        <v>0.38972257568659074</v>
      </c>
    </row>
    <row r="1779" spans="47:53" ht="11.25" customHeight="1" x14ac:dyDescent="0.25">
      <c r="AU1779" s="30" t="s">
        <v>38</v>
      </c>
      <c r="AV1779" s="29">
        <f>_xll.qlInterestRateIndexFixingDate(IborIndex&amp;Tenor,AW1779,Trigger)</f>
        <v>51874</v>
      </c>
      <c r="AW1779" s="29">
        <f>_xll.qlCalendarAdvance(Calendar,AW1778,AU1779,"f",,Trigger)</f>
        <v>51876</v>
      </c>
      <c r="AX1779" s="29">
        <f>_xll.qlInterestRateIndexMaturity(IborIndex&amp;Tenor,AW1779,Trigger)</f>
        <v>51966</v>
      </c>
      <c r="AY1779" s="66">
        <f>_xll.qlIndexFixing($Z$5,AV1779,TRUE,Trigger)</f>
        <v>1.5601461349455725E-2</v>
      </c>
      <c r="AZ1779" s="66">
        <f>_xll.qlIndexFixing($BB$1,AV1779,TRUE,Trigger)</f>
        <v>1.5562286616527032E-2</v>
      </c>
      <c r="BA1779" s="188">
        <f t="shared" si="46"/>
        <v>0.3917473292869289</v>
      </c>
    </row>
    <row r="1780" spans="47:53" ht="11.25" customHeight="1" x14ac:dyDescent="0.25">
      <c r="AU1780" s="30" t="s">
        <v>38</v>
      </c>
      <c r="AV1780" s="29">
        <f>_xll.qlInterestRateIndexFixingDate(IborIndex&amp;Tenor,AW1780,Trigger)</f>
        <v>51881</v>
      </c>
      <c r="AW1780" s="29">
        <f>_xll.qlCalendarAdvance(Calendar,AW1779,AU1780,"f",,Trigger)</f>
        <v>51883</v>
      </c>
      <c r="AX1780" s="29">
        <f>_xll.qlInterestRateIndexMaturity(IborIndex&amp;Tenor,AW1780,Trigger)</f>
        <v>51973</v>
      </c>
      <c r="AY1780" s="66">
        <f>_xll.qlIndexFixing($Z$5,AV1780,TRUE,Trigger)</f>
        <v>1.5601720991431201E-2</v>
      </c>
      <c r="AZ1780" s="66">
        <f>_xll.qlIndexFixing($BB$1,AV1780,TRUE,Trigger)</f>
        <v>1.5562325921969489E-2</v>
      </c>
      <c r="BA1780" s="188">
        <f t="shared" si="46"/>
        <v>0.39395069461711785</v>
      </c>
    </row>
    <row r="1781" spans="47:53" ht="11.25" customHeight="1" x14ac:dyDescent="0.25">
      <c r="AU1781" s="30" t="s">
        <v>38</v>
      </c>
      <c r="AV1781" s="29">
        <f>_xll.qlInterestRateIndexFixingDate(IborIndex&amp;Tenor,AW1781,Trigger)</f>
        <v>51888</v>
      </c>
      <c r="AW1781" s="29">
        <f>_xll.qlCalendarAdvance(Calendar,AW1780,AU1781,"f",,Trigger)</f>
        <v>51890</v>
      </c>
      <c r="AX1781" s="29">
        <f>_xll.qlInterestRateIndexMaturity(IborIndex&amp;Tenor,AW1781,Trigger)</f>
        <v>51980</v>
      </c>
      <c r="AY1781" s="66">
        <f>_xll.qlIndexFixing($Z$5,AV1781,TRUE,Trigger)</f>
        <v>1.5602027791666195E-2</v>
      </c>
      <c r="AZ1781" s="66">
        <f>_xll.qlIndexFixing($BB$1,AV1781,TRUE,Trigger)</f>
        <v>1.5562394386748224E-2</v>
      </c>
      <c r="BA1781" s="188">
        <f t="shared" si="46"/>
        <v>0.39633404917971404</v>
      </c>
    </row>
    <row r="1782" spans="47:53" ht="11.25" customHeight="1" x14ac:dyDescent="0.25">
      <c r="AU1782" s="30" t="s">
        <v>38</v>
      </c>
      <c r="AV1782" s="29">
        <f>_xll.qlInterestRateIndexFixingDate(IborIndex&amp;Tenor,AW1782,Trigger)</f>
        <v>51895</v>
      </c>
      <c r="AW1782" s="29">
        <f>_xll.qlCalendarAdvance(Calendar,AW1781,AU1782,"f",,Trigger)</f>
        <v>51897</v>
      </c>
      <c r="AX1782" s="29">
        <f>_xll.qlInterestRateIndexMaturity(IborIndex&amp;Tenor,AW1782,Trigger)</f>
        <v>51986</v>
      </c>
      <c r="AY1782" s="66">
        <f>_xll.qlIndexFixing($Z$5,AV1782,TRUE,Trigger)</f>
        <v>1.560201014733289E-2</v>
      </c>
      <c r="AZ1782" s="66">
        <f>_xll.qlIndexFixing($BB$1,AV1782,TRUE,Trigger)</f>
        <v>1.5562143696478662E-2</v>
      </c>
      <c r="BA1782" s="188">
        <f t="shared" si="46"/>
        <v>0.39866450854228463</v>
      </c>
    </row>
    <row r="1783" spans="47:53" ht="11.25" customHeight="1" x14ac:dyDescent="0.25">
      <c r="AU1783" s="30" t="s">
        <v>38</v>
      </c>
      <c r="AV1783" s="29">
        <f>_xll.qlInterestRateIndexFixingDate(IborIndex&amp;Tenor,AW1783,Trigger)</f>
        <v>51902</v>
      </c>
      <c r="AW1783" s="29">
        <f>_xll.qlCalendarAdvance(Calendar,AW1782,AU1783,"f",,Trigger)</f>
        <v>51904</v>
      </c>
      <c r="AX1783" s="29">
        <f>_xll.qlInterestRateIndexMaturity(IborIndex&amp;Tenor,AW1783,Trigger)</f>
        <v>51993</v>
      </c>
      <c r="AY1783" s="66">
        <f>_xll.qlIndexFixing($Z$5,AV1783,TRUE,Trigger)</f>
        <v>1.5602408246464977E-2</v>
      </c>
      <c r="AZ1783" s="66">
        <f>_xll.qlIndexFixing($BB$1,AV1783,TRUE,Trigger)</f>
        <v>1.5562268391746705E-2</v>
      </c>
      <c r="BA1783" s="188">
        <f t="shared" si="46"/>
        <v>0.4013985471827165</v>
      </c>
    </row>
    <row r="1784" spans="47:53" ht="11.25" customHeight="1" x14ac:dyDescent="0.25">
      <c r="AU1784" s="30" t="s">
        <v>38</v>
      </c>
      <c r="AV1784" s="29">
        <f>_xll.qlInterestRateIndexFixingDate(IborIndex&amp;Tenor,AW1784,Trigger)</f>
        <v>51909</v>
      </c>
      <c r="AW1784" s="29">
        <f>_xll.qlCalendarAdvance(Calendar,AW1783,AU1784,"f",,Trigger)</f>
        <v>51911</v>
      </c>
      <c r="AX1784" s="29">
        <f>_xll.qlInterestRateIndexMaturity(IborIndex&amp;Tenor,AW1784,Trigger)</f>
        <v>52000</v>
      </c>
      <c r="AY1784" s="66">
        <f>_xll.qlIndexFixing($Z$5,AV1784,TRUE,Trigger)</f>
        <v>1.5602853905220718E-2</v>
      </c>
      <c r="AZ1784" s="66">
        <f>_xll.qlIndexFixing($BB$1,AV1784,TRUE,Trigger)</f>
        <v>1.5562422245101929E-2</v>
      </c>
      <c r="BA1784" s="188">
        <f t="shared" si="46"/>
        <v>0.40431660118788249</v>
      </c>
    </row>
    <row r="1785" spans="47:53" ht="11.25" customHeight="1" x14ac:dyDescent="0.25">
      <c r="AU1785" s="30" t="s">
        <v>38</v>
      </c>
      <c r="AV1785" s="29">
        <f>_xll.qlInterestRateIndexFixingDate(IborIndex&amp;Tenor,AW1785,Trigger)</f>
        <v>51916</v>
      </c>
      <c r="AW1785" s="29">
        <f>_xll.qlCalendarAdvance(Calendar,AW1784,AU1785,"f",,Trigger)</f>
        <v>51918</v>
      </c>
      <c r="AX1785" s="29">
        <f>_xll.qlInterestRateIndexMaturity(IborIndex&amp;Tenor,AW1785,Trigger)</f>
        <v>52007</v>
      </c>
      <c r="AY1785" s="66">
        <f>_xll.qlIndexFixing($Z$5,AV1785,TRUE,Trigger)</f>
        <v>1.5603347261352396E-2</v>
      </c>
      <c r="AZ1785" s="66">
        <f>_xll.qlIndexFixing($BB$1,AV1785,TRUE,Trigger)</f>
        <v>1.5562605256546132E-2</v>
      </c>
      <c r="BA1785" s="188">
        <f t="shared" si="46"/>
        <v>0.4074200480626462</v>
      </c>
    </row>
    <row r="1786" spans="47:53" ht="11.25" customHeight="1" x14ac:dyDescent="0.25">
      <c r="AU1786" s="30" t="s">
        <v>38</v>
      </c>
      <c r="AV1786" s="29">
        <f>_xll.qlInterestRateIndexFixingDate(IborIndex&amp;Tenor,AW1786,Trigger)</f>
        <v>51923</v>
      </c>
      <c r="AW1786" s="29">
        <f>_xll.qlCalendarAdvance(Calendar,AW1785,AU1786,"f",,Trigger)</f>
        <v>51925</v>
      </c>
      <c r="AX1786" s="29">
        <f>_xll.qlInterestRateIndexMaturity(IborIndex&amp;Tenor,AW1786,Trigger)</f>
        <v>52016</v>
      </c>
      <c r="AY1786" s="66">
        <f>_xll.qlIndexFixing($Z$5,AV1786,TRUE,Trigger)</f>
        <v>1.5604659866982255E-2</v>
      </c>
      <c r="AZ1786" s="66">
        <f>_xll.qlIndexFixing($BB$1,AV1786,TRUE,Trigger)</f>
        <v>1.5563530985310423E-2</v>
      </c>
      <c r="BA1786" s="188">
        <f t="shared" si="46"/>
        <v>0.41128881671832418</v>
      </c>
    </row>
    <row r="1787" spans="47:53" ht="11.25" customHeight="1" x14ac:dyDescent="0.25">
      <c r="AU1787" s="30" t="s">
        <v>38</v>
      </c>
      <c r="AV1787" s="29">
        <f>_xll.qlInterestRateIndexFixingDate(IborIndex&amp;Tenor,AW1787,Trigger)</f>
        <v>51930</v>
      </c>
      <c r="AW1787" s="29">
        <f>_xll.qlCalendarAdvance(Calendar,AW1786,AU1787,"f",,Trigger)</f>
        <v>51932</v>
      </c>
      <c r="AX1787" s="29">
        <f>_xll.qlInterestRateIndexMaturity(IborIndex&amp;Tenor,AW1787,Trigger)</f>
        <v>52026</v>
      </c>
      <c r="AY1787" s="66">
        <f>_xll.qlIndexFixing($Z$5,AV1787,TRUE,Trigger)</f>
        <v>1.5606426134034412E-2</v>
      </c>
      <c r="AZ1787" s="66">
        <f>_xll.qlIndexFixing($BB$1,AV1787,TRUE,Trigger)</f>
        <v>1.556485469366517E-2</v>
      </c>
      <c r="BA1787" s="188">
        <f t="shared" si="46"/>
        <v>0.41571440369241736</v>
      </c>
    </row>
    <row r="1788" spans="47:53" ht="11.25" customHeight="1" x14ac:dyDescent="0.25">
      <c r="AU1788" s="30" t="s">
        <v>38</v>
      </c>
      <c r="AV1788" s="29">
        <f>_xll.qlInterestRateIndexFixingDate(IborIndex&amp;Tenor,AW1788,Trigger)</f>
        <v>51937</v>
      </c>
      <c r="AW1788" s="29">
        <f>_xll.qlCalendarAdvance(Calendar,AW1787,AU1788,"f",,Trigger)</f>
        <v>51939</v>
      </c>
      <c r="AX1788" s="29">
        <f>_xll.qlInterestRateIndexMaturity(IborIndex&amp;Tenor,AW1788,Trigger)</f>
        <v>52033</v>
      </c>
      <c r="AY1788" s="66">
        <f>_xll.qlIndexFixing($Z$5,AV1788,TRUE,Trigger)</f>
        <v>1.5607080873362699E-2</v>
      </c>
      <c r="AZ1788" s="66">
        <f>_xll.qlIndexFixing($BB$1,AV1788,TRUE,Trigger)</f>
        <v>1.5565135653620898E-2</v>
      </c>
      <c r="BA1788" s="188">
        <f t="shared" si="46"/>
        <v>0.41945219741800976</v>
      </c>
    </row>
    <row r="1789" spans="47:53" ht="11.25" customHeight="1" x14ac:dyDescent="0.25">
      <c r="AU1789" s="30" t="s">
        <v>38</v>
      </c>
      <c r="AV1789" s="29">
        <f>_xll.qlInterestRateIndexFixingDate(IborIndex&amp;Tenor,AW1789,Trigger)</f>
        <v>51944</v>
      </c>
      <c r="AW1789" s="29">
        <f>_xll.qlCalendarAdvance(Calendar,AW1788,AU1789,"f",,Trigger)</f>
        <v>51946</v>
      </c>
      <c r="AX1789" s="29">
        <f>_xll.qlInterestRateIndexMaturity(IborIndex&amp;Tenor,AW1789,Trigger)</f>
        <v>52040</v>
      </c>
      <c r="AY1789" s="66">
        <f>_xll.qlIndexFixing($Z$5,AV1789,TRUE,Trigger)</f>
        <v>1.5607783920743011E-2</v>
      </c>
      <c r="AZ1789" s="66">
        <f>_xll.qlIndexFixing($BB$1,AV1789,TRUE,Trigger)</f>
        <v>1.5565445777981132E-2</v>
      </c>
      <c r="BA1789" s="188">
        <f t="shared" si="46"/>
        <v>0.42338142761879849</v>
      </c>
    </row>
    <row r="1790" spans="47:53" ht="11.25" customHeight="1" x14ac:dyDescent="0.25">
      <c r="AU1790" s="30" t="s">
        <v>38</v>
      </c>
      <c r="AV1790" s="29">
        <f>_xll.qlInterestRateIndexFixingDate(IborIndex&amp;Tenor,AW1790,Trigger)</f>
        <v>51951</v>
      </c>
      <c r="AW1790" s="29">
        <f>_xll.qlCalendarAdvance(Calendar,AW1789,AU1790,"f",,Trigger)</f>
        <v>51953</v>
      </c>
      <c r="AX1790" s="29">
        <f>_xll.qlInterestRateIndexMaturity(IborIndex&amp;Tenor,AW1790,Trigger)</f>
        <v>52047</v>
      </c>
      <c r="AY1790" s="66">
        <f>_xll.qlIndexFixing($Z$5,AV1790,TRUE,Trigger)</f>
        <v>1.5608535413969806E-2</v>
      </c>
      <c r="AZ1790" s="66">
        <f>_xll.qlIndexFixing($BB$1,AV1790,TRUE,Trigger)</f>
        <v>1.5565785066751827E-2</v>
      </c>
      <c r="BA1790" s="188">
        <f t="shared" si="46"/>
        <v>0.42750347217979445</v>
      </c>
    </row>
    <row r="1791" spans="47:53" ht="11.25" customHeight="1" x14ac:dyDescent="0.25">
      <c r="AU1791" s="30" t="s">
        <v>38</v>
      </c>
      <c r="AV1791" s="29">
        <f>_xll.qlInterestRateIndexFixingDate(IborIndex&amp;Tenor,AW1791,Trigger)</f>
        <v>51958</v>
      </c>
      <c r="AW1791" s="29">
        <f>_xll.qlCalendarAdvance(Calendar,AW1790,AU1791,"f",,Trigger)</f>
        <v>51964</v>
      </c>
      <c r="AX1791" s="29">
        <f>_xll.qlInterestRateIndexMaturity(IborIndex&amp;Tenor,AW1791,Trigger)</f>
        <v>52055</v>
      </c>
      <c r="AY1791" s="66">
        <f>_xll.qlIndexFixing($Z$5,AV1791,TRUE,Trigger)</f>
        <v>1.5608596186961676E-2</v>
      </c>
      <c r="AZ1791" s="66">
        <f>_xll.qlIndexFixing($BB$1,AV1791,TRUE,Trigger)</f>
        <v>1.5565270202162718E-2</v>
      </c>
      <c r="BA1791" s="188">
        <f t="shared" si="46"/>
        <v>0.43325984798957967</v>
      </c>
    </row>
    <row r="1792" spans="47:53" ht="11.25" customHeight="1" x14ac:dyDescent="0.25">
      <c r="AU1792" s="30" t="s">
        <v>38</v>
      </c>
      <c r="AV1792" s="29">
        <f>_xll.qlInterestRateIndexFixingDate(IborIndex&amp;Tenor,AW1792,Trigger)</f>
        <v>51967</v>
      </c>
      <c r="AW1792" s="29">
        <f>_xll.qlCalendarAdvance(Calendar,AW1791,AU1792,"f",,Trigger)</f>
        <v>51971</v>
      </c>
      <c r="AX1792" s="29">
        <f>_xll.qlInterestRateIndexMaturity(IborIndex&amp;Tenor,AW1792,Trigger)</f>
        <v>52062</v>
      </c>
      <c r="AY1792" s="66">
        <f>_xll.qlIndexFixing($Z$5,AV1792,TRUE,Trigger)</f>
        <v>1.5609462241707835E-2</v>
      </c>
      <c r="AZ1792" s="66">
        <f>_xll.qlIndexFixing($BB$1,AV1792,TRUE,Trigger)</f>
        <v>1.5565678182825598E-2</v>
      </c>
      <c r="BA1792" s="188">
        <f t="shared" si="46"/>
        <v>0.43784058882237464</v>
      </c>
    </row>
    <row r="1793" spans="47:53" ht="11.25" customHeight="1" x14ac:dyDescent="0.25">
      <c r="AU1793" s="30" t="s">
        <v>38</v>
      </c>
      <c r="AV1793" s="29">
        <f>_xll.qlInterestRateIndexFixingDate(IborIndex&amp;Tenor,AW1793,Trigger)</f>
        <v>51974</v>
      </c>
      <c r="AW1793" s="29">
        <f>_xll.qlCalendarAdvance(Calendar,AW1792,AU1793,"f",,Trigger)</f>
        <v>51978</v>
      </c>
      <c r="AX1793" s="29">
        <f>_xll.qlInterestRateIndexMaturity(IborIndex&amp;Tenor,AW1793,Trigger)</f>
        <v>52069</v>
      </c>
      <c r="AY1793" s="66">
        <f>_xll.qlIndexFixing($Z$5,AV1793,TRUE,Trigger)</f>
        <v>1.5610377198545163E-2</v>
      </c>
      <c r="AZ1793" s="66">
        <f>_xll.qlIndexFixing($BB$1,AV1793,TRUE,Trigger)</f>
        <v>1.5566115324150054E-2</v>
      </c>
      <c r="BA1793" s="188">
        <f t="shared" si="46"/>
        <v>0.44261874395108702</v>
      </c>
    </row>
    <row r="1794" spans="47:53" ht="11.25" customHeight="1" x14ac:dyDescent="0.25">
      <c r="AU1794" s="30" t="s">
        <v>38</v>
      </c>
      <c r="AV1794" s="29">
        <f>_xll.qlInterestRateIndexFixingDate(IborIndex&amp;Tenor,AW1794,Trigger)</f>
        <v>51981</v>
      </c>
      <c r="AW1794" s="29">
        <f>_xll.qlCalendarAdvance(Calendar,AW1793,AU1794,"f",,Trigger)</f>
        <v>51985</v>
      </c>
      <c r="AX1794" s="29">
        <f>_xll.qlInterestRateIndexMaturity(IborIndex&amp;Tenor,AW1794,Trigger)</f>
        <v>52076</v>
      </c>
      <c r="AY1794" s="66">
        <f>_xll.qlIndexFixing($Z$5,AV1794,TRUE,Trigger)</f>
        <v>1.5611341195253555E-2</v>
      </c>
      <c r="AZ1794" s="66">
        <f>_xll.qlIndexFixing($BB$1,AV1794,TRUE,Trigger)</f>
        <v>1.556658162614751E-2</v>
      </c>
      <c r="BA1794" s="188">
        <f t="shared" si="46"/>
        <v>0.44759569106045394</v>
      </c>
    </row>
    <row r="1795" spans="47:53" ht="11.25" customHeight="1" x14ac:dyDescent="0.25">
      <c r="AU1795" s="30" t="s">
        <v>38</v>
      </c>
      <c r="AV1795" s="29">
        <f>_xll.qlInterestRateIndexFixingDate(IborIndex&amp;Tenor,AW1795,Trigger)</f>
        <v>51988</v>
      </c>
      <c r="AW1795" s="29">
        <f>_xll.qlCalendarAdvance(Calendar,AW1794,AU1795,"f",,Trigger)</f>
        <v>51992</v>
      </c>
      <c r="AX1795" s="29">
        <f>_xll.qlInterestRateIndexMaturity(IborIndex&amp;Tenor,AW1795,Trigger)</f>
        <v>52084</v>
      </c>
      <c r="AY1795" s="66">
        <f>_xll.qlIndexFixing($Z$5,AV1795,TRUE,Trigger)</f>
        <v>1.5612774399761147E-2</v>
      </c>
      <c r="AZ1795" s="66">
        <f>_xll.qlIndexFixing($BB$1,AV1795,TRUE,Trigger)</f>
        <v>1.556745427345808E-2</v>
      </c>
      <c r="BA1795" s="188">
        <f t="shared" ref="BA1795:BA1858" si="47">(AY1795-AZ1795)*10000</f>
        <v>0.45320126303066699</v>
      </c>
    </row>
    <row r="1796" spans="47:53" ht="11.25" customHeight="1" x14ac:dyDescent="0.25">
      <c r="AU1796" s="30" t="s">
        <v>38</v>
      </c>
      <c r="AV1796" s="29">
        <f>_xll.qlInterestRateIndexFixingDate(IborIndex&amp;Tenor,AW1796,Trigger)</f>
        <v>51995</v>
      </c>
      <c r="AW1796" s="29">
        <f>_xll.qlCalendarAdvance(Calendar,AW1795,AU1796,"f",,Trigger)</f>
        <v>51999</v>
      </c>
      <c r="AX1796" s="29">
        <f>_xll.qlInterestRateIndexMaturity(IborIndex&amp;Tenor,AW1796,Trigger)</f>
        <v>52091</v>
      </c>
      <c r="AY1796" s="66">
        <f>_xll.qlIndexFixing($Z$5,AV1796,TRUE,Trigger)</f>
        <v>1.5613840484949969E-2</v>
      </c>
      <c r="AZ1796" s="66">
        <f>_xll.qlIndexFixing($BB$1,AV1796,TRUE,Trigger)</f>
        <v>1.5567981002468924E-2</v>
      </c>
      <c r="BA1796" s="188">
        <f t="shared" si="47"/>
        <v>0.45859482481045222</v>
      </c>
    </row>
    <row r="1797" spans="47:53" ht="11.25" customHeight="1" x14ac:dyDescent="0.25">
      <c r="AU1797" s="30" t="s">
        <v>38</v>
      </c>
      <c r="AV1797" s="29">
        <f>_xll.qlInterestRateIndexFixingDate(IborIndex&amp;Tenor,AW1797,Trigger)</f>
        <v>52002</v>
      </c>
      <c r="AW1797" s="29">
        <f>_xll.qlCalendarAdvance(Calendar,AW1796,AU1797,"f",,Trigger)</f>
        <v>52006</v>
      </c>
      <c r="AX1797" s="29">
        <f>_xll.qlInterestRateIndexMaturity(IborIndex&amp;Tenor,AW1797,Trigger)</f>
        <v>52098</v>
      </c>
      <c r="AY1797" s="66">
        <f>_xll.qlIndexFixing($Z$5,AV1797,TRUE,Trigger)</f>
        <v>1.5614956035352458E-2</v>
      </c>
      <c r="AZ1797" s="66">
        <f>_xll.qlIndexFixing($BB$1,AV1797,TRUE,Trigger)</f>
        <v>1.5568536893445652E-2</v>
      </c>
      <c r="BA1797" s="188">
        <f t="shared" si="47"/>
        <v>0.46419141906806416</v>
      </c>
    </row>
    <row r="1798" spans="47:53" ht="11.25" customHeight="1" x14ac:dyDescent="0.25">
      <c r="AU1798" s="30" t="s">
        <v>38</v>
      </c>
      <c r="AV1798" s="29">
        <f>_xll.qlInterestRateIndexFixingDate(IborIndex&amp;Tenor,AW1798,Trigger)</f>
        <v>52009</v>
      </c>
      <c r="AW1798" s="29">
        <f>_xll.qlCalendarAdvance(Calendar,AW1797,AU1798,"f",,Trigger)</f>
        <v>52013</v>
      </c>
      <c r="AX1798" s="29">
        <f>_xll.qlInterestRateIndexMaturity(IborIndex&amp;Tenor,AW1798,Trigger)</f>
        <v>52105</v>
      </c>
      <c r="AY1798" s="66">
        <f>_xll.qlIndexFixing($Z$5,AV1798,TRUE,Trigger)</f>
        <v>1.561612118876534E-2</v>
      </c>
      <c r="AZ1798" s="66">
        <f>_xll.qlIndexFixing($BB$1,AV1798,TRUE,Trigger)</f>
        <v>1.5569121946398692E-2</v>
      </c>
      <c r="BA1798" s="188">
        <f t="shared" si="47"/>
        <v>0.46999242366648275</v>
      </c>
    </row>
    <row r="1799" spans="47:53" ht="11.25" customHeight="1" x14ac:dyDescent="0.25">
      <c r="AU1799" s="30" t="s">
        <v>38</v>
      </c>
      <c r="AV1799" s="29">
        <f>_xll.qlInterestRateIndexFixingDate(IborIndex&amp;Tenor,AW1799,Trigger)</f>
        <v>52016</v>
      </c>
      <c r="AW1799" s="29">
        <f>_xll.qlCalendarAdvance(Calendar,AW1798,AU1799,"f",,Trigger)</f>
        <v>52020</v>
      </c>
      <c r="AX1799" s="29">
        <f>_xll.qlInterestRateIndexMaturity(IborIndex&amp;Tenor,AW1799,Trigger)</f>
        <v>52112</v>
      </c>
      <c r="AY1799" s="66">
        <f>_xll.qlIndexFixing($Z$5,AV1799,TRUE,Trigger)</f>
        <v>1.5617330988061734E-2</v>
      </c>
      <c r="AZ1799" s="66">
        <f>_xll.qlIndexFixing($BB$1,AV1799,TRUE,Trigger)</f>
        <v>1.5569736161342815E-2</v>
      </c>
      <c r="BA1799" s="188">
        <f t="shared" si="47"/>
        <v>0.47594826718918781</v>
      </c>
    </row>
    <row r="1800" spans="47:53" ht="11.25" customHeight="1" x14ac:dyDescent="0.25">
      <c r="AU1800" s="30" t="s">
        <v>38</v>
      </c>
      <c r="AV1800" s="29">
        <f>_xll.qlInterestRateIndexFixingDate(IborIndex&amp;Tenor,AW1800,Trigger)</f>
        <v>52023</v>
      </c>
      <c r="AW1800" s="29">
        <f>_xll.qlCalendarAdvance(Calendar,AW1799,AU1800,"f",,Trigger)</f>
        <v>52027</v>
      </c>
      <c r="AX1800" s="29">
        <f>_xll.qlInterestRateIndexMaturity(IborIndex&amp;Tenor,AW1800,Trigger)</f>
        <v>52119</v>
      </c>
      <c r="AY1800" s="66">
        <f>_xll.qlIndexFixing($Z$5,AV1800,TRUE,Trigger)</f>
        <v>1.5618497563677841E-2</v>
      </c>
      <c r="AZ1800" s="66">
        <f>_xll.qlIndexFixing($BB$1,AV1800,TRUE,Trigger)</f>
        <v>1.5570379538290186E-2</v>
      </c>
      <c r="BA1800" s="188">
        <f t="shared" si="47"/>
        <v>0.48118025387655294</v>
      </c>
    </row>
    <row r="1801" spans="47:53" ht="11.25" customHeight="1" x14ac:dyDescent="0.25">
      <c r="AU1801" s="30" t="s">
        <v>38</v>
      </c>
      <c r="AV1801" s="29">
        <f>_xll.qlInterestRateIndexFixingDate(IborIndex&amp;Tenor,AW1801,Trigger)</f>
        <v>52030</v>
      </c>
      <c r="AW1801" s="29">
        <f>_xll.qlCalendarAdvance(Calendar,AW1800,AU1801,"f",,Trigger)</f>
        <v>52034</v>
      </c>
      <c r="AX1801" s="29">
        <f>_xll.qlInterestRateIndexMaturity(IborIndex&amp;Tenor,AW1801,Trigger)</f>
        <v>52126</v>
      </c>
      <c r="AY1801" s="66">
        <f>_xll.qlIndexFixing($Z$5,AV1801,TRUE,Trigger)</f>
        <v>1.5619588811743664E-2</v>
      </c>
      <c r="AZ1801" s="66">
        <f>_xll.qlIndexFixing($BB$1,AV1801,TRUE,Trigger)</f>
        <v>1.5571052077256443E-2</v>
      </c>
      <c r="BA1801" s="188">
        <f t="shared" si="47"/>
        <v>0.48536734487221112</v>
      </c>
    </row>
    <row r="1802" spans="47:53" ht="11.25" customHeight="1" x14ac:dyDescent="0.25">
      <c r="AU1802" s="30" t="s">
        <v>38</v>
      </c>
      <c r="AV1802" s="29">
        <f>_xll.qlInterestRateIndexFixingDate(IborIndex&amp;Tenor,AW1802,Trigger)</f>
        <v>52037</v>
      </c>
      <c r="AW1802" s="29">
        <f>_xll.qlCalendarAdvance(Calendar,AW1801,AU1802,"f",,Trigger)</f>
        <v>52041</v>
      </c>
      <c r="AX1802" s="29">
        <f>_xll.qlInterestRateIndexMaturity(IborIndex&amp;Tenor,AW1802,Trigger)</f>
        <v>52133</v>
      </c>
      <c r="AY1802" s="66">
        <f>_xll.qlIndexFixing($Z$5,AV1802,TRUE,Trigger)</f>
        <v>1.5620604434208055E-2</v>
      </c>
      <c r="AZ1802" s="66">
        <f>_xll.qlIndexFixing($BB$1,AV1802,TRUE,Trigger)</f>
        <v>1.5571753778255487E-2</v>
      </c>
      <c r="BA1802" s="188">
        <f t="shared" si="47"/>
        <v>0.4885065595256789</v>
      </c>
    </row>
    <row r="1803" spans="47:53" ht="11.25" customHeight="1" x14ac:dyDescent="0.25">
      <c r="AU1803" s="30" t="s">
        <v>38</v>
      </c>
      <c r="AV1803" s="29">
        <f>_xll.qlInterestRateIndexFixingDate(IborIndex&amp;Tenor,AW1803,Trigger)</f>
        <v>52044</v>
      </c>
      <c r="AW1803" s="29">
        <f>_xll.qlCalendarAdvance(Calendar,AW1802,AU1803,"f",,Trigger)</f>
        <v>52048</v>
      </c>
      <c r="AX1803" s="29">
        <f>_xll.qlInterestRateIndexMaturity(IborIndex&amp;Tenor,AW1803,Trigger)</f>
        <v>52140</v>
      </c>
      <c r="AY1803" s="66">
        <f>_xll.qlIndexFixing($Z$5,AV1803,TRUE,Trigger)</f>
        <v>1.5621544132549802E-2</v>
      </c>
      <c r="AZ1803" s="66">
        <f>_xll.qlIndexFixing($BB$1,AV1803,TRUE,Trigger)</f>
        <v>1.5572484641302961E-2</v>
      </c>
      <c r="BA1803" s="188">
        <f t="shared" si="47"/>
        <v>0.49059491246840681</v>
      </c>
    </row>
    <row r="1804" spans="47:53" ht="11.25" customHeight="1" x14ac:dyDescent="0.25">
      <c r="AU1804" s="30" t="s">
        <v>38</v>
      </c>
      <c r="AV1804" s="29">
        <f>_xll.qlInterestRateIndexFixingDate(IborIndex&amp;Tenor,AW1804,Trigger)</f>
        <v>52051</v>
      </c>
      <c r="AW1804" s="29">
        <f>_xll.qlCalendarAdvance(Calendar,AW1803,AU1804,"f",,Trigger)</f>
        <v>52055</v>
      </c>
      <c r="AX1804" s="29">
        <f>_xll.qlInterestRateIndexMaturity(IborIndex&amp;Tenor,AW1804,Trigger)</f>
        <v>52147</v>
      </c>
      <c r="AY1804" s="66">
        <f>_xll.qlIndexFixing($Z$5,AV1804,TRUE,Trigger)</f>
        <v>1.562240760776548E-2</v>
      </c>
      <c r="AZ1804" s="66">
        <f>_xll.qlIndexFixing($BB$1,AV1804,TRUE,Trigger)</f>
        <v>1.5573244666415371E-2</v>
      </c>
      <c r="BA1804" s="188">
        <f t="shared" si="47"/>
        <v>0.49162941350109135</v>
      </c>
    </row>
    <row r="1805" spans="47:53" ht="11.25" customHeight="1" x14ac:dyDescent="0.25">
      <c r="AU1805" s="30" t="s">
        <v>38</v>
      </c>
      <c r="AV1805" s="29">
        <f>_xll.qlInterestRateIndexFixingDate(IborIndex&amp;Tenor,AW1805,Trigger)</f>
        <v>52058</v>
      </c>
      <c r="AW1805" s="29">
        <f>_xll.qlCalendarAdvance(Calendar,AW1804,AU1805,"f",,Trigger)</f>
        <v>52062</v>
      </c>
      <c r="AX1805" s="29">
        <f>_xll.qlInterestRateIndexMaturity(IborIndex&amp;Tenor,AW1805,Trigger)</f>
        <v>52154</v>
      </c>
      <c r="AY1805" s="66">
        <f>_xll.qlIndexFixing($Z$5,AV1805,TRUE,Trigger)</f>
        <v>1.5623194560378988E-2</v>
      </c>
      <c r="AZ1805" s="66">
        <f>_xll.qlIndexFixing($BB$1,AV1805,TRUE,Trigger)</f>
        <v>1.5574033853610964E-2</v>
      </c>
      <c r="BA1805" s="188">
        <f t="shared" si="47"/>
        <v>0.49160706768023799</v>
      </c>
    </row>
    <row r="1806" spans="47:53" ht="11.25" customHeight="1" x14ac:dyDescent="0.25">
      <c r="AU1806" s="30" t="s">
        <v>38</v>
      </c>
      <c r="AV1806" s="29">
        <f>_xll.qlInterestRateIndexFixingDate(IborIndex&amp;Tenor,AW1806,Trigger)</f>
        <v>52065</v>
      </c>
      <c r="AW1806" s="29">
        <f>_xll.qlCalendarAdvance(Calendar,AW1805,AU1806,"f",,Trigger)</f>
        <v>52069</v>
      </c>
      <c r="AX1806" s="29">
        <f>_xll.qlInterestRateIndexMaturity(IborIndex&amp;Tenor,AW1806,Trigger)</f>
        <v>52161</v>
      </c>
      <c r="AY1806" s="66">
        <f>_xll.qlIndexFixing($Z$5,AV1806,TRUE,Trigger)</f>
        <v>1.5623904690436355E-2</v>
      </c>
      <c r="AZ1806" s="66">
        <f>_xll.qlIndexFixing($BB$1,AV1806,TRUE,Trigger)</f>
        <v>1.5574852202906249E-2</v>
      </c>
      <c r="BA1806" s="188">
        <f t="shared" si="47"/>
        <v>0.49052487530105648</v>
      </c>
    </row>
    <row r="1807" spans="47:53" ht="11.25" customHeight="1" x14ac:dyDescent="0.25">
      <c r="AU1807" s="30" t="s">
        <v>38</v>
      </c>
      <c r="AV1807" s="29">
        <f>_xll.qlInterestRateIndexFixingDate(IborIndex&amp;Tenor,AW1807,Trigger)</f>
        <v>52072</v>
      </c>
      <c r="AW1807" s="29">
        <f>_xll.qlCalendarAdvance(Calendar,AW1806,AU1807,"f",,Trigger)</f>
        <v>52076</v>
      </c>
      <c r="AX1807" s="29">
        <f>_xll.qlInterestRateIndexMaturity(IborIndex&amp;Tenor,AW1807,Trigger)</f>
        <v>52168</v>
      </c>
      <c r="AY1807" s="66">
        <f>_xll.qlIndexFixing($Z$5,AV1807,TRUE,Trigger)</f>
        <v>1.5624537697508331E-2</v>
      </c>
      <c r="AZ1807" s="66">
        <f>_xll.qlIndexFixing($BB$1,AV1807,TRUE,Trigger)</f>
        <v>1.5575699714317735E-2</v>
      </c>
      <c r="BA1807" s="188">
        <f t="shared" si="47"/>
        <v>0.48837983190596135</v>
      </c>
    </row>
    <row r="1808" spans="47:53" ht="11.25" customHeight="1" x14ac:dyDescent="0.25">
      <c r="AU1808" s="30" t="s">
        <v>38</v>
      </c>
      <c r="AV1808" s="29">
        <f>_xll.qlInterestRateIndexFixingDate(IborIndex&amp;Tenor,AW1808,Trigger)</f>
        <v>52079</v>
      </c>
      <c r="AW1808" s="29">
        <f>_xll.qlCalendarAdvance(Calendar,AW1807,AU1808,"f",,Trigger)</f>
        <v>52083</v>
      </c>
      <c r="AX1808" s="29">
        <f>_xll.qlInterestRateIndexMaturity(IborIndex&amp;Tenor,AW1808,Trigger)</f>
        <v>52175</v>
      </c>
      <c r="AY1808" s="66">
        <f>_xll.qlIndexFixing($Z$5,AV1808,TRUE,Trigger)</f>
        <v>1.5625093280690401E-2</v>
      </c>
      <c r="AZ1808" s="66">
        <f>_xll.qlIndexFixing($BB$1,AV1808,TRUE,Trigger)</f>
        <v>1.5576576387867141E-2</v>
      </c>
      <c r="BA1808" s="188">
        <f t="shared" si="47"/>
        <v>0.48516892823259949</v>
      </c>
    </row>
    <row r="1809" spans="47:53" ht="11.25" customHeight="1" x14ac:dyDescent="0.25">
      <c r="AU1809" s="30" t="s">
        <v>38</v>
      </c>
      <c r="AV1809" s="29">
        <f>_xll.qlInterestRateIndexFixingDate(IborIndex&amp;Tenor,AW1809,Trigger)</f>
        <v>52086</v>
      </c>
      <c r="AW1809" s="29">
        <f>_xll.qlCalendarAdvance(Calendar,AW1808,AU1809,"f",,Trigger)</f>
        <v>52090</v>
      </c>
      <c r="AX1809" s="29">
        <f>_xll.qlInterestRateIndexMaturity(IborIndex&amp;Tenor,AW1809,Trigger)</f>
        <v>52182</v>
      </c>
      <c r="AY1809" s="66">
        <f>_xll.qlIndexFixing($Z$5,AV1809,TRUE,Trigger)</f>
        <v>1.5625571138601031E-2</v>
      </c>
      <c r="AZ1809" s="66">
        <f>_xll.qlIndexFixing($BB$1,AV1809,TRUE,Trigger)</f>
        <v>1.5577482223571849E-2</v>
      </c>
      <c r="BA1809" s="188">
        <f t="shared" si="47"/>
        <v>0.48088915029182583</v>
      </c>
    </row>
    <row r="1810" spans="47:53" ht="11.25" customHeight="1" x14ac:dyDescent="0.25">
      <c r="AU1810" s="30" t="s">
        <v>38</v>
      </c>
      <c r="AV1810" s="29">
        <f>_xll.qlInterestRateIndexFixingDate(IborIndex&amp;Tenor,AW1810,Trigger)</f>
        <v>52093</v>
      </c>
      <c r="AW1810" s="29">
        <f>_xll.qlCalendarAdvance(Calendar,AW1809,AU1810,"f",,Trigger)</f>
        <v>52097</v>
      </c>
      <c r="AX1810" s="29">
        <f>_xll.qlInterestRateIndexMaturity(IborIndex&amp;Tenor,AW1810,Trigger)</f>
        <v>52189</v>
      </c>
      <c r="AY1810" s="66">
        <f>_xll.qlIndexFixing($Z$5,AV1810,TRUE,Trigger)</f>
        <v>1.562597096938256E-2</v>
      </c>
      <c r="AZ1810" s="66">
        <f>_xll.qlIndexFixing($BB$1,AV1810,TRUE,Trigger)</f>
        <v>1.5578417221452706E-2</v>
      </c>
      <c r="BA1810" s="188">
        <f t="shared" si="47"/>
        <v>0.47553747929853996</v>
      </c>
    </row>
    <row r="1811" spans="47:53" ht="11.25" customHeight="1" x14ac:dyDescent="0.25">
      <c r="AU1811" s="30" t="s">
        <v>38</v>
      </c>
      <c r="AV1811" s="29">
        <f>_xll.qlInterestRateIndexFixingDate(IborIndex&amp;Tenor,AW1811,Trigger)</f>
        <v>52100</v>
      </c>
      <c r="AW1811" s="29">
        <f>_xll.qlCalendarAdvance(Calendar,AW1810,AU1811,"f",,Trigger)</f>
        <v>52104</v>
      </c>
      <c r="AX1811" s="29">
        <f>_xll.qlInterestRateIndexMaturity(IborIndex&amp;Tenor,AW1811,Trigger)</f>
        <v>52196</v>
      </c>
      <c r="AY1811" s="66">
        <f>_xll.qlIndexFixing($Z$5,AV1811,TRUE,Trigger)</f>
        <v>1.5626292470702907E-2</v>
      </c>
      <c r="AZ1811" s="66">
        <f>_xll.qlIndexFixing($BB$1,AV1811,TRUE,Trigger)</f>
        <v>1.5579381381531438E-2</v>
      </c>
      <c r="BA1811" s="188">
        <f t="shared" si="47"/>
        <v>0.46911089171468995</v>
      </c>
    </row>
    <row r="1812" spans="47:53" ht="11.25" customHeight="1" x14ac:dyDescent="0.25">
      <c r="AU1812" s="30" t="s">
        <v>38</v>
      </c>
      <c r="AV1812" s="29">
        <f>_xll.qlInterestRateIndexFixingDate(IborIndex&amp;Tenor,AW1812,Trigger)</f>
        <v>52107</v>
      </c>
      <c r="AW1812" s="29">
        <f>_xll.qlCalendarAdvance(Calendar,AW1811,AU1812,"f",,Trigger)</f>
        <v>52111</v>
      </c>
      <c r="AX1812" s="29">
        <f>_xll.qlInterestRateIndexMaturity(IborIndex&amp;Tenor,AW1812,Trigger)</f>
        <v>52202</v>
      </c>
      <c r="AY1812" s="66">
        <f>_xll.qlIndexFixing($Z$5,AV1812,TRUE,Trigger)</f>
        <v>1.5626175087152996E-2</v>
      </c>
      <c r="AZ1812" s="66">
        <f>_xll.qlIndexFixing($BB$1,AV1812,TRUE,Trigger)</f>
        <v>1.557996155178791E-2</v>
      </c>
      <c r="BA1812" s="188">
        <f t="shared" si="47"/>
        <v>0.46213535365085406</v>
      </c>
    </row>
    <row r="1813" spans="47:53" ht="11.25" customHeight="1" x14ac:dyDescent="0.25">
      <c r="AU1813" s="30" t="s">
        <v>38</v>
      </c>
      <c r="AV1813" s="29">
        <f>_xll.qlInterestRateIndexFixingDate(IborIndex&amp;Tenor,AW1813,Trigger)</f>
        <v>52114</v>
      </c>
      <c r="AW1813" s="29">
        <f>_xll.qlCalendarAdvance(Calendar,AW1812,AU1813,"f",,Trigger)</f>
        <v>52118</v>
      </c>
      <c r="AX1813" s="29">
        <f>_xll.qlInterestRateIndexMaturity(IborIndex&amp;Tenor,AW1813,Trigger)</f>
        <v>52209</v>
      </c>
      <c r="AY1813" s="66">
        <f>_xll.qlIndexFixing($Z$5,AV1813,TRUE,Trigger)</f>
        <v>1.5626416032684654E-2</v>
      </c>
      <c r="AZ1813" s="66">
        <f>_xll.qlIndexFixing($BB$1,AV1813,TRUE,Trigger)</f>
        <v>1.5580981909232161E-2</v>
      </c>
      <c r="BA1813" s="188">
        <f t="shared" si="47"/>
        <v>0.45434123452493469</v>
      </c>
    </row>
    <row r="1814" spans="47:53" ht="11.25" customHeight="1" x14ac:dyDescent="0.25">
      <c r="AU1814" s="30" t="s">
        <v>38</v>
      </c>
      <c r="AV1814" s="29">
        <f>_xll.qlInterestRateIndexFixingDate(IborIndex&amp;Tenor,AW1814,Trigger)</f>
        <v>52121</v>
      </c>
      <c r="AW1814" s="29">
        <f>_xll.qlCalendarAdvance(Calendar,AW1813,AU1814,"f",,Trigger)</f>
        <v>52125</v>
      </c>
      <c r="AX1814" s="29">
        <f>_xll.qlInterestRateIndexMaturity(IborIndex&amp;Tenor,AW1814,Trigger)</f>
        <v>52216</v>
      </c>
      <c r="AY1814" s="66">
        <f>_xll.qlIndexFixing($Z$5,AV1814,TRUE,Trigger)</f>
        <v>1.5626703009447886E-2</v>
      </c>
      <c r="AZ1814" s="66">
        <f>_xll.qlIndexFixing($BB$1,AV1814,TRUE,Trigger)</f>
        <v>1.5582031427676181E-2</v>
      </c>
      <c r="BA1814" s="188">
        <f t="shared" si="47"/>
        <v>0.4467158177170506</v>
      </c>
    </row>
    <row r="1815" spans="47:53" ht="11.25" customHeight="1" x14ac:dyDescent="0.25">
      <c r="AU1815" s="30" t="s">
        <v>38</v>
      </c>
      <c r="AV1815" s="29">
        <f>_xll.qlInterestRateIndexFixingDate(IborIndex&amp;Tenor,AW1815,Trigger)</f>
        <v>52128</v>
      </c>
      <c r="AW1815" s="29">
        <f>_xll.qlCalendarAdvance(Calendar,AW1814,AU1815,"f",,Trigger)</f>
        <v>52132</v>
      </c>
      <c r="AX1815" s="29">
        <f>_xll.qlInterestRateIndexMaturity(IborIndex&amp;Tenor,AW1815,Trigger)</f>
        <v>52223</v>
      </c>
      <c r="AY1815" s="66">
        <f>_xll.qlIndexFixing($Z$5,AV1815,TRUE,Trigger)</f>
        <v>1.5627036148887437E-2</v>
      </c>
      <c r="AZ1815" s="66">
        <f>_xll.qlIndexFixing($BB$1,AV1815,TRUE,Trigger)</f>
        <v>1.5583110107142807E-2</v>
      </c>
      <c r="BA1815" s="188">
        <f t="shared" si="47"/>
        <v>0.43926041744630007</v>
      </c>
    </row>
    <row r="1816" spans="47:53" ht="11.25" customHeight="1" x14ac:dyDescent="0.25">
      <c r="AU1816" s="30" t="s">
        <v>38</v>
      </c>
      <c r="AV1816" s="29">
        <f>_xll.qlInterestRateIndexFixingDate(IborIndex&amp;Tenor,AW1816,Trigger)</f>
        <v>52135</v>
      </c>
      <c r="AW1816" s="29">
        <f>_xll.qlCalendarAdvance(Calendar,AW1815,AU1816,"f",,Trigger)</f>
        <v>52139</v>
      </c>
      <c r="AX1816" s="29">
        <f>_xll.qlInterestRateIndexMaturity(IborIndex&amp;Tenor,AW1816,Trigger)</f>
        <v>52231</v>
      </c>
      <c r="AY1816" s="66">
        <f>_xll.qlIndexFixing($Z$5,AV1816,TRUE,Trigger)</f>
        <v>1.5627790435383031E-2</v>
      </c>
      <c r="AZ1816" s="66">
        <f>_xll.qlIndexFixing($BB$1,AV1816,TRUE,Trigger)</f>
        <v>1.5584639615656077E-2</v>
      </c>
      <c r="BA1816" s="188">
        <f t="shared" si="47"/>
        <v>0.4315081972695346</v>
      </c>
    </row>
    <row r="1817" spans="47:53" ht="11.25" customHeight="1" x14ac:dyDescent="0.25">
      <c r="AU1817" s="30" t="s">
        <v>38</v>
      </c>
      <c r="AV1817" s="29">
        <f>_xll.qlInterestRateIndexFixingDate(IborIndex&amp;Tenor,AW1817,Trigger)</f>
        <v>52142</v>
      </c>
      <c r="AW1817" s="29">
        <f>_xll.qlCalendarAdvance(Calendar,AW1816,AU1817,"f",,Trigger)</f>
        <v>52146</v>
      </c>
      <c r="AX1817" s="29">
        <f>_xll.qlInterestRateIndexMaturity(IborIndex&amp;Tenor,AW1817,Trigger)</f>
        <v>52238</v>
      </c>
      <c r="AY1817" s="66">
        <f>_xll.qlIndexFixing($Z$5,AV1817,TRUE,Trigger)</f>
        <v>1.5628219654711808E-2</v>
      </c>
      <c r="AZ1817" s="66">
        <f>_xll.qlIndexFixing($BB$1,AV1817,TRUE,Trigger)</f>
        <v>1.5585778749391243E-2</v>
      </c>
      <c r="BA1817" s="188">
        <f t="shared" si="47"/>
        <v>0.42440905320564537</v>
      </c>
    </row>
    <row r="1818" spans="47:53" ht="11.25" customHeight="1" x14ac:dyDescent="0.25">
      <c r="AU1818" s="30" t="s">
        <v>38</v>
      </c>
      <c r="AV1818" s="29">
        <f>_xll.qlInterestRateIndexFixingDate(IborIndex&amp;Tenor,AW1818,Trigger)</f>
        <v>52149</v>
      </c>
      <c r="AW1818" s="29">
        <f>_xll.qlCalendarAdvance(Calendar,AW1817,AU1818,"f",,Trigger)</f>
        <v>52153</v>
      </c>
      <c r="AX1818" s="29">
        <f>_xll.qlInterestRateIndexMaturity(IborIndex&amp;Tenor,AW1818,Trigger)</f>
        <v>52245</v>
      </c>
      <c r="AY1818" s="66">
        <f>_xll.qlIndexFixing($Z$5,AV1818,TRUE,Trigger)</f>
        <v>1.56286954424723E-2</v>
      </c>
      <c r="AZ1818" s="66">
        <f>_xll.qlIndexFixing($BB$1,AV1818,TRUE,Trigger)</f>
        <v>1.558694704548676E-2</v>
      </c>
      <c r="BA1818" s="188">
        <f t="shared" si="47"/>
        <v>0.41748396985539366</v>
      </c>
    </row>
    <row r="1819" spans="47:53" ht="11.25" customHeight="1" x14ac:dyDescent="0.25">
      <c r="AU1819" s="30" t="s">
        <v>38</v>
      </c>
      <c r="AV1819" s="29">
        <f>_xll.qlInterestRateIndexFixingDate(IborIndex&amp;Tenor,AW1819,Trigger)</f>
        <v>52156</v>
      </c>
      <c r="AW1819" s="29">
        <f>_xll.qlCalendarAdvance(Calendar,AW1818,AU1819,"f",,Trigger)</f>
        <v>52160</v>
      </c>
      <c r="AX1819" s="29">
        <f>_xll.qlInterestRateIndexMaturity(IborIndex&amp;Tenor,AW1819,Trigger)</f>
        <v>52252</v>
      </c>
      <c r="AY1819" s="66">
        <f>_xll.qlIndexFixing($Z$5,AV1819,TRUE,Trigger)</f>
        <v>1.5629217930122837E-2</v>
      </c>
      <c r="AZ1819" s="66">
        <f>_xll.qlIndexFixing($BB$1,AV1819,TRUE,Trigger)</f>
        <v>1.5588144503970437E-2</v>
      </c>
      <c r="BA1819" s="188">
        <f t="shared" si="47"/>
        <v>0.41073426152400672</v>
      </c>
    </row>
    <row r="1820" spans="47:53" ht="11.25" customHeight="1" x14ac:dyDescent="0.25">
      <c r="AU1820" s="30" t="s">
        <v>38</v>
      </c>
      <c r="AV1820" s="29">
        <f>_xll.qlInterestRateIndexFixingDate(IborIndex&amp;Tenor,AW1820,Trigger)</f>
        <v>52163</v>
      </c>
      <c r="AW1820" s="29">
        <f>_xll.qlCalendarAdvance(Calendar,AW1819,AU1820,"f",,Trigger)</f>
        <v>52167</v>
      </c>
      <c r="AX1820" s="29">
        <f>_xll.qlInterestRateIndexMaturity(IborIndex&amp;Tenor,AW1820,Trigger)</f>
        <v>52259</v>
      </c>
      <c r="AY1820" s="66">
        <f>_xll.qlIndexFixing($Z$5,AV1820,TRUE,Trigger)</f>
        <v>1.5629787249124345E-2</v>
      </c>
      <c r="AZ1820" s="66">
        <f>_xll.qlIndexFixing($BB$1,AV1820,TRUE,Trigger)</f>
        <v>1.5589371124867465E-2</v>
      </c>
      <c r="BA1820" s="188">
        <f t="shared" si="47"/>
        <v>0.40416124256880542</v>
      </c>
    </row>
    <row r="1821" spans="47:53" ht="11.25" customHeight="1" x14ac:dyDescent="0.25">
      <c r="AU1821" s="30" t="s">
        <v>38</v>
      </c>
      <c r="AV1821" s="29">
        <f>_xll.qlInterestRateIndexFixingDate(IborIndex&amp;Tenor,AW1821,Trigger)</f>
        <v>52170</v>
      </c>
      <c r="AW1821" s="29">
        <f>_xll.qlCalendarAdvance(Calendar,AW1820,AU1821,"f",,Trigger)</f>
        <v>52174</v>
      </c>
      <c r="AX1821" s="29">
        <f>_xll.qlInterestRateIndexMaturity(IborIndex&amp;Tenor,AW1821,Trigger)</f>
        <v>52266</v>
      </c>
      <c r="AY1821" s="66">
        <f>_xll.qlIndexFixing($Z$5,AV1821,TRUE,Trigger)</f>
        <v>1.5630403530939491E-2</v>
      </c>
      <c r="AZ1821" s="66">
        <f>_xll.qlIndexFixing($BB$1,AV1821,TRUE,Trigger)</f>
        <v>1.5590626908205651E-2</v>
      </c>
      <c r="BA1821" s="188">
        <f t="shared" si="47"/>
        <v>0.39776622733840239</v>
      </c>
    </row>
    <row r="1822" spans="47:53" ht="11.25" customHeight="1" x14ac:dyDescent="0.25">
      <c r="AU1822" s="30" t="s">
        <v>38</v>
      </c>
      <c r="AV1822" s="29">
        <f>_xll.qlInterestRateIndexFixingDate(IborIndex&amp;Tenor,AW1822,Trigger)</f>
        <v>52177</v>
      </c>
      <c r="AW1822" s="29">
        <f>_xll.qlCalendarAdvance(Calendar,AW1821,AU1822,"f",,Trigger)</f>
        <v>52181</v>
      </c>
      <c r="AX1822" s="29">
        <f>_xll.qlInterestRateIndexMaturity(IborIndex&amp;Tenor,AW1822,Trigger)</f>
        <v>52273</v>
      </c>
      <c r="AY1822" s="66">
        <f>_xll.qlIndexFixing($Z$5,AV1822,TRUE,Trigger)</f>
        <v>1.5631066907030939E-2</v>
      </c>
      <c r="AZ1822" s="66">
        <f>_xll.qlIndexFixing($BB$1,AV1822,TRUE,Trigger)</f>
        <v>1.5591911854013667E-2</v>
      </c>
      <c r="BA1822" s="188">
        <f t="shared" si="47"/>
        <v>0.39155053017271912</v>
      </c>
    </row>
    <row r="1823" spans="47:53" ht="11.25" customHeight="1" x14ac:dyDescent="0.25">
      <c r="AU1823" s="30" t="s">
        <v>38</v>
      </c>
      <c r="AV1823" s="29">
        <f>_xll.qlInterestRateIndexFixingDate(IborIndex&amp;Tenor,AW1823,Trigger)</f>
        <v>52184</v>
      </c>
      <c r="AW1823" s="29">
        <f>_xll.qlCalendarAdvance(Calendar,AW1822,AU1823,"f",,Trigger)</f>
        <v>52188</v>
      </c>
      <c r="AX1823" s="29">
        <f>_xll.qlInterestRateIndexMaturity(IborIndex&amp;Tenor,AW1823,Trigger)</f>
        <v>52280</v>
      </c>
      <c r="AY1823" s="66">
        <f>_xll.qlIndexFixing($Z$5,AV1823,TRUE,Trigger)</f>
        <v>1.5631777508863968E-2</v>
      </c>
      <c r="AZ1823" s="66">
        <f>_xll.qlIndexFixing($BB$1,AV1823,TRUE,Trigger)</f>
        <v>1.5593225962318449E-2</v>
      </c>
      <c r="BA1823" s="188">
        <f t="shared" si="47"/>
        <v>0.38551546545518428</v>
      </c>
    </row>
    <row r="1824" spans="47:53" ht="11.25" customHeight="1" x14ac:dyDescent="0.25">
      <c r="AU1824" s="30" t="s">
        <v>38</v>
      </c>
      <c r="AV1824" s="29">
        <f>_xll.qlInterestRateIndexFixingDate(IborIndex&amp;Tenor,AW1824,Trigger)</f>
        <v>52191</v>
      </c>
      <c r="AW1824" s="29">
        <f>_xll.qlCalendarAdvance(Calendar,AW1823,AU1824,"f",,Trigger)</f>
        <v>52195</v>
      </c>
      <c r="AX1824" s="29">
        <f>_xll.qlInterestRateIndexMaturity(IborIndex&amp;Tenor,AW1824,Trigger)</f>
        <v>52287</v>
      </c>
      <c r="AY1824" s="66">
        <f>_xll.qlIndexFixing($Z$5,AV1824,TRUE,Trigger)</f>
        <v>1.5632535467908191E-2</v>
      </c>
      <c r="AZ1824" s="66">
        <f>_xll.qlIndexFixing($BB$1,AV1824,TRUE,Trigger)</f>
        <v>1.5594569233150406E-2</v>
      </c>
      <c r="BA1824" s="188">
        <f t="shared" si="47"/>
        <v>0.37966234757784778</v>
      </c>
    </row>
    <row r="1825" spans="47:53" ht="11.25" customHeight="1" x14ac:dyDescent="0.25">
      <c r="AU1825" s="30" t="s">
        <v>38</v>
      </c>
      <c r="AV1825" s="29">
        <f>_xll.qlInterestRateIndexFixingDate(IborIndex&amp;Tenor,AW1825,Trigger)</f>
        <v>52198</v>
      </c>
      <c r="AW1825" s="29">
        <f>_xll.qlCalendarAdvance(Calendar,AW1824,AU1825,"f",,Trigger)</f>
        <v>52202</v>
      </c>
      <c r="AX1825" s="29">
        <f>_xll.qlInterestRateIndexMaturity(IborIndex&amp;Tenor,AW1825,Trigger)</f>
        <v>52292</v>
      </c>
      <c r="AY1825" s="66">
        <f>_xll.qlIndexFixing($Z$5,AV1825,TRUE,Trigger)</f>
        <v>1.5632530246277199E-2</v>
      </c>
      <c r="AZ1825" s="66">
        <f>_xll.qlIndexFixing($BB$1,AV1825,TRUE,Trigger)</f>
        <v>1.5595060077662204E-2</v>
      </c>
      <c r="BA1825" s="188">
        <f t="shared" si="47"/>
        <v>0.37470168614994748</v>
      </c>
    </row>
    <row r="1826" spans="47:53" ht="11.25" customHeight="1" x14ac:dyDescent="0.25">
      <c r="AU1826" s="30" t="s">
        <v>38</v>
      </c>
      <c r="AV1826" s="29">
        <f>_xll.qlInterestRateIndexFixingDate(IborIndex&amp;Tenor,AW1826,Trigger)</f>
        <v>52205</v>
      </c>
      <c r="AW1826" s="29">
        <f>_xll.qlCalendarAdvance(Calendar,AW1825,AU1826,"f",,Trigger)</f>
        <v>52209</v>
      </c>
      <c r="AX1826" s="29">
        <f>_xll.qlInterestRateIndexMaturity(IborIndex&amp;Tenor,AW1826,Trigger)</f>
        <v>52299</v>
      </c>
      <c r="AY1826" s="66">
        <f>_xll.qlIndexFixing($Z$5,AV1826,TRUE,Trigger)</f>
        <v>1.5633376389188491E-2</v>
      </c>
      <c r="AZ1826" s="66">
        <f>_xll.qlIndexFixing($BB$1,AV1826,TRUE,Trigger)</f>
        <v>1.5596457386712892E-2</v>
      </c>
      <c r="BA1826" s="188">
        <f t="shared" si="47"/>
        <v>0.36919002475599427</v>
      </c>
    </row>
    <row r="1827" spans="47:53" ht="11.25" customHeight="1" x14ac:dyDescent="0.25">
      <c r="AU1827" s="30" t="s">
        <v>38</v>
      </c>
      <c r="AV1827" s="29">
        <f>_xll.qlInterestRateIndexFixingDate(IborIndex&amp;Tenor,AW1827,Trigger)</f>
        <v>52212</v>
      </c>
      <c r="AW1827" s="29">
        <f>_xll.qlCalendarAdvance(Calendar,AW1826,AU1827,"f",,Trigger)</f>
        <v>52216</v>
      </c>
      <c r="AX1827" s="29">
        <f>_xll.qlInterestRateIndexMaturity(IborIndex&amp;Tenor,AW1827,Trigger)</f>
        <v>52306</v>
      </c>
      <c r="AY1827" s="66">
        <f>_xll.qlIndexFixing($Z$5,AV1827,TRUE,Trigger)</f>
        <v>1.5634270260797223E-2</v>
      </c>
      <c r="AZ1827" s="66">
        <f>_xll.qlIndexFixing($BB$1,AV1827,TRUE,Trigger)</f>
        <v>1.5597883855844152E-2</v>
      </c>
      <c r="BA1827" s="188">
        <f t="shared" si="47"/>
        <v>0.36386404953070439</v>
      </c>
    </row>
    <row r="1828" spans="47:53" ht="11.25" customHeight="1" x14ac:dyDescent="0.25">
      <c r="AU1828" s="30" t="s">
        <v>38</v>
      </c>
      <c r="AV1828" s="29">
        <f>_xll.qlInterestRateIndexFixingDate(IborIndex&amp;Tenor,AW1828,Trigger)</f>
        <v>52219</v>
      </c>
      <c r="AW1828" s="29">
        <f>_xll.qlCalendarAdvance(Calendar,AW1827,AU1828,"f",,Trigger)</f>
        <v>52223</v>
      </c>
      <c r="AX1828" s="29">
        <f>_xll.qlInterestRateIndexMaturity(IborIndex&amp;Tenor,AW1828,Trigger)</f>
        <v>52313</v>
      </c>
      <c r="AY1828" s="66">
        <f>_xll.qlIndexFixing($Z$5,AV1828,TRUE,Trigger)</f>
        <v>1.5635211992568898E-2</v>
      </c>
      <c r="AZ1828" s="66">
        <f>_xll.qlIndexFixing($BB$1,AV1828,TRUE,Trigger)</f>
        <v>1.559933948508796E-2</v>
      </c>
      <c r="BA1828" s="188">
        <f t="shared" si="47"/>
        <v>0.35872507480938509</v>
      </c>
    </row>
    <row r="1829" spans="47:53" ht="11.25" customHeight="1" x14ac:dyDescent="0.25">
      <c r="AU1829" s="30" t="s">
        <v>38</v>
      </c>
      <c r="AV1829" s="29">
        <f>_xll.qlInterestRateIndexFixingDate(IborIndex&amp;Tenor,AW1829,Trigger)</f>
        <v>52224</v>
      </c>
      <c r="AW1829" s="29">
        <f>_xll.qlCalendarAdvance(Calendar,AW1828,AU1829,"f",,Trigger)</f>
        <v>52230</v>
      </c>
      <c r="AX1829" s="29">
        <f>_xll.qlInterestRateIndexMaturity(IborIndex&amp;Tenor,AW1829,Trigger)</f>
        <v>52321</v>
      </c>
      <c r="AY1829" s="66">
        <f>_xll.qlIndexFixing($Z$5,AV1829,TRUE,Trigger)</f>
        <v>1.5636620795814116E-2</v>
      </c>
      <c r="AZ1829" s="66">
        <f>_xll.qlIndexFixing($BB$1,AV1829,TRUE,Trigger)</f>
        <v>1.5601273541487956E-2</v>
      </c>
      <c r="BA1829" s="188">
        <f t="shared" si="47"/>
        <v>0.35347254326160638</v>
      </c>
    </row>
    <row r="1830" spans="47:53" ht="11.25" customHeight="1" x14ac:dyDescent="0.25">
      <c r="AU1830" s="30" t="s">
        <v>38</v>
      </c>
      <c r="AV1830" s="29">
        <f>_xll.qlInterestRateIndexFixingDate(IborIndex&amp;Tenor,AW1830,Trigger)</f>
        <v>52233</v>
      </c>
      <c r="AW1830" s="29">
        <f>_xll.qlCalendarAdvance(Calendar,AW1829,AU1830,"f",,Trigger)</f>
        <v>52237</v>
      </c>
      <c r="AX1830" s="29">
        <f>_xll.qlInterestRateIndexMaturity(IborIndex&amp;Tenor,AW1830,Trigger)</f>
        <v>52327</v>
      </c>
      <c r="AY1830" s="66">
        <f>_xll.qlIndexFixing($Z$5,AV1830,TRUE,Trigger)</f>
        <v>1.5637239562455996E-2</v>
      </c>
      <c r="AZ1830" s="66">
        <f>_xll.qlIndexFixing($BB$1,AV1830,TRUE,Trigger)</f>
        <v>1.5602338224039336E-2</v>
      </c>
      <c r="BA1830" s="188">
        <f t="shared" si="47"/>
        <v>0.34901338416659655</v>
      </c>
    </row>
    <row r="1831" spans="47:53" ht="11.25" customHeight="1" x14ac:dyDescent="0.25">
      <c r="AU1831" s="30" t="s">
        <v>38</v>
      </c>
      <c r="AV1831" s="29">
        <f>_xll.qlInterestRateIndexFixingDate(IborIndex&amp;Tenor,AW1831,Trigger)</f>
        <v>52240</v>
      </c>
      <c r="AW1831" s="29">
        <f>_xll.qlCalendarAdvance(Calendar,AW1830,AU1831,"f",,Trigger)</f>
        <v>52244</v>
      </c>
      <c r="AX1831" s="29">
        <f>_xll.qlInterestRateIndexMaturity(IborIndex&amp;Tenor,AW1831,Trigger)</f>
        <v>52334</v>
      </c>
      <c r="AY1831" s="66">
        <f>_xll.qlIndexFixing($Z$5,AV1831,TRUE,Trigger)</f>
        <v>1.5638325663505981E-2</v>
      </c>
      <c r="AZ1831" s="66">
        <f>_xll.qlIndexFixing($BB$1,AV1831,TRUE,Trigger)</f>
        <v>1.5603881333813518E-2</v>
      </c>
      <c r="BA1831" s="188">
        <f t="shared" si="47"/>
        <v>0.34444329692462361</v>
      </c>
    </row>
    <row r="1832" spans="47:53" ht="11.25" customHeight="1" x14ac:dyDescent="0.25">
      <c r="AU1832" s="30" t="s">
        <v>38</v>
      </c>
      <c r="AV1832" s="29">
        <f>_xll.qlInterestRateIndexFixingDate(IborIndex&amp;Tenor,AW1832,Trigger)</f>
        <v>52247</v>
      </c>
      <c r="AW1832" s="29">
        <f>_xll.qlCalendarAdvance(Calendar,AW1831,AU1832,"f",,Trigger)</f>
        <v>52251</v>
      </c>
      <c r="AX1832" s="29">
        <f>_xll.qlInterestRateIndexMaturity(IborIndex&amp;Tenor,AW1832,Trigger)</f>
        <v>52341</v>
      </c>
      <c r="AY1832" s="66">
        <f>_xll.qlIndexFixing($Z$5,AV1832,TRUE,Trigger)</f>
        <v>1.5639460150585371E-2</v>
      </c>
      <c r="AZ1832" s="66">
        <f>_xll.qlIndexFixing($BB$1,AV1832,TRUE,Trigger)</f>
        <v>1.5605453603829034E-2</v>
      </c>
      <c r="BA1832" s="188">
        <f t="shared" si="47"/>
        <v>0.34006546756337741</v>
      </c>
    </row>
    <row r="1833" spans="47:53" ht="11.25" customHeight="1" x14ac:dyDescent="0.25">
      <c r="AU1833" s="30" t="s">
        <v>38</v>
      </c>
      <c r="AV1833" s="29">
        <f>_xll.qlInterestRateIndexFixingDate(IborIndex&amp;Tenor,AW1833,Trigger)</f>
        <v>52254</v>
      </c>
      <c r="AW1833" s="29">
        <f>_xll.qlCalendarAdvance(Calendar,AW1832,AU1833,"f",,Trigger)</f>
        <v>52258</v>
      </c>
      <c r="AX1833" s="29">
        <f>_xll.qlInterestRateIndexMaturity(IborIndex&amp;Tenor,AW1833,Trigger)</f>
        <v>52348</v>
      </c>
      <c r="AY1833" s="66">
        <f>_xll.qlIndexFixing($Z$5,AV1833,TRUE,Trigger)</f>
        <v>1.5640643155166778E-2</v>
      </c>
      <c r="AZ1833" s="66">
        <f>_xll.qlIndexFixing($BB$1,AV1833,TRUE,Trigger)</f>
        <v>1.5607055034123185E-2</v>
      </c>
      <c r="BA1833" s="188">
        <f t="shared" si="47"/>
        <v>0.33588121043592878</v>
      </c>
    </row>
    <row r="1834" spans="47:53" ht="11.25" customHeight="1" x14ac:dyDescent="0.25">
      <c r="AU1834" s="30" t="s">
        <v>38</v>
      </c>
      <c r="AV1834" s="29">
        <f>_xll.qlInterestRateIndexFixingDate(IborIndex&amp;Tenor,AW1834,Trigger)</f>
        <v>52261</v>
      </c>
      <c r="AW1834" s="29">
        <f>_xll.qlCalendarAdvance(Calendar,AW1833,AU1834,"f",,Trigger)</f>
        <v>52265</v>
      </c>
      <c r="AX1834" s="29">
        <f>_xll.qlInterestRateIndexMaturity(IborIndex&amp;Tenor,AW1834,Trigger)</f>
        <v>52355</v>
      </c>
      <c r="AY1834" s="66">
        <f>_xll.qlIndexFixing($Z$5,AV1834,TRUE,Trigger)</f>
        <v>1.5641874808722811E-2</v>
      </c>
      <c r="AZ1834" s="66">
        <f>_xll.qlIndexFixing($BB$1,AV1834,TRUE,Trigger)</f>
        <v>1.5608685624727947E-2</v>
      </c>
      <c r="BA1834" s="188">
        <f t="shared" si="47"/>
        <v>0.33189183994863924</v>
      </c>
    </row>
    <row r="1835" spans="47:53" ht="11.25" customHeight="1" x14ac:dyDescent="0.25">
      <c r="AU1835" s="30" t="s">
        <v>38</v>
      </c>
      <c r="AV1835" s="29">
        <f>_xll.qlInterestRateIndexFixingDate(IborIndex&amp;Tenor,AW1835,Trigger)</f>
        <v>52268</v>
      </c>
      <c r="AW1835" s="29">
        <f>_xll.qlCalendarAdvance(Calendar,AW1834,AU1835,"f",,Trigger)</f>
        <v>52272</v>
      </c>
      <c r="AX1835" s="29">
        <f>_xll.qlInterestRateIndexMaturity(IborIndex&amp;Tenor,AW1835,Trigger)</f>
        <v>52362</v>
      </c>
      <c r="AY1835" s="66">
        <f>_xll.qlIndexFixing($Z$5,AV1835,TRUE,Trigger)</f>
        <v>1.5643155242729634E-2</v>
      </c>
      <c r="AZ1835" s="66">
        <f>_xll.qlIndexFixing($BB$1,AV1835,TRUE,Trigger)</f>
        <v>1.5610345375681511E-2</v>
      </c>
      <c r="BA1835" s="188">
        <f t="shared" si="47"/>
        <v>0.32809867048122499</v>
      </c>
    </row>
    <row r="1836" spans="47:53" ht="11.25" customHeight="1" x14ac:dyDescent="0.25">
      <c r="AU1836" s="30" t="s">
        <v>38</v>
      </c>
      <c r="AV1836" s="29">
        <f>_xll.qlInterestRateIndexFixingDate(IborIndex&amp;Tenor,AW1836,Trigger)</f>
        <v>52275</v>
      </c>
      <c r="AW1836" s="29">
        <f>_xll.qlCalendarAdvance(Calendar,AW1835,AU1836,"f",,Trigger)</f>
        <v>52279</v>
      </c>
      <c r="AX1836" s="29">
        <f>_xll.qlInterestRateIndexMaturity(IborIndex&amp;Tenor,AW1836,Trigger)</f>
        <v>52369</v>
      </c>
      <c r="AY1836" s="66">
        <f>_xll.qlIndexFixing($Z$5,AV1836,TRUE,Trigger)</f>
        <v>1.5644484588664298E-2</v>
      </c>
      <c r="AZ1836" s="66">
        <f>_xll.qlIndexFixing($BB$1,AV1836,TRUE,Trigger)</f>
        <v>1.5612034287018517E-2</v>
      </c>
      <c r="BA1836" s="188">
        <f t="shared" si="47"/>
        <v>0.3245030164578111</v>
      </c>
    </row>
    <row r="1837" spans="47:53" ht="11.25" customHeight="1" x14ac:dyDescent="0.25">
      <c r="AU1837" s="30" t="s">
        <v>38</v>
      </c>
      <c r="AV1837" s="29">
        <f>_xll.qlInterestRateIndexFixingDate(IborIndex&amp;Tenor,AW1837,Trigger)</f>
        <v>52282</v>
      </c>
      <c r="AW1837" s="29">
        <f>_xll.qlCalendarAdvance(Calendar,AW1836,AU1837,"f",,Trigger)</f>
        <v>52286</v>
      </c>
      <c r="AX1837" s="29">
        <f>_xll.qlInterestRateIndexMaturity(IborIndex&amp;Tenor,AW1837,Trigger)</f>
        <v>52376</v>
      </c>
      <c r="AY1837" s="66">
        <f>_xll.qlIndexFixing($Z$5,AV1837,TRUE,Trigger)</f>
        <v>1.5645862978007408E-2</v>
      </c>
      <c r="AZ1837" s="66">
        <f>_xll.qlIndexFixing($BB$1,AV1837,TRUE,Trigger)</f>
        <v>1.5613752358776267E-2</v>
      </c>
      <c r="BA1837" s="188">
        <f t="shared" si="47"/>
        <v>0.32110619231140447</v>
      </c>
    </row>
    <row r="1838" spans="47:53" ht="11.25" customHeight="1" x14ac:dyDescent="0.25">
      <c r="AU1838" s="30" t="s">
        <v>38</v>
      </c>
      <c r="AV1838" s="29">
        <f>_xll.qlInterestRateIndexFixingDate(IborIndex&amp;Tenor,AW1838,Trigger)</f>
        <v>52289</v>
      </c>
      <c r="AW1838" s="29">
        <f>_xll.qlCalendarAdvance(Calendar,AW1837,AU1838,"f",,Trigger)</f>
        <v>52293</v>
      </c>
      <c r="AX1838" s="29">
        <f>_xll.qlInterestRateIndexMaturity(IborIndex&amp;Tenor,AW1838,Trigger)</f>
        <v>52385</v>
      </c>
      <c r="AY1838" s="66">
        <f>_xll.qlIndexFixing($Z$5,AV1838,TRUE,Trigger)</f>
        <v>1.5648193027734271E-2</v>
      </c>
      <c r="AZ1838" s="66">
        <f>_xll.qlIndexFixing($BB$1,AV1838,TRUE,Trigger)</f>
        <v>1.5616437108061281E-2</v>
      </c>
      <c r="BA1838" s="188">
        <f t="shared" si="47"/>
        <v>0.31755919672990174</v>
      </c>
    </row>
    <row r="1839" spans="47:53" ht="11.25" customHeight="1" x14ac:dyDescent="0.25">
      <c r="AU1839" s="30" t="s">
        <v>38</v>
      </c>
      <c r="AV1839" s="29">
        <f>_xll.qlInterestRateIndexFixingDate(IborIndex&amp;Tenor,AW1839,Trigger)</f>
        <v>52296</v>
      </c>
      <c r="AW1839" s="29">
        <f>_xll.qlCalendarAdvance(Calendar,AW1838,AU1839,"f",,Trigger)</f>
        <v>52300</v>
      </c>
      <c r="AX1839" s="29">
        <f>_xll.qlInterestRateIndexMaturity(IborIndex&amp;Tenor,AW1839,Trigger)</f>
        <v>52392</v>
      </c>
      <c r="AY1839" s="66">
        <f>_xll.qlIndexFixing($Z$5,AV1839,TRUE,Trigger)</f>
        <v>1.5649677122287608E-2</v>
      </c>
      <c r="AZ1839" s="66">
        <f>_xll.qlIndexFixing($BB$1,AV1839,TRUE,Trigger)</f>
        <v>1.5618217820750757E-2</v>
      </c>
      <c r="BA1839" s="188">
        <f t="shared" si="47"/>
        <v>0.31459301536850348</v>
      </c>
    </row>
    <row r="1840" spans="47:53" ht="11.25" customHeight="1" x14ac:dyDescent="0.25">
      <c r="AU1840" s="30" t="s">
        <v>38</v>
      </c>
      <c r="AV1840" s="29">
        <f>_xll.qlInterestRateIndexFixingDate(IborIndex&amp;Tenor,AW1840,Trigger)</f>
        <v>52303</v>
      </c>
      <c r="AW1840" s="29">
        <f>_xll.qlCalendarAdvance(Calendar,AW1839,AU1840,"f",,Trigger)</f>
        <v>52307</v>
      </c>
      <c r="AX1840" s="29">
        <f>_xll.qlInterestRateIndexMaturity(IborIndex&amp;Tenor,AW1840,Trigger)</f>
        <v>52399</v>
      </c>
      <c r="AY1840" s="66">
        <f>_xll.qlIndexFixing($Z$5,AV1840,TRUE,Trigger)</f>
        <v>1.5651210677788456E-2</v>
      </c>
      <c r="AZ1840" s="66">
        <f>_xll.qlIndexFixing($BB$1,AV1840,TRUE,Trigger)</f>
        <v>1.5620027696524357E-2</v>
      </c>
      <c r="BA1840" s="188">
        <f t="shared" si="47"/>
        <v>0.3118298126409888</v>
      </c>
    </row>
    <row r="1841" spans="47:53" ht="11.25" customHeight="1" x14ac:dyDescent="0.25">
      <c r="AU1841" s="30" t="s">
        <v>38</v>
      </c>
      <c r="AV1841" s="29">
        <f>_xll.qlInterestRateIndexFixingDate(IborIndex&amp;Tenor,AW1841,Trigger)</f>
        <v>52310</v>
      </c>
      <c r="AW1841" s="29">
        <f>_xll.qlCalendarAdvance(Calendar,AW1840,AU1841,"f",,Trigger)</f>
        <v>52314</v>
      </c>
      <c r="AX1841" s="29">
        <f>_xll.qlInterestRateIndexMaturity(IborIndex&amp;Tenor,AW1841,Trigger)</f>
        <v>52406</v>
      </c>
      <c r="AY1841" s="66">
        <f>_xll.qlIndexFixing($Z$5,AV1841,TRUE,Trigger)</f>
        <v>1.565279382573424E-2</v>
      </c>
      <c r="AZ1841" s="66">
        <f>_xll.qlIndexFixing($BB$1,AV1841,TRUE,Trigger)</f>
        <v>1.5621866735420306E-2</v>
      </c>
      <c r="BA1841" s="188">
        <f t="shared" si="47"/>
        <v>0.30927090313933453</v>
      </c>
    </row>
    <row r="1842" spans="47:53" ht="11.25" customHeight="1" x14ac:dyDescent="0.25">
      <c r="AU1842" s="30" t="s">
        <v>38</v>
      </c>
      <c r="AV1842" s="29">
        <f>_xll.qlInterestRateIndexFixingDate(IborIndex&amp;Tenor,AW1842,Trigger)</f>
        <v>52315</v>
      </c>
      <c r="AW1842" s="29">
        <f>_xll.qlCalendarAdvance(Calendar,AW1841,AU1842,"f",,Trigger)</f>
        <v>52321</v>
      </c>
      <c r="AX1842" s="29">
        <f>_xll.qlInterestRateIndexMaturity(IborIndex&amp;Tenor,AW1842,Trigger)</f>
        <v>52412</v>
      </c>
      <c r="AY1842" s="66">
        <f>_xll.qlIndexFixing($Z$5,AV1842,TRUE,Trigger)</f>
        <v>1.5653960756322451E-2</v>
      </c>
      <c r="AZ1842" s="66">
        <f>_xll.qlIndexFixing($BB$1,AV1842,TRUE,Trigger)</f>
        <v>1.5623257421250708E-2</v>
      </c>
      <c r="BA1842" s="188">
        <f t="shared" si="47"/>
        <v>0.30703335071742899</v>
      </c>
    </row>
    <row r="1843" spans="47:53" ht="11.25" customHeight="1" x14ac:dyDescent="0.25">
      <c r="AU1843" s="30" t="s">
        <v>38</v>
      </c>
      <c r="AV1843" s="29">
        <f>_xll.qlInterestRateIndexFixingDate(IborIndex&amp;Tenor,AW1843,Trigger)</f>
        <v>52324</v>
      </c>
      <c r="AW1843" s="29">
        <f>_xll.qlCalendarAdvance(Calendar,AW1842,AU1843,"f",,Trigger)</f>
        <v>52328</v>
      </c>
      <c r="AX1843" s="29">
        <f>_xll.qlInterestRateIndexMaturity(IborIndex&amp;Tenor,AW1843,Trigger)</f>
        <v>52419</v>
      </c>
      <c r="AY1843" s="66">
        <f>_xll.qlIndexFixing($Z$5,AV1843,TRUE,Trigger)</f>
        <v>1.5655639824876097E-2</v>
      </c>
      <c r="AZ1843" s="66">
        <f>_xll.qlIndexFixing($BB$1,AV1843,TRUE,Trigger)</f>
        <v>1.5625152621334609E-2</v>
      </c>
      <c r="BA1843" s="188">
        <f t="shared" si="47"/>
        <v>0.304872035414884</v>
      </c>
    </row>
    <row r="1844" spans="47:53" ht="11.25" customHeight="1" x14ac:dyDescent="0.25">
      <c r="AU1844" s="30" t="s">
        <v>38</v>
      </c>
      <c r="AV1844" s="29">
        <f>_xll.qlInterestRateIndexFixingDate(IborIndex&amp;Tenor,AW1844,Trigger)</f>
        <v>52331</v>
      </c>
      <c r="AW1844" s="29">
        <f>_xll.qlCalendarAdvance(Calendar,AW1843,AU1844,"f",,Trigger)</f>
        <v>52335</v>
      </c>
      <c r="AX1844" s="29">
        <f>_xll.qlInterestRateIndexMaturity(IborIndex&amp;Tenor,AW1844,Trigger)</f>
        <v>52426</v>
      </c>
      <c r="AY1844" s="66">
        <f>_xll.qlIndexFixing($Z$5,AV1844,TRUE,Trigger)</f>
        <v>1.56573688688206E-2</v>
      </c>
      <c r="AZ1844" s="66">
        <f>_xll.qlIndexFixing($BB$1,AV1844,TRUE,Trigger)</f>
        <v>1.5627076983393322E-2</v>
      </c>
      <c r="BA1844" s="188">
        <f t="shared" si="47"/>
        <v>0.3029188542727837</v>
      </c>
    </row>
    <row r="1845" spans="47:53" ht="11.25" customHeight="1" x14ac:dyDescent="0.25">
      <c r="AU1845" s="30" t="s">
        <v>38</v>
      </c>
      <c r="AV1845" s="29">
        <f>_xll.qlInterestRateIndexFixingDate(IborIndex&amp;Tenor,AW1845,Trigger)</f>
        <v>52338</v>
      </c>
      <c r="AW1845" s="29">
        <f>_xll.qlCalendarAdvance(Calendar,AW1844,AU1845,"f",,Trigger)</f>
        <v>52342</v>
      </c>
      <c r="AX1845" s="29">
        <f>_xll.qlInterestRateIndexMaturity(IborIndex&amp;Tenor,AW1845,Trigger)</f>
        <v>52433</v>
      </c>
      <c r="AY1845" s="66">
        <f>_xll.qlIndexFixing($Z$5,AV1845,TRUE,Trigger)</f>
        <v>1.5659148019656049E-2</v>
      </c>
      <c r="AZ1845" s="66">
        <f>_xll.qlIndexFixing($BB$1,AV1845,TRUE,Trigger)</f>
        <v>1.5629030507465499E-2</v>
      </c>
      <c r="BA1845" s="188">
        <f t="shared" si="47"/>
        <v>0.30117512190550033</v>
      </c>
    </row>
    <row r="1846" spans="47:53" ht="11.25" customHeight="1" x14ac:dyDescent="0.25">
      <c r="AU1846" s="30" t="s">
        <v>38</v>
      </c>
      <c r="AV1846" s="29">
        <f>_xll.qlInterestRateIndexFixingDate(IborIndex&amp;Tenor,AW1846,Trigger)</f>
        <v>52345</v>
      </c>
      <c r="AW1846" s="29">
        <f>_xll.qlCalendarAdvance(Calendar,AW1845,AU1846,"f",,Trigger)</f>
        <v>52349</v>
      </c>
      <c r="AX1846" s="29">
        <f>_xll.qlInterestRateIndexMaturity(IborIndex&amp;Tenor,AW1846,Trigger)</f>
        <v>52440</v>
      </c>
      <c r="AY1846" s="66">
        <f>_xll.qlIndexFixing($Z$5,AV1846,TRUE,Trigger)</f>
        <v>1.5660977408886917E-2</v>
      </c>
      <c r="AZ1846" s="66">
        <f>_xll.qlIndexFixing($BB$1,AV1846,TRUE,Trigger)</f>
        <v>1.5631013193595063E-2</v>
      </c>
      <c r="BA1846" s="188">
        <f t="shared" si="47"/>
        <v>0.29964215291854168</v>
      </c>
    </row>
    <row r="1847" spans="47:53" ht="11.25" customHeight="1" x14ac:dyDescent="0.25">
      <c r="AU1847" s="30" t="s">
        <v>38</v>
      </c>
      <c r="AV1847" s="29">
        <f>_xll.qlInterestRateIndexFixingDate(IborIndex&amp;Tenor,AW1847,Trigger)</f>
        <v>52351</v>
      </c>
      <c r="AW1847" s="29">
        <f>_xll.qlCalendarAdvance(Calendar,AW1846,AU1847,"f",,Trigger)</f>
        <v>52356</v>
      </c>
      <c r="AX1847" s="29">
        <f>_xll.qlInterestRateIndexMaturity(IborIndex&amp;Tenor,AW1847,Trigger)</f>
        <v>52448</v>
      </c>
      <c r="AY1847" s="66">
        <f>_xll.qlIndexFixing($Z$5,AV1847,TRUE,Trigger)</f>
        <v>1.5663341519078198E-2</v>
      </c>
      <c r="AZ1847" s="66">
        <f>_xll.qlIndexFixing($BB$1,AV1847,TRUE,Trigger)</f>
        <v>1.563351339673915E-2</v>
      </c>
      <c r="BA1847" s="188">
        <f t="shared" si="47"/>
        <v>0.29828122339047719</v>
      </c>
    </row>
    <row r="1848" spans="47:53" ht="11.25" customHeight="1" x14ac:dyDescent="0.25">
      <c r="AU1848" s="30" t="s">
        <v>38</v>
      </c>
      <c r="AV1848" s="29">
        <f>_xll.qlInterestRateIndexFixingDate(IborIndex&amp;Tenor,AW1848,Trigger)</f>
        <v>52359</v>
      </c>
      <c r="AW1848" s="29">
        <f>_xll.qlCalendarAdvance(Calendar,AW1847,AU1848,"f",,Trigger)</f>
        <v>52363</v>
      </c>
      <c r="AX1848" s="29">
        <f>_xll.qlInterestRateIndexMaturity(IborIndex&amp;Tenor,AW1848,Trigger)</f>
        <v>52455</v>
      </c>
      <c r="AY1848" s="66">
        <f>_xll.qlIndexFixing($Z$5,AV1848,TRUE,Trigger)</f>
        <v>1.5665275496338275E-2</v>
      </c>
      <c r="AZ1848" s="66">
        <f>_xll.qlIndexFixing($BB$1,AV1848,TRUE,Trigger)</f>
        <v>1.563555657868539E-2</v>
      </c>
      <c r="BA1848" s="188">
        <f t="shared" si="47"/>
        <v>0.29718917652885729</v>
      </c>
    </row>
    <row r="1849" spans="47:53" ht="11.25" customHeight="1" x14ac:dyDescent="0.25">
      <c r="AU1849" s="30" t="s">
        <v>38</v>
      </c>
      <c r="AV1849" s="29">
        <f>_xll.qlInterestRateIndexFixingDate(IborIndex&amp;Tenor,AW1849,Trigger)</f>
        <v>52366</v>
      </c>
      <c r="AW1849" s="29">
        <f>_xll.qlCalendarAdvance(Calendar,AW1848,AU1849,"f",,Trigger)</f>
        <v>52370</v>
      </c>
      <c r="AX1849" s="29">
        <f>_xll.qlInterestRateIndexMaturity(IborIndex&amp;Tenor,AW1849,Trigger)</f>
        <v>52462</v>
      </c>
      <c r="AY1849" s="66">
        <f>_xll.qlIndexFixing($Z$5,AV1849,TRUE,Trigger)</f>
        <v>1.5667260118125186E-2</v>
      </c>
      <c r="AZ1849" s="66">
        <f>_xll.qlIndexFixing($BB$1,AV1849,TRUE,Trigger)</f>
        <v>1.5637628924101532E-2</v>
      </c>
      <c r="BA1849" s="188">
        <f t="shared" si="47"/>
        <v>0.29631194023653495</v>
      </c>
    </row>
    <row r="1850" spans="47:53" ht="11.25" customHeight="1" x14ac:dyDescent="0.25">
      <c r="AU1850" s="30" t="s">
        <v>38</v>
      </c>
      <c r="AV1850" s="29">
        <f>_xll.qlInterestRateIndexFixingDate(IborIndex&amp;Tenor,AW1850,Trigger)</f>
        <v>52373</v>
      </c>
      <c r="AW1850" s="29">
        <f>_xll.qlCalendarAdvance(Calendar,AW1849,AU1850,"f",,Trigger)</f>
        <v>52377</v>
      </c>
      <c r="AX1850" s="29">
        <f>_xll.qlInterestRateIndexMaturity(IborIndex&amp;Tenor,AW1850,Trigger)</f>
        <v>52469</v>
      </c>
      <c r="AY1850" s="66">
        <f>_xll.qlIndexFixing($Z$5,AV1850,TRUE,Trigger)</f>
        <v>1.5669295515958075E-2</v>
      </c>
      <c r="AZ1850" s="66">
        <f>_xll.qlIndexFixing($BB$1,AV1850,TRUE,Trigger)</f>
        <v>1.5639730433031882E-2</v>
      </c>
      <c r="BA1850" s="188">
        <f t="shared" si="47"/>
        <v>0.29565082926192449</v>
      </c>
    </row>
    <row r="1851" spans="47:53" ht="11.25" customHeight="1" x14ac:dyDescent="0.25">
      <c r="AU1851" s="30" t="s">
        <v>38</v>
      </c>
      <c r="AV1851" s="29">
        <f>_xll.qlInterestRateIndexFixingDate(IborIndex&amp;Tenor,AW1851,Trigger)</f>
        <v>52380</v>
      </c>
      <c r="AW1851" s="29">
        <f>_xll.qlCalendarAdvance(Calendar,AW1850,AU1851,"f",,Trigger)</f>
        <v>52384</v>
      </c>
      <c r="AX1851" s="29">
        <f>_xll.qlInterestRateIndexMaturity(IborIndex&amp;Tenor,AW1851,Trigger)</f>
        <v>52476</v>
      </c>
      <c r="AY1851" s="66">
        <f>_xll.qlIndexFixing($Z$5,AV1851,TRUE,Trigger)</f>
        <v>1.5671380837682936E-2</v>
      </c>
      <c r="AZ1851" s="66">
        <f>_xll.qlIndexFixing($BB$1,AV1851,TRUE,Trigger)</f>
        <v>1.5641861105527712E-2</v>
      </c>
      <c r="BA1851" s="188">
        <f t="shared" si="47"/>
        <v>0.29519732155224021</v>
      </c>
    </row>
    <row r="1852" spans="47:53" ht="11.25" customHeight="1" x14ac:dyDescent="0.25">
      <c r="AU1852" s="30" t="s">
        <v>38</v>
      </c>
      <c r="AV1852" s="29">
        <f>_xll.qlInterestRateIndexFixingDate(IborIndex&amp;Tenor,AW1852,Trigger)</f>
        <v>52387</v>
      </c>
      <c r="AW1852" s="29">
        <f>_xll.qlCalendarAdvance(Calendar,AW1851,AU1852,"f",,Trigger)</f>
        <v>52391</v>
      </c>
      <c r="AX1852" s="29">
        <f>_xll.qlInterestRateIndexMaturity(IborIndex&amp;Tenor,AW1852,Trigger)</f>
        <v>52483</v>
      </c>
      <c r="AY1852" s="66">
        <f>_xll.qlIndexFixing($Z$5,AV1852,TRUE,Trigger)</f>
        <v>1.5673455935538223E-2</v>
      </c>
      <c r="AZ1852" s="66">
        <f>_xll.qlIndexFixing($BB$1,AV1852,TRUE,Trigger)</f>
        <v>1.5644020941632458E-2</v>
      </c>
      <c r="BA1852" s="188">
        <f t="shared" si="47"/>
        <v>0.29434993905765039</v>
      </c>
    </row>
    <row r="1853" spans="47:53" ht="11.25" customHeight="1" x14ac:dyDescent="0.25">
      <c r="AU1853" s="30" t="s">
        <v>38</v>
      </c>
      <c r="AV1853" s="29">
        <f>_xll.qlInterestRateIndexFixingDate(IborIndex&amp;Tenor,AW1853,Trigger)</f>
        <v>52394</v>
      </c>
      <c r="AW1853" s="29">
        <f>_xll.qlCalendarAdvance(Calendar,AW1852,AU1853,"f",,Trigger)</f>
        <v>52398</v>
      </c>
      <c r="AX1853" s="29">
        <f>_xll.qlInterestRateIndexMaturity(IborIndex&amp;Tenor,AW1853,Trigger)</f>
        <v>52490</v>
      </c>
      <c r="AY1853" s="66">
        <f>_xll.qlIndexFixing($Z$5,AV1853,TRUE,Trigger)</f>
        <v>1.5675484418698798E-2</v>
      </c>
      <c r="AZ1853" s="66">
        <f>_xll.qlIndexFixing($BB$1,AV1853,TRUE,Trigger)</f>
        <v>1.5646209941393912E-2</v>
      </c>
      <c r="BA1853" s="188">
        <f t="shared" si="47"/>
        <v>0.2927447730488586</v>
      </c>
    </row>
    <row r="1854" spans="47:53" ht="11.25" customHeight="1" x14ac:dyDescent="0.25">
      <c r="AU1854" s="30" t="s">
        <v>38</v>
      </c>
      <c r="AV1854" s="29">
        <f>_xll.qlInterestRateIndexFixingDate(IborIndex&amp;Tenor,AW1854,Trigger)</f>
        <v>52401</v>
      </c>
      <c r="AW1854" s="29">
        <f>_xll.qlCalendarAdvance(Calendar,AW1853,AU1854,"f",,Trigger)</f>
        <v>52405</v>
      </c>
      <c r="AX1854" s="29">
        <f>_xll.qlInterestRateIndexMaturity(IborIndex&amp;Tenor,AW1854,Trigger)</f>
        <v>52497</v>
      </c>
      <c r="AY1854" s="66">
        <f>_xll.qlIndexFixing($Z$5,AV1854,TRUE,Trigger)</f>
        <v>1.5677465151194208E-2</v>
      </c>
      <c r="AZ1854" s="66">
        <f>_xll.qlIndexFixing($BB$1,AV1854,TRUE,Trigger)</f>
        <v>1.5648428104863339E-2</v>
      </c>
      <c r="BA1854" s="188">
        <f t="shared" si="47"/>
        <v>0.29037046330868815</v>
      </c>
    </row>
    <row r="1855" spans="47:53" ht="11.25" customHeight="1" x14ac:dyDescent="0.25">
      <c r="AU1855" s="30" t="s">
        <v>38</v>
      </c>
      <c r="AV1855" s="29">
        <f>_xll.qlInterestRateIndexFixingDate(IborIndex&amp;Tenor,AW1855,Trigger)</f>
        <v>52408</v>
      </c>
      <c r="AW1855" s="29">
        <f>_xll.qlCalendarAdvance(Calendar,AW1854,AU1855,"f",,Trigger)</f>
        <v>52412</v>
      </c>
      <c r="AX1855" s="29">
        <f>_xll.qlInterestRateIndexMaturity(IborIndex&amp;Tenor,AW1855,Trigger)</f>
        <v>52504</v>
      </c>
      <c r="AY1855" s="66">
        <f>_xll.qlIndexFixing($Z$5,AV1855,TRUE,Trigger)</f>
        <v>1.5679396994136348E-2</v>
      </c>
      <c r="AZ1855" s="66">
        <f>_xll.qlIndexFixing($BB$1,AV1855,TRUE,Trigger)</f>
        <v>1.5650675432088521E-2</v>
      </c>
      <c r="BA1855" s="188">
        <f t="shared" si="47"/>
        <v>0.28721562047827331</v>
      </c>
    </row>
    <row r="1856" spans="47:53" ht="11.25" customHeight="1" x14ac:dyDescent="0.25">
      <c r="AU1856" s="30" t="s">
        <v>38</v>
      </c>
      <c r="AV1856" s="29">
        <f>_xll.qlInterestRateIndexFixingDate(IborIndex&amp;Tenor,AW1856,Trigger)</f>
        <v>52415</v>
      </c>
      <c r="AW1856" s="29">
        <f>_xll.qlCalendarAdvance(Calendar,AW1855,AU1856,"f",,Trigger)</f>
        <v>52419</v>
      </c>
      <c r="AX1856" s="29">
        <f>_xll.qlInterestRateIndexMaturity(IborIndex&amp;Tenor,AW1856,Trigger)</f>
        <v>52511</v>
      </c>
      <c r="AY1856" s="66">
        <f>_xll.qlIndexFixing($Z$5,AV1856,TRUE,Trigger)</f>
        <v>1.5681278805722034E-2</v>
      </c>
      <c r="AZ1856" s="66">
        <f>_xll.qlIndexFixing($BB$1,AV1856,TRUE,Trigger)</f>
        <v>1.5652951923121595E-2</v>
      </c>
      <c r="BA1856" s="188">
        <f t="shared" si="47"/>
        <v>0.28326882600439307</v>
      </c>
    </row>
    <row r="1857" spans="47:53" ht="11.25" customHeight="1" x14ac:dyDescent="0.25">
      <c r="AU1857" s="30" t="s">
        <v>38</v>
      </c>
      <c r="AV1857" s="29">
        <f>_xll.qlInterestRateIndexFixingDate(IborIndex&amp;Tenor,AW1857,Trigger)</f>
        <v>52422</v>
      </c>
      <c r="AW1857" s="29">
        <f>_xll.qlCalendarAdvance(Calendar,AW1856,AU1857,"f",,Trigger)</f>
        <v>52426</v>
      </c>
      <c r="AX1857" s="29">
        <f>_xll.qlInterestRateIndexMaturity(IborIndex&amp;Tenor,AW1857,Trigger)</f>
        <v>52518</v>
      </c>
      <c r="AY1857" s="66">
        <f>_xll.qlIndexFixing($Z$5,AV1857,TRUE,Trigger)</f>
        <v>1.5683109441232173E-2</v>
      </c>
      <c r="AZ1857" s="66">
        <f>_xll.qlIndexFixing($BB$1,AV1857,TRUE,Trigger)</f>
        <v>1.5655257578008609E-2</v>
      </c>
      <c r="BA1857" s="188">
        <f t="shared" si="47"/>
        <v>0.27851863223564421</v>
      </c>
    </row>
    <row r="1858" spans="47:53" ht="11.25" customHeight="1" x14ac:dyDescent="0.25">
      <c r="AU1858" s="30" t="s">
        <v>38</v>
      </c>
      <c r="AV1858" s="29">
        <f>_xll.qlInterestRateIndexFixingDate(IborIndex&amp;Tenor,AW1858,Trigger)</f>
        <v>52429</v>
      </c>
      <c r="AW1858" s="29">
        <f>_xll.qlCalendarAdvance(Calendar,AW1857,AU1858,"f",,Trigger)</f>
        <v>52433</v>
      </c>
      <c r="AX1858" s="29">
        <f>_xll.qlInterestRateIndexMaturity(IborIndex&amp;Tenor,AW1858,Trigger)</f>
        <v>52525</v>
      </c>
      <c r="AY1858" s="66">
        <f>_xll.qlIndexFixing($Z$5,AV1858,TRUE,Trigger)</f>
        <v>1.5684887753033467E-2</v>
      </c>
      <c r="AZ1858" s="66">
        <f>_xll.qlIndexFixing($BB$1,AV1858,TRUE,Trigger)</f>
        <v>1.5657592396806908E-2</v>
      </c>
      <c r="BA1858" s="188">
        <f t="shared" si="47"/>
        <v>0.27295356226558765</v>
      </c>
    </row>
    <row r="1859" spans="47:53" ht="11.25" customHeight="1" x14ac:dyDescent="0.25">
      <c r="AU1859" s="30" t="s">
        <v>38</v>
      </c>
      <c r="AV1859" s="29">
        <f>_xll.qlInterestRateIndexFixingDate(IborIndex&amp;Tenor,AW1859,Trigger)</f>
        <v>52436</v>
      </c>
      <c r="AW1859" s="29">
        <f>_xll.qlCalendarAdvance(Calendar,AW1858,AU1859,"f",,Trigger)</f>
        <v>52440</v>
      </c>
      <c r="AX1859" s="29">
        <f>_xll.qlInterestRateIndexMaturity(IborIndex&amp;Tenor,AW1859,Trigger)</f>
        <v>52532</v>
      </c>
      <c r="AY1859" s="66">
        <f>_xll.qlIndexFixing($Z$5,AV1859,TRUE,Trigger)</f>
        <v>1.5686612590576694E-2</v>
      </c>
      <c r="AZ1859" s="66">
        <f>_xll.qlIndexFixing($BB$1,AV1859,TRUE,Trigger)</f>
        <v>1.5659956379564282E-2</v>
      </c>
      <c r="BA1859" s="188">
        <f t="shared" ref="BA1859:BA1922" si="48">(AY1859-AZ1859)*10000</f>
        <v>0.26656211012412306</v>
      </c>
    </row>
    <row r="1860" spans="47:53" ht="11.25" customHeight="1" x14ac:dyDescent="0.25">
      <c r="AU1860" s="30" t="s">
        <v>38</v>
      </c>
      <c r="AV1860" s="29">
        <f>_xll.qlInterestRateIndexFixingDate(IborIndex&amp;Tenor,AW1860,Trigger)</f>
        <v>52443</v>
      </c>
      <c r="AW1860" s="29">
        <f>_xll.qlCalendarAdvance(Calendar,AW1859,AU1860,"f",,Trigger)</f>
        <v>52447</v>
      </c>
      <c r="AX1860" s="29">
        <f>_xll.qlInterestRateIndexMaturity(IborIndex&amp;Tenor,AW1860,Trigger)</f>
        <v>52539</v>
      </c>
      <c r="AY1860" s="66">
        <f>_xll.qlIndexFixing($Z$5,AV1860,TRUE,Trigger)</f>
        <v>1.5688282800398443E-2</v>
      </c>
      <c r="AZ1860" s="66">
        <f>_xll.qlIndexFixing($BB$1,AV1860,TRUE,Trigger)</f>
        <v>1.56623495263346E-2</v>
      </c>
      <c r="BA1860" s="188">
        <f t="shared" si="48"/>
        <v>0.25933274063843353</v>
      </c>
    </row>
    <row r="1861" spans="47:53" ht="11.25" customHeight="1" x14ac:dyDescent="0.25">
      <c r="AU1861" s="30" t="s">
        <v>38</v>
      </c>
      <c r="AV1861" s="29">
        <f>_xll.qlInterestRateIndexFixingDate(IborIndex&amp;Tenor,AW1861,Trigger)</f>
        <v>52450</v>
      </c>
      <c r="AW1861" s="29">
        <f>_xll.qlCalendarAdvance(Calendar,AW1860,AU1861,"f",,Trigger)</f>
        <v>52454</v>
      </c>
      <c r="AX1861" s="29">
        <f>_xll.qlInterestRateIndexMaturity(IborIndex&amp;Tenor,AW1861,Trigger)</f>
        <v>52546</v>
      </c>
      <c r="AY1861" s="66">
        <f>_xll.qlIndexFixing($Z$5,AV1861,TRUE,Trigger)</f>
        <v>1.5689897226119378E-2</v>
      </c>
      <c r="AZ1861" s="66">
        <f>_xll.qlIndexFixing($BB$1,AV1861,TRUE,Trigger)</f>
        <v>1.5664771837170861E-2</v>
      </c>
      <c r="BA1861" s="188">
        <f t="shared" si="48"/>
        <v>0.25125388948516597</v>
      </c>
    </row>
    <row r="1862" spans="47:53" ht="11.25" customHeight="1" x14ac:dyDescent="0.25">
      <c r="AU1862" s="30" t="s">
        <v>38</v>
      </c>
      <c r="AV1862" s="29">
        <f>_xll.qlInterestRateIndexFixingDate(IborIndex&amp;Tenor,AW1862,Trigger)</f>
        <v>52457</v>
      </c>
      <c r="AW1862" s="29">
        <f>_xll.qlCalendarAdvance(Calendar,AW1861,AU1862,"f",,Trigger)</f>
        <v>52461</v>
      </c>
      <c r="AX1862" s="29">
        <f>_xll.qlInterestRateIndexMaturity(IborIndex&amp;Tenor,AW1862,Trigger)</f>
        <v>52553</v>
      </c>
      <c r="AY1862" s="66">
        <f>_xll.qlIndexFixing($Z$5,AV1862,TRUE,Trigger)</f>
        <v>1.5691454708445966E-2</v>
      </c>
      <c r="AZ1862" s="66">
        <f>_xll.qlIndexFixing($BB$1,AV1862,TRUE,Trigger)</f>
        <v>1.5667223312127807E-2</v>
      </c>
      <c r="BA1862" s="188">
        <f t="shared" si="48"/>
        <v>0.24231396318158405</v>
      </c>
    </row>
    <row r="1863" spans="47:53" ht="11.25" customHeight="1" x14ac:dyDescent="0.25">
      <c r="AU1863" s="30" t="s">
        <v>38</v>
      </c>
      <c r="AV1863" s="29">
        <f>_xll.qlInterestRateIndexFixingDate(IborIndex&amp;Tenor,AW1863,Trigger)</f>
        <v>52464</v>
      </c>
      <c r="AW1863" s="29">
        <f>_xll.qlCalendarAdvance(Calendar,AW1862,AU1863,"f",,Trigger)</f>
        <v>52468</v>
      </c>
      <c r="AX1863" s="29">
        <f>_xll.qlInterestRateIndexMaturity(IborIndex&amp;Tenor,AW1863,Trigger)</f>
        <v>52560</v>
      </c>
      <c r="AY1863" s="66">
        <f>_xll.qlIndexFixing($Z$5,AV1863,TRUE,Trigger)</f>
        <v>1.5692954085170484E-2</v>
      </c>
      <c r="AZ1863" s="66">
        <f>_xll.qlIndexFixing($BB$1,AV1863,TRUE,Trigger)</f>
        <v>1.5669703951260175E-2</v>
      </c>
      <c r="BA1863" s="188">
        <f t="shared" si="48"/>
        <v>0.2325013391030889</v>
      </c>
    </row>
    <row r="1864" spans="47:53" ht="11.25" customHeight="1" x14ac:dyDescent="0.25">
      <c r="AU1864" s="30" t="s">
        <v>38</v>
      </c>
      <c r="AV1864" s="29">
        <f>_xll.qlInterestRateIndexFixingDate(IborIndex&amp;Tenor,AW1864,Trigger)</f>
        <v>52471</v>
      </c>
      <c r="AW1864" s="29">
        <f>_xll.qlCalendarAdvance(Calendar,AW1863,AU1864,"f",,Trigger)</f>
        <v>52475</v>
      </c>
      <c r="AX1864" s="29">
        <f>_xll.qlInterestRateIndexMaturity(IborIndex&amp;Tenor,AW1864,Trigger)</f>
        <v>52566</v>
      </c>
      <c r="AY1864" s="66">
        <f>_xll.qlIndexFixing($Z$5,AV1864,TRUE,Trigger)</f>
        <v>1.5693946340187087E-2</v>
      </c>
      <c r="AZ1864" s="66">
        <f>_xll.qlIndexFixing($BB$1,AV1864,TRUE,Trigger)</f>
        <v>1.5671688308682145E-2</v>
      </c>
      <c r="BA1864" s="188">
        <f t="shared" si="48"/>
        <v>0.22258031504941711</v>
      </c>
    </row>
    <row r="1865" spans="47:53" ht="11.25" customHeight="1" x14ac:dyDescent="0.25">
      <c r="AU1865" s="30" t="s">
        <v>38</v>
      </c>
      <c r="AV1865" s="29">
        <f>_xll.qlInterestRateIndexFixingDate(IborIndex&amp;Tenor,AW1865,Trigger)</f>
        <v>52478</v>
      </c>
      <c r="AW1865" s="29">
        <f>_xll.qlCalendarAdvance(Calendar,AW1864,AU1865,"f",,Trigger)</f>
        <v>52482</v>
      </c>
      <c r="AX1865" s="29">
        <f>_xll.qlInterestRateIndexMaturity(IborIndex&amp;Tenor,AW1865,Trigger)</f>
        <v>52573</v>
      </c>
      <c r="AY1865" s="66">
        <f>_xll.qlIndexFixing($Z$5,AV1865,TRUE,Trigger)</f>
        <v>1.5695371744271963E-2</v>
      </c>
      <c r="AZ1865" s="66">
        <f>_xll.qlIndexFixing($BB$1,AV1865,TRUE,Trigger)</f>
        <v>1.567422508293654E-2</v>
      </c>
      <c r="BA1865" s="188">
        <f t="shared" si="48"/>
        <v>0.21146661335423589</v>
      </c>
    </row>
    <row r="1866" spans="47:53" ht="11.25" customHeight="1" x14ac:dyDescent="0.25">
      <c r="AU1866" s="30" t="s">
        <v>38</v>
      </c>
      <c r="AV1866" s="29">
        <f>_xll.qlInterestRateIndexFixingDate(IborIndex&amp;Tenor,AW1866,Trigger)</f>
        <v>52485</v>
      </c>
      <c r="AW1866" s="29">
        <f>_xll.qlCalendarAdvance(Calendar,AW1865,AU1866,"f",,Trigger)</f>
        <v>52489</v>
      </c>
      <c r="AX1866" s="29">
        <f>_xll.qlInterestRateIndexMaturity(IborIndex&amp;Tenor,AW1866,Trigger)</f>
        <v>52580</v>
      </c>
      <c r="AY1866" s="66">
        <f>_xll.qlIndexFixing($Z$5,AV1866,TRUE,Trigger)</f>
        <v>1.5696833135424228E-2</v>
      </c>
      <c r="AZ1866" s="66">
        <f>_xll.qlIndexFixing($BB$1,AV1866,TRUE,Trigger)</f>
        <v>1.5676791020244447E-2</v>
      </c>
      <c r="BA1866" s="188">
        <f t="shared" si="48"/>
        <v>0.20042115179780273</v>
      </c>
    </row>
    <row r="1867" spans="47:53" ht="11.25" customHeight="1" x14ac:dyDescent="0.25">
      <c r="AU1867" s="30" t="s">
        <v>38</v>
      </c>
      <c r="AV1867" s="29">
        <f>_xll.qlInterestRateIndexFixingDate(IborIndex&amp;Tenor,AW1867,Trigger)</f>
        <v>52492</v>
      </c>
      <c r="AW1867" s="29">
        <f>_xll.qlCalendarAdvance(Calendar,AW1866,AU1867,"f",,Trigger)</f>
        <v>52496</v>
      </c>
      <c r="AX1867" s="29">
        <f>_xll.qlInterestRateIndexMaturity(IborIndex&amp;Tenor,AW1867,Trigger)</f>
        <v>52587</v>
      </c>
      <c r="AY1867" s="66">
        <f>_xll.qlIndexFixing($Z$5,AV1867,TRUE,Trigger)</f>
        <v>1.5698330606811559E-2</v>
      </c>
      <c r="AZ1867" s="66">
        <f>_xll.qlIndexFixing($BB$1,AV1867,TRUE,Trigger)</f>
        <v>1.5679386120661203E-2</v>
      </c>
      <c r="BA1867" s="188">
        <f t="shared" si="48"/>
        <v>0.18944486150355988</v>
      </c>
    </row>
    <row r="1868" spans="47:53" ht="11.25" customHeight="1" x14ac:dyDescent="0.25">
      <c r="AU1868" s="30" t="s">
        <v>38</v>
      </c>
      <c r="AV1868" s="29">
        <f>_xll.qlInterestRateIndexFixingDate(IborIndex&amp;Tenor,AW1868,Trigger)</f>
        <v>52499</v>
      </c>
      <c r="AW1868" s="29">
        <f>_xll.qlCalendarAdvance(Calendar,AW1867,AU1868,"f",,Trigger)</f>
        <v>52503</v>
      </c>
      <c r="AX1868" s="29">
        <f>_xll.qlInterestRateIndexMaturity(IborIndex&amp;Tenor,AW1868,Trigger)</f>
        <v>52594</v>
      </c>
      <c r="AY1868" s="66">
        <f>_xll.qlIndexFixing($Z$5,AV1868,TRUE,Trigger)</f>
        <v>1.56998642516025E-2</v>
      </c>
      <c r="AZ1868" s="66">
        <f>_xll.qlIndexFixing($BB$1,AV1868,TRUE,Trigger)</f>
        <v>1.5682010384244785E-2</v>
      </c>
      <c r="BA1868" s="188">
        <f t="shared" si="48"/>
        <v>0.17853867357715131</v>
      </c>
    </row>
    <row r="1869" spans="47:53" ht="11.25" customHeight="1" x14ac:dyDescent="0.25">
      <c r="AU1869" s="30" t="s">
        <v>38</v>
      </c>
      <c r="AV1869" s="29">
        <f>_xll.qlInterestRateIndexFixingDate(IborIndex&amp;Tenor,AW1869,Trigger)</f>
        <v>52506</v>
      </c>
      <c r="AW1869" s="29">
        <f>_xll.qlCalendarAdvance(Calendar,AW1868,AU1869,"f",,Trigger)</f>
        <v>52510</v>
      </c>
      <c r="AX1869" s="29">
        <f>_xll.qlInterestRateIndexMaturity(IborIndex&amp;Tenor,AW1869,Trigger)</f>
        <v>52602</v>
      </c>
      <c r="AY1869" s="66">
        <f>_xll.qlIndexFixing($Z$5,AV1869,TRUE,Trigger)</f>
        <v>1.5701895316477137E-2</v>
      </c>
      <c r="AZ1869" s="66">
        <f>_xll.qlIndexFixing($BB$1,AV1869,TRUE,Trigger)</f>
        <v>1.5685200236860104E-2</v>
      </c>
      <c r="BA1869" s="188">
        <f t="shared" si="48"/>
        <v>0.16695079617032316</v>
      </c>
    </row>
    <row r="1870" spans="47:53" ht="11.25" customHeight="1" x14ac:dyDescent="0.25">
      <c r="AU1870" s="30" t="s">
        <v>38</v>
      </c>
      <c r="AV1870" s="29">
        <f>_xll.qlInterestRateIndexFixingDate(IborIndex&amp;Tenor,AW1870,Trigger)</f>
        <v>52513</v>
      </c>
      <c r="AW1870" s="29">
        <f>_xll.qlCalendarAdvance(Calendar,AW1869,AU1870,"f",,Trigger)</f>
        <v>52517</v>
      </c>
      <c r="AX1870" s="29">
        <f>_xll.qlInterestRateIndexMaturity(IborIndex&amp;Tenor,AW1870,Trigger)</f>
        <v>52609</v>
      </c>
      <c r="AY1870" s="66">
        <f>_xll.qlIndexFixing($Z$5,AV1870,TRUE,Trigger)</f>
        <v>1.5703504272807041E-2</v>
      </c>
      <c r="AZ1870" s="66">
        <f>_xll.qlIndexFixing($BB$1,AV1870,TRUE,Trigger)</f>
        <v>1.5687885026799169E-2</v>
      </c>
      <c r="BA1870" s="188">
        <f t="shared" si="48"/>
        <v>0.15619246007871762</v>
      </c>
    </row>
    <row r="1871" spans="47:53" ht="11.25" customHeight="1" x14ac:dyDescent="0.25">
      <c r="AU1871" s="30" t="s">
        <v>38</v>
      </c>
      <c r="AV1871" s="29">
        <f>_xll.qlInterestRateIndexFixingDate(IborIndex&amp;Tenor,AW1871,Trigger)</f>
        <v>52520</v>
      </c>
      <c r="AW1871" s="29">
        <f>_xll.qlCalendarAdvance(Calendar,AW1870,AU1871,"f",,Trigger)</f>
        <v>52524</v>
      </c>
      <c r="AX1871" s="29">
        <f>_xll.qlInterestRateIndexMaturity(IborIndex&amp;Tenor,AW1871,Trigger)</f>
        <v>52616</v>
      </c>
      <c r="AY1871" s="66">
        <f>_xll.qlIndexFixing($Z$5,AV1871,TRUE,Trigger)</f>
        <v>1.5705149690300603E-2</v>
      </c>
      <c r="AZ1871" s="66">
        <f>_xll.qlIndexFixing($BB$1,AV1871,TRUE,Trigger)</f>
        <v>1.5690598981372417E-2</v>
      </c>
      <c r="BA1871" s="188">
        <f t="shared" si="48"/>
        <v>0.14550708928185579</v>
      </c>
    </row>
    <row r="1872" spans="47:53" ht="11.25" customHeight="1" x14ac:dyDescent="0.25">
      <c r="AU1872" s="30" t="s">
        <v>38</v>
      </c>
      <c r="AV1872" s="29">
        <f>_xll.qlInterestRateIndexFixingDate(IborIndex&amp;Tenor,AW1872,Trigger)</f>
        <v>52527</v>
      </c>
      <c r="AW1872" s="29">
        <f>_xll.qlCalendarAdvance(Calendar,AW1871,AU1872,"f",,Trigger)</f>
        <v>52531</v>
      </c>
      <c r="AX1872" s="29">
        <f>_xll.qlInterestRateIndexMaturity(IborIndex&amp;Tenor,AW1872,Trigger)</f>
        <v>52623</v>
      </c>
      <c r="AY1872" s="66">
        <f>_xll.qlIndexFixing($Z$5,AV1872,TRUE,Trigger)</f>
        <v>1.5706831662137193E-2</v>
      </c>
      <c r="AZ1872" s="66">
        <f>_xll.qlIndexFixing($BB$1,AV1872,TRUE,Trigger)</f>
        <v>1.5693342100640672E-2</v>
      </c>
      <c r="BA1872" s="188">
        <f t="shared" si="48"/>
        <v>0.13489561496521363</v>
      </c>
    </row>
    <row r="1873" spans="47:53" ht="11.25" customHeight="1" x14ac:dyDescent="0.25">
      <c r="AU1873" s="30" t="s">
        <v>38</v>
      </c>
      <c r="AV1873" s="29">
        <f>_xll.qlInterestRateIndexFixingDate(IborIndex&amp;Tenor,AW1873,Trigger)</f>
        <v>52534</v>
      </c>
      <c r="AW1873" s="29">
        <f>_xll.qlCalendarAdvance(Calendar,AW1872,AU1873,"f",,Trigger)</f>
        <v>52538</v>
      </c>
      <c r="AX1873" s="29">
        <f>_xll.qlInterestRateIndexMaturity(IborIndex&amp;Tenor,AW1873,Trigger)</f>
        <v>52630</v>
      </c>
      <c r="AY1873" s="66">
        <f>_xll.qlIndexFixing($Z$5,AV1873,TRUE,Trigger)</f>
        <v>1.5708550281493587E-2</v>
      </c>
      <c r="AZ1873" s="66">
        <f>_xll.qlIndexFixing($BB$1,AV1873,TRUE,Trigger)</f>
        <v>1.5696114384665623E-2</v>
      </c>
      <c r="BA1873" s="188">
        <f t="shared" si="48"/>
        <v>0.12435896827964199</v>
      </c>
    </row>
    <row r="1874" spans="47:53" ht="11.25" customHeight="1" x14ac:dyDescent="0.25">
      <c r="AU1874" s="30" t="s">
        <v>38</v>
      </c>
      <c r="AV1874" s="29">
        <f>_xll.qlInterestRateIndexFixingDate(IborIndex&amp;Tenor,AW1874,Trigger)</f>
        <v>52541</v>
      </c>
      <c r="AW1874" s="29">
        <f>_xll.qlCalendarAdvance(Calendar,AW1873,AU1874,"f",,Trigger)</f>
        <v>52545</v>
      </c>
      <c r="AX1874" s="29">
        <f>_xll.qlInterestRateIndexMaturity(IborIndex&amp;Tenor,AW1874,Trigger)</f>
        <v>52637</v>
      </c>
      <c r="AY1874" s="66">
        <f>_xll.qlIndexFixing($Z$5,AV1874,TRUE,Trigger)</f>
        <v>1.5710305641550897E-2</v>
      </c>
      <c r="AZ1874" s="66">
        <f>_xll.qlIndexFixing($BB$1,AV1874,TRUE,Trigger)</f>
        <v>1.5698915833509831E-2</v>
      </c>
      <c r="BA1874" s="188">
        <f t="shared" si="48"/>
        <v>0.11389808041065153</v>
      </c>
    </row>
    <row r="1875" spans="47:53" ht="11.25" customHeight="1" x14ac:dyDescent="0.25">
      <c r="AU1875" s="30" t="s">
        <v>38</v>
      </c>
      <c r="AV1875" s="29">
        <f>_xll.qlInterestRateIndexFixingDate(IborIndex&amp;Tenor,AW1875,Trigger)</f>
        <v>52548</v>
      </c>
      <c r="AW1875" s="29">
        <f>_xll.qlCalendarAdvance(Calendar,AW1874,AU1875,"f",,Trigger)</f>
        <v>52552</v>
      </c>
      <c r="AX1875" s="29">
        <f>_xll.qlInterestRateIndexMaturity(IborIndex&amp;Tenor,AW1875,Trigger)</f>
        <v>52644</v>
      </c>
      <c r="AY1875" s="66">
        <f>_xll.qlIndexFixing($Z$5,AV1875,TRUE,Trigger)</f>
        <v>1.5712097835490237E-2</v>
      </c>
      <c r="AZ1875" s="66">
        <f>_xll.qlIndexFixing($BB$1,AV1875,TRUE,Trigger)</f>
        <v>1.5701746447233246E-2</v>
      </c>
      <c r="BA1875" s="188">
        <f t="shared" si="48"/>
        <v>0.10351388256991251</v>
      </c>
    </row>
    <row r="1876" spans="47:53" ht="11.25" customHeight="1" x14ac:dyDescent="0.25">
      <c r="AU1876" s="30" t="s">
        <v>38</v>
      </c>
      <c r="AV1876" s="29">
        <f>_xll.qlInterestRateIndexFixingDate(IborIndex&amp;Tenor,AW1876,Trigger)</f>
        <v>52555</v>
      </c>
      <c r="AW1876" s="29">
        <f>_xll.qlCalendarAdvance(Calendar,AW1875,AU1876,"f",,Trigger)</f>
        <v>52559</v>
      </c>
      <c r="AX1876" s="29">
        <f>_xll.qlInterestRateIndexMaturity(IborIndex&amp;Tenor,AW1876,Trigger)</f>
        <v>52651</v>
      </c>
      <c r="AY1876" s="66">
        <f>_xll.qlIndexFixing($Z$5,AV1876,TRUE,Trigger)</f>
        <v>1.5713926956492725E-2</v>
      </c>
      <c r="AZ1876" s="66">
        <f>_xll.qlIndexFixing($BB$1,AV1876,TRUE,Trigger)</f>
        <v>1.5704606225901033E-2</v>
      </c>
      <c r="BA1876" s="188">
        <f t="shared" si="48"/>
        <v>9.3207305916914729E-2</v>
      </c>
    </row>
    <row r="1877" spans="47:53" ht="11.25" customHeight="1" x14ac:dyDescent="0.25">
      <c r="AU1877" s="30" t="s">
        <v>38</v>
      </c>
      <c r="AV1877" s="29">
        <f>_xll.qlInterestRateIndexFixingDate(IborIndex&amp;Tenor,AW1877,Trigger)</f>
        <v>52562</v>
      </c>
      <c r="AW1877" s="29">
        <f>_xll.qlCalendarAdvance(Calendar,AW1876,AU1877,"f",,Trigger)</f>
        <v>52566</v>
      </c>
      <c r="AX1877" s="29">
        <f>_xll.qlInterestRateIndexMaturity(IborIndex&amp;Tenor,AW1877,Trigger)</f>
        <v>52657</v>
      </c>
      <c r="AY1877" s="66">
        <f>_xll.qlIndexFixing($Z$5,AV1877,TRUE,Trigger)</f>
        <v>1.5715310231198511E-2</v>
      </c>
      <c r="AZ1877" s="66">
        <f>_xll.qlIndexFixing($BB$1,AV1877,TRUE,Trigger)</f>
        <v>1.5706941108755538E-2</v>
      </c>
      <c r="BA1877" s="188">
        <f t="shared" si="48"/>
        <v>8.3691224429735533E-2</v>
      </c>
    </row>
    <row r="1878" spans="47:53" ht="11.25" customHeight="1" x14ac:dyDescent="0.25">
      <c r="AU1878" s="30" t="s">
        <v>38</v>
      </c>
      <c r="AV1878" s="29">
        <f>_xll.qlInterestRateIndexFixingDate(IborIndex&amp;Tenor,AW1878,Trigger)</f>
        <v>52569</v>
      </c>
      <c r="AW1878" s="29">
        <f>_xll.qlCalendarAdvance(Calendar,AW1877,AU1878,"f",,Trigger)</f>
        <v>52573</v>
      </c>
      <c r="AX1878" s="29">
        <f>_xll.qlInterestRateIndexMaturity(IborIndex&amp;Tenor,AW1878,Trigger)</f>
        <v>52664</v>
      </c>
      <c r="AY1878" s="66">
        <f>_xll.qlIndexFixing($Z$5,AV1878,TRUE,Trigger)</f>
        <v>1.5717210734528607E-2</v>
      </c>
      <c r="AZ1878" s="66">
        <f>_xll.qlIndexFixing($BB$1,AV1878,TRUE,Trigger)</f>
        <v>1.5709857007293545E-2</v>
      </c>
      <c r="BA1878" s="188">
        <f t="shared" si="48"/>
        <v>7.3537272350619742E-2</v>
      </c>
    </row>
    <row r="1879" spans="47:53" ht="11.25" customHeight="1" x14ac:dyDescent="0.25">
      <c r="AU1879" s="30" t="s">
        <v>38</v>
      </c>
      <c r="AV1879" s="29">
        <f>_xll.qlInterestRateIndexFixingDate(IborIndex&amp;Tenor,AW1879,Trigger)</f>
        <v>52576</v>
      </c>
      <c r="AW1879" s="29">
        <f>_xll.qlCalendarAdvance(Calendar,AW1878,AU1879,"f",,Trigger)</f>
        <v>52580</v>
      </c>
      <c r="AX1879" s="29">
        <f>_xll.qlInterestRateIndexMaturity(IborIndex&amp;Tenor,AW1879,Trigger)</f>
        <v>52671</v>
      </c>
      <c r="AY1879" s="66">
        <f>_xll.qlIndexFixing($Z$5,AV1879,TRUE,Trigger)</f>
        <v>1.5719148436190149E-2</v>
      </c>
      <c r="AZ1879" s="66">
        <f>_xll.qlIndexFixing($BB$1,AV1879,TRUE,Trigger)</f>
        <v>1.5712802069668616E-2</v>
      </c>
      <c r="BA1879" s="188">
        <f t="shared" si="48"/>
        <v>6.3463665215326981E-2</v>
      </c>
    </row>
    <row r="1880" spans="47:53" ht="11.25" customHeight="1" x14ac:dyDescent="0.25">
      <c r="AU1880" s="30" t="s">
        <v>38</v>
      </c>
      <c r="AV1880" s="29">
        <f>_xll.qlInterestRateIndexFixingDate(IborIndex&amp;Tenor,AW1880,Trigger)</f>
        <v>52583</v>
      </c>
      <c r="AW1880" s="29">
        <f>_xll.qlCalendarAdvance(Calendar,AW1879,AU1880,"f",,Trigger)</f>
        <v>52587</v>
      </c>
      <c r="AX1880" s="29">
        <f>_xll.qlInterestRateIndexMaturity(IborIndex&amp;Tenor,AW1880,Trigger)</f>
        <v>52678</v>
      </c>
      <c r="AY1880" s="66">
        <f>_xll.qlIndexFixing($Z$5,AV1880,TRUE,Trigger)</f>
        <v>1.5721123429363111E-2</v>
      </c>
      <c r="AZ1880" s="66">
        <f>_xll.qlIndexFixing($BB$1,AV1880,TRUE,Trigger)</f>
        <v>1.5715776295946626E-2</v>
      </c>
      <c r="BA1880" s="188">
        <f t="shared" si="48"/>
        <v>5.3471334164854889E-2</v>
      </c>
    </row>
    <row r="1881" spans="47:53" ht="11.25" customHeight="1" x14ac:dyDescent="0.25">
      <c r="AU1881" s="30" t="s">
        <v>38</v>
      </c>
      <c r="AV1881" s="29">
        <f>_xll.qlInterestRateIndexFixingDate(IborIndex&amp;Tenor,AW1881,Trigger)</f>
        <v>52589</v>
      </c>
      <c r="AW1881" s="29">
        <f>_xll.qlCalendarAdvance(Calendar,AW1880,AU1881,"f",,Trigger)</f>
        <v>52594</v>
      </c>
      <c r="AX1881" s="29">
        <f>_xll.qlInterestRateIndexMaturity(IborIndex&amp;Tenor,AW1881,Trigger)</f>
        <v>52685</v>
      </c>
      <c r="AY1881" s="66">
        <f>_xll.qlIndexFixing($Z$5,AV1881,TRUE,Trigger)</f>
        <v>1.572313580723185E-2</v>
      </c>
      <c r="AZ1881" s="66">
        <f>_xll.qlIndexFixing($BB$1,AV1881,TRUE,Trigger)</f>
        <v>1.5718779686192581E-2</v>
      </c>
      <c r="BA1881" s="188">
        <f t="shared" si="48"/>
        <v>4.3561210392693839E-2</v>
      </c>
    </row>
    <row r="1882" spans="47:53" ht="11.25" customHeight="1" x14ac:dyDescent="0.25">
      <c r="AU1882" s="30" t="s">
        <v>38</v>
      </c>
      <c r="AV1882" s="29">
        <f>_xll.qlInterestRateIndexFixingDate(IborIndex&amp;Tenor,AW1882,Trigger)</f>
        <v>52596</v>
      </c>
      <c r="AW1882" s="29">
        <f>_xll.qlCalendarAdvance(Calendar,AW1881,AU1882,"f",,Trigger)</f>
        <v>52601</v>
      </c>
      <c r="AX1882" s="29">
        <f>_xll.qlInterestRateIndexMaturity(IborIndex&amp;Tenor,AW1882,Trigger)</f>
        <v>52692</v>
      </c>
      <c r="AY1882" s="66">
        <f>_xll.qlIndexFixing($Z$5,AV1882,TRUE,Trigger)</f>
        <v>1.5725185662982484E-2</v>
      </c>
      <c r="AZ1882" s="66">
        <f>_xll.qlIndexFixing($BB$1,AV1882,TRUE,Trigger)</f>
        <v>1.5721812240474118E-2</v>
      </c>
      <c r="BA1882" s="188">
        <f t="shared" si="48"/>
        <v>3.3734225083660585E-2</v>
      </c>
    </row>
    <row r="1883" spans="47:53" ht="11.25" customHeight="1" x14ac:dyDescent="0.25">
      <c r="AU1883" s="30" t="s">
        <v>38</v>
      </c>
      <c r="AV1883" s="29">
        <f>_xll.qlInterestRateIndexFixingDate(IborIndex&amp;Tenor,AW1883,Trigger)</f>
        <v>52604</v>
      </c>
      <c r="AW1883" s="29">
        <f>_xll.qlCalendarAdvance(Calendar,AW1882,AU1883,"f",,Trigger)</f>
        <v>52608</v>
      </c>
      <c r="AX1883" s="29">
        <f>_xll.qlInterestRateIndexMaturity(IborIndex&amp;Tenor,AW1883,Trigger)</f>
        <v>52699</v>
      </c>
      <c r="AY1883" s="66">
        <f>_xll.qlIndexFixing($Z$5,AV1883,TRUE,Trigger)</f>
        <v>1.5727273089801135E-2</v>
      </c>
      <c r="AZ1883" s="66">
        <f>_xll.qlIndexFixing($BB$1,AV1883,TRUE,Trigger)</f>
        <v>1.5724873958856238E-2</v>
      </c>
      <c r="BA1883" s="188">
        <f t="shared" si="48"/>
        <v>2.3991309448974374E-2</v>
      </c>
    </row>
    <row r="1884" spans="47:53" ht="11.25" customHeight="1" x14ac:dyDescent="0.25">
      <c r="AU1884" s="30" t="s">
        <v>38</v>
      </c>
      <c r="AV1884" s="29">
        <f>_xll.qlInterestRateIndexFixingDate(IborIndex&amp;Tenor,AW1884,Trigger)</f>
        <v>52611</v>
      </c>
      <c r="AW1884" s="29">
        <f>_xll.qlCalendarAdvance(Calendar,AW1883,AU1884,"f",,Trigger)</f>
        <v>52615</v>
      </c>
      <c r="AX1884" s="29">
        <f>_xll.qlInterestRateIndexMaturity(IborIndex&amp;Tenor,AW1884,Trigger)</f>
        <v>52706</v>
      </c>
      <c r="AY1884" s="66">
        <f>_xll.qlIndexFixing($Z$5,AV1884,TRUE,Trigger)</f>
        <v>1.5729398180873919E-2</v>
      </c>
      <c r="AZ1884" s="66">
        <f>_xll.qlIndexFixing($BB$1,AV1884,TRUE,Trigger)</f>
        <v>1.5727964841407462E-2</v>
      </c>
      <c r="BA1884" s="188">
        <f t="shared" si="48"/>
        <v>1.4333394664570176E-2</v>
      </c>
    </row>
    <row r="1885" spans="47:53" ht="11.25" customHeight="1" x14ac:dyDescent="0.25">
      <c r="AU1885" s="30" t="s">
        <v>38</v>
      </c>
      <c r="AV1885" s="29">
        <f>_xll.qlInterestRateIndexFixingDate(IborIndex&amp;Tenor,AW1885,Trigger)</f>
        <v>52618</v>
      </c>
      <c r="AW1885" s="29">
        <f>_xll.qlCalendarAdvance(Calendar,AW1884,AU1885,"f",,Trigger)</f>
        <v>52622</v>
      </c>
      <c r="AX1885" s="29">
        <f>_xll.qlInterestRateIndexMaturity(IborIndex&amp;Tenor,AW1885,Trigger)</f>
        <v>52713</v>
      </c>
      <c r="AY1885" s="66">
        <f>_xll.qlIndexFixing($Z$5,AV1885,TRUE,Trigger)</f>
        <v>1.573156102938959E-2</v>
      </c>
      <c r="AZ1885" s="66">
        <f>_xll.qlIndexFixing($BB$1,AV1885,TRUE,Trigger)</f>
        <v>1.5731084888194545E-2</v>
      </c>
      <c r="BA1885" s="188">
        <f t="shared" si="48"/>
        <v>4.7614119504449381E-3</v>
      </c>
    </row>
    <row r="1886" spans="47:53" ht="11.25" customHeight="1" x14ac:dyDescent="0.25">
      <c r="AU1886" s="30" t="s">
        <v>38</v>
      </c>
      <c r="AV1886" s="29">
        <f>_xll.qlInterestRateIndexFixingDate(IborIndex&amp;Tenor,AW1886,Trigger)</f>
        <v>52625</v>
      </c>
      <c r="AW1886" s="29">
        <f>_xll.qlCalendarAdvance(Calendar,AW1885,AU1886,"f",,Trigger)</f>
        <v>52629</v>
      </c>
      <c r="AX1886" s="29">
        <f>_xll.qlInterestRateIndexMaturity(IborIndex&amp;Tenor,AW1886,Trigger)</f>
        <v>52719</v>
      </c>
      <c r="AY1886" s="66">
        <f>_xll.qlIndexFixing($Z$5,AV1886,TRUE,Trigger)</f>
        <v>1.573325408559878E-2</v>
      </c>
      <c r="AZ1886" s="66">
        <f>_xll.qlIndexFixing($BB$1,AV1886,TRUE,Trigger)</f>
        <v>1.5733660328258736E-2</v>
      </c>
      <c r="BA1886" s="188">
        <f t="shared" si="48"/>
        <v>-4.0624265995603537E-3</v>
      </c>
    </row>
    <row r="1887" spans="47:53" ht="11.25" customHeight="1" x14ac:dyDescent="0.25">
      <c r="AU1887" s="30" t="s">
        <v>38</v>
      </c>
      <c r="AV1887" s="29">
        <f>_xll.qlInterestRateIndexFixingDate(IborIndex&amp;Tenor,AW1887,Trigger)</f>
        <v>52632</v>
      </c>
      <c r="AW1887" s="29">
        <f>_xll.qlCalendarAdvance(Calendar,AW1886,AU1887,"f",,Trigger)</f>
        <v>52636</v>
      </c>
      <c r="AX1887" s="29">
        <f>_xll.qlInterestRateIndexMaturity(IborIndex&amp;Tenor,AW1887,Trigger)</f>
        <v>52726</v>
      </c>
      <c r="AY1887" s="66">
        <f>_xll.qlIndexFixing($Z$5,AV1887,TRUE,Trigger)</f>
        <v>1.5735489903341282E-2</v>
      </c>
      <c r="AZ1887" s="66">
        <f>_xll.qlIndexFixing($BB$1,AV1887,TRUE,Trigger)</f>
        <v>1.5736836481995198E-2</v>
      </c>
      <c r="BA1887" s="188">
        <f t="shared" si="48"/>
        <v>-1.3465786539157421E-2</v>
      </c>
    </row>
    <row r="1888" spans="47:53" ht="11.25" customHeight="1" x14ac:dyDescent="0.25">
      <c r="AU1888" s="30" t="s">
        <v>38</v>
      </c>
      <c r="AV1888" s="29">
        <f>_xll.qlInterestRateIndexFixingDate(IborIndex&amp;Tenor,AW1888,Trigger)</f>
        <v>52639</v>
      </c>
      <c r="AW1888" s="29">
        <f>_xll.qlCalendarAdvance(Calendar,AW1887,AU1888,"f",,Trigger)</f>
        <v>52643</v>
      </c>
      <c r="AX1888" s="29">
        <f>_xll.qlInterestRateIndexMaturity(IborIndex&amp;Tenor,AW1888,Trigger)</f>
        <v>52733</v>
      </c>
      <c r="AY1888" s="66">
        <f>_xll.qlIndexFixing($Z$5,AV1888,TRUE,Trigger)</f>
        <v>1.573776374977065E-2</v>
      </c>
      <c r="AZ1888" s="66">
        <f>_xll.qlIndexFixing($BB$1,AV1888,TRUE,Trigger)</f>
        <v>1.574004179887023E-2</v>
      </c>
      <c r="BA1888" s="188">
        <f t="shared" si="48"/>
        <v>-2.2780490995799596E-2</v>
      </c>
    </row>
    <row r="1889" spans="47:53" ht="11.25" customHeight="1" x14ac:dyDescent="0.25">
      <c r="AU1889" s="30" t="s">
        <v>38</v>
      </c>
      <c r="AV1889" s="29">
        <f>_xll.qlInterestRateIndexFixingDate(IborIndex&amp;Tenor,AW1889,Trigger)</f>
        <v>52646</v>
      </c>
      <c r="AW1889" s="29">
        <f>_xll.qlCalendarAdvance(Calendar,AW1888,AU1889,"f",,Trigger)</f>
        <v>52650</v>
      </c>
      <c r="AX1889" s="29">
        <f>_xll.qlInterestRateIndexMaturity(IborIndex&amp;Tenor,AW1889,Trigger)</f>
        <v>52740</v>
      </c>
      <c r="AY1889" s="66">
        <f>_xll.qlIndexFixing($Z$5,AV1889,TRUE,Trigger)</f>
        <v>1.5740075718075452E-2</v>
      </c>
      <c r="AZ1889" s="66">
        <f>_xll.qlIndexFixing($BB$1,AV1889,TRUE,Trigger)</f>
        <v>1.5743276278954887E-2</v>
      </c>
      <c r="BA1889" s="188">
        <f t="shared" si="48"/>
        <v>-3.2005608794349882E-2</v>
      </c>
    </row>
    <row r="1890" spans="47:53" ht="11.25" customHeight="1" x14ac:dyDescent="0.25">
      <c r="AU1890" s="30" t="s">
        <v>38</v>
      </c>
      <c r="AV1890" s="29">
        <f>_xll.qlInterestRateIndexFixingDate(IborIndex&amp;Tenor,AW1890,Trigger)</f>
        <v>52653</v>
      </c>
      <c r="AW1890" s="29">
        <f>_xll.qlCalendarAdvance(Calendar,AW1889,AU1890,"f",,Trigger)</f>
        <v>52657</v>
      </c>
      <c r="AX1890" s="29">
        <f>_xll.qlInterestRateIndexMaturity(IborIndex&amp;Tenor,AW1890,Trigger)</f>
        <v>52749</v>
      </c>
      <c r="AY1890" s="66">
        <f>_xll.qlIndexFixing($Z$5,AV1890,TRUE,Trigger)</f>
        <v>1.5743464177196822E-2</v>
      </c>
      <c r="AZ1890" s="66">
        <f>_xll.qlIndexFixing($BB$1,AV1890,TRUE,Trigger)</f>
        <v>1.5747705483171944E-2</v>
      </c>
      <c r="BA1890" s="188">
        <f t="shared" si="48"/>
        <v>-4.2413059751222892E-2</v>
      </c>
    </row>
    <row r="1891" spans="47:53" ht="11.25" customHeight="1" x14ac:dyDescent="0.25">
      <c r="AU1891" s="30" t="s">
        <v>38</v>
      </c>
      <c r="AV1891" s="29">
        <f>_xll.qlInterestRateIndexFixingDate(IborIndex&amp;Tenor,AW1891,Trigger)</f>
        <v>52660</v>
      </c>
      <c r="AW1891" s="29">
        <f>_xll.qlCalendarAdvance(Calendar,AW1890,AU1891,"f",,Trigger)</f>
        <v>52664</v>
      </c>
      <c r="AX1891" s="29">
        <f>_xll.qlInterestRateIndexMaturity(IborIndex&amp;Tenor,AW1891,Trigger)</f>
        <v>52756</v>
      </c>
      <c r="AY1891" s="66">
        <f>_xll.qlIndexFixing($Z$5,AV1891,TRUE,Trigger)</f>
        <v>1.5745858386865604E-2</v>
      </c>
      <c r="AZ1891" s="66">
        <f>_xll.qlIndexFixing($BB$1,AV1891,TRUE,Trigger)</f>
        <v>1.5751002743998925E-2</v>
      </c>
      <c r="BA1891" s="188">
        <f t="shared" si="48"/>
        <v>-5.1443571333215088E-2</v>
      </c>
    </row>
    <row r="1892" spans="47:53" ht="11.25" customHeight="1" x14ac:dyDescent="0.25">
      <c r="AU1892" s="30" t="s">
        <v>38</v>
      </c>
      <c r="AV1892" s="29">
        <f>_xll.qlInterestRateIndexFixingDate(IborIndex&amp;Tenor,AW1892,Trigger)</f>
        <v>52667</v>
      </c>
      <c r="AW1892" s="29">
        <f>_xll.qlCalendarAdvance(Calendar,AW1891,AU1892,"f",,Trigger)</f>
        <v>52671</v>
      </c>
      <c r="AX1892" s="29">
        <f>_xll.qlInterestRateIndexMaturity(IborIndex&amp;Tenor,AW1892,Trigger)</f>
        <v>52763</v>
      </c>
      <c r="AY1892" s="66">
        <f>_xll.qlIndexFixing($Z$5,AV1892,TRUE,Trigger)</f>
        <v>1.5748291014683915E-2</v>
      </c>
      <c r="AZ1892" s="66">
        <f>_xll.qlIndexFixing($BB$1,AV1892,TRUE,Trigger)</f>
        <v>1.5754329170866794E-2</v>
      </c>
      <c r="BA1892" s="188">
        <f t="shared" si="48"/>
        <v>-6.0381561828790065E-2</v>
      </c>
    </row>
    <row r="1893" spans="47:53" ht="11.25" customHeight="1" x14ac:dyDescent="0.25">
      <c r="AU1893" s="30" t="s">
        <v>38</v>
      </c>
      <c r="AV1893" s="29">
        <f>_xll.qlInterestRateIndexFixingDate(IborIndex&amp;Tenor,AW1893,Trigger)</f>
        <v>52674</v>
      </c>
      <c r="AW1893" s="29">
        <f>_xll.qlCalendarAdvance(Calendar,AW1892,AU1893,"f",,Trigger)</f>
        <v>52678</v>
      </c>
      <c r="AX1893" s="29">
        <f>_xll.qlInterestRateIndexMaturity(IborIndex&amp;Tenor,AW1893,Trigger)</f>
        <v>52770</v>
      </c>
      <c r="AY1893" s="66">
        <f>_xll.qlIndexFixing($Z$5,AV1893,TRUE,Trigger)</f>
        <v>1.5750762153857203E-2</v>
      </c>
      <c r="AZ1893" s="66">
        <f>_xll.qlIndexFixing($BB$1,AV1893,TRUE,Trigger)</f>
        <v>1.5757684763849405E-2</v>
      </c>
      <c r="BA1893" s="188">
        <f t="shared" si="48"/>
        <v>-6.9226099922020667E-2</v>
      </c>
    </row>
    <row r="1894" spans="47:53" ht="11.25" customHeight="1" x14ac:dyDescent="0.25">
      <c r="AU1894" s="30" t="s">
        <v>38</v>
      </c>
      <c r="AV1894" s="29">
        <f>_xll.qlInterestRateIndexFixingDate(IborIndex&amp;Tenor,AW1894,Trigger)</f>
        <v>52681</v>
      </c>
      <c r="AW1894" s="29">
        <f>_xll.qlCalendarAdvance(Calendar,AW1893,AU1894,"f",,Trigger)</f>
        <v>52685</v>
      </c>
      <c r="AX1894" s="29">
        <f>_xll.qlInterestRateIndexMaturity(IborIndex&amp;Tenor,AW1894,Trigger)</f>
        <v>52777</v>
      </c>
      <c r="AY1894" s="66">
        <f>_xll.qlIndexFixing($Z$5,AV1894,TRUE,Trigger)</f>
        <v>1.5753271897589172E-2</v>
      </c>
      <c r="AZ1894" s="66">
        <f>_xll.qlIndexFixing($BB$1,AV1894,TRUE,Trigger)</f>
        <v>1.5761069523023214E-2</v>
      </c>
      <c r="BA1894" s="188">
        <f t="shared" si="48"/>
        <v>-7.7976254340417217E-2</v>
      </c>
    </row>
    <row r="1895" spans="47:53" ht="11.25" customHeight="1" x14ac:dyDescent="0.25">
      <c r="AU1895" s="30" t="s">
        <v>38</v>
      </c>
      <c r="AV1895" s="29">
        <f>_xll.qlInterestRateIndexFixingDate(IborIndex&amp;Tenor,AW1895,Trigger)</f>
        <v>52688</v>
      </c>
      <c r="AW1895" s="29">
        <f>_xll.qlCalendarAdvance(Calendar,AW1894,AU1895,"f",,Trigger)</f>
        <v>52692</v>
      </c>
      <c r="AX1895" s="29">
        <f>_xll.qlInterestRateIndexMaturity(IborIndex&amp;Tenor,AW1895,Trigger)</f>
        <v>52783</v>
      </c>
      <c r="AY1895" s="66">
        <f>_xll.qlIndexFixing($Z$5,AV1895,TRUE,Trigger)</f>
        <v>1.5755286676343478E-2</v>
      </c>
      <c r="AZ1895" s="66">
        <f>_xll.qlIndexFixing($BB$1,AV1895,TRUE,Trigger)</f>
        <v>1.5763889404537462E-2</v>
      </c>
      <c r="BA1895" s="188">
        <f t="shared" si="48"/>
        <v>-8.6027281939841937E-2</v>
      </c>
    </row>
    <row r="1896" spans="47:53" ht="11.25" customHeight="1" x14ac:dyDescent="0.25">
      <c r="AU1896" s="30" t="s">
        <v>38</v>
      </c>
      <c r="AV1896" s="29">
        <f>_xll.qlInterestRateIndexFixingDate(IborIndex&amp;Tenor,AW1896,Trigger)</f>
        <v>52695</v>
      </c>
      <c r="AW1896" s="29">
        <f>_xll.qlCalendarAdvance(Calendar,AW1895,AU1896,"f",,Trigger)</f>
        <v>52699</v>
      </c>
      <c r="AX1896" s="29">
        <f>_xll.qlInterestRateIndexMaturity(IborIndex&amp;Tenor,AW1896,Trigger)</f>
        <v>52790</v>
      </c>
      <c r="AY1896" s="66">
        <f>_xll.qlIndexFixing($Z$5,AV1896,TRUE,Trigger)</f>
        <v>1.5757871007554925E-2</v>
      </c>
      <c r="AZ1896" s="66">
        <f>_xll.qlIndexFixing($BB$1,AV1896,TRUE,Trigger)</f>
        <v>1.576733026260714E-2</v>
      </c>
      <c r="BA1896" s="188">
        <f t="shared" si="48"/>
        <v>-9.4592550522153152E-2</v>
      </c>
    </row>
    <row r="1897" spans="47:53" ht="11.25" customHeight="1" x14ac:dyDescent="0.25">
      <c r="AU1897" s="30" t="s">
        <v>38</v>
      </c>
      <c r="AV1897" s="29">
        <f>_xll.qlInterestRateIndexFixingDate(IborIndex&amp;Tenor,AW1897,Trigger)</f>
        <v>52700</v>
      </c>
      <c r="AW1897" s="29">
        <f>_xll.qlCalendarAdvance(Calendar,AW1896,AU1897,"f",,Trigger)</f>
        <v>52706</v>
      </c>
      <c r="AX1897" s="29">
        <f>_xll.qlInterestRateIndexMaturity(IborIndex&amp;Tenor,AW1897,Trigger)</f>
        <v>52797</v>
      </c>
      <c r="AY1897" s="66">
        <f>_xll.qlIndexFixing($Z$5,AV1897,TRUE,Trigger)</f>
        <v>1.5760494214574441E-2</v>
      </c>
      <c r="AZ1897" s="66">
        <f>_xll.qlIndexFixing($BB$1,AV1897,TRUE,Trigger)</f>
        <v>1.5770800285782312E-2</v>
      </c>
      <c r="BA1897" s="188">
        <f t="shared" si="48"/>
        <v>-0.10306071207871054</v>
      </c>
    </row>
    <row r="1898" spans="47:53" ht="11.25" customHeight="1" x14ac:dyDescent="0.25">
      <c r="AU1898" s="30" t="s">
        <v>38</v>
      </c>
      <c r="AV1898" s="29">
        <f>_xll.qlInterestRateIndexFixingDate(IborIndex&amp;Tenor,AW1898,Trigger)</f>
        <v>52709</v>
      </c>
      <c r="AW1898" s="29">
        <f>_xll.qlCalendarAdvance(Calendar,AW1897,AU1898,"f",,Trigger)</f>
        <v>52713</v>
      </c>
      <c r="AX1898" s="29">
        <f>_xll.qlInterestRateIndexMaturity(IborIndex&amp;Tenor,AW1898,Trigger)</f>
        <v>52804</v>
      </c>
      <c r="AY1898" s="66">
        <f>_xll.qlIndexFixing($Z$5,AV1898,TRUE,Trigger)</f>
        <v>1.5763156390610104E-2</v>
      </c>
      <c r="AZ1898" s="66">
        <f>_xll.qlIndexFixing($BB$1,AV1898,TRUE,Trigger)</f>
        <v>1.5774299474137648E-2</v>
      </c>
      <c r="BA1898" s="188">
        <f t="shared" si="48"/>
        <v>-0.11143083527544173</v>
      </c>
    </row>
    <row r="1899" spans="47:53" ht="11.25" customHeight="1" x14ac:dyDescent="0.25">
      <c r="AU1899" s="30" t="s">
        <v>38</v>
      </c>
      <c r="AV1899" s="29">
        <f>_xll.qlInterestRateIndexFixingDate(IborIndex&amp;Tenor,AW1899,Trigger)</f>
        <v>52716</v>
      </c>
      <c r="AW1899" s="29">
        <f>_xll.qlCalendarAdvance(Calendar,AW1898,AU1899,"f",,Trigger)</f>
        <v>52720</v>
      </c>
      <c r="AX1899" s="29">
        <f>_xll.qlInterestRateIndexMaturity(IborIndex&amp;Tenor,AW1899,Trigger)</f>
        <v>52812</v>
      </c>
      <c r="AY1899" s="66">
        <f>_xll.qlIndexFixing($Z$5,AV1899,TRUE,Trigger)</f>
        <v>1.5766402946924867E-2</v>
      </c>
      <c r="AZ1899" s="66">
        <f>_xll.qlIndexFixing($BB$1,AV1899,TRUE,Trigger)</f>
        <v>1.5778430814383407E-2</v>
      </c>
      <c r="BA1899" s="188">
        <f t="shared" si="48"/>
        <v>-0.12027867458540287</v>
      </c>
    </row>
    <row r="1900" spans="47:53" ht="11.25" customHeight="1" x14ac:dyDescent="0.25">
      <c r="AU1900" s="30" t="s">
        <v>38</v>
      </c>
      <c r="AV1900" s="29">
        <f>_xll.qlInterestRateIndexFixingDate(IborIndex&amp;Tenor,AW1900,Trigger)</f>
        <v>52723</v>
      </c>
      <c r="AW1900" s="29">
        <f>_xll.qlCalendarAdvance(Calendar,AW1899,AU1900,"f",,Trigger)</f>
        <v>52727</v>
      </c>
      <c r="AX1900" s="29">
        <f>_xll.qlInterestRateIndexMaturity(IborIndex&amp;Tenor,AW1900,Trigger)</f>
        <v>52819</v>
      </c>
      <c r="AY1900" s="66">
        <f>_xll.qlIndexFixing($Z$5,AV1900,TRUE,Trigger)</f>
        <v>1.5769146275404031E-2</v>
      </c>
      <c r="AZ1900" s="66">
        <f>_xll.qlIndexFixing($BB$1,AV1900,TRUE,Trigger)</f>
        <v>1.5781990572297934E-2</v>
      </c>
      <c r="BA1900" s="188">
        <f t="shared" si="48"/>
        <v>-0.12844296893903262</v>
      </c>
    </row>
    <row r="1901" spans="47:53" ht="11.25" customHeight="1" x14ac:dyDescent="0.25">
      <c r="AU1901" s="30" t="s">
        <v>38</v>
      </c>
      <c r="AV1901" s="29">
        <f>_xll.qlInterestRateIndexFixingDate(IborIndex&amp;Tenor,AW1901,Trigger)</f>
        <v>52730</v>
      </c>
      <c r="AW1901" s="29">
        <f>_xll.qlCalendarAdvance(Calendar,AW1900,AU1901,"f",,Trigger)</f>
        <v>52734</v>
      </c>
      <c r="AX1901" s="29">
        <f>_xll.qlInterestRateIndexMaturity(IborIndex&amp;Tenor,AW1901,Trigger)</f>
        <v>52826</v>
      </c>
      <c r="AY1901" s="66">
        <f>_xll.qlIndexFixing($Z$5,AV1901,TRUE,Trigger)</f>
        <v>1.5771928860918209E-2</v>
      </c>
      <c r="AZ1901" s="66">
        <f>_xll.qlIndexFixing($BB$1,AV1901,TRUE,Trigger)</f>
        <v>1.5785579496941492E-2</v>
      </c>
      <c r="BA1901" s="188">
        <f t="shared" si="48"/>
        <v>-0.13650636023283119</v>
      </c>
    </row>
    <row r="1902" spans="47:53" ht="11.25" customHeight="1" x14ac:dyDescent="0.25">
      <c r="AU1902" s="30" t="s">
        <v>38</v>
      </c>
      <c r="AV1902" s="29">
        <f>_xll.qlInterestRateIndexFixingDate(IborIndex&amp;Tenor,AW1902,Trigger)</f>
        <v>52737</v>
      </c>
      <c r="AW1902" s="29">
        <f>_xll.qlCalendarAdvance(Calendar,AW1901,AU1902,"f",,Trigger)</f>
        <v>52741</v>
      </c>
      <c r="AX1902" s="29">
        <f>_xll.qlInterestRateIndexMaturity(IborIndex&amp;Tenor,AW1902,Trigger)</f>
        <v>52833</v>
      </c>
      <c r="AY1902" s="66">
        <f>_xll.qlIndexFixing($Z$5,AV1902,TRUE,Trigger)</f>
        <v>1.5774750796686748E-2</v>
      </c>
      <c r="AZ1902" s="66">
        <f>_xll.qlIndexFixing($BB$1,AV1902,TRUE,Trigger)</f>
        <v>1.5789197588395757E-2</v>
      </c>
      <c r="BA1902" s="188">
        <f t="shared" si="48"/>
        <v>-0.14446791709008672</v>
      </c>
    </row>
    <row r="1903" spans="47:53" ht="11.25" customHeight="1" x14ac:dyDescent="0.25">
      <c r="AU1903" s="30" t="s">
        <v>38</v>
      </c>
      <c r="AV1903" s="29">
        <f>_xll.qlInterestRateIndexFixingDate(IborIndex&amp;Tenor,AW1903,Trigger)</f>
        <v>52744</v>
      </c>
      <c r="AW1903" s="29">
        <f>_xll.qlCalendarAdvance(Calendar,AW1902,AU1903,"f",,Trigger)</f>
        <v>52748</v>
      </c>
      <c r="AX1903" s="29">
        <f>_xll.qlInterestRateIndexMaturity(IborIndex&amp;Tenor,AW1903,Trigger)</f>
        <v>52840</v>
      </c>
      <c r="AY1903" s="66">
        <f>_xll.qlIndexFixing($Z$5,AV1903,TRUE,Trigger)</f>
        <v>1.5777612175925517E-2</v>
      </c>
      <c r="AZ1903" s="66">
        <f>_xll.qlIndexFixing($BB$1,AV1903,TRUE,Trigger)</f>
        <v>1.5792844846742402E-2</v>
      </c>
      <c r="BA1903" s="188">
        <f t="shared" si="48"/>
        <v>-0.15232670816885119</v>
      </c>
    </row>
    <row r="1904" spans="47:53" ht="11.25" customHeight="1" x14ac:dyDescent="0.25">
      <c r="AU1904" s="30" t="s">
        <v>38</v>
      </c>
      <c r="AV1904" s="29">
        <f>_xll.qlInterestRateIndexFixingDate(IborIndex&amp;Tenor,AW1904,Trigger)</f>
        <v>52751</v>
      </c>
      <c r="AW1904" s="29">
        <f>_xll.qlCalendarAdvance(Calendar,AW1903,AU1904,"f",,Trigger)</f>
        <v>52755</v>
      </c>
      <c r="AX1904" s="29">
        <f>_xll.qlInterestRateIndexMaturity(IborIndex&amp;Tenor,AW1904,Trigger)</f>
        <v>52847</v>
      </c>
      <c r="AY1904" s="66">
        <f>_xll.qlIndexFixing($Z$5,AV1904,TRUE,Trigger)</f>
        <v>1.5780506129099137E-2</v>
      </c>
      <c r="AZ1904" s="66">
        <f>_xll.qlIndexFixing($BB$1,AV1904,TRUE,Trigger)</f>
        <v>1.579652127206136E-2</v>
      </c>
      <c r="BA1904" s="188">
        <f t="shared" si="48"/>
        <v>-0.16015142962223089</v>
      </c>
    </row>
    <row r="1905" spans="47:53" ht="11.25" customHeight="1" x14ac:dyDescent="0.25">
      <c r="AU1905" s="30" t="s">
        <v>38</v>
      </c>
      <c r="AV1905" s="29">
        <f>_xll.qlInterestRateIndexFixingDate(IborIndex&amp;Tenor,AW1905,Trigger)</f>
        <v>52758</v>
      </c>
      <c r="AW1905" s="29">
        <f>_xll.qlCalendarAdvance(Calendar,AW1904,AU1905,"f",,Trigger)</f>
        <v>52762</v>
      </c>
      <c r="AX1905" s="29">
        <f>_xll.qlInterestRateIndexMaturity(IborIndex&amp;Tenor,AW1905,Trigger)</f>
        <v>52854</v>
      </c>
      <c r="AY1905" s="66">
        <f>_xll.qlIndexFixing($Z$5,AV1905,TRUE,Trigger)</f>
        <v>1.5783419601598913E-2</v>
      </c>
      <c r="AZ1905" s="66">
        <f>_xll.qlIndexFixing($BB$1,AV1905,TRUE,Trigger)</f>
        <v>1.5800226864433442E-2</v>
      </c>
      <c r="BA1905" s="188">
        <f t="shared" si="48"/>
        <v>-0.16807262834529074</v>
      </c>
    </row>
    <row r="1906" spans="47:53" ht="11.25" customHeight="1" x14ac:dyDescent="0.25">
      <c r="AU1906" s="30" t="s">
        <v>38</v>
      </c>
      <c r="AV1906" s="29">
        <f>_xll.qlInterestRateIndexFixingDate(IborIndex&amp;Tenor,AW1906,Trigger)</f>
        <v>52765</v>
      </c>
      <c r="AW1906" s="29">
        <f>_xll.qlCalendarAdvance(Calendar,AW1905,AU1906,"f",,Trigger)</f>
        <v>52769</v>
      </c>
      <c r="AX1906" s="29">
        <f>_xll.qlInterestRateIndexMaturity(IborIndex&amp;Tenor,AW1906,Trigger)</f>
        <v>52861</v>
      </c>
      <c r="AY1906" s="66">
        <f>_xll.qlIndexFixing($Z$5,AV1906,TRUE,Trigger)</f>
        <v>1.5786350148849E-2</v>
      </c>
      <c r="AZ1906" s="66">
        <f>_xll.qlIndexFixing($BB$1,AV1906,TRUE,Trigger)</f>
        <v>1.5803961623942053E-2</v>
      </c>
      <c r="BA1906" s="188">
        <f t="shared" si="48"/>
        <v>-0.17611475093052414</v>
      </c>
    </row>
    <row r="1907" spans="47:53" ht="11.25" customHeight="1" x14ac:dyDescent="0.25">
      <c r="AU1907" s="30" t="s">
        <v>38</v>
      </c>
      <c r="AV1907" s="29">
        <f>_xll.qlInterestRateIndexFixingDate(IborIndex&amp;Tenor,AW1907,Trigger)</f>
        <v>52772</v>
      </c>
      <c r="AW1907" s="29">
        <f>_xll.qlCalendarAdvance(Calendar,AW1906,AU1907,"f",,Trigger)</f>
        <v>52776</v>
      </c>
      <c r="AX1907" s="29">
        <f>_xll.qlInterestRateIndexMaturity(IborIndex&amp;Tenor,AW1907,Trigger)</f>
        <v>52868</v>
      </c>
      <c r="AY1907" s="66">
        <f>_xll.qlIndexFixing($Z$5,AV1907,TRUE,Trigger)</f>
        <v>1.5789295505601406E-2</v>
      </c>
      <c r="AZ1907" s="66">
        <f>_xll.qlIndexFixing($BB$1,AV1907,TRUE,Trigger)</f>
        <v>1.5807725550671479E-2</v>
      </c>
      <c r="BA1907" s="188">
        <f t="shared" si="48"/>
        <v>-0.18430045070072509</v>
      </c>
    </row>
    <row r="1908" spans="47:53" ht="11.25" customHeight="1" x14ac:dyDescent="0.25">
      <c r="AU1908" s="30" t="s">
        <v>38</v>
      </c>
      <c r="AV1908" s="29">
        <f>_xll.qlInterestRateIndexFixingDate(IborIndex&amp;Tenor,AW1908,Trigger)</f>
        <v>52779</v>
      </c>
      <c r="AW1908" s="29">
        <f>_xll.qlCalendarAdvance(Calendar,AW1907,AU1908,"f",,Trigger)</f>
        <v>52783</v>
      </c>
      <c r="AX1908" s="29">
        <f>_xll.qlInterestRateIndexMaturity(IborIndex&amp;Tenor,AW1908,Trigger)</f>
        <v>52875</v>
      </c>
      <c r="AY1908" s="66">
        <f>_xll.qlIndexFixing($Z$5,AV1908,TRUE,Trigger)</f>
        <v>1.5792253400499983E-2</v>
      </c>
      <c r="AZ1908" s="66">
        <f>_xll.qlIndexFixing($BB$1,AV1908,TRUE,Trigger)</f>
        <v>1.5811518644704259E-2</v>
      </c>
      <c r="BA1908" s="188">
        <f t="shared" si="48"/>
        <v>-0.19265244204275805</v>
      </c>
    </row>
    <row r="1909" spans="47:53" ht="11.25" customHeight="1" x14ac:dyDescent="0.25">
      <c r="AU1909" s="30" t="s">
        <v>38</v>
      </c>
      <c r="AV1909" s="29">
        <f>_xll.qlInterestRateIndexFixingDate(IborIndex&amp;Tenor,AW1909,Trigger)</f>
        <v>52786</v>
      </c>
      <c r="AW1909" s="29">
        <f>_xll.qlCalendarAdvance(Calendar,AW1908,AU1909,"f",,Trigger)</f>
        <v>52790</v>
      </c>
      <c r="AX1909" s="29">
        <f>_xll.qlInterestRateIndexMaturity(IborIndex&amp;Tenor,AW1909,Trigger)</f>
        <v>52882</v>
      </c>
      <c r="AY1909" s="66">
        <f>_xll.qlIndexFixing($Z$5,AV1909,TRUE,Trigger)</f>
        <v>1.5795221556082172E-2</v>
      </c>
      <c r="AZ1909" s="66">
        <f>_xll.qlIndexFixing($BB$1,AV1909,TRUE,Trigger)</f>
        <v>1.5815340906125543E-2</v>
      </c>
      <c r="BA1909" s="188">
        <f t="shared" si="48"/>
        <v>-0.20119350043371759</v>
      </c>
    </row>
    <row r="1910" spans="47:53" ht="11.25" customHeight="1" x14ac:dyDescent="0.25">
      <c r="AU1910" s="30" t="s">
        <v>38</v>
      </c>
      <c r="AV1910" s="29">
        <f>_xll.qlInterestRateIndexFixingDate(IborIndex&amp;Tenor,AW1910,Trigger)</f>
        <v>52793</v>
      </c>
      <c r="AW1910" s="29">
        <f>_xll.qlCalendarAdvance(Calendar,AW1909,AU1910,"f",,Trigger)</f>
        <v>52797</v>
      </c>
      <c r="AX1910" s="29">
        <f>_xll.qlInterestRateIndexMaturity(IborIndex&amp;Tenor,AW1910,Trigger)</f>
        <v>52889</v>
      </c>
      <c r="AY1910" s="66">
        <f>_xll.qlIndexFixing($Z$5,AV1910,TRUE,Trigger)</f>
        <v>1.5798197688778978E-2</v>
      </c>
      <c r="AZ1910" s="66">
        <f>_xll.qlIndexFixing($BB$1,AV1910,TRUE,Trigger)</f>
        <v>1.5819192335019612E-2</v>
      </c>
      <c r="BA1910" s="188">
        <f t="shared" si="48"/>
        <v>-0.20994646240633796</v>
      </c>
    </row>
    <row r="1911" spans="47:53" ht="11.25" customHeight="1" x14ac:dyDescent="0.25">
      <c r="AU1911" s="30" t="s">
        <v>38</v>
      </c>
      <c r="AV1911" s="29">
        <f>_xll.qlInterestRateIndexFixingDate(IborIndex&amp;Tenor,AW1911,Trigger)</f>
        <v>52800</v>
      </c>
      <c r="AW1911" s="29">
        <f>_xll.qlCalendarAdvance(Calendar,AW1910,AU1911,"f",,Trigger)</f>
        <v>52804</v>
      </c>
      <c r="AX1911" s="29">
        <f>_xll.qlInterestRateIndexMaturity(IborIndex&amp;Tenor,AW1911,Trigger)</f>
        <v>52896</v>
      </c>
      <c r="AY1911" s="66">
        <f>_xll.qlIndexFixing($Z$5,AV1911,TRUE,Trigger)</f>
        <v>1.5801179508913264E-2</v>
      </c>
      <c r="AZ1911" s="66">
        <f>_xll.qlIndexFixing($BB$1,AV1911,TRUE,Trigger)</f>
        <v>1.5823072931473354E-2</v>
      </c>
      <c r="BA1911" s="188">
        <f t="shared" si="48"/>
        <v>-0.21893422560089609</v>
      </c>
    </row>
    <row r="1912" spans="47:53" ht="11.25" customHeight="1" x14ac:dyDescent="0.25">
      <c r="AU1912" s="30" t="s">
        <v>38</v>
      </c>
      <c r="AV1912" s="29">
        <f>_xll.qlInterestRateIndexFixingDate(IborIndex&amp;Tenor,AW1912,Trigger)</f>
        <v>52807</v>
      </c>
      <c r="AW1912" s="29">
        <f>_xll.qlCalendarAdvance(Calendar,AW1911,AU1912,"f",,Trigger)</f>
        <v>52811</v>
      </c>
      <c r="AX1912" s="29">
        <f>_xll.qlInterestRateIndexMaturity(IborIndex&amp;Tenor,AW1912,Trigger)</f>
        <v>52903</v>
      </c>
      <c r="AY1912" s="66">
        <f>_xll.qlIndexFixing($Z$5,AV1912,TRUE,Trigger)</f>
        <v>1.5804164720702334E-2</v>
      </c>
      <c r="AZ1912" s="66">
        <f>_xll.qlIndexFixing($BB$1,AV1912,TRUE,Trigger)</f>
        <v>1.5826982695572783E-2</v>
      </c>
      <c r="BA1912" s="188">
        <f t="shared" si="48"/>
        <v>-0.2281797487044962</v>
      </c>
    </row>
    <row r="1913" spans="47:53" ht="11.25" customHeight="1" x14ac:dyDescent="0.25">
      <c r="AU1913" s="30" t="s">
        <v>38</v>
      </c>
      <c r="AV1913" s="29">
        <f>_xll.qlInterestRateIndexFixingDate(IborIndex&amp;Tenor,AW1913,Trigger)</f>
        <v>52814</v>
      </c>
      <c r="AW1913" s="29">
        <f>_xll.qlCalendarAdvance(Calendar,AW1912,AU1913,"f",,Trigger)</f>
        <v>52818</v>
      </c>
      <c r="AX1913" s="29">
        <f>_xll.qlInterestRateIndexMaturity(IborIndex&amp;Tenor,AW1913,Trigger)</f>
        <v>52910</v>
      </c>
      <c r="AY1913" s="66">
        <f>_xll.qlIndexFixing($Z$5,AV1913,TRUE,Trigger)</f>
        <v>1.5807151022256199E-2</v>
      </c>
      <c r="AZ1913" s="66">
        <f>_xll.qlIndexFixing($BB$1,AV1913,TRUE,Trigger)</f>
        <v>1.5830921627403922E-2</v>
      </c>
      <c r="BA1913" s="188">
        <f t="shared" si="48"/>
        <v>-0.23770605147722945</v>
      </c>
    </row>
    <row r="1914" spans="47:53" ht="11.25" customHeight="1" x14ac:dyDescent="0.25">
      <c r="AU1914" s="30" t="s">
        <v>38</v>
      </c>
      <c r="AV1914" s="29">
        <f>_xll.qlInterestRateIndexFixingDate(IborIndex&amp;Tenor,AW1914,Trigger)</f>
        <v>52821</v>
      </c>
      <c r="AW1914" s="29">
        <f>_xll.qlCalendarAdvance(Calendar,AW1913,AU1914,"f",,Trigger)</f>
        <v>52825</v>
      </c>
      <c r="AX1914" s="29">
        <f>_xll.qlInterestRateIndexMaturity(IborIndex&amp;Tenor,AW1914,Trigger)</f>
        <v>52917</v>
      </c>
      <c r="AY1914" s="66">
        <f>_xll.qlIndexFixing($Z$5,AV1914,TRUE,Trigger)</f>
        <v>1.5810136105576727E-2</v>
      </c>
      <c r="AZ1914" s="66">
        <f>_xll.qlIndexFixing($BB$1,AV1914,TRUE,Trigger)</f>
        <v>1.5834889727056264E-2</v>
      </c>
      <c r="BA1914" s="188">
        <f t="shared" si="48"/>
        <v>-0.24753621479536858</v>
      </c>
    </row>
    <row r="1915" spans="47:53" ht="11.25" customHeight="1" x14ac:dyDescent="0.25">
      <c r="AU1915" s="30" t="s">
        <v>38</v>
      </c>
      <c r="AV1915" s="29">
        <f>_xll.qlInterestRateIndexFixingDate(IborIndex&amp;Tenor,AW1915,Trigger)</f>
        <v>52828</v>
      </c>
      <c r="AW1915" s="29">
        <f>_xll.qlCalendarAdvance(Calendar,AW1914,AU1915,"f",,Trigger)</f>
        <v>52832</v>
      </c>
      <c r="AX1915" s="29">
        <f>_xll.qlInterestRateIndexMaturity(IborIndex&amp;Tenor,AW1915,Trigger)</f>
        <v>52924</v>
      </c>
      <c r="AY1915" s="66">
        <f>_xll.qlIndexFixing($Z$5,AV1915,TRUE,Trigger)</f>
        <v>1.5813117656557619E-2</v>
      </c>
      <c r="AZ1915" s="66">
        <f>_xll.qlIndexFixing($BB$1,AV1915,TRUE,Trigger)</f>
        <v>1.5838886994614956E-2</v>
      </c>
      <c r="BA1915" s="188">
        <f t="shared" si="48"/>
        <v>-0.25769338057337471</v>
      </c>
    </row>
    <row r="1916" spans="47:53" ht="11.25" customHeight="1" x14ac:dyDescent="0.25">
      <c r="AU1916" s="30" t="s">
        <v>38</v>
      </c>
      <c r="AV1916" s="29">
        <f>_xll.qlInterestRateIndexFixingDate(IborIndex&amp;Tenor,AW1916,Trigger)</f>
        <v>52835</v>
      </c>
      <c r="AW1916" s="29">
        <f>_xll.qlCalendarAdvance(Calendar,AW1915,AU1916,"f",,Trigger)</f>
        <v>52839</v>
      </c>
      <c r="AX1916" s="29">
        <f>_xll.qlInterestRateIndexMaturity(IborIndex&amp;Tenor,AW1916,Trigger)</f>
        <v>52931</v>
      </c>
      <c r="AY1916" s="66">
        <f>_xll.qlIndexFixing($Z$5,AV1916,TRUE,Trigger)</f>
        <v>1.5816093354990495E-2</v>
      </c>
      <c r="AZ1916" s="66">
        <f>_xll.qlIndexFixing($BB$1,AV1916,TRUE,Trigger)</f>
        <v>1.5842913430173838E-2</v>
      </c>
      <c r="BA1916" s="188">
        <f t="shared" si="48"/>
        <v>-0.26820075183342507</v>
      </c>
    </row>
    <row r="1917" spans="47:53" ht="11.25" customHeight="1" x14ac:dyDescent="0.25">
      <c r="AU1917" s="30" t="s">
        <v>38</v>
      </c>
      <c r="AV1917" s="29">
        <f>_xll.qlInterestRateIndexFixingDate(IborIndex&amp;Tenor,AW1917,Trigger)</f>
        <v>52842</v>
      </c>
      <c r="AW1917" s="29">
        <f>_xll.qlCalendarAdvance(Calendar,AW1916,AU1917,"f",,Trigger)</f>
        <v>52846</v>
      </c>
      <c r="AX1917" s="29">
        <f>_xll.qlInterestRateIndexMaturity(IborIndex&amp;Tenor,AW1917,Trigger)</f>
        <v>52937</v>
      </c>
      <c r="AY1917" s="66">
        <f>_xll.qlIndexFixing($Z$5,AV1917,TRUE,Trigger)</f>
        <v>1.5818504564185862E-2</v>
      </c>
      <c r="AZ1917" s="66">
        <f>_xll.qlIndexFixing($BB$1,AV1917,TRUE,Trigger)</f>
        <v>1.5846325543515387E-2</v>
      </c>
      <c r="BA1917" s="188">
        <f t="shared" si="48"/>
        <v>-0.27820979329525042</v>
      </c>
    </row>
    <row r="1918" spans="47:53" ht="11.25" customHeight="1" x14ac:dyDescent="0.25">
      <c r="AU1918" s="30" t="s">
        <v>38</v>
      </c>
      <c r="AV1918" s="29">
        <f>_xll.qlInterestRateIndexFixingDate(IborIndex&amp;Tenor,AW1918,Trigger)</f>
        <v>52849</v>
      </c>
      <c r="AW1918" s="29">
        <f>_xll.qlCalendarAdvance(Calendar,AW1917,AU1918,"f",,Trigger)</f>
        <v>52853</v>
      </c>
      <c r="AX1918" s="29">
        <f>_xll.qlInterestRateIndexMaturity(IborIndex&amp;Tenor,AW1918,Trigger)</f>
        <v>52944</v>
      </c>
      <c r="AY1918" s="66">
        <f>_xll.qlIndexFixing($Z$5,AV1918,TRUE,Trigger)</f>
        <v>1.5821484794613136E-2</v>
      </c>
      <c r="AZ1918" s="66">
        <f>_xll.qlIndexFixing($BB$1,AV1918,TRUE,Trigger)</f>
        <v>1.5850408052519652E-2</v>
      </c>
      <c r="BA1918" s="188">
        <f t="shared" si="48"/>
        <v>-0.28923257906515731</v>
      </c>
    </row>
    <row r="1919" spans="47:53" ht="11.25" customHeight="1" x14ac:dyDescent="0.25">
      <c r="AU1919" s="30" t="s">
        <v>38</v>
      </c>
      <c r="AV1919" s="29">
        <f>_xll.qlInterestRateIndexFixingDate(IborIndex&amp;Tenor,AW1919,Trigger)</f>
        <v>52856</v>
      </c>
      <c r="AW1919" s="29">
        <f>_xll.qlCalendarAdvance(Calendar,AW1918,AU1919,"f",,Trigger)</f>
        <v>52860</v>
      </c>
      <c r="AX1919" s="29">
        <f>_xll.qlInterestRateIndexMaturity(IborIndex&amp;Tenor,AW1919,Trigger)</f>
        <v>52951</v>
      </c>
      <c r="AY1919" s="66">
        <f>_xll.qlIndexFixing($Z$5,AV1919,TRUE,Trigger)</f>
        <v>1.5824474486023619E-2</v>
      </c>
      <c r="AZ1919" s="66">
        <f>_xll.qlIndexFixing($BB$1,AV1919,TRUE,Trigger)</f>
        <v>1.5854519728457396E-2</v>
      </c>
      <c r="BA1919" s="188">
        <f t="shared" si="48"/>
        <v>-0.30045242433777292</v>
      </c>
    </row>
    <row r="1920" spans="47:53" ht="11.25" customHeight="1" x14ac:dyDescent="0.25">
      <c r="AU1920" s="30" t="s">
        <v>38</v>
      </c>
      <c r="AV1920" s="29">
        <f>_xll.qlInterestRateIndexFixingDate(IborIndex&amp;Tenor,AW1920,Trigger)</f>
        <v>52863</v>
      </c>
      <c r="AW1920" s="29">
        <f>_xll.qlCalendarAdvance(Calendar,AW1919,AU1920,"f",,Trigger)</f>
        <v>52867</v>
      </c>
      <c r="AX1920" s="29">
        <f>_xll.qlInterestRateIndexMaturity(IborIndex&amp;Tenor,AW1920,Trigger)</f>
        <v>52958</v>
      </c>
      <c r="AY1920" s="66">
        <f>_xll.qlIndexFixing($Z$5,AV1920,TRUE,Trigger)</f>
        <v>1.5827473651401205E-2</v>
      </c>
      <c r="AZ1920" s="66">
        <f>_xll.qlIndexFixing($BB$1,AV1920,TRUE,Trigger)</f>
        <v>1.5858660571419981E-2</v>
      </c>
      <c r="BA1920" s="188">
        <f t="shared" si="48"/>
        <v>-0.3118692001877546</v>
      </c>
    </row>
    <row r="1921" spans="47:53" ht="11.25" customHeight="1" x14ac:dyDescent="0.25">
      <c r="AU1921" s="30" t="s">
        <v>38</v>
      </c>
      <c r="AV1921" s="29">
        <f>_xll.qlInterestRateIndexFixingDate(IborIndex&amp;Tenor,AW1921,Trigger)</f>
        <v>52870</v>
      </c>
      <c r="AW1921" s="29">
        <f>_xll.qlCalendarAdvance(Calendar,AW1920,AU1921,"f",,Trigger)</f>
        <v>52874</v>
      </c>
      <c r="AX1921" s="29">
        <f>_xll.qlInterestRateIndexMaturity(IborIndex&amp;Tenor,AW1921,Trigger)</f>
        <v>52966</v>
      </c>
      <c r="AY1921" s="66">
        <f>_xll.qlIndexFixing($Z$5,AV1921,TRUE,Trigger)</f>
        <v>1.583104666152611E-2</v>
      </c>
      <c r="AZ1921" s="66">
        <f>_xll.qlIndexFixing($BB$1,AV1921,TRUE,Trigger)</f>
        <v>1.5863483131092062E-2</v>
      </c>
      <c r="BA1921" s="188">
        <f t="shared" si="48"/>
        <v>-0.32436469565952364</v>
      </c>
    </row>
    <row r="1922" spans="47:53" ht="11.25" customHeight="1" x14ac:dyDescent="0.25">
      <c r="AU1922" s="30" t="s">
        <v>38</v>
      </c>
      <c r="AV1922" s="29">
        <f>_xll.qlInterestRateIndexFixingDate(IborIndex&amp;Tenor,AW1922,Trigger)</f>
        <v>52877</v>
      </c>
      <c r="AW1922" s="29">
        <f>_xll.qlCalendarAdvance(Calendar,AW1921,AU1922,"f",,Trigger)</f>
        <v>52881</v>
      </c>
      <c r="AX1922" s="29">
        <f>_xll.qlInterestRateIndexMaturity(IborIndex&amp;Tenor,AW1922,Trigger)</f>
        <v>52973</v>
      </c>
      <c r="AY1922" s="66">
        <f>_xll.qlIndexFixing($Z$5,AV1922,TRUE,Trigger)</f>
        <v>1.5834065627362559E-2</v>
      </c>
      <c r="AZ1922" s="66">
        <f>_xll.qlIndexFixing($BB$1,AV1922,TRUE,Trigger)</f>
        <v>1.5867684576540999E-2</v>
      </c>
      <c r="BA1922" s="188">
        <f t="shared" si="48"/>
        <v>-0.33618949178439855</v>
      </c>
    </row>
    <row r="1923" spans="47:53" ht="11.25" customHeight="1" x14ac:dyDescent="0.25">
      <c r="AU1923" s="30" t="s">
        <v>38</v>
      </c>
      <c r="AV1923" s="29">
        <f>_xll.qlInterestRateIndexFixingDate(IborIndex&amp;Tenor,AW1923,Trigger)</f>
        <v>52884</v>
      </c>
      <c r="AW1923" s="29">
        <f>_xll.qlCalendarAdvance(Calendar,AW1922,AU1923,"f",,Trigger)</f>
        <v>52888</v>
      </c>
      <c r="AX1923" s="29">
        <f>_xll.qlInterestRateIndexMaturity(IborIndex&amp;Tenor,AW1923,Trigger)</f>
        <v>52980</v>
      </c>
      <c r="AY1923" s="66">
        <f>_xll.qlIndexFixing($Z$5,AV1923,TRUE,Trigger)</f>
        <v>1.5837094107481416E-2</v>
      </c>
      <c r="AZ1923" s="66">
        <f>_xll.qlIndexFixing($BB$1,AV1923,TRUE,Trigger)</f>
        <v>1.5871915190629617E-2</v>
      </c>
      <c r="BA1923" s="188">
        <f t="shared" ref="BA1923:BA1986" si="49">(AY1923-AZ1923)*10000</f>
        <v>-0.34821083148200982</v>
      </c>
    </row>
    <row r="1924" spans="47:53" ht="11.25" customHeight="1" x14ac:dyDescent="0.25">
      <c r="AU1924" s="30" t="s">
        <v>38</v>
      </c>
      <c r="AV1924" s="29">
        <f>_xll.qlInterestRateIndexFixingDate(IborIndex&amp;Tenor,AW1924,Trigger)</f>
        <v>52891</v>
      </c>
      <c r="AW1924" s="29">
        <f>_xll.qlCalendarAdvance(Calendar,AW1923,AU1924,"f",,Trigger)</f>
        <v>52895</v>
      </c>
      <c r="AX1924" s="29">
        <f>_xll.qlInterestRateIndexMaturity(IborIndex&amp;Tenor,AW1924,Trigger)</f>
        <v>52987</v>
      </c>
      <c r="AY1924" s="66">
        <f>_xll.qlIndexFixing($Z$5,AV1924,TRUE,Trigger)</f>
        <v>1.5840132114866207E-2</v>
      </c>
      <c r="AZ1924" s="66">
        <f>_xll.qlIndexFixing($BB$1,AV1924,TRUE,Trigger)</f>
        <v>1.5876174973452617E-2</v>
      </c>
      <c r="BA1924" s="188">
        <f t="shared" si="49"/>
        <v>-0.3604285858641032</v>
      </c>
    </row>
    <row r="1925" spans="47:53" ht="11.25" customHeight="1" x14ac:dyDescent="0.25">
      <c r="AU1925" s="30" t="s">
        <v>38</v>
      </c>
      <c r="AV1925" s="29">
        <f>_xll.qlInterestRateIndexFixingDate(IborIndex&amp;Tenor,AW1925,Trigger)</f>
        <v>52898</v>
      </c>
      <c r="AW1925" s="29">
        <f>_xll.qlCalendarAdvance(Calendar,AW1924,AU1925,"f",,Trigger)</f>
        <v>52902</v>
      </c>
      <c r="AX1925" s="29">
        <f>_xll.qlInterestRateIndexMaturity(IborIndex&amp;Tenor,AW1925,Trigger)</f>
        <v>52994</v>
      </c>
      <c r="AY1925" s="66">
        <f>_xll.qlIndexFixing($Z$5,AV1925,TRUE,Trigger)</f>
        <v>1.5843179662497851E-2</v>
      </c>
      <c r="AZ1925" s="66">
        <f>_xll.qlIndexFixing($BB$1,AV1925,TRUE,Trigger)</f>
        <v>1.5880463925102974E-2</v>
      </c>
      <c r="BA1925" s="188">
        <f t="shared" si="49"/>
        <v>-0.37284262605123686</v>
      </c>
    </row>
    <row r="1926" spans="47:53" ht="11.25" customHeight="1" x14ac:dyDescent="0.25">
      <c r="AU1926" s="30" t="s">
        <v>38</v>
      </c>
      <c r="AV1926" s="29">
        <f>_xll.qlInterestRateIndexFixingDate(IborIndex&amp;Tenor,AW1926,Trigger)</f>
        <v>52905</v>
      </c>
      <c r="AW1926" s="29">
        <f>_xll.qlCalendarAdvance(Calendar,AW1925,AU1926,"f",,Trigger)</f>
        <v>52909</v>
      </c>
      <c r="AX1926" s="29">
        <f>_xll.qlInterestRateIndexMaturity(IborIndex&amp;Tenor,AW1926,Trigger)</f>
        <v>53001</v>
      </c>
      <c r="AY1926" s="66">
        <f>_xll.qlIndexFixing($Z$5,AV1926,TRUE,Trigger)</f>
        <v>1.5846236763363348E-2</v>
      </c>
      <c r="AZ1926" s="66">
        <f>_xll.qlIndexFixing($BB$1,AV1926,TRUE,Trigger)</f>
        <v>1.5884782045676258E-2</v>
      </c>
      <c r="BA1926" s="188">
        <f t="shared" si="49"/>
        <v>-0.38545282312910101</v>
      </c>
    </row>
    <row r="1927" spans="47:53" ht="11.25" customHeight="1" x14ac:dyDescent="0.25">
      <c r="AU1927" s="30" t="s">
        <v>38</v>
      </c>
      <c r="AV1927" s="29">
        <f>_xll.qlInterestRateIndexFixingDate(IborIndex&amp;Tenor,AW1927,Trigger)</f>
        <v>52912</v>
      </c>
      <c r="AW1927" s="29">
        <f>_xll.qlCalendarAdvance(Calendar,AW1926,AU1927,"f",,Trigger)</f>
        <v>52916</v>
      </c>
      <c r="AX1927" s="29">
        <f>_xll.qlInterestRateIndexMaturity(IborIndex&amp;Tenor,AW1927,Trigger)</f>
        <v>53008</v>
      </c>
      <c r="AY1927" s="66">
        <f>_xll.qlIndexFixing($Z$5,AV1927,TRUE,Trigger)</f>
        <v>1.5849303430443624E-2</v>
      </c>
      <c r="AZ1927" s="66">
        <f>_xll.qlIndexFixing($BB$1,AV1927,TRUE,Trigger)</f>
        <v>1.5889129335269783E-2</v>
      </c>
      <c r="BA1927" s="188">
        <f t="shared" si="49"/>
        <v>-0.3982590482615872</v>
      </c>
    </row>
    <row r="1928" spans="47:53" ht="11.25" customHeight="1" x14ac:dyDescent="0.25">
      <c r="AU1928" s="30" t="s">
        <v>38</v>
      </c>
      <c r="AV1928" s="29">
        <f>_xll.qlInterestRateIndexFixingDate(IborIndex&amp;Tenor,AW1928,Trigger)</f>
        <v>52919</v>
      </c>
      <c r="AW1928" s="29">
        <f>_xll.qlCalendarAdvance(Calendar,AW1927,AU1928,"f",,Trigger)</f>
        <v>52923</v>
      </c>
      <c r="AX1928" s="29">
        <f>_xll.qlInterestRateIndexMaturity(IborIndex&amp;Tenor,AW1928,Trigger)</f>
        <v>53015</v>
      </c>
      <c r="AY1928" s="66">
        <f>_xll.qlIndexFixing($Z$5,AV1928,TRUE,Trigger)</f>
        <v>1.5852379676722206E-2</v>
      </c>
      <c r="AZ1928" s="66">
        <f>_xll.qlIndexFixing($BB$1,AV1928,TRUE,Trigger)</f>
        <v>1.5893505793979128E-2</v>
      </c>
      <c r="BA1928" s="188">
        <f t="shared" si="49"/>
        <v>-0.4112611725692189</v>
      </c>
    </row>
    <row r="1929" spans="47:53" ht="11.25" customHeight="1" x14ac:dyDescent="0.25">
      <c r="AU1929" s="30" t="s">
        <v>38</v>
      </c>
      <c r="AV1929" s="29">
        <f>_xll.qlInterestRateIndexFixingDate(IborIndex&amp;Tenor,AW1929,Trigger)</f>
        <v>52926</v>
      </c>
      <c r="AW1929" s="29">
        <f>_xll.qlCalendarAdvance(Calendar,AW1928,AU1929,"f",,Trigger)</f>
        <v>52930</v>
      </c>
      <c r="AX1929" s="29">
        <f>_xll.qlInterestRateIndexMaturity(IborIndex&amp;Tenor,AW1929,Trigger)</f>
        <v>53021</v>
      </c>
      <c r="AY1929" s="66">
        <f>_xll.qlIndexFixing($Z$5,AV1929,TRUE,Trigger)</f>
        <v>1.5854894610312184E-2</v>
      </c>
      <c r="AZ1929" s="66">
        <f>_xll.qlIndexFixing($BB$1,AV1929,TRUE,Trigger)</f>
        <v>1.5897240689449473E-2</v>
      </c>
      <c r="BA1929" s="188">
        <f t="shared" si="49"/>
        <v>-0.42346079137289133</v>
      </c>
    </row>
    <row r="1930" spans="47:53" ht="11.25" customHeight="1" x14ac:dyDescent="0.25">
      <c r="AU1930" s="30" t="s">
        <v>38</v>
      </c>
      <c r="AV1930" s="29">
        <f>_xll.qlInterestRateIndexFixingDate(IborIndex&amp;Tenor,AW1930,Trigger)</f>
        <v>52933</v>
      </c>
      <c r="AW1930" s="29">
        <f>_xll.qlCalendarAdvance(Calendar,AW1929,AU1930,"f",,Trigger)</f>
        <v>52937</v>
      </c>
      <c r="AX1930" s="29">
        <f>_xll.qlInterestRateIndexMaturity(IborIndex&amp;Tenor,AW1930,Trigger)</f>
        <v>53027</v>
      </c>
      <c r="AY1930" s="66">
        <f>_xll.qlIndexFixing($Z$5,AV1930,TRUE,Trigger)</f>
        <v>1.5857417595458223E-2</v>
      </c>
      <c r="AZ1930" s="66">
        <f>_xll.qlIndexFixing($BB$1,AV1930,TRUE,Trigger)</f>
        <v>1.5901000433548695E-2</v>
      </c>
      <c r="BA1930" s="188">
        <f t="shared" si="49"/>
        <v>-0.43582838090472364</v>
      </c>
    </row>
    <row r="1931" spans="47:53" ht="11.25" customHeight="1" x14ac:dyDescent="0.25">
      <c r="AU1931" s="30" t="s">
        <v>38</v>
      </c>
      <c r="AV1931" s="29">
        <f>_xll.qlInterestRateIndexFixingDate(IborIndex&amp;Tenor,AW1931,Trigger)</f>
        <v>52940</v>
      </c>
      <c r="AW1931" s="29">
        <f>_xll.qlCalendarAdvance(Calendar,AW1930,AU1931,"f",,Trigger)</f>
        <v>52944</v>
      </c>
      <c r="AX1931" s="29">
        <f>_xll.qlInterestRateIndexMaturity(IborIndex&amp;Tenor,AW1931,Trigger)</f>
        <v>53034</v>
      </c>
      <c r="AY1931" s="66">
        <f>_xll.qlIndexFixing($Z$5,AV1931,TRUE,Trigger)</f>
        <v>1.5860521005508055E-2</v>
      </c>
      <c r="AZ1931" s="66">
        <f>_xll.qlIndexFixing($BB$1,AV1931,TRUE,Trigger)</f>
        <v>1.5905459839890668E-2</v>
      </c>
      <c r="BA1931" s="188">
        <f t="shared" si="49"/>
        <v>-0.44938834382612924</v>
      </c>
    </row>
    <row r="1932" spans="47:53" ht="11.25" customHeight="1" x14ac:dyDescent="0.25">
      <c r="AU1932" s="30" t="s">
        <v>38</v>
      </c>
      <c r="AV1932" s="29">
        <f>_xll.qlInterestRateIndexFixingDate(IborIndex&amp;Tenor,AW1932,Trigger)</f>
        <v>52947</v>
      </c>
      <c r="AW1932" s="29">
        <f>_xll.qlCalendarAdvance(Calendar,AW1931,AU1932,"f",,Trigger)</f>
        <v>52951</v>
      </c>
      <c r="AX1932" s="29">
        <f>_xll.qlInterestRateIndexMaturity(IborIndex&amp;Tenor,AW1932,Trigger)</f>
        <v>53041</v>
      </c>
      <c r="AY1932" s="66">
        <f>_xll.qlIndexFixing($Z$5,AV1932,TRUE,Trigger)</f>
        <v>1.5863634043937758E-2</v>
      </c>
      <c r="AZ1932" s="66">
        <f>_xll.qlIndexFixing($BB$1,AV1932,TRUE,Trigger)</f>
        <v>1.5909948413045605E-2</v>
      </c>
      <c r="BA1932" s="188">
        <f t="shared" si="49"/>
        <v>-0.46314369107847142</v>
      </c>
    </row>
    <row r="1933" spans="47:53" ht="11.25" customHeight="1" x14ac:dyDescent="0.25">
      <c r="AU1933" s="30" t="s">
        <v>38</v>
      </c>
      <c r="AV1933" s="29">
        <f>_xll.qlInterestRateIndexFixingDate(IborIndex&amp;Tenor,AW1933,Trigger)</f>
        <v>52953</v>
      </c>
      <c r="AW1933" s="29">
        <f>_xll.qlCalendarAdvance(Calendar,AW1932,AU1933,"f",,Trigger)</f>
        <v>52958</v>
      </c>
      <c r="AX1933" s="29">
        <f>_xll.qlInterestRateIndexMaturity(IborIndex&amp;Tenor,AW1933,Trigger)</f>
        <v>53048</v>
      </c>
      <c r="AY1933" s="66">
        <f>_xll.qlIndexFixing($Z$5,AV1933,TRUE,Trigger)</f>
        <v>1.5866756723728059E-2</v>
      </c>
      <c r="AZ1933" s="66">
        <f>_xll.qlIndexFixing($BB$1,AV1933,TRUE,Trigger)</f>
        <v>1.5914466153111206E-2</v>
      </c>
      <c r="BA1933" s="188">
        <f t="shared" si="49"/>
        <v>-0.4770942938314704</v>
      </c>
    </row>
    <row r="1934" spans="47:53" ht="11.25" customHeight="1" x14ac:dyDescent="0.25">
      <c r="AU1934" s="30" t="s">
        <v>38</v>
      </c>
      <c r="AV1934" s="29">
        <f>_xll.qlInterestRateIndexFixingDate(IborIndex&amp;Tenor,AW1934,Trigger)</f>
        <v>52961</v>
      </c>
      <c r="AW1934" s="29">
        <f>_xll.qlCalendarAdvance(Calendar,AW1933,AU1934,"f",,Trigger)</f>
        <v>52965</v>
      </c>
      <c r="AX1934" s="29">
        <f>_xll.qlInterestRateIndexMaturity(IborIndex&amp;Tenor,AW1934,Trigger)</f>
        <v>53055</v>
      </c>
      <c r="AY1934" s="66">
        <f>_xll.qlIndexFixing($Z$5,AV1934,TRUE,Trigger)</f>
        <v>1.586988905786324E-2</v>
      </c>
      <c r="AZ1934" s="66">
        <f>_xll.qlIndexFixing($BB$1,AV1934,TRUE,Trigger)</f>
        <v>1.5919013060185172E-2</v>
      </c>
      <c r="BA1934" s="188">
        <f t="shared" si="49"/>
        <v>-0.49124002321931926</v>
      </c>
    </row>
    <row r="1935" spans="47:53" ht="11.25" customHeight="1" x14ac:dyDescent="0.25">
      <c r="AU1935" s="30" t="s">
        <v>38</v>
      </c>
      <c r="AV1935" s="29">
        <f>_xll.qlInterestRateIndexFixingDate(IborIndex&amp;Tenor,AW1935,Trigger)</f>
        <v>52968</v>
      </c>
      <c r="AW1935" s="29">
        <f>_xll.qlCalendarAdvance(Calendar,AW1934,AU1935,"f",,Trigger)</f>
        <v>52972</v>
      </c>
      <c r="AX1935" s="29">
        <f>_xll.qlInterestRateIndexMaturity(IborIndex&amp;Tenor,AW1935,Trigger)</f>
        <v>53063</v>
      </c>
      <c r="AY1935" s="66">
        <f>_xll.qlIndexFixing($Z$5,AV1935,TRUE,Trigger)</f>
        <v>1.5873606835949301E-2</v>
      </c>
      <c r="AZ1935" s="66">
        <f>_xll.qlIndexFixing($BB$1,AV1935,TRUE,Trigger)</f>
        <v>1.5924273322358767E-2</v>
      </c>
      <c r="BA1935" s="188">
        <f t="shared" si="49"/>
        <v>-0.50666486409466083</v>
      </c>
    </row>
    <row r="1936" spans="47:53" ht="11.25" customHeight="1" x14ac:dyDescent="0.25">
      <c r="AU1936" s="30" t="s">
        <v>38</v>
      </c>
      <c r="AV1936" s="29">
        <f>_xll.qlInterestRateIndexFixingDate(IborIndex&amp;Tenor,AW1936,Trigger)</f>
        <v>52975</v>
      </c>
      <c r="AW1936" s="29">
        <f>_xll.qlCalendarAdvance(Calendar,AW1935,AU1936,"f",,Trigger)</f>
        <v>52979</v>
      </c>
      <c r="AX1936" s="29">
        <f>_xll.qlInterestRateIndexMaturity(IborIndex&amp;Tenor,AW1936,Trigger)</f>
        <v>53069</v>
      </c>
      <c r="AY1936" s="66">
        <f>_xll.qlIndexFixing($Z$5,AV1936,TRUE,Trigger)</f>
        <v>1.5876182741098255E-2</v>
      </c>
      <c r="AZ1936" s="66">
        <f>_xll.qlIndexFixing($BB$1,AV1936,TRUE,Trigger)</f>
        <v>1.5928194375758764E-2</v>
      </c>
      <c r="BA1936" s="188">
        <f t="shared" si="49"/>
        <v>-0.52011634660509287</v>
      </c>
    </row>
    <row r="1937" spans="47:53" ht="11.25" customHeight="1" x14ac:dyDescent="0.25">
      <c r="AU1937" s="30" t="s">
        <v>38</v>
      </c>
      <c r="AV1937" s="29">
        <f>_xll.qlInterestRateIndexFixingDate(IborIndex&amp;Tenor,AW1937,Trigger)</f>
        <v>52982</v>
      </c>
      <c r="AW1937" s="29">
        <f>_xll.qlCalendarAdvance(Calendar,AW1936,AU1937,"f",,Trigger)</f>
        <v>52986</v>
      </c>
      <c r="AX1937" s="29">
        <f>_xll.qlInterestRateIndexMaturity(IborIndex&amp;Tenor,AW1937,Trigger)</f>
        <v>53076</v>
      </c>
      <c r="AY1937" s="66">
        <f>_xll.qlIndexFixing($Z$5,AV1937,TRUE,Trigger)</f>
        <v>1.5879344116162208E-2</v>
      </c>
      <c r="AZ1937" s="66">
        <f>_xll.qlIndexFixing($BB$1,AV1937,TRUE,Trigger)</f>
        <v>1.5932828784459119E-2</v>
      </c>
      <c r="BA1937" s="188">
        <f t="shared" si="49"/>
        <v>-0.53484668296910343</v>
      </c>
    </row>
    <row r="1938" spans="47:53" ht="11.25" customHeight="1" x14ac:dyDescent="0.25">
      <c r="AU1938" s="30" t="s">
        <v>38</v>
      </c>
      <c r="AV1938" s="29">
        <f>_xll.qlInterestRateIndexFixingDate(IborIndex&amp;Tenor,AW1938,Trigger)</f>
        <v>52989</v>
      </c>
      <c r="AW1938" s="29">
        <f>_xll.qlCalendarAdvance(Calendar,AW1937,AU1938,"f",,Trigger)</f>
        <v>52993</v>
      </c>
      <c r="AX1938" s="29">
        <f>_xll.qlInterestRateIndexMaturity(IborIndex&amp;Tenor,AW1938,Trigger)</f>
        <v>53080</v>
      </c>
      <c r="AY1938" s="66">
        <f>_xll.qlIndexFixing($Z$5,AV1938,TRUE,Trigger)</f>
        <v>1.588078094165785E-2</v>
      </c>
      <c r="AZ1938" s="66">
        <f>_xll.qlIndexFixing($BB$1,AV1938,TRUE,Trigger)</f>
        <v>1.5935420635306535E-2</v>
      </c>
      <c r="BA1938" s="188">
        <f t="shared" si="49"/>
        <v>-0.54639693648685794</v>
      </c>
    </row>
    <row r="1939" spans="47:53" ht="11.25" customHeight="1" x14ac:dyDescent="0.25">
      <c r="AU1939" s="30" t="s">
        <v>38</v>
      </c>
      <c r="AV1939" s="29">
        <f>_xll.qlInterestRateIndexFixingDate(IborIndex&amp;Tenor,AW1939,Trigger)</f>
        <v>52996</v>
      </c>
      <c r="AW1939" s="29">
        <f>_xll.qlCalendarAdvance(Calendar,AW1938,AU1939,"f",,Trigger)</f>
        <v>53000</v>
      </c>
      <c r="AX1939" s="29">
        <f>_xll.qlInterestRateIndexMaturity(IborIndex&amp;Tenor,AW1939,Trigger)</f>
        <v>53090</v>
      </c>
      <c r="AY1939" s="66">
        <f>_xll.qlIndexFixing($Z$5,AV1939,TRUE,Trigger)</f>
        <v>1.5885695998103522E-2</v>
      </c>
      <c r="AZ1939" s="66">
        <f>_xll.qlIndexFixing($BB$1,AV1939,TRUE,Trigger)</f>
        <v>1.5942185104185214E-2</v>
      </c>
      <c r="BA1939" s="188">
        <f t="shared" si="49"/>
        <v>-0.56489106081691887</v>
      </c>
    </row>
    <row r="1940" spans="47:53" ht="11.25" customHeight="1" x14ac:dyDescent="0.25">
      <c r="AU1940" s="30" t="s">
        <v>38</v>
      </c>
      <c r="AV1940" s="29">
        <f>_xll.qlInterestRateIndexFixingDate(IborIndex&amp;Tenor,AW1940,Trigger)</f>
        <v>53003</v>
      </c>
      <c r="AW1940" s="29">
        <f>_xll.qlCalendarAdvance(Calendar,AW1939,AU1940,"f",,Trigger)</f>
        <v>53007</v>
      </c>
      <c r="AX1940" s="29">
        <f>_xll.qlInterestRateIndexMaturity(IborIndex&amp;Tenor,AW1940,Trigger)</f>
        <v>53097</v>
      </c>
      <c r="AY1940" s="66">
        <f>_xll.qlIndexFixing($Z$5,AV1940,TRUE,Trigger)</f>
        <v>1.5888886530945001E-2</v>
      </c>
      <c r="AZ1940" s="66">
        <f>_xll.qlIndexFixing($BB$1,AV1940,TRUE,Trigger)</f>
        <v>1.5946907015417899E-2</v>
      </c>
      <c r="BA1940" s="188">
        <f t="shared" si="49"/>
        <v>-0.58020484472898204</v>
      </c>
    </row>
    <row r="1941" spans="47:53" ht="11.25" customHeight="1" x14ac:dyDescent="0.25">
      <c r="AU1941" s="30" t="s">
        <v>38</v>
      </c>
      <c r="AV1941" s="29">
        <f>_xll.qlInterestRateIndexFixingDate(IborIndex&amp;Tenor,AW1941,Trigger)</f>
        <v>53010</v>
      </c>
      <c r="AW1941" s="29">
        <f>_xll.qlCalendarAdvance(Calendar,AW1940,AU1941,"f",,Trigger)</f>
        <v>53014</v>
      </c>
      <c r="AX1941" s="29">
        <f>_xll.qlInterestRateIndexMaturity(IborIndex&amp;Tenor,AW1941,Trigger)</f>
        <v>53104</v>
      </c>
      <c r="AY1941" s="66">
        <f>_xll.qlIndexFixing($Z$5,AV1941,TRUE,Trigger)</f>
        <v>1.589208680901244E-2</v>
      </c>
      <c r="AZ1941" s="66">
        <f>_xll.qlIndexFixing($BB$1,AV1941,TRUE,Trigger)</f>
        <v>1.5951658094365939E-2</v>
      </c>
      <c r="BA1941" s="188">
        <f t="shared" si="49"/>
        <v>-0.59571285353499093</v>
      </c>
    </row>
    <row r="1942" spans="47:53" ht="11.25" customHeight="1" x14ac:dyDescent="0.25">
      <c r="AU1942" s="30" t="s">
        <v>38</v>
      </c>
      <c r="AV1942" s="29">
        <f>_xll.qlInterestRateIndexFixingDate(IborIndex&amp;Tenor,AW1942,Trigger)</f>
        <v>53017</v>
      </c>
      <c r="AW1942" s="29">
        <f>_xll.qlCalendarAdvance(Calendar,AW1941,AU1942,"f",,Trigger)</f>
        <v>53021</v>
      </c>
      <c r="AX1942" s="29">
        <f>_xll.qlInterestRateIndexMaturity(IborIndex&amp;Tenor,AW1942,Trigger)</f>
        <v>53113</v>
      </c>
      <c r="AY1942" s="66">
        <f>_xll.qlIndexFixing($Z$5,AV1942,TRUE,Trigger)</f>
        <v>1.5896460211595766E-2</v>
      </c>
      <c r="AZ1942" s="66">
        <f>_xll.qlIndexFixing($BB$1,AV1942,TRUE,Trigger)</f>
        <v>1.5957839028924472E-2</v>
      </c>
      <c r="BA1942" s="188">
        <f t="shared" si="49"/>
        <v>-0.61378817328705537</v>
      </c>
    </row>
    <row r="1943" spans="47:53" ht="11.25" customHeight="1" x14ac:dyDescent="0.25">
      <c r="AU1943" s="30" t="s">
        <v>38</v>
      </c>
      <c r="AV1943" s="29">
        <f>_xll.qlInterestRateIndexFixingDate(IborIndex&amp;Tenor,AW1943,Trigger)</f>
        <v>53024</v>
      </c>
      <c r="AW1943" s="29">
        <f>_xll.qlCalendarAdvance(Calendar,AW1942,AU1943,"f",,Trigger)</f>
        <v>53028</v>
      </c>
      <c r="AX1943" s="29">
        <f>_xll.qlInterestRateIndexMaturity(IborIndex&amp;Tenor,AW1943,Trigger)</f>
        <v>53120</v>
      </c>
      <c r="AY1943" s="66">
        <f>_xll.qlIndexFixing($Z$5,AV1943,TRUE,Trigger)</f>
        <v>1.5899681703965156E-2</v>
      </c>
      <c r="AZ1943" s="66">
        <f>_xll.qlIndexFixing($BB$1,AV1943,TRUE,Trigger)</f>
        <v>1.5962653036443175E-2</v>
      </c>
      <c r="BA1943" s="188">
        <f t="shared" si="49"/>
        <v>-0.62971332478019282</v>
      </c>
    </row>
    <row r="1944" spans="47:53" ht="11.25" customHeight="1" x14ac:dyDescent="0.25">
      <c r="AU1944" s="30" t="s">
        <v>38</v>
      </c>
      <c r="AV1944" s="29">
        <f>_xll.qlInterestRateIndexFixingDate(IborIndex&amp;Tenor,AW1944,Trigger)</f>
        <v>53031</v>
      </c>
      <c r="AW1944" s="29">
        <f>_xll.qlCalendarAdvance(Calendar,AW1943,AU1944,"f",,Trigger)</f>
        <v>53035</v>
      </c>
      <c r="AX1944" s="29">
        <f>_xll.qlInterestRateIndexMaturity(IborIndex&amp;Tenor,AW1944,Trigger)</f>
        <v>53127</v>
      </c>
      <c r="AY1944" s="66">
        <f>_xll.qlIndexFixing($Z$5,AV1944,TRUE,Trigger)</f>
        <v>1.5902912983285791E-2</v>
      </c>
      <c r="AZ1944" s="66">
        <f>_xll.qlIndexFixing($BB$1,AV1944,TRUE,Trigger)</f>
        <v>1.5967496214715517E-2</v>
      </c>
      <c r="BA1944" s="188">
        <f t="shared" si="49"/>
        <v>-0.64583231429726085</v>
      </c>
    </row>
    <row r="1945" spans="47:53" ht="11.25" customHeight="1" x14ac:dyDescent="0.25">
      <c r="AU1945" s="30" t="s">
        <v>38</v>
      </c>
      <c r="AV1945" s="29">
        <f>_xll.qlInterestRateIndexFixingDate(IborIndex&amp;Tenor,AW1945,Trigger)</f>
        <v>53038</v>
      </c>
      <c r="AW1945" s="29">
        <f>_xll.qlCalendarAdvance(Calendar,AW1944,AU1945,"f",,Trigger)</f>
        <v>53042</v>
      </c>
      <c r="AX1945" s="29">
        <f>_xll.qlInterestRateIndexMaturity(IborIndex&amp;Tenor,AW1945,Trigger)</f>
        <v>53134</v>
      </c>
      <c r="AY1945" s="66">
        <f>_xll.qlIndexFixing($Z$5,AV1945,TRUE,Trigger)</f>
        <v>1.5906154062542942E-2</v>
      </c>
      <c r="AZ1945" s="66">
        <f>_xll.qlIndexFixing($BB$1,AV1945,TRUE,Trigger)</f>
        <v>1.597236856385011E-2</v>
      </c>
      <c r="BA1945" s="188">
        <f t="shared" si="49"/>
        <v>-0.66214501307167861</v>
      </c>
    </row>
    <row r="1946" spans="47:53" ht="11.25" customHeight="1" x14ac:dyDescent="0.25">
      <c r="AU1946" s="30" t="s">
        <v>38</v>
      </c>
      <c r="AV1946" s="29">
        <f>_xll.qlInterestRateIndexFixingDate(IborIndex&amp;Tenor,AW1946,Trigger)</f>
        <v>53045</v>
      </c>
      <c r="AW1946" s="29">
        <f>_xll.qlCalendarAdvance(Calendar,AW1945,AU1946,"f",,Trigger)</f>
        <v>53049</v>
      </c>
      <c r="AX1946" s="29">
        <f>_xll.qlInterestRateIndexMaturity(IborIndex&amp;Tenor,AW1946,Trigger)</f>
        <v>53141</v>
      </c>
      <c r="AY1946" s="66">
        <f>_xll.qlIndexFixing($Z$5,AV1946,TRUE,Trigger)</f>
        <v>1.5909404954723611E-2</v>
      </c>
      <c r="AZ1946" s="66">
        <f>_xll.qlIndexFixing($BB$1,AV1946,TRUE,Trigger)</f>
        <v>1.5977270083953814E-2</v>
      </c>
      <c r="BA1946" s="188">
        <f t="shared" si="49"/>
        <v>-0.67865129230203214</v>
      </c>
    </row>
    <row r="1947" spans="47:53" ht="11.25" customHeight="1" x14ac:dyDescent="0.25">
      <c r="AU1947" s="30" t="s">
        <v>38</v>
      </c>
      <c r="AV1947" s="29">
        <f>_xll.qlInterestRateIndexFixingDate(IborIndex&amp;Tenor,AW1947,Trigger)</f>
        <v>53052</v>
      </c>
      <c r="AW1947" s="29">
        <f>_xll.qlCalendarAdvance(Calendar,AW1946,AU1947,"f",,Trigger)</f>
        <v>53056</v>
      </c>
      <c r="AX1947" s="29">
        <f>_xll.qlInterestRateIndexMaturity(IborIndex&amp;Tenor,AW1947,Trigger)</f>
        <v>53147</v>
      </c>
      <c r="AY1947" s="66">
        <f>_xll.qlIndexFixing($Z$5,AV1947,TRUE,Trigger)</f>
        <v>1.5912079714404212E-2</v>
      </c>
      <c r="AZ1947" s="66">
        <f>_xll.qlIndexFixing($BB$1,AV1947,TRUE,Trigger)</f>
        <v>1.598148881524733E-2</v>
      </c>
      <c r="BA1947" s="188">
        <f t="shared" si="49"/>
        <v>-0.69409100843118021</v>
      </c>
    </row>
    <row r="1948" spans="47:53" ht="11.25" customHeight="1" x14ac:dyDescent="0.25">
      <c r="AU1948" s="30" t="s">
        <v>38</v>
      </c>
      <c r="AV1948" s="29">
        <f>_xll.qlInterestRateIndexFixingDate(IborIndex&amp;Tenor,AW1948,Trigger)</f>
        <v>53057</v>
      </c>
      <c r="AW1948" s="29">
        <f>_xll.qlCalendarAdvance(Calendar,AW1947,AU1948,"f",,Trigger)</f>
        <v>53063</v>
      </c>
      <c r="AX1948" s="29">
        <f>_xll.qlInterestRateIndexMaturity(IborIndex&amp;Tenor,AW1948,Trigger)</f>
        <v>53154</v>
      </c>
      <c r="AY1948" s="66">
        <f>_xll.qlIndexFixing($Z$5,AV1948,TRUE,Trigger)</f>
        <v>1.5915349421909402E-2</v>
      </c>
      <c r="AZ1948" s="66">
        <f>_xll.qlIndexFixing($BB$1,AV1948,TRUE,Trigger)</f>
        <v>1.5986446374277E-2</v>
      </c>
      <c r="BA1948" s="188">
        <f t="shared" si="49"/>
        <v>-0.71096952367597632</v>
      </c>
    </row>
    <row r="1949" spans="47:53" ht="11.25" customHeight="1" x14ac:dyDescent="0.25">
      <c r="AU1949" s="30" t="s">
        <v>38</v>
      </c>
      <c r="AV1949" s="29">
        <f>_xll.qlInterestRateIndexFixingDate(IborIndex&amp;Tenor,AW1949,Trigger)</f>
        <v>53066</v>
      </c>
      <c r="AW1949" s="29">
        <f>_xll.qlCalendarAdvance(Calendar,AW1948,AU1949,"f",,Trigger)</f>
        <v>53070</v>
      </c>
      <c r="AX1949" s="29">
        <f>_xll.qlInterestRateIndexMaturity(IborIndex&amp;Tenor,AW1949,Trigger)</f>
        <v>53161</v>
      </c>
      <c r="AY1949" s="66">
        <f>_xll.qlIndexFixing($Z$5,AV1949,TRUE,Trigger)</f>
        <v>1.5918628979904245E-2</v>
      </c>
      <c r="AZ1949" s="66">
        <f>_xll.qlIndexFixing($BB$1,AV1949,TRUE,Trigger)</f>
        <v>1.5991433103239069E-2</v>
      </c>
      <c r="BA1949" s="188">
        <f t="shared" si="49"/>
        <v>-0.72804123334824222</v>
      </c>
    </row>
    <row r="1950" spans="47:53" ht="11.25" customHeight="1" x14ac:dyDescent="0.25">
      <c r="AU1950" s="30" t="s">
        <v>38</v>
      </c>
      <c r="AV1950" s="29">
        <f>_xll.qlInterestRateIndexFixingDate(IborIndex&amp;Tenor,AW1950,Trigger)</f>
        <v>53073</v>
      </c>
      <c r="AW1950" s="29">
        <f>_xll.qlCalendarAdvance(Calendar,AW1949,AU1950,"f",,Trigger)</f>
        <v>53077</v>
      </c>
      <c r="AX1950" s="29">
        <f>_xll.qlInterestRateIndexMaturity(IborIndex&amp;Tenor,AW1950,Trigger)</f>
        <v>53168</v>
      </c>
      <c r="AY1950" s="66">
        <f>_xll.qlIndexFixing($Z$5,AV1950,TRUE,Trigger)</f>
        <v>1.5921918401372644E-2</v>
      </c>
      <c r="AZ1950" s="66">
        <f>_xll.qlIndexFixing($BB$1,AV1950,TRUE,Trigger)</f>
        <v>1.5996449002240714E-2</v>
      </c>
      <c r="BA1950" s="188">
        <f t="shared" si="49"/>
        <v>-0.74530600868070307</v>
      </c>
    </row>
    <row r="1951" spans="47:53" ht="11.25" customHeight="1" x14ac:dyDescent="0.25">
      <c r="AU1951" s="30" t="s">
        <v>38</v>
      </c>
      <c r="AV1951" s="29">
        <f>_xll.qlInterestRateIndexFixingDate(IborIndex&amp;Tenor,AW1951,Trigger)</f>
        <v>53079</v>
      </c>
      <c r="AW1951" s="29">
        <f>_xll.qlCalendarAdvance(Calendar,AW1950,AU1951,"f",,Trigger)</f>
        <v>53084</v>
      </c>
      <c r="AX1951" s="29">
        <f>_xll.qlInterestRateIndexMaturity(IborIndex&amp;Tenor,AW1951,Trigger)</f>
        <v>53176</v>
      </c>
      <c r="AY1951" s="66">
        <f>_xll.qlIndexFixing($Z$5,AV1951,TRUE,Trigger)</f>
        <v>1.5925807063969198E-2</v>
      </c>
      <c r="AZ1951" s="66">
        <f>_xll.qlIndexFixing($BB$1,AV1951,TRUE,Trigger)</f>
        <v>1.6002215252873868E-2</v>
      </c>
      <c r="BA1951" s="188">
        <f t="shared" si="49"/>
        <v>-0.76408188904669716</v>
      </c>
    </row>
    <row r="1952" spans="47:53" ht="11.25" customHeight="1" x14ac:dyDescent="0.25">
      <c r="AU1952" s="30" t="s">
        <v>38</v>
      </c>
      <c r="AV1952" s="29">
        <f>_xll.qlInterestRateIndexFixingDate(IborIndex&amp;Tenor,AW1952,Trigger)</f>
        <v>53087</v>
      </c>
      <c r="AW1952" s="29">
        <f>_xll.qlCalendarAdvance(Calendar,AW1951,AU1952,"f",,Trigger)</f>
        <v>53091</v>
      </c>
      <c r="AX1952" s="29">
        <f>_xll.qlInterestRateIndexMaturity(IborIndex&amp;Tenor,AW1952,Trigger)</f>
        <v>53183</v>
      </c>
      <c r="AY1952" s="66">
        <f>_xll.qlIndexFixing($Z$5,AV1952,TRUE,Trigger)</f>
        <v>1.5929117106389355E-2</v>
      </c>
      <c r="AZ1952" s="66">
        <f>_xll.qlIndexFixing($BB$1,AV1952,TRUE,Trigger)</f>
        <v>1.6007291801116517E-2</v>
      </c>
      <c r="BA1952" s="188">
        <f t="shared" si="49"/>
        <v>-0.7817469472716152</v>
      </c>
    </row>
    <row r="1953" spans="47:53" ht="11.25" customHeight="1" x14ac:dyDescent="0.25">
      <c r="AU1953" s="30" t="s">
        <v>38</v>
      </c>
      <c r="AV1953" s="29">
        <f>_xll.qlInterestRateIndexFixingDate(IborIndex&amp;Tenor,AW1953,Trigger)</f>
        <v>53094</v>
      </c>
      <c r="AW1953" s="29">
        <f>_xll.qlCalendarAdvance(Calendar,AW1952,AU1953,"f",,Trigger)</f>
        <v>53098</v>
      </c>
      <c r="AX1953" s="29">
        <f>_xll.qlInterestRateIndexMaturity(IborIndex&amp;Tenor,AW1953,Trigger)</f>
        <v>53190</v>
      </c>
      <c r="AY1953" s="66">
        <f>_xll.qlIndexFixing($Z$5,AV1953,TRUE,Trigger)</f>
        <v>1.5932437052635098E-2</v>
      </c>
      <c r="AZ1953" s="66">
        <f>_xll.qlIndexFixing($BB$1,AV1953,TRUE,Trigger)</f>
        <v>1.6012397521105053E-2</v>
      </c>
      <c r="BA1953" s="188">
        <f t="shared" si="49"/>
        <v>-0.79960468469954249</v>
      </c>
    </row>
    <row r="1954" spans="47:53" ht="11.25" customHeight="1" x14ac:dyDescent="0.25">
      <c r="AU1954" s="30" t="s">
        <v>38</v>
      </c>
      <c r="AV1954" s="29">
        <f>_xll.qlInterestRateIndexFixingDate(IborIndex&amp;Tenor,AW1954,Trigger)</f>
        <v>53101</v>
      </c>
      <c r="AW1954" s="29">
        <f>_xll.qlCalendarAdvance(Calendar,AW1953,AU1954,"f",,Trigger)</f>
        <v>53105</v>
      </c>
      <c r="AX1954" s="29">
        <f>_xll.qlInterestRateIndexMaturity(IborIndex&amp;Tenor,AW1954,Trigger)</f>
        <v>53197</v>
      </c>
      <c r="AY1954" s="66">
        <f>_xll.qlIndexFixing($Z$5,AV1954,TRUE,Trigger)</f>
        <v>1.593576691569256E-2</v>
      </c>
      <c r="AZ1954" s="66">
        <f>_xll.qlIndexFixing($BB$1,AV1954,TRUE,Trigger)</f>
        <v>1.6017532412957641E-2</v>
      </c>
      <c r="BA1954" s="188">
        <f t="shared" si="49"/>
        <v>-0.81765497265080811</v>
      </c>
    </row>
    <row r="1955" spans="47:53" ht="11.25" customHeight="1" x14ac:dyDescent="0.25">
      <c r="AU1955" s="30" t="s">
        <v>38</v>
      </c>
      <c r="AV1955" s="29">
        <f>_xll.qlInterestRateIndexFixingDate(IborIndex&amp;Tenor,AW1955,Trigger)</f>
        <v>53108</v>
      </c>
      <c r="AW1955" s="29">
        <f>_xll.qlCalendarAdvance(Calendar,AW1954,AU1955,"f",,Trigger)</f>
        <v>53112</v>
      </c>
      <c r="AX1955" s="29">
        <f>_xll.qlInterestRateIndexMaturity(IborIndex&amp;Tenor,AW1955,Trigger)</f>
        <v>53204</v>
      </c>
      <c r="AY1955" s="66">
        <f>_xll.qlIndexFixing($Z$5,AV1955,TRUE,Trigger)</f>
        <v>1.5939106708547007E-2</v>
      </c>
      <c r="AZ1955" s="66">
        <f>_xll.qlIndexFixing($BB$1,AV1955,TRUE,Trigger)</f>
        <v>1.6022696476784632E-2</v>
      </c>
      <c r="BA1955" s="188">
        <f t="shared" si="49"/>
        <v>-0.83589768237624784</v>
      </c>
    </row>
    <row r="1956" spans="47:53" ht="11.25" customHeight="1" x14ac:dyDescent="0.25">
      <c r="AU1956" s="30" t="s">
        <v>38</v>
      </c>
      <c r="AV1956" s="29">
        <f>_xll.qlInterestRateIndexFixingDate(IborIndex&amp;Tenor,AW1956,Trigger)</f>
        <v>53115</v>
      </c>
      <c r="AW1956" s="29">
        <f>_xll.qlCalendarAdvance(Calendar,AW1955,AU1956,"f",,Trigger)</f>
        <v>53119</v>
      </c>
      <c r="AX1956" s="29">
        <f>_xll.qlInterestRateIndexMaturity(IborIndex&amp;Tenor,AW1956,Trigger)</f>
        <v>53211</v>
      </c>
      <c r="AY1956" s="66">
        <f>_xll.qlIndexFixing($Z$5,AV1956,TRUE,Trigger)</f>
        <v>1.5942490217023011E-2</v>
      </c>
      <c r="AZ1956" s="66">
        <f>_xll.qlIndexFixing($BB$1,AV1956,TRUE,Trigger)</f>
        <v>1.6027889424789284E-2</v>
      </c>
      <c r="BA1956" s="188">
        <f t="shared" si="49"/>
        <v>-0.85399207766272833</v>
      </c>
    </row>
    <row r="1957" spans="47:53" ht="11.25" customHeight="1" x14ac:dyDescent="0.25">
      <c r="AU1957" s="30" t="s">
        <v>38</v>
      </c>
      <c r="AV1957" s="29">
        <f>_xll.qlInterestRateIndexFixingDate(IborIndex&amp;Tenor,AW1957,Trigger)</f>
        <v>53122</v>
      </c>
      <c r="AW1957" s="29">
        <f>_xll.qlCalendarAdvance(Calendar,AW1956,AU1957,"f",,Trigger)</f>
        <v>53126</v>
      </c>
      <c r="AX1957" s="29">
        <f>_xll.qlInterestRateIndexMaturity(IborIndex&amp;Tenor,AW1957,Trigger)</f>
        <v>53218</v>
      </c>
      <c r="AY1957" s="66">
        <f>_xll.qlIndexFixing($Z$5,AV1957,TRUE,Trigger)</f>
        <v>1.5946007970068392E-2</v>
      </c>
      <c r="AZ1957" s="66">
        <f>_xll.qlIndexFixing($BB$1,AV1957,TRUE,Trigger)</f>
        <v>1.6033108140695657E-2</v>
      </c>
      <c r="BA1957" s="188">
        <f t="shared" si="49"/>
        <v>-0.87100170627265472</v>
      </c>
    </row>
    <row r="1958" spans="47:53" ht="11.25" customHeight="1" x14ac:dyDescent="0.25">
      <c r="AU1958" s="30" t="s">
        <v>38</v>
      </c>
      <c r="AV1958" s="29">
        <f>_xll.qlInterestRateIndexFixingDate(IborIndex&amp;Tenor,AW1958,Trigger)</f>
        <v>53129</v>
      </c>
      <c r="AW1958" s="29">
        <f>_xll.qlCalendarAdvance(Calendar,AW1957,AU1958,"f",,Trigger)</f>
        <v>53133</v>
      </c>
      <c r="AX1958" s="29">
        <f>_xll.qlInterestRateIndexMaturity(IborIndex&amp;Tenor,AW1958,Trigger)</f>
        <v>53225</v>
      </c>
      <c r="AY1958" s="66">
        <f>_xll.qlIndexFixing($Z$5,AV1958,TRUE,Trigger)</f>
        <v>1.5949659943721439E-2</v>
      </c>
      <c r="AZ1958" s="66">
        <f>_xll.qlIndexFixing($BB$1,AV1958,TRUE,Trigger)</f>
        <v>1.603834790280247E-2</v>
      </c>
      <c r="BA1958" s="188">
        <f t="shared" si="49"/>
        <v>-0.88687959081030354</v>
      </c>
    </row>
    <row r="1959" spans="47:53" ht="11.25" customHeight="1" x14ac:dyDescent="0.25">
      <c r="AU1959" s="30" t="s">
        <v>38</v>
      </c>
      <c r="AV1959" s="29">
        <f>_xll.qlInterestRateIndexFixingDate(IborIndex&amp;Tenor,AW1959,Trigger)</f>
        <v>53136</v>
      </c>
      <c r="AW1959" s="29">
        <f>_xll.qlCalendarAdvance(Calendar,AW1958,AU1959,"f",,Trigger)</f>
        <v>53140</v>
      </c>
      <c r="AX1959" s="29">
        <f>_xll.qlInterestRateIndexMaturity(IborIndex&amp;Tenor,AW1959,Trigger)</f>
        <v>53232</v>
      </c>
      <c r="AY1959" s="66">
        <f>_xll.qlIndexFixing($Z$5,AV1959,TRUE,Trigger)</f>
        <v>1.5953440620835424E-2</v>
      </c>
      <c r="AZ1959" s="66">
        <f>_xll.qlIndexFixing($BB$1,AV1959,TRUE,Trigger)</f>
        <v>1.6043603970951881E-2</v>
      </c>
      <c r="BA1959" s="188">
        <f t="shared" si="49"/>
        <v>-0.90163350116457397</v>
      </c>
    </row>
    <row r="1960" spans="47:53" ht="11.25" customHeight="1" x14ac:dyDescent="0.25">
      <c r="AU1960" s="30" t="s">
        <v>38</v>
      </c>
      <c r="AV1960" s="29">
        <f>_xll.qlInterestRateIndexFixingDate(IborIndex&amp;Tenor,AW1960,Trigger)</f>
        <v>53143</v>
      </c>
      <c r="AW1960" s="29">
        <f>_xll.qlCalendarAdvance(Calendar,AW1959,AU1960,"f",,Trigger)</f>
        <v>53147</v>
      </c>
      <c r="AX1960" s="29">
        <f>_xll.qlInterestRateIndexMaturity(IborIndex&amp;Tenor,AW1960,Trigger)</f>
        <v>53239</v>
      </c>
      <c r="AY1960" s="66">
        <f>_xll.qlIndexFixing($Z$5,AV1960,TRUE,Trigger)</f>
        <v>1.5957344469555362E-2</v>
      </c>
      <c r="AZ1960" s="66">
        <f>_xll.qlIndexFixing($BB$1,AV1960,TRUE,Trigger)</f>
        <v>1.6048871604965213E-2</v>
      </c>
      <c r="BA1960" s="188">
        <f t="shared" si="49"/>
        <v>-0.91527135409850968</v>
      </c>
    </row>
    <row r="1961" spans="47:53" ht="11.25" customHeight="1" x14ac:dyDescent="0.25">
      <c r="AU1961" s="30" t="s">
        <v>38</v>
      </c>
      <c r="AV1961" s="29">
        <f>_xll.qlInterestRateIndexFixingDate(IborIndex&amp;Tenor,AW1961,Trigger)</f>
        <v>53150</v>
      </c>
      <c r="AW1961" s="29">
        <f>_xll.qlCalendarAdvance(Calendar,AW1960,AU1961,"f",,Trigger)</f>
        <v>53154</v>
      </c>
      <c r="AX1961" s="29">
        <f>_xll.qlInterestRateIndexMaturity(IborIndex&amp;Tenor,AW1961,Trigger)</f>
        <v>53246</v>
      </c>
      <c r="AY1961" s="66">
        <f>_xll.qlIndexFixing($Z$5,AV1961,TRUE,Trigger)</f>
        <v>1.5961365943310234E-2</v>
      </c>
      <c r="AZ1961" s="66">
        <f>_xll.qlIndexFixing($BB$1,AV1961,TRUE,Trigger)</f>
        <v>1.6054146064635105E-2</v>
      </c>
      <c r="BA1961" s="188">
        <f t="shared" si="49"/>
        <v>-0.92780121324870923</v>
      </c>
    </row>
    <row r="1962" spans="47:53" ht="11.25" customHeight="1" x14ac:dyDescent="0.25">
      <c r="AU1962" s="30" t="s">
        <v>38</v>
      </c>
      <c r="AV1962" s="29">
        <f>_xll.qlInterestRateIndexFixingDate(IborIndex&amp;Tenor,AW1962,Trigger)</f>
        <v>53157</v>
      </c>
      <c r="AW1962" s="29">
        <f>_xll.qlCalendarAdvance(Calendar,AW1961,AU1962,"f",,Trigger)</f>
        <v>53161</v>
      </c>
      <c r="AX1962" s="29">
        <f>_xll.qlInterestRateIndexMaturity(IborIndex&amp;Tenor,AW1962,Trigger)</f>
        <v>53253</v>
      </c>
      <c r="AY1962" s="66">
        <f>_xll.qlIndexFixing($Z$5,AV1962,TRUE,Trigger)</f>
        <v>1.596549948081382E-2</v>
      </c>
      <c r="AZ1962" s="66">
        <f>_xll.qlIndexFixing($BB$1,AV1962,TRUE,Trigger)</f>
        <v>1.6059422609730745E-2</v>
      </c>
      <c r="BA1962" s="188">
        <f t="shared" si="49"/>
        <v>-0.93923128916924981</v>
      </c>
    </row>
    <row r="1963" spans="47:53" ht="11.25" customHeight="1" x14ac:dyDescent="0.25">
      <c r="AU1963" s="30" t="s">
        <v>38</v>
      </c>
      <c r="AV1963" s="29">
        <f>_xll.qlInterestRateIndexFixingDate(IborIndex&amp;Tenor,AW1963,Trigger)</f>
        <v>53164</v>
      </c>
      <c r="AW1963" s="29">
        <f>_xll.qlCalendarAdvance(Calendar,AW1962,AU1963,"f",,Trigger)</f>
        <v>53168</v>
      </c>
      <c r="AX1963" s="29">
        <f>_xll.qlInterestRateIndexMaturity(IborIndex&amp;Tenor,AW1963,Trigger)</f>
        <v>53260</v>
      </c>
      <c r="AY1963" s="66">
        <f>_xll.qlIndexFixing($Z$5,AV1963,TRUE,Trigger)</f>
        <v>1.5969739506067327E-2</v>
      </c>
      <c r="AZ1963" s="66">
        <f>_xll.qlIndexFixing($BB$1,AV1963,TRUE,Trigger)</f>
        <v>1.6064696499995246E-2</v>
      </c>
      <c r="BA1963" s="188">
        <f t="shared" si="49"/>
        <v>-0.94956993927919342</v>
      </c>
    </row>
    <row r="1964" spans="47:53" ht="11.25" customHeight="1" x14ac:dyDescent="0.25">
      <c r="AU1964" s="30" t="s">
        <v>38</v>
      </c>
      <c r="AV1964" s="29">
        <f>_xll.qlInterestRateIndexFixingDate(IborIndex&amp;Tenor,AW1964,Trigger)</f>
        <v>53171</v>
      </c>
      <c r="AW1964" s="29">
        <f>_xll.qlCalendarAdvance(Calendar,AW1963,AU1964,"f",,Trigger)</f>
        <v>53175</v>
      </c>
      <c r="AX1964" s="29">
        <f>_xll.qlInterestRateIndexMaturity(IborIndex&amp;Tenor,AW1964,Trigger)</f>
        <v>53267</v>
      </c>
      <c r="AY1964" s="66">
        <f>_xll.qlIndexFixing($Z$5,AV1964,TRUE,Trigger)</f>
        <v>1.5974080428350697E-2</v>
      </c>
      <c r="AZ1964" s="66">
        <f>_xll.qlIndexFixing($BB$1,AV1964,TRUE,Trigger)</f>
        <v>1.606996299514566E-2</v>
      </c>
      <c r="BA1964" s="188">
        <f t="shared" si="49"/>
        <v>-0.95882566794963653</v>
      </c>
    </row>
    <row r="1965" spans="47:53" ht="11.25" customHeight="1" x14ac:dyDescent="0.25">
      <c r="AU1965" s="30" t="s">
        <v>38</v>
      </c>
      <c r="AV1965" s="29">
        <f>_xll.qlInterestRateIndexFixingDate(IborIndex&amp;Tenor,AW1965,Trigger)</f>
        <v>53178</v>
      </c>
      <c r="AW1965" s="29">
        <f>_xll.qlCalendarAdvance(Calendar,AW1964,AU1965,"f",,Trigger)</f>
        <v>53182</v>
      </c>
      <c r="AX1965" s="29">
        <f>_xll.qlInterestRateIndexMaturity(IborIndex&amp;Tenor,AW1965,Trigger)</f>
        <v>53274</v>
      </c>
      <c r="AY1965" s="66">
        <f>_xll.qlIndexFixing($Z$5,AV1965,TRUE,Trigger)</f>
        <v>1.5978516642225205E-2</v>
      </c>
      <c r="AZ1965" s="66">
        <f>_xll.qlIndexFixing($BB$1,AV1965,TRUE,Trigger)</f>
        <v>1.607521735487645E-2</v>
      </c>
      <c r="BA1965" s="188">
        <f t="shared" si="49"/>
        <v>-0.96700712651245224</v>
      </c>
    </row>
    <row r="1966" spans="47:53" ht="11.25" customHeight="1" x14ac:dyDescent="0.25">
      <c r="AU1966" s="30" t="s">
        <v>38</v>
      </c>
      <c r="AV1966" s="29">
        <f>_xll.qlInterestRateIndexFixingDate(IborIndex&amp;Tenor,AW1966,Trigger)</f>
        <v>53185</v>
      </c>
      <c r="AW1966" s="29">
        <f>_xll.qlCalendarAdvance(Calendar,AW1965,AU1966,"f",,Trigger)</f>
        <v>53189</v>
      </c>
      <c r="AX1966" s="29">
        <f>_xll.qlInterestRateIndexMaturity(IborIndex&amp;Tenor,AW1966,Trigger)</f>
        <v>53281</v>
      </c>
      <c r="AY1966" s="66">
        <f>_xll.qlIndexFixing($Z$5,AV1966,TRUE,Trigger)</f>
        <v>1.5983042527527389E-2</v>
      </c>
      <c r="AZ1966" s="66">
        <f>_xll.qlIndexFixing($BB$1,AV1966,TRUE,Trigger)</f>
        <v>1.6080454838851663E-2</v>
      </c>
      <c r="BA1966" s="188">
        <f t="shared" si="49"/>
        <v>-0.97412311324273504</v>
      </c>
    </row>
    <row r="1967" spans="47:53" ht="11.25" customHeight="1" x14ac:dyDescent="0.25">
      <c r="AU1967" s="30" t="s">
        <v>38</v>
      </c>
      <c r="AV1967" s="29">
        <f>_xll.qlInterestRateIndexFixingDate(IborIndex&amp;Tenor,AW1967,Trigger)</f>
        <v>53192</v>
      </c>
      <c r="AW1967" s="29">
        <f>_xll.qlCalendarAdvance(Calendar,AW1966,AU1967,"f",,Trigger)</f>
        <v>53196</v>
      </c>
      <c r="AX1967" s="29">
        <f>_xll.qlInterestRateIndexMaturity(IborIndex&amp;Tenor,AW1967,Trigger)</f>
        <v>53288</v>
      </c>
      <c r="AY1967" s="66">
        <f>_xll.qlIndexFixing($Z$5,AV1967,TRUE,Trigger)</f>
        <v>1.5987652449376857E-2</v>
      </c>
      <c r="AZ1967" s="66">
        <f>_xll.qlIndexFixing($BB$1,AV1967,TRUE,Trigger)</f>
        <v>1.6085670706717105E-2</v>
      </c>
      <c r="BA1967" s="188">
        <f t="shared" si="49"/>
        <v>-0.98018257340248138</v>
      </c>
    </row>
    <row r="1968" spans="47:53" ht="11.25" customHeight="1" x14ac:dyDescent="0.25">
      <c r="AU1968" s="30" t="s">
        <v>38</v>
      </c>
      <c r="AV1968" s="29">
        <f>_xll.qlInterestRateIndexFixingDate(IborIndex&amp;Tenor,AW1968,Trigger)</f>
        <v>53199</v>
      </c>
      <c r="AW1968" s="29">
        <f>_xll.qlCalendarAdvance(Calendar,AW1967,AU1968,"f",,Trigger)</f>
        <v>53203</v>
      </c>
      <c r="AX1968" s="29">
        <f>_xll.qlInterestRateIndexMaturity(IborIndex&amp;Tenor,AW1968,Trigger)</f>
        <v>53295</v>
      </c>
      <c r="AY1968" s="66">
        <f>_xll.qlIndexFixing($Z$5,AV1968,TRUE,Trigger)</f>
        <v>1.5992340758164136E-2</v>
      </c>
      <c r="AZ1968" s="66">
        <f>_xll.qlIndexFixing($BB$1,AV1968,TRUE,Trigger)</f>
        <v>1.6090860218086429E-2</v>
      </c>
      <c r="BA1968" s="188">
        <f t="shared" si="49"/>
        <v>-0.98519459922292996</v>
      </c>
    </row>
    <row r="1969" spans="47:53" ht="11.25" customHeight="1" x14ac:dyDescent="0.25">
      <c r="AU1969" s="30" t="s">
        <v>38</v>
      </c>
      <c r="AV1969" s="29">
        <f>_xll.qlInterestRateIndexFixingDate(IborIndex&amp;Tenor,AW1969,Trigger)</f>
        <v>53206</v>
      </c>
      <c r="AW1969" s="29">
        <f>_xll.qlCalendarAdvance(Calendar,AW1968,AU1969,"f",,Trigger)</f>
        <v>53210</v>
      </c>
      <c r="AX1969" s="29">
        <f>_xll.qlInterestRateIndexMaturity(IborIndex&amp;Tenor,AW1969,Trigger)</f>
        <v>53301</v>
      </c>
      <c r="AY1969" s="66">
        <f>_xll.qlIndexFixing($Z$5,AV1969,TRUE,Trigger)</f>
        <v>1.599639778661293E-2</v>
      </c>
      <c r="AZ1969" s="66">
        <f>_xll.qlIndexFixing($BB$1,AV1969,TRUE,Trigger)</f>
        <v>1.6095297239751592E-2</v>
      </c>
      <c r="BA1969" s="188">
        <f t="shared" si="49"/>
        <v>-0.98899453138661531</v>
      </c>
    </row>
    <row r="1970" spans="47:53" ht="11.25" customHeight="1" x14ac:dyDescent="0.25">
      <c r="AU1970" s="30" t="s">
        <v>38</v>
      </c>
      <c r="AV1970" s="29">
        <f>_xll.qlInterestRateIndexFixingDate(IborIndex&amp;Tenor,AW1970,Trigger)</f>
        <v>53213</v>
      </c>
      <c r="AW1970" s="29">
        <f>_xll.qlCalendarAdvance(Calendar,AW1969,AU1970,"f",,Trigger)</f>
        <v>53217</v>
      </c>
      <c r="AX1970" s="29">
        <f>_xll.qlInterestRateIndexMaturity(IborIndex&amp;Tenor,AW1970,Trigger)</f>
        <v>53308</v>
      </c>
      <c r="AY1970" s="66">
        <f>_xll.qlIndexFixing($Z$5,AV1970,TRUE,Trigger)</f>
        <v>1.6001090361270572E-2</v>
      </c>
      <c r="AZ1970" s="66">
        <f>_xll.qlIndexFixing($BB$1,AV1970,TRUE,Trigger)</f>
        <v>1.6100424872750235E-2</v>
      </c>
      <c r="BA1970" s="188">
        <f t="shared" si="49"/>
        <v>-0.99334511479663712</v>
      </c>
    </row>
    <row r="1971" spans="47:53" ht="11.25" customHeight="1" x14ac:dyDescent="0.25">
      <c r="AU1971" s="30" t="s">
        <v>38</v>
      </c>
      <c r="AV1971" s="29">
        <f>_xll.qlInterestRateIndexFixingDate(IborIndex&amp;Tenor,AW1971,Trigger)</f>
        <v>53220</v>
      </c>
      <c r="AW1971" s="29">
        <f>_xll.qlCalendarAdvance(Calendar,AW1970,AU1971,"f",,Trigger)</f>
        <v>53224</v>
      </c>
      <c r="AX1971" s="29">
        <f>_xll.qlInterestRateIndexMaturity(IborIndex&amp;Tenor,AW1971,Trigger)</f>
        <v>53315</v>
      </c>
      <c r="AY1971" s="66">
        <f>_xll.qlIndexFixing($Z$5,AV1971,TRUE,Trigger)</f>
        <v>1.6005719258755668E-2</v>
      </c>
      <c r="AZ1971" s="66">
        <f>_xll.qlIndexFixing($BB$1,AV1971,TRUE,Trigger)</f>
        <v>1.6105519378450169E-2</v>
      </c>
      <c r="BA1971" s="188">
        <f t="shared" si="49"/>
        <v>-0.99800119694501421</v>
      </c>
    </row>
    <row r="1972" spans="47:53" ht="11.25" customHeight="1" x14ac:dyDescent="0.25">
      <c r="AU1972" s="30" t="s">
        <v>38</v>
      </c>
      <c r="AV1972" s="29">
        <f>_xll.qlInterestRateIndexFixingDate(IborIndex&amp;Tenor,AW1972,Trigger)</f>
        <v>53227</v>
      </c>
      <c r="AW1972" s="29">
        <f>_xll.qlCalendarAdvance(Calendar,AW1971,AU1972,"f",,Trigger)</f>
        <v>53231</v>
      </c>
      <c r="AX1972" s="29">
        <f>_xll.qlInterestRateIndexMaturity(IborIndex&amp;Tenor,AW1972,Trigger)</f>
        <v>53323</v>
      </c>
      <c r="AY1972" s="66">
        <f>_xll.qlIndexFixing($Z$5,AV1972,TRUE,Trigger)</f>
        <v>1.6010953509280154E-2</v>
      </c>
      <c r="AZ1972" s="66">
        <f>_xll.qlIndexFixing($BB$1,AV1972,TRUE,Trigger)</f>
        <v>1.6111295880162888E-2</v>
      </c>
      <c r="BA1972" s="188">
        <f t="shared" si="49"/>
        <v>-1.0034237088273403</v>
      </c>
    </row>
    <row r="1973" spans="47:53" ht="11.25" customHeight="1" x14ac:dyDescent="0.25">
      <c r="AU1973" s="30" t="s">
        <v>38</v>
      </c>
      <c r="AV1973" s="29">
        <f>_xll.qlInterestRateIndexFixingDate(IborIndex&amp;Tenor,AW1973,Trigger)</f>
        <v>53234</v>
      </c>
      <c r="AW1973" s="29">
        <f>_xll.qlCalendarAdvance(Calendar,AW1972,AU1973,"f",,Trigger)</f>
        <v>53238</v>
      </c>
      <c r="AX1973" s="29">
        <f>_xll.qlInterestRateIndexMaturity(IborIndex&amp;Tenor,AW1973,Trigger)</f>
        <v>53330</v>
      </c>
      <c r="AY1973" s="66">
        <f>_xll.qlIndexFixing($Z$5,AV1973,TRUE,Trigger)</f>
        <v>1.601545010141097E-2</v>
      </c>
      <c r="AZ1973" s="66">
        <f>_xll.qlIndexFixing($BB$1,AV1973,TRUE,Trigger)</f>
        <v>1.6116321989122353E-2</v>
      </c>
      <c r="BA1973" s="188">
        <f t="shared" si="49"/>
        <v>-1.0087188771138247</v>
      </c>
    </row>
    <row r="1974" spans="47:53" ht="11.25" customHeight="1" x14ac:dyDescent="0.25">
      <c r="AU1974" s="30" t="s">
        <v>38</v>
      </c>
      <c r="AV1974" s="29">
        <f>_xll.qlInterestRateIndexFixingDate(IborIndex&amp;Tenor,AW1974,Trigger)</f>
        <v>53241</v>
      </c>
      <c r="AW1974" s="29">
        <f>_xll.qlCalendarAdvance(Calendar,AW1973,AU1974,"f",,Trigger)</f>
        <v>53245</v>
      </c>
      <c r="AX1974" s="29">
        <f>_xll.qlInterestRateIndexMaturity(IborIndex&amp;Tenor,AW1974,Trigger)</f>
        <v>53337</v>
      </c>
      <c r="AY1974" s="66">
        <f>_xll.qlIndexFixing($Z$5,AV1974,TRUE,Trigger)</f>
        <v>1.6019882459201332E-2</v>
      </c>
      <c r="AZ1974" s="66">
        <f>_xll.qlIndexFixing($BB$1,AV1974,TRUE,Trigger)</f>
        <v>1.6121314968984956E-2</v>
      </c>
      <c r="BA1974" s="188">
        <f t="shared" si="49"/>
        <v>-1.0143250978362355</v>
      </c>
    </row>
    <row r="1975" spans="47:53" ht="11.25" customHeight="1" x14ac:dyDescent="0.25">
      <c r="AU1975" s="30" t="s">
        <v>38</v>
      </c>
      <c r="AV1975" s="29">
        <f>_xll.qlInterestRateIndexFixingDate(IborIndex&amp;Tenor,AW1975,Trigger)</f>
        <v>53248</v>
      </c>
      <c r="AW1975" s="29">
        <f>_xll.qlCalendarAdvance(Calendar,AW1974,AU1975,"f",,Trigger)</f>
        <v>53252</v>
      </c>
      <c r="AX1975" s="29">
        <f>_xll.qlInterestRateIndexMaturity(IborIndex&amp;Tenor,AW1975,Trigger)</f>
        <v>53344</v>
      </c>
      <c r="AY1975" s="66">
        <f>_xll.qlIndexFixing($Z$5,AV1975,TRUE,Trigger)</f>
        <v>1.6024250402149536E-2</v>
      </c>
      <c r="AZ1975" s="66">
        <f>_xll.qlIndexFixing($BB$1,AV1975,TRUE,Trigger)</f>
        <v>1.6126274819619504E-2</v>
      </c>
      <c r="BA1975" s="188">
        <f t="shared" si="49"/>
        <v>-1.0202441746996749</v>
      </c>
    </row>
    <row r="1976" spans="47:53" ht="11.25" customHeight="1" x14ac:dyDescent="0.25">
      <c r="AU1976" s="30" t="s">
        <v>38</v>
      </c>
      <c r="AV1976" s="29">
        <f>_xll.qlInterestRateIndexFixingDate(IborIndex&amp;Tenor,AW1976,Trigger)</f>
        <v>53255</v>
      </c>
      <c r="AW1976" s="29">
        <f>_xll.qlCalendarAdvance(Calendar,AW1975,AU1976,"f",,Trigger)</f>
        <v>53259</v>
      </c>
      <c r="AX1976" s="29">
        <f>_xll.qlInterestRateIndexMaturity(IborIndex&amp;Tenor,AW1976,Trigger)</f>
        <v>53351</v>
      </c>
      <c r="AY1976" s="66">
        <f>_xll.qlIndexFixing($Z$5,AV1976,TRUE,Trigger)</f>
        <v>1.6028553749759099E-2</v>
      </c>
      <c r="AZ1976" s="66">
        <f>_xll.qlIndexFixing($BB$1,AV1976,TRUE,Trigger)</f>
        <v>1.6131201540906092E-2</v>
      </c>
      <c r="BA1976" s="188">
        <f t="shared" si="49"/>
        <v>-1.0264779114699252</v>
      </c>
    </row>
    <row r="1977" spans="47:53" ht="11.25" customHeight="1" x14ac:dyDescent="0.25">
      <c r="AU1977" s="30" t="s">
        <v>38</v>
      </c>
      <c r="AV1977" s="29">
        <f>_xll.qlInterestRateIndexFixingDate(IborIndex&amp;Tenor,AW1977,Trigger)</f>
        <v>53262</v>
      </c>
      <c r="AW1977" s="29">
        <f>_xll.qlCalendarAdvance(Calendar,AW1976,AU1977,"f",,Trigger)</f>
        <v>53266</v>
      </c>
      <c r="AX1977" s="29">
        <f>_xll.qlInterestRateIndexMaturity(IborIndex&amp;Tenor,AW1977,Trigger)</f>
        <v>53358</v>
      </c>
      <c r="AY1977" s="66">
        <f>_xll.qlIndexFixing($Z$5,AV1977,TRUE,Trigger)</f>
        <v>1.6032792321535268E-2</v>
      </c>
      <c r="AZ1977" s="66">
        <f>_xll.qlIndexFixing($BB$1,AV1977,TRUE,Trigger)</f>
        <v>1.6136095132716997E-2</v>
      </c>
      <c r="BA1977" s="188">
        <f t="shared" si="49"/>
        <v>-1.0330281118172899</v>
      </c>
    </row>
    <row r="1978" spans="47:53" ht="11.25" customHeight="1" x14ac:dyDescent="0.25">
      <c r="AU1978" s="30" t="s">
        <v>38</v>
      </c>
      <c r="AV1978" s="29">
        <f>_xll.qlInterestRateIndexFixingDate(IborIndex&amp;Tenor,AW1978,Trigger)</f>
        <v>53269</v>
      </c>
      <c r="AW1978" s="29">
        <f>_xll.qlCalendarAdvance(Calendar,AW1977,AU1978,"f",,Trigger)</f>
        <v>53273</v>
      </c>
      <c r="AX1978" s="29">
        <f>_xll.qlInterestRateIndexMaturity(IborIndex&amp;Tenor,AW1978,Trigger)</f>
        <v>53365</v>
      </c>
      <c r="AY1978" s="66">
        <f>_xll.qlIndexFixing($Z$5,AV1978,TRUE,Trigger)</f>
        <v>1.6036965936986773E-2</v>
      </c>
      <c r="AZ1978" s="66">
        <f>_xll.qlIndexFixing($BB$1,AV1978,TRUE,Trigger)</f>
        <v>1.6140955594928834E-2</v>
      </c>
      <c r="BA1978" s="188">
        <f t="shared" si="49"/>
        <v>-1.0398965794206072</v>
      </c>
    </row>
    <row r="1979" spans="47:53" ht="11.25" customHeight="1" x14ac:dyDescent="0.25">
      <c r="AU1979" s="30" t="s">
        <v>38</v>
      </c>
      <c r="AV1979" s="29">
        <f>_xll.qlInterestRateIndexFixingDate(IborIndex&amp;Tenor,AW1979,Trigger)</f>
        <v>53276</v>
      </c>
      <c r="AW1979" s="29">
        <f>_xll.qlCalendarAdvance(Calendar,AW1978,AU1979,"f",,Trigger)</f>
        <v>53280</v>
      </c>
      <c r="AX1979" s="29">
        <f>_xll.qlInterestRateIndexMaturity(IborIndex&amp;Tenor,AW1979,Trigger)</f>
        <v>53372</v>
      </c>
      <c r="AY1979" s="66">
        <f>_xll.qlIndexFixing($Z$5,AV1979,TRUE,Trigger)</f>
        <v>1.604107441562494E-2</v>
      </c>
      <c r="AZ1979" s="66">
        <f>_xll.qlIndexFixing($BB$1,AV1979,TRUE,Trigger)</f>
        <v>1.6145782927419968E-2</v>
      </c>
      <c r="BA1979" s="188">
        <f t="shared" si="49"/>
        <v>-1.0470851179502847</v>
      </c>
    </row>
    <row r="1980" spans="47:53" ht="11.25" customHeight="1" x14ac:dyDescent="0.25">
      <c r="AU1980" s="30" t="s">
        <v>38</v>
      </c>
      <c r="AV1980" s="29">
        <f>_xll.qlInterestRateIndexFixingDate(IborIndex&amp;Tenor,AW1980,Trigger)</f>
        <v>53283</v>
      </c>
      <c r="AW1980" s="29">
        <f>_xll.qlCalendarAdvance(Calendar,AW1979,AU1980,"f",,Trigger)</f>
        <v>53287</v>
      </c>
      <c r="AX1980" s="29">
        <f>_xll.qlInterestRateIndexMaturity(IborIndex&amp;Tenor,AW1980,Trigger)</f>
        <v>53379</v>
      </c>
      <c r="AY1980" s="66">
        <f>_xll.qlIndexFixing($Z$5,AV1980,TRUE,Trigger)</f>
        <v>1.6045117576959367E-2</v>
      </c>
      <c r="AZ1980" s="66">
        <f>_xll.qlIndexFixing($BB$1,AV1980,TRUE,Trigger)</f>
        <v>1.6150577130066148E-2</v>
      </c>
      <c r="BA1980" s="188">
        <f t="shared" si="49"/>
        <v>-1.0545955310678132</v>
      </c>
    </row>
    <row r="1981" spans="47:53" ht="11.25" customHeight="1" x14ac:dyDescent="0.25">
      <c r="AU1981" s="30" t="s">
        <v>38</v>
      </c>
      <c r="AV1981" s="29">
        <f>_xll.qlInterestRateIndexFixingDate(IborIndex&amp;Tenor,AW1981,Trigger)</f>
        <v>53290</v>
      </c>
      <c r="AW1981" s="29">
        <f>_xll.qlCalendarAdvance(Calendar,AW1980,AU1981,"f",,Trigger)</f>
        <v>53294</v>
      </c>
      <c r="AX1981" s="29">
        <f>_xll.qlInterestRateIndexMaturity(IborIndex&amp;Tenor,AW1981,Trigger)</f>
        <v>53386</v>
      </c>
      <c r="AY1981" s="66">
        <f>_xll.qlIndexFixing($Z$5,AV1981,TRUE,Trigger)</f>
        <v>1.6049095240508342E-2</v>
      </c>
      <c r="AZ1981" s="66">
        <f>_xll.qlIndexFixing($BB$1,AV1981,TRUE,Trigger)</f>
        <v>1.6155338202748337E-2</v>
      </c>
      <c r="BA1981" s="188">
        <f t="shared" si="49"/>
        <v>-1.0624296223999545</v>
      </c>
    </row>
    <row r="1982" spans="47:53" ht="11.25" customHeight="1" x14ac:dyDescent="0.25">
      <c r="AU1982" s="30" t="s">
        <v>38</v>
      </c>
      <c r="AV1982" s="29">
        <f>_xll.qlInterestRateIndexFixingDate(IborIndex&amp;Tenor,AW1982,Trigger)</f>
        <v>53297</v>
      </c>
      <c r="AW1982" s="29">
        <f>_xll.qlCalendarAdvance(Calendar,AW1981,AU1982,"f",,Trigger)</f>
        <v>53301</v>
      </c>
      <c r="AX1982" s="29">
        <f>_xll.qlInterestRateIndexMaturity(IborIndex&amp;Tenor,AW1982,Trigger)</f>
        <v>53391</v>
      </c>
      <c r="AY1982" s="66">
        <f>_xll.qlIndexFixing($Z$5,AV1982,TRUE,Trigger)</f>
        <v>1.605175799175651E-2</v>
      </c>
      <c r="AZ1982" s="66">
        <f>_xll.qlIndexFixing($BB$1,AV1982,TRUE,Trigger)</f>
        <v>1.6158678676894134E-2</v>
      </c>
      <c r="BA1982" s="188">
        <f t="shared" si="49"/>
        <v>-1.0692068513762365</v>
      </c>
    </row>
    <row r="1983" spans="47:53" ht="11.25" customHeight="1" x14ac:dyDescent="0.25">
      <c r="AU1983" s="30" t="s">
        <v>38</v>
      </c>
      <c r="AV1983" s="29">
        <f>_xll.qlInterestRateIndexFixingDate(IborIndex&amp;Tenor,AW1983,Trigger)</f>
        <v>53304</v>
      </c>
      <c r="AW1983" s="29">
        <f>_xll.qlCalendarAdvance(Calendar,AW1982,AU1983,"f",,Trigger)</f>
        <v>53308</v>
      </c>
      <c r="AX1983" s="29">
        <f>_xll.qlInterestRateIndexMaturity(IborIndex&amp;Tenor,AW1983,Trigger)</f>
        <v>53398</v>
      </c>
      <c r="AY1983" s="66">
        <f>_xll.qlIndexFixing($Z$5,AV1983,TRUE,Trigger)</f>
        <v>1.6055613250384404E-2</v>
      </c>
      <c r="AZ1983" s="66">
        <f>_xll.qlIndexFixing($BB$1,AV1983,TRUE,Trigger)</f>
        <v>1.6163377801118983E-2</v>
      </c>
      <c r="BA1983" s="188">
        <f t="shared" si="49"/>
        <v>-1.0776455073457925</v>
      </c>
    </row>
    <row r="1984" spans="47:53" ht="11.25" customHeight="1" x14ac:dyDescent="0.25">
      <c r="AU1984" s="30" t="s">
        <v>38</v>
      </c>
      <c r="AV1984" s="29">
        <f>_xll.qlInterestRateIndexFixingDate(IborIndex&amp;Tenor,AW1984,Trigger)</f>
        <v>53311</v>
      </c>
      <c r="AW1984" s="29">
        <f>_xll.qlCalendarAdvance(Calendar,AW1983,AU1984,"f",,Trigger)</f>
        <v>53315</v>
      </c>
      <c r="AX1984" s="29">
        <f>_xll.qlInterestRateIndexMaturity(IborIndex&amp;Tenor,AW1984,Trigger)</f>
        <v>53405</v>
      </c>
      <c r="AY1984" s="66">
        <f>_xll.qlIndexFixing($Z$5,AV1984,TRUE,Trigger)</f>
        <v>1.6059402501365838E-2</v>
      </c>
      <c r="AZ1984" s="66">
        <f>_xll.qlIndexFixing($BB$1,AV1984,TRUE,Trigger)</f>
        <v>1.6168043797884835E-2</v>
      </c>
      <c r="BA1984" s="188">
        <f t="shared" si="49"/>
        <v>-1.0864129651899646</v>
      </c>
    </row>
    <row r="1985" spans="47:53" ht="11.25" customHeight="1" x14ac:dyDescent="0.25">
      <c r="AU1985" s="30" t="s">
        <v>38</v>
      </c>
      <c r="AV1985" s="29">
        <f>_xll.qlInterestRateIndexFixingDate(IborIndex&amp;Tenor,AW1985,Trigger)</f>
        <v>53317</v>
      </c>
      <c r="AW1985" s="29">
        <f>_xll.qlCalendarAdvance(Calendar,AW1984,AU1985,"f",,Trigger)</f>
        <v>53323</v>
      </c>
      <c r="AX1985" s="29">
        <f>_xll.qlInterestRateIndexMaturity(IborIndex&amp;Tenor,AW1985,Trigger)</f>
        <v>53413</v>
      </c>
      <c r="AY1985" s="66">
        <f>_xll.qlIndexFixing($Z$5,AV1985,TRUE,Trigger)</f>
        <v>1.6063652016735652E-2</v>
      </c>
      <c r="AZ1985" s="66">
        <f>_xll.qlIndexFixing($BB$1,AV1985,TRUE,Trigger)</f>
        <v>1.6173335801231481E-2</v>
      </c>
      <c r="BA1985" s="188">
        <f t="shared" si="49"/>
        <v>-1.0968378449582872</v>
      </c>
    </row>
    <row r="1986" spans="47:53" ht="11.25" customHeight="1" x14ac:dyDescent="0.25">
      <c r="AU1986" s="30" t="s">
        <v>38</v>
      </c>
      <c r="AV1986" s="29">
        <f>_xll.qlInterestRateIndexFixingDate(IborIndex&amp;Tenor,AW1986,Trigger)</f>
        <v>53325</v>
      </c>
      <c r="AW1986" s="29">
        <f>_xll.qlCalendarAdvance(Calendar,AW1985,AU1986,"f",,Trigger)</f>
        <v>53330</v>
      </c>
      <c r="AX1986" s="29">
        <f>_xll.qlInterestRateIndexMaturity(IborIndex&amp;Tenor,AW1986,Trigger)</f>
        <v>53420</v>
      </c>
      <c r="AY1986" s="66">
        <f>_xll.qlIndexFixing($Z$5,AV1986,TRUE,Trigger)</f>
        <v>1.6067299215106523E-2</v>
      </c>
      <c r="AZ1986" s="66">
        <f>_xll.qlIndexFixing($BB$1,AV1986,TRUE,Trigger)</f>
        <v>1.6177930810195029E-2</v>
      </c>
      <c r="BA1986" s="188">
        <f t="shared" si="49"/>
        <v>-1.1063159508850617</v>
      </c>
    </row>
    <row r="1987" spans="47:53" ht="11.25" customHeight="1" x14ac:dyDescent="0.25">
      <c r="AU1987" s="30" t="s">
        <v>38</v>
      </c>
      <c r="AV1987" s="29">
        <f>_xll.qlInterestRateIndexFixingDate(IborIndex&amp;Tenor,AW1987,Trigger)</f>
        <v>53335</v>
      </c>
      <c r="AW1987" s="29">
        <f>_xll.qlCalendarAdvance(Calendar,AW1986,AU1987,"f",,Trigger)</f>
        <v>53337</v>
      </c>
      <c r="AX1987" s="29">
        <f>_xll.qlInterestRateIndexMaturity(IborIndex&amp;Tenor,AW1987,Trigger)</f>
        <v>53427</v>
      </c>
      <c r="AY1987" s="66">
        <f>_xll.qlIndexFixing($Z$5,AV1987,TRUE,Trigger)</f>
        <v>1.6070879838694374E-2</v>
      </c>
      <c r="AZ1987" s="66">
        <f>_xll.qlIndexFixing($BB$1,AV1987,TRUE,Trigger)</f>
        <v>1.6182492691339867E-2</v>
      </c>
      <c r="BA1987" s="188">
        <f t="shared" ref="BA1987:BA2050" si="50">(AY1987-AZ1987)*10000</f>
        <v>-1.1161285264549292</v>
      </c>
    </row>
    <row r="1988" spans="47:53" ht="11.25" customHeight="1" x14ac:dyDescent="0.25">
      <c r="AU1988" s="30" t="s">
        <v>38</v>
      </c>
      <c r="AV1988" s="29">
        <f>_xll.qlInterestRateIndexFixingDate(IborIndex&amp;Tenor,AW1988,Trigger)</f>
        <v>53342</v>
      </c>
      <c r="AW1988" s="29">
        <f>_xll.qlCalendarAdvance(Calendar,AW1987,AU1988,"f",,Trigger)</f>
        <v>53344</v>
      </c>
      <c r="AX1988" s="29">
        <f>_xll.qlInterestRateIndexMaturity(IborIndex&amp;Tenor,AW1988,Trigger)</f>
        <v>53434</v>
      </c>
      <c r="AY1988" s="66">
        <f>_xll.qlIndexFixing($Z$5,AV1988,TRUE,Trigger)</f>
        <v>1.6074393707052437E-2</v>
      </c>
      <c r="AZ1988" s="66">
        <f>_xll.qlIndexFixing($BB$1,AV1988,TRUE,Trigger)</f>
        <v>1.6187021444551419E-2</v>
      </c>
      <c r="BA1988" s="188">
        <f t="shared" si="50"/>
        <v>-1.1262773749898258</v>
      </c>
    </row>
    <row r="1989" spans="47:53" ht="11.25" customHeight="1" x14ac:dyDescent="0.25">
      <c r="AU1989" s="30" t="s">
        <v>38</v>
      </c>
      <c r="AV1989" s="29">
        <f>_xll.qlInterestRateIndexFixingDate(IborIndex&amp;Tenor,AW1989,Trigger)</f>
        <v>53349</v>
      </c>
      <c r="AW1989" s="29">
        <f>_xll.qlCalendarAdvance(Calendar,AW1988,AU1989,"f",,Trigger)</f>
        <v>53351</v>
      </c>
      <c r="AX1989" s="29">
        <f>_xll.qlInterestRateIndexMaturity(IborIndex&amp;Tenor,AW1989,Trigger)</f>
        <v>53441</v>
      </c>
      <c r="AY1989" s="66">
        <f>_xll.qlIndexFixing($Z$5,AV1989,TRUE,Trigger)</f>
        <v>1.607784063974016E-2</v>
      </c>
      <c r="AZ1989" s="66">
        <f>_xll.qlIndexFixing($BB$1,AV1989,TRUE,Trigger)</f>
        <v>1.6191517069719552E-2</v>
      </c>
      <c r="BA1989" s="188">
        <f t="shared" si="50"/>
        <v>-1.1367642997939242</v>
      </c>
    </row>
    <row r="1990" spans="47:53" ht="11.25" customHeight="1" x14ac:dyDescent="0.25">
      <c r="AU1990" s="30" t="s">
        <v>38</v>
      </c>
      <c r="AV1990" s="29">
        <f>_xll.qlInterestRateIndexFixingDate(IborIndex&amp;Tenor,AW1990,Trigger)</f>
        <v>53356</v>
      </c>
      <c r="AW1990" s="29">
        <f>_xll.qlCalendarAdvance(Calendar,AW1989,AU1990,"f",,Trigger)</f>
        <v>53358</v>
      </c>
      <c r="AX1990" s="29">
        <f>_xll.qlInterestRateIndexMaturity(IborIndex&amp;Tenor,AW1990,Trigger)</f>
        <v>53447</v>
      </c>
      <c r="AY1990" s="66">
        <f>_xll.qlIndexFixing($Z$5,AV1990,TRUE,Trigger)</f>
        <v>1.6080632833600794E-2</v>
      </c>
      <c r="AZ1990" s="66">
        <f>_xll.qlIndexFixing($BB$1,AV1990,TRUE,Trigger)</f>
        <v>1.6195303149910165E-2</v>
      </c>
      <c r="BA1990" s="188">
        <f t="shared" si="50"/>
        <v>-1.1467031630937181</v>
      </c>
    </row>
    <row r="1991" spans="47:53" ht="11.25" customHeight="1" x14ac:dyDescent="0.25">
      <c r="AU1991" s="30" t="s">
        <v>38</v>
      </c>
      <c r="AV1991" s="29">
        <f>_xll.qlInterestRateIndexFixingDate(IborIndex&amp;Tenor,AW1991,Trigger)</f>
        <v>53363</v>
      </c>
      <c r="AW1991" s="29">
        <f>_xll.qlCalendarAdvance(Calendar,AW1990,AU1991,"f",,Trigger)</f>
        <v>53365</v>
      </c>
      <c r="AX1991" s="29">
        <f>_xll.qlInterestRateIndexMaturity(IborIndex&amp;Tenor,AW1991,Trigger)</f>
        <v>53454</v>
      </c>
      <c r="AY1991" s="66">
        <f>_xll.qlIndexFixing($Z$5,AV1991,TRUE,Trigger)</f>
        <v>1.6083950046052484E-2</v>
      </c>
      <c r="AZ1991" s="66">
        <f>_xll.qlIndexFixing($BB$1,AV1991,TRUE,Trigger)</f>
        <v>1.6199734685975013E-2</v>
      </c>
      <c r="BA1991" s="188">
        <f t="shared" si="50"/>
        <v>-1.1578463992252888</v>
      </c>
    </row>
    <row r="1992" spans="47:53" ht="11.25" customHeight="1" x14ac:dyDescent="0.25">
      <c r="AU1992" s="30" t="s">
        <v>38</v>
      </c>
      <c r="AV1992" s="29">
        <f>_xll.qlInterestRateIndexFixingDate(IborIndex&amp;Tenor,AW1992,Trigger)</f>
        <v>53370</v>
      </c>
      <c r="AW1992" s="29">
        <f>_xll.qlCalendarAdvance(Calendar,AW1991,AU1992,"f",,Trigger)</f>
        <v>53372</v>
      </c>
      <c r="AX1992" s="29">
        <f>_xll.qlInterestRateIndexMaturity(IborIndex&amp;Tenor,AW1992,Trigger)</f>
        <v>53461</v>
      </c>
      <c r="AY1992" s="66">
        <f>_xll.qlIndexFixing($Z$5,AV1992,TRUE,Trigger)</f>
        <v>1.6087199797382542E-2</v>
      </c>
      <c r="AZ1992" s="66">
        <f>_xll.qlIndexFixing($BB$1,AV1992,TRUE,Trigger)</f>
        <v>1.6204133095104063E-2</v>
      </c>
      <c r="BA1992" s="188">
        <f t="shared" si="50"/>
        <v>-1.1693329772152068</v>
      </c>
    </row>
    <row r="1993" spans="47:53" ht="11.25" customHeight="1" x14ac:dyDescent="0.25">
      <c r="AU1993" s="30" t="s">
        <v>38</v>
      </c>
      <c r="AV1993" s="29">
        <f>_xll.qlInterestRateIndexFixingDate(IborIndex&amp;Tenor,AW1993,Trigger)</f>
        <v>53377</v>
      </c>
      <c r="AW1993" s="29">
        <f>_xll.qlCalendarAdvance(Calendar,AW1992,AU1993,"f",,Trigger)</f>
        <v>53379</v>
      </c>
      <c r="AX1993" s="29">
        <f>_xll.qlInterestRateIndexMaturity(IborIndex&amp;Tenor,AW1993,Trigger)</f>
        <v>53468</v>
      </c>
      <c r="AY1993" s="66">
        <f>_xll.qlIndexFixing($Z$5,AV1993,TRUE,Trigger)</f>
        <v>1.6090381907170798E-2</v>
      </c>
      <c r="AZ1993" s="66">
        <f>_xll.qlIndexFixing($BB$1,AV1993,TRUE,Trigger)</f>
        <v>1.6208498377192227E-2</v>
      </c>
      <c r="BA1993" s="188">
        <f t="shared" si="50"/>
        <v>-1.1811647002142946</v>
      </c>
    </row>
    <row r="1994" spans="47:53" ht="11.25" customHeight="1" x14ac:dyDescent="0.25">
      <c r="AU1994" s="30" t="s">
        <v>38</v>
      </c>
      <c r="AV1994" s="29">
        <f>_xll.qlInterestRateIndexFixingDate(IborIndex&amp;Tenor,AW1994,Trigger)</f>
        <v>53384</v>
      </c>
      <c r="AW1994" s="29">
        <f>_xll.qlCalendarAdvance(Calendar,AW1993,AU1994,"f",,Trigger)</f>
        <v>53386</v>
      </c>
      <c r="AX1994" s="29">
        <f>_xll.qlInterestRateIndexMaturity(IborIndex&amp;Tenor,AW1994,Trigger)</f>
        <v>53478</v>
      </c>
      <c r="AY1994" s="66">
        <f>_xll.qlIndexFixing($Z$5,AV1994,TRUE,Trigger)</f>
        <v>1.6095201156220599E-2</v>
      </c>
      <c r="AZ1994" s="66">
        <f>_xll.qlIndexFixing($BB$1,AV1994,TRUE,Trigger)</f>
        <v>1.6214833187159557E-2</v>
      </c>
      <c r="BA1994" s="188">
        <f t="shared" si="50"/>
        <v>-1.1963203093895771</v>
      </c>
    </row>
    <row r="1995" spans="47:53" ht="11.25" customHeight="1" x14ac:dyDescent="0.25">
      <c r="AU1995" s="30" t="s">
        <v>38</v>
      </c>
      <c r="AV1995" s="29">
        <f>_xll.qlInterestRateIndexFixingDate(IborIndex&amp;Tenor,AW1995,Trigger)</f>
        <v>53391</v>
      </c>
      <c r="AW1995" s="29">
        <f>_xll.qlCalendarAdvance(Calendar,AW1994,AU1995,"f",,Trigger)</f>
        <v>53393</v>
      </c>
      <c r="AX1995" s="29">
        <f>_xll.qlInterestRateIndexMaturity(IborIndex&amp;Tenor,AW1995,Trigger)</f>
        <v>53485</v>
      </c>
      <c r="AY1995" s="66">
        <f>_xll.qlIndexFixing($Z$5,AV1995,TRUE,Trigger)</f>
        <v>1.6098233168848525E-2</v>
      </c>
      <c r="AZ1995" s="66">
        <f>_xll.qlIndexFixing($BB$1,AV1995,TRUE,Trigger)</f>
        <v>1.6219125694973968E-2</v>
      </c>
      <c r="BA1995" s="188">
        <f t="shared" si="50"/>
        <v>-1.2089252612544275</v>
      </c>
    </row>
    <row r="1996" spans="47:53" ht="11.25" customHeight="1" x14ac:dyDescent="0.25">
      <c r="AU1996" s="30" t="s">
        <v>38</v>
      </c>
      <c r="AV1996" s="29">
        <f>_xll.qlInterestRateIndexFixingDate(IborIndex&amp;Tenor,AW1996,Trigger)</f>
        <v>53398</v>
      </c>
      <c r="AW1996" s="29">
        <f>_xll.qlCalendarAdvance(Calendar,AW1995,AU1996,"f",,Trigger)</f>
        <v>53400</v>
      </c>
      <c r="AX1996" s="29">
        <f>_xll.qlInterestRateIndexMaturity(IborIndex&amp;Tenor,AW1996,Trigger)</f>
        <v>53492</v>
      </c>
      <c r="AY1996" s="66">
        <f>_xll.qlIndexFixing($Z$5,AV1996,TRUE,Trigger)</f>
        <v>1.6101196950962165E-2</v>
      </c>
      <c r="AZ1996" s="66">
        <f>_xll.qlIndexFixing($BB$1,AV1996,TRUE,Trigger)</f>
        <v>1.6223385071088392E-2</v>
      </c>
      <c r="BA1996" s="188">
        <f t="shared" si="50"/>
        <v>-1.2218812012622717</v>
      </c>
    </row>
    <row r="1997" spans="47:53" ht="11.25" customHeight="1" x14ac:dyDescent="0.25">
      <c r="AU1997" s="30" t="s">
        <v>38</v>
      </c>
      <c r="AV1997" s="29">
        <f>_xll.qlInterestRateIndexFixingDate(IborIndex&amp;Tenor,AW1997,Trigger)</f>
        <v>53405</v>
      </c>
      <c r="AW1997" s="29">
        <f>_xll.qlCalendarAdvance(Calendar,AW1996,AU1997,"f",,Trigger)</f>
        <v>53407</v>
      </c>
      <c r="AX1997" s="29">
        <f>_xll.qlInterestRateIndexMaturity(IborIndex&amp;Tenor,AW1997,Trigger)</f>
        <v>53499</v>
      </c>
      <c r="AY1997" s="66">
        <f>_xll.qlIndexFixing($Z$5,AV1997,TRUE,Trigger)</f>
        <v>1.6104092322124123E-2</v>
      </c>
      <c r="AZ1997" s="66">
        <f>_xll.qlIndexFixing($BB$1,AV1997,TRUE,Trigger)</f>
        <v>1.6227611315398554E-2</v>
      </c>
      <c r="BA1997" s="188">
        <f t="shared" si="50"/>
        <v>-1.2351899327443099</v>
      </c>
    </row>
    <row r="1998" spans="47:53" ht="11.25" customHeight="1" x14ac:dyDescent="0.25">
      <c r="AU1998" s="30" t="s">
        <v>38</v>
      </c>
      <c r="AV1998" s="29">
        <f>_xll.qlInterestRateIndexFixingDate(IborIndex&amp;Tenor,AW1998,Trigger)</f>
        <v>53408</v>
      </c>
      <c r="AW1998" s="29">
        <f>_xll.qlCalendarAdvance(Calendar,AW1997,AU1998,"f",,Trigger)</f>
        <v>53414</v>
      </c>
      <c r="AX1998" s="29">
        <f>_xll.qlInterestRateIndexMaturity(IborIndex&amp;Tenor,AW1998,Trigger)</f>
        <v>53506</v>
      </c>
      <c r="AY1998" s="66">
        <f>_xll.qlIndexFixing($Z$5,AV1998,TRUE,Trigger)</f>
        <v>1.6106919101894383E-2</v>
      </c>
      <c r="AZ1998" s="66">
        <f>_xll.qlIndexFixing($BB$1,AV1998,TRUE,Trigger)</f>
        <v>1.623180442779238E-2</v>
      </c>
      <c r="BA1998" s="188">
        <f t="shared" si="50"/>
        <v>-1.2488532589799775</v>
      </c>
    </row>
    <row r="1999" spans="47:53" ht="11.25" customHeight="1" x14ac:dyDescent="0.25">
      <c r="AU1999" s="30" t="s">
        <v>38</v>
      </c>
      <c r="AV1999" s="29">
        <f>_xll.qlInterestRateIndexFixingDate(IborIndex&amp;Tenor,AW1999,Trigger)</f>
        <v>53419</v>
      </c>
      <c r="AW1999" s="29">
        <f>_xll.qlCalendarAdvance(Calendar,AW1998,AU1999,"f",,Trigger)</f>
        <v>53421</v>
      </c>
      <c r="AX1999" s="29">
        <f>_xll.qlInterestRateIndexMaturity(IborIndex&amp;Tenor,AW1999,Trigger)</f>
        <v>53512</v>
      </c>
      <c r="AY1999" s="66">
        <f>_xll.qlIndexFixing($Z$5,AV1999,TRUE,Trigger)</f>
        <v>1.6109133182326096E-2</v>
      </c>
      <c r="AZ1999" s="66">
        <f>_xll.qlIndexFixing($BB$1,AV1999,TRUE,Trigger)</f>
        <v>1.6235307925626583E-2</v>
      </c>
      <c r="BA1999" s="188">
        <f t="shared" si="50"/>
        <v>-1.2617474330048686</v>
      </c>
    </row>
    <row r="2000" spans="47:53" ht="11.25" customHeight="1" x14ac:dyDescent="0.25">
      <c r="AU2000" s="30" t="s">
        <v>38</v>
      </c>
      <c r="AV2000" s="29">
        <f>_xll.qlInterestRateIndexFixingDate(IborIndex&amp;Tenor,AW2000,Trigger)</f>
        <v>53426</v>
      </c>
      <c r="AW2000" s="29">
        <f>_xll.qlCalendarAdvance(Calendar,AW1999,AU2000,"f",,Trigger)</f>
        <v>53428</v>
      </c>
      <c r="AX2000" s="29">
        <f>_xll.qlInterestRateIndexMaturity(IborIndex&amp;Tenor,AW2000,Trigger)</f>
        <v>53519</v>
      </c>
      <c r="AY2000" s="66">
        <f>_xll.qlIndexFixing($Z$5,AV2000,TRUE,Trigger)</f>
        <v>1.6111827076910425E-2</v>
      </c>
      <c r="AZ2000" s="66">
        <f>_xll.qlIndexFixing($BB$1,AV2000,TRUE,Trigger)</f>
        <v>1.6239436954606411E-2</v>
      </c>
      <c r="BA2000" s="188">
        <f t="shared" si="50"/>
        <v>-1.2760987769598608</v>
      </c>
    </row>
    <row r="2001" spans="47:53" ht="11.25" customHeight="1" x14ac:dyDescent="0.25">
      <c r="AU2001" s="30" t="s">
        <v>38</v>
      </c>
      <c r="AV2001" s="29">
        <f>_xll.qlInterestRateIndexFixingDate(IborIndex&amp;Tenor,AW2001,Trigger)</f>
        <v>53433</v>
      </c>
      <c r="AW2001" s="29">
        <f>_xll.qlCalendarAdvance(Calendar,AW2000,AU2001,"f",,Trigger)</f>
        <v>53435</v>
      </c>
      <c r="AX2001" s="29">
        <f>_xll.qlInterestRateIndexMaturity(IborIndex&amp;Tenor,AW2001,Trigger)</f>
        <v>53526</v>
      </c>
      <c r="AY2001" s="66">
        <f>_xll.qlIndexFixing($Z$5,AV2001,TRUE,Trigger)</f>
        <v>1.6114451854767464E-2</v>
      </c>
      <c r="AZ2001" s="66">
        <f>_xll.qlIndexFixing($BB$1,AV2001,TRUE,Trigger)</f>
        <v>1.6243532852809873E-2</v>
      </c>
      <c r="BA2001" s="188">
        <f t="shared" si="50"/>
        <v>-1.2908099804240929</v>
      </c>
    </row>
    <row r="2002" spans="47:53" ht="11.25" customHeight="1" x14ac:dyDescent="0.25">
      <c r="AU2002" s="30" t="s">
        <v>38</v>
      </c>
      <c r="AV2002" s="29">
        <f>_xll.qlInterestRateIndexFixingDate(IborIndex&amp;Tenor,AW2002,Trigger)</f>
        <v>53440</v>
      </c>
      <c r="AW2002" s="29">
        <f>_xll.qlCalendarAdvance(Calendar,AW2001,AU2002,"f",,Trigger)</f>
        <v>53442</v>
      </c>
      <c r="AX2002" s="29">
        <f>_xll.qlInterestRateIndexMaturity(IborIndex&amp;Tenor,AW2002,Trigger)</f>
        <v>53533</v>
      </c>
      <c r="AY2002" s="66">
        <f>_xll.qlIndexFixing($Z$5,AV2002,TRUE,Trigger)</f>
        <v>1.6117007335481538E-2</v>
      </c>
      <c r="AZ2002" s="66">
        <f>_xll.qlIndexFixing($BB$1,AV2002,TRUE,Trigger)</f>
        <v>1.6247595620132439E-2</v>
      </c>
      <c r="BA2002" s="188">
        <f t="shared" si="50"/>
        <v>-1.30588284650901</v>
      </c>
    </row>
    <row r="2003" spans="47:53" ht="11.25" customHeight="1" x14ac:dyDescent="0.25">
      <c r="AU2003" s="30" t="s">
        <v>38</v>
      </c>
      <c r="AV2003" s="29">
        <f>_xll.qlInterestRateIndexFixingDate(IborIndex&amp;Tenor,AW2003,Trigger)</f>
        <v>53444</v>
      </c>
      <c r="AW2003" s="29">
        <f>_xll.qlCalendarAdvance(Calendar,AW2002,AU2003,"f",,Trigger)</f>
        <v>53449</v>
      </c>
      <c r="AX2003" s="29">
        <f>_xll.qlInterestRateIndexMaturity(IborIndex&amp;Tenor,AW2003,Trigger)</f>
        <v>53541</v>
      </c>
      <c r="AY2003" s="66">
        <f>_xll.qlIndexFixing($Z$5,AV2003,TRUE,Trigger)</f>
        <v>1.6120017814815663E-2</v>
      </c>
      <c r="AZ2003" s="66">
        <f>_xll.qlIndexFixing($BB$1,AV2003,TRUE,Trigger)</f>
        <v>1.6252273007372343E-2</v>
      </c>
      <c r="BA2003" s="188">
        <f t="shared" si="50"/>
        <v>-1.3225519255668019</v>
      </c>
    </row>
    <row r="2004" spans="47:53" ht="11.25" customHeight="1" x14ac:dyDescent="0.25">
      <c r="AU2004" s="30" t="s">
        <v>38</v>
      </c>
      <c r="AV2004" s="29">
        <f>_xll.qlInterestRateIndexFixingDate(IborIndex&amp;Tenor,AW2004,Trigger)</f>
        <v>53454</v>
      </c>
      <c r="AW2004" s="29">
        <f>_xll.qlCalendarAdvance(Calendar,AW2003,AU2004,"f",,Trigger)</f>
        <v>53456</v>
      </c>
      <c r="AX2004" s="29">
        <f>_xll.qlInterestRateIndexMaturity(IborIndex&amp;Tenor,AW2004,Trigger)</f>
        <v>53548</v>
      </c>
      <c r="AY2004" s="66">
        <f>_xll.qlIndexFixing($Z$5,AV2004,TRUE,Trigger)</f>
        <v>1.6122429257241406E-2</v>
      </c>
      <c r="AZ2004" s="66">
        <f>_xll.qlIndexFixing($BB$1,AV2004,TRUE,Trigger)</f>
        <v>1.6256267326085521E-2</v>
      </c>
      <c r="BA2004" s="188">
        <f t="shared" si="50"/>
        <v>-1.3383806884411515</v>
      </c>
    </row>
    <row r="2005" spans="47:53" ht="11.25" customHeight="1" x14ac:dyDescent="0.25">
      <c r="AU2005" s="30" t="s">
        <v>38</v>
      </c>
      <c r="AV2005" s="29">
        <f>_xll.qlInterestRateIndexFixingDate(IborIndex&amp;Tenor,AW2005,Trigger)</f>
        <v>53461</v>
      </c>
      <c r="AW2005" s="29">
        <f>_xll.qlCalendarAdvance(Calendar,AW2004,AU2005,"f",,Trigger)</f>
        <v>53463</v>
      </c>
      <c r="AX2005" s="29">
        <f>_xll.qlInterestRateIndexMaturity(IborIndex&amp;Tenor,AW2005,Trigger)</f>
        <v>53555</v>
      </c>
      <c r="AY2005" s="66">
        <f>_xll.qlIndexFixing($Z$5,AV2005,TRUE,Trigger)</f>
        <v>1.6124770845305721E-2</v>
      </c>
      <c r="AZ2005" s="66">
        <f>_xll.qlIndexFixing($BB$1,AV2005,TRUE,Trigger)</f>
        <v>1.6260228512159455E-2</v>
      </c>
      <c r="BA2005" s="188">
        <f t="shared" si="50"/>
        <v>-1.3545766685373397</v>
      </c>
    </row>
    <row r="2006" spans="47:53" ht="11.25" customHeight="1" x14ac:dyDescent="0.25">
      <c r="AU2006" s="30" t="s">
        <v>38</v>
      </c>
      <c r="AV2006" s="29">
        <f>_xll.qlInterestRateIndexFixingDate(IborIndex&amp;Tenor,AW2006,Trigger)</f>
        <v>53468</v>
      </c>
      <c r="AW2006" s="29">
        <f>_xll.qlCalendarAdvance(Calendar,AW2005,AU2006,"f",,Trigger)</f>
        <v>53470</v>
      </c>
      <c r="AX2006" s="29">
        <f>_xll.qlInterestRateIndexMaturity(IborIndex&amp;Tenor,AW2006,Trigger)</f>
        <v>53562</v>
      </c>
      <c r="AY2006" s="66">
        <f>_xll.qlIndexFixing($Z$5,AV2006,TRUE,Trigger)</f>
        <v>1.6127042398597274E-2</v>
      </c>
      <c r="AZ2006" s="66">
        <f>_xll.qlIndexFixing($BB$1,AV2006,TRUE,Trigger)</f>
        <v>1.626415656549423E-2</v>
      </c>
      <c r="BA2006" s="188">
        <f t="shared" si="50"/>
        <v>-1.3711416689695528</v>
      </c>
    </row>
    <row r="2007" spans="47:53" ht="11.25" customHeight="1" x14ac:dyDescent="0.25">
      <c r="AU2007" s="30" t="s">
        <v>38</v>
      </c>
      <c r="AV2007" s="29">
        <f>_xll.qlInterestRateIndexFixingDate(IborIndex&amp;Tenor,AW2007,Trigger)</f>
        <v>53475</v>
      </c>
      <c r="AW2007" s="29">
        <f>_xll.qlCalendarAdvance(Calendar,AW2006,AU2007,"f",,Trigger)</f>
        <v>53477</v>
      </c>
      <c r="AX2007" s="29">
        <f>_xll.qlInterestRateIndexMaturity(IborIndex&amp;Tenor,AW2007,Trigger)</f>
        <v>53569</v>
      </c>
      <c r="AY2007" s="66">
        <f>_xll.qlIndexFixing($Z$5,AV2007,TRUE,Trigger)</f>
        <v>1.6129243736707332E-2</v>
      </c>
      <c r="AZ2007" s="66">
        <f>_xll.qlIndexFixing($BB$1,AV2007,TRUE,Trigger)</f>
        <v>1.6268051485990791E-2</v>
      </c>
      <c r="BA2007" s="188">
        <f t="shared" si="50"/>
        <v>-1.388077492834594</v>
      </c>
    </row>
    <row r="2008" spans="47:53" ht="11.25" customHeight="1" x14ac:dyDescent="0.25">
      <c r="AU2008" s="30" t="s">
        <v>38</v>
      </c>
      <c r="AV2008" s="29">
        <f>_xll.qlInterestRateIndexFixingDate(IborIndex&amp;Tenor,AW2008,Trigger)</f>
        <v>53482</v>
      </c>
      <c r="AW2008" s="29">
        <f>_xll.qlCalendarAdvance(Calendar,AW2007,AU2008,"f",,Trigger)</f>
        <v>53484</v>
      </c>
      <c r="AX2008" s="29">
        <f>_xll.qlInterestRateIndexMaturity(IborIndex&amp;Tenor,AW2008,Trigger)</f>
        <v>53576</v>
      </c>
      <c r="AY2008" s="66">
        <f>_xll.qlIndexFixing($Z$5,AV2008,TRUE,Trigger)</f>
        <v>1.6131395031860656E-2</v>
      </c>
      <c r="AZ2008" s="66">
        <f>_xll.qlIndexFixing($BB$1,AV2008,TRUE,Trigger)</f>
        <v>1.6271913273550962E-2</v>
      </c>
      <c r="BA2008" s="188">
        <f t="shared" si="50"/>
        <v>-1.4051824169030587</v>
      </c>
    </row>
    <row r="2009" spans="47:53" ht="11.25" customHeight="1" x14ac:dyDescent="0.25">
      <c r="AU2009" s="30" t="s">
        <v>38</v>
      </c>
      <c r="AV2009" s="29">
        <f>_xll.qlInterestRateIndexFixingDate(IborIndex&amp;Tenor,AW2009,Trigger)</f>
        <v>53489</v>
      </c>
      <c r="AW2009" s="29">
        <f>_xll.qlCalendarAdvance(Calendar,AW2008,AU2009,"f",,Trigger)</f>
        <v>53491</v>
      </c>
      <c r="AX2009" s="29">
        <f>_xll.qlInterestRateIndexMaturity(IborIndex&amp;Tenor,AW2009,Trigger)</f>
        <v>53583</v>
      </c>
      <c r="AY2009" s="66">
        <f>_xll.qlIndexFixing($Z$5,AV2009,TRUE,Trigger)</f>
        <v>1.6133661214064288E-2</v>
      </c>
      <c r="AZ2009" s="66">
        <f>_xll.qlIndexFixing($BB$1,AV2009,TRUE,Trigger)</f>
        <v>1.6275741928074815E-2</v>
      </c>
      <c r="BA2009" s="188">
        <f t="shared" si="50"/>
        <v>-1.4208071401052709</v>
      </c>
    </row>
    <row r="2010" spans="47:53" ht="11.25" customHeight="1" x14ac:dyDescent="0.25">
      <c r="AU2010" s="30" t="s">
        <v>38</v>
      </c>
      <c r="AV2010" s="29">
        <f>_xll.qlInterestRateIndexFixingDate(IborIndex&amp;Tenor,AW2010,Trigger)</f>
        <v>53496</v>
      </c>
      <c r="AW2010" s="29">
        <f>_xll.qlCalendarAdvance(Calendar,AW2009,AU2010,"f",,Trigger)</f>
        <v>53498</v>
      </c>
      <c r="AX2010" s="29">
        <f>_xll.qlInterestRateIndexMaturity(IborIndex&amp;Tenor,AW2010,Trigger)</f>
        <v>53590</v>
      </c>
      <c r="AY2010" s="66">
        <f>_xll.qlIndexFixing($Z$5,AV2010,TRUE,Trigger)</f>
        <v>1.6136078362744628E-2</v>
      </c>
      <c r="AZ2010" s="66">
        <f>_xll.qlIndexFixing($BB$1,AV2010,TRUE,Trigger)</f>
        <v>1.6279537449469385E-2</v>
      </c>
      <c r="BA2010" s="188">
        <f t="shared" si="50"/>
        <v>-1.4345908672475787</v>
      </c>
    </row>
    <row r="2011" spans="47:53" ht="11.25" customHeight="1" x14ac:dyDescent="0.25">
      <c r="AU2011" s="30" t="s">
        <v>38</v>
      </c>
      <c r="AV2011" s="29">
        <f>_xll.qlInterestRateIndexFixingDate(IborIndex&amp;Tenor,AW2011,Trigger)</f>
        <v>53503</v>
      </c>
      <c r="AW2011" s="29">
        <f>_xll.qlCalendarAdvance(Calendar,AW2010,AU2011,"f",,Trigger)</f>
        <v>53505</v>
      </c>
      <c r="AX2011" s="29">
        <f>_xll.qlInterestRateIndexMaturity(IborIndex&amp;Tenor,AW2011,Trigger)</f>
        <v>53597</v>
      </c>
      <c r="AY2011" s="66">
        <f>_xll.qlIndexFixing($Z$5,AV2011,TRUE,Trigger)</f>
        <v>1.6138646378573311E-2</v>
      </c>
      <c r="AZ2011" s="66">
        <f>_xll.qlIndexFixing($BB$1,AV2011,TRUE,Trigger)</f>
        <v>1.6283299837634751E-2</v>
      </c>
      <c r="BA2011" s="188">
        <f t="shared" si="50"/>
        <v>-1.4465345906143969</v>
      </c>
    </row>
    <row r="2012" spans="47:53" ht="11.25" customHeight="1" x14ac:dyDescent="0.25">
      <c r="AU2012" s="30" t="s">
        <v>38</v>
      </c>
      <c r="AV2012" s="29">
        <f>_xll.qlInterestRateIndexFixingDate(IborIndex&amp;Tenor,AW2012,Trigger)</f>
        <v>53510</v>
      </c>
      <c r="AW2012" s="29">
        <f>_xll.qlCalendarAdvance(Calendar,AW2011,AU2012,"f",,Trigger)</f>
        <v>53512</v>
      </c>
      <c r="AX2012" s="29">
        <f>_xll.qlInterestRateIndexMaturity(IborIndex&amp;Tenor,AW2012,Trigger)</f>
        <v>53604</v>
      </c>
      <c r="AY2012" s="66">
        <f>_xll.qlIndexFixing($Z$5,AV2012,TRUE,Trigger)</f>
        <v>1.6141365161426075E-2</v>
      </c>
      <c r="AZ2012" s="66">
        <f>_xll.qlIndexFixing($BB$1,AV2012,TRUE,Trigger)</f>
        <v>1.6287029092476205E-2</v>
      </c>
      <c r="BA2012" s="188">
        <f t="shared" si="50"/>
        <v>-1.4566393105013009</v>
      </c>
    </row>
    <row r="2013" spans="47:53" ht="11.25" customHeight="1" x14ac:dyDescent="0.25">
      <c r="AU2013" s="30" t="s">
        <v>38</v>
      </c>
      <c r="AV2013" s="29">
        <f>_xll.qlInterestRateIndexFixingDate(IborIndex&amp;Tenor,AW2013,Trigger)</f>
        <v>53517</v>
      </c>
      <c r="AW2013" s="29">
        <f>_xll.qlCalendarAdvance(Calendar,AW2012,AU2013,"f",,Trigger)</f>
        <v>53519</v>
      </c>
      <c r="AX2013" s="29">
        <f>_xll.qlInterestRateIndexMaturity(IborIndex&amp;Tenor,AW2013,Trigger)</f>
        <v>53611</v>
      </c>
      <c r="AY2013" s="66">
        <f>_xll.qlIndexFixing($Z$5,AV2013,TRUE,Trigger)</f>
        <v>1.6144234610387991E-2</v>
      </c>
      <c r="AZ2013" s="66">
        <f>_xll.qlIndexFixing($BB$1,AV2013,TRUE,Trigger)</f>
        <v>1.629072521390252E-2</v>
      </c>
      <c r="BA2013" s="188">
        <f t="shared" si="50"/>
        <v>-1.4649060351452914</v>
      </c>
    </row>
    <row r="2014" spans="47:53" ht="11.25" customHeight="1" x14ac:dyDescent="0.25">
      <c r="AU2014" s="30" t="s">
        <v>38</v>
      </c>
      <c r="AV2014" s="29">
        <f>_xll.qlInterestRateIndexFixingDate(IborIndex&amp;Tenor,AW2014,Trigger)</f>
        <v>53524</v>
      </c>
      <c r="AW2014" s="29">
        <f>_xll.qlCalendarAdvance(Calendar,AW2013,AU2014,"f",,Trigger)</f>
        <v>53526</v>
      </c>
      <c r="AX2014" s="29">
        <f>_xll.qlInterestRateIndexMaturity(IborIndex&amp;Tenor,AW2014,Trigger)</f>
        <v>53618</v>
      </c>
      <c r="AY2014" s="66">
        <f>_xll.qlIndexFixing($Z$5,AV2014,TRUE,Trigger)</f>
        <v>1.6147254623743036E-2</v>
      </c>
      <c r="AZ2014" s="66">
        <f>_xll.qlIndexFixing($BB$1,AV2014,TRUE,Trigger)</f>
        <v>1.6294388201818114E-2</v>
      </c>
      <c r="BA2014" s="188">
        <f t="shared" si="50"/>
        <v>-1.4713357807507808</v>
      </c>
    </row>
    <row r="2015" spans="47:53" ht="11.25" customHeight="1" x14ac:dyDescent="0.25">
      <c r="AU2015" s="30" t="s">
        <v>38</v>
      </c>
      <c r="AV2015" s="29">
        <f>_xll.qlInterestRateIndexFixingDate(IborIndex&amp;Tenor,AW2015,Trigger)</f>
        <v>53531</v>
      </c>
      <c r="AW2015" s="29">
        <f>_xll.qlCalendarAdvance(Calendar,AW2014,AU2015,"f",,Trigger)</f>
        <v>53533</v>
      </c>
      <c r="AX2015" s="29">
        <f>_xll.qlInterestRateIndexMaturity(IborIndex&amp;Tenor,AW2015,Trigger)</f>
        <v>53625</v>
      </c>
      <c r="AY2015" s="66">
        <f>_xll.qlIndexFixing($Z$5,AV2015,TRUE,Trigger)</f>
        <v>1.6150425098981902E-2</v>
      </c>
      <c r="AZ2015" s="66">
        <f>_xll.qlIndexFixing($BB$1,AV2015,TRUE,Trigger)</f>
        <v>1.6298018056130893E-2</v>
      </c>
      <c r="BA2015" s="188">
        <f t="shared" si="50"/>
        <v>-1.4759295714899048</v>
      </c>
    </row>
    <row r="2016" spans="47:53" ht="11.25" customHeight="1" x14ac:dyDescent="0.25">
      <c r="AU2016" s="30" t="s">
        <v>38</v>
      </c>
      <c r="AV2016" s="29">
        <f>_xll.qlInterestRateIndexFixingDate(IborIndex&amp;Tenor,AW2016,Trigger)</f>
        <v>53538</v>
      </c>
      <c r="AW2016" s="29">
        <f>_xll.qlCalendarAdvance(Calendar,AW2015,AU2016,"f",,Trigger)</f>
        <v>53540</v>
      </c>
      <c r="AX2016" s="29">
        <f>_xll.qlInterestRateIndexMaturity(IborIndex&amp;Tenor,AW2016,Trigger)</f>
        <v>53632</v>
      </c>
      <c r="AY2016" s="66">
        <f>_xll.qlIndexFixing($Z$5,AV2016,TRUE,Trigger)</f>
        <v>1.6153745932801139E-2</v>
      </c>
      <c r="AZ2016" s="66">
        <f>_xll.qlIndexFixing($BB$1,AV2016,TRUE,Trigger)</f>
        <v>1.6301614776747013E-2</v>
      </c>
      <c r="BA2016" s="188">
        <f t="shared" si="50"/>
        <v>-1.4786884394587392</v>
      </c>
    </row>
    <row r="2017" spans="47:53" ht="11.25" customHeight="1" x14ac:dyDescent="0.25">
      <c r="AU2017" s="30" t="s">
        <v>38</v>
      </c>
      <c r="AV2017" s="29">
        <f>_xll.qlInterestRateIndexFixingDate(IborIndex&amp;Tenor,AW2017,Trigger)</f>
        <v>53545</v>
      </c>
      <c r="AW2017" s="29">
        <f>_xll.qlCalendarAdvance(Calendar,AW2016,AU2017,"f",,Trigger)</f>
        <v>53547</v>
      </c>
      <c r="AX2017" s="29">
        <f>_xll.qlInterestRateIndexMaturity(IborIndex&amp;Tenor,AW2017,Trigger)</f>
        <v>53639</v>
      </c>
      <c r="AY2017" s="66">
        <f>_xll.qlIndexFixing($Z$5,AV2017,TRUE,Trigger)</f>
        <v>1.6157217021100536E-2</v>
      </c>
      <c r="AZ2017" s="66">
        <f>_xll.qlIndexFixing($BB$1,AV2017,TRUE,Trigger)</f>
        <v>1.6305178363578723E-2</v>
      </c>
      <c r="BA2017" s="188">
        <f t="shared" si="50"/>
        <v>-1.4796134247818671</v>
      </c>
    </row>
    <row r="2018" spans="47:53" ht="11.25" customHeight="1" x14ac:dyDescent="0.25">
      <c r="AU2018" s="30" t="s">
        <v>38</v>
      </c>
      <c r="AV2018" s="29">
        <f>_xll.qlInterestRateIndexFixingDate(IborIndex&amp;Tenor,AW2018,Trigger)</f>
        <v>53552</v>
      </c>
      <c r="AW2018" s="29">
        <f>_xll.qlCalendarAdvance(Calendar,AW2017,AU2018,"f",,Trigger)</f>
        <v>53554</v>
      </c>
      <c r="AX2018" s="29">
        <f>_xll.qlInterestRateIndexMaturity(IborIndex&amp;Tenor,AW2018,Trigger)</f>
        <v>53646</v>
      </c>
      <c r="AY2018" s="66">
        <f>_xll.qlIndexFixing($Z$5,AV2018,TRUE,Trigger)</f>
        <v>1.6160838258980532E-2</v>
      </c>
      <c r="AZ2018" s="66">
        <f>_xll.qlIndexFixing($BB$1,AV2018,TRUE,Trigger)</f>
        <v>1.6308708816533051E-2</v>
      </c>
      <c r="BA2018" s="188">
        <f t="shared" si="50"/>
        <v>-1.4787055755251939</v>
      </c>
    </row>
    <row r="2019" spans="47:53" ht="11.25" customHeight="1" x14ac:dyDescent="0.25">
      <c r="AU2019" s="30" t="s">
        <v>38</v>
      </c>
      <c r="AV2019" s="29">
        <f>_xll.qlInterestRateIndexFixingDate(IborIndex&amp;Tenor,AW2019,Trigger)</f>
        <v>53559</v>
      </c>
      <c r="AW2019" s="29">
        <f>_xll.qlCalendarAdvance(Calendar,AW2018,AU2019,"f",,Trigger)</f>
        <v>53561</v>
      </c>
      <c r="AX2019" s="29">
        <f>_xll.qlInterestRateIndexMaturity(IborIndex&amp;Tenor,AW2019,Trigger)</f>
        <v>53653</v>
      </c>
      <c r="AY2019" s="66">
        <f>_xll.qlIndexFixing($Z$5,AV2019,TRUE,Trigger)</f>
        <v>1.6164609540752616E-2</v>
      </c>
      <c r="AZ2019" s="66">
        <f>_xll.qlIndexFixing($BB$1,AV2019,TRUE,Trigger)</f>
        <v>1.6312206135522245E-2</v>
      </c>
      <c r="BA2019" s="188">
        <f t="shared" si="50"/>
        <v>-1.4759659476962921</v>
      </c>
    </row>
    <row r="2020" spans="47:53" ht="11.25" customHeight="1" x14ac:dyDescent="0.25">
      <c r="AU2020" s="30" t="s">
        <v>38</v>
      </c>
      <c r="AV2020" s="29">
        <f>_xll.qlInterestRateIndexFixingDate(IborIndex&amp;Tenor,AW2020,Trigger)</f>
        <v>53566</v>
      </c>
      <c r="AW2020" s="29">
        <f>_xll.qlCalendarAdvance(Calendar,AW2019,AU2020,"f",,Trigger)</f>
        <v>53568</v>
      </c>
      <c r="AX2020" s="29">
        <f>_xll.qlInterestRateIndexMaturity(IborIndex&amp;Tenor,AW2020,Trigger)</f>
        <v>53660</v>
      </c>
      <c r="AY2020" s="66">
        <f>_xll.qlIndexFixing($Z$5,AV2020,TRUE,Trigger)</f>
        <v>1.6168530759927198E-2</v>
      </c>
      <c r="AZ2020" s="66">
        <f>_xll.qlIndexFixing($BB$1,AV2020,TRUE,Trigger)</f>
        <v>1.6315670320457675E-2</v>
      </c>
      <c r="BA2020" s="188">
        <f t="shared" si="50"/>
        <v>-1.4713956053047719</v>
      </c>
    </row>
    <row r="2021" spans="47:53" ht="11.25" customHeight="1" x14ac:dyDescent="0.25">
      <c r="AU2021" s="30" t="s">
        <v>38</v>
      </c>
      <c r="AV2021" s="29">
        <f>_xll.qlInterestRateIndexFixingDate(IborIndex&amp;Tenor,AW2021,Trigger)</f>
        <v>53573</v>
      </c>
      <c r="AW2021" s="29">
        <f>_xll.qlCalendarAdvance(Calendar,AW2020,AU2021,"f",,Trigger)</f>
        <v>53575</v>
      </c>
      <c r="AX2021" s="29">
        <f>_xll.qlInterestRateIndexMaturity(IborIndex&amp;Tenor,AW2021,Trigger)</f>
        <v>53666</v>
      </c>
      <c r="AY2021" s="66">
        <f>_xll.qlIndexFixing($Z$5,AV2021,TRUE,Trigger)</f>
        <v>1.6171949403618789E-2</v>
      </c>
      <c r="AZ2021" s="66">
        <f>_xll.qlIndexFixing($BB$1,AV2021,TRUE,Trigger)</f>
        <v>1.6318493201812164E-2</v>
      </c>
      <c r="BA2021" s="188">
        <f t="shared" si="50"/>
        <v>-1.4654379819337495</v>
      </c>
    </row>
    <row r="2022" spans="47:53" ht="11.25" customHeight="1" x14ac:dyDescent="0.25">
      <c r="AU2022" s="30" t="s">
        <v>38</v>
      </c>
      <c r="AV2022" s="29">
        <f>_xll.qlInterestRateIndexFixingDate(IborIndex&amp;Tenor,AW2022,Trigger)</f>
        <v>53580</v>
      </c>
      <c r="AW2022" s="29">
        <f>_xll.qlCalendarAdvance(Calendar,AW2021,AU2022,"f",,Trigger)</f>
        <v>53582</v>
      </c>
      <c r="AX2022" s="29">
        <f>_xll.qlInterestRateIndexMaturity(IborIndex&amp;Tenor,AW2022,Trigger)</f>
        <v>53673</v>
      </c>
      <c r="AY2022" s="66">
        <f>_xll.qlIndexFixing($Z$5,AV2022,TRUE,Trigger)</f>
        <v>1.6176001016185992E-2</v>
      </c>
      <c r="AZ2022" s="66">
        <f>_xll.qlIndexFixing($BB$1,AV2022,TRUE,Trigger)</f>
        <v>1.6321893331288598E-2</v>
      </c>
      <c r="BA2022" s="188">
        <f t="shared" si="50"/>
        <v>-1.4589231510260536</v>
      </c>
    </row>
    <row r="2023" spans="47:53" ht="11.25" customHeight="1" x14ac:dyDescent="0.25">
      <c r="AU2023" s="30" t="s">
        <v>38</v>
      </c>
      <c r="AV2023" s="29">
        <f>_xll.qlInterestRateIndexFixingDate(IborIndex&amp;Tenor,AW2023,Trigger)</f>
        <v>53587</v>
      </c>
      <c r="AW2023" s="29">
        <f>_xll.qlCalendarAdvance(Calendar,AW2022,AU2023,"f",,Trigger)</f>
        <v>53589</v>
      </c>
      <c r="AX2023" s="29">
        <f>_xll.qlInterestRateIndexMaturity(IborIndex&amp;Tenor,AW2023,Trigger)</f>
        <v>53680</v>
      </c>
      <c r="AY2023" s="66">
        <f>_xll.qlIndexFixing($Z$5,AV2023,TRUE,Trigger)</f>
        <v>1.6179980544805597E-2</v>
      </c>
      <c r="AZ2023" s="66">
        <f>_xll.qlIndexFixing($BB$1,AV2023,TRUE,Trigger)</f>
        <v>1.6325260327923505E-2</v>
      </c>
      <c r="BA2023" s="188">
        <f t="shared" si="50"/>
        <v>-1.4527978311790894</v>
      </c>
    </row>
    <row r="2024" spans="47:53" ht="11.25" customHeight="1" x14ac:dyDescent="0.25">
      <c r="AU2024" s="30" t="s">
        <v>38</v>
      </c>
      <c r="AV2024" s="29">
        <f>_xll.qlInterestRateIndexFixingDate(IborIndex&amp;Tenor,AW2024,Trigger)</f>
        <v>53594</v>
      </c>
      <c r="AW2024" s="29">
        <f>_xll.qlCalendarAdvance(Calendar,AW2023,AU2024,"f",,Trigger)</f>
        <v>53596</v>
      </c>
      <c r="AX2024" s="29">
        <f>_xll.qlInterestRateIndexMaturity(IborIndex&amp;Tenor,AW2024,Trigger)</f>
        <v>53688</v>
      </c>
      <c r="AY2024" s="66">
        <f>_xll.qlIndexFixing($Z$5,AV2024,TRUE,Trigger)</f>
        <v>1.618451613538965E-2</v>
      </c>
      <c r="AZ2024" s="66">
        <f>_xll.qlIndexFixing($BB$1,AV2024,TRUE,Trigger)</f>
        <v>1.6329195717917959E-2</v>
      </c>
      <c r="BA2024" s="188">
        <f t="shared" si="50"/>
        <v>-1.4467958252830857</v>
      </c>
    </row>
    <row r="2025" spans="47:53" ht="11.25" customHeight="1" x14ac:dyDescent="0.25">
      <c r="AU2025" s="30" t="s">
        <v>38</v>
      </c>
      <c r="AV2025" s="29">
        <f>_xll.qlInterestRateIndexFixingDate(IborIndex&amp;Tenor,AW2025,Trigger)</f>
        <v>53601</v>
      </c>
      <c r="AW2025" s="29">
        <f>_xll.qlCalendarAdvance(Calendar,AW2024,AU2025,"f",,Trigger)</f>
        <v>53603</v>
      </c>
      <c r="AX2025" s="29">
        <f>_xll.qlInterestRateIndexMaturity(IborIndex&amp;Tenor,AW2025,Trigger)</f>
        <v>53695</v>
      </c>
      <c r="AY2025" s="66">
        <f>_xll.qlIndexFixing($Z$5,AV2025,TRUE,Trigger)</f>
        <v>1.618834588121186E-2</v>
      </c>
      <c r="AZ2025" s="66">
        <f>_xll.qlIndexFixing($BB$1,AV2025,TRUE,Trigger)</f>
        <v>1.6332494231283884E-2</v>
      </c>
      <c r="BA2025" s="188">
        <f t="shared" si="50"/>
        <v>-1.4414835007202365</v>
      </c>
    </row>
    <row r="2026" spans="47:53" ht="11.25" customHeight="1" x14ac:dyDescent="0.25">
      <c r="AU2026" s="30" t="s">
        <v>38</v>
      </c>
      <c r="AV2026" s="29">
        <f>_xll.qlInterestRateIndexFixingDate(IborIndex&amp;Tenor,AW2026,Trigger)</f>
        <v>53608</v>
      </c>
      <c r="AW2026" s="29">
        <f>_xll.qlCalendarAdvance(Calendar,AW2025,AU2026,"f",,Trigger)</f>
        <v>53610</v>
      </c>
      <c r="AX2026" s="29">
        <f>_xll.qlInterestRateIndexMaturity(IborIndex&amp;Tenor,AW2026,Trigger)</f>
        <v>53702</v>
      </c>
      <c r="AY2026" s="66">
        <f>_xll.qlIndexFixing($Z$5,AV2026,TRUE,Trigger)</f>
        <v>1.6192102952686662E-2</v>
      </c>
      <c r="AZ2026" s="66">
        <f>_xll.qlIndexFixing($BB$1,AV2026,TRUE,Trigger)</f>
        <v>1.6335759610084283E-2</v>
      </c>
      <c r="BA2026" s="188">
        <f t="shared" si="50"/>
        <v>-1.4365665739762141</v>
      </c>
    </row>
    <row r="2027" spans="47:53" ht="11.25" customHeight="1" x14ac:dyDescent="0.25">
      <c r="AU2027" s="30" t="s">
        <v>38</v>
      </c>
      <c r="AV2027" s="29">
        <f>_xll.qlInterestRateIndexFixingDate(IborIndex&amp;Tenor,AW2027,Trigger)</f>
        <v>53615</v>
      </c>
      <c r="AW2027" s="29">
        <f>_xll.qlCalendarAdvance(Calendar,AW2026,AU2027,"f",,Trigger)</f>
        <v>53617</v>
      </c>
      <c r="AX2027" s="29">
        <f>_xll.qlInterestRateIndexMaturity(IborIndex&amp;Tenor,AW2027,Trigger)</f>
        <v>53709</v>
      </c>
      <c r="AY2027" s="66">
        <f>_xll.qlIndexFixing($Z$5,AV2027,TRUE,Trigger)</f>
        <v>1.6195787158634806E-2</v>
      </c>
      <c r="AZ2027" s="66">
        <f>_xll.qlIndexFixing($BB$1,AV2027,TRUE,Trigger)</f>
        <v>1.6338991854234004E-2</v>
      </c>
      <c r="BA2027" s="188">
        <f t="shared" si="50"/>
        <v>-1.4320469559919724</v>
      </c>
    </row>
    <row r="2028" spans="47:53" ht="11.25" customHeight="1" x14ac:dyDescent="0.25">
      <c r="AU2028" s="30" t="s">
        <v>38</v>
      </c>
      <c r="AV2028" s="29">
        <f>_xll.qlInterestRateIndexFixingDate(IborIndex&amp;Tenor,AW2028,Trigger)</f>
        <v>53622</v>
      </c>
      <c r="AW2028" s="29">
        <f>_xll.qlCalendarAdvance(Calendar,AW2027,AU2028,"f",,Trigger)</f>
        <v>53624</v>
      </c>
      <c r="AX2028" s="29">
        <f>_xll.qlInterestRateIndexMaturity(IborIndex&amp;Tenor,AW2028,Trigger)</f>
        <v>53716</v>
      </c>
      <c r="AY2028" s="66">
        <f>_xll.qlIndexFixing($Z$5,AV2028,TRUE,Trigger)</f>
        <v>1.6199398307881391E-2</v>
      </c>
      <c r="AZ2028" s="66">
        <f>_xll.qlIndexFixing($BB$1,AV2028,TRUE,Trigger)</f>
        <v>1.6342190963652248E-2</v>
      </c>
      <c r="BA2028" s="188">
        <f t="shared" si="50"/>
        <v>-1.4279265577085698</v>
      </c>
    </row>
    <row r="2029" spans="47:53" ht="11.25" customHeight="1" x14ac:dyDescent="0.25">
      <c r="AU2029" s="30" t="s">
        <v>38</v>
      </c>
      <c r="AV2029" s="29">
        <f>_xll.qlInterestRateIndexFixingDate(IborIndex&amp;Tenor,AW2029,Trigger)</f>
        <v>53629</v>
      </c>
      <c r="AW2029" s="29">
        <f>_xll.qlCalendarAdvance(Calendar,AW2028,AU2029,"f",,Trigger)</f>
        <v>53631</v>
      </c>
      <c r="AX2029" s="29">
        <f>_xll.qlInterestRateIndexMaturity(IborIndex&amp;Tenor,AW2029,Trigger)</f>
        <v>53723</v>
      </c>
      <c r="AY2029" s="66">
        <f>_xll.qlIndexFixing($Z$5,AV2029,TRUE,Trigger)</f>
        <v>1.6202936209254993E-2</v>
      </c>
      <c r="AZ2029" s="66">
        <f>_xll.qlIndexFixing($BB$1,AV2029,TRUE,Trigger)</f>
        <v>1.6345356938258202E-2</v>
      </c>
      <c r="BA2029" s="188">
        <f t="shared" si="50"/>
        <v>-1.4242072900320923</v>
      </c>
    </row>
    <row r="2030" spans="47:53" ht="11.25" customHeight="1" x14ac:dyDescent="0.25">
      <c r="AU2030" s="30" t="s">
        <v>38</v>
      </c>
      <c r="AV2030" s="29">
        <f>_xll.qlInterestRateIndexFixingDate(IborIndex&amp;Tenor,AW2030,Trigger)</f>
        <v>53636</v>
      </c>
      <c r="AW2030" s="29">
        <f>_xll.qlCalendarAdvance(Calendar,AW2029,AU2030,"f",,Trigger)</f>
        <v>53638</v>
      </c>
      <c r="AX2030" s="29">
        <f>_xll.qlInterestRateIndexMaturity(IborIndex&amp;Tenor,AW2030,Trigger)</f>
        <v>53730</v>
      </c>
      <c r="AY2030" s="66">
        <f>_xll.qlIndexFixing($Z$5,AV2030,TRUE,Trigger)</f>
        <v>1.6206400671585922E-2</v>
      </c>
      <c r="AZ2030" s="66">
        <f>_xll.qlIndexFixing($BB$1,AV2030,TRUE,Trigger)</f>
        <v>1.6348489777970203E-2</v>
      </c>
      <c r="BA2030" s="188">
        <f t="shared" si="50"/>
        <v>-1.4208910638428134</v>
      </c>
    </row>
    <row r="2031" spans="47:53" ht="11.25" customHeight="1" x14ac:dyDescent="0.25">
      <c r="AU2031" s="30" t="s">
        <v>38</v>
      </c>
      <c r="AV2031" s="29">
        <f>_xll.qlInterestRateIndexFixingDate(IborIndex&amp;Tenor,AW2031,Trigger)</f>
        <v>53643</v>
      </c>
      <c r="AW2031" s="29">
        <f>_xll.qlCalendarAdvance(Calendar,AW2030,AU2031,"f",,Trigger)</f>
        <v>53645</v>
      </c>
      <c r="AX2031" s="29">
        <f>_xll.qlInterestRateIndexMaturity(IborIndex&amp;Tenor,AW2031,Trigger)</f>
        <v>53737</v>
      </c>
      <c r="AY2031" s="66">
        <f>_xll.qlIndexFixing($Z$5,AV2031,TRUE,Trigger)</f>
        <v>1.62097915037097E-2</v>
      </c>
      <c r="AZ2031" s="66">
        <f>_xll.qlIndexFixing($BB$1,AV2031,TRUE,Trigger)</f>
        <v>1.635158948271178E-2</v>
      </c>
      <c r="BA2031" s="188">
        <f t="shared" si="50"/>
        <v>-1.4179797900207984</v>
      </c>
    </row>
    <row r="2032" spans="47:53" ht="11.25" customHeight="1" x14ac:dyDescent="0.25">
      <c r="AU2032" s="30" t="s">
        <v>38</v>
      </c>
      <c r="AV2032" s="29">
        <f>_xll.qlInterestRateIndexFixingDate(IborIndex&amp;Tenor,AW2032,Trigger)</f>
        <v>53650</v>
      </c>
      <c r="AW2032" s="29">
        <f>_xll.qlCalendarAdvance(Calendar,AW2031,AU2032,"f",,Trigger)</f>
        <v>53652</v>
      </c>
      <c r="AX2032" s="29">
        <f>_xll.qlInterestRateIndexMaturity(IborIndex&amp;Tenor,AW2032,Trigger)</f>
        <v>53744</v>
      </c>
      <c r="AY2032" s="66">
        <f>_xll.qlIndexFixing($Z$5,AV2032,TRUE,Trigger)</f>
        <v>1.6213108514464464E-2</v>
      </c>
      <c r="AZ2032" s="66">
        <f>_xll.qlIndexFixing($BB$1,AV2032,TRUE,Trigger)</f>
        <v>1.6354656052402133E-2</v>
      </c>
      <c r="BA2032" s="188">
        <f t="shared" si="50"/>
        <v>-1.4154753793766892</v>
      </c>
    </row>
    <row r="2033" spans="47:53" ht="11.25" customHeight="1" x14ac:dyDescent="0.25">
      <c r="AU2033" s="30" t="s">
        <v>38</v>
      </c>
      <c r="AV2033" s="29">
        <f>_xll.qlInterestRateIndexFixingDate(IborIndex&amp;Tenor,AW2033,Trigger)</f>
        <v>53657</v>
      </c>
      <c r="AW2033" s="29">
        <f>_xll.qlCalendarAdvance(Calendar,AW2032,AU2033,"f",,Trigger)</f>
        <v>53659</v>
      </c>
      <c r="AX2033" s="29">
        <f>_xll.qlInterestRateIndexMaturity(IborIndex&amp;Tenor,AW2033,Trigger)</f>
        <v>53751</v>
      </c>
      <c r="AY2033" s="66">
        <f>_xll.qlIndexFixing($Z$5,AV2033,TRUE,Trigger)</f>
        <v>1.6216351512692684E-2</v>
      </c>
      <c r="AZ2033" s="66">
        <f>_xll.qlIndexFixing($BB$1,AV2033,TRUE,Trigger)</f>
        <v>1.6357689486963933E-2</v>
      </c>
      <c r="BA2033" s="188">
        <f t="shared" si="50"/>
        <v>-1.4133797427124881</v>
      </c>
    </row>
    <row r="2034" spans="47:53" ht="11.25" customHeight="1" x14ac:dyDescent="0.25">
      <c r="AU2034" s="30" t="s">
        <v>38</v>
      </c>
      <c r="AV2034" s="29">
        <f>_xll.qlInterestRateIndexFixingDate(IborIndex&amp;Tenor,AW2034,Trigger)</f>
        <v>53664</v>
      </c>
      <c r="AW2034" s="29">
        <f>_xll.qlCalendarAdvance(Calendar,AW2033,AU2034,"f",,Trigger)</f>
        <v>53666</v>
      </c>
      <c r="AX2034" s="29">
        <f>_xll.qlInterestRateIndexMaturity(IborIndex&amp;Tenor,AW2034,Trigger)</f>
        <v>53756</v>
      </c>
      <c r="AY2034" s="66">
        <f>_xll.qlIndexFixing($Z$5,AV2034,TRUE,Trigger)</f>
        <v>1.6218365501722509E-2</v>
      </c>
      <c r="AZ2034" s="66">
        <f>_xll.qlIndexFixing($BB$1,AV2034,TRUE,Trigger)</f>
        <v>1.6359531018179219E-2</v>
      </c>
      <c r="BA2034" s="188">
        <f t="shared" si="50"/>
        <v>-1.4116551645670938</v>
      </c>
    </row>
    <row r="2035" spans="47:53" ht="11.25" customHeight="1" x14ac:dyDescent="0.25">
      <c r="AU2035" s="30" t="s">
        <v>38</v>
      </c>
      <c r="AV2035" s="29">
        <f>_xll.qlInterestRateIndexFixingDate(IborIndex&amp;Tenor,AW2035,Trigger)</f>
        <v>53671</v>
      </c>
      <c r="AW2035" s="29">
        <f>_xll.qlCalendarAdvance(Calendar,AW2034,AU2035,"f",,Trigger)</f>
        <v>53673</v>
      </c>
      <c r="AX2035" s="29">
        <f>_xll.qlInterestRateIndexMaturity(IborIndex&amp;Tenor,AW2035,Trigger)</f>
        <v>53763</v>
      </c>
      <c r="AY2035" s="66">
        <f>_xll.qlIndexFixing($Z$5,AV2035,TRUE,Trigger)</f>
        <v>1.6221470320877174E-2</v>
      </c>
      <c r="AZ2035" s="66">
        <f>_xll.qlIndexFixing($BB$1,AV2035,TRUE,Trigger)</f>
        <v>1.6362502646315669E-2</v>
      </c>
      <c r="BA2035" s="188">
        <f t="shared" si="50"/>
        <v>-1.4103232543849487</v>
      </c>
    </row>
    <row r="2036" spans="47:53" ht="11.25" customHeight="1" x14ac:dyDescent="0.25">
      <c r="AU2036" s="30" t="s">
        <v>38</v>
      </c>
      <c r="AV2036" s="29">
        <f>_xll.qlInterestRateIndexFixingDate(IborIndex&amp;Tenor,AW2036,Trigger)</f>
        <v>53678</v>
      </c>
      <c r="AW2036" s="29">
        <f>_xll.qlCalendarAdvance(Calendar,AW2035,AU2036,"f",,Trigger)</f>
        <v>53680</v>
      </c>
      <c r="AX2036" s="29">
        <f>_xll.qlInterestRateIndexMaturity(IborIndex&amp;Tenor,AW2036,Trigger)</f>
        <v>53770</v>
      </c>
      <c r="AY2036" s="66">
        <f>_xll.qlIndexFixing($Z$5,AV2036,TRUE,Trigger)</f>
        <v>1.6224500588011281E-2</v>
      </c>
      <c r="AZ2036" s="66">
        <f>_xll.qlIndexFixing($BB$1,AV2036,TRUE,Trigger)</f>
        <v>1.6365441142061954E-2</v>
      </c>
      <c r="BA2036" s="188">
        <f t="shared" si="50"/>
        <v>-1.4094055405067252</v>
      </c>
    </row>
    <row r="2037" spans="47:53" ht="11.25" customHeight="1" x14ac:dyDescent="0.25">
      <c r="AU2037" s="30" t="s">
        <v>38</v>
      </c>
      <c r="AV2037" s="29">
        <f>_xll.qlInterestRateIndexFixingDate(IborIndex&amp;Tenor,AW2037,Trigger)</f>
        <v>53682</v>
      </c>
      <c r="AW2037" s="29">
        <f>_xll.qlCalendarAdvance(Calendar,AW2036,AU2037,"f",,Trigger)</f>
        <v>53688</v>
      </c>
      <c r="AX2037" s="29">
        <f>_xll.qlInterestRateIndexMaturity(IborIndex&amp;Tenor,AW2037,Trigger)</f>
        <v>53778</v>
      </c>
      <c r="AY2037" s="66">
        <f>_xll.qlIndexFixing($Z$5,AV2037,TRUE,Trigger)</f>
        <v>1.6227872217089434E-2</v>
      </c>
      <c r="AZ2037" s="66">
        <f>_xll.qlIndexFixing($BB$1,AV2037,TRUE,Trigger)</f>
        <v>1.636875885255229E-2</v>
      </c>
      <c r="BA2037" s="188">
        <f t="shared" si="50"/>
        <v>-1.4088663546285574</v>
      </c>
    </row>
    <row r="2038" spans="47:53" ht="11.25" customHeight="1" x14ac:dyDescent="0.25">
      <c r="AU2038" s="30" t="s">
        <v>38</v>
      </c>
      <c r="AV2038" s="29">
        <f>_xll.qlInterestRateIndexFixingDate(IborIndex&amp;Tenor,AW2038,Trigger)</f>
        <v>53692</v>
      </c>
      <c r="AW2038" s="29">
        <f>_xll.qlCalendarAdvance(Calendar,AW2037,AU2038,"f",,Trigger)</f>
        <v>53695</v>
      </c>
      <c r="AX2038" s="29">
        <f>_xll.qlInterestRateIndexMaturity(IborIndex&amp;Tenor,AW2038,Trigger)</f>
        <v>53785</v>
      </c>
      <c r="AY2038" s="66">
        <f>_xll.qlIndexFixing($Z$5,AV2038,TRUE,Trigger)</f>
        <v>1.6230742086320582E-2</v>
      </c>
      <c r="AZ2038" s="66">
        <f>_xll.qlIndexFixing($BB$1,AV2038,TRUE,Trigger)</f>
        <v>1.637162635008238E-2</v>
      </c>
      <c r="BA2038" s="188">
        <f t="shared" si="50"/>
        <v>-1.4088426376179797</v>
      </c>
    </row>
    <row r="2039" spans="47:53" ht="11.25" customHeight="1" x14ac:dyDescent="0.25">
      <c r="AU2039" s="30" t="s">
        <v>38</v>
      </c>
      <c r="AV2039" s="29">
        <f>_xll.qlInterestRateIndexFixingDate(IborIndex&amp;Tenor,AW2039,Trigger)</f>
        <v>53700</v>
      </c>
      <c r="AW2039" s="29">
        <f>_xll.qlCalendarAdvance(Calendar,AW2038,AU2039,"f",,Trigger)</f>
        <v>53702</v>
      </c>
      <c r="AX2039" s="29">
        <f>_xll.qlInterestRateIndexMaturity(IborIndex&amp;Tenor,AW2039,Trigger)</f>
        <v>53792</v>
      </c>
      <c r="AY2039" s="66">
        <f>_xll.qlIndexFixing($Z$5,AV2039,TRUE,Trigger)</f>
        <v>1.6233536802870319E-2</v>
      </c>
      <c r="AZ2039" s="66">
        <f>_xll.qlIndexFixing($BB$1,AV2039,TRUE,Trigger)</f>
        <v>1.6374460714999373E-2</v>
      </c>
      <c r="BA2039" s="188">
        <f t="shared" si="50"/>
        <v>-1.4092391212905397</v>
      </c>
    </row>
    <row r="2040" spans="47:53" ht="11.25" customHeight="1" x14ac:dyDescent="0.25">
      <c r="AU2040" s="30" t="s">
        <v>38</v>
      </c>
      <c r="AV2040" s="29">
        <f>_xll.qlInterestRateIndexFixingDate(IborIndex&amp;Tenor,AW2040,Trigger)</f>
        <v>53707</v>
      </c>
      <c r="AW2040" s="29">
        <f>_xll.qlCalendarAdvance(Calendar,AW2039,AU2040,"f",,Trigger)</f>
        <v>53709</v>
      </c>
      <c r="AX2040" s="29">
        <f>_xll.qlInterestRateIndexMaturity(IborIndex&amp;Tenor,AW2040,Trigger)</f>
        <v>53799</v>
      </c>
      <c r="AY2040" s="66">
        <f>_xll.qlIndexFixing($Z$5,AV2040,TRUE,Trigger)</f>
        <v>1.6236256175626629E-2</v>
      </c>
      <c r="AZ2040" s="66">
        <f>_xll.qlIndexFixing($BB$1,AV2040,TRUE,Trigger)</f>
        <v>1.6377261947232213E-2</v>
      </c>
      <c r="BA2040" s="188">
        <f t="shared" si="50"/>
        <v>-1.4100577160558458</v>
      </c>
    </row>
    <row r="2041" spans="47:53" ht="11.25" customHeight="1" x14ac:dyDescent="0.25">
      <c r="AU2041" s="30" t="s">
        <v>38</v>
      </c>
      <c r="AV2041" s="29">
        <f>_xll.qlInterestRateIndexFixingDate(IborIndex&amp;Tenor,AW2041,Trigger)</f>
        <v>53714</v>
      </c>
      <c r="AW2041" s="29">
        <f>_xll.qlCalendarAdvance(Calendar,AW2040,AU2041,"f",,Trigger)</f>
        <v>53716</v>
      </c>
      <c r="AX2041" s="29">
        <f>_xll.qlInterestRateIndexMaturity(IborIndex&amp;Tenor,AW2041,Trigger)</f>
        <v>53806</v>
      </c>
      <c r="AY2041" s="66">
        <f>_xll.qlIndexFixing($Z$5,AV2041,TRUE,Trigger)</f>
        <v>1.6238900013481938E-2</v>
      </c>
      <c r="AZ2041" s="66">
        <f>_xll.qlIndexFixing($BB$1,AV2041,TRUE,Trigger)</f>
        <v>1.6380030046713401E-2</v>
      </c>
      <c r="BA2041" s="188">
        <f t="shared" si="50"/>
        <v>-1.4113003323146245</v>
      </c>
    </row>
    <row r="2042" spans="47:53" ht="11.25" customHeight="1" x14ac:dyDescent="0.25">
      <c r="AU2042" s="30" t="s">
        <v>38</v>
      </c>
      <c r="AV2042" s="29">
        <f>_xll.qlInterestRateIndexFixingDate(IborIndex&amp;Tenor,AW2042,Trigger)</f>
        <v>53721</v>
      </c>
      <c r="AW2042" s="29">
        <f>_xll.qlCalendarAdvance(Calendar,AW2041,AU2042,"f",,Trigger)</f>
        <v>53723</v>
      </c>
      <c r="AX2042" s="29">
        <f>_xll.qlInterestRateIndexMaturity(IborIndex&amp;Tenor,AW2042,Trigger)</f>
        <v>53812</v>
      </c>
      <c r="AY2042" s="66">
        <f>_xll.qlIndexFixing($Z$5,AV2042,TRUE,Trigger)</f>
        <v>1.6240932897265106E-2</v>
      </c>
      <c r="AZ2042" s="66">
        <f>_xll.qlIndexFixing($BB$1,AV2042,TRUE,Trigger)</f>
        <v>1.6382203552158876E-2</v>
      </c>
      <c r="BA2042" s="188">
        <f t="shared" si="50"/>
        <v>-1.4127065489377006</v>
      </c>
    </row>
    <row r="2043" spans="47:53" ht="11.25" customHeight="1" x14ac:dyDescent="0.25">
      <c r="AU2043" s="30" t="s">
        <v>38</v>
      </c>
      <c r="AV2043" s="29">
        <f>_xll.qlInterestRateIndexFixingDate(IborIndex&amp;Tenor,AW2043,Trigger)</f>
        <v>53728</v>
      </c>
      <c r="AW2043" s="29">
        <f>_xll.qlCalendarAdvance(Calendar,AW2042,AU2043,"f",,Trigger)</f>
        <v>53730</v>
      </c>
      <c r="AX2043" s="29">
        <f>_xll.qlInterestRateIndexMaturity(IborIndex&amp;Tenor,AW2043,Trigger)</f>
        <v>53819</v>
      </c>
      <c r="AY2043" s="66">
        <f>_xll.qlIndexFixing($Z$5,AV2043,TRUE,Trigger)</f>
        <v>1.6243430437610427E-2</v>
      </c>
      <c r="AZ2043" s="66">
        <f>_xll.qlIndexFixing($BB$1,AV2043,TRUE,Trigger)</f>
        <v>1.6384907629755321E-2</v>
      </c>
      <c r="BA2043" s="188">
        <f t="shared" si="50"/>
        <v>-1.4147719214489471</v>
      </c>
    </row>
    <row r="2044" spans="47:53" ht="11.25" customHeight="1" x14ac:dyDescent="0.25">
      <c r="AU2044" s="30" t="s">
        <v>38</v>
      </c>
      <c r="AV2044" s="29">
        <f>_xll.qlInterestRateIndexFixingDate(IborIndex&amp;Tenor,AW2044,Trigger)</f>
        <v>53735</v>
      </c>
      <c r="AW2044" s="29">
        <f>_xll.qlCalendarAdvance(Calendar,AW2043,AU2044,"f",,Trigger)</f>
        <v>53737</v>
      </c>
      <c r="AX2044" s="29">
        <f>_xll.qlInterestRateIndexMaturity(IborIndex&amp;Tenor,AW2044,Trigger)</f>
        <v>53826</v>
      </c>
      <c r="AY2044" s="66">
        <f>_xll.qlIndexFixing($Z$5,AV2044,TRUE,Trigger)</f>
        <v>1.6245851886810679E-2</v>
      </c>
      <c r="AZ2044" s="66">
        <f>_xll.qlIndexFixing($BB$1,AV2044,TRUE,Trigger)</f>
        <v>1.6387578575882064E-2</v>
      </c>
      <c r="BA2044" s="188">
        <f t="shared" si="50"/>
        <v>-1.4172668907138504</v>
      </c>
    </row>
    <row r="2045" spans="47:53" ht="11.25" customHeight="1" x14ac:dyDescent="0.25">
      <c r="AU2045" s="30" t="s">
        <v>38</v>
      </c>
      <c r="AV2045" s="29">
        <f>_xll.qlInterestRateIndexFixingDate(IborIndex&amp;Tenor,AW2045,Trigger)</f>
        <v>53742</v>
      </c>
      <c r="AW2045" s="29">
        <f>_xll.qlCalendarAdvance(Calendar,AW2044,AU2045,"f",,Trigger)</f>
        <v>53744</v>
      </c>
      <c r="AX2045" s="29">
        <f>_xll.qlInterestRateIndexMaturity(IborIndex&amp;Tenor,AW2045,Trigger)</f>
        <v>53833</v>
      </c>
      <c r="AY2045" s="66">
        <f>_xll.qlIndexFixing($Z$5,AV2045,TRUE,Trigger)</f>
        <v>1.6248197053783657E-2</v>
      </c>
      <c r="AZ2045" s="66">
        <f>_xll.qlIndexFixing($BB$1,AV2045,TRUE,Trigger)</f>
        <v>1.6390216390478031E-2</v>
      </c>
      <c r="BA2045" s="188">
        <f t="shared" si="50"/>
        <v>-1.4201933669437394</v>
      </c>
    </row>
    <row r="2046" spans="47:53" ht="11.25" customHeight="1" x14ac:dyDescent="0.25">
      <c r="AU2046" s="30" t="s">
        <v>38</v>
      </c>
      <c r="AV2046" s="29">
        <f>_xll.qlInterestRateIndexFixingDate(IborIndex&amp;Tenor,AW2046,Trigger)</f>
        <v>53749</v>
      </c>
      <c r="AW2046" s="29">
        <f>_xll.qlCalendarAdvance(Calendar,AW2045,AU2046,"f",,Trigger)</f>
        <v>53751</v>
      </c>
      <c r="AX2046" s="29">
        <f>_xll.qlInterestRateIndexMaturity(IborIndex&amp;Tenor,AW2046,Trigger)</f>
        <v>53843</v>
      </c>
      <c r="AY2046" s="66">
        <f>_xll.qlIndexFixing($Z$5,AV2046,TRUE,Trigger)</f>
        <v>1.6252005472372971E-2</v>
      </c>
      <c r="AZ2046" s="66">
        <f>_xll.qlIndexFixing($BB$1,AV2046,TRUE,Trigger)</f>
        <v>1.6394477911045775E-2</v>
      </c>
      <c r="BA2046" s="188">
        <f t="shared" si="50"/>
        <v>-1.4247243867280406</v>
      </c>
    </row>
    <row r="2047" spans="47:53" ht="11.25" customHeight="1" x14ac:dyDescent="0.25">
      <c r="AU2047" s="30" t="s">
        <v>38</v>
      </c>
      <c r="AV2047" s="29">
        <f>_xll.qlInterestRateIndexFixingDate(IborIndex&amp;Tenor,AW2047,Trigger)</f>
        <v>53756</v>
      </c>
      <c r="AW2047" s="29">
        <f>_xll.qlCalendarAdvance(Calendar,AW2046,AU2047,"f",,Trigger)</f>
        <v>53758</v>
      </c>
      <c r="AX2047" s="29">
        <f>_xll.qlInterestRateIndexMaturity(IborIndex&amp;Tenor,AW2047,Trigger)</f>
        <v>53850</v>
      </c>
      <c r="AY2047" s="66">
        <f>_xll.qlIndexFixing($Z$5,AV2047,TRUE,Trigger)</f>
        <v>1.6254181254594321E-2</v>
      </c>
      <c r="AZ2047" s="66">
        <f>_xll.qlIndexFixing($BB$1,AV2047,TRUE,Trigger)</f>
        <v>1.6397042712402287E-2</v>
      </c>
      <c r="BA2047" s="188">
        <f t="shared" si="50"/>
        <v>-1.4286145780796622</v>
      </c>
    </row>
    <row r="2048" spans="47:53" ht="11.25" customHeight="1" x14ac:dyDescent="0.25">
      <c r="AU2048" s="30" t="s">
        <v>38</v>
      </c>
      <c r="AV2048" s="29">
        <f>_xll.qlInterestRateIndexFixingDate(IborIndex&amp;Tenor,AW2048,Trigger)</f>
        <v>53763</v>
      </c>
      <c r="AW2048" s="29">
        <f>_xll.qlCalendarAdvance(Calendar,AW2047,AU2048,"f",,Trigger)</f>
        <v>53765</v>
      </c>
      <c r="AX2048" s="29">
        <f>_xll.qlInterestRateIndexMaturity(IborIndex&amp;Tenor,AW2048,Trigger)</f>
        <v>53857</v>
      </c>
      <c r="AY2048" s="66">
        <f>_xll.qlIndexFixing($Z$5,AV2048,TRUE,Trigger)</f>
        <v>1.6256280130065137E-2</v>
      </c>
      <c r="AZ2048" s="66">
        <f>_xll.qlIndexFixing($BB$1,AV2048,TRUE,Trigger)</f>
        <v>1.6399574377558061E-2</v>
      </c>
      <c r="BA2048" s="188">
        <f t="shared" si="50"/>
        <v>-1.4329424749292414</v>
      </c>
    </row>
    <row r="2049" spans="47:53" ht="11.25" customHeight="1" x14ac:dyDescent="0.25">
      <c r="AU2049" s="30" t="s">
        <v>38</v>
      </c>
      <c r="AV2049" s="29">
        <f>_xll.qlInterestRateIndexFixingDate(IborIndex&amp;Tenor,AW2049,Trigger)</f>
        <v>53770</v>
      </c>
      <c r="AW2049" s="29">
        <f>_xll.qlCalendarAdvance(Calendar,AW2048,AU2049,"f",,Trigger)</f>
        <v>53772</v>
      </c>
      <c r="AX2049" s="29">
        <f>_xll.qlInterestRateIndexMaturity(IborIndex&amp;Tenor,AW2049,Trigger)</f>
        <v>53864</v>
      </c>
      <c r="AY2049" s="66">
        <f>_xll.qlIndexFixing($Z$5,AV2049,TRUE,Trigger)</f>
        <v>1.6258301907686106E-2</v>
      </c>
      <c r="AZ2049" s="66">
        <f>_xll.qlIndexFixing($BB$1,AV2049,TRUE,Trigger)</f>
        <v>1.640207290645054E-2</v>
      </c>
      <c r="BA2049" s="188">
        <f t="shared" si="50"/>
        <v>-1.4377099876443367</v>
      </c>
    </row>
    <row r="2050" spans="47:53" ht="11.25" customHeight="1" x14ac:dyDescent="0.25">
      <c r="AU2050" s="30" t="s">
        <v>38</v>
      </c>
      <c r="AV2050" s="29">
        <f>_xll.qlInterestRateIndexFixingDate(IborIndex&amp;Tenor,AW2050,Trigger)</f>
        <v>53777</v>
      </c>
      <c r="AW2050" s="29">
        <f>_xll.qlCalendarAdvance(Calendar,AW2049,AU2050,"f",,Trigger)</f>
        <v>53779</v>
      </c>
      <c r="AX2050" s="29">
        <f>_xll.qlInterestRateIndexMaturity(IborIndex&amp;Tenor,AW2050,Trigger)</f>
        <v>53871</v>
      </c>
      <c r="AY2050" s="66">
        <f>_xll.qlIndexFixing($Z$5,AV2050,TRUE,Trigger)</f>
        <v>1.6260246396364877E-2</v>
      </c>
      <c r="AZ2050" s="66">
        <f>_xll.qlIndexFixing($BB$1,AV2050,TRUE,Trigger)</f>
        <v>1.6404538299014552E-2</v>
      </c>
      <c r="BA2050" s="188">
        <f t="shared" si="50"/>
        <v>-1.44291902649675</v>
      </c>
    </row>
    <row r="2051" spans="47:53" ht="11.25" customHeight="1" x14ac:dyDescent="0.25">
      <c r="AU2051" s="30" t="s">
        <v>38</v>
      </c>
      <c r="AV2051" s="29">
        <f>_xll.qlInterestRateIndexFixingDate(IborIndex&amp;Tenor,AW2051,Trigger)</f>
        <v>53784</v>
      </c>
      <c r="AW2051" s="29">
        <f>_xll.qlCalendarAdvance(Calendar,AW2050,AU2051,"f",,Trigger)</f>
        <v>53786</v>
      </c>
      <c r="AX2051" s="29">
        <f>_xll.qlInterestRateIndexMaturity(IborIndex&amp;Tenor,AW2051,Trigger)</f>
        <v>53877</v>
      </c>
      <c r="AY2051" s="66">
        <f>_xll.qlIndexFixing($Z$5,AV2051,TRUE,Trigger)</f>
        <v>1.6261627923570336E-2</v>
      </c>
      <c r="AZ2051" s="66">
        <f>_xll.qlIndexFixing($BB$1,AV2051,TRUE,Trigger)</f>
        <v>1.640642973973783E-2</v>
      </c>
      <c r="BA2051" s="188">
        <f t="shared" ref="BA2051:BA2114" si="51">(AY2051-AZ2051)*10000</f>
        <v>-1.4480181616749466</v>
      </c>
    </row>
    <row r="2052" spans="47:53" ht="11.25" customHeight="1" x14ac:dyDescent="0.25">
      <c r="AU2052" s="30" t="s">
        <v>38</v>
      </c>
      <c r="AV2052" s="29">
        <f>_xll.qlInterestRateIndexFixingDate(IborIndex&amp;Tenor,AW2052,Trigger)</f>
        <v>53791</v>
      </c>
      <c r="AW2052" s="29">
        <f>_xll.qlCalendarAdvance(Calendar,AW2051,AU2052,"f",,Trigger)</f>
        <v>53793</v>
      </c>
      <c r="AX2052" s="29">
        <f>_xll.qlInterestRateIndexMaturity(IborIndex&amp;Tenor,AW2052,Trigger)</f>
        <v>53884</v>
      </c>
      <c r="AY2052" s="66">
        <f>_xll.qlIndexFixing($Z$5,AV2052,TRUE,Trigger)</f>
        <v>1.6263422764188445E-2</v>
      </c>
      <c r="AZ2052" s="66">
        <f>_xll.qlIndexFixing($BB$1,AV2052,TRUE,Trigger)</f>
        <v>1.6408831117132788E-2</v>
      </c>
      <c r="BA2052" s="188">
        <f t="shared" si="51"/>
        <v>-1.4540835294434353</v>
      </c>
    </row>
    <row r="2053" spans="47:53" ht="11.25" customHeight="1" x14ac:dyDescent="0.25">
      <c r="AU2053" s="30" t="s">
        <v>38</v>
      </c>
      <c r="AV2053" s="29">
        <f>_xll.qlInterestRateIndexFixingDate(IborIndex&amp;Tenor,AW2053,Trigger)</f>
        <v>53798</v>
      </c>
      <c r="AW2053" s="29">
        <f>_xll.qlCalendarAdvance(Calendar,AW2052,AU2053,"f",,Trigger)</f>
        <v>53800</v>
      </c>
      <c r="AX2053" s="29">
        <f>_xll.qlInterestRateIndexMaturity(IborIndex&amp;Tenor,AW2053,Trigger)</f>
        <v>53891</v>
      </c>
      <c r="AY2053" s="66">
        <f>_xll.qlIndexFixing($Z$5,AV2053,TRUE,Trigger)</f>
        <v>1.6265139759763611E-2</v>
      </c>
      <c r="AZ2053" s="66">
        <f>_xll.qlIndexFixing($BB$1,AV2053,TRUE,Trigger)</f>
        <v>1.6411199359510374E-2</v>
      </c>
      <c r="BA2053" s="188">
        <f t="shared" si="51"/>
        <v>-1.4605959974676312</v>
      </c>
    </row>
    <row r="2054" spans="47:53" ht="11.25" customHeight="1" x14ac:dyDescent="0.25">
      <c r="AU2054" s="30" t="s">
        <v>38</v>
      </c>
      <c r="AV2054" s="29">
        <f>_xll.qlInterestRateIndexFixingDate(IborIndex&amp;Tenor,AW2054,Trigger)</f>
        <v>53805</v>
      </c>
      <c r="AW2054" s="29">
        <f>_xll.qlCalendarAdvance(Calendar,AW2053,AU2054,"f",,Trigger)</f>
        <v>53807</v>
      </c>
      <c r="AX2054" s="29">
        <f>_xll.qlInterestRateIndexMaturity(IborIndex&amp;Tenor,AW2054,Trigger)</f>
        <v>53898</v>
      </c>
      <c r="AY2054" s="66">
        <f>_xll.qlIndexFixing($Z$5,AV2054,TRUE,Trigger)</f>
        <v>1.6266778719226702E-2</v>
      </c>
      <c r="AZ2054" s="66">
        <f>_xll.qlIndexFixing($BB$1,AV2054,TRUE,Trigger)</f>
        <v>1.641353446681262E-2</v>
      </c>
      <c r="BA2054" s="188">
        <f t="shared" si="51"/>
        <v>-1.4675574758591867</v>
      </c>
    </row>
    <row r="2055" spans="47:53" ht="11.25" customHeight="1" x14ac:dyDescent="0.25">
      <c r="AU2055" s="30" t="s">
        <v>38</v>
      </c>
      <c r="AV2055" s="29">
        <f>_xll.qlInterestRateIndexFixingDate(IborIndex&amp;Tenor,AW2055,Trigger)</f>
        <v>53811</v>
      </c>
      <c r="AW2055" s="29">
        <f>_xll.qlCalendarAdvance(Calendar,AW2054,AU2055,"f",,Trigger)</f>
        <v>53814</v>
      </c>
      <c r="AX2055" s="29">
        <f>_xll.qlInterestRateIndexMaturity(IborIndex&amp;Tenor,AW2055,Trigger)</f>
        <v>53906</v>
      </c>
      <c r="AY2055" s="66">
        <f>_xll.qlIndexFixing($Z$5,AV2055,TRUE,Trigger)</f>
        <v>1.6268802817706766E-2</v>
      </c>
      <c r="AZ2055" s="66">
        <f>_xll.qlIndexFixing($BB$1,AV2055,TRUE,Trigger)</f>
        <v>1.6416368214769366E-2</v>
      </c>
      <c r="BA2055" s="188">
        <f t="shared" si="51"/>
        <v>-1.4756539706260035</v>
      </c>
    </row>
    <row r="2056" spans="47:53" ht="11.25" customHeight="1" x14ac:dyDescent="0.25">
      <c r="AU2056" s="30" t="s">
        <v>38</v>
      </c>
      <c r="AV2056" s="29">
        <f>_xll.qlInterestRateIndexFixingDate(IborIndex&amp;Tenor,AW2056,Trigger)</f>
        <v>53819</v>
      </c>
      <c r="AW2056" s="29">
        <f>_xll.qlCalendarAdvance(Calendar,AW2055,AU2056,"f",,Trigger)</f>
        <v>53821</v>
      </c>
      <c r="AX2056" s="29">
        <f>_xll.qlInterestRateIndexMaturity(IborIndex&amp;Tenor,AW2056,Trigger)</f>
        <v>53913</v>
      </c>
      <c r="AY2056" s="66">
        <f>_xll.qlIndexFixing($Z$5,AV2056,TRUE,Trigger)</f>
        <v>1.6270279560035187E-2</v>
      </c>
      <c r="AZ2056" s="66">
        <f>_xll.qlIndexFixing($BB$1,AV2056,TRUE,Trigger)</f>
        <v>1.6418634788087964E-2</v>
      </c>
      <c r="BA2056" s="188">
        <f t="shared" si="51"/>
        <v>-1.4835522805277737</v>
      </c>
    </row>
    <row r="2057" spans="47:53" ht="11.25" customHeight="1" x14ac:dyDescent="0.25">
      <c r="AU2057" s="30" t="s">
        <v>38</v>
      </c>
      <c r="AV2057" s="29">
        <f>_xll.qlInterestRateIndexFixingDate(IborIndex&amp;Tenor,AW2057,Trigger)</f>
        <v>53826</v>
      </c>
      <c r="AW2057" s="29">
        <f>_xll.qlCalendarAdvance(Calendar,AW2056,AU2057,"f",,Trigger)</f>
        <v>53828</v>
      </c>
      <c r="AX2057" s="29">
        <f>_xll.qlInterestRateIndexMaturity(IborIndex&amp;Tenor,AW2057,Trigger)</f>
        <v>53920</v>
      </c>
      <c r="AY2057" s="66">
        <f>_xll.qlIndexFixing($Z$5,AV2057,TRUE,Trigger)</f>
        <v>1.6271677675897402E-2</v>
      </c>
      <c r="AZ2057" s="66">
        <f>_xll.qlIndexFixing($BB$1,AV2057,TRUE,Trigger)</f>
        <v>1.6420868224661041E-2</v>
      </c>
      <c r="BA2057" s="188">
        <f t="shared" si="51"/>
        <v>-1.4919054876363913</v>
      </c>
    </row>
    <row r="2058" spans="47:53" ht="11.25" customHeight="1" x14ac:dyDescent="0.25">
      <c r="AU2058" s="30" t="s">
        <v>38</v>
      </c>
      <c r="AV2058" s="29">
        <f>_xll.qlInterestRateIndexFixingDate(IborIndex&amp;Tenor,AW2058,Trigger)</f>
        <v>53833</v>
      </c>
      <c r="AW2058" s="29">
        <f>_xll.qlCalendarAdvance(Calendar,AW2057,AU2058,"f",,Trigger)</f>
        <v>53835</v>
      </c>
      <c r="AX2058" s="29">
        <f>_xll.qlInterestRateIndexMaturity(IborIndex&amp;Tenor,AW2058,Trigger)</f>
        <v>53927</v>
      </c>
      <c r="AY2058" s="66">
        <f>_xll.qlIndexFixing($Z$5,AV2058,TRUE,Trigger)</f>
        <v>1.6272996974232328E-2</v>
      </c>
      <c r="AZ2058" s="66">
        <f>_xll.qlIndexFixing($BB$1,AV2058,TRUE,Trigger)</f>
        <v>1.642306852443038E-2</v>
      </c>
      <c r="BA2058" s="188">
        <f t="shared" si="51"/>
        <v>-1.5007155019805194</v>
      </c>
    </row>
    <row r="2059" spans="47:53" ht="11.25" customHeight="1" x14ac:dyDescent="0.25">
      <c r="AU2059" s="30" t="s">
        <v>38</v>
      </c>
      <c r="AV2059" s="29">
        <f>_xll.qlInterestRateIndexFixingDate(IborIndex&amp;Tenor,AW2059,Trigger)</f>
        <v>53840</v>
      </c>
      <c r="AW2059" s="29">
        <f>_xll.qlCalendarAdvance(Calendar,AW2058,AU2059,"f",,Trigger)</f>
        <v>53842</v>
      </c>
      <c r="AX2059" s="29">
        <f>_xll.qlInterestRateIndexMaturity(IborIndex&amp;Tenor,AW2059,Trigger)</f>
        <v>53934</v>
      </c>
      <c r="AY2059" s="66">
        <f>_xll.qlIndexFixing($Z$5,AV2059,TRUE,Trigger)</f>
        <v>1.6274237263987575E-2</v>
      </c>
      <c r="AZ2059" s="66">
        <f>_xll.qlIndexFixing($BB$1,AV2059,TRUE,Trigger)</f>
        <v>1.6425235687338641E-2</v>
      </c>
      <c r="BA2059" s="188">
        <f t="shared" si="51"/>
        <v>-1.5099842335106541</v>
      </c>
    </row>
    <row r="2060" spans="47:53" ht="11.25" customHeight="1" x14ac:dyDescent="0.25">
      <c r="AU2060" s="30" t="s">
        <v>38</v>
      </c>
      <c r="AV2060" s="29">
        <f>_xll.qlInterestRateIndexFixingDate(IborIndex&amp;Tenor,AW2060,Trigger)</f>
        <v>53847</v>
      </c>
      <c r="AW2060" s="29">
        <f>_xll.qlCalendarAdvance(Calendar,AW2059,AU2060,"f",,Trigger)</f>
        <v>53849</v>
      </c>
      <c r="AX2060" s="29">
        <f>_xll.qlInterestRateIndexMaturity(IborIndex&amp;Tenor,AW2060,Trigger)</f>
        <v>53941</v>
      </c>
      <c r="AY2060" s="66">
        <f>_xll.qlIndexFixing($Z$5,AV2060,TRUE,Trigger)</f>
        <v>1.6275431705931188E-2</v>
      </c>
      <c r="AZ2060" s="66">
        <f>_xll.qlIndexFixing($BB$1,AV2060,TRUE,Trigger)</f>
        <v>1.6427369713335423E-2</v>
      </c>
      <c r="BA2060" s="188">
        <f t="shared" si="51"/>
        <v>-1.5193800740423424</v>
      </c>
    </row>
    <row r="2061" spans="47:53" ht="11.25" customHeight="1" x14ac:dyDescent="0.25">
      <c r="AU2061" s="30" t="s">
        <v>38</v>
      </c>
      <c r="AV2061" s="29">
        <f>_xll.qlInterestRateIndexFixingDate(IborIndex&amp;Tenor,AW2061,Trigger)</f>
        <v>53854</v>
      </c>
      <c r="AW2061" s="29">
        <f>_xll.qlCalendarAdvance(Calendar,AW2060,AU2061,"f",,Trigger)</f>
        <v>53856</v>
      </c>
      <c r="AX2061" s="29">
        <f>_xll.qlInterestRateIndexMaturity(IborIndex&amp;Tenor,AW2061,Trigger)</f>
        <v>53948</v>
      </c>
      <c r="AY2061" s="66">
        <f>_xll.qlIndexFixing($Z$5,AV2061,TRUE,Trigger)</f>
        <v>1.6276732670122345E-2</v>
      </c>
      <c r="AZ2061" s="66">
        <f>_xll.qlIndexFixing($BB$1,AV2061,TRUE,Trigger)</f>
        <v>1.6429470602365125E-2</v>
      </c>
      <c r="BA2061" s="188">
        <f t="shared" si="51"/>
        <v>-1.5273793224277952</v>
      </c>
    </row>
    <row r="2062" spans="47:53" ht="11.25" customHeight="1" x14ac:dyDescent="0.25">
      <c r="AU2062" s="30" t="s">
        <v>38</v>
      </c>
      <c r="AV2062" s="29">
        <f>_xll.qlInterestRateIndexFixingDate(IborIndex&amp;Tenor,AW2062,Trigger)</f>
        <v>53861</v>
      </c>
      <c r="AW2062" s="29">
        <f>_xll.qlCalendarAdvance(Calendar,AW2061,AU2062,"f",,Trigger)</f>
        <v>53863</v>
      </c>
      <c r="AX2062" s="29">
        <f>_xll.qlInterestRateIndexMaturity(IborIndex&amp;Tenor,AW2062,Trigger)</f>
        <v>53955</v>
      </c>
      <c r="AY2062" s="66">
        <f>_xll.qlIndexFixing($Z$5,AV2062,TRUE,Trigger)</f>
        <v>1.6278159653413875E-2</v>
      </c>
      <c r="AZ2062" s="66">
        <f>_xll.qlIndexFixing($BB$1,AV2062,TRUE,Trigger)</f>
        <v>1.6431538354372135E-2</v>
      </c>
      <c r="BA2062" s="188">
        <f t="shared" si="51"/>
        <v>-1.5337870095825934</v>
      </c>
    </row>
    <row r="2063" spans="47:53" ht="11.25" customHeight="1" x14ac:dyDescent="0.25">
      <c r="AU2063" s="30" t="s">
        <v>38</v>
      </c>
      <c r="AV2063" s="29">
        <f>_xll.qlInterestRateIndexFixingDate(IborIndex&amp;Tenor,AW2063,Trigger)</f>
        <v>53868</v>
      </c>
      <c r="AW2063" s="29">
        <f>_xll.qlCalendarAdvance(Calendar,AW2062,AU2063,"f",,Trigger)</f>
        <v>53870</v>
      </c>
      <c r="AX2063" s="29">
        <f>_xll.qlInterestRateIndexMaturity(IborIndex&amp;Tenor,AW2063,Trigger)</f>
        <v>53962</v>
      </c>
      <c r="AY2063" s="66">
        <f>_xll.qlIndexFixing($Z$5,AV2063,TRUE,Trigger)</f>
        <v>1.6279713422923454E-2</v>
      </c>
      <c r="AZ2063" s="66">
        <f>_xll.qlIndexFixing($BB$1,AV2063,TRUE,Trigger)</f>
        <v>1.6433572969308665E-2</v>
      </c>
      <c r="BA2063" s="188">
        <f t="shared" si="51"/>
        <v>-1.5385954638521062</v>
      </c>
    </row>
    <row r="2064" spans="47:53" ht="11.25" customHeight="1" x14ac:dyDescent="0.25">
      <c r="AU2064" s="30" t="s">
        <v>38</v>
      </c>
      <c r="AV2064" s="29">
        <f>_xll.qlInterestRateIndexFixingDate(IborIndex&amp;Tenor,AW2064,Trigger)</f>
        <v>53875</v>
      </c>
      <c r="AW2064" s="29">
        <f>_xll.qlCalendarAdvance(Calendar,AW2063,AU2064,"f",,Trigger)</f>
        <v>53877</v>
      </c>
      <c r="AX2064" s="29">
        <f>_xll.qlInterestRateIndexMaturity(IborIndex&amp;Tenor,AW2064,Trigger)</f>
        <v>53969</v>
      </c>
      <c r="AY2064" s="66">
        <f>_xll.qlIndexFixing($Z$5,AV2064,TRUE,Trigger)</f>
        <v>1.6281394747188482E-2</v>
      </c>
      <c r="AZ2064" s="66">
        <f>_xll.qlIndexFixing($BB$1,AV2064,TRUE,Trigger)</f>
        <v>1.6435574447119107E-2</v>
      </c>
      <c r="BA2064" s="188">
        <f t="shared" si="51"/>
        <v>-1.5417969993062468</v>
      </c>
    </row>
    <row r="2065" spans="47:53" ht="11.25" customHeight="1" x14ac:dyDescent="0.25">
      <c r="AU2065" s="30" t="s">
        <v>38</v>
      </c>
      <c r="AV2065" s="29">
        <f>_xll.qlInterestRateIndexFixingDate(IborIndex&amp;Tenor,AW2065,Trigger)</f>
        <v>53882</v>
      </c>
      <c r="AW2065" s="29">
        <f>_xll.qlCalendarAdvance(Calendar,AW2064,AU2065,"f",,Trigger)</f>
        <v>53884</v>
      </c>
      <c r="AX2065" s="29">
        <f>_xll.qlInterestRateIndexMaturity(IborIndex&amp;Tenor,AW2065,Trigger)</f>
        <v>53976</v>
      </c>
      <c r="AY2065" s="66">
        <f>_xll.qlIndexFixing($Z$5,AV2065,TRUE,Trigger)</f>
        <v>1.6283204396179141E-2</v>
      </c>
      <c r="AZ2065" s="66">
        <f>_xll.qlIndexFixing($BB$1,AV2065,TRUE,Trigger)</f>
        <v>1.6437542787754809E-2</v>
      </c>
      <c r="BA2065" s="188">
        <f t="shared" si="51"/>
        <v>-1.5433839157566811</v>
      </c>
    </row>
    <row r="2066" spans="47:53" ht="11.25" customHeight="1" x14ac:dyDescent="0.25">
      <c r="AU2066" s="30" t="s">
        <v>38</v>
      </c>
      <c r="AV2066" s="29">
        <f>_xll.qlInterestRateIndexFixingDate(IborIndex&amp;Tenor,AW2066,Trigger)</f>
        <v>53889</v>
      </c>
      <c r="AW2066" s="29">
        <f>_xll.qlCalendarAdvance(Calendar,AW2065,AU2066,"f",,Trigger)</f>
        <v>53891</v>
      </c>
      <c r="AX2066" s="29">
        <f>_xll.qlInterestRateIndexMaturity(IborIndex&amp;Tenor,AW2066,Trigger)</f>
        <v>53983</v>
      </c>
      <c r="AY2066" s="66">
        <f>_xll.qlIndexFixing($Z$5,AV2066,TRUE,Trigger)</f>
        <v>1.6285143141280125E-2</v>
      </c>
      <c r="AZ2066" s="66">
        <f>_xll.qlIndexFixing($BB$1,AV2066,TRUE,Trigger)</f>
        <v>1.6439477991165369E-2</v>
      </c>
      <c r="BA2066" s="188">
        <f t="shared" si="51"/>
        <v>-1.5433484988524455</v>
      </c>
    </row>
    <row r="2067" spans="47:53" ht="11.25" customHeight="1" x14ac:dyDescent="0.25">
      <c r="AU2067" s="30" t="s">
        <v>38</v>
      </c>
      <c r="AV2067" s="29">
        <f>_xll.qlInterestRateIndexFixingDate(IborIndex&amp;Tenor,AW2067,Trigger)</f>
        <v>53896</v>
      </c>
      <c r="AW2067" s="29">
        <f>_xll.qlCalendarAdvance(Calendar,AW2066,AU2067,"f",,Trigger)</f>
        <v>53898</v>
      </c>
      <c r="AX2067" s="29">
        <f>_xll.qlInterestRateIndexMaturity(IborIndex&amp;Tenor,AW2067,Trigger)</f>
        <v>53990</v>
      </c>
      <c r="AY2067" s="66">
        <f>_xll.qlIndexFixing($Z$5,AV2067,TRUE,Trigger)</f>
        <v>1.6287211755302809E-2</v>
      </c>
      <c r="AZ2067" s="66">
        <f>_xll.qlIndexFixing($BB$1,AV2067,TRUE,Trigger)</f>
        <v>1.644138005730127E-2</v>
      </c>
      <c r="BA2067" s="188">
        <f t="shared" si="51"/>
        <v>-1.5416830199846063</v>
      </c>
    </row>
    <row r="2068" spans="47:53" ht="11.25" customHeight="1" x14ac:dyDescent="0.25">
      <c r="AU2068" s="30" t="s">
        <v>38</v>
      </c>
      <c r="AV2068" s="29">
        <f>_xll.qlInterestRateIndexFixingDate(IborIndex&amp;Tenor,AW2068,Trigger)</f>
        <v>53903</v>
      </c>
      <c r="AW2068" s="29">
        <f>_xll.qlCalendarAdvance(Calendar,AW2067,AU2068,"f",,Trigger)</f>
        <v>53905</v>
      </c>
      <c r="AX2068" s="29">
        <f>_xll.qlInterestRateIndexMaturity(IborIndex&amp;Tenor,AW2068,Trigger)</f>
        <v>53997</v>
      </c>
      <c r="AY2068" s="66">
        <f>_xll.qlIndexFixing($Z$5,AV2068,TRUE,Trigger)</f>
        <v>1.6289411012482657E-2</v>
      </c>
      <c r="AZ2068" s="66">
        <f>_xll.qlIndexFixing($BB$1,AV2068,TRUE,Trigger)</f>
        <v>1.6443248986116456E-2</v>
      </c>
      <c r="BA2068" s="188">
        <f t="shared" si="51"/>
        <v>-1.5383797363379901</v>
      </c>
    </row>
    <row r="2069" spans="47:53" ht="11.25" customHeight="1" x14ac:dyDescent="0.25">
      <c r="AU2069" s="30" t="s">
        <v>38</v>
      </c>
      <c r="AV2069" s="29">
        <f>_xll.qlInterestRateIndexFixingDate(IborIndex&amp;Tenor,AW2069,Trigger)</f>
        <v>53910</v>
      </c>
      <c r="AW2069" s="29">
        <f>_xll.qlCalendarAdvance(Calendar,AW2068,AU2069,"f",,Trigger)</f>
        <v>53912</v>
      </c>
      <c r="AX2069" s="29">
        <f>_xll.qlInterestRateIndexMaturity(IborIndex&amp;Tenor,AW2069,Trigger)</f>
        <v>54004</v>
      </c>
      <c r="AY2069" s="66">
        <f>_xll.qlIndexFixing($Z$5,AV2069,TRUE,Trigger)</f>
        <v>1.6291741688479203E-2</v>
      </c>
      <c r="AZ2069" s="66">
        <f>_xll.qlIndexFixing($BB$1,AV2069,TRUE,Trigger)</f>
        <v>1.6445084777560532E-2</v>
      </c>
      <c r="BA2069" s="188">
        <f t="shared" si="51"/>
        <v>-1.5334308908132934</v>
      </c>
    </row>
    <row r="2070" spans="47:53" ht="11.25" customHeight="1" x14ac:dyDescent="0.25">
      <c r="AU2070" s="30" t="s">
        <v>38</v>
      </c>
      <c r="AV2070" s="29">
        <f>_xll.qlInterestRateIndexFixingDate(IborIndex&amp;Tenor,AW2070,Trigger)</f>
        <v>53917</v>
      </c>
      <c r="AW2070" s="29">
        <f>_xll.qlCalendarAdvance(Calendar,AW2069,AU2070,"f",,Trigger)</f>
        <v>53919</v>
      </c>
      <c r="AX2070" s="29">
        <f>_xll.qlInterestRateIndexMaturity(IborIndex&amp;Tenor,AW2070,Trigger)</f>
        <v>54011</v>
      </c>
      <c r="AY2070" s="66">
        <f>_xll.qlIndexFixing($Z$5,AV2070,TRUE,Trigger)</f>
        <v>1.6294204560376061E-2</v>
      </c>
      <c r="AZ2070" s="66">
        <f>_xll.qlIndexFixing($BB$1,AV2070,TRUE,Trigger)</f>
        <v>1.6446887431591797E-2</v>
      </c>
      <c r="BA2070" s="188">
        <f t="shared" si="51"/>
        <v>-1.5268287121573618</v>
      </c>
    </row>
    <row r="2071" spans="47:53" ht="11.25" customHeight="1" x14ac:dyDescent="0.25">
      <c r="AU2071" s="30" t="s">
        <v>38</v>
      </c>
      <c r="AV2071" s="29">
        <f>_xll.qlInterestRateIndexFixingDate(IborIndex&amp;Tenor,AW2071,Trigger)</f>
        <v>53924</v>
      </c>
      <c r="AW2071" s="29">
        <f>_xll.qlCalendarAdvance(Calendar,AW2070,AU2071,"f",,Trigger)</f>
        <v>53926</v>
      </c>
      <c r="AX2071" s="29">
        <f>_xll.qlInterestRateIndexMaturity(IborIndex&amp;Tenor,AW2071,Trigger)</f>
        <v>54018</v>
      </c>
      <c r="AY2071" s="66">
        <f>_xll.qlIndexFixing($Z$5,AV2071,TRUE,Trigger)</f>
        <v>1.6296800406681796E-2</v>
      </c>
      <c r="AZ2071" s="66">
        <f>_xll.qlIndexFixing($BB$1,AV2071,TRUE,Trigger)</f>
        <v>1.6448656948159852E-2</v>
      </c>
      <c r="BA2071" s="188">
        <f t="shared" si="51"/>
        <v>-1.5185654147805567</v>
      </c>
    </row>
    <row r="2072" spans="47:53" ht="11.25" customHeight="1" x14ac:dyDescent="0.25">
      <c r="AU2072" s="30" t="s">
        <v>38</v>
      </c>
      <c r="AV2072" s="29">
        <f>_xll.qlInterestRateIndexFixingDate(IborIndex&amp;Tenor,AW2072,Trigger)</f>
        <v>53931</v>
      </c>
      <c r="AW2072" s="29">
        <f>_xll.qlCalendarAdvance(Calendar,AW2071,AU2072,"f",,Trigger)</f>
        <v>53933</v>
      </c>
      <c r="AX2072" s="29">
        <f>_xll.qlInterestRateIndexMaturity(IborIndex&amp;Tenor,AW2072,Trigger)</f>
        <v>54025</v>
      </c>
      <c r="AY2072" s="66">
        <f>_xll.qlIndexFixing($Z$5,AV2072,TRUE,Trigger)</f>
        <v>1.6299530007327308E-2</v>
      </c>
      <c r="AZ2072" s="66">
        <f>_xll.qlIndexFixing($BB$1,AV2072,TRUE,Trigger)</f>
        <v>1.6450393327222125E-2</v>
      </c>
      <c r="BA2072" s="188">
        <f t="shared" si="51"/>
        <v>-1.5086331989481658</v>
      </c>
    </row>
    <row r="2073" spans="47:53" ht="11.25" customHeight="1" x14ac:dyDescent="0.25">
      <c r="AU2073" s="30" t="s">
        <v>38</v>
      </c>
      <c r="AV2073" s="29">
        <f>_xll.qlInterestRateIndexFixingDate(IborIndex&amp;Tenor,AW2073,Trigger)</f>
        <v>53938</v>
      </c>
      <c r="AW2073" s="29">
        <f>_xll.qlCalendarAdvance(Calendar,AW2072,AU2073,"f",,Trigger)</f>
        <v>53940</v>
      </c>
      <c r="AX2073" s="29">
        <f>_xll.qlInterestRateIndexMaturity(IborIndex&amp;Tenor,AW2073,Trigger)</f>
        <v>54031</v>
      </c>
      <c r="AY2073" s="66">
        <f>_xll.qlIndexFixing($Z$5,AV2073,TRUE,Trigger)</f>
        <v>1.6301814230037466E-2</v>
      </c>
      <c r="AZ2073" s="66">
        <f>_xll.qlIndexFixing($BB$1,AV2073,TRUE,Trigger)</f>
        <v>1.6451605768417518E-2</v>
      </c>
      <c r="BA2073" s="188">
        <f t="shared" si="51"/>
        <v>-1.4979153838005215</v>
      </c>
    </row>
    <row r="2074" spans="47:53" ht="11.25" customHeight="1" x14ac:dyDescent="0.25">
      <c r="AU2074" s="30" t="s">
        <v>38</v>
      </c>
      <c r="AV2074" s="29">
        <f>_xll.qlInterestRateIndexFixingDate(IborIndex&amp;Tenor,AW2074,Trigger)</f>
        <v>53945</v>
      </c>
      <c r="AW2074" s="29">
        <f>_xll.qlCalendarAdvance(Calendar,AW2073,AU2074,"f",,Trigger)</f>
        <v>53947</v>
      </c>
      <c r="AX2074" s="29">
        <f>_xll.qlInterestRateIndexMaturity(IborIndex&amp;Tenor,AW2074,Trigger)</f>
        <v>54038</v>
      </c>
      <c r="AY2074" s="66">
        <f>_xll.qlIndexFixing($Z$5,AV2074,TRUE,Trigger)</f>
        <v>1.6304628559691184E-2</v>
      </c>
      <c r="AZ2074" s="66">
        <f>_xll.qlIndexFixing($BB$1,AV2074,TRUE,Trigger)</f>
        <v>1.6453278163037668E-2</v>
      </c>
      <c r="BA2074" s="188">
        <f t="shared" si="51"/>
        <v>-1.4864960334648458</v>
      </c>
    </row>
    <row r="2075" spans="47:53" ht="11.25" customHeight="1" x14ac:dyDescent="0.25">
      <c r="AU2075" s="30" t="s">
        <v>38</v>
      </c>
      <c r="AV2075" s="29">
        <f>_xll.qlInterestRateIndexFixingDate(IborIndex&amp;Tenor,AW2075,Trigger)</f>
        <v>53952</v>
      </c>
      <c r="AW2075" s="29">
        <f>_xll.qlCalendarAdvance(Calendar,AW2074,AU2075,"f",,Trigger)</f>
        <v>53954</v>
      </c>
      <c r="AX2075" s="29">
        <f>_xll.qlInterestRateIndexMaturity(IborIndex&amp;Tenor,AW2075,Trigger)</f>
        <v>54045</v>
      </c>
      <c r="AY2075" s="66">
        <f>_xll.qlIndexFixing($Z$5,AV2075,TRUE,Trigger)</f>
        <v>1.6307373541665653E-2</v>
      </c>
      <c r="AZ2075" s="66">
        <f>_xll.qlIndexFixing($BB$1,AV2075,TRUE,Trigger)</f>
        <v>1.6454917421527496E-2</v>
      </c>
      <c r="BA2075" s="188">
        <f t="shared" si="51"/>
        <v>-1.475438798618431</v>
      </c>
    </row>
    <row r="2076" spans="47:53" ht="11.25" customHeight="1" x14ac:dyDescent="0.25">
      <c r="AU2076" s="30" t="s">
        <v>38</v>
      </c>
      <c r="AV2076" s="29">
        <f>_xll.qlInterestRateIndexFixingDate(IborIndex&amp;Tenor,AW2076,Trigger)</f>
        <v>53959</v>
      </c>
      <c r="AW2076" s="29">
        <f>_xll.qlCalendarAdvance(Calendar,AW2075,AU2076,"f",,Trigger)</f>
        <v>53961</v>
      </c>
      <c r="AX2076" s="29">
        <f>_xll.qlInterestRateIndexMaturity(IborIndex&amp;Tenor,AW2076,Trigger)</f>
        <v>54053</v>
      </c>
      <c r="AY2076" s="66">
        <f>_xll.qlIndexFixing($Z$5,AV2076,TRUE,Trigger)</f>
        <v>1.6310595571662576E-2</v>
      </c>
      <c r="AZ2076" s="66">
        <f>_xll.qlIndexFixing($BB$1,AV2076,TRUE,Trigger)</f>
        <v>1.6457007467542781E-2</v>
      </c>
      <c r="BA2076" s="188">
        <f t="shared" si="51"/>
        <v>-1.4641189588020589</v>
      </c>
    </row>
    <row r="2077" spans="47:53" ht="11.25" customHeight="1" x14ac:dyDescent="0.25">
      <c r="AU2077" s="30" t="s">
        <v>38</v>
      </c>
      <c r="AV2077" s="29">
        <f>_xll.qlInterestRateIndexFixingDate(IborIndex&amp;Tenor,AW2077,Trigger)</f>
        <v>53966</v>
      </c>
      <c r="AW2077" s="29">
        <f>_xll.qlCalendarAdvance(Calendar,AW2076,AU2077,"f",,Trigger)</f>
        <v>53968</v>
      </c>
      <c r="AX2077" s="29">
        <f>_xll.qlInterestRateIndexMaturity(IborIndex&amp;Tenor,AW2077,Trigger)</f>
        <v>54060</v>
      </c>
      <c r="AY2077" s="66">
        <f>_xll.qlIndexFixing($Z$5,AV2077,TRUE,Trigger)</f>
        <v>1.6313196446611031E-2</v>
      </c>
      <c r="AZ2077" s="66">
        <f>_xll.qlIndexFixing($BB$1,AV2077,TRUE,Trigger)</f>
        <v>1.6458578158433174E-2</v>
      </c>
      <c r="BA2077" s="188">
        <f t="shared" si="51"/>
        <v>-1.4538171182214288</v>
      </c>
    </row>
    <row r="2078" spans="47:53" ht="11.25" customHeight="1" x14ac:dyDescent="0.25">
      <c r="AU2078" s="30" t="s">
        <v>38</v>
      </c>
      <c r="AV2078" s="29">
        <f>_xll.qlInterestRateIndexFixingDate(IborIndex&amp;Tenor,AW2078,Trigger)</f>
        <v>53973</v>
      </c>
      <c r="AW2078" s="29">
        <f>_xll.qlCalendarAdvance(Calendar,AW2077,AU2078,"f",,Trigger)</f>
        <v>53975</v>
      </c>
      <c r="AX2078" s="29">
        <f>_xll.qlInterestRateIndexMaturity(IborIndex&amp;Tenor,AW2078,Trigger)</f>
        <v>54067</v>
      </c>
      <c r="AY2078" s="66">
        <f>_xll.qlIndexFixing($Z$5,AV2078,TRUE,Trigger)</f>
        <v>1.6315727440652336E-2</v>
      </c>
      <c r="AZ2078" s="66">
        <f>_xll.qlIndexFixing($BB$1,AV2078,TRUE,Trigger)</f>
        <v>1.6460115711563209E-2</v>
      </c>
      <c r="BA2078" s="188">
        <f t="shared" si="51"/>
        <v>-1.4438827091087236</v>
      </c>
    </row>
    <row r="2079" spans="47:53" ht="11.25" customHeight="1" x14ac:dyDescent="0.25">
      <c r="AU2079" s="30" t="s">
        <v>38</v>
      </c>
      <c r="AV2079" s="29">
        <f>_xll.qlInterestRateIndexFixingDate(IborIndex&amp;Tenor,AW2079,Trigger)</f>
        <v>53980</v>
      </c>
      <c r="AW2079" s="29">
        <f>_xll.qlCalendarAdvance(Calendar,AW2078,AU2079,"f",,Trigger)</f>
        <v>53982</v>
      </c>
      <c r="AX2079" s="29">
        <f>_xll.qlInterestRateIndexMaturity(IborIndex&amp;Tenor,AW2079,Trigger)</f>
        <v>54074</v>
      </c>
      <c r="AY2079" s="66">
        <f>_xll.qlIndexFixing($Z$5,AV2079,TRUE,Trigger)</f>
        <v>1.631818838120281E-2</v>
      </c>
      <c r="AZ2079" s="66">
        <f>_xll.qlIndexFixing($BB$1,AV2079,TRUE,Trigger)</f>
        <v>1.6461620126900729E-2</v>
      </c>
      <c r="BA2079" s="188">
        <f t="shared" si="51"/>
        <v>-1.434317456979195</v>
      </c>
    </row>
    <row r="2080" spans="47:53" ht="11.25" customHeight="1" x14ac:dyDescent="0.25">
      <c r="AU2080" s="30" t="s">
        <v>38</v>
      </c>
      <c r="AV2080" s="29">
        <f>_xll.qlInterestRateIndexFixingDate(IborIndex&amp;Tenor,AW2080,Trigger)</f>
        <v>53987</v>
      </c>
      <c r="AW2080" s="29">
        <f>_xll.qlCalendarAdvance(Calendar,AW2079,AU2080,"f",,Trigger)</f>
        <v>53989</v>
      </c>
      <c r="AX2080" s="29">
        <f>_xll.qlInterestRateIndexMaturity(IborIndex&amp;Tenor,AW2080,Trigger)</f>
        <v>54081</v>
      </c>
      <c r="AY2080" s="66">
        <f>_xll.qlIndexFixing($Z$5,AV2080,TRUE,Trigger)</f>
        <v>1.6320579095677024E-2</v>
      </c>
      <c r="AZ2080" s="66">
        <f>_xll.qlIndexFixing($BB$1,AV2080,TRUE,Trigger)</f>
        <v>1.646309140440317E-2</v>
      </c>
      <c r="BA2080" s="188">
        <f t="shared" si="51"/>
        <v>-1.4251230872614622</v>
      </c>
    </row>
    <row r="2081" spans="47:53" ht="11.25" customHeight="1" x14ac:dyDescent="0.25">
      <c r="AU2081" s="30" t="s">
        <v>38</v>
      </c>
      <c r="AV2081" s="29">
        <f>_xll.qlInterestRateIndexFixingDate(IborIndex&amp;Tenor,AW2081,Trigger)</f>
        <v>53994</v>
      </c>
      <c r="AW2081" s="29">
        <f>_xll.qlCalendarAdvance(Calendar,AW2080,AU2081,"f",,Trigger)</f>
        <v>53996</v>
      </c>
      <c r="AX2081" s="29">
        <f>_xll.qlInterestRateIndexMaturity(IborIndex&amp;Tenor,AW2081,Trigger)</f>
        <v>54088</v>
      </c>
      <c r="AY2081" s="66">
        <f>_xll.qlIndexFixing($Z$5,AV2081,TRUE,Trigger)</f>
        <v>1.6322899411493896E-2</v>
      </c>
      <c r="AZ2081" s="66">
        <f>_xll.qlIndexFixing($BB$1,AV2081,TRUE,Trigger)</f>
        <v>1.6464529544033161E-2</v>
      </c>
      <c r="BA2081" s="188">
        <f t="shared" si="51"/>
        <v>-1.4163013253926451</v>
      </c>
    </row>
    <row r="2082" spans="47:53" ht="11.25" customHeight="1" x14ac:dyDescent="0.25">
      <c r="AU2082" s="30" t="s">
        <v>38</v>
      </c>
      <c r="AV2082" s="29">
        <f>_xll.qlInterestRateIndexFixingDate(IborIndex&amp;Tenor,AW2082,Trigger)</f>
        <v>54001</v>
      </c>
      <c r="AW2082" s="29">
        <f>_xll.qlCalendarAdvance(Calendar,AW2081,AU2082,"f",,Trigger)</f>
        <v>54003</v>
      </c>
      <c r="AX2082" s="29">
        <f>_xll.qlInterestRateIndexMaturity(IborIndex&amp;Tenor,AW2082,Trigger)</f>
        <v>54095</v>
      </c>
      <c r="AY2082" s="66">
        <f>_xll.qlIndexFixing($Z$5,AV2082,TRUE,Trigger)</f>
        <v>1.6325149156074963E-2</v>
      </c>
      <c r="AZ2082" s="66">
        <f>_xll.qlIndexFixing($BB$1,AV2082,TRUE,Trigger)</f>
        <v>1.646593454575682E-2</v>
      </c>
      <c r="BA2082" s="188">
        <f t="shared" si="51"/>
        <v>-1.4078538968185714</v>
      </c>
    </row>
    <row r="2083" spans="47:53" ht="11.25" customHeight="1" x14ac:dyDescent="0.25">
      <c r="AU2083" s="30" t="s">
        <v>38</v>
      </c>
      <c r="AV2083" s="29">
        <f>_xll.qlInterestRateIndexFixingDate(IborIndex&amp;Tenor,AW2083,Trigger)</f>
        <v>54008</v>
      </c>
      <c r="AW2083" s="29">
        <f>_xll.qlCalendarAdvance(Calendar,AW2082,AU2083,"f",,Trigger)</f>
        <v>54010</v>
      </c>
      <c r="AX2083" s="29">
        <f>_xll.qlInterestRateIndexMaturity(IborIndex&amp;Tenor,AW2083,Trigger)</f>
        <v>54102</v>
      </c>
      <c r="AY2083" s="66">
        <f>_xll.qlIndexFixing($Z$5,AV2083,TRUE,Trigger)</f>
        <v>1.6327328156846083E-2</v>
      </c>
      <c r="AZ2083" s="66">
        <f>_xll.qlIndexFixing($BB$1,AV2083,TRUE,Trigger)</f>
        <v>1.646730640953592E-2</v>
      </c>
      <c r="BA2083" s="188">
        <f t="shared" si="51"/>
        <v>-1.3997825268983675</v>
      </c>
    </row>
    <row r="2084" spans="47:53" ht="11.25" customHeight="1" x14ac:dyDescent="0.25">
      <c r="AU2084" s="30" t="s">
        <v>38</v>
      </c>
      <c r="AV2084" s="29">
        <f>_xll.qlInterestRateIndexFixingDate(IborIndex&amp;Tenor,AW2084,Trigger)</f>
        <v>54015</v>
      </c>
      <c r="AW2084" s="29">
        <f>_xll.qlCalendarAdvance(Calendar,AW2083,AU2084,"f",,Trigger)</f>
        <v>54017</v>
      </c>
      <c r="AX2084" s="29">
        <f>_xll.qlInterestRateIndexMaturity(IborIndex&amp;Tenor,AW2084,Trigger)</f>
        <v>54109</v>
      </c>
      <c r="AY2084" s="66">
        <f>_xll.qlIndexFixing($Z$5,AV2084,TRUE,Trigger)</f>
        <v>1.6329436241237481E-2</v>
      </c>
      <c r="AZ2084" s="66">
        <f>_xll.qlIndexFixing($BB$1,AV2084,TRUE,Trigger)</f>
        <v>1.6468645135339174E-2</v>
      </c>
      <c r="BA2084" s="188">
        <f t="shared" si="51"/>
        <v>-1.3920889410169377</v>
      </c>
    </row>
    <row r="2085" spans="47:53" ht="11.25" customHeight="1" x14ac:dyDescent="0.25">
      <c r="AU2085" s="30" t="s">
        <v>38</v>
      </c>
      <c r="AV2085" s="29">
        <f>_xll.qlInterestRateIndexFixingDate(IborIndex&amp;Tenor,AW2085,Trigger)</f>
        <v>54022</v>
      </c>
      <c r="AW2085" s="29">
        <f>_xll.qlCalendarAdvance(Calendar,AW2084,AU2085,"f",,Trigger)</f>
        <v>54024</v>
      </c>
      <c r="AX2085" s="29">
        <f>_xll.qlInterestRateIndexMaturity(IborIndex&amp;Tenor,AW2085,Trigger)</f>
        <v>54116</v>
      </c>
      <c r="AY2085" s="66">
        <f>_xll.qlIndexFixing($Z$5,AV2085,TRUE,Trigger)</f>
        <v>1.633147323667937E-2</v>
      </c>
      <c r="AZ2085" s="66">
        <f>_xll.qlIndexFixing($BB$1,AV2085,TRUE,Trigger)</f>
        <v>1.6469950723129227E-2</v>
      </c>
      <c r="BA2085" s="188">
        <f t="shared" si="51"/>
        <v>-1.3847748644985751</v>
      </c>
    </row>
    <row r="2086" spans="47:53" ht="11.25" customHeight="1" x14ac:dyDescent="0.25">
      <c r="AU2086" s="30" t="s">
        <v>38</v>
      </c>
      <c r="AV2086" s="29">
        <f>_xll.qlInterestRateIndexFixingDate(IborIndex&amp;Tenor,AW2086,Trigger)</f>
        <v>54029</v>
      </c>
      <c r="AW2086" s="29">
        <f>_xll.qlCalendarAdvance(Calendar,AW2085,AU2086,"f",,Trigger)</f>
        <v>54031</v>
      </c>
      <c r="AX2086" s="29">
        <f>_xll.qlInterestRateIndexMaturity(IborIndex&amp;Tenor,AW2086,Trigger)</f>
        <v>54122</v>
      </c>
      <c r="AY2086" s="66">
        <f>_xll.qlIndexFixing($Z$5,AV2086,TRUE,Trigger)</f>
        <v>1.6332942038551977E-2</v>
      </c>
      <c r="AZ2086" s="66">
        <f>_xll.qlIndexFixing($BB$1,AV2086,TRUE,Trigger)</f>
        <v>1.6470762269296283E-2</v>
      </c>
      <c r="BA2086" s="188">
        <f t="shared" si="51"/>
        <v>-1.3782023074430592</v>
      </c>
    </row>
    <row r="2087" spans="47:53" ht="11.25" customHeight="1" x14ac:dyDescent="0.25">
      <c r="AU2087" s="30" t="s">
        <v>38</v>
      </c>
      <c r="AV2087" s="29">
        <f>_xll.qlInterestRateIndexFixingDate(IborIndex&amp;Tenor,AW2087,Trigger)</f>
        <v>54036</v>
      </c>
      <c r="AW2087" s="29">
        <f>_xll.qlCalendarAdvance(Calendar,AW2086,AU2087,"f",,Trigger)</f>
        <v>54038</v>
      </c>
      <c r="AX2087" s="29">
        <f>_xll.qlInterestRateIndexMaturity(IborIndex&amp;Tenor,AW2087,Trigger)</f>
        <v>54129</v>
      </c>
      <c r="AY2087" s="66">
        <f>_xll.qlIndexFixing($Z$5,AV2087,TRUE,Trigger)</f>
        <v>1.6334841387405999E-2</v>
      </c>
      <c r="AZ2087" s="66">
        <f>_xll.qlIndexFixing($BB$1,AV2087,TRUE,Trigger)</f>
        <v>1.6472003891279535E-2</v>
      </c>
      <c r="BA2087" s="188">
        <f t="shared" si="51"/>
        <v>-1.3716250387353635</v>
      </c>
    </row>
    <row r="2088" spans="47:53" ht="11.25" customHeight="1" x14ac:dyDescent="0.25">
      <c r="AU2088" s="30" t="s">
        <v>38</v>
      </c>
      <c r="AV2088" s="29">
        <f>_xll.qlInterestRateIndexFixingDate(IborIndex&amp;Tenor,AW2088,Trigger)</f>
        <v>54043</v>
      </c>
      <c r="AW2088" s="29">
        <f>_xll.qlCalendarAdvance(Calendar,AW2087,AU2088,"f",,Trigger)</f>
        <v>54045</v>
      </c>
      <c r="AX2088" s="29">
        <f>_xll.qlInterestRateIndexMaturity(IborIndex&amp;Tenor,AW2088,Trigger)</f>
        <v>54136</v>
      </c>
      <c r="AY2088" s="66">
        <f>_xll.qlIndexFixing($Z$5,AV2088,TRUE,Trigger)</f>
        <v>1.6336669145187607E-2</v>
      </c>
      <c r="AZ2088" s="66">
        <f>_xll.qlIndexFixing($BB$1,AV2088,TRUE,Trigger)</f>
        <v>1.64732123766669E-2</v>
      </c>
      <c r="BA2088" s="188">
        <f t="shared" si="51"/>
        <v>-1.3654323147929346</v>
      </c>
    </row>
    <row r="2089" spans="47:53" ht="11.25" customHeight="1" x14ac:dyDescent="0.25">
      <c r="AU2089" s="30" t="s">
        <v>38</v>
      </c>
      <c r="AV2089" s="29">
        <f>_xll.qlInterestRateIndexFixingDate(IborIndex&amp;Tenor,AW2089,Trigger)</f>
        <v>54049</v>
      </c>
      <c r="AW2089" s="29">
        <f>_xll.qlCalendarAdvance(Calendar,AW2088,AU2089,"f",,Trigger)</f>
        <v>54053</v>
      </c>
      <c r="AX2089" s="29">
        <f>_xll.qlInterestRateIndexMaturity(IborIndex&amp;Tenor,AW2089,Trigger)</f>
        <v>54144</v>
      </c>
      <c r="AY2089" s="66">
        <f>_xll.qlIndexFixing($Z$5,AV2089,TRUE,Trigger)</f>
        <v>1.6338670127346473E-2</v>
      </c>
      <c r="AZ2089" s="66">
        <f>_xll.qlIndexFixing($BB$1,AV2089,TRUE,Trigger)</f>
        <v>1.6474552927358891E-2</v>
      </c>
      <c r="BA2089" s="188">
        <f t="shared" si="51"/>
        <v>-1.3588280001241779</v>
      </c>
    </row>
    <row r="2090" spans="47:53" ht="11.25" customHeight="1" x14ac:dyDescent="0.25">
      <c r="AU2090" s="30" t="s">
        <v>38</v>
      </c>
      <c r="AV2090" s="29">
        <f>_xll.qlInterestRateIndexFixingDate(IborIndex&amp;Tenor,AW2090,Trigger)</f>
        <v>54057</v>
      </c>
      <c r="AW2090" s="29">
        <f>_xll.qlCalendarAdvance(Calendar,AW2089,AU2090,"f",,Trigger)</f>
        <v>54060</v>
      </c>
      <c r="AX2090" s="29">
        <f>_xll.qlInterestRateIndexMaturity(IborIndex&amp;Tenor,AW2090,Trigger)</f>
        <v>54155</v>
      </c>
      <c r="AY2090" s="66">
        <f>_xll.qlIndexFixing($Z$5,AV2090,TRUE,Trigger)</f>
        <v>1.6342244704160416E-2</v>
      </c>
      <c r="AZ2090" s="66">
        <f>_xll.qlIndexFixing($BB$1,AV2090,TRUE,Trigger)</f>
        <v>1.6477494452421162E-2</v>
      </c>
      <c r="BA2090" s="188">
        <f t="shared" si="51"/>
        <v>-1.3524974826074552</v>
      </c>
    </row>
    <row r="2091" spans="47:53" ht="11.25" customHeight="1" x14ac:dyDescent="0.25">
      <c r="AU2091" s="30" t="s">
        <v>38</v>
      </c>
      <c r="AV2091" s="29">
        <f>_xll.qlInterestRateIndexFixingDate(IborIndex&amp;Tenor,AW2091,Trigger)</f>
        <v>54065</v>
      </c>
      <c r="AW2091" s="29">
        <f>_xll.qlCalendarAdvance(Calendar,AW2090,AU2091,"f",,Trigger)</f>
        <v>54067</v>
      </c>
      <c r="AX2091" s="29">
        <f>_xll.qlInterestRateIndexMaturity(IborIndex&amp;Tenor,AW2091,Trigger)</f>
        <v>54158</v>
      </c>
      <c r="AY2091" s="66">
        <f>_xll.qlIndexFixing($Z$5,AV2091,TRUE,Trigger)</f>
        <v>1.6341945528657528E-2</v>
      </c>
      <c r="AZ2091" s="66">
        <f>_xll.qlIndexFixing($BB$1,AV2091,TRUE,Trigger)</f>
        <v>1.6476794747254327E-2</v>
      </c>
      <c r="BA2091" s="188">
        <f t="shared" si="51"/>
        <v>-1.3484921859679977</v>
      </c>
    </row>
    <row r="2092" spans="47:53" ht="11.25" customHeight="1" x14ac:dyDescent="0.25">
      <c r="AU2092" s="30" t="s">
        <v>38</v>
      </c>
      <c r="AV2092" s="29">
        <f>_xll.qlInterestRateIndexFixingDate(IborIndex&amp;Tenor,AW2092,Trigger)</f>
        <v>54072</v>
      </c>
      <c r="AW2092" s="29">
        <f>_xll.qlCalendarAdvance(Calendar,AW2091,AU2092,"f",,Trigger)</f>
        <v>54074</v>
      </c>
      <c r="AX2092" s="29">
        <f>_xll.qlInterestRateIndexMaturity(IborIndex&amp;Tenor,AW2092,Trigger)</f>
        <v>54165</v>
      </c>
      <c r="AY2092" s="66">
        <f>_xll.qlIndexFixing($Z$5,AV2092,TRUE,Trigger)</f>
        <v>1.6343474856766075E-2</v>
      </c>
      <c r="AZ2092" s="66">
        <f>_xll.qlIndexFixing($BB$1,AV2092,TRUE,Trigger)</f>
        <v>1.6477865952137363E-2</v>
      </c>
      <c r="BA2092" s="188">
        <f t="shared" si="51"/>
        <v>-1.3439109537128833</v>
      </c>
    </row>
    <row r="2093" spans="47:53" ht="11.25" customHeight="1" x14ac:dyDescent="0.25">
      <c r="AU2093" s="30" t="s">
        <v>38</v>
      </c>
      <c r="AV2093" s="29">
        <f>_xll.qlInterestRateIndexFixingDate(IborIndex&amp;Tenor,AW2093,Trigger)</f>
        <v>54079</v>
      </c>
      <c r="AW2093" s="29">
        <f>_xll.qlCalendarAdvance(Calendar,AW2092,AU2093,"f",,Trigger)</f>
        <v>54081</v>
      </c>
      <c r="AX2093" s="29">
        <f>_xll.qlInterestRateIndexMaturity(IborIndex&amp;Tenor,AW2093,Trigger)</f>
        <v>54172</v>
      </c>
      <c r="AY2093" s="66">
        <f>_xll.qlIndexFixing($Z$5,AV2093,TRUE,Trigger)</f>
        <v>1.6344931706466295E-2</v>
      </c>
      <c r="AZ2093" s="66">
        <f>_xll.qlIndexFixing($BB$1,AV2093,TRUE,Trigger)</f>
        <v>1.6478904020279579E-2</v>
      </c>
      <c r="BA2093" s="188">
        <f t="shared" si="51"/>
        <v>-1.3397231381328396</v>
      </c>
    </row>
    <row r="2094" spans="47:53" ht="11.25" customHeight="1" x14ac:dyDescent="0.25">
      <c r="AU2094" s="30" t="s">
        <v>38</v>
      </c>
      <c r="AV2094" s="29">
        <f>_xll.qlInterestRateIndexFixingDate(IborIndex&amp;Tenor,AW2094,Trigger)</f>
        <v>54086</v>
      </c>
      <c r="AW2094" s="29">
        <f>_xll.qlCalendarAdvance(Calendar,AW2093,AU2094,"f",,Trigger)</f>
        <v>54088</v>
      </c>
      <c r="AX2094" s="29">
        <f>_xll.qlInterestRateIndexMaturity(IborIndex&amp;Tenor,AW2094,Trigger)</f>
        <v>54178</v>
      </c>
      <c r="AY2094" s="66">
        <f>_xll.qlIndexFixing($Z$5,AV2094,TRUE,Trigger)</f>
        <v>1.6345860059066908E-2</v>
      </c>
      <c r="AZ2094" s="66">
        <f>_xll.qlIndexFixing($BB$1,AV2094,TRUE,Trigger)</f>
        <v>1.6479466696640799E-2</v>
      </c>
      <c r="BA2094" s="188">
        <f t="shared" si="51"/>
        <v>-1.3360663757389091</v>
      </c>
    </row>
    <row r="2095" spans="47:53" ht="11.25" customHeight="1" x14ac:dyDescent="0.25">
      <c r="AU2095" s="30" t="s">
        <v>38</v>
      </c>
      <c r="AV2095" s="29">
        <f>_xll.qlInterestRateIndexFixingDate(IborIndex&amp;Tenor,AW2095,Trigger)</f>
        <v>54093</v>
      </c>
      <c r="AW2095" s="29">
        <f>_xll.qlCalendarAdvance(Calendar,AW2094,AU2095,"f",,Trigger)</f>
        <v>54095</v>
      </c>
      <c r="AX2095" s="29">
        <f>_xll.qlInterestRateIndexMaturity(IborIndex&amp;Tenor,AW2095,Trigger)</f>
        <v>54185</v>
      </c>
      <c r="AY2095" s="66">
        <f>_xll.qlIndexFixing($Z$5,AV2095,TRUE,Trigger)</f>
        <v>1.6347176608662473E-2</v>
      </c>
      <c r="AZ2095" s="66">
        <f>_xll.qlIndexFixing($BB$1,AV2095,TRUE,Trigger)</f>
        <v>1.6480440813631425E-2</v>
      </c>
      <c r="BA2095" s="188">
        <f t="shared" si="51"/>
        <v>-1.3326420496895253</v>
      </c>
    </row>
    <row r="2096" spans="47:53" ht="11.25" customHeight="1" x14ac:dyDescent="0.25">
      <c r="AU2096" s="30" t="s">
        <v>38</v>
      </c>
      <c r="AV2096" s="29">
        <f>_xll.qlInterestRateIndexFixingDate(IborIndex&amp;Tenor,AW2096,Trigger)</f>
        <v>54100</v>
      </c>
      <c r="AW2096" s="29">
        <f>_xll.qlCalendarAdvance(Calendar,AW2095,AU2096,"f",,Trigger)</f>
        <v>54102</v>
      </c>
      <c r="AX2096" s="29">
        <f>_xll.qlInterestRateIndexMaturity(IborIndex&amp;Tenor,AW2096,Trigger)</f>
        <v>54192</v>
      </c>
      <c r="AY2096" s="66">
        <f>_xll.qlIndexFixing($Z$5,AV2096,TRUE,Trigger)</f>
        <v>1.634842017791005E-2</v>
      </c>
      <c r="AZ2096" s="66">
        <f>_xll.qlIndexFixing($BB$1,AV2096,TRUE,Trigger)</f>
        <v>1.6481381795314221E-2</v>
      </c>
      <c r="BA2096" s="188">
        <f t="shared" si="51"/>
        <v>-1.3296161740417034</v>
      </c>
    </row>
    <row r="2097" spans="47:53" ht="11.25" customHeight="1" x14ac:dyDescent="0.25">
      <c r="AU2097" s="30" t="s">
        <v>38</v>
      </c>
      <c r="AV2097" s="29">
        <f>_xll.qlInterestRateIndexFixingDate(IborIndex&amp;Tenor,AW2097,Trigger)</f>
        <v>54107</v>
      </c>
      <c r="AW2097" s="29">
        <f>_xll.qlCalendarAdvance(Calendar,AW2096,AU2097,"f",,Trigger)</f>
        <v>54109</v>
      </c>
      <c r="AX2097" s="29">
        <f>_xll.qlInterestRateIndexMaturity(IborIndex&amp;Tenor,AW2097,Trigger)</f>
        <v>54199</v>
      </c>
      <c r="AY2097" s="66">
        <f>_xll.qlIndexFixing($Z$5,AV2097,TRUE,Trigger)</f>
        <v>1.6349590594304964E-2</v>
      </c>
      <c r="AZ2097" s="66">
        <f>_xll.qlIndexFixing($BB$1,AV2097,TRUE,Trigger)</f>
        <v>1.6482289641666981E-2</v>
      </c>
      <c r="BA2097" s="188">
        <f t="shared" si="51"/>
        <v>-1.326990473620171</v>
      </c>
    </row>
    <row r="2098" spans="47:53" ht="11.25" customHeight="1" x14ac:dyDescent="0.25">
      <c r="AU2098" s="30" t="s">
        <v>38</v>
      </c>
      <c r="AV2098" s="29">
        <f>_xll.qlInterestRateIndexFixingDate(IborIndex&amp;Tenor,AW2098,Trigger)</f>
        <v>54114</v>
      </c>
      <c r="AW2098" s="29">
        <f>_xll.qlCalendarAdvance(Calendar,AW2097,AU2098,"f",,Trigger)</f>
        <v>54116</v>
      </c>
      <c r="AX2098" s="29">
        <f>_xll.qlInterestRateIndexMaturity(IborIndex&amp;Tenor,AW2098,Trigger)</f>
        <v>54207</v>
      </c>
      <c r="AY2098" s="66">
        <f>_xll.qlIndexFixing($Z$5,AV2098,TRUE,Trigger)</f>
        <v>1.6351122740599119E-2</v>
      </c>
      <c r="AZ2098" s="66">
        <f>_xll.qlIndexFixing($BB$1,AV2098,TRUE,Trigger)</f>
        <v>1.6483597308944536E-2</v>
      </c>
      <c r="BA2098" s="188">
        <f t="shared" si="51"/>
        <v>-1.3247456834541635</v>
      </c>
    </row>
    <row r="2099" spans="47:53" ht="11.25" customHeight="1" x14ac:dyDescent="0.25">
      <c r="AU2099" s="30" t="s">
        <v>38</v>
      </c>
      <c r="AV2099" s="29">
        <f>_xll.qlInterestRateIndexFixingDate(IborIndex&amp;Tenor,AW2099,Trigger)</f>
        <v>54121</v>
      </c>
      <c r="AW2099" s="29">
        <f>_xll.qlCalendarAdvance(Calendar,AW2098,AU2099,"f",,Trigger)</f>
        <v>54123</v>
      </c>
      <c r="AX2099" s="29">
        <f>_xll.qlInterestRateIndexMaturity(IborIndex&amp;Tenor,AW2099,Trigger)</f>
        <v>54217</v>
      </c>
      <c r="AY2099" s="66">
        <f>_xll.qlIndexFixing($Z$5,AV2099,TRUE,Trigger)</f>
        <v>1.6353427620179564E-2</v>
      </c>
      <c r="AZ2099" s="66">
        <f>_xll.qlIndexFixing($BB$1,AV2099,TRUE,Trigger)</f>
        <v>1.6485727185201967E-2</v>
      </c>
      <c r="BA2099" s="188">
        <f t="shared" si="51"/>
        <v>-1.3229956502240279</v>
      </c>
    </row>
    <row r="2100" spans="47:53" ht="11.25" customHeight="1" x14ac:dyDescent="0.25">
      <c r="AU2100" s="30" t="s">
        <v>38</v>
      </c>
      <c r="AV2100" s="29">
        <f>_xll.qlInterestRateIndexFixingDate(IborIndex&amp;Tenor,AW2100,Trigger)</f>
        <v>54128</v>
      </c>
      <c r="AW2100" s="29">
        <f>_xll.qlCalendarAdvance(Calendar,AW2099,AU2100,"f",,Trigger)</f>
        <v>54130</v>
      </c>
      <c r="AX2100" s="29">
        <f>_xll.qlInterestRateIndexMaturity(IborIndex&amp;Tenor,AW2100,Trigger)</f>
        <v>54224</v>
      </c>
      <c r="AY2100" s="66">
        <f>_xll.qlIndexFixing($Z$5,AV2100,TRUE,Trigger)</f>
        <v>1.6354356523142623E-2</v>
      </c>
      <c r="AZ2100" s="66">
        <f>_xll.qlIndexFixing($BB$1,AV2100,TRUE,Trigger)</f>
        <v>1.6486526304224834E-2</v>
      </c>
      <c r="BA2100" s="188">
        <f t="shared" si="51"/>
        <v>-1.3216978108221076</v>
      </c>
    </row>
    <row r="2101" spans="47:53" ht="11.25" customHeight="1" x14ac:dyDescent="0.25">
      <c r="AU2101" s="30" t="s">
        <v>38</v>
      </c>
      <c r="AV2101" s="29">
        <f>_xll.qlInterestRateIndexFixingDate(IborIndex&amp;Tenor,AW2101,Trigger)</f>
        <v>54135</v>
      </c>
      <c r="AW2101" s="29">
        <f>_xll.qlCalendarAdvance(Calendar,AW2100,AU2101,"f",,Trigger)</f>
        <v>54137</v>
      </c>
      <c r="AX2101" s="29">
        <f>_xll.qlInterestRateIndexMaturity(IborIndex&amp;Tenor,AW2101,Trigger)</f>
        <v>54231</v>
      </c>
      <c r="AY2101" s="66">
        <f>_xll.qlIndexFixing($Z$5,AV2101,TRUE,Trigger)</f>
        <v>1.6355211520589934E-2</v>
      </c>
      <c r="AZ2101" s="66">
        <f>_xll.qlIndexFixing($BB$1,AV2101,TRUE,Trigger)</f>
        <v>1.6487292281777709E-2</v>
      </c>
      <c r="BA2101" s="188">
        <f t="shared" si="51"/>
        <v>-1.320807611877757</v>
      </c>
    </row>
    <row r="2102" spans="47:53" ht="11.25" customHeight="1" x14ac:dyDescent="0.25">
      <c r="AU2102" s="30" t="s">
        <v>38</v>
      </c>
      <c r="AV2102" s="29">
        <f>_xll.qlInterestRateIndexFixingDate(IborIndex&amp;Tenor,AW2102,Trigger)</f>
        <v>54142</v>
      </c>
      <c r="AW2102" s="29">
        <f>_xll.qlCalendarAdvance(Calendar,AW2101,AU2102,"f",,Trigger)</f>
        <v>54144</v>
      </c>
      <c r="AX2102" s="29">
        <f>_xll.qlInterestRateIndexMaturity(IborIndex&amp;Tenor,AW2102,Trigger)</f>
        <v>54238</v>
      </c>
      <c r="AY2102" s="66">
        <f>_xll.qlIndexFixing($Z$5,AV2102,TRUE,Trigger)</f>
        <v>1.6355992440003322E-2</v>
      </c>
      <c r="AZ2102" s="66">
        <f>_xll.qlIndexFixing($BB$1,AV2102,TRUE,Trigger)</f>
        <v>1.6488025117841032E-2</v>
      </c>
      <c r="BA2102" s="188">
        <f t="shared" si="51"/>
        <v>-1.3203267783771024</v>
      </c>
    </row>
    <row r="2103" spans="47:53" ht="11.25" customHeight="1" x14ac:dyDescent="0.25">
      <c r="AU2103" s="30" t="s">
        <v>38</v>
      </c>
      <c r="AV2103" s="29">
        <f>_xll.qlInterestRateIndexFixingDate(IborIndex&amp;Tenor,AW2103,Trigger)</f>
        <v>54149</v>
      </c>
      <c r="AW2103" s="29">
        <f>_xll.qlCalendarAdvance(Calendar,AW2102,AU2103,"f",,Trigger)</f>
        <v>54155</v>
      </c>
      <c r="AX2103" s="29">
        <f>_xll.qlInterestRateIndexMaturity(IborIndex&amp;Tenor,AW2103,Trigger)</f>
        <v>54246</v>
      </c>
      <c r="AY2103" s="66">
        <f>_xll.qlIndexFixing($Z$5,AV2103,TRUE,Trigger)</f>
        <v>1.6355855456391132E-2</v>
      </c>
      <c r="AZ2103" s="66">
        <f>_xll.qlIndexFixing($BB$1,AV2103,TRUE,Trigger)</f>
        <v>1.6487851125870489E-2</v>
      </c>
      <c r="BA2103" s="188">
        <f t="shared" si="51"/>
        <v>-1.319956694793567</v>
      </c>
    </row>
    <row r="2104" spans="47:53" ht="11.25" customHeight="1" x14ac:dyDescent="0.25">
      <c r="AU2104" s="30" t="s">
        <v>38</v>
      </c>
      <c r="AV2104" s="29">
        <f>_xll.qlInterestRateIndexFixingDate(IborIndex&amp;Tenor,AW2104,Trigger)</f>
        <v>54158</v>
      </c>
      <c r="AW2104" s="29">
        <f>_xll.qlCalendarAdvance(Calendar,AW2103,AU2104,"f",,Trigger)</f>
        <v>54162</v>
      </c>
      <c r="AX2104" s="29">
        <f>_xll.qlInterestRateIndexMaturity(IborIndex&amp;Tenor,AW2104,Trigger)</f>
        <v>54253</v>
      </c>
      <c r="AY2104" s="66">
        <f>_xll.qlIndexFixing($Z$5,AV2104,TRUE,Trigger)</f>
        <v>1.6356461079744797E-2</v>
      </c>
      <c r="AZ2104" s="66">
        <f>_xll.qlIndexFixing($BB$1,AV2104,TRUE,Trigger)</f>
        <v>1.6488505752867495E-2</v>
      </c>
      <c r="BA2104" s="188">
        <f t="shared" si="51"/>
        <v>-1.3204467312269776</v>
      </c>
    </row>
    <row r="2105" spans="47:53" ht="11.25" customHeight="1" x14ac:dyDescent="0.25">
      <c r="AU2105" s="30" t="s">
        <v>38</v>
      </c>
      <c r="AV2105" s="29">
        <f>_xll.qlInterestRateIndexFixingDate(IborIndex&amp;Tenor,AW2105,Trigger)</f>
        <v>54165</v>
      </c>
      <c r="AW2105" s="29">
        <f>_xll.qlCalendarAdvance(Calendar,AW2104,AU2105,"f",,Trigger)</f>
        <v>54169</v>
      </c>
      <c r="AX2105" s="29">
        <f>_xll.qlInterestRateIndexMaturity(IborIndex&amp;Tenor,AW2105,Trigger)</f>
        <v>54260</v>
      </c>
      <c r="AY2105" s="66">
        <f>_xll.qlIndexFixing($Z$5,AV2105,TRUE,Trigger)</f>
        <v>1.6356992056074954E-2</v>
      </c>
      <c r="AZ2105" s="66">
        <f>_xll.qlIndexFixing($BB$1,AV2105,TRUE,Trigger)</f>
        <v>1.6489127242855759E-2</v>
      </c>
      <c r="BA2105" s="188">
        <f t="shared" si="51"/>
        <v>-1.321351867808046</v>
      </c>
    </row>
    <row r="2106" spans="47:53" ht="11.25" customHeight="1" x14ac:dyDescent="0.25">
      <c r="AU2106" s="30" t="s">
        <v>38</v>
      </c>
      <c r="AV2106" s="29">
        <f>_xll.qlInterestRateIndexFixingDate(IborIndex&amp;Tenor,AW2106,Trigger)</f>
        <v>54172</v>
      </c>
      <c r="AW2106" s="29">
        <f>_xll.qlCalendarAdvance(Calendar,AW2105,AU2106,"f",,Trigger)</f>
        <v>54176</v>
      </c>
      <c r="AX2106" s="29">
        <f>_xll.qlInterestRateIndexMaturity(IborIndex&amp;Tenor,AW2106,Trigger)</f>
        <v>54267</v>
      </c>
      <c r="AY2106" s="66">
        <f>_xll.qlIndexFixing($Z$5,AV2106,TRUE,Trigger)</f>
        <v>1.6357448212904184E-2</v>
      </c>
      <c r="AZ2106" s="66">
        <f>_xll.qlIndexFixing($BB$1,AV2106,TRUE,Trigger)</f>
        <v>1.6489715595816835E-2</v>
      </c>
      <c r="BA2106" s="188">
        <f t="shared" si="51"/>
        <v>-1.3226738291265139</v>
      </c>
    </row>
    <row r="2107" spans="47:53" ht="11.25" customHeight="1" x14ac:dyDescent="0.25">
      <c r="AU2107" s="30" t="s">
        <v>38</v>
      </c>
      <c r="AV2107" s="29">
        <f>_xll.qlInterestRateIndexFixingDate(IborIndex&amp;Tenor,AW2107,Trigger)</f>
        <v>54178</v>
      </c>
      <c r="AW2107" s="29">
        <f>_xll.qlCalendarAdvance(Calendar,AW2106,AU2107,"f",,Trigger)</f>
        <v>54183</v>
      </c>
      <c r="AX2107" s="29">
        <f>_xll.qlInterestRateIndexMaturity(IborIndex&amp;Tenor,AW2107,Trigger)</f>
        <v>54275</v>
      </c>
      <c r="AY2107" s="66">
        <f>_xll.qlIndexFixing($Z$5,AV2107,TRUE,Trigger)</f>
        <v>1.6358213163177631E-2</v>
      </c>
      <c r="AZ2107" s="66">
        <f>_xll.qlIndexFixing($BB$1,AV2107,TRUE,Trigger)</f>
        <v>1.649068120827599E-2</v>
      </c>
      <c r="BA2107" s="188">
        <f t="shared" si="51"/>
        <v>-1.3246804509835926</v>
      </c>
    </row>
    <row r="2108" spans="47:53" ht="11.25" customHeight="1" x14ac:dyDescent="0.25">
      <c r="AU2108" s="30" t="s">
        <v>38</v>
      </c>
      <c r="AV2108" s="29">
        <f>_xll.qlInterestRateIndexFixingDate(IborIndex&amp;Tenor,AW2108,Trigger)</f>
        <v>54186</v>
      </c>
      <c r="AW2108" s="29">
        <f>_xll.qlCalendarAdvance(Calendar,AW2107,AU2108,"f",,Trigger)</f>
        <v>54190</v>
      </c>
      <c r="AX2108" s="29">
        <f>_xll.qlInterestRateIndexMaturity(IborIndex&amp;Tenor,AW2108,Trigger)</f>
        <v>54282</v>
      </c>
      <c r="AY2108" s="66">
        <f>_xll.qlIndexFixing($Z$5,AV2108,TRUE,Trigger)</f>
        <v>1.6358513774900101E-2</v>
      </c>
      <c r="AZ2108" s="66">
        <f>_xll.qlIndexFixing($BB$1,AV2108,TRUE,Trigger)</f>
        <v>1.6491200943966999E-2</v>
      </c>
      <c r="BA2108" s="188">
        <f t="shared" si="51"/>
        <v>-1.3268716906689875</v>
      </c>
    </row>
    <row r="2109" spans="47:53" ht="11.25" customHeight="1" x14ac:dyDescent="0.25">
      <c r="AU2109" s="30" t="s">
        <v>38</v>
      </c>
      <c r="AV2109" s="29">
        <f>_xll.qlInterestRateIndexFixingDate(IborIndex&amp;Tenor,AW2109,Trigger)</f>
        <v>54193</v>
      </c>
      <c r="AW2109" s="29">
        <f>_xll.qlCalendarAdvance(Calendar,AW2108,AU2109,"f",,Trigger)</f>
        <v>54197</v>
      </c>
      <c r="AX2109" s="29">
        <f>_xll.qlInterestRateIndexMaturity(IborIndex&amp;Tenor,AW2109,Trigger)</f>
        <v>54289</v>
      </c>
      <c r="AY2109" s="66">
        <f>_xll.qlIndexFixing($Z$5,AV2109,TRUE,Trigger)</f>
        <v>1.6358739033981055E-2</v>
      </c>
      <c r="AZ2109" s="66">
        <f>_xll.qlIndexFixing($BB$1,AV2109,TRUE,Trigger)</f>
        <v>1.649168754107656E-2</v>
      </c>
      <c r="BA2109" s="188">
        <f t="shared" si="51"/>
        <v>-1.3294850709550525</v>
      </c>
    </row>
    <row r="2110" spans="47:53" ht="11.25" customHeight="1" x14ac:dyDescent="0.25">
      <c r="AU2110" s="30" t="s">
        <v>38</v>
      </c>
      <c r="AV2110" s="29">
        <f>_xll.qlInterestRateIndexFixingDate(IborIndex&amp;Tenor,AW2110,Trigger)</f>
        <v>54200</v>
      </c>
      <c r="AW2110" s="29">
        <f>_xll.qlCalendarAdvance(Calendar,AW2109,AU2110,"f",,Trigger)</f>
        <v>54204</v>
      </c>
      <c r="AX2110" s="29">
        <f>_xll.qlInterestRateIndexMaturity(IborIndex&amp;Tenor,AW2110,Trigger)</f>
        <v>54296</v>
      </c>
      <c r="AY2110" s="66">
        <f>_xll.qlIndexFixing($Z$5,AV2110,TRUE,Trigger)</f>
        <v>1.6358888767954102E-2</v>
      </c>
      <c r="AZ2110" s="66">
        <f>_xll.qlIndexFixing($BB$1,AV2110,TRUE,Trigger)</f>
        <v>1.6492140999588172E-2</v>
      </c>
      <c r="BA2110" s="188">
        <f t="shared" si="51"/>
        <v>-1.3325223163406994</v>
      </c>
    </row>
    <row r="2111" spans="47:53" ht="11.25" customHeight="1" x14ac:dyDescent="0.25">
      <c r="AU2111" s="30" t="s">
        <v>38</v>
      </c>
      <c r="AV2111" s="29">
        <f>_xll.qlInterestRateIndexFixingDate(IborIndex&amp;Tenor,AW2111,Trigger)</f>
        <v>54207</v>
      </c>
      <c r="AW2111" s="29">
        <f>_xll.qlCalendarAdvance(Calendar,AW2110,AU2111,"f",,Trigger)</f>
        <v>54211</v>
      </c>
      <c r="AX2111" s="29">
        <f>_xll.qlInterestRateIndexMaturity(IborIndex&amp;Tenor,AW2111,Trigger)</f>
        <v>54303</v>
      </c>
      <c r="AY2111" s="66">
        <f>_xll.qlIndexFixing($Z$5,AV2111,TRUE,Trigger)</f>
        <v>1.6358964822127495E-2</v>
      </c>
      <c r="AZ2111" s="66">
        <f>_xll.qlIndexFixing($BB$1,AV2111,TRUE,Trigger)</f>
        <v>1.6492561319494874E-2</v>
      </c>
      <c r="BA2111" s="188">
        <f t="shared" si="51"/>
        <v>-1.3359649736737964</v>
      </c>
    </row>
    <row r="2112" spans="47:53" ht="11.25" customHeight="1" x14ac:dyDescent="0.25">
      <c r="AU2112" s="30" t="s">
        <v>38</v>
      </c>
      <c r="AV2112" s="29">
        <f>_xll.qlInterestRateIndexFixingDate(IborIndex&amp;Tenor,AW2112,Trigger)</f>
        <v>54214</v>
      </c>
      <c r="AW2112" s="29">
        <f>_xll.qlCalendarAdvance(Calendar,AW2111,AU2112,"f",,Trigger)</f>
        <v>54218</v>
      </c>
      <c r="AX2112" s="29">
        <f>_xll.qlInterestRateIndexMaturity(IborIndex&amp;Tenor,AW2112,Trigger)</f>
        <v>54310</v>
      </c>
      <c r="AY2112" s="66">
        <f>_xll.qlIndexFixing($Z$5,AV2112,TRUE,Trigger)</f>
        <v>1.6359090170104711E-2</v>
      </c>
      <c r="AZ2112" s="66">
        <f>_xll.qlIndexFixing($BB$1,AV2112,TRUE,Trigger)</f>
        <v>1.6492948500785382E-2</v>
      </c>
      <c r="BA2112" s="188">
        <f t="shared" si="51"/>
        <v>-1.3385833068067092</v>
      </c>
    </row>
    <row r="2113" spans="47:53" ht="11.25" customHeight="1" x14ac:dyDescent="0.25">
      <c r="AU2113" s="30" t="s">
        <v>38</v>
      </c>
      <c r="AV2113" s="29">
        <f>_xll.qlInterestRateIndexFixingDate(IborIndex&amp;Tenor,AW2113,Trigger)</f>
        <v>54221</v>
      </c>
      <c r="AW2113" s="29">
        <f>_xll.qlCalendarAdvance(Calendar,AW2112,AU2113,"f",,Trigger)</f>
        <v>54225</v>
      </c>
      <c r="AX2113" s="29">
        <f>_xll.qlInterestRateIndexMaturity(IborIndex&amp;Tenor,AW2113,Trigger)</f>
        <v>54317</v>
      </c>
      <c r="AY2113" s="66">
        <f>_xll.qlIndexFixing($Z$5,AV2113,TRUE,Trigger)</f>
        <v>1.6359337528746107E-2</v>
      </c>
      <c r="AZ2113" s="66">
        <f>_xll.qlIndexFixing($BB$1,AV2113,TRUE,Trigger)</f>
        <v>1.6493302543450133E-2</v>
      </c>
      <c r="BA2113" s="188">
        <f t="shared" si="51"/>
        <v>-1.3396501470402598</v>
      </c>
    </row>
    <row r="2114" spans="47:53" ht="11.25" customHeight="1" x14ac:dyDescent="0.25">
      <c r="AU2114" s="30" t="s">
        <v>38</v>
      </c>
      <c r="AV2114" s="29">
        <f>_xll.qlInterestRateIndexFixingDate(IborIndex&amp;Tenor,AW2114,Trigger)</f>
        <v>54228</v>
      </c>
      <c r="AW2114" s="29">
        <f>_xll.qlCalendarAdvance(Calendar,AW2113,AU2114,"f",,Trigger)</f>
        <v>54232</v>
      </c>
      <c r="AX2114" s="29">
        <f>_xll.qlInterestRateIndexMaturity(IborIndex&amp;Tenor,AW2114,Trigger)</f>
        <v>54324</v>
      </c>
      <c r="AY2114" s="66">
        <f>_xll.qlIndexFixing($Z$5,AV2114,TRUE,Trigger)</f>
        <v>1.6359707009778832E-2</v>
      </c>
      <c r="AZ2114" s="66">
        <f>_xll.qlIndexFixing($BB$1,AV2114,TRUE,Trigger)</f>
        <v>1.6493623447476093E-2</v>
      </c>
      <c r="BA2114" s="188">
        <f t="shared" si="51"/>
        <v>-1.3391643769726167</v>
      </c>
    </row>
    <row r="2115" spans="47:53" ht="11.25" customHeight="1" x14ac:dyDescent="0.25">
      <c r="AU2115" s="30" t="s">
        <v>38</v>
      </c>
      <c r="AV2115" s="29">
        <f>_xll.qlInterestRateIndexFixingDate(IborIndex&amp;Tenor,AW2115,Trigger)</f>
        <v>54235</v>
      </c>
      <c r="AW2115" s="29">
        <f>_xll.qlCalendarAdvance(Calendar,AW2114,AU2115,"f",,Trigger)</f>
        <v>54239</v>
      </c>
      <c r="AX2115" s="29">
        <f>_xll.qlInterestRateIndexMaturity(IborIndex&amp;Tenor,AW2115,Trigger)</f>
        <v>54331</v>
      </c>
      <c r="AY2115" s="66">
        <f>_xll.qlIndexFixing($Z$5,AV2115,TRUE,Trigger)</f>
        <v>1.6360198724803182E-2</v>
      </c>
      <c r="AZ2115" s="66">
        <f>_xll.qlIndexFixing($BB$1,AV2115,TRUE,Trigger)</f>
        <v>1.6493911212861527E-2</v>
      </c>
      <c r="BA2115" s="188">
        <f t="shared" ref="BA2115:BA2178" si="52">(AY2115-AZ2115)*10000</f>
        <v>-1.3371248805834486</v>
      </c>
    </row>
    <row r="2116" spans="47:53" ht="11.25" customHeight="1" x14ac:dyDescent="0.25">
      <c r="AU2116" s="30" t="s">
        <v>38</v>
      </c>
      <c r="AV2116" s="29">
        <f>_xll.qlInterestRateIndexFixingDate(IborIndex&amp;Tenor,AW2116,Trigger)</f>
        <v>54242</v>
      </c>
      <c r="AW2116" s="29">
        <f>_xll.qlCalendarAdvance(Calendar,AW2115,AU2116,"f",,Trigger)</f>
        <v>54246</v>
      </c>
      <c r="AX2116" s="29">
        <f>_xll.qlInterestRateIndexMaturity(IborIndex&amp;Tenor,AW2116,Trigger)</f>
        <v>54338</v>
      </c>
      <c r="AY2116" s="66">
        <f>_xll.qlIndexFixing($Z$5,AV2116,TRUE,Trigger)</f>
        <v>1.6360812785290859E-2</v>
      </c>
      <c r="AZ2116" s="66">
        <f>_xll.qlIndexFixing($BB$1,AV2116,TRUE,Trigger)</f>
        <v>1.6494165839594271E-2</v>
      </c>
      <c r="BA2116" s="188">
        <f t="shared" si="52"/>
        <v>-1.3335305430341171</v>
      </c>
    </row>
    <row r="2117" spans="47:53" ht="11.25" customHeight="1" x14ac:dyDescent="0.25">
      <c r="AU2117" s="30" t="s">
        <v>38</v>
      </c>
      <c r="AV2117" s="29">
        <f>_xll.qlInterestRateIndexFixingDate(IborIndex&amp;Tenor,AW2117,Trigger)</f>
        <v>54249</v>
      </c>
      <c r="AW2117" s="29">
        <f>_xll.qlCalendarAdvance(Calendar,AW2116,AU2117,"f",,Trigger)</f>
        <v>54253</v>
      </c>
      <c r="AX2117" s="29">
        <f>_xll.qlInterestRateIndexMaturity(IborIndex&amp;Tenor,AW2117,Trigger)</f>
        <v>54345</v>
      </c>
      <c r="AY2117" s="66">
        <f>_xll.qlIndexFixing($Z$5,AV2117,TRUE,Trigger)</f>
        <v>1.63615493025841E-2</v>
      </c>
      <c r="AZ2117" s="66">
        <f>_xll.qlIndexFixing($BB$1,AV2117,TRUE,Trigger)</f>
        <v>1.6494387327670845E-2</v>
      </c>
      <c r="BA2117" s="188">
        <f t="shared" si="52"/>
        <v>-1.3283802508674489</v>
      </c>
    </row>
    <row r="2118" spans="47:53" ht="11.25" customHeight="1" x14ac:dyDescent="0.25">
      <c r="AU2118" s="30" t="s">
        <v>38</v>
      </c>
      <c r="AV2118" s="29">
        <f>_xll.qlInterestRateIndexFixingDate(IborIndex&amp;Tenor,AW2118,Trigger)</f>
        <v>54256</v>
      </c>
      <c r="AW2118" s="29">
        <f>_xll.qlCalendarAdvance(Calendar,AW2117,AU2118,"f",,Trigger)</f>
        <v>54260</v>
      </c>
      <c r="AX2118" s="29">
        <f>_xll.qlInterestRateIndexMaturity(IborIndex&amp;Tenor,AW2118,Trigger)</f>
        <v>54352</v>
      </c>
      <c r="AY2118" s="66">
        <f>_xll.qlIndexFixing($Z$5,AV2118,TRUE,Trigger)</f>
        <v>1.6362408387900897E-2</v>
      </c>
      <c r="AZ2118" s="66">
        <f>_xll.qlIndexFixing($BB$1,AV2118,TRUE,Trigger)</f>
        <v>1.6494575677082565E-2</v>
      </c>
      <c r="BA2118" s="188">
        <f t="shared" si="52"/>
        <v>-1.321672891816672</v>
      </c>
    </row>
    <row r="2119" spans="47:53" ht="11.25" customHeight="1" x14ac:dyDescent="0.25">
      <c r="AU2119" s="30" t="s">
        <v>38</v>
      </c>
      <c r="AV2119" s="29">
        <f>_xll.qlInterestRateIndexFixingDate(IborIndex&amp;Tenor,AW2119,Trigger)</f>
        <v>54263</v>
      </c>
      <c r="AW2119" s="29">
        <f>_xll.qlCalendarAdvance(Calendar,AW2118,AU2119,"f",,Trigger)</f>
        <v>54267</v>
      </c>
      <c r="AX2119" s="29">
        <f>_xll.qlInterestRateIndexMaturity(IborIndex&amp;Tenor,AW2119,Trigger)</f>
        <v>54359</v>
      </c>
      <c r="AY2119" s="66">
        <f>_xll.qlIndexFixing($Z$5,AV2119,TRUE,Trigger)</f>
        <v>1.6363390152325435E-2</v>
      </c>
      <c r="AZ2119" s="66">
        <f>_xll.qlIndexFixing($BB$1,AV2119,TRUE,Trigger)</f>
        <v>1.649473088782856E-2</v>
      </c>
      <c r="BA2119" s="188">
        <f t="shared" si="52"/>
        <v>-1.3134073550312431</v>
      </c>
    </row>
    <row r="2120" spans="47:53" ht="11.25" customHeight="1" x14ac:dyDescent="0.25">
      <c r="AU2120" s="30" t="s">
        <v>38</v>
      </c>
      <c r="AV2120" s="29">
        <f>_xll.qlInterestRateIndexFixingDate(IborIndex&amp;Tenor,AW2120,Trigger)</f>
        <v>54270</v>
      </c>
      <c r="AW2120" s="29">
        <f>_xll.qlCalendarAdvance(Calendar,AW2119,AU2120,"f",,Trigger)</f>
        <v>54274</v>
      </c>
      <c r="AX2120" s="29">
        <f>_xll.qlInterestRateIndexMaturity(IborIndex&amp;Tenor,AW2120,Trigger)</f>
        <v>54366</v>
      </c>
      <c r="AY2120" s="66">
        <f>_xll.qlIndexFixing($Z$5,AV2120,TRUE,Trigger)</f>
        <v>1.6364494706819391E-2</v>
      </c>
      <c r="AZ2120" s="66">
        <f>_xll.qlIndexFixing($BB$1,AV2120,TRUE,Trigger)</f>
        <v>1.6494852959901878E-2</v>
      </c>
      <c r="BA2120" s="188">
        <f t="shared" si="52"/>
        <v>-1.3035825308248608</v>
      </c>
    </row>
    <row r="2121" spans="47:53" ht="11.25" customHeight="1" x14ac:dyDescent="0.25">
      <c r="AU2121" s="30" t="s">
        <v>38</v>
      </c>
      <c r="AV2121" s="29">
        <f>_xll.qlInterestRateIndexFixingDate(IborIndex&amp;Tenor,AW2121,Trigger)</f>
        <v>54277</v>
      </c>
      <c r="AW2121" s="29">
        <f>_xll.qlCalendarAdvance(Calendar,AW2120,AU2121,"f",,Trigger)</f>
        <v>54281</v>
      </c>
      <c r="AX2121" s="29">
        <f>_xll.qlInterestRateIndexMaturity(IborIndex&amp;Tenor,AW2121,Trigger)</f>
        <v>54373</v>
      </c>
      <c r="AY2121" s="66">
        <f>_xll.qlIndexFixing($Z$5,AV2121,TRUE,Trigger)</f>
        <v>1.6365722162214109E-2</v>
      </c>
      <c r="AZ2121" s="66">
        <f>_xll.qlIndexFixing($BB$1,AV2121,TRUE,Trigger)</f>
        <v>1.6494941893298178E-2</v>
      </c>
      <c r="BA2121" s="188">
        <f t="shared" si="52"/>
        <v>-1.2921973108406815</v>
      </c>
    </row>
    <row r="2122" spans="47:53" ht="11.25" customHeight="1" x14ac:dyDescent="0.25">
      <c r="AU2122" s="30" t="s">
        <v>38</v>
      </c>
      <c r="AV2122" s="29">
        <f>_xll.qlInterestRateIndexFixingDate(IborIndex&amp;Tenor,AW2122,Trigger)</f>
        <v>54284</v>
      </c>
      <c r="AW2122" s="29">
        <f>_xll.qlCalendarAdvance(Calendar,AW2121,AU2122,"f",,Trigger)</f>
        <v>54288</v>
      </c>
      <c r="AX2122" s="29">
        <f>_xll.qlInterestRateIndexMaturity(IborIndex&amp;Tenor,AW2122,Trigger)</f>
        <v>54380</v>
      </c>
      <c r="AY2122" s="66">
        <f>_xll.qlIndexFixing($Z$5,AV2122,TRUE,Trigger)</f>
        <v>1.6367072629212338E-2</v>
      </c>
      <c r="AZ2122" s="66">
        <f>_xll.qlIndexFixing($BB$1,AV2122,TRUE,Trigger)</f>
        <v>1.6494997688020065E-2</v>
      </c>
      <c r="BA2122" s="188">
        <f t="shared" si="52"/>
        <v>-1.27925058807727</v>
      </c>
    </row>
    <row r="2123" spans="47:53" ht="11.25" customHeight="1" x14ac:dyDescent="0.25">
      <c r="AU2123" s="30" t="s">
        <v>38</v>
      </c>
      <c r="AV2123" s="29">
        <f>_xll.qlInterestRateIndexFixingDate(IborIndex&amp;Tenor,AW2123,Trigger)</f>
        <v>54291</v>
      </c>
      <c r="AW2123" s="29">
        <f>_xll.qlCalendarAdvance(Calendar,AW2122,AU2123,"f",,Trigger)</f>
        <v>54295</v>
      </c>
      <c r="AX2123" s="29">
        <f>_xll.qlInterestRateIndexMaturity(IborIndex&amp;Tenor,AW2123,Trigger)</f>
        <v>54387</v>
      </c>
      <c r="AY2123" s="66">
        <f>_xll.qlIndexFixing($Z$5,AV2123,TRUE,Trigger)</f>
        <v>1.6368546218390845E-2</v>
      </c>
      <c r="AZ2123" s="66">
        <f>_xll.qlIndexFixing($BB$1,AV2123,TRUE,Trigger)</f>
        <v>1.6495020344063194E-2</v>
      </c>
      <c r="BA2123" s="188">
        <f t="shared" si="52"/>
        <v>-1.2647412567234895</v>
      </c>
    </row>
    <row r="2124" spans="47:53" ht="11.25" customHeight="1" x14ac:dyDescent="0.25">
      <c r="AU2124" s="30" t="s">
        <v>38</v>
      </c>
      <c r="AV2124" s="29">
        <f>_xll.qlInterestRateIndexFixingDate(IborIndex&amp;Tenor,AW2124,Trigger)</f>
        <v>54298</v>
      </c>
      <c r="AW2124" s="29">
        <f>_xll.qlCalendarAdvance(Calendar,AW2123,AU2124,"f",,Trigger)</f>
        <v>54302</v>
      </c>
      <c r="AX2124" s="29">
        <f>_xll.qlInterestRateIndexMaturity(IborIndex&amp;Tenor,AW2124,Trigger)</f>
        <v>54393</v>
      </c>
      <c r="AY2124" s="66">
        <f>_xll.qlIndexFixing($Z$5,AV2124,TRUE,Trigger)</f>
        <v>1.6369664293253674E-2</v>
      </c>
      <c r="AZ2124" s="66">
        <f>_xll.qlIndexFixing($BB$1,AV2124,TRUE,Trigger)</f>
        <v>1.6494639504946933E-2</v>
      </c>
      <c r="BA2124" s="188">
        <f t="shared" si="52"/>
        <v>-1.2497521169325954</v>
      </c>
    </row>
    <row r="2125" spans="47:53" ht="11.25" customHeight="1" x14ac:dyDescent="0.25">
      <c r="AU2125" s="30" t="s">
        <v>38</v>
      </c>
      <c r="AV2125" s="29">
        <f>_xll.qlInterestRateIndexFixingDate(IborIndex&amp;Tenor,AW2125,Trigger)</f>
        <v>54305</v>
      </c>
      <c r="AW2125" s="29">
        <f>_xll.qlCalendarAdvance(Calendar,AW2124,AU2125,"f",,Trigger)</f>
        <v>54309</v>
      </c>
      <c r="AX2125" s="29">
        <f>_xll.qlInterestRateIndexMaturity(IborIndex&amp;Tenor,AW2125,Trigger)</f>
        <v>54400</v>
      </c>
      <c r="AY2125" s="66">
        <f>_xll.qlIndexFixing($Z$5,AV2125,TRUE,Trigger)</f>
        <v>1.6371290818549662E-2</v>
      </c>
      <c r="AZ2125" s="66">
        <f>_xll.qlIndexFixing($BB$1,AV2125,TRUE,Trigger)</f>
        <v>1.6494598252566082E-2</v>
      </c>
      <c r="BA2125" s="188">
        <f t="shared" si="52"/>
        <v>-1.2330743401641961</v>
      </c>
    </row>
    <row r="2126" spans="47:53" ht="11.25" customHeight="1" x14ac:dyDescent="0.25">
      <c r="AU2126" s="30" t="s">
        <v>38</v>
      </c>
      <c r="AV2126" s="29">
        <f>_xll.qlInterestRateIndexFixingDate(IborIndex&amp;Tenor,AW2126,Trigger)</f>
        <v>54312</v>
      </c>
      <c r="AW2126" s="29">
        <f>_xll.qlCalendarAdvance(Calendar,AW2125,AU2126,"f",,Trigger)</f>
        <v>54316</v>
      </c>
      <c r="AX2126" s="29">
        <f>_xll.qlInterestRateIndexMaturity(IborIndex&amp;Tenor,AW2126,Trigger)</f>
        <v>54407</v>
      </c>
      <c r="AY2126" s="66">
        <f>_xll.qlIndexFixing($Z$5,AV2126,TRUE,Trigger)</f>
        <v>1.6372842799468827E-2</v>
      </c>
      <c r="AZ2126" s="66">
        <f>_xll.qlIndexFixing($BB$1,AV2126,TRUE,Trigger)</f>
        <v>1.6494523863023643E-2</v>
      </c>
      <c r="BA2126" s="188">
        <f t="shared" si="52"/>
        <v>-1.2168106355481614</v>
      </c>
    </row>
    <row r="2127" spans="47:53" ht="11.25" customHeight="1" x14ac:dyDescent="0.25">
      <c r="AU2127" s="30" t="s">
        <v>38</v>
      </c>
      <c r="AV2127" s="29">
        <f>_xll.qlInterestRateIndexFixingDate(IborIndex&amp;Tenor,AW2127,Trigger)</f>
        <v>54319</v>
      </c>
      <c r="AW2127" s="29">
        <f>_xll.qlCalendarAdvance(Calendar,AW2126,AU2127,"f",,Trigger)</f>
        <v>54323</v>
      </c>
      <c r="AX2127" s="29">
        <f>_xll.qlInterestRateIndexMaturity(IborIndex&amp;Tenor,AW2127,Trigger)</f>
        <v>54414</v>
      </c>
      <c r="AY2127" s="66">
        <f>_xll.qlIndexFixing($Z$5,AV2127,TRUE,Trigger)</f>
        <v>1.6374320061642515E-2</v>
      </c>
      <c r="AZ2127" s="66">
        <f>_xll.qlIndexFixing($BB$1,AV2127,TRUE,Trigger)</f>
        <v>1.6494416336317864E-2</v>
      </c>
      <c r="BA2127" s="188">
        <f t="shared" si="52"/>
        <v>-1.2009627467534854</v>
      </c>
    </row>
    <row r="2128" spans="47:53" ht="11.25" customHeight="1" x14ac:dyDescent="0.25">
      <c r="AU2128" s="30" t="s">
        <v>38</v>
      </c>
      <c r="AV2128" s="29">
        <f>_xll.qlInterestRateIndexFixingDate(IborIndex&amp;Tenor,AW2128,Trigger)</f>
        <v>54326</v>
      </c>
      <c r="AW2128" s="29">
        <f>_xll.qlCalendarAdvance(Calendar,AW2127,AU2128,"f",,Trigger)</f>
        <v>54330</v>
      </c>
      <c r="AX2128" s="29">
        <f>_xll.qlInterestRateIndexMaturity(IborIndex&amp;Tenor,AW2128,Trigger)</f>
        <v>54421</v>
      </c>
      <c r="AY2128" s="66">
        <f>_xll.qlIndexFixing($Z$5,AV2128,TRUE,Trigger)</f>
        <v>1.6375722430702951E-2</v>
      </c>
      <c r="AZ2128" s="66">
        <f>_xll.qlIndexFixing($BB$1,AV2128,TRUE,Trigger)</f>
        <v>1.6494275672454886E-2</v>
      </c>
      <c r="BA2128" s="188">
        <f t="shared" si="52"/>
        <v>-1.1855324175193485</v>
      </c>
    </row>
    <row r="2129" spans="47:53" ht="11.25" customHeight="1" x14ac:dyDescent="0.25">
      <c r="AU2129" s="30" t="s">
        <v>38</v>
      </c>
      <c r="AV2129" s="29">
        <f>_xll.qlInterestRateIndexFixingDate(IborIndex&amp;Tenor,AW2129,Trigger)</f>
        <v>54333</v>
      </c>
      <c r="AW2129" s="29">
        <f>_xll.qlCalendarAdvance(Calendar,AW2128,AU2129,"f",,Trigger)</f>
        <v>54337</v>
      </c>
      <c r="AX2129" s="29">
        <f>_xll.qlInterestRateIndexMaturity(IborIndex&amp;Tenor,AW2129,Trigger)</f>
        <v>54429</v>
      </c>
      <c r="AY2129" s="66">
        <f>_xll.qlIndexFixing($Z$5,AV2129,TRUE,Trigger)</f>
        <v>1.6377501958985179E-2</v>
      </c>
      <c r="AZ2129" s="66">
        <f>_xll.qlIndexFixing($BB$1,AV2129,TRUE,Trigger)</f>
        <v>1.6494460368094988E-2</v>
      </c>
      <c r="BA2129" s="188">
        <f t="shared" si="52"/>
        <v>-1.1695840910980886</v>
      </c>
    </row>
    <row r="2130" spans="47:53" ht="11.25" customHeight="1" x14ac:dyDescent="0.25">
      <c r="AU2130" s="30" t="s">
        <v>38</v>
      </c>
      <c r="AV2130" s="29">
        <f>_xll.qlInterestRateIndexFixingDate(IborIndex&amp;Tenor,AW2130,Trigger)</f>
        <v>54340</v>
      </c>
      <c r="AW2130" s="29">
        <f>_xll.qlCalendarAdvance(Calendar,AW2129,AU2130,"f",,Trigger)</f>
        <v>54344</v>
      </c>
      <c r="AX2130" s="29">
        <f>_xll.qlInterestRateIndexMaturity(IborIndex&amp;Tenor,AW2130,Trigger)</f>
        <v>54436</v>
      </c>
      <c r="AY2130" s="66">
        <f>_xll.qlIndexFixing($Z$5,AV2130,TRUE,Trigger)</f>
        <v>1.6378748667132331E-2</v>
      </c>
      <c r="AZ2130" s="66">
        <f>_xll.qlIndexFixing($BB$1,AV2130,TRUE,Trigger)</f>
        <v>1.6494251053419832E-2</v>
      </c>
      <c r="BA2130" s="188">
        <f t="shared" si="52"/>
        <v>-1.1550238628750196</v>
      </c>
    </row>
    <row r="2131" spans="47:53" ht="11.25" customHeight="1" x14ac:dyDescent="0.25">
      <c r="AU2131" s="30" t="s">
        <v>38</v>
      </c>
      <c r="AV2131" s="29">
        <f>_xll.qlInterestRateIndexFixingDate(IborIndex&amp;Tenor,AW2131,Trigger)</f>
        <v>54347</v>
      </c>
      <c r="AW2131" s="29">
        <f>_xll.qlCalendarAdvance(Calendar,AW2130,AU2131,"f",,Trigger)</f>
        <v>54351</v>
      </c>
      <c r="AX2131" s="29">
        <f>_xll.qlInterestRateIndexMaturity(IborIndex&amp;Tenor,AW2131,Trigger)</f>
        <v>54443</v>
      </c>
      <c r="AY2131" s="66">
        <f>_xll.qlIndexFixing($Z$5,AV2131,TRUE,Trigger)</f>
        <v>1.6379919943224099E-2</v>
      </c>
      <c r="AZ2131" s="66">
        <f>_xll.qlIndexFixing($BB$1,AV2131,TRUE,Trigger)</f>
        <v>1.6494008600083293E-2</v>
      </c>
      <c r="BA2131" s="188">
        <f t="shared" si="52"/>
        <v>-1.140886568591938</v>
      </c>
    </row>
    <row r="2132" spans="47:53" ht="11.25" customHeight="1" x14ac:dyDescent="0.25">
      <c r="AU2132" s="30" t="s">
        <v>38</v>
      </c>
      <c r="AV2132" s="29">
        <f>_xll.qlInterestRateIndexFixingDate(IborIndex&amp;Tenor,AW2132,Trigger)</f>
        <v>54354</v>
      </c>
      <c r="AW2132" s="29">
        <f>_xll.qlCalendarAdvance(Calendar,AW2131,AU2132,"f",,Trigger)</f>
        <v>54358</v>
      </c>
      <c r="AX2132" s="29">
        <f>_xll.qlInterestRateIndexMaturity(IborIndex&amp;Tenor,AW2132,Trigger)</f>
        <v>54450</v>
      </c>
      <c r="AY2132" s="66">
        <f>_xll.qlIndexFixing($Z$5,AV2132,TRUE,Trigger)</f>
        <v>1.6381015612899959E-2</v>
      </c>
      <c r="AZ2132" s="66">
        <f>_xll.qlIndexFixing($BB$1,AV2132,TRUE,Trigger)</f>
        <v>1.6493733008094064E-2</v>
      </c>
      <c r="BA2132" s="188">
        <f t="shared" si="52"/>
        <v>-1.1271739519410491</v>
      </c>
    </row>
    <row r="2133" spans="47:53" ht="11.25" customHeight="1" x14ac:dyDescent="0.25">
      <c r="AU2133" s="30" t="s">
        <v>38</v>
      </c>
      <c r="AV2133" s="29">
        <f>_xll.qlInterestRateIndexFixingDate(IborIndex&amp;Tenor,AW2133,Trigger)</f>
        <v>54361</v>
      </c>
      <c r="AW2133" s="29">
        <f>_xll.qlCalendarAdvance(Calendar,AW2132,AU2133,"f",,Trigger)</f>
        <v>54365</v>
      </c>
      <c r="AX2133" s="29">
        <f>_xll.qlInterestRateIndexMaturity(IborIndex&amp;Tenor,AW2133,Trigger)</f>
        <v>54457</v>
      </c>
      <c r="AY2133" s="66">
        <f>_xll.qlIndexFixing($Z$5,AV2133,TRUE,Trigger)</f>
        <v>1.6382035501809805E-2</v>
      </c>
      <c r="AZ2133" s="66">
        <f>_xll.qlIndexFixing($BB$1,AV2133,TRUE,Trigger)</f>
        <v>1.6493424277457355E-2</v>
      </c>
      <c r="BA2133" s="188">
        <f t="shared" si="52"/>
        <v>-1.1138877564755012</v>
      </c>
    </row>
    <row r="2134" spans="47:53" ht="11.25" customHeight="1" x14ac:dyDescent="0.25">
      <c r="AU2134" s="30" t="s">
        <v>38</v>
      </c>
      <c r="AV2134" s="29">
        <f>_xll.qlInterestRateIndexFixingDate(IborIndex&amp;Tenor,AW2134,Trigger)</f>
        <v>54368</v>
      </c>
      <c r="AW2134" s="29">
        <f>_xll.qlCalendarAdvance(Calendar,AW2133,AU2134,"f",,Trigger)</f>
        <v>54372</v>
      </c>
      <c r="AX2134" s="29">
        <f>_xll.qlInterestRateIndexMaturity(IborIndex&amp;Tenor,AW2134,Trigger)</f>
        <v>54464</v>
      </c>
      <c r="AY2134" s="66">
        <f>_xll.qlIndexFixing($Z$5,AV2134,TRUE,Trigger)</f>
        <v>1.6382979435602674E-2</v>
      </c>
      <c r="AZ2134" s="66">
        <f>_xll.qlIndexFixing($BB$1,AV2134,TRUE,Trigger)</f>
        <v>1.6493082408182726E-2</v>
      </c>
      <c r="BA2134" s="188">
        <f t="shared" si="52"/>
        <v>-1.1010297258005202</v>
      </c>
    </row>
    <row r="2135" spans="47:53" ht="11.25" customHeight="1" x14ac:dyDescent="0.25">
      <c r="AU2135" s="30" t="s">
        <v>38</v>
      </c>
      <c r="AV2135" s="29">
        <f>_xll.qlInterestRateIndexFixingDate(IborIndex&amp;Tenor,AW2135,Trigger)</f>
        <v>54375</v>
      </c>
      <c r="AW2135" s="29">
        <f>_xll.qlCalendarAdvance(Calendar,AW2134,AU2135,"f",,Trigger)</f>
        <v>54379</v>
      </c>
      <c r="AX2135" s="29">
        <f>_xll.qlInterestRateIndexMaturity(IborIndex&amp;Tenor,AW2135,Trigger)</f>
        <v>54471</v>
      </c>
      <c r="AY2135" s="66">
        <f>_xll.qlIndexFixing($Z$5,AV2135,TRUE,Trigger)</f>
        <v>1.6383847239934548E-2</v>
      </c>
      <c r="AZ2135" s="66">
        <f>_xll.qlIndexFixing($BB$1,AV2135,TRUE,Trigger)</f>
        <v>1.6492707400277997E-2</v>
      </c>
      <c r="BA2135" s="188">
        <f t="shared" si="52"/>
        <v>-1.0886016034344914</v>
      </c>
    </row>
    <row r="2136" spans="47:53" ht="11.25" customHeight="1" x14ac:dyDescent="0.25">
      <c r="AU2136" s="30" t="s">
        <v>38</v>
      </c>
      <c r="AV2136" s="29">
        <f>_xll.qlInterestRateIndexFixingDate(IborIndex&amp;Tenor,AW2136,Trigger)</f>
        <v>54382</v>
      </c>
      <c r="AW2136" s="29">
        <f>_xll.qlCalendarAdvance(Calendar,AW2135,AU2136,"f",,Trigger)</f>
        <v>54386</v>
      </c>
      <c r="AX2136" s="29">
        <f>_xll.qlInterestRateIndexMaturity(IborIndex&amp;Tenor,AW2136,Trigger)</f>
        <v>54478</v>
      </c>
      <c r="AY2136" s="66">
        <f>_xll.qlIndexFixing($Z$5,AV2136,TRUE,Trigger)</f>
        <v>1.6384638740465751E-2</v>
      </c>
      <c r="AZ2136" s="66">
        <f>_xll.qlIndexFixing($BB$1,AV2136,TRUE,Trigger)</f>
        <v>1.6492299253752726E-2</v>
      </c>
      <c r="BA2136" s="188">
        <f t="shared" si="52"/>
        <v>-1.0766051328697444</v>
      </c>
    </row>
    <row r="2137" spans="47:53" ht="11.25" customHeight="1" x14ac:dyDescent="0.25">
      <c r="AU2137" s="30" t="s">
        <v>38</v>
      </c>
      <c r="AV2137" s="29">
        <f>_xll.qlInterestRateIndexFixingDate(IborIndex&amp;Tenor,AW2137,Trigger)</f>
        <v>54389</v>
      </c>
      <c r="AW2137" s="29">
        <f>_xll.qlCalendarAdvance(Calendar,AW2136,AU2137,"f",,Trigger)</f>
        <v>54393</v>
      </c>
      <c r="AX2137" s="29">
        <f>_xll.qlInterestRateIndexMaturity(IborIndex&amp;Tenor,AW2137,Trigger)</f>
        <v>54483</v>
      </c>
      <c r="AY2137" s="66">
        <f>_xll.qlIndexFixing($Z$5,AV2137,TRUE,Trigger)</f>
        <v>1.6384535314597493E-2</v>
      </c>
      <c r="AZ2137" s="66">
        <f>_xll.qlIndexFixing($BB$1,AV2137,TRUE,Trigger)</f>
        <v>1.6491178866877121E-2</v>
      </c>
      <c r="BA2137" s="188">
        <f t="shared" si="52"/>
        <v>-1.066435522796283</v>
      </c>
    </row>
    <row r="2138" spans="47:53" ht="11.25" customHeight="1" x14ac:dyDescent="0.25">
      <c r="AU2138" s="30" t="s">
        <v>38</v>
      </c>
      <c r="AV2138" s="29">
        <f>_xll.qlInterestRateIndexFixingDate(IborIndex&amp;Tenor,AW2138,Trigger)</f>
        <v>54396</v>
      </c>
      <c r="AW2138" s="29">
        <f>_xll.qlCalendarAdvance(Calendar,AW2137,AU2138,"f",,Trigger)</f>
        <v>54400</v>
      </c>
      <c r="AX2138" s="29">
        <f>_xll.qlInterestRateIndexMaturity(IborIndex&amp;Tenor,AW2138,Trigger)</f>
        <v>54490</v>
      </c>
      <c r="AY2138" s="66">
        <f>_xll.qlIndexFixing($Z$5,AV2138,TRUE,Trigger)</f>
        <v>1.6385184640508754E-2</v>
      </c>
      <c r="AZ2138" s="66">
        <f>_xll.qlIndexFixing($BB$1,AV2138,TRUE,Trigger)</f>
        <v>1.6490709220166266E-2</v>
      </c>
      <c r="BA2138" s="188">
        <f t="shared" si="52"/>
        <v>-1.0552457965751216</v>
      </c>
    </row>
    <row r="2139" spans="47:53" ht="11.25" customHeight="1" x14ac:dyDescent="0.25">
      <c r="AU2139" s="30" t="s">
        <v>38</v>
      </c>
      <c r="AV2139" s="29">
        <f>_xll.qlInterestRateIndexFixingDate(IborIndex&amp;Tenor,AW2139,Trigger)</f>
        <v>54403</v>
      </c>
      <c r="AW2139" s="29">
        <f>_xll.qlCalendarAdvance(Calendar,AW2138,AU2139,"f",,Trigger)</f>
        <v>54407</v>
      </c>
      <c r="AX2139" s="29">
        <f>_xll.qlInterestRateIndexMaturity(IborIndex&amp;Tenor,AW2139,Trigger)</f>
        <v>54497</v>
      </c>
      <c r="AY2139" s="66">
        <f>_xll.qlIndexFixing($Z$5,AV2139,TRUE,Trigger)</f>
        <v>1.6385757171502036E-2</v>
      </c>
      <c r="AZ2139" s="66">
        <f>_xll.qlIndexFixing($BB$1,AV2139,TRUE,Trigger)</f>
        <v>1.649020643789445E-2</v>
      </c>
      <c r="BA2139" s="188">
        <f t="shared" si="52"/>
        <v>-1.0444926639241459</v>
      </c>
    </row>
    <row r="2140" spans="47:53" ht="11.25" customHeight="1" x14ac:dyDescent="0.25">
      <c r="AU2140" s="30" t="s">
        <v>38</v>
      </c>
      <c r="AV2140" s="29">
        <f>_xll.qlInterestRateIndexFixingDate(IborIndex&amp;Tenor,AW2140,Trigger)</f>
        <v>54410</v>
      </c>
      <c r="AW2140" s="29">
        <f>_xll.qlCalendarAdvance(Calendar,AW2139,AU2140,"f",,Trigger)</f>
        <v>54414</v>
      </c>
      <c r="AX2140" s="29">
        <f>_xll.qlInterestRateIndexMaturity(IborIndex&amp;Tenor,AW2140,Trigger)</f>
        <v>54504</v>
      </c>
      <c r="AY2140" s="66">
        <f>_xll.qlIndexFixing($Z$5,AV2140,TRUE,Trigger)</f>
        <v>1.6386252733268769E-2</v>
      </c>
      <c r="AZ2140" s="66">
        <f>_xll.qlIndexFixing($BB$1,AV2140,TRUE,Trigger)</f>
        <v>1.6489670520076771E-2</v>
      </c>
      <c r="BA2140" s="188">
        <f t="shared" si="52"/>
        <v>-1.0341778680800218</v>
      </c>
    </row>
    <row r="2141" spans="47:53" ht="11.25" customHeight="1" x14ac:dyDescent="0.25">
      <c r="AU2141" s="30" t="s">
        <v>38</v>
      </c>
      <c r="AV2141" s="29">
        <f>_xll.qlInterestRateIndexFixingDate(IborIndex&amp;Tenor,AW2141,Trigger)</f>
        <v>54416</v>
      </c>
      <c r="AW2141" s="29">
        <f>_xll.qlCalendarAdvance(Calendar,AW2140,AU2141,"f",,Trigger)</f>
        <v>54421</v>
      </c>
      <c r="AX2141" s="29">
        <f>_xll.qlInterestRateIndexMaturity(IborIndex&amp;Tenor,AW2141,Trigger)</f>
        <v>54511</v>
      </c>
      <c r="AY2141" s="66">
        <f>_xll.qlIndexFixing($Z$5,AV2141,TRUE,Trigger)</f>
        <v>1.6386671151506604E-2</v>
      </c>
      <c r="AZ2141" s="66">
        <f>_xll.qlIndexFixing($BB$1,AV2141,TRUE,Trigger)</f>
        <v>1.6489101466723888E-2</v>
      </c>
      <c r="BA2141" s="188">
        <f t="shared" si="52"/>
        <v>-1.0243031521728341</v>
      </c>
    </row>
    <row r="2142" spans="47:53" ht="11.25" customHeight="1" x14ac:dyDescent="0.25">
      <c r="AU2142" s="30" t="s">
        <v>38</v>
      </c>
      <c r="AV2142" s="29">
        <f>_xll.qlInterestRateIndexFixingDate(IborIndex&amp;Tenor,AW2142,Trigger)</f>
        <v>54423</v>
      </c>
      <c r="AW2142" s="29">
        <f>_xll.qlCalendarAdvance(Calendar,AW2141,AU2142,"f",,Trigger)</f>
        <v>54428</v>
      </c>
      <c r="AX2142" s="29">
        <f>_xll.qlInterestRateIndexMaturity(IborIndex&amp;Tenor,AW2142,Trigger)</f>
        <v>54518</v>
      </c>
      <c r="AY2142" s="66">
        <f>_xll.qlIndexFixing($Z$5,AV2142,TRUE,Trigger)</f>
        <v>1.6387012251914967E-2</v>
      </c>
      <c r="AZ2142" s="66">
        <f>_xll.qlIndexFixing($BB$1,AV2142,TRUE,Trigger)</f>
        <v>1.6488499277847346E-2</v>
      </c>
      <c r="BA2142" s="188">
        <f t="shared" si="52"/>
        <v>-1.0148702593237857</v>
      </c>
    </row>
    <row r="2143" spans="47:53" ht="11.25" customHeight="1" x14ac:dyDescent="0.25">
      <c r="AU2143" s="30" t="s">
        <v>38</v>
      </c>
      <c r="AV2143" s="29">
        <f>_xll.qlInterestRateIndexFixingDate(IborIndex&amp;Tenor,AW2143,Trigger)</f>
        <v>54431</v>
      </c>
      <c r="AW2143" s="29">
        <f>_xll.qlCalendarAdvance(Calendar,AW2142,AU2143,"f",,Trigger)</f>
        <v>54435</v>
      </c>
      <c r="AX2143" s="29">
        <f>_xll.qlInterestRateIndexMaturity(IborIndex&amp;Tenor,AW2143,Trigger)</f>
        <v>54525</v>
      </c>
      <c r="AY2143" s="66">
        <f>_xll.qlIndexFixing($Z$5,AV2143,TRUE,Trigger)</f>
        <v>1.6387275860202166E-2</v>
      </c>
      <c r="AZ2143" s="66">
        <f>_xll.qlIndexFixing($BB$1,AV2143,TRUE,Trigger)</f>
        <v>1.6487863953467574E-2</v>
      </c>
      <c r="BA2143" s="188">
        <f t="shared" si="52"/>
        <v>-1.0058809326540796</v>
      </c>
    </row>
    <row r="2144" spans="47:53" ht="11.25" customHeight="1" x14ac:dyDescent="0.25">
      <c r="AU2144" s="30" t="s">
        <v>38</v>
      </c>
      <c r="AV2144" s="29">
        <f>_xll.qlInterestRateIndexFixingDate(IborIndex&amp;Tenor,AW2144,Trigger)</f>
        <v>54438</v>
      </c>
      <c r="AW2144" s="29">
        <f>_xll.qlCalendarAdvance(Calendar,AW2143,AU2144,"f",,Trigger)</f>
        <v>54442</v>
      </c>
      <c r="AX2144" s="29">
        <f>_xll.qlInterestRateIndexMaturity(IborIndex&amp;Tenor,AW2144,Trigger)</f>
        <v>54533</v>
      </c>
      <c r="AY2144" s="66">
        <f>_xll.qlIndexFixing($Z$5,AV2144,TRUE,Trigger)</f>
        <v>1.6387832606446918E-2</v>
      </c>
      <c r="AZ2144" s="66">
        <f>_xll.qlIndexFixing($BB$1,AV2144,TRUE,Trigger)</f>
        <v>1.648751840255434E-2</v>
      </c>
      <c r="BA2144" s="188">
        <f t="shared" si="52"/>
        <v>-0.99685796107421698</v>
      </c>
    </row>
    <row r="2145" spans="47:53" ht="11.25" customHeight="1" x14ac:dyDescent="0.25">
      <c r="AU2145" s="30" t="s">
        <v>38</v>
      </c>
      <c r="AV2145" s="29">
        <f>_xll.qlInterestRateIndexFixingDate(IborIndex&amp;Tenor,AW2145,Trigger)</f>
        <v>54445</v>
      </c>
      <c r="AW2145" s="29">
        <f>_xll.qlCalendarAdvance(Calendar,AW2144,AU2145,"f",,Trigger)</f>
        <v>54449</v>
      </c>
      <c r="AX2145" s="29">
        <f>_xll.qlInterestRateIndexMaturity(IborIndex&amp;Tenor,AW2145,Trigger)</f>
        <v>54539</v>
      </c>
      <c r="AY2145" s="66">
        <f>_xll.qlIndexFixing($Z$5,AV2145,TRUE,Trigger)</f>
        <v>1.6387569903256072E-2</v>
      </c>
      <c r="AZ2145" s="66">
        <f>_xll.qlIndexFixing($BB$1,AV2145,TRUE,Trigger)</f>
        <v>1.6486493898250743E-2</v>
      </c>
      <c r="BA2145" s="188">
        <f t="shared" si="52"/>
        <v>-0.9892399499467075</v>
      </c>
    </row>
    <row r="2146" spans="47:53" ht="11.25" customHeight="1" x14ac:dyDescent="0.25">
      <c r="AU2146" s="30" t="s">
        <v>38</v>
      </c>
      <c r="AV2146" s="29">
        <f>_xll.qlInterestRateIndexFixingDate(IborIndex&amp;Tenor,AW2146,Trigger)</f>
        <v>54452</v>
      </c>
      <c r="AW2146" s="29">
        <f>_xll.qlCalendarAdvance(Calendar,AW2145,AU2146,"f",,Trigger)</f>
        <v>54456</v>
      </c>
      <c r="AX2146" s="29">
        <f>_xll.qlInterestRateIndexMaturity(IborIndex&amp;Tenor,AW2146,Trigger)</f>
        <v>54546</v>
      </c>
      <c r="AY2146" s="66">
        <f>_xll.qlIndexFixing($Z$5,AV2146,TRUE,Trigger)</f>
        <v>1.6387599989458046E-2</v>
      </c>
      <c r="AZ2146" s="66">
        <f>_xll.qlIndexFixing($BB$1,AV2146,TRUE,Trigger)</f>
        <v>1.6485759167450986E-2</v>
      </c>
      <c r="BA2146" s="188">
        <f t="shared" si="52"/>
        <v>-0.98159177992940272</v>
      </c>
    </row>
    <row r="2147" spans="47:53" ht="11.25" customHeight="1" x14ac:dyDescent="0.25">
      <c r="AU2147" s="30" t="s">
        <v>38</v>
      </c>
      <c r="AV2147" s="29">
        <f>_xll.qlInterestRateIndexFixingDate(IborIndex&amp;Tenor,AW2147,Trigger)</f>
        <v>54459</v>
      </c>
      <c r="AW2147" s="29">
        <f>_xll.qlCalendarAdvance(Calendar,AW2146,AU2147,"f",,Trigger)</f>
        <v>54463</v>
      </c>
      <c r="AX2147" s="29">
        <f>_xll.qlInterestRateIndexMaturity(IborIndex&amp;Tenor,AW2147,Trigger)</f>
        <v>54553</v>
      </c>
      <c r="AY2147" s="66">
        <f>_xll.qlIndexFixing($Z$5,AV2147,TRUE,Trigger)</f>
        <v>1.638755188640495E-2</v>
      </c>
      <c r="AZ2147" s="66">
        <f>_xll.qlIndexFixing($BB$1,AV2147,TRUE,Trigger)</f>
        <v>1.648499130121106E-2</v>
      </c>
      <c r="BA2147" s="188">
        <f t="shared" si="52"/>
        <v>-0.97439414806110847</v>
      </c>
    </row>
    <row r="2148" spans="47:53" ht="11.25" customHeight="1" x14ac:dyDescent="0.25">
      <c r="AU2148" s="30" t="s">
        <v>38</v>
      </c>
      <c r="AV2148" s="29">
        <f>_xll.qlInterestRateIndexFixingDate(IborIndex&amp;Tenor,AW2148,Trigger)</f>
        <v>54466</v>
      </c>
      <c r="AW2148" s="29">
        <f>_xll.qlCalendarAdvance(Calendar,AW2147,AU2148,"f",,Trigger)</f>
        <v>54470</v>
      </c>
      <c r="AX2148" s="29">
        <f>_xll.qlInterestRateIndexMaturity(IborIndex&amp;Tenor,AW2148,Trigger)</f>
        <v>54560</v>
      </c>
      <c r="AY2148" s="66">
        <f>_xll.qlIndexFixing($Z$5,AV2148,TRUE,Trigger)</f>
        <v>1.6387425419827295E-2</v>
      </c>
      <c r="AZ2148" s="66">
        <f>_xll.qlIndexFixing($BB$1,AV2148,TRUE,Trigger)</f>
        <v>1.6484190299554058E-2</v>
      </c>
      <c r="BA2148" s="188">
        <f t="shared" si="52"/>
        <v>-0.96764879726762842</v>
      </c>
    </row>
    <row r="2149" spans="47:53" ht="11.25" customHeight="1" x14ac:dyDescent="0.25">
      <c r="AU2149" s="30" t="s">
        <v>38</v>
      </c>
      <c r="AV2149" s="29">
        <f>_xll.qlInterestRateIndexFixingDate(IborIndex&amp;Tenor,AW2149,Trigger)</f>
        <v>54473</v>
      </c>
      <c r="AW2149" s="29">
        <f>_xll.qlCalendarAdvance(Calendar,AW2148,AU2149,"f",,Trigger)</f>
        <v>54477</v>
      </c>
      <c r="AX2149" s="29">
        <f>_xll.qlInterestRateIndexMaturity(IborIndex&amp;Tenor,AW2149,Trigger)</f>
        <v>54567</v>
      </c>
      <c r="AY2149" s="66">
        <f>_xll.qlIndexFixing($Z$5,AV2149,TRUE,Trigger)</f>
        <v>1.6387220415457371E-2</v>
      </c>
      <c r="AZ2149" s="66">
        <f>_xll.qlIndexFixing($BB$1,AV2149,TRUE,Trigger)</f>
        <v>1.6483356162495966E-2</v>
      </c>
      <c r="BA2149" s="188">
        <f t="shared" si="52"/>
        <v>-0.96135747038594843</v>
      </c>
    </row>
    <row r="2150" spans="47:53" ht="11.25" customHeight="1" x14ac:dyDescent="0.25">
      <c r="AU2150" s="30" t="s">
        <v>38</v>
      </c>
      <c r="AV2150" s="29">
        <f>_xll.qlInterestRateIndexFixingDate(IborIndex&amp;Tenor,AW2150,Trigger)</f>
        <v>54480</v>
      </c>
      <c r="AW2150" s="29">
        <f>_xll.qlCalendarAdvance(Calendar,AW2149,AU2150,"f",,Trigger)</f>
        <v>54484</v>
      </c>
      <c r="AX2150" s="29">
        <f>_xll.qlInterestRateIndexMaturity(IborIndex&amp;Tenor,AW2150,Trigger)</f>
        <v>54576</v>
      </c>
      <c r="AY2150" s="66">
        <f>_xll.qlIndexFixing($Z$5,AV2150,TRUE,Trigger)</f>
        <v>1.6387610228497034E-2</v>
      </c>
      <c r="AZ2150" s="66">
        <f>_xll.qlIndexFixing($BB$1,AV2150,TRUE,Trigger)</f>
        <v>1.6483105654544715E-2</v>
      </c>
      <c r="BA2150" s="188">
        <f t="shared" si="52"/>
        <v>-0.95495426047680776</v>
      </c>
    </row>
    <row r="2151" spans="47:53" ht="11.25" customHeight="1" x14ac:dyDescent="0.25">
      <c r="AU2151" s="30" t="s">
        <v>38</v>
      </c>
      <c r="AV2151" s="29">
        <f>_xll.qlInterestRateIndexFixingDate(IborIndex&amp;Tenor,AW2151,Trigger)</f>
        <v>54487</v>
      </c>
      <c r="AW2151" s="29">
        <f>_xll.qlCalendarAdvance(Calendar,AW2150,AU2151,"f",,Trigger)</f>
        <v>54491</v>
      </c>
      <c r="AX2151" s="29">
        <f>_xll.qlInterestRateIndexMaturity(IborIndex&amp;Tenor,AW2151,Trigger)</f>
        <v>54583</v>
      </c>
      <c r="AY2151" s="66">
        <f>_xll.qlIndexFixing($Z$5,AV2151,TRUE,Trigger)</f>
        <v>1.6387236254148157E-2</v>
      </c>
      <c r="AZ2151" s="66">
        <f>_xll.qlIndexFixing($BB$1,AV2151,TRUE,Trigger)</f>
        <v>1.6482200430420361E-2</v>
      </c>
      <c r="BA2151" s="188">
        <f t="shared" si="52"/>
        <v>-0.94964176272204637</v>
      </c>
    </row>
    <row r="2152" spans="47:53" ht="11.25" customHeight="1" x14ac:dyDescent="0.25">
      <c r="AU2152" s="30" t="s">
        <v>38</v>
      </c>
      <c r="AV2152" s="29">
        <f>_xll.qlInterestRateIndexFixingDate(IborIndex&amp;Tenor,AW2152,Trigger)</f>
        <v>54494</v>
      </c>
      <c r="AW2152" s="29">
        <f>_xll.qlCalendarAdvance(Calendar,AW2151,AU2152,"f",,Trigger)</f>
        <v>54498</v>
      </c>
      <c r="AX2152" s="29">
        <f>_xll.qlInterestRateIndexMaturity(IborIndex&amp;Tenor,AW2152,Trigger)</f>
        <v>54590</v>
      </c>
      <c r="AY2152" s="66">
        <f>_xll.qlIndexFixing($Z$5,AV2152,TRUE,Trigger)</f>
        <v>1.6386783187157274E-2</v>
      </c>
      <c r="AZ2152" s="66">
        <f>_xll.qlIndexFixing($BB$1,AV2152,TRUE,Trigger)</f>
        <v>1.6481262067939598E-2</v>
      </c>
      <c r="BA2152" s="188">
        <f t="shared" si="52"/>
        <v>-0.94478880782324082</v>
      </c>
    </row>
    <row r="2153" spans="47:53" ht="11.25" customHeight="1" x14ac:dyDescent="0.25">
      <c r="AU2153" s="30" t="s">
        <v>38</v>
      </c>
      <c r="AV2153" s="29">
        <f>_xll.qlInterestRateIndexFixingDate(IborIndex&amp;Tenor,AW2153,Trigger)</f>
        <v>54501</v>
      </c>
      <c r="AW2153" s="29">
        <f>_xll.qlCalendarAdvance(Calendar,AW2152,AU2153,"f",,Trigger)</f>
        <v>54505</v>
      </c>
      <c r="AX2153" s="29">
        <f>_xll.qlInterestRateIndexMaturity(IborIndex&amp;Tenor,AW2153,Trigger)</f>
        <v>54597</v>
      </c>
      <c r="AY2153" s="66">
        <f>_xll.qlIndexFixing($Z$5,AV2153,TRUE,Trigger)</f>
        <v>1.6386250853262049E-2</v>
      </c>
      <c r="AZ2153" s="66">
        <f>_xll.qlIndexFixing($BB$1,AV2153,TRUE,Trigger)</f>
        <v>1.6480290567128495E-2</v>
      </c>
      <c r="BA2153" s="188">
        <f t="shared" si="52"/>
        <v>-0.9403971386644574</v>
      </c>
    </row>
    <row r="2154" spans="47:53" ht="11.25" customHeight="1" x14ac:dyDescent="0.25">
      <c r="AU2154" s="30" t="s">
        <v>38</v>
      </c>
      <c r="AV2154" s="29">
        <f>_xll.qlInterestRateIndexFixingDate(IborIndex&amp;Tenor,AW2154,Trigger)</f>
        <v>54508</v>
      </c>
      <c r="AW2154" s="29">
        <f>_xll.qlCalendarAdvance(Calendar,AW2153,AU2154,"f",,Trigger)</f>
        <v>54512</v>
      </c>
      <c r="AX2154" s="29">
        <f>_xll.qlInterestRateIndexMaturity(IborIndex&amp;Tenor,AW2154,Trigger)</f>
        <v>54604</v>
      </c>
      <c r="AY2154" s="66">
        <f>_xll.qlIndexFixing($Z$5,AV2154,TRUE,Trigger)</f>
        <v>1.6385639078203611E-2</v>
      </c>
      <c r="AZ2154" s="66">
        <f>_xll.qlIndexFixing($BB$1,AV2154,TRUE,Trigger)</f>
        <v>1.6479285928010512E-2</v>
      </c>
      <c r="BA2154" s="188">
        <f t="shared" si="52"/>
        <v>-0.93646849806901244</v>
      </c>
    </row>
    <row r="2155" spans="47:53" ht="11.25" customHeight="1" x14ac:dyDescent="0.25">
      <c r="AU2155" s="30" t="s">
        <v>38</v>
      </c>
      <c r="AV2155" s="29">
        <f>_xll.qlInterestRateIndexFixingDate(IborIndex&amp;Tenor,AW2155,Trigger)</f>
        <v>54515</v>
      </c>
      <c r="AW2155" s="29">
        <f>_xll.qlCalendarAdvance(Calendar,AW2154,AU2155,"f",,Trigger)</f>
        <v>54519</v>
      </c>
      <c r="AX2155" s="29">
        <f>_xll.qlInterestRateIndexMaturity(IborIndex&amp;Tenor,AW2155,Trigger)</f>
        <v>54610</v>
      </c>
      <c r="AY2155" s="66">
        <f>_xll.qlIndexFixing($Z$5,AV2155,TRUE,Trigger)</f>
        <v>1.6384639783025883E-2</v>
      </c>
      <c r="AZ2155" s="66">
        <f>_xll.qlIndexFixing($BB$1,AV2155,TRUE,Trigger)</f>
        <v>1.6477951934936268E-2</v>
      </c>
      <c r="BA2155" s="188">
        <f t="shared" si="52"/>
        <v>-0.93312151910385221</v>
      </c>
    </row>
    <row r="2156" spans="47:53" ht="11.25" customHeight="1" x14ac:dyDescent="0.25">
      <c r="AU2156" s="30" t="s">
        <v>38</v>
      </c>
      <c r="AV2156" s="29">
        <f>_xll.qlInterestRateIndexFixingDate(IborIndex&amp;Tenor,AW2156,Trigger)</f>
        <v>54522</v>
      </c>
      <c r="AW2156" s="29">
        <f>_xll.qlCalendarAdvance(Calendar,AW2155,AU2156,"f",,Trigger)</f>
        <v>54526</v>
      </c>
      <c r="AX2156" s="29">
        <f>_xll.qlInterestRateIndexMaturity(IborIndex&amp;Tenor,AW2156,Trigger)</f>
        <v>54617</v>
      </c>
      <c r="AY2156" s="66">
        <f>_xll.qlIndexFixing($Z$5,AV2156,TRUE,Trigger)</f>
        <v>1.6383874369812632E-2</v>
      </c>
      <c r="AZ2156" s="66">
        <f>_xll.qlIndexFixing($BB$1,AV2156,TRUE,Trigger)</f>
        <v>1.6476883435104357E-2</v>
      </c>
      <c r="BA2156" s="188">
        <f t="shared" si="52"/>
        <v>-0.93009065291724946</v>
      </c>
    </row>
    <row r="2157" spans="47:53" ht="11.25" customHeight="1" x14ac:dyDescent="0.25">
      <c r="AU2157" s="30" t="s">
        <v>38</v>
      </c>
      <c r="AV2157" s="29">
        <f>_xll.qlInterestRateIndexFixingDate(IborIndex&amp;Tenor,AW2157,Trigger)</f>
        <v>54527</v>
      </c>
      <c r="AW2157" s="29">
        <f>_xll.qlCalendarAdvance(Calendar,AW2156,AU2157,"f",,Trigger)</f>
        <v>54533</v>
      </c>
      <c r="AX2157" s="29">
        <f>_xll.qlInterestRateIndexMaturity(IborIndex&amp;Tenor,AW2157,Trigger)</f>
        <v>54624</v>
      </c>
      <c r="AY2157" s="66">
        <f>_xll.qlIndexFixing($Z$5,AV2157,TRUE,Trigger)</f>
        <v>1.6383029008765534E-2</v>
      </c>
      <c r="AZ2157" s="66">
        <f>_xll.qlIndexFixing($BB$1,AV2157,TRUE,Trigger)</f>
        <v>1.6475781798551827E-2</v>
      </c>
      <c r="BA2157" s="188">
        <f t="shared" si="52"/>
        <v>-0.92752789786293421</v>
      </c>
    </row>
    <row r="2158" spans="47:53" ht="11.25" customHeight="1" x14ac:dyDescent="0.25">
      <c r="AU2158" s="30" t="s">
        <v>38</v>
      </c>
      <c r="AV2158" s="29">
        <f>_xll.qlInterestRateIndexFixingDate(IborIndex&amp;Tenor,AW2158,Trigger)</f>
        <v>54536</v>
      </c>
      <c r="AW2158" s="29">
        <f>_xll.qlCalendarAdvance(Calendar,AW2157,AU2158,"f",,Trigger)</f>
        <v>54540</v>
      </c>
      <c r="AX2158" s="29">
        <f>_xll.qlInterestRateIndexMaturity(IborIndex&amp;Tenor,AW2158,Trigger)</f>
        <v>54631</v>
      </c>
      <c r="AY2158" s="66">
        <f>_xll.qlIndexFixing($Z$5,AV2158,TRUE,Trigger)</f>
        <v>1.6382103525658241E-2</v>
      </c>
      <c r="AZ2158" s="66">
        <f>_xll.qlIndexFixing($BB$1,AV2158,TRUE,Trigger)</f>
        <v>1.6474647025310301E-2</v>
      </c>
      <c r="BA2158" s="188">
        <f t="shared" si="52"/>
        <v>-0.92543499652059791</v>
      </c>
    </row>
    <row r="2159" spans="47:53" ht="11.25" customHeight="1" x14ac:dyDescent="0.25">
      <c r="AU2159" s="30" t="s">
        <v>38</v>
      </c>
      <c r="AV2159" s="29">
        <f>_xll.qlInterestRateIndexFixingDate(IborIndex&amp;Tenor,AW2159,Trigger)</f>
        <v>54543</v>
      </c>
      <c r="AW2159" s="29">
        <f>_xll.qlCalendarAdvance(Calendar,AW2158,AU2159,"f",,Trigger)</f>
        <v>54547</v>
      </c>
      <c r="AX2159" s="29">
        <f>_xll.qlInterestRateIndexMaturity(IborIndex&amp;Tenor,AW2159,Trigger)</f>
        <v>54639</v>
      </c>
      <c r="AY2159" s="66">
        <f>_xll.qlIndexFixing($Z$5,AV2159,TRUE,Trigger)</f>
        <v>1.6381382486793831E-2</v>
      </c>
      <c r="AZ2159" s="66">
        <f>_xll.qlIndexFixing($BB$1,AV2159,TRUE,Trigger)</f>
        <v>1.6473765658745334E-2</v>
      </c>
      <c r="BA2159" s="188">
        <f t="shared" si="52"/>
        <v>-0.92383171951503085</v>
      </c>
    </row>
    <row r="2160" spans="47:53" ht="11.25" customHeight="1" x14ac:dyDescent="0.25">
      <c r="AU2160" s="30" t="s">
        <v>38</v>
      </c>
      <c r="AV2160" s="29">
        <f>_xll.qlInterestRateIndexFixingDate(IborIndex&amp;Tenor,AW2160,Trigger)</f>
        <v>54550</v>
      </c>
      <c r="AW2160" s="29">
        <f>_xll.qlCalendarAdvance(Calendar,AW2159,AU2160,"f",,Trigger)</f>
        <v>54554</v>
      </c>
      <c r="AX2160" s="29">
        <f>_xll.qlInterestRateIndexMaturity(IborIndex&amp;Tenor,AW2160,Trigger)</f>
        <v>54646</v>
      </c>
      <c r="AY2160" s="66">
        <f>_xll.qlIndexFixing($Z$5,AV2160,TRUE,Trigger)</f>
        <v>1.6380290405623117E-2</v>
      </c>
      <c r="AZ2160" s="66">
        <f>_xll.qlIndexFixing($BB$1,AV2160,TRUE,Trigger)</f>
        <v>1.6472562190351696E-2</v>
      </c>
      <c r="BA2160" s="188">
        <f t="shared" si="52"/>
        <v>-0.92271784728578665</v>
      </c>
    </row>
    <row r="2161" spans="47:53" ht="11.25" customHeight="1" x14ac:dyDescent="0.25">
      <c r="AU2161" s="30" t="s">
        <v>38</v>
      </c>
      <c r="AV2161" s="29">
        <f>_xll.qlInterestRateIndexFixingDate(IborIndex&amp;Tenor,AW2161,Trigger)</f>
        <v>54557</v>
      </c>
      <c r="AW2161" s="29">
        <f>_xll.qlCalendarAdvance(Calendar,AW2160,AU2161,"f",,Trigger)</f>
        <v>54561</v>
      </c>
      <c r="AX2161" s="29">
        <f>_xll.qlInterestRateIndexMaturity(IborIndex&amp;Tenor,AW2161,Trigger)</f>
        <v>54653</v>
      </c>
      <c r="AY2161" s="66">
        <f>_xll.qlIndexFixing($Z$5,AV2161,TRUE,Trigger)</f>
        <v>1.6379117663623956E-2</v>
      </c>
      <c r="AZ2161" s="66">
        <f>_xll.qlIndexFixing($BB$1,AV2161,TRUE,Trigger)</f>
        <v>1.6471325583847545E-2</v>
      </c>
      <c r="BA2161" s="188">
        <f t="shared" si="52"/>
        <v>-0.92207920223588702</v>
      </c>
    </row>
    <row r="2162" spans="47:53" ht="11.25" customHeight="1" x14ac:dyDescent="0.25">
      <c r="AU2162" s="30" t="s">
        <v>38</v>
      </c>
      <c r="AV2162" s="29">
        <f>_xll.qlInterestRateIndexFixingDate(IborIndex&amp;Tenor,AW2162,Trigger)</f>
        <v>54564</v>
      </c>
      <c r="AW2162" s="29">
        <f>_xll.qlCalendarAdvance(Calendar,AW2161,AU2162,"f",,Trigger)</f>
        <v>54568</v>
      </c>
      <c r="AX2162" s="29">
        <f>_xll.qlInterestRateIndexMaturity(IborIndex&amp;Tenor,AW2162,Trigger)</f>
        <v>54660</v>
      </c>
      <c r="AY2162" s="66">
        <f>_xll.qlIndexFixing($Z$5,AV2162,TRUE,Trigger)</f>
        <v>1.6377864086576571E-2</v>
      </c>
      <c r="AZ2162" s="66">
        <f>_xll.qlIndexFixing($BB$1,AV2162,TRUE,Trigger)</f>
        <v>1.6470055839263285E-2</v>
      </c>
      <c r="BA2162" s="188">
        <f t="shared" si="52"/>
        <v>-0.92191752686713446</v>
      </c>
    </row>
    <row r="2163" spans="47:53" ht="11.25" customHeight="1" x14ac:dyDescent="0.25">
      <c r="AU2163" s="30" t="s">
        <v>38</v>
      </c>
      <c r="AV2163" s="29">
        <f>_xll.qlInterestRateIndexFixingDate(IborIndex&amp;Tenor,AW2163,Trigger)</f>
        <v>54571</v>
      </c>
      <c r="AW2163" s="29">
        <f>_xll.qlCalendarAdvance(Calendar,AW2162,AU2163,"f",,Trigger)</f>
        <v>54575</v>
      </c>
      <c r="AX2163" s="29">
        <f>_xll.qlInterestRateIndexMaturity(IborIndex&amp;Tenor,AW2163,Trigger)</f>
        <v>54667</v>
      </c>
      <c r="AY2163" s="66">
        <f>_xll.qlIndexFixing($Z$5,AV2163,TRUE,Trigger)</f>
        <v>1.6376529500273362E-2</v>
      </c>
      <c r="AZ2163" s="66">
        <f>_xll.qlIndexFixing($BB$1,AV2163,TRUE,Trigger)</f>
        <v>1.6468752956632807E-2</v>
      </c>
      <c r="BA2163" s="188">
        <f t="shared" si="52"/>
        <v>-0.92223456359445677</v>
      </c>
    </row>
    <row r="2164" spans="47:53" ht="11.25" customHeight="1" x14ac:dyDescent="0.25">
      <c r="AU2164" s="30" t="s">
        <v>38</v>
      </c>
      <c r="AV2164" s="29">
        <f>_xll.qlInterestRateIndexFixingDate(IborIndex&amp;Tenor,AW2164,Trigger)</f>
        <v>54578</v>
      </c>
      <c r="AW2164" s="29">
        <f>_xll.qlCalendarAdvance(Calendar,AW2163,AU2164,"f",,Trigger)</f>
        <v>54582</v>
      </c>
      <c r="AX2164" s="29">
        <f>_xll.qlInterestRateIndexMaturity(IborIndex&amp;Tenor,AW2164,Trigger)</f>
        <v>54674</v>
      </c>
      <c r="AY2164" s="66">
        <f>_xll.qlIndexFixing($Z$5,AV2164,TRUE,Trigger)</f>
        <v>1.6375230925609042E-2</v>
      </c>
      <c r="AZ2164" s="66">
        <f>_xll.qlIndexFixing($BB$1,AV2164,TRUE,Trigger)</f>
        <v>1.646741693598652E-2</v>
      </c>
      <c r="BA2164" s="188">
        <f t="shared" si="52"/>
        <v>-0.92186010377477701</v>
      </c>
    </row>
    <row r="2165" spans="47:53" ht="11.25" customHeight="1" x14ac:dyDescent="0.25">
      <c r="AU2165" s="30" t="s">
        <v>38</v>
      </c>
      <c r="AV2165" s="29">
        <f>_xll.qlInterestRateIndexFixingDate(IborIndex&amp;Tenor,AW2165,Trigger)</f>
        <v>54585</v>
      </c>
      <c r="AW2165" s="29">
        <f>_xll.qlCalendarAdvance(Calendar,AW2164,AU2165,"f",,Trigger)</f>
        <v>54589</v>
      </c>
      <c r="AX2165" s="29">
        <f>_xll.qlInterestRateIndexMaturity(IborIndex&amp;Tenor,AW2165,Trigger)</f>
        <v>54681</v>
      </c>
      <c r="AY2165" s="66">
        <f>_xll.qlIndexFixing($Z$5,AV2165,TRUE,Trigger)</f>
        <v>1.637408488235657E-2</v>
      </c>
      <c r="AZ2165" s="66">
        <f>_xll.qlIndexFixing($BB$1,AV2165,TRUE,Trigger)</f>
        <v>1.6466047777359178E-2</v>
      </c>
      <c r="BA2165" s="188">
        <f t="shared" si="52"/>
        <v>-0.91962895002607736</v>
      </c>
    </row>
    <row r="2166" spans="47:53" ht="11.25" customHeight="1" x14ac:dyDescent="0.25">
      <c r="AU2166" s="30" t="s">
        <v>38</v>
      </c>
      <c r="AV2166" s="29">
        <f>_xll.qlInterestRateIndexFixingDate(IborIndex&amp;Tenor,AW2166,Trigger)</f>
        <v>54592</v>
      </c>
      <c r="AW2166" s="29">
        <f>_xll.qlCalendarAdvance(Calendar,AW2165,AU2166,"f",,Trigger)</f>
        <v>54596</v>
      </c>
      <c r="AX2166" s="29">
        <f>_xll.qlInterestRateIndexMaturity(IborIndex&amp;Tenor,AW2166,Trigger)</f>
        <v>54688</v>
      </c>
      <c r="AY2166" s="66">
        <f>_xll.qlIndexFixing($Z$5,AV2166,TRUE,Trigger)</f>
        <v>1.6373090442696386E-2</v>
      </c>
      <c r="AZ2166" s="66">
        <f>_xll.qlIndexFixing($BB$1,AV2166,TRUE,Trigger)</f>
        <v>1.6464645480787271E-2</v>
      </c>
      <c r="BA2166" s="188">
        <f t="shared" si="52"/>
        <v>-0.91555038090884722</v>
      </c>
    </row>
    <row r="2167" spans="47:53" ht="11.25" customHeight="1" x14ac:dyDescent="0.25">
      <c r="AU2167" s="30" t="s">
        <v>38</v>
      </c>
      <c r="AV2167" s="29">
        <f>_xll.qlInterestRateIndexFixingDate(IborIndex&amp;Tenor,AW2167,Trigger)</f>
        <v>54599</v>
      </c>
      <c r="AW2167" s="29">
        <f>_xll.qlCalendarAdvance(Calendar,AW2166,AU2167,"f",,Trigger)</f>
        <v>54603</v>
      </c>
      <c r="AX2167" s="29">
        <f>_xll.qlInterestRateIndexMaturity(IborIndex&amp;Tenor,AW2167,Trigger)</f>
        <v>54695</v>
      </c>
      <c r="AY2167" s="66">
        <f>_xll.qlIndexFixing($Z$5,AV2167,TRUE,Trigger)</f>
        <v>1.6372246676241421E-2</v>
      </c>
      <c r="AZ2167" s="66">
        <f>_xll.qlIndexFixing($BB$1,AV2167,TRUE,Trigger)</f>
        <v>1.6463210046303821E-2</v>
      </c>
      <c r="BA2167" s="188">
        <f t="shared" si="52"/>
        <v>-0.90963370062400317</v>
      </c>
    </row>
    <row r="2168" spans="47:53" ht="11.25" customHeight="1" x14ac:dyDescent="0.25">
      <c r="AU2168" s="30" t="s">
        <v>38</v>
      </c>
      <c r="AV2168" s="29">
        <f>_xll.qlInterestRateIndexFixingDate(IborIndex&amp;Tenor,AW2168,Trigger)</f>
        <v>54606</v>
      </c>
      <c r="AW2168" s="29">
        <f>_xll.qlCalendarAdvance(Calendar,AW2167,AU2168,"f",,Trigger)</f>
        <v>54610</v>
      </c>
      <c r="AX2168" s="29">
        <f>_xll.qlInterestRateIndexMaturity(IborIndex&amp;Tenor,AW2168,Trigger)</f>
        <v>54702</v>
      </c>
      <c r="AY2168" s="66">
        <f>_xll.qlIndexFixing($Z$5,AV2168,TRUE,Trigger)</f>
        <v>1.637155265003622E-2</v>
      </c>
      <c r="AZ2168" s="66">
        <f>_xll.qlIndexFixing($BB$1,AV2168,TRUE,Trigger)</f>
        <v>1.6461741473947054E-2</v>
      </c>
      <c r="BA2168" s="188">
        <f t="shared" si="52"/>
        <v>-0.90188823910833382</v>
      </c>
    </row>
    <row r="2169" spans="47:53" ht="11.25" customHeight="1" x14ac:dyDescent="0.25">
      <c r="AU2169" s="30" t="s">
        <v>38</v>
      </c>
      <c r="AV2169" s="29">
        <f>_xll.qlInterestRateIndexFixingDate(IborIndex&amp;Tenor,AW2169,Trigger)</f>
        <v>54613</v>
      </c>
      <c r="AW2169" s="29">
        <f>_xll.qlCalendarAdvance(Calendar,AW2168,AU2169,"f",,Trigger)</f>
        <v>54617</v>
      </c>
      <c r="AX2169" s="29">
        <f>_xll.qlInterestRateIndexMaturity(IborIndex&amp;Tenor,AW2169,Trigger)</f>
        <v>54709</v>
      </c>
      <c r="AY2169" s="66">
        <f>_xll.qlIndexFixing($Z$5,AV2169,TRUE,Trigger)</f>
        <v>1.6371007428565638E-2</v>
      </c>
      <c r="AZ2169" s="66">
        <f>_xll.qlIndexFixing($BB$1,AV2169,TRUE,Trigger)</f>
        <v>1.646023976375173E-2</v>
      </c>
      <c r="BA2169" s="188">
        <f t="shared" si="52"/>
        <v>-0.89232335186092282</v>
      </c>
    </row>
    <row r="2170" spans="47:53" ht="11.25" customHeight="1" x14ac:dyDescent="0.25">
      <c r="AU2170" s="30" t="s">
        <v>38</v>
      </c>
      <c r="AV2170" s="29">
        <f>_xll.qlInterestRateIndexFixingDate(IborIndex&amp;Tenor,AW2170,Trigger)</f>
        <v>54620</v>
      </c>
      <c r="AW2170" s="29">
        <f>_xll.qlCalendarAdvance(Calendar,AW2169,AU2170,"f",,Trigger)</f>
        <v>54624</v>
      </c>
      <c r="AX2170" s="29">
        <f>_xll.qlInterestRateIndexMaturity(IborIndex&amp;Tenor,AW2170,Trigger)</f>
        <v>54716</v>
      </c>
      <c r="AY2170" s="66">
        <f>_xll.qlIndexFixing($Z$5,AV2170,TRUE,Trigger)</f>
        <v>1.6370610073741812E-2</v>
      </c>
      <c r="AZ2170" s="66">
        <f>_xll.qlIndexFixing($BB$1,AV2170,TRUE,Trigger)</f>
        <v>1.6458704915757811E-2</v>
      </c>
      <c r="BA2170" s="188">
        <f t="shared" si="52"/>
        <v>-0.88094842015998953</v>
      </c>
    </row>
    <row r="2171" spans="47:53" ht="11.25" customHeight="1" x14ac:dyDescent="0.25">
      <c r="AU2171" s="30" t="s">
        <v>38</v>
      </c>
      <c r="AV2171" s="29">
        <f>_xll.qlInterestRateIndexFixingDate(IborIndex&amp;Tenor,AW2171,Trigger)</f>
        <v>54627</v>
      </c>
      <c r="AW2171" s="29">
        <f>_xll.qlCalendarAdvance(Calendar,AW2170,AU2171,"f",,Trigger)</f>
        <v>54631</v>
      </c>
      <c r="AX2171" s="29">
        <f>_xll.qlInterestRateIndexMaturity(IborIndex&amp;Tenor,AW2171,Trigger)</f>
        <v>54723</v>
      </c>
      <c r="AY2171" s="66">
        <f>_xll.qlIndexFixing($Z$5,AV2171,TRUE,Trigger)</f>
        <v>1.6370359644911094E-2</v>
      </c>
      <c r="AZ2171" s="66">
        <f>_xll.qlIndexFixing($BB$1,AV2171,TRUE,Trigger)</f>
        <v>1.6457136930003533E-2</v>
      </c>
      <c r="BA2171" s="188">
        <f t="shared" si="52"/>
        <v>-0.86777285092438927</v>
      </c>
    </row>
    <row r="2172" spans="47:53" ht="11.25" customHeight="1" x14ac:dyDescent="0.25">
      <c r="AU2172" s="30" t="s">
        <v>38</v>
      </c>
      <c r="AV2172" s="29">
        <f>_xll.qlInterestRateIndexFixingDate(IborIndex&amp;Tenor,AW2172,Trigger)</f>
        <v>54634</v>
      </c>
      <c r="AW2172" s="29">
        <f>_xll.qlCalendarAdvance(Calendar,AW2171,AU2172,"f",,Trigger)</f>
        <v>54638</v>
      </c>
      <c r="AX2172" s="29">
        <f>_xll.qlInterestRateIndexMaturity(IborIndex&amp;Tenor,AW2172,Trigger)</f>
        <v>54730</v>
      </c>
      <c r="AY2172" s="66">
        <f>_xll.qlIndexFixing($Z$5,AV2172,TRUE,Trigger)</f>
        <v>1.6370255198850599E-2</v>
      </c>
      <c r="AZ2172" s="66">
        <f>_xll.qlIndexFixing($BB$1,AV2172,TRUE,Trigger)</f>
        <v>1.6455535806528858E-2</v>
      </c>
      <c r="BA2172" s="188">
        <f t="shared" si="52"/>
        <v>-0.85280607678258491</v>
      </c>
    </row>
    <row r="2173" spans="47:53" ht="11.25" customHeight="1" x14ac:dyDescent="0.25">
      <c r="AU2173" s="30" t="s">
        <v>38</v>
      </c>
      <c r="AV2173" s="29">
        <f>_xll.qlInterestRateIndexFixingDate(IborIndex&amp;Tenor,AW2173,Trigger)</f>
        <v>54641</v>
      </c>
      <c r="AW2173" s="29">
        <f>_xll.qlCalendarAdvance(Calendar,AW2172,AU2173,"f",,Trigger)</f>
        <v>54645</v>
      </c>
      <c r="AX2173" s="29">
        <f>_xll.qlInterestRateIndexMaturity(IborIndex&amp;Tenor,AW2173,Trigger)</f>
        <v>54737</v>
      </c>
      <c r="AY2173" s="66">
        <f>_xll.qlIndexFixing($Z$5,AV2173,TRUE,Trigger)</f>
        <v>1.6370295789773396E-2</v>
      </c>
      <c r="AZ2173" s="66">
        <f>_xll.qlIndexFixing($BB$1,AV2173,TRUE,Trigger)</f>
        <v>1.6453901545372889E-2</v>
      </c>
      <c r="BA2173" s="188">
        <f t="shared" si="52"/>
        <v>-0.83605755599493181</v>
      </c>
    </row>
    <row r="2174" spans="47:53" ht="11.25" customHeight="1" x14ac:dyDescent="0.25">
      <c r="AU2174" s="30" t="s">
        <v>38</v>
      </c>
      <c r="AV2174" s="29">
        <f>_xll.qlInterestRateIndexFixingDate(IborIndex&amp;Tenor,AW2174,Trigger)</f>
        <v>54648</v>
      </c>
      <c r="AW2174" s="29">
        <f>_xll.qlCalendarAdvance(Calendar,AW2173,AU2174,"f",,Trigger)</f>
        <v>54652</v>
      </c>
      <c r="AX2174" s="29">
        <f>_xll.qlInterestRateIndexMaturity(IborIndex&amp;Tenor,AW2174,Trigger)</f>
        <v>54744</v>
      </c>
      <c r="AY2174" s="66">
        <f>_xll.qlIndexFixing($Z$5,AV2174,TRUE,Trigger)</f>
        <v>1.6370480469322442E-2</v>
      </c>
      <c r="AZ2174" s="66">
        <f>_xll.qlIndexFixing($BB$1,AV2174,TRUE,Trigger)</f>
        <v>1.645223414658081E-2</v>
      </c>
      <c r="BA2174" s="188">
        <f t="shared" si="52"/>
        <v>-0.81753677258367818</v>
      </c>
    </row>
    <row r="2175" spans="47:53" ht="11.25" customHeight="1" x14ac:dyDescent="0.25">
      <c r="AU2175" s="30" t="s">
        <v>38</v>
      </c>
      <c r="AV2175" s="29">
        <f>_xll.qlInterestRateIndexFixingDate(IborIndex&amp;Tenor,AW2175,Trigger)</f>
        <v>54655</v>
      </c>
      <c r="AW2175" s="29">
        <f>_xll.qlCalendarAdvance(Calendar,AW2174,AU2175,"f",,Trigger)</f>
        <v>54659</v>
      </c>
      <c r="AX2175" s="29">
        <f>_xll.qlInterestRateIndexMaturity(IborIndex&amp;Tenor,AW2175,Trigger)</f>
        <v>54751</v>
      </c>
      <c r="AY2175" s="66">
        <f>_xll.qlIndexFixing($Z$5,AV2175,TRUE,Trigger)</f>
        <v>1.6370808286568832E-2</v>
      </c>
      <c r="AZ2175" s="66">
        <f>_xll.qlIndexFixing($BB$1,AV2175,TRUE,Trigger)</f>
        <v>1.6450533610190846E-2</v>
      </c>
      <c r="BA2175" s="188">
        <f t="shared" si="52"/>
        <v>-0.79725323622013844</v>
      </c>
    </row>
    <row r="2176" spans="47:53" ht="11.25" customHeight="1" x14ac:dyDescent="0.25">
      <c r="AU2176" s="30" t="s">
        <v>38</v>
      </c>
      <c r="AV2176" s="29">
        <f>_xll.qlInterestRateIndexFixingDate(IborIndex&amp;Tenor,AW2176,Trigger)</f>
        <v>54662</v>
      </c>
      <c r="AW2176" s="29">
        <f>_xll.qlCalendarAdvance(Calendar,AW2175,AU2176,"f",,Trigger)</f>
        <v>54666</v>
      </c>
      <c r="AX2176" s="29">
        <f>_xll.qlInterestRateIndexMaturity(IborIndex&amp;Tenor,AW2176,Trigger)</f>
        <v>54757</v>
      </c>
      <c r="AY2176" s="66">
        <f>_xll.qlIndexFixing($Z$5,AV2176,TRUE,Trigger)</f>
        <v>1.6370879881130188E-2</v>
      </c>
      <c r="AZ2176" s="66">
        <f>_xll.qlIndexFixing($BB$1,AV2176,TRUE,Trigger)</f>
        <v>1.644855476901275E-2</v>
      </c>
      <c r="BA2176" s="188">
        <f t="shared" si="52"/>
        <v>-0.77674887882562405</v>
      </c>
    </row>
    <row r="2177" spans="47:53" ht="11.25" customHeight="1" x14ac:dyDescent="0.25">
      <c r="AU2177" s="30" t="s">
        <v>38</v>
      </c>
      <c r="AV2177" s="29">
        <f>_xll.qlInterestRateIndexFixingDate(IborIndex&amp;Tenor,AW2177,Trigger)</f>
        <v>54669</v>
      </c>
      <c r="AW2177" s="29">
        <f>_xll.qlCalendarAdvance(Calendar,AW2176,AU2177,"f",,Trigger)</f>
        <v>54673</v>
      </c>
      <c r="AX2177" s="29">
        <f>_xll.qlInterestRateIndexMaturity(IborIndex&amp;Tenor,AW2177,Trigger)</f>
        <v>54764</v>
      </c>
      <c r="AY2177" s="66">
        <f>_xll.qlIndexFixing($Z$5,AV2177,TRUE,Trigger)</f>
        <v>1.6371411663911511E-2</v>
      </c>
      <c r="AZ2177" s="66">
        <f>_xll.qlIndexFixing($BB$1,AV2177,TRUE,Trigger)</f>
        <v>1.6446790404965359E-2</v>
      </c>
      <c r="BA2177" s="188">
        <f t="shared" si="52"/>
        <v>-0.75378741053847698</v>
      </c>
    </row>
    <row r="2178" spans="47:53" ht="11.25" customHeight="1" x14ac:dyDescent="0.25">
      <c r="AU2178" s="30" t="s">
        <v>38</v>
      </c>
      <c r="AV2178" s="29">
        <f>_xll.qlInterestRateIndexFixingDate(IborIndex&amp;Tenor,AW2178,Trigger)</f>
        <v>54676</v>
      </c>
      <c r="AW2178" s="29">
        <f>_xll.qlCalendarAdvance(Calendar,AW2177,AU2178,"f",,Trigger)</f>
        <v>54680</v>
      </c>
      <c r="AX2178" s="29">
        <f>_xll.qlInterestRateIndexMaturity(IborIndex&amp;Tenor,AW2178,Trigger)</f>
        <v>54771</v>
      </c>
      <c r="AY2178" s="66">
        <f>_xll.qlIndexFixing($Z$5,AV2178,TRUE,Trigger)</f>
        <v>1.637185215966655E-2</v>
      </c>
      <c r="AZ2178" s="66">
        <f>_xll.qlIndexFixing($BB$1,AV2178,TRUE,Trigger)</f>
        <v>1.6444992904951033E-2</v>
      </c>
      <c r="BA2178" s="188">
        <f t="shared" si="52"/>
        <v>-0.73140745284482755</v>
      </c>
    </row>
    <row r="2179" spans="47:53" ht="11.25" customHeight="1" x14ac:dyDescent="0.25">
      <c r="AU2179" s="30" t="s">
        <v>38</v>
      </c>
      <c r="AV2179" s="29">
        <f>_xll.qlInterestRateIndexFixingDate(IborIndex&amp;Tenor,AW2179,Trigger)</f>
        <v>54683</v>
      </c>
      <c r="AW2179" s="29">
        <f>_xll.qlCalendarAdvance(Calendar,AW2178,AU2179,"f",,Trigger)</f>
        <v>54687</v>
      </c>
      <c r="AX2179" s="29">
        <f>_xll.qlInterestRateIndexMaturity(IborIndex&amp;Tenor,AW2179,Trigger)</f>
        <v>54778</v>
      </c>
      <c r="AY2179" s="66">
        <f>_xll.qlIndexFixing($Z$5,AV2179,TRUE,Trigger)</f>
        <v>1.6372198739259707E-2</v>
      </c>
      <c r="AZ2179" s="66">
        <f>_xll.qlIndexFixing($BB$1,AV2179,TRUE,Trigger)</f>
        <v>1.6443162269015443E-2</v>
      </c>
      <c r="BA2179" s="188">
        <f t="shared" ref="BA2179:BA2242" si="53">(AY2179-AZ2179)*10000</f>
        <v>-0.70963529755736077</v>
      </c>
    </row>
    <row r="2180" spans="47:53" ht="11.25" customHeight="1" x14ac:dyDescent="0.25">
      <c r="AU2180" s="30" t="s">
        <v>38</v>
      </c>
      <c r="AV2180" s="29">
        <f>_xll.qlInterestRateIndexFixingDate(IborIndex&amp;Tenor,AW2180,Trigger)</f>
        <v>54690</v>
      </c>
      <c r="AW2180" s="29">
        <f>_xll.qlCalendarAdvance(Calendar,AW2179,AU2180,"f",,Trigger)</f>
        <v>54694</v>
      </c>
      <c r="AX2180" s="29">
        <f>_xll.qlInterestRateIndexMaturity(IborIndex&amp;Tenor,AW2180,Trigger)</f>
        <v>54785</v>
      </c>
      <c r="AY2180" s="66">
        <f>_xll.qlIndexFixing($Z$5,AV2180,TRUE,Trigger)</f>
        <v>1.6372451194424171E-2</v>
      </c>
      <c r="AZ2180" s="66">
        <f>_xll.qlIndexFixing($BB$1,AV2180,TRUE,Trigger)</f>
        <v>1.6441298497205152E-2</v>
      </c>
      <c r="BA2180" s="188">
        <f t="shared" si="53"/>
        <v>-0.6884730278098119</v>
      </c>
    </row>
    <row r="2181" spans="47:53" ht="11.25" customHeight="1" x14ac:dyDescent="0.25">
      <c r="AU2181" s="30" t="s">
        <v>38</v>
      </c>
      <c r="AV2181" s="29">
        <f>_xll.qlInterestRateIndexFixingDate(IborIndex&amp;Tenor,AW2181,Trigger)</f>
        <v>54697</v>
      </c>
      <c r="AW2181" s="29">
        <f>_xll.qlCalendarAdvance(Calendar,AW2180,AU2181,"f",,Trigger)</f>
        <v>54701</v>
      </c>
      <c r="AX2181" s="29">
        <f>_xll.qlInterestRateIndexMaturity(IborIndex&amp;Tenor,AW2181,Trigger)</f>
        <v>54793</v>
      </c>
      <c r="AY2181" s="66">
        <f>_xll.qlIndexFixing($Z$5,AV2181,TRUE,Trigger)</f>
        <v>1.6372974083685266E-2</v>
      </c>
      <c r="AZ2181" s="66">
        <f>_xll.qlIndexFixing($BB$1,AV2181,TRUE,Trigger)</f>
        <v>1.6439634504785694E-2</v>
      </c>
      <c r="BA2181" s="188">
        <f t="shared" si="53"/>
        <v>-0.66660421100428469</v>
      </c>
    </row>
    <row r="2182" spans="47:53" ht="11.25" customHeight="1" x14ac:dyDescent="0.25">
      <c r="AU2182" s="30" t="s">
        <v>38</v>
      </c>
      <c r="AV2182" s="29">
        <f>_xll.qlInterestRateIndexFixingDate(IborIndex&amp;Tenor,AW2182,Trigger)</f>
        <v>54704</v>
      </c>
      <c r="AW2182" s="29">
        <f>_xll.qlCalendarAdvance(Calendar,AW2181,AU2182,"f",,Trigger)</f>
        <v>54708</v>
      </c>
      <c r="AX2182" s="29">
        <f>_xll.qlInterestRateIndexMaturity(IborIndex&amp;Tenor,AW2182,Trigger)</f>
        <v>54800</v>
      </c>
      <c r="AY2182" s="66">
        <f>_xll.qlIndexFixing($Z$5,AV2182,TRUE,Trigger)</f>
        <v>1.6373030874474725E-2</v>
      </c>
      <c r="AZ2182" s="66">
        <f>_xll.qlIndexFixing($BB$1,AV2182,TRUE,Trigger)</f>
        <v>1.6437702006469542E-2</v>
      </c>
      <c r="BA2182" s="188">
        <f t="shared" si="53"/>
        <v>-0.64671131994816644</v>
      </c>
    </row>
    <row r="2183" spans="47:53" ht="11.25" customHeight="1" x14ac:dyDescent="0.25">
      <c r="AU2183" s="30" t="s">
        <v>38</v>
      </c>
      <c r="AV2183" s="29">
        <f>_xll.qlInterestRateIndexFixingDate(IborIndex&amp;Tenor,AW2183,Trigger)</f>
        <v>54711</v>
      </c>
      <c r="AW2183" s="29">
        <f>_xll.qlCalendarAdvance(Calendar,AW2182,AU2183,"f",,Trigger)</f>
        <v>54715</v>
      </c>
      <c r="AX2183" s="29">
        <f>_xll.qlInterestRateIndexMaturity(IborIndex&amp;Tenor,AW2183,Trigger)</f>
        <v>54807</v>
      </c>
      <c r="AY2183" s="66">
        <f>_xll.qlIndexFixing($Z$5,AV2183,TRUE,Trigger)</f>
        <v>1.6372992896882353E-2</v>
      </c>
      <c r="AZ2183" s="66">
        <f>_xll.qlIndexFixing($BB$1,AV2183,TRUE,Trigger)</f>
        <v>1.6435736370925644E-2</v>
      </c>
      <c r="BA2183" s="188">
        <f t="shared" si="53"/>
        <v>-0.62743474043291259</v>
      </c>
    </row>
    <row r="2184" spans="47:53" ht="11.25" customHeight="1" x14ac:dyDescent="0.25">
      <c r="AU2184" s="30" t="s">
        <v>38</v>
      </c>
      <c r="AV2184" s="29">
        <f>_xll.qlInterestRateIndexFixingDate(IborIndex&amp;Tenor,AW2184,Trigger)</f>
        <v>54718</v>
      </c>
      <c r="AW2184" s="29">
        <f>_xll.qlCalendarAdvance(Calendar,AW2183,AU2184,"f",,Trigger)</f>
        <v>54722</v>
      </c>
      <c r="AX2184" s="29">
        <f>_xll.qlInterestRateIndexMaturity(IborIndex&amp;Tenor,AW2184,Trigger)</f>
        <v>54814</v>
      </c>
      <c r="AY2184" s="66">
        <f>_xll.qlIndexFixing($Z$5,AV2184,TRUE,Trigger)</f>
        <v>1.6372859942655592E-2</v>
      </c>
      <c r="AZ2184" s="66">
        <f>_xll.qlIndexFixing($BB$1,AV2184,TRUE,Trigger)</f>
        <v>1.6433737598201791E-2</v>
      </c>
      <c r="BA2184" s="188">
        <f t="shared" si="53"/>
        <v>-0.6087765554619804</v>
      </c>
    </row>
    <row r="2185" spans="47:53" ht="11.25" customHeight="1" x14ac:dyDescent="0.25">
      <c r="AU2185" s="30" t="s">
        <v>38</v>
      </c>
      <c r="AV2185" s="29">
        <f>_xll.qlInterestRateIndexFixingDate(IborIndex&amp;Tenor,AW2185,Trigger)</f>
        <v>54725</v>
      </c>
      <c r="AW2185" s="29">
        <f>_xll.qlCalendarAdvance(Calendar,AW2184,AU2185,"f",,Trigger)</f>
        <v>54729</v>
      </c>
      <c r="AX2185" s="29">
        <f>_xll.qlInterestRateIndexMaturity(IborIndex&amp;Tenor,AW2185,Trigger)</f>
        <v>54821</v>
      </c>
      <c r="AY2185" s="66">
        <f>_xll.qlIndexFixing($Z$5,AV2185,TRUE,Trigger)</f>
        <v>1.6372631803545382E-2</v>
      </c>
      <c r="AZ2185" s="66">
        <f>_xll.qlIndexFixing($BB$1,AV2185,TRUE,Trigger)</f>
        <v>1.6431705688350982E-2</v>
      </c>
      <c r="BA2185" s="188">
        <f t="shared" si="53"/>
        <v>-0.59073884805600074</v>
      </c>
    </row>
    <row r="2186" spans="47:53" ht="11.25" customHeight="1" x14ac:dyDescent="0.25">
      <c r="AU2186" s="30" t="s">
        <v>38</v>
      </c>
      <c r="AV2186" s="29">
        <f>_xll.qlInterestRateIndexFixingDate(IborIndex&amp;Tenor,AW2186,Trigger)</f>
        <v>54732</v>
      </c>
      <c r="AW2186" s="29">
        <f>_xll.qlCalendarAdvance(Calendar,AW2185,AU2186,"f",,Trigger)</f>
        <v>54736</v>
      </c>
      <c r="AX2186" s="29">
        <f>_xll.qlInterestRateIndexMaturity(IborIndex&amp;Tenor,AW2186,Trigger)</f>
        <v>54828</v>
      </c>
      <c r="AY2186" s="66">
        <f>_xll.qlIndexFixing($Z$5,AV2186,TRUE,Trigger)</f>
        <v>1.6372308271313942E-2</v>
      </c>
      <c r="AZ2186" s="66">
        <f>_xll.qlIndexFixing($BB$1,AV2186,TRUE,Trigger)</f>
        <v>1.6429640641420135E-2</v>
      </c>
      <c r="BA2186" s="188">
        <f t="shared" si="53"/>
        <v>-0.57332370106192432</v>
      </c>
    </row>
    <row r="2187" spans="47:53" ht="11.25" customHeight="1" x14ac:dyDescent="0.25">
      <c r="AU2187" s="30" t="s">
        <v>38</v>
      </c>
      <c r="AV2187" s="29">
        <f>_xll.qlInterestRateIndexFixingDate(IborIndex&amp;Tenor,AW2187,Trigger)</f>
        <v>54739</v>
      </c>
      <c r="AW2187" s="29">
        <f>_xll.qlCalendarAdvance(Calendar,AW2186,AU2187,"f",,Trigger)</f>
        <v>54743</v>
      </c>
      <c r="AX2187" s="29">
        <f>_xll.qlInterestRateIndexMaturity(IborIndex&amp;Tenor,AW2187,Trigger)</f>
        <v>54835</v>
      </c>
      <c r="AY2187" s="66">
        <f>_xll.qlIndexFixing($Z$5,AV2187,TRUE,Trigger)</f>
        <v>1.6371889137729578E-2</v>
      </c>
      <c r="AZ2187" s="66">
        <f>_xll.qlIndexFixing($BB$1,AV2187,TRUE,Trigger)</f>
        <v>1.6427542457466599E-2</v>
      </c>
      <c r="BA2187" s="188">
        <f t="shared" si="53"/>
        <v>-0.55653319737020834</v>
      </c>
    </row>
    <row r="2188" spans="47:53" ht="11.25" customHeight="1" x14ac:dyDescent="0.25">
      <c r="AU2188" s="30" t="s">
        <v>38</v>
      </c>
      <c r="AV2188" s="29">
        <f>_xll.qlInterestRateIndexFixingDate(IborIndex&amp;Tenor,AW2188,Trigger)</f>
        <v>54746</v>
      </c>
      <c r="AW2188" s="29">
        <f>_xll.qlCalendarAdvance(Calendar,AW2187,AU2188,"f",,Trigger)</f>
        <v>54750</v>
      </c>
      <c r="AX2188" s="29">
        <f>_xll.qlInterestRateIndexMaturity(IborIndex&amp;Tenor,AW2188,Trigger)</f>
        <v>54842</v>
      </c>
      <c r="AY2188" s="66">
        <f>_xll.qlIndexFixing($Z$5,AV2188,TRUE,Trigger)</f>
        <v>1.637137419456321E-2</v>
      </c>
      <c r="AZ2188" s="66">
        <f>_xll.qlIndexFixing($BB$1,AV2188,TRUE,Trigger)</f>
        <v>1.6425411136539895E-2</v>
      </c>
      <c r="BA2188" s="188">
        <f t="shared" si="53"/>
        <v>-0.54036941976684516</v>
      </c>
    </row>
    <row r="2189" spans="47:53" ht="11.25" customHeight="1" x14ac:dyDescent="0.25">
      <c r="AU2189" s="30" t="s">
        <v>38</v>
      </c>
      <c r="AV2189" s="29">
        <f>_xll.qlInterestRateIndexFixingDate(IborIndex&amp;Tenor,AW2189,Trigger)</f>
        <v>54753</v>
      </c>
      <c r="AW2189" s="29">
        <f>_xll.qlCalendarAdvance(Calendar,AW2188,AU2189,"f",,Trigger)</f>
        <v>54757</v>
      </c>
      <c r="AX2189" s="29">
        <f>_xll.qlInterestRateIndexMaturity(IborIndex&amp;Tenor,AW2189,Trigger)</f>
        <v>54847</v>
      </c>
      <c r="AY2189" s="66">
        <f>_xll.qlIndexFixing($Z$5,AV2189,TRUE,Trigger)</f>
        <v>1.6370142772990093E-2</v>
      </c>
      <c r="AZ2189" s="66">
        <f>_xll.qlIndexFixing($BB$1,AV2189,TRUE,Trigger)</f>
        <v>1.6422819981564807E-2</v>
      </c>
      <c r="BA2189" s="188">
        <f t="shared" si="53"/>
        <v>-0.5267720857471403</v>
      </c>
    </row>
    <row r="2190" spans="47:53" ht="11.25" customHeight="1" x14ac:dyDescent="0.25">
      <c r="AU2190" s="30" t="s">
        <v>38</v>
      </c>
      <c r="AV2190" s="29">
        <f>_xll.qlInterestRateIndexFixingDate(IborIndex&amp;Tenor,AW2190,Trigger)</f>
        <v>54760</v>
      </c>
      <c r="AW2190" s="29">
        <f>_xll.qlCalendarAdvance(Calendar,AW2189,AU2190,"f",,Trigger)</f>
        <v>54764</v>
      </c>
      <c r="AX2190" s="29">
        <f>_xll.qlInterestRateIndexMaturity(IborIndex&amp;Tenor,AW2190,Trigger)</f>
        <v>54854</v>
      </c>
      <c r="AY2190" s="66">
        <f>_xll.qlIndexFixing($Z$5,AV2190,TRUE,Trigger)</f>
        <v>1.6369449472716013E-2</v>
      </c>
      <c r="AZ2190" s="66">
        <f>_xll.qlIndexFixing($BB$1,AV2190,TRUE,Trigger)</f>
        <v>1.6420627320326453E-2</v>
      </c>
      <c r="BA2190" s="188">
        <f t="shared" si="53"/>
        <v>-0.51177847610439642</v>
      </c>
    </row>
    <row r="2191" spans="47:53" ht="11.25" customHeight="1" x14ac:dyDescent="0.25">
      <c r="AU2191" s="30" t="s">
        <v>38</v>
      </c>
      <c r="AV2191" s="29">
        <f>_xll.qlInterestRateIndexFixingDate(IborIndex&amp;Tenor,AW2191,Trigger)</f>
        <v>54767</v>
      </c>
      <c r="AW2191" s="29">
        <f>_xll.qlCalendarAdvance(Calendar,AW2190,AU2191,"f",,Trigger)</f>
        <v>54771</v>
      </c>
      <c r="AX2191" s="29">
        <f>_xll.qlInterestRateIndexMaturity(IborIndex&amp;Tenor,AW2191,Trigger)</f>
        <v>54861</v>
      </c>
      <c r="AY2191" s="66">
        <f>_xll.qlIndexFixing($Z$5,AV2191,TRUE,Trigger)</f>
        <v>1.6368659776714978E-2</v>
      </c>
      <c r="AZ2191" s="66">
        <f>_xll.qlIndexFixing($BB$1,AV2191,TRUE,Trigger)</f>
        <v>1.6418401525259974E-2</v>
      </c>
      <c r="BA2191" s="188">
        <f t="shared" si="53"/>
        <v>-0.49741748544995801</v>
      </c>
    </row>
    <row r="2192" spans="47:53" ht="11.25" customHeight="1" x14ac:dyDescent="0.25">
      <c r="AU2192" s="30" t="s">
        <v>38</v>
      </c>
      <c r="AV2192" s="29">
        <f>_xll.qlInterestRateIndexFixingDate(IborIndex&amp;Tenor,AW2192,Trigger)</f>
        <v>54774</v>
      </c>
      <c r="AW2192" s="29">
        <f>_xll.qlCalendarAdvance(Calendar,AW2191,AU2192,"f",,Trigger)</f>
        <v>54778</v>
      </c>
      <c r="AX2192" s="29">
        <f>_xll.qlInterestRateIndexMaturity(IborIndex&amp;Tenor,AW2192,Trigger)</f>
        <v>54868</v>
      </c>
      <c r="AY2192" s="66">
        <f>_xll.qlIndexFixing($Z$5,AV2192,TRUE,Trigger)</f>
        <v>1.6367773476809511E-2</v>
      </c>
      <c r="AZ2192" s="66">
        <f>_xll.qlIndexFixing($BB$1,AV2192,TRUE,Trigger)</f>
        <v>1.6416142596423988E-2</v>
      </c>
      <c r="BA2192" s="188">
        <f t="shared" si="53"/>
        <v>-0.4836911961447754</v>
      </c>
    </row>
    <row r="2193" spans="47:53" ht="11.25" customHeight="1" x14ac:dyDescent="0.25">
      <c r="AU2193" s="30" t="s">
        <v>38</v>
      </c>
      <c r="AV2193" s="29">
        <f>_xll.qlInterestRateIndexFixingDate(IborIndex&amp;Tenor,AW2193,Trigger)</f>
        <v>54781</v>
      </c>
      <c r="AW2193" s="29">
        <f>_xll.qlCalendarAdvance(Calendar,AW2192,AU2193,"f",,Trigger)</f>
        <v>54785</v>
      </c>
      <c r="AX2193" s="29">
        <f>_xll.qlInterestRateIndexMaturity(IborIndex&amp;Tenor,AW2193,Trigger)</f>
        <v>54875</v>
      </c>
      <c r="AY2193" s="66">
        <f>_xll.qlIndexFixing($Z$5,AV2193,TRUE,Trigger)</f>
        <v>1.6366790364823025E-2</v>
      </c>
      <c r="AZ2193" s="66">
        <f>_xll.qlIndexFixing($BB$1,AV2193,TRUE,Trigger)</f>
        <v>1.6413850533872676E-2</v>
      </c>
      <c r="BA2193" s="188">
        <f t="shared" si="53"/>
        <v>-0.47060169049650824</v>
      </c>
    </row>
    <row r="2194" spans="47:53" ht="11.25" customHeight="1" x14ac:dyDescent="0.25">
      <c r="AU2194" s="30" t="s">
        <v>38</v>
      </c>
      <c r="AV2194" s="29">
        <f>_xll.qlInterestRateIndexFixingDate(IborIndex&amp;Tenor,AW2194,Trigger)</f>
        <v>54788</v>
      </c>
      <c r="AW2194" s="29">
        <f>_xll.qlCalendarAdvance(Calendar,AW2193,AU2194,"f",,Trigger)</f>
        <v>54792</v>
      </c>
      <c r="AX2194" s="29">
        <f>_xll.qlInterestRateIndexMaturity(IborIndex&amp;Tenor,AW2194,Trigger)</f>
        <v>54882</v>
      </c>
      <c r="AY2194" s="66">
        <f>_xll.qlIndexFixing($Z$5,AV2194,TRUE,Trigger)</f>
        <v>1.6365710232589592E-2</v>
      </c>
      <c r="AZ2194" s="66">
        <f>_xll.qlIndexFixing($BB$1,AV2194,TRUE,Trigger)</f>
        <v>1.641152533766288E-2</v>
      </c>
      <c r="BA2194" s="188">
        <f t="shared" si="53"/>
        <v>-0.45815105073288009</v>
      </c>
    </row>
    <row r="2195" spans="47:53" ht="11.25" customHeight="1" x14ac:dyDescent="0.25">
      <c r="AU2195" s="30" t="s">
        <v>38</v>
      </c>
      <c r="AV2195" s="29">
        <f>_xll.qlInterestRateIndexFixingDate(IborIndex&amp;Tenor,AW2195,Trigger)</f>
        <v>54795</v>
      </c>
      <c r="AW2195" s="29">
        <f>_xll.qlCalendarAdvance(Calendar,AW2194,AU2195,"f",,Trigger)</f>
        <v>54799</v>
      </c>
      <c r="AX2195" s="29">
        <f>_xll.qlInterestRateIndexMaturity(IborIndex&amp;Tenor,AW2195,Trigger)</f>
        <v>54890</v>
      </c>
      <c r="AY2195" s="66">
        <f>_xll.qlIndexFixing($Z$5,AV2195,TRUE,Trigger)</f>
        <v>1.6364801486177104E-2</v>
      </c>
      <c r="AZ2195" s="66">
        <f>_xll.qlIndexFixing($BB$1,AV2195,TRUE,Trigger)</f>
        <v>1.6409365648662157E-2</v>
      </c>
      <c r="BA2195" s="188">
        <f t="shared" si="53"/>
        <v>-0.44564162485053599</v>
      </c>
    </row>
    <row r="2196" spans="47:53" ht="11.25" customHeight="1" x14ac:dyDescent="0.25">
      <c r="AU2196" s="30" t="s">
        <v>38</v>
      </c>
      <c r="AV2196" s="29">
        <f>_xll.qlInterestRateIndexFixingDate(IborIndex&amp;Tenor,AW2196,Trigger)</f>
        <v>54802</v>
      </c>
      <c r="AW2196" s="29">
        <f>_xll.qlCalendarAdvance(Calendar,AW2195,AU2196,"f",,Trigger)</f>
        <v>54806</v>
      </c>
      <c r="AX2196" s="29">
        <f>_xll.qlInterestRateIndexMaturity(IborIndex&amp;Tenor,AW2196,Trigger)</f>
        <v>54896</v>
      </c>
      <c r="AY2196" s="66">
        <f>_xll.qlIndexFixing($Z$5,AV2196,TRUE,Trigger)</f>
        <v>1.63632580747608E-2</v>
      </c>
      <c r="AZ2196" s="66">
        <f>_xll.qlIndexFixing($BB$1,AV2196,TRUE,Trigger)</f>
        <v>1.6406775544498764E-2</v>
      </c>
      <c r="BA2196" s="188">
        <f t="shared" si="53"/>
        <v>-0.43517469737963665</v>
      </c>
    </row>
    <row r="2197" spans="47:53" ht="11.25" customHeight="1" x14ac:dyDescent="0.25">
      <c r="AU2197" s="30" t="s">
        <v>38</v>
      </c>
      <c r="AV2197" s="29">
        <f>_xll.qlInterestRateIndexFixingDate(IborIndex&amp;Tenor,AW2197,Trigger)</f>
        <v>54809</v>
      </c>
      <c r="AW2197" s="29">
        <f>_xll.qlCalendarAdvance(Calendar,AW2196,AU2197,"f",,Trigger)</f>
        <v>54813</v>
      </c>
      <c r="AX2197" s="29">
        <f>_xll.qlInterestRateIndexMaturity(IborIndex&amp;Tenor,AW2197,Trigger)</f>
        <v>54903</v>
      </c>
      <c r="AY2197" s="66">
        <f>_xll.qlIndexFixing($Z$5,AV2197,TRUE,Trigger)</f>
        <v>1.6361885632867335E-2</v>
      </c>
      <c r="AZ2197" s="66">
        <f>_xll.qlIndexFixing($BB$1,AV2197,TRUE,Trigger)</f>
        <v>1.6404350947660795E-2</v>
      </c>
      <c r="BA2197" s="188">
        <f t="shared" si="53"/>
        <v>-0.42465314793460607</v>
      </c>
    </row>
    <row r="2198" spans="47:53" ht="11.25" customHeight="1" x14ac:dyDescent="0.25">
      <c r="AU2198" s="30" t="s">
        <v>38</v>
      </c>
      <c r="AV2198" s="29">
        <f>_xll.qlInterestRateIndexFixingDate(IborIndex&amp;Tenor,AW2198,Trigger)</f>
        <v>54816</v>
      </c>
      <c r="AW2198" s="29">
        <f>_xll.qlCalendarAdvance(Calendar,AW2197,AU2198,"f",,Trigger)</f>
        <v>54820</v>
      </c>
      <c r="AX2198" s="29">
        <f>_xll.qlInterestRateIndexMaturity(IborIndex&amp;Tenor,AW2198,Trigger)</f>
        <v>54910</v>
      </c>
      <c r="AY2198" s="66">
        <f>_xll.qlIndexFixing($Z$5,AV2198,TRUE,Trigger)</f>
        <v>1.6360415338136924E-2</v>
      </c>
      <c r="AZ2198" s="66">
        <f>_xll.qlIndexFixing($BB$1,AV2198,TRUE,Trigger)</f>
        <v>1.6401893217402375E-2</v>
      </c>
      <c r="BA2198" s="188">
        <f t="shared" si="53"/>
        <v>-0.41477879265450213</v>
      </c>
    </row>
    <row r="2199" spans="47:53" ht="11.25" customHeight="1" x14ac:dyDescent="0.25">
      <c r="AU2199" s="30" t="s">
        <v>38</v>
      </c>
      <c r="AV2199" s="29">
        <f>_xll.qlInterestRateIndexFixingDate(IborIndex&amp;Tenor,AW2199,Trigger)</f>
        <v>54823</v>
      </c>
      <c r="AW2199" s="29">
        <f>_xll.qlCalendarAdvance(Calendar,AW2198,AU2199,"f",,Trigger)</f>
        <v>54827</v>
      </c>
      <c r="AX2199" s="29">
        <f>_xll.qlInterestRateIndexMaturity(IborIndex&amp;Tenor,AW2199,Trigger)</f>
        <v>54917</v>
      </c>
      <c r="AY2199" s="66">
        <f>_xll.qlIndexFixing($Z$5,AV2199,TRUE,Trigger)</f>
        <v>1.6358846982440944E-2</v>
      </c>
      <c r="AZ2199" s="66">
        <f>_xll.qlIndexFixing($BB$1,AV2199,TRUE,Trigger)</f>
        <v>1.6399402353780346E-2</v>
      </c>
      <c r="BA2199" s="188">
        <f t="shared" si="53"/>
        <v>-0.40555371339401347</v>
      </c>
    </row>
    <row r="2200" spans="47:53" ht="11.25" customHeight="1" x14ac:dyDescent="0.25">
      <c r="AU2200" s="30" t="s">
        <v>38</v>
      </c>
      <c r="AV2200" s="29">
        <f>_xll.qlInterestRateIndexFixingDate(IborIndex&amp;Tenor,AW2200,Trigger)</f>
        <v>54830</v>
      </c>
      <c r="AW2200" s="29">
        <f>_xll.qlCalendarAdvance(Calendar,AW2199,AU2200,"f",,Trigger)</f>
        <v>54834</v>
      </c>
      <c r="AX2200" s="29">
        <f>_xll.qlInterestRateIndexMaturity(IborIndex&amp;Tenor,AW2200,Trigger)</f>
        <v>54924</v>
      </c>
      <c r="AY2200" s="66">
        <f>_xll.qlIndexFixing($Z$5,AV2200,TRUE,Trigger)</f>
        <v>1.6357180357656986E-2</v>
      </c>
      <c r="AZ2200" s="66">
        <f>_xll.qlIndexFixing($BB$1,AV2200,TRUE,Trigger)</f>
        <v>1.6396878356856881E-2</v>
      </c>
      <c r="BA2200" s="188">
        <f t="shared" si="53"/>
        <v>-0.39697999199894696</v>
      </c>
    </row>
    <row r="2201" spans="47:53" ht="11.25" customHeight="1" x14ac:dyDescent="0.25">
      <c r="AU2201" s="30" t="s">
        <v>38</v>
      </c>
      <c r="AV2201" s="29">
        <f>_xll.qlInterestRateIndexFixingDate(IborIndex&amp;Tenor,AW2201,Trigger)</f>
        <v>54837</v>
      </c>
      <c r="AW2201" s="29">
        <f>_xll.qlCalendarAdvance(Calendar,AW2200,AU2201,"f",,Trigger)</f>
        <v>54841</v>
      </c>
      <c r="AX2201" s="29">
        <f>_xll.qlInterestRateIndexMaturity(IborIndex&amp;Tenor,AW2201,Trigger)</f>
        <v>54931</v>
      </c>
      <c r="AY2201" s="66">
        <f>_xll.qlIndexFixing($Z$5,AV2201,TRUE,Trigger)</f>
        <v>1.6355415255668859E-2</v>
      </c>
      <c r="AZ2201" s="66">
        <f>_xll.qlIndexFixing($BB$1,AV2201,TRUE,Trigger)</f>
        <v>1.6394321226694153E-2</v>
      </c>
      <c r="BA2201" s="188">
        <f t="shared" si="53"/>
        <v>-0.38905971025293695</v>
      </c>
    </row>
    <row r="2202" spans="47:53" ht="11.25" customHeight="1" x14ac:dyDescent="0.25">
      <c r="AU2202" s="30" t="s">
        <v>38</v>
      </c>
      <c r="AV2202" s="29">
        <f>_xll.qlInterestRateIndexFixingDate(IborIndex&amp;Tenor,AW2202,Trigger)</f>
        <v>54844</v>
      </c>
      <c r="AW2202" s="29">
        <f>_xll.qlCalendarAdvance(Calendar,AW2201,AU2202,"f",,Trigger)</f>
        <v>54848</v>
      </c>
      <c r="AX2202" s="29">
        <f>_xll.qlInterestRateIndexMaturity(IborIndex&amp;Tenor,AW2202,Trigger)</f>
        <v>54940</v>
      </c>
      <c r="AY2202" s="66">
        <f>_xll.qlIndexFixing($Z$5,AV2202,TRUE,Trigger)</f>
        <v>1.6353988395185665E-2</v>
      </c>
      <c r="AZ2202" s="66">
        <f>_xll.qlIndexFixing($BB$1,AV2202,TRUE,Trigger)</f>
        <v>1.6392093293238208E-2</v>
      </c>
      <c r="BA2202" s="188">
        <f t="shared" si="53"/>
        <v>-0.38104898052542663</v>
      </c>
    </row>
    <row r="2203" spans="47:53" ht="11.25" customHeight="1" x14ac:dyDescent="0.25">
      <c r="AU2203" s="30" t="s">
        <v>38</v>
      </c>
      <c r="AV2203" s="29">
        <f>_xll.qlInterestRateIndexFixingDate(IborIndex&amp;Tenor,AW2203,Trigger)</f>
        <v>54851</v>
      </c>
      <c r="AW2203" s="29">
        <f>_xll.qlCalendarAdvance(Calendar,AW2202,AU2203,"f",,Trigger)</f>
        <v>54855</v>
      </c>
      <c r="AX2203" s="29">
        <f>_xll.qlInterestRateIndexMaturity(IborIndex&amp;Tenor,AW2203,Trigger)</f>
        <v>54947</v>
      </c>
      <c r="AY2203" s="66">
        <f>_xll.qlIndexFixing($Z$5,AV2203,TRUE,Trigger)</f>
        <v>1.6352011326192795E-2</v>
      </c>
      <c r="AZ2203" s="66">
        <f>_xll.qlIndexFixing($BB$1,AV2203,TRUE,Trigger)</f>
        <v>1.6389464924672806E-2</v>
      </c>
      <c r="BA2203" s="188">
        <f t="shared" si="53"/>
        <v>-0.37453598480011868</v>
      </c>
    </row>
    <row r="2204" spans="47:53" ht="11.25" customHeight="1" x14ac:dyDescent="0.25">
      <c r="AU2204" s="30" t="s">
        <v>38</v>
      </c>
      <c r="AV2204" s="29">
        <f>_xll.qlInterestRateIndexFixingDate(IborIndex&amp;Tenor,AW2204,Trigger)</f>
        <v>54858</v>
      </c>
      <c r="AW2204" s="29">
        <f>_xll.qlCalendarAdvance(Calendar,AW2203,AU2204,"f",,Trigger)</f>
        <v>54862</v>
      </c>
      <c r="AX2204" s="29">
        <f>_xll.qlInterestRateIndexMaturity(IborIndex&amp;Tenor,AW2204,Trigger)</f>
        <v>54954</v>
      </c>
      <c r="AY2204" s="66">
        <f>_xll.qlIndexFixing($Z$5,AV2204,TRUE,Trigger)</f>
        <v>1.6349935117008219E-2</v>
      </c>
      <c r="AZ2204" s="66">
        <f>_xll.qlIndexFixing($BB$1,AV2204,TRUE,Trigger)</f>
        <v>1.6386803420097816E-2</v>
      </c>
      <c r="BA2204" s="188">
        <f t="shared" si="53"/>
        <v>-0.36868303089597487</v>
      </c>
    </row>
    <row r="2205" spans="47:53" ht="11.25" customHeight="1" x14ac:dyDescent="0.25">
      <c r="AU2205" s="30" t="s">
        <v>38</v>
      </c>
      <c r="AV2205" s="29">
        <f>_xll.qlInterestRateIndexFixingDate(IborIndex&amp;Tenor,AW2205,Trigger)</f>
        <v>54865</v>
      </c>
      <c r="AW2205" s="29">
        <f>_xll.qlCalendarAdvance(Calendar,AW2204,AU2205,"f",,Trigger)</f>
        <v>54869</v>
      </c>
      <c r="AX2205" s="29">
        <f>_xll.qlInterestRateIndexMaturity(IborIndex&amp;Tenor,AW2205,Trigger)</f>
        <v>54961</v>
      </c>
      <c r="AY2205" s="66">
        <f>_xll.qlIndexFixing($Z$5,AV2205,TRUE,Trigger)</f>
        <v>1.6347759559536656E-2</v>
      </c>
      <c r="AZ2205" s="66">
        <f>_xll.qlIndexFixing($BB$1,AV2205,TRUE,Trigger)</f>
        <v>1.6384108779582747E-2</v>
      </c>
      <c r="BA2205" s="188">
        <f t="shared" si="53"/>
        <v>-0.3634922004609048</v>
      </c>
    </row>
    <row r="2206" spans="47:53" ht="11.25" customHeight="1" x14ac:dyDescent="0.25">
      <c r="AU2206" s="30" t="s">
        <v>38</v>
      </c>
      <c r="AV2206" s="29">
        <f>_xll.qlInterestRateIndexFixingDate(IborIndex&amp;Tenor,AW2206,Trigger)</f>
        <v>54872</v>
      </c>
      <c r="AW2206" s="29">
        <f>_xll.qlCalendarAdvance(Calendar,AW2205,AU2206,"f",,Trigger)</f>
        <v>54876</v>
      </c>
      <c r="AX2206" s="29">
        <f>_xll.qlInterestRateIndexMaturity(IborIndex&amp;Tenor,AW2206,Trigger)</f>
        <v>54968</v>
      </c>
      <c r="AY2206" s="66">
        <f>_xll.qlIndexFixing($Z$5,AV2206,TRUE,Trigger)</f>
        <v>1.6345484445688035E-2</v>
      </c>
      <c r="AZ2206" s="66">
        <f>_xll.qlIndexFixing($BB$1,AV2206,TRUE,Trigger)</f>
        <v>1.6381381003194501E-2</v>
      </c>
      <c r="BA2206" s="188">
        <f t="shared" si="53"/>
        <v>-0.35896557506465143</v>
      </c>
    </row>
    <row r="2207" spans="47:53" ht="11.25" customHeight="1" x14ac:dyDescent="0.25">
      <c r="AU2207" s="30" t="s">
        <v>38</v>
      </c>
      <c r="AV2207" s="29">
        <f>_xll.qlInterestRateIndexFixingDate(IborIndex&amp;Tenor,AW2207,Trigger)</f>
        <v>54879</v>
      </c>
      <c r="AW2207" s="29">
        <f>_xll.qlCalendarAdvance(Calendar,AW2206,AU2207,"f",,Trigger)</f>
        <v>54883</v>
      </c>
      <c r="AX2207" s="29">
        <f>_xll.qlInterestRateIndexMaturity(IborIndex&amp;Tenor,AW2207,Trigger)</f>
        <v>54974</v>
      </c>
      <c r="AY2207" s="66">
        <f>_xll.qlIndexFixing($Z$5,AV2207,TRUE,Trigger)</f>
        <v>1.6342927613428839E-2</v>
      </c>
      <c r="AZ2207" s="66">
        <f>_xll.qlIndexFixing($BB$1,AV2207,TRUE,Trigger)</f>
        <v>1.6378451487463745E-2</v>
      </c>
      <c r="BA2207" s="188">
        <f t="shared" si="53"/>
        <v>-0.35523874034906061</v>
      </c>
    </row>
    <row r="2208" spans="47:53" ht="11.25" customHeight="1" x14ac:dyDescent="0.25">
      <c r="AU2208" s="30" t="s">
        <v>38</v>
      </c>
      <c r="AV2208" s="29">
        <f>_xll.qlInterestRateIndexFixingDate(IborIndex&amp;Tenor,AW2208,Trigger)</f>
        <v>54884</v>
      </c>
      <c r="AW2208" s="29">
        <f>_xll.qlCalendarAdvance(Calendar,AW2207,AU2208,"f",,Trigger)</f>
        <v>54890</v>
      </c>
      <c r="AX2208" s="29">
        <f>_xll.qlInterestRateIndexMaturity(IborIndex&amp;Tenor,AW2208,Trigger)</f>
        <v>54981</v>
      </c>
      <c r="AY2208" s="66">
        <f>_xll.qlIndexFixing($Z$5,AV2208,TRUE,Trigger)</f>
        <v>1.6340460054563907E-2</v>
      </c>
      <c r="AZ2208" s="66">
        <f>_xll.qlIndexFixing($BB$1,AV2208,TRUE,Trigger)</f>
        <v>1.637565993310201E-2</v>
      </c>
      <c r="BA2208" s="188">
        <f t="shared" si="53"/>
        <v>-0.35199878538103024</v>
      </c>
    </row>
    <row r="2209" spans="47:53" ht="11.25" customHeight="1" x14ac:dyDescent="0.25">
      <c r="AU2209" s="30" t="s">
        <v>38</v>
      </c>
      <c r="AV2209" s="29">
        <f>_xll.qlInterestRateIndexFixingDate(IborIndex&amp;Tenor,AW2209,Trigger)</f>
        <v>54893</v>
      </c>
      <c r="AW2209" s="29">
        <f>_xll.qlCalendarAdvance(Calendar,AW2208,AU2209,"f",,Trigger)</f>
        <v>54897</v>
      </c>
      <c r="AX2209" s="29">
        <f>_xll.qlInterestRateIndexMaturity(IborIndex&amp;Tenor,AW2209,Trigger)</f>
        <v>54988</v>
      </c>
      <c r="AY2209" s="66">
        <f>_xll.qlIndexFixing($Z$5,AV2209,TRUE,Trigger)</f>
        <v>1.6337892334480755E-2</v>
      </c>
      <c r="AZ2209" s="66">
        <f>_xll.qlIndexFixing($BB$1,AV2209,TRUE,Trigger)</f>
        <v>1.6372835244555649E-2</v>
      </c>
      <c r="BA2209" s="188">
        <f t="shared" si="53"/>
        <v>-0.3494291007489353</v>
      </c>
    </row>
    <row r="2210" spans="47:53" ht="11.25" customHeight="1" x14ac:dyDescent="0.25">
      <c r="AU2210" s="30" t="s">
        <v>38</v>
      </c>
      <c r="AV2210" s="29">
        <f>_xll.qlInterestRateIndexFixingDate(IborIndex&amp;Tenor,AW2210,Trigger)</f>
        <v>54900</v>
      </c>
      <c r="AW2210" s="29">
        <f>_xll.qlCalendarAdvance(Calendar,AW2209,AU2210,"f",,Trigger)</f>
        <v>54904</v>
      </c>
      <c r="AX2210" s="29">
        <f>_xll.qlInterestRateIndexMaturity(IborIndex&amp;Tenor,AW2210,Trigger)</f>
        <v>54995</v>
      </c>
      <c r="AY2210" s="66">
        <f>_xll.qlIndexFixing($Z$5,AV2210,TRUE,Trigger)</f>
        <v>1.6335224245129544E-2</v>
      </c>
      <c r="AZ2210" s="66">
        <f>_xll.qlIndexFixing($BB$1,AV2210,TRUE,Trigger)</f>
        <v>1.6369977421892296E-2</v>
      </c>
      <c r="BA2210" s="188">
        <f t="shared" si="53"/>
        <v>-0.34753176762752219</v>
      </c>
    </row>
    <row r="2211" spans="47:53" ht="11.25" customHeight="1" x14ac:dyDescent="0.25">
      <c r="AU2211" s="30" t="s">
        <v>38</v>
      </c>
      <c r="AV2211" s="29">
        <f>_xll.qlInterestRateIndexFixingDate(IborIndex&amp;Tenor,AW2211,Trigger)</f>
        <v>54907</v>
      </c>
      <c r="AW2211" s="29">
        <f>_xll.qlCalendarAdvance(Calendar,AW2210,AU2211,"f",,Trigger)</f>
        <v>54911</v>
      </c>
      <c r="AX2211" s="29">
        <f>_xll.qlInterestRateIndexMaturity(IborIndex&amp;Tenor,AW2211,Trigger)</f>
        <v>55003</v>
      </c>
      <c r="AY2211" s="66">
        <f>_xll.qlIndexFixing($Z$5,AV2211,TRUE,Trigger)</f>
        <v>1.6332608248202398E-2</v>
      </c>
      <c r="AZ2211" s="66">
        <f>_xll.qlIndexFixing($BB$1,AV2211,TRUE,Trigger)</f>
        <v>1.6367245085600637E-2</v>
      </c>
      <c r="BA2211" s="188">
        <f t="shared" si="53"/>
        <v>-0.3463683739823864</v>
      </c>
    </row>
    <row r="2212" spans="47:53" ht="11.25" customHeight="1" x14ac:dyDescent="0.25">
      <c r="AU2212" s="30" t="s">
        <v>38</v>
      </c>
      <c r="AV2212" s="29">
        <f>_xll.qlInterestRateIndexFixingDate(IborIndex&amp;Tenor,AW2212,Trigger)</f>
        <v>54914</v>
      </c>
      <c r="AW2212" s="29">
        <f>_xll.qlCalendarAdvance(Calendar,AW2211,AU2212,"f",,Trigger)</f>
        <v>54918</v>
      </c>
      <c r="AX2212" s="29">
        <f>_xll.qlInterestRateIndexMaturity(IborIndex&amp;Tenor,AW2212,Trigger)</f>
        <v>55010</v>
      </c>
      <c r="AY2212" s="66">
        <f>_xll.qlIndexFixing($Z$5,AV2212,TRUE,Trigger)</f>
        <v>1.63297314266562E-2</v>
      </c>
      <c r="AZ2212" s="66">
        <f>_xll.qlIndexFixing($BB$1,AV2212,TRUE,Trigger)</f>
        <v>1.6364318495452154E-2</v>
      </c>
      <c r="BA2212" s="188">
        <f t="shared" si="53"/>
        <v>-0.34587068795954162</v>
      </c>
    </row>
    <row r="2213" spans="47:53" ht="11.25" customHeight="1" x14ac:dyDescent="0.25">
      <c r="AU2213" s="30" t="s">
        <v>38</v>
      </c>
      <c r="AV2213" s="29">
        <f>_xll.qlInterestRateIndexFixingDate(IborIndex&amp;Tenor,AW2213,Trigger)</f>
        <v>54921</v>
      </c>
      <c r="AW2213" s="29">
        <f>_xll.qlCalendarAdvance(Calendar,AW2212,AU2213,"f",,Trigger)</f>
        <v>54925</v>
      </c>
      <c r="AX2213" s="29">
        <f>_xll.qlInterestRateIndexMaturity(IborIndex&amp;Tenor,AW2213,Trigger)</f>
        <v>55017</v>
      </c>
      <c r="AY2213" s="66">
        <f>_xll.qlIndexFixing($Z$5,AV2213,TRUE,Trigger)</f>
        <v>1.6326753592330118E-2</v>
      </c>
      <c r="AZ2213" s="66">
        <f>_xll.qlIndexFixing($BB$1,AV2213,TRUE,Trigger)</f>
        <v>1.6361358769930966E-2</v>
      </c>
      <c r="BA2213" s="188">
        <f t="shared" si="53"/>
        <v>-0.34605177600847276</v>
      </c>
    </row>
    <row r="2214" spans="47:53" ht="11.25" customHeight="1" x14ac:dyDescent="0.25">
      <c r="AU2214" s="30" t="s">
        <v>38</v>
      </c>
      <c r="AV2214" s="29">
        <f>_xll.qlInterestRateIndexFixingDate(IborIndex&amp;Tenor,AW2214,Trigger)</f>
        <v>54928</v>
      </c>
      <c r="AW2214" s="29">
        <f>_xll.qlCalendarAdvance(Calendar,AW2213,AU2214,"f",,Trigger)</f>
        <v>54932</v>
      </c>
      <c r="AX2214" s="29">
        <f>_xll.qlInterestRateIndexMaturity(IborIndex&amp;Tenor,AW2214,Trigger)</f>
        <v>55024</v>
      </c>
      <c r="AY2214" s="66">
        <f>_xll.qlIndexFixing($Z$5,AV2214,TRUE,Trigger)</f>
        <v>1.6323674537202734E-2</v>
      </c>
      <c r="AZ2214" s="66">
        <f>_xll.qlIndexFixing($BB$1,AV2214,TRUE,Trigger)</f>
        <v>1.635836590911266E-2</v>
      </c>
      <c r="BA2214" s="188">
        <f t="shared" si="53"/>
        <v>-0.34691371909926355</v>
      </c>
    </row>
    <row r="2215" spans="47:53" ht="11.25" customHeight="1" x14ac:dyDescent="0.25">
      <c r="AU2215" s="30" t="s">
        <v>38</v>
      </c>
      <c r="AV2215" s="29">
        <f>_xll.qlInterestRateIndexFixingDate(IborIndex&amp;Tenor,AW2215,Trigger)</f>
        <v>54935</v>
      </c>
      <c r="AW2215" s="29">
        <f>_xll.qlCalendarAdvance(Calendar,AW2214,AU2215,"f",,Trigger)</f>
        <v>54939</v>
      </c>
      <c r="AX2215" s="29">
        <f>_xll.qlInterestRateIndexMaturity(IborIndex&amp;Tenor,AW2215,Trigger)</f>
        <v>55031</v>
      </c>
      <c r="AY2215" s="66">
        <f>_xll.qlIndexFixing($Z$5,AV2215,TRUE,Trigger)</f>
        <v>1.6320494053256092E-2</v>
      </c>
      <c r="AZ2215" s="66">
        <f>_xll.qlIndexFixing($BB$1,AV2215,TRUE,Trigger)</f>
        <v>1.6355339913072833E-2</v>
      </c>
      <c r="BA2215" s="188">
        <f t="shared" si="53"/>
        <v>-0.34845859816740737</v>
      </c>
    </row>
    <row r="2216" spans="47:53" ht="11.25" customHeight="1" x14ac:dyDescent="0.25">
      <c r="AU2216" s="30" t="s">
        <v>38</v>
      </c>
      <c r="AV2216" s="29">
        <f>_xll.qlInterestRateIndexFixingDate(IborIndex&amp;Tenor,AW2216,Trigger)</f>
        <v>54942</v>
      </c>
      <c r="AW2216" s="29">
        <f>_xll.qlCalendarAdvance(Calendar,AW2215,AU2216,"f",,Trigger)</f>
        <v>54946</v>
      </c>
      <c r="AX2216" s="29">
        <f>_xll.qlInterestRateIndexMaturity(IborIndex&amp;Tenor,AW2216,Trigger)</f>
        <v>55038</v>
      </c>
      <c r="AY2216" s="66">
        <f>_xll.qlIndexFixing($Z$5,AV2216,TRUE,Trigger)</f>
        <v>1.6317336787357802E-2</v>
      </c>
      <c r="AZ2216" s="66">
        <f>_xll.qlIndexFixing($BB$1,AV2216,TRUE,Trigger)</f>
        <v>1.6352280781886205E-2</v>
      </c>
      <c r="BA2216" s="188">
        <f t="shared" si="53"/>
        <v>-0.34943994528403161</v>
      </c>
    </row>
    <row r="2217" spans="47:53" ht="11.25" customHeight="1" x14ac:dyDescent="0.25">
      <c r="AU2217" s="30" t="s">
        <v>38</v>
      </c>
      <c r="AV2217" s="29">
        <f>_xll.qlInterestRateIndexFixingDate(IborIndex&amp;Tenor,AW2217,Trigger)</f>
        <v>54949</v>
      </c>
      <c r="AW2217" s="29">
        <f>_xll.qlCalendarAdvance(Calendar,AW2216,AU2217,"f",,Trigger)</f>
        <v>54953</v>
      </c>
      <c r="AX2217" s="29">
        <f>_xll.qlInterestRateIndexMaturity(IborIndex&amp;Tenor,AW2217,Trigger)</f>
        <v>55045</v>
      </c>
      <c r="AY2217" s="66">
        <f>_xll.qlIndexFixing($Z$5,AV2217,TRUE,Trigger)</f>
        <v>1.6314412784669999E-2</v>
      </c>
      <c r="AZ2217" s="66">
        <f>_xll.qlIndexFixing($BB$1,AV2217,TRUE,Trigger)</f>
        <v>1.6349188515632714E-2</v>
      </c>
      <c r="BA2217" s="188">
        <f t="shared" si="53"/>
        <v>-0.34775730962714746</v>
      </c>
    </row>
    <row r="2218" spans="47:53" ht="11.25" customHeight="1" x14ac:dyDescent="0.25">
      <c r="AU2218" s="30" t="s">
        <v>38</v>
      </c>
      <c r="AV2218" s="29">
        <f>_xll.qlInterestRateIndexFixingDate(IborIndex&amp;Tenor,AW2218,Trigger)</f>
        <v>54956</v>
      </c>
      <c r="AW2218" s="29">
        <f>_xll.qlCalendarAdvance(Calendar,AW2217,AU2218,"f",,Trigger)</f>
        <v>54960</v>
      </c>
      <c r="AX2218" s="29">
        <f>_xll.qlInterestRateIndexMaturity(IborIndex&amp;Tenor,AW2218,Trigger)</f>
        <v>55052</v>
      </c>
      <c r="AY2218" s="66">
        <f>_xll.qlIndexFixing($Z$5,AV2218,TRUE,Trigger)</f>
        <v>1.6311723036120024E-2</v>
      </c>
      <c r="AZ2218" s="66">
        <f>_xll.qlIndexFixing($BB$1,AV2218,TRUE,Trigger)</f>
        <v>1.6346063114389686E-2</v>
      </c>
      <c r="BA2218" s="188">
        <f t="shared" si="53"/>
        <v>-0.34340078269662344</v>
      </c>
    </row>
    <row r="2219" spans="47:53" ht="11.25" customHeight="1" x14ac:dyDescent="0.25">
      <c r="AU2219" s="30" t="s">
        <v>38</v>
      </c>
      <c r="AV2219" s="29">
        <f>_xll.qlInterestRateIndexFixingDate(IborIndex&amp;Tenor,AW2219,Trigger)</f>
        <v>54963</v>
      </c>
      <c r="AW2219" s="29">
        <f>_xll.qlCalendarAdvance(Calendar,AW2218,AU2219,"f",,Trigger)</f>
        <v>54967</v>
      </c>
      <c r="AX2219" s="29">
        <f>_xll.qlInterestRateIndexMaturity(IborIndex&amp;Tenor,AW2219,Trigger)</f>
        <v>55059</v>
      </c>
      <c r="AY2219" s="66">
        <f>_xll.qlIndexFixing($Z$5,AV2219,TRUE,Trigger)</f>
        <v>1.6309265050584047E-2</v>
      </c>
      <c r="AZ2219" s="66">
        <f>_xll.qlIndexFixing($BB$1,AV2219,TRUE,Trigger)</f>
        <v>1.6342904578236193E-2</v>
      </c>
      <c r="BA2219" s="188">
        <f t="shared" si="53"/>
        <v>-0.33639527652146173</v>
      </c>
    </row>
    <row r="2220" spans="47:53" ht="11.25" customHeight="1" x14ac:dyDescent="0.25">
      <c r="AU2220" s="30" t="s">
        <v>38</v>
      </c>
      <c r="AV2220" s="29">
        <f>_xll.qlInterestRateIndexFixingDate(IborIndex&amp;Tenor,AW2220,Trigger)</f>
        <v>54970</v>
      </c>
      <c r="AW2220" s="29">
        <f>_xll.qlCalendarAdvance(Calendar,AW2219,AU2220,"f",,Trigger)</f>
        <v>54974</v>
      </c>
      <c r="AX2220" s="29">
        <f>_xll.qlInterestRateIndexMaturity(IborIndex&amp;Tenor,AW2220,Trigger)</f>
        <v>55066</v>
      </c>
      <c r="AY2220" s="66">
        <f>_xll.qlIndexFixing($Z$5,AV2220,TRUE,Trigger)</f>
        <v>1.6307036330786635E-2</v>
      </c>
      <c r="AZ2220" s="66">
        <f>_xll.qlIndexFixing($BB$1,AV2220,TRUE,Trigger)</f>
        <v>1.6339712907251298E-2</v>
      </c>
      <c r="BA2220" s="188">
        <f t="shared" si="53"/>
        <v>-0.32676576464663043</v>
      </c>
    </row>
    <row r="2221" spans="47:53" ht="11.25" customHeight="1" x14ac:dyDescent="0.25">
      <c r="AU2221" s="30" t="s">
        <v>38</v>
      </c>
      <c r="AV2221" s="29">
        <f>_xll.qlInterestRateIndexFixingDate(IborIndex&amp;Tenor,AW2221,Trigger)</f>
        <v>54977</v>
      </c>
      <c r="AW2221" s="29">
        <f>_xll.qlCalendarAdvance(Calendar,AW2220,AU2221,"f",,Trigger)</f>
        <v>54981</v>
      </c>
      <c r="AX2221" s="29">
        <f>_xll.qlInterestRateIndexMaturity(IborIndex&amp;Tenor,AW2221,Trigger)</f>
        <v>55073</v>
      </c>
      <c r="AY2221" s="66">
        <f>_xll.qlIndexFixing($Z$5,AV2221,TRUE,Trigger)</f>
        <v>1.6305034373313796E-2</v>
      </c>
      <c r="AZ2221" s="66">
        <f>_xll.qlIndexFixing($BB$1,AV2221,TRUE,Trigger)</f>
        <v>1.6336488101517548E-2</v>
      </c>
      <c r="BA2221" s="188">
        <f t="shared" si="53"/>
        <v>-0.31453728203751502</v>
      </c>
    </row>
    <row r="2222" spans="47:53" ht="11.25" customHeight="1" x14ac:dyDescent="0.25">
      <c r="AU2222" s="30" t="s">
        <v>38</v>
      </c>
      <c r="AV2222" s="29">
        <f>_xll.qlInterestRateIndexFixingDate(IborIndex&amp;Tenor,AW2222,Trigger)</f>
        <v>54984</v>
      </c>
      <c r="AW2222" s="29">
        <f>_xll.qlCalendarAdvance(Calendar,AW2221,AU2222,"f",,Trigger)</f>
        <v>54988</v>
      </c>
      <c r="AX2222" s="29">
        <f>_xll.qlInterestRateIndexMaturity(IborIndex&amp;Tenor,AW2222,Trigger)</f>
        <v>55080</v>
      </c>
      <c r="AY2222" s="66">
        <f>_xll.qlIndexFixing($Z$5,AV2222,TRUE,Trigger)</f>
        <v>1.6303256668599924E-2</v>
      </c>
      <c r="AZ2222" s="66">
        <f>_xll.qlIndexFixing($BB$1,AV2222,TRUE,Trigger)</f>
        <v>1.6333230161114872E-2</v>
      </c>
      <c r="BA2222" s="188">
        <f t="shared" si="53"/>
        <v>-0.29973492514948075</v>
      </c>
    </row>
    <row r="2223" spans="47:53" ht="11.25" customHeight="1" x14ac:dyDescent="0.25">
      <c r="AU2223" s="30" t="s">
        <v>38</v>
      </c>
      <c r="AV2223" s="29">
        <f>_xll.qlInterestRateIndexFixingDate(IborIndex&amp;Tenor,AW2223,Trigger)</f>
        <v>54991</v>
      </c>
      <c r="AW2223" s="29">
        <f>_xll.qlCalendarAdvance(Calendar,AW2222,AU2223,"f",,Trigger)</f>
        <v>54995</v>
      </c>
      <c r="AX2223" s="29">
        <f>_xll.qlInterestRateIndexMaturity(IborIndex&amp;Tenor,AW2223,Trigger)</f>
        <v>55087</v>
      </c>
      <c r="AY2223" s="66">
        <f>_xll.qlIndexFixing($Z$5,AV2223,TRUE,Trigger)</f>
        <v>1.6301700700930434E-2</v>
      </c>
      <c r="AZ2223" s="66">
        <f>_xll.qlIndexFixing($BB$1,AV2223,TRUE,Trigger)</f>
        <v>1.632993908612582E-2</v>
      </c>
      <c r="BA2223" s="188">
        <f t="shared" si="53"/>
        <v>-0.28238385195385879</v>
      </c>
    </row>
    <row r="2224" spans="47:53" ht="11.25" customHeight="1" x14ac:dyDescent="0.25">
      <c r="AU2224" s="30" t="s">
        <v>38</v>
      </c>
      <c r="AV2224" s="29">
        <f>_xll.qlInterestRateIndexFixingDate(IborIndex&amp;Tenor,AW2224,Trigger)</f>
        <v>54998</v>
      </c>
      <c r="AW2224" s="29">
        <f>_xll.qlCalendarAdvance(Calendar,AW2223,AU2224,"f",,Trigger)</f>
        <v>55002</v>
      </c>
      <c r="AX2224" s="29">
        <f>_xll.qlInterestRateIndexMaturity(IborIndex&amp;Tenor,AW2224,Trigger)</f>
        <v>55094</v>
      </c>
      <c r="AY2224" s="66">
        <f>_xll.qlIndexFixing($Z$5,AV2224,TRUE,Trigger)</f>
        <v>1.6300363948443471E-2</v>
      </c>
      <c r="AZ2224" s="66">
        <f>_xll.qlIndexFixing($BB$1,AV2224,TRUE,Trigger)</f>
        <v>1.6326614876635535E-2</v>
      </c>
      <c r="BA2224" s="188">
        <f t="shared" si="53"/>
        <v>-0.26250928192063372</v>
      </c>
    </row>
    <row r="2225" spans="47:53" ht="11.25" customHeight="1" x14ac:dyDescent="0.25">
      <c r="AU2225" s="30" t="s">
        <v>38</v>
      </c>
      <c r="AV2225" s="29">
        <f>_xll.qlInterestRateIndexFixingDate(IborIndex&amp;Tenor,AW2225,Trigger)</f>
        <v>55005</v>
      </c>
      <c r="AW2225" s="29">
        <f>_xll.qlCalendarAdvance(Calendar,AW2224,AU2225,"f",,Trigger)</f>
        <v>55009</v>
      </c>
      <c r="AX2225" s="29">
        <f>_xll.qlInterestRateIndexMaturity(IborIndex&amp;Tenor,AW2225,Trigger)</f>
        <v>55101</v>
      </c>
      <c r="AY2225" s="66">
        <f>_xll.qlIndexFixing($Z$5,AV2225,TRUE,Trigger)</f>
        <v>1.6299243883119503E-2</v>
      </c>
      <c r="AZ2225" s="66">
        <f>_xll.qlIndexFixing($BB$1,AV2225,TRUE,Trigger)</f>
        <v>1.6323257532725698E-2</v>
      </c>
      <c r="BA2225" s="188">
        <f t="shared" si="53"/>
        <v>-0.24013649606195037</v>
      </c>
    </row>
    <row r="2226" spans="47:53" ht="11.25" customHeight="1" x14ac:dyDescent="0.25">
      <c r="AU2226" s="30" t="s">
        <v>38</v>
      </c>
      <c r="AV2226" s="29">
        <f>_xll.qlInterestRateIndexFixingDate(IborIndex&amp;Tenor,AW2226,Trigger)</f>
        <v>55012</v>
      </c>
      <c r="AW2226" s="29">
        <f>_xll.qlCalendarAdvance(Calendar,AW2225,AU2226,"f",,Trigger)</f>
        <v>55016</v>
      </c>
      <c r="AX2226" s="29">
        <f>_xll.qlInterestRateIndexMaturity(IborIndex&amp;Tenor,AW2226,Trigger)</f>
        <v>55108</v>
      </c>
      <c r="AY2226" s="66">
        <f>_xll.qlIndexFixing($Z$5,AV2226,TRUE,Trigger)</f>
        <v>1.6298337970792609E-2</v>
      </c>
      <c r="AZ2226" s="66">
        <f>_xll.qlIndexFixing($BB$1,AV2226,TRUE,Trigger)</f>
        <v>1.631986705448232E-2</v>
      </c>
      <c r="BA2226" s="188">
        <f t="shared" si="53"/>
        <v>-0.2152908368971071</v>
      </c>
    </row>
    <row r="2227" spans="47:53" ht="11.25" customHeight="1" x14ac:dyDescent="0.25">
      <c r="AU2227" s="30" t="s">
        <v>38</v>
      </c>
      <c r="AV2227" s="29">
        <f>_xll.qlInterestRateIndexFixingDate(IborIndex&amp;Tenor,AW2227,Trigger)</f>
        <v>55019</v>
      </c>
      <c r="AW2227" s="29">
        <f>_xll.qlCalendarAdvance(Calendar,AW2226,AU2227,"f",,Trigger)</f>
        <v>55023</v>
      </c>
      <c r="AX2227" s="29">
        <f>_xll.qlInterestRateIndexMaturity(IborIndex&amp;Tenor,AW2227,Trigger)</f>
        <v>55115</v>
      </c>
      <c r="AY2227" s="66">
        <f>_xll.qlIndexFixing($Z$5,AV2227,TRUE,Trigger)</f>
        <v>1.6297643671136581E-2</v>
      </c>
      <c r="AZ2227" s="66">
        <f>_xll.qlIndexFixing($BB$1,AV2227,TRUE,Trigger)</f>
        <v>1.6316443441990555E-2</v>
      </c>
      <c r="BA2227" s="188">
        <f t="shared" si="53"/>
        <v>-0.18799770853974301</v>
      </c>
    </row>
    <row r="2228" spans="47:53" ht="11.25" customHeight="1" x14ac:dyDescent="0.25">
      <c r="AU2228" s="30" t="s">
        <v>38</v>
      </c>
      <c r="AV2228" s="29">
        <f>_xll.qlInterestRateIndexFixingDate(IborIndex&amp;Tenor,AW2228,Trigger)</f>
        <v>55026</v>
      </c>
      <c r="AW2228" s="29">
        <f>_xll.qlCalendarAdvance(Calendar,AW2227,AU2228,"f",,Trigger)</f>
        <v>55030</v>
      </c>
      <c r="AX2228" s="29">
        <f>_xll.qlInterestRateIndexMaturity(IborIndex&amp;Tenor,AW2228,Trigger)</f>
        <v>55122</v>
      </c>
      <c r="AY2228" s="66">
        <f>_xll.qlIndexFixing($Z$5,AV2228,TRUE,Trigger)</f>
        <v>1.6297158437675343E-2</v>
      </c>
      <c r="AZ2228" s="66">
        <f>_xll.qlIndexFixing($BB$1,AV2228,TRUE,Trigger)</f>
        <v>1.6312986695339027E-2</v>
      </c>
      <c r="BA2228" s="188">
        <f t="shared" si="53"/>
        <v>-0.15828257663684508</v>
      </c>
    </row>
    <row r="2229" spans="47:53" ht="11.25" customHeight="1" x14ac:dyDescent="0.25">
      <c r="AU2229" s="30" t="s">
        <v>38</v>
      </c>
      <c r="AV2229" s="29">
        <f>_xll.qlInterestRateIndexFixingDate(IborIndex&amp;Tenor,AW2229,Trigger)</f>
        <v>55033</v>
      </c>
      <c r="AW2229" s="29">
        <f>_xll.qlCalendarAdvance(Calendar,AW2228,AU2229,"f",,Trigger)</f>
        <v>55037</v>
      </c>
      <c r="AX2229" s="29">
        <f>_xll.qlInterestRateIndexMaturity(IborIndex&amp;Tenor,AW2229,Trigger)</f>
        <v>55128</v>
      </c>
      <c r="AY2229" s="66">
        <f>_xll.qlIndexFixing($Z$5,AV2229,TRUE,Trigger)</f>
        <v>1.6296475210815134E-2</v>
      </c>
      <c r="AZ2229" s="66">
        <f>_xll.qlIndexFixing($BB$1,AV2229,TRUE,Trigger)</f>
        <v>1.6309383409391968E-2</v>
      </c>
      <c r="BA2229" s="188">
        <f t="shared" si="53"/>
        <v>-0.12908198576834506</v>
      </c>
    </row>
    <row r="2230" spans="47:53" ht="11.25" customHeight="1" x14ac:dyDescent="0.25">
      <c r="AU2230" s="30" t="s">
        <v>38</v>
      </c>
      <c r="AV2230" s="29">
        <f>_xll.qlInterestRateIndexFixingDate(IborIndex&amp;Tenor,AW2230,Trigger)</f>
        <v>55040</v>
      </c>
      <c r="AW2230" s="29">
        <f>_xll.qlCalendarAdvance(Calendar,AW2229,AU2230,"f",,Trigger)</f>
        <v>55044</v>
      </c>
      <c r="AX2230" s="29">
        <f>_xll.qlInterestRateIndexMaturity(IborIndex&amp;Tenor,AW2230,Trigger)</f>
        <v>55135</v>
      </c>
      <c r="AY2230" s="66">
        <f>_xll.qlIndexFixing($Z$5,AV2230,TRUE,Trigger)</f>
        <v>1.6295998430131627E-2</v>
      </c>
      <c r="AZ2230" s="66">
        <f>_xll.qlIndexFixing($BB$1,AV2230,TRUE,Trigger)</f>
        <v>1.6305862920536807E-2</v>
      </c>
      <c r="BA2230" s="188">
        <f t="shared" si="53"/>
        <v>-9.8644904051800597E-2</v>
      </c>
    </row>
    <row r="2231" spans="47:53" ht="11.25" customHeight="1" x14ac:dyDescent="0.25">
      <c r="AU2231" s="30" t="s">
        <v>38</v>
      </c>
      <c r="AV2231" s="29">
        <f>_xll.qlInterestRateIndexFixingDate(IborIndex&amp;Tenor,AW2231,Trigger)</f>
        <v>55047</v>
      </c>
      <c r="AW2231" s="29">
        <f>_xll.qlCalendarAdvance(Calendar,AW2230,AU2231,"f",,Trigger)</f>
        <v>55051</v>
      </c>
      <c r="AX2231" s="29">
        <f>_xll.qlInterestRateIndexMaturity(IborIndex&amp;Tenor,AW2231,Trigger)</f>
        <v>55142</v>
      </c>
      <c r="AY2231" s="66">
        <f>_xll.qlIndexFixing($Z$5,AV2231,TRUE,Trigger)</f>
        <v>1.6295386434133134E-2</v>
      </c>
      <c r="AZ2231" s="66">
        <f>_xll.qlIndexFixing($BB$1,AV2231,TRUE,Trigger)</f>
        <v>1.630230929924156E-2</v>
      </c>
      <c r="BA2231" s="188">
        <f t="shared" si="53"/>
        <v>-6.9228651084253523E-2</v>
      </c>
    </row>
    <row r="2232" spans="47:53" ht="11.25" customHeight="1" x14ac:dyDescent="0.25">
      <c r="AU2232" s="30" t="s">
        <v>38</v>
      </c>
      <c r="AV2232" s="29">
        <f>_xll.qlInterestRateIndexFixingDate(IborIndex&amp;Tenor,AW2232,Trigger)</f>
        <v>55054</v>
      </c>
      <c r="AW2232" s="29">
        <f>_xll.qlCalendarAdvance(Calendar,AW2231,AU2232,"f",,Trigger)</f>
        <v>55058</v>
      </c>
      <c r="AX2232" s="29">
        <f>_xll.qlInterestRateIndexMaturity(IborIndex&amp;Tenor,AW2232,Trigger)</f>
        <v>55149</v>
      </c>
      <c r="AY2232" s="66">
        <f>_xll.qlIndexFixing($Z$5,AV2232,TRUE,Trigger)</f>
        <v>1.6294638933259629E-2</v>
      </c>
      <c r="AZ2232" s="66">
        <f>_xll.qlIndexFixing($BB$1,AV2232,TRUE,Trigger)</f>
        <v>1.6298722545594942E-2</v>
      </c>
      <c r="BA2232" s="188">
        <f t="shared" si="53"/>
        <v>-4.083612335312875E-2</v>
      </c>
    </row>
    <row r="2233" spans="47:53" ht="11.25" customHeight="1" x14ac:dyDescent="0.25">
      <c r="AU2233" s="30" t="s">
        <v>38</v>
      </c>
      <c r="AV2233" s="29">
        <f>_xll.qlInterestRateIndexFixingDate(IborIndex&amp;Tenor,AW2233,Trigger)</f>
        <v>55061</v>
      </c>
      <c r="AW2233" s="29">
        <f>_xll.qlCalendarAdvance(Calendar,AW2232,AU2233,"f",,Trigger)</f>
        <v>55065</v>
      </c>
      <c r="AX2233" s="29">
        <f>_xll.qlInterestRateIndexMaturity(IborIndex&amp;Tenor,AW2233,Trigger)</f>
        <v>55157</v>
      </c>
      <c r="AY2233" s="66">
        <f>_xll.qlIndexFixing($Z$5,AV2233,TRUE,Trigger)</f>
        <v>1.6294034389522132E-2</v>
      </c>
      <c r="AZ2233" s="66">
        <f>_xll.qlIndexFixing($BB$1,AV2233,TRUE,Trigger)</f>
        <v>1.6295205952747693E-2</v>
      </c>
      <c r="BA2233" s="188">
        <f t="shared" si="53"/>
        <v>-1.1715632255611397E-2</v>
      </c>
    </row>
    <row r="2234" spans="47:53" ht="11.25" customHeight="1" x14ac:dyDescent="0.25">
      <c r="AU2234" s="30" t="s">
        <v>38</v>
      </c>
      <c r="AV2234" s="29">
        <f>_xll.qlInterestRateIndexFixingDate(IborIndex&amp;Tenor,AW2234,Trigger)</f>
        <v>55068</v>
      </c>
      <c r="AW2234" s="29">
        <f>_xll.qlCalendarAdvance(Calendar,AW2233,AU2234,"f",,Trigger)</f>
        <v>55072</v>
      </c>
      <c r="AX2234" s="29">
        <f>_xll.qlInterestRateIndexMaturity(IborIndex&amp;Tenor,AW2234,Trigger)</f>
        <v>55164</v>
      </c>
      <c r="AY2234" s="66">
        <f>_xll.qlIndexFixing($Z$5,AV2234,TRUE,Trigger)</f>
        <v>1.6293005187369931E-2</v>
      </c>
      <c r="AZ2234" s="66">
        <f>_xll.qlIndexFixing($BB$1,AV2234,TRUE,Trigger)</f>
        <v>1.6291550402993491E-2</v>
      </c>
      <c r="BA2234" s="188">
        <f t="shared" si="53"/>
        <v>1.4547843764402268E-2</v>
      </c>
    </row>
    <row r="2235" spans="47:53" ht="11.25" customHeight="1" x14ac:dyDescent="0.25">
      <c r="AU2235" s="30" t="s">
        <v>38</v>
      </c>
      <c r="AV2235" s="29">
        <f>_xll.qlInterestRateIndexFixingDate(IborIndex&amp;Tenor,AW2235,Trigger)</f>
        <v>55075</v>
      </c>
      <c r="AW2235" s="29">
        <f>_xll.qlCalendarAdvance(Calendar,AW2234,AU2235,"f",,Trigger)</f>
        <v>55079</v>
      </c>
      <c r="AX2235" s="29">
        <f>_xll.qlInterestRateIndexMaturity(IborIndex&amp;Tenor,AW2235,Trigger)</f>
        <v>55171</v>
      </c>
      <c r="AY2235" s="66">
        <f>_xll.qlIndexFixing($Z$5,AV2235,TRUE,Trigger)</f>
        <v>1.6291839584911903E-2</v>
      </c>
      <c r="AZ2235" s="66">
        <f>_xll.qlIndexFixing($BB$1,AV2235,TRUE,Trigger)</f>
        <v>1.6287861719709452E-2</v>
      </c>
      <c r="BA2235" s="188">
        <f t="shared" si="53"/>
        <v>3.9778652024501093E-2</v>
      </c>
    </row>
    <row r="2236" spans="47:53" ht="11.25" customHeight="1" x14ac:dyDescent="0.25">
      <c r="AU2236" s="30" t="s">
        <v>38</v>
      </c>
      <c r="AV2236" s="29">
        <f>_xll.qlInterestRateIndexFixingDate(IborIndex&amp;Tenor,AW2236,Trigger)</f>
        <v>55082</v>
      </c>
      <c r="AW2236" s="29">
        <f>_xll.qlCalendarAdvance(Calendar,AW2235,AU2236,"f",,Trigger)</f>
        <v>55086</v>
      </c>
      <c r="AX2236" s="29">
        <f>_xll.qlInterestRateIndexMaturity(IborIndex&amp;Tenor,AW2236,Trigger)</f>
        <v>55178</v>
      </c>
      <c r="AY2236" s="66">
        <f>_xll.qlIndexFixing($Z$5,AV2236,TRUE,Trigger)</f>
        <v>1.6290537292638751E-2</v>
      </c>
      <c r="AZ2236" s="66">
        <f>_xll.qlIndexFixing($BB$1,AV2236,TRUE,Trigger)</f>
        <v>1.6284139902985946E-2</v>
      </c>
      <c r="BA2236" s="188">
        <f t="shared" si="53"/>
        <v>6.3973896528048135E-2</v>
      </c>
    </row>
    <row r="2237" spans="47:53" ht="11.25" customHeight="1" x14ac:dyDescent="0.25">
      <c r="AU2237" s="30" t="s">
        <v>38</v>
      </c>
      <c r="AV2237" s="29">
        <f>_xll.qlInterestRateIndexFixingDate(IborIndex&amp;Tenor,AW2237,Trigger)</f>
        <v>55089</v>
      </c>
      <c r="AW2237" s="29">
        <f>_xll.qlCalendarAdvance(Calendar,AW2236,AU2237,"f",,Trigger)</f>
        <v>55093</v>
      </c>
      <c r="AX2237" s="29">
        <f>_xll.qlInterestRateIndexMaturity(IborIndex&amp;Tenor,AW2237,Trigger)</f>
        <v>55185</v>
      </c>
      <c r="AY2237" s="66">
        <f>_xll.qlIndexFixing($Z$5,AV2237,TRUE,Trigger)</f>
        <v>1.6289098021049015E-2</v>
      </c>
      <c r="AZ2237" s="66">
        <f>_xll.qlIndexFixing($BB$1,AV2237,TRUE,Trigger)</f>
        <v>1.6280384952918541E-2</v>
      </c>
      <c r="BA2237" s="188">
        <f t="shared" si="53"/>
        <v>8.7130681304739555E-2</v>
      </c>
    </row>
    <row r="2238" spans="47:53" ht="11.25" customHeight="1" x14ac:dyDescent="0.25">
      <c r="AU2238" s="30" t="s">
        <v>38</v>
      </c>
      <c r="AV2238" s="29">
        <f>_xll.qlInterestRateIndexFixingDate(IborIndex&amp;Tenor,AW2238,Trigger)</f>
        <v>55096</v>
      </c>
      <c r="AW2238" s="29">
        <f>_xll.qlCalendarAdvance(Calendar,AW2237,AU2238,"f",,Trigger)</f>
        <v>55100</v>
      </c>
      <c r="AX2238" s="29">
        <f>_xll.qlInterestRateIndexMaturity(IborIndex&amp;Tenor,AW2238,Trigger)</f>
        <v>55192</v>
      </c>
      <c r="AY2238" s="66">
        <f>_xll.qlIndexFixing($Z$5,AV2238,TRUE,Trigger)</f>
        <v>1.6287521480657739E-2</v>
      </c>
      <c r="AZ2238" s="66">
        <f>_xll.qlIndexFixing($BB$1,AV2238,TRUE,Trigger)</f>
        <v>1.6276596869601954E-2</v>
      </c>
      <c r="BA2238" s="188">
        <f t="shared" si="53"/>
        <v>0.10924611055784794</v>
      </c>
    </row>
    <row r="2239" spans="47:53" ht="11.25" customHeight="1" x14ac:dyDescent="0.25">
      <c r="AU2239" s="30" t="s">
        <v>38</v>
      </c>
      <c r="AV2239" s="29">
        <f>_xll.qlInterestRateIndexFixingDate(IborIndex&amp;Tenor,AW2239,Trigger)</f>
        <v>55103</v>
      </c>
      <c r="AW2239" s="29">
        <f>_xll.qlCalendarAdvance(Calendar,AW2238,AU2239,"f",,Trigger)</f>
        <v>55107</v>
      </c>
      <c r="AX2239" s="29">
        <f>_xll.qlInterestRateIndexMaturity(IborIndex&amp;Tenor,AW2239,Trigger)</f>
        <v>55199</v>
      </c>
      <c r="AY2239" s="66">
        <f>_xll.qlIndexFixing($Z$5,AV2239,TRUE,Trigger)</f>
        <v>1.6285807381999074E-2</v>
      </c>
      <c r="AZ2239" s="66">
        <f>_xll.qlIndexFixing($BB$1,AV2239,TRUE,Trigger)</f>
        <v>1.627277565313175E-2</v>
      </c>
      <c r="BA2239" s="188">
        <f t="shared" si="53"/>
        <v>0.13031728867324288</v>
      </c>
    </row>
    <row r="2240" spans="47:53" ht="11.25" customHeight="1" x14ac:dyDescent="0.25">
      <c r="AU2240" s="30" t="s">
        <v>38</v>
      </c>
      <c r="AV2240" s="29">
        <f>_xll.qlInterestRateIndexFixingDate(IborIndex&amp;Tenor,AW2240,Trigger)</f>
        <v>55110</v>
      </c>
      <c r="AW2240" s="29">
        <f>_xll.qlCalendarAdvance(Calendar,AW2239,AU2240,"f",,Trigger)</f>
        <v>55114</v>
      </c>
      <c r="AX2240" s="29">
        <f>_xll.qlInterestRateIndexMaturity(IborIndex&amp;Tenor,AW2240,Trigger)</f>
        <v>55206</v>
      </c>
      <c r="AY2240" s="66">
        <f>_xll.qlIndexFixing($Z$5,AV2240,TRUE,Trigger)</f>
        <v>1.6283955435615869E-2</v>
      </c>
      <c r="AZ2240" s="66">
        <f>_xll.qlIndexFixing($BB$1,AV2240,TRUE,Trigger)</f>
        <v>1.626892130360438E-2</v>
      </c>
      <c r="BA2240" s="188">
        <f t="shared" si="53"/>
        <v>0.15034132011489121</v>
      </c>
    </row>
    <row r="2241" spans="47:53" ht="11.25" customHeight="1" x14ac:dyDescent="0.25">
      <c r="AU2241" s="30" t="s">
        <v>38</v>
      </c>
      <c r="AV2241" s="29">
        <f>_xll.qlInterestRateIndexFixingDate(IborIndex&amp;Tenor,AW2241,Trigger)</f>
        <v>55117</v>
      </c>
      <c r="AW2241" s="29">
        <f>_xll.qlCalendarAdvance(Calendar,AW2240,AU2241,"f",,Trigger)</f>
        <v>55121</v>
      </c>
      <c r="AX2241" s="29">
        <f>_xll.qlInterestRateIndexMaturity(IborIndex&amp;Tenor,AW2241,Trigger)</f>
        <v>55212</v>
      </c>
      <c r="AY2241" s="66">
        <f>_xll.qlIndexFixing($Z$5,AV2241,TRUE,Trigger)</f>
        <v>1.6281765935758256E-2</v>
      </c>
      <c r="AZ2241" s="66">
        <f>_xll.qlIndexFixing($BB$1,AV2241,TRUE,Trigger)</f>
        <v>1.6264950822072625E-2</v>
      </c>
      <c r="BA2241" s="188">
        <f t="shared" si="53"/>
        <v>0.1681511368563024</v>
      </c>
    </row>
    <row r="2242" spans="47:53" ht="11.25" customHeight="1" x14ac:dyDescent="0.25">
      <c r="AU2242" s="30" t="s">
        <v>38</v>
      </c>
      <c r="AV2242" s="29">
        <f>_xll.qlInterestRateIndexFixingDate(IborIndex&amp;Tenor,AW2242,Trigger)</f>
        <v>55124</v>
      </c>
      <c r="AW2242" s="29">
        <f>_xll.qlCalendarAdvance(Calendar,AW2241,AU2242,"f",,Trigger)</f>
        <v>55128</v>
      </c>
      <c r="AX2242" s="29">
        <f>_xll.qlInterestRateIndexMaturity(IborIndex&amp;Tenor,AW2242,Trigger)</f>
        <v>55218</v>
      </c>
      <c r="AY2242" s="66">
        <f>_xll.qlIndexFixing($Z$5,AV2242,TRUE,Trigger)</f>
        <v>1.6279457130233155E-2</v>
      </c>
      <c r="AZ2242" s="66">
        <f>_xll.qlIndexFixing($BB$1,AV2242,TRUE,Trigger)</f>
        <v>1.6260952054047095E-2</v>
      </c>
      <c r="BA2242" s="188">
        <f t="shared" si="53"/>
        <v>0.18505076186059455</v>
      </c>
    </row>
    <row r="2243" spans="47:53" ht="11.25" customHeight="1" x14ac:dyDescent="0.25">
      <c r="AU2243" s="30" t="s">
        <v>38</v>
      </c>
      <c r="AV2243" s="29">
        <f>_xll.qlInterestRateIndexFixingDate(IborIndex&amp;Tenor,AW2243,Trigger)</f>
        <v>55131</v>
      </c>
      <c r="AW2243" s="29">
        <f>_xll.qlCalendarAdvance(Calendar,AW2242,AU2243,"f",,Trigger)</f>
        <v>55135</v>
      </c>
      <c r="AX2243" s="29">
        <f>_xll.qlInterestRateIndexMaturity(IborIndex&amp;Tenor,AW2243,Trigger)</f>
        <v>55225</v>
      </c>
      <c r="AY2243" s="66">
        <f>_xll.qlIndexFixing($Z$5,AV2243,TRUE,Trigger)</f>
        <v>1.6277210030833267E-2</v>
      </c>
      <c r="AZ2243" s="66">
        <f>_xll.qlIndexFixing($BB$1,AV2243,TRUE,Trigger)</f>
        <v>1.6257003395140579E-2</v>
      </c>
      <c r="BA2243" s="188">
        <f t="shared" ref="BA2243:BA2306" si="54">(AY2243-AZ2243)*10000</f>
        <v>0.20206635692687769</v>
      </c>
    </row>
    <row r="2244" spans="47:53" ht="11.25" customHeight="1" x14ac:dyDescent="0.25">
      <c r="AU2244" s="30" t="s">
        <v>38</v>
      </c>
      <c r="AV2244" s="29">
        <f>_xll.qlInterestRateIndexFixingDate(IborIndex&amp;Tenor,AW2244,Trigger)</f>
        <v>55138</v>
      </c>
      <c r="AW2244" s="29">
        <f>_xll.qlCalendarAdvance(Calendar,AW2243,AU2244,"f",,Trigger)</f>
        <v>55142</v>
      </c>
      <c r="AX2244" s="29">
        <f>_xll.qlInterestRateIndexMaturity(IborIndex&amp;Tenor,AW2244,Trigger)</f>
        <v>55232</v>
      </c>
      <c r="AY2244" s="66">
        <f>_xll.qlIndexFixing($Z$5,AV2244,TRUE,Trigger)</f>
        <v>1.6274823979895103E-2</v>
      </c>
      <c r="AZ2244" s="66">
        <f>_xll.qlIndexFixing($BB$1,AV2244,TRUE,Trigger)</f>
        <v>1.6253021606458695E-2</v>
      </c>
      <c r="BA2244" s="188">
        <f t="shared" si="54"/>
        <v>0.21802373436408118</v>
      </c>
    </row>
    <row r="2245" spans="47:53" ht="11.25" customHeight="1" x14ac:dyDescent="0.25">
      <c r="AU2245" s="30" t="s">
        <v>38</v>
      </c>
      <c r="AV2245" s="29">
        <f>_xll.qlInterestRateIndexFixingDate(IborIndex&amp;Tenor,AW2245,Trigger)</f>
        <v>55144</v>
      </c>
      <c r="AW2245" s="29">
        <f>_xll.qlCalendarAdvance(Calendar,AW2244,AU2245,"f",,Trigger)</f>
        <v>55149</v>
      </c>
      <c r="AX2245" s="29">
        <f>_xll.qlInterestRateIndexMaturity(IborIndex&amp;Tenor,AW2245,Trigger)</f>
        <v>55239</v>
      </c>
      <c r="AY2245" s="66">
        <f>_xll.qlIndexFixing($Z$5,AV2245,TRUE,Trigger)</f>
        <v>1.6272298688056352E-2</v>
      </c>
      <c r="AZ2245" s="66">
        <f>_xll.qlIndexFixing($BB$1,AV2245,TRUE,Trigger)</f>
        <v>1.6249006688098255E-2</v>
      </c>
      <c r="BA2245" s="188">
        <f t="shared" si="54"/>
        <v>0.23291999958097165</v>
      </c>
    </row>
    <row r="2246" spans="47:53" ht="11.25" customHeight="1" x14ac:dyDescent="0.25">
      <c r="AU2246" s="30" t="s">
        <v>38</v>
      </c>
      <c r="AV2246" s="29">
        <f>_xll.qlInterestRateIndexFixingDate(IborIndex&amp;Tenor,AW2246,Trigger)</f>
        <v>55152</v>
      </c>
      <c r="AW2246" s="29">
        <f>_xll.qlCalendarAdvance(Calendar,AW2245,AU2246,"f",,Trigger)</f>
        <v>55156</v>
      </c>
      <c r="AX2246" s="29">
        <f>_xll.qlInterestRateIndexMaturity(IborIndex&amp;Tenor,AW2246,Trigger)</f>
        <v>55247</v>
      </c>
      <c r="AY2246" s="66">
        <f>_xll.qlIndexFixing($Z$5,AV2246,TRUE,Trigger)</f>
        <v>1.6269783789958737E-2</v>
      </c>
      <c r="AZ2246" s="66">
        <f>_xll.qlIndexFixing($BB$1,AV2246,TRUE,Trigger)</f>
        <v>1.6245029149480613E-2</v>
      </c>
      <c r="BA2246" s="188">
        <f t="shared" si="54"/>
        <v>0.24754640478123757</v>
      </c>
    </row>
    <row r="2247" spans="47:53" ht="11.25" customHeight="1" x14ac:dyDescent="0.25">
      <c r="AU2247" s="30" t="s">
        <v>38</v>
      </c>
      <c r="AV2247" s="29">
        <f>_xll.qlInterestRateIndexFixingDate(IborIndex&amp;Tenor,AW2247,Trigger)</f>
        <v>55159</v>
      </c>
      <c r="AW2247" s="29">
        <f>_xll.qlCalendarAdvance(Calendar,AW2246,AU2247,"f",,Trigger)</f>
        <v>55163</v>
      </c>
      <c r="AX2247" s="29">
        <f>_xll.qlInterestRateIndexMaturity(IborIndex&amp;Tenor,AW2247,Trigger)</f>
        <v>55253</v>
      </c>
      <c r="AY2247" s="66">
        <f>_xll.qlIndexFixing($Z$5,AV2247,TRUE,Trigger)</f>
        <v>1.6266829224325541E-2</v>
      </c>
      <c r="AZ2247" s="66">
        <f>_xll.qlIndexFixing($BB$1,AV2247,TRUE,Trigger)</f>
        <v>1.6240877462740499E-2</v>
      </c>
      <c r="BA2247" s="188">
        <f t="shared" si="54"/>
        <v>0.25951761585041311</v>
      </c>
    </row>
    <row r="2248" spans="47:53" ht="11.25" customHeight="1" x14ac:dyDescent="0.25">
      <c r="AU2248" s="30" t="s">
        <v>38</v>
      </c>
      <c r="AV2248" s="29">
        <f>_xll.qlInterestRateIndexFixingDate(IborIndex&amp;Tenor,AW2248,Trigger)</f>
        <v>55166</v>
      </c>
      <c r="AW2248" s="29">
        <f>_xll.qlCalendarAdvance(Calendar,AW2247,AU2248,"f",,Trigger)</f>
        <v>55170</v>
      </c>
      <c r="AX2248" s="29">
        <f>_xll.qlInterestRateIndexMaturity(IborIndex&amp;Tenor,AW2248,Trigger)</f>
        <v>55260</v>
      </c>
      <c r="AY2248" s="66">
        <f>_xll.qlIndexFixing($Z$5,AV2248,TRUE,Trigger)</f>
        <v>1.6263884473787016E-2</v>
      </c>
      <c r="AZ2248" s="66">
        <f>_xll.qlIndexFixing($BB$1,AV2248,TRUE,Trigger)</f>
        <v>1.6236763155945688E-2</v>
      </c>
      <c r="BA2248" s="188">
        <f t="shared" si="54"/>
        <v>0.27121317841327652</v>
      </c>
    </row>
    <row r="2249" spans="47:53" ht="11.25" customHeight="1" x14ac:dyDescent="0.25">
      <c r="AU2249" s="30" t="s">
        <v>38</v>
      </c>
      <c r="AV2249" s="29">
        <f>_xll.qlInterestRateIndexFixingDate(IborIndex&amp;Tenor,AW2249,Trigger)</f>
        <v>55173</v>
      </c>
      <c r="AW2249" s="29">
        <f>_xll.qlCalendarAdvance(Calendar,AW2248,AU2249,"f",,Trigger)</f>
        <v>55177</v>
      </c>
      <c r="AX2249" s="29">
        <f>_xll.qlInterestRateIndexMaturity(IborIndex&amp;Tenor,AW2249,Trigger)</f>
        <v>55267</v>
      </c>
      <c r="AY2249" s="66">
        <f>_xll.qlIndexFixing($Z$5,AV2249,TRUE,Trigger)</f>
        <v>1.6260799325064745E-2</v>
      </c>
      <c r="AZ2249" s="66">
        <f>_xll.qlIndexFixing($BB$1,AV2249,TRUE,Trigger)</f>
        <v>1.6232615719874666E-2</v>
      </c>
      <c r="BA2249" s="188">
        <f t="shared" si="54"/>
        <v>0.28183605190079675</v>
      </c>
    </row>
    <row r="2250" spans="47:53" ht="11.25" customHeight="1" x14ac:dyDescent="0.25">
      <c r="AU2250" s="30" t="s">
        <v>38</v>
      </c>
      <c r="AV2250" s="29">
        <f>_xll.qlInterestRateIndexFixingDate(IborIndex&amp;Tenor,AW2250,Trigger)</f>
        <v>55180</v>
      </c>
      <c r="AW2250" s="29">
        <f>_xll.qlCalendarAdvance(Calendar,AW2249,AU2250,"f",,Trigger)</f>
        <v>55184</v>
      </c>
      <c r="AX2250" s="29">
        <f>_xll.qlInterestRateIndexMaturity(IborIndex&amp;Tenor,AW2250,Trigger)</f>
        <v>55271</v>
      </c>
      <c r="AY2250" s="66">
        <f>_xll.qlIndexFixing($Z$5,AV2250,TRUE,Trigger)</f>
        <v>1.6257240374777077E-2</v>
      </c>
      <c r="AZ2250" s="66">
        <f>_xll.qlIndexFixing($BB$1,AV2250,TRUE,Trigger)</f>
        <v>1.6228252804658096E-2</v>
      </c>
      <c r="BA2250" s="188">
        <f t="shared" si="54"/>
        <v>0.28987570118980954</v>
      </c>
    </row>
    <row r="2251" spans="47:53" ht="11.25" customHeight="1" x14ac:dyDescent="0.25">
      <c r="AU2251" s="30" t="s">
        <v>38</v>
      </c>
      <c r="AV2251" s="29">
        <f>_xll.qlInterestRateIndexFixingDate(IborIndex&amp;Tenor,AW2251,Trigger)</f>
        <v>55187</v>
      </c>
      <c r="AW2251" s="29">
        <f>_xll.qlCalendarAdvance(Calendar,AW2250,AU2251,"f",,Trigger)</f>
        <v>55191</v>
      </c>
      <c r="AX2251" s="29">
        <f>_xll.qlInterestRateIndexMaturity(IborIndex&amp;Tenor,AW2251,Trigger)</f>
        <v>55281</v>
      </c>
      <c r="AY2251" s="66">
        <f>_xll.qlIndexFixing($Z$5,AV2251,TRUE,Trigger)</f>
        <v>1.6254206675952787E-2</v>
      </c>
      <c r="AZ2251" s="66">
        <f>_xll.qlIndexFixing($BB$1,AV2251,TRUE,Trigger)</f>
        <v>1.6224221460317878E-2</v>
      </c>
      <c r="BA2251" s="188">
        <f t="shared" si="54"/>
        <v>0.29985215634908968</v>
      </c>
    </row>
    <row r="2252" spans="47:53" ht="11.25" customHeight="1" x14ac:dyDescent="0.25">
      <c r="AU2252" s="30" t="s">
        <v>38</v>
      </c>
      <c r="AV2252" s="29">
        <f>_xll.qlInterestRateIndexFixingDate(IborIndex&amp;Tenor,AW2252,Trigger)</f>
        <v>55194</v>
      </c>
      <c r="AW2252" s="29">
        <f>_xll.qlCalendarAdvance(Calendar,AW2251,AU2252,"f",,Trigger)</f>
        <v>55198</v>
      </c>
      <c r="AX2252" s="29">
        <f>_xll.qlInterestRateIndexMaturity(IborIndex&amp;Tenor,AW2252,Trigger)</f>
        <v>55288</v>
      </c>
      <c r="AY2252" s="66">
        <f>_xll.qlIndexFixing($Z$5,AV2252,TRUE,Trigger)</f>
        <v>1.6250698597045421E-2</v>
      </c>
      <c r="AZ2252" s="66">
        <f>_xll.qlIndexFixing($BB$1,AV2252,TRUE,Trigger)</f>
        <v>1.6219974637039059E-2</v>
      </c>
      <c r="BA2252" s="188">
        <f t="shared" si="54"/>
        <v>0.30723960006362461</v>
      </c>
    </row>
    <row r="2253" spans="47:53" ht="11.25" customHeight="1" x14ac:dyDescent="0.25">
      <c r="AU2253" s="30" t="s">
        <v>38</v>
      </c>
      <c r="AV2253" s="29">
        <f>_xll.qlInterestRateIndexFixingDate(IborIndex&amp;Tenor,AW2253,Trigger)</f>
        <v>55201</v>
      </c>
      <c r="AW2253" s="29">
        <f>_xll.qlCalendarAdvance(Calendar,AW2252,AU2253,"f",,Trigger)</f>
        <v>55205</v>
      </c>
      <c r="AX2253" s="29">
        <f>_xll.qlInterestRateIndexMaturity(IborIndex&amp;Tenor,AW2253,Trigger)</f>
        <v>55295</v>
      </c>
      <c r="AY2253" s="66">
        <f>_xll.qlIndexFixing($Z$5,AV2253,TRUE,Trigger)</f>
        <v>1.6247048962917177E-2</v>
      </c>
      <c r="AZ2253" s="66">
        <f>_xll.qlIndexFixing($BB$1,AV2253,TRUE,Trigger)</f>
        <v>1.6215694684899695E-2</v>
      </c>
      <c r="BA2253" s="188">
        <f t="shared" si="54"/>
        <v>0.31354278017481363</v>
      </c>
    </row>
    <row r="2254" spans="47:53" ht="11.25" customHeight="1" x14ac:dyDescent="0.25">
      <c r="AU2254" s="30" t="s">
        <v>38</v>
      </c>
      <c r="AV2254" s="29">
        <f>_xll.qlInterestRateIndexFixingDate(IborIndex&amp;Tenor,AW2254,Trigger)</f>
        <v>55208</v>
      </c>
      <c r="AW2254" s="29">
        <f>_xll.qlCalendarAdvance(Calendar,AW2253,AU2254,"f",,Trigger)</f>
        <v>55212</v>
      </c>
      <c r="AX2254" s="29">
        <f>_xll.qlInterestRateIndexMaturity(IborIndex&amp;Tenor,AW2254,Trigger)</f>
        <v>55304</v>
      </c>
      <c r="AY2254" s="66">
        <f>_xll.qlIndexFixing($Z$5,AV2254,TRUE,Trigger)</f>
        <v>1.6243392117375032E-2</v>
      </c>
      <c r="AZ2254" s="66">
        <f>_xll.qlIndexFixing($BB$1,AV2254,TRUE,Trigger)</f>
        <v>1.6211481495438867E-2</v>
      </c>
      <c r="BA2254" s="188">
        <f t="shared" si="54"/>
        <v>0.3191062193616534</v>
      </c>
    </row>
    <row r="2255" spans="47:53" ht="11.25" customHeight="1" x14ac:dyDescent="0.25">
      <c r="AU2255" s="30" t="s">
        <v>38</v>
      </c>
      <c r="AV2255" s="29">
        <f>_xll.qlInterestRateIndexFixingDate(IborIndex&amp;Tenor,AW2255,Trigger)</f>
        <v>55215</v>
      </c>
      <c r="AW2255" s="29">
        <f>_xll.qlCalendarAdvance(Calendar,AW2254,AU2255,"f",,Trigger)</f>
        <v>55219</v>
      </c>
      <c r="AX2255" s="29">
        <f>_xll.qlInterestRateIndexMaturity(IborIndex&amp;Tenor,AW2255,Trigger)</f>
        <v>55311</v>
      </c>
      <c r="AY2255" s="66">
        <f>_xll.qlIndexFixing($Z$5,AV2255,TRUE,Trigger)</f>
        <v>1.6239437731104426E-2</v>
      </c>
      <c r="AZ2255" s="66">
        <f>_xll.qlIndexFixing($BB$1,AV2255,TRUE,Trigger)</f>
        <v>1.6207130162235548E-2</v>
      </c>
      <c r="BA2255" s="188">
        <f t="shared" si="54"/>
        <v>0.32307568868877867</v>
      </c>
    </row>
    <row r="2256" spans="47:53" ht="11.25" customHeight="1" x14ac:dyDescent="0.25">
      <c r="AU2256" s="30" t="s">
        <v>38</v>
      </c>
      <c r="AV2256" s="29">
        <f>_xll.qlInterestRateIndexFixingDate(IborIndex&amp;Tenor,AW2256,Trigger)</f>
        <v>55222</v>
      </c>
      <c r="AW2256" s="29">
        <f>_xll.qlCalendarAdvance(Calendar,AW2255,AU2256,"f",,Trigger)</f>
        <v>55226</v>
      </c>
      <c r="AX2256" s="29">
        <f>_xll.qlInterestRateIndexMaturity(IborIndex&amp;Tenor,AW2256,Trigger)</f>
        <v>55318</v>
      </c>
      <c r="AY2256" s="66">
        <f>_xll.qlIndexFixing($Z$5,AV2256,TRUE,Trigger)</f>
        <v>1.6235340867957436E-2</v>
      </c>
      <c r="AZ2256" s="66">
        <f>_xll.qlIndexFixing($BB$1,AV2256,TRUE,Trigger)</f>
        <v>1.6202745697636339E-2</v>
      </c>
      <c r="BA2256" s="188">
        <f t="shared" si="54"/>
        <v>0.3259517032109735</v>
      </c>
    </row>
    <row r="2257" spans="47:53" ht="11.25" customHeight="1" x14ac:dyDescent="0.25">
      <c r="AU2257" s="30" t="s">
        <v>38</v>
      </c>
      <c r="AV2257" s="29">
        <f>_xll.qlInterestRateIndexFixingDate(IborIndex&amp;Tenor,AW2257,Trigger)</f>
        <v>55229</v>
      </c>
      <c r="AW2257" s="29">
        <f>_xll.qlCalendarAdvance(Calendar,AW2256,AU2257,"f",,Trigger)</f>
        <v>55233</v>
      </c>
      <c r="AX2257" s="29">
        <f>_xll.qlInterestRateIndexMaturity(IborIndex&amp;Tenor,AW2257,Trigger)</f>
        <v>55325</v>
      </c>
      <c r="AY2257" s="66">
        <f>_xll.qlIndexFixing($Z$5,AV2257,TRUE,Trigger)</f>
        <v>1.6231101238749733E-2</v>
      </c>
      <c r="AZ2257" s="66">
        <f>_xll.qlIndexFixing($BB$1,AV2257,TRUE,Trigger)</f>
        <v>1.6198328101753326E-2</v>
      </c>
      <c r="BA2257" s="188">
        <f t="shared" si="54"/>
        <v>0.32773136996407104</v>
      </c>
    </row>
    <row r="2258" spans="47:53" ht="11.25" customHeight="1" x14ac:dyDescent="0.25">
      <c r="AU2258" s="30" t="s">
        <v>38</v>
      </c>
      <c r="AV2258" s="29">
        <f>_xll.qlInterestRateIndexFixingDate(IborIndex&amp;Tenor,AW2258,Trigger)</f>
        <v>55236</v>
      </c>
      <c r="AW2258" s="29">
        <f>_xll.qlCalendarAdvance(Calendar,AW2257,AU2258,"f",,Trigger)</f>
        <v>55240</v>
      </c>
      <c r="AX2258" s="29">
        <f>_xll.qlInterestRateIndexMaturity(IborIndex&amp;Tenor,AW2258,Trigger)</f>
        <v>55332</v>
      </c>
      <c r="AY2258" s="66">
        <f>_xll.qlIndexFixing($Z$5,AV2258,TRUE,Trigger)</f>
        <v>1.6226718554313495E-2</v>
      </c>
      <c r="AZ2258" s="66">
        <f>_xll.qlIndexFixing($BB$1,AV2258,TRUE,Trigger)</f>
        <v>1.6193877374695988E-2</v>
      </c>
      <c r="BA2258" s="188">
        <f t="shared" si="54"/>
        <v>0.32841179617507099</v>
      </c>
    </row>
    <row r="2259" spans="47:53" ht="11.25" customHeight="1" x14ac:dyDescent="0.25">
      <c r="AU2259" s="30" t="s">
        <v>38</v>
      </c>
      <c r="AV2259" s="29">
        <f>_xll.qlInterestRateIndexFixingDate(IborIndex&amp;Tenor,AW2259,Trigger)</f>
        <v>55241</v>
      </c>
      <c r="AW2259" s="29">
        <f>_xll.qlCalendarAdvance(Calendar,AW2258,AU2259,"f",,Trigger)</f>
        <v>55247</v>
      </c>
      <c r="AX2259" s="29">
        <f>_xll.qlInterestRateIndexMaturity(IborIndex&amp;Tenor,AW2259,Trigger)</f>
        <v>55338</v>
      </c>
      <c r="AY2259" s="66">
        <f>_xll.qlIndexFixing($Z$5,AV2259,TRUE,Trigger)</f>
        <v>1.6222177916358615E-2</v>
      </c>
      <c r="AZ2259" s="66">
        <f>_xll.qlIndexFixing($BB$1,AV2259,TRUE,Trigger)</f>
        <v>1.6189356516181589E-2</v>
      </c>
      <c r="BA2259" s="188">
        <f t="shared" si="54"/>
        <v>0.32821400177025783</v>
      </c>
    </row>
    <row r="2260" spans="47:53" ht="11.25" customHeight="1" x14ac:dyDescent="0.25">
      <c r="AU2260" s="30" t="s">
        <v>38</v>
      </c>
      <c r="AV2260" s="29">
        <f>_xll.qlInterestRateIndexFixingDate(IborIndex&amp;Tenor,AW2260,Trigger)</f>
        <v>55250</v>
      </c>
      <c r="AW2260" s="29">
        <f>_xll.qlCalendarAdvance(Calendar,AW2259,AU2260,"f",,Trigger)</f>
        <v>55254</v>
      </c>
      <c r="AX2260" s="29">
        <f>_xll.qlInterestRateIndexMaturity(IborIndex&amp;Tenor,AW2260,Trigger)</f>
        <v>55345</v>
      </c>
      <c r="AY2260" s="66">
        <f>_xll.qlIndexFixing($Z$5,AV2260,TRUE,Trigger)</f>
        <v>1.6217518777690777E-2</v>
      </c>
      <c r="AZ2260" s="66">
        <f>_xll.qlIndexFixing($BB$1,AV2260,TRUE,Trigger)</f>
        <v>1.6184842096182445E-2</v>
      </c>
      <c r="BA2260" s="188">
        <f t="shared" si="54"/>
        <v>0.32676681508331251</v>
      </c>
    </row>
    <row r="2261" spans="47:53" ht="11.25" customHeight="1" x14ac:dyDescent="0.25">
      <c r="AU2261" s="30" t="s">
        <v>38</v>
      </c>
      <c r="AV2261" s="29">
        <f>_xll.qlInterestRateIndexFixingDate(IborIndex&amp;Tenor,AW2261,Trigger)</f>
        <v>55257</v>
      </c>
      <c r="AW2261" s="29">
        <f>_xll.qlCalendarAdvance(Calendar,AW2260,AU2261,"f",,Trigger)</f>
        <v>55261</v>
      </c>
      <c r="AX2261" s="29">
        <f>_xll.qlInterestRateIndexMaturity(IborIndex&amp;Tenor,AW2261,Trigger)</f>
        <v>55352</v>
      </c>
      <c r="AY2261" s="66">
        <f>_xll.qlIndexFixing($Z$5,AV2261,TRUE,Trigger)</f>
        <v>1.6212715743448798E-2</v>
      </c>
      <c r="AZ2261" s="66">
        <f>_xll.qlIndexFixing($BB$1,AV2261,TRUE,Trigger)</f>
        <v>1.6180294546771123E-2</v>
      </c>
      <c r="BA2261" s="188">
        <f t="shared" si="54"/>
        <v>0.32421196677675373</v>
      </c>
    </row>
    <row r="2262" spans="47:53" ht="11.25" customHeight="1" x14ac:dyDescent="0.25">
      <c r="AU2262" s="30" t="s">
        <v>38</v>
      </c>
      <c r="AV2262" s="29">
        <f>_xll.qlInterestRateIndexFixingDate(IborIndex&amp;Tenor,AW2262,Trigger)</f>
        <v>55264</v>
      </c>
      <c r="AW2262" s="29">
        <f>_xll.qlCalendarAdvance(Calendar,AW2261,AU2262,"f",,Trigger)</f>
        <v>55268</v>
      </c>
      <c r="AX2262" s="29">
        <f>_xll.qlInterestRateIndexMaturity(IborIndex&amp;Tenor,AW2262,Trigger)</f>
        <v>55359</v>
      </c>
      <c r="AY2262" s="66">
        <f>_xll.qlIndexFixing($Z$5,AV2262,TRUE,Trigger)</f>
        <v>1.6207768524538219E-2</v>
      </c>
      <c r="AZ2262" s="66">
        <f>_xll.qlIndexFixing($BB$1,AV2262,TRUE,Trigger)</f>
        <v>1.6175713868062692E-2</v>
      </c>
      <c r="BA2262" s="188">
        <f t="shared" si="54"/>
        <v>0.32054656475526827</v>
      </c>
    </row>
    <row r="2263" spans="47:53" ht="11.25" customHeight="1" x14ac:dyDescent="0.25">
      <c r="AU2263" s="30" t="s">
        <v>38</v>
      </c>
      <c r="AV2263" s="29">
        <f>_xll.qlInterestRateIndexFixingDate(IborIndex&amp;Tenor,AW2263,Trigger)</f>
        <v>55270</v>
      </c>
      <c r="AW2263" s="29">
        <f>_xll.qlCalendarAdvance(Calendar,AW2262,AU2263,"f",,Trigger)</f>
        <v>55275</v>
      </c>
      <c r="AX2263" s="29">
        <f>_xll.qlInterestRateIndexMaturity(IborIndex&amp;Tenor,AW2263,Trigger)</f>
        <v>55367</v>
      </c>
      <c r="AY2263" s="66">
        <f>_xll.qlIndexFixing($Z$5,AV2263,TRUE,Trigger)</f>
        <v>1.6202649184008815E-2</v>
      </c>
      <c r="AZ2263" s="66">
        <f>_xll.qlIndexFixing($BB$1,AV2263,TRUE,Trigger)</f>
        <v>1.6171126775787737E-2</v>
      </c>
      <c r="BA2263" s="188">
        <f t="shared" si="54"/>
        <v>0.31522408221077575</v>
      </c>
    </row>
    <row r="2264" spans="47:53" ht="11.25" customHeight="1" x14ac:dyDescent="0.25">
      <c r="AU2264" s="30" t="s">
        <v>38</v>
      </c>
      <c r="AV2264" s="29">
        <f>_xll.qlInterestRateIndexFixingDate(IborIndex&amp;Tenor,AW2264,Trigger)</f>
        <v>55278</v>
      </c>
      <c r="AW2264" s="29">
        <f>_xll.qlCalendarAdvance(Calendar,AW2263,AU2264,"f",,Trigger)</f>
        <v>55282</v>
      </c>
      <c r="AX2264" s="29">
        <f>_xll.qlInterestRateIndexMaturity(IborIndex&amp;Tenor,AW2264,Trigger)</f>
        <v>55374</v>
      </c>
      <c r="AY2264" s="66">
        <f>_xll.qlIndexFixing($Z$5,AV2264,TRUE,Trigger)</f>
        <v>1.6197402096626835E-2</v>
      </c>
      <c r="AZ2264" s="66">
        <f>_xll.qlIndexFixing($BB$1,AV2264,TRUE,Trigger)</f>
        <v>1.6166477264086869E-2</v>
      </c>
      <c r="BA2264" s="188">
        <f t="shared" si="54"/>
        <v>0.30924832539965669</v>
      </c>
    </row>
    <row r="2265" spans="47:53" ht="11.25" customHeight="1" x14ac:dyDescent="0.25">
      <c r="AU2265" s="30" t="s">
        <v>38</v>
      </c>
      <c r="AV2265" s="29">
        <f>_xll.qlInterestRateIndexFixingDate(IborIndex&amp;Tenor,AW2265,Trigger)</f>
        <v>55285</v>
      </c>
      <c r="AW2265" s="29">
        <f>_xll.qlCalendarAdvance(Calendar,AW2264,AU2265,"f",,Trigger)</f>
        <v>55289</v>
      </c>
      <c r="AX2265" s="29">
        <f>_xll.qlInterestRateIndexMaturity(IborIndex&amp;Tenor,AW2265,Trigger)</f>
        <v>55381</v>
      </c>
      <c r="AY2265" s="66">
        <f>_xll.qlIndexFixing($Z$5,AV2265,TRUE,Trigger)</f>
        <v>1.6192009930320328E-2</v>
      </c>
      <c r="AZ2265" s="66">
        <f>_xll.qlIndexFixing($BB$1,AV2265,TRUE,Trigger)</f>
        <v>1.6161794622018857E-2</v>
      </c>
      <c r="BA2265" s="188">
        <f t="shared" si="54"/>
        <v>0.30215308301471261</v>
      </c>
    </row>
    <row r="2266" spans="47:53" ht="11.25" customHeight="1" x14ac:dyDescent="0.25">
      <c r="AU2266" s="30" t="s">
        <v>38</v>
      </c>
      <c r="AV2266" s="29">
        <f>_xll.qlInterestRateIndexFixingDate(IborIndex&amp;Tenor,AW2266,Trigger)</f>
        <v>55292</v>
      </c>
      <c r="AW2266" s="29">
        <f>_xll.qlCalendarAdvance(Calendar,AW2265,AU2266,"f",,Trigger)</f>
        <v>55296</v>
      </c>
      <c r="AX2266" s="29">
        <f>_xll.qlInterestRateIndexMaturity(IborIndex&amp;Tenor,AW2266,Trigger)</f>
        <v>55388</v>
      </c>
      <c r="AY2266" s="66">
        <f>_xll.qlIndexFixing($Z$5,AV2266,TRUE,Trigger)</f>
        <v>1.6186472396058759E-2</v>
      </c>
      <c r="AZ2266" s="66">
        <f>_xll.qlIndexFixing($BB$1,AV2266,TRUE,Trigger)</f>
        <v>1.6157078849700128E-2</v>
      </c>
      <c r="BA2266" s="188">
        <f t="shared" si="54"/>
        <v>0.29393546358631034</v>
      </c>
    </row>
    <row r="2267" spans="47:53" ht="11.25" customHeight="1" x14ac:dyDescent="0.25">
      <c r="AU2267" s="30" t="s">
        <v>38</v>
      </c>
      <c r="AV2267" s="29">
        <f>_xll.qlInterestRateIndexFixingDate(IborIndex&amp;Tenor,AW2267,Trigger)</f>
        <v>55299</v>
      </c>
      <c r="AW2267" s="29">
        <f>_xll.qlCalendarAdvance(Calendar,AW2266,AU2267,"f",,Trigger)</f>
        <v>55303</v>
      </c>
      <c r="AX2267" s="29">
        <f>_xll.qlInterestRateIndexMaturity(IborIndex&amp;Tenor,AW2267,Trigger)</f>
        <v>55395</v>
      </c>
      <c r="AY2267" s="66">
        <f>_xll.qlIndexFixing($Z$5,AV2267,TRUE,Trigger)</f>
        <v>1.6180789204829831E-2</v>
      </c>
      <c r="AZ2267" s="66">
        <f>_xll.qlIndexFixing($BB$1,AV2267,TRUE,Trigger)</f>
        <v>1.6152329947254063E-2</v>
      </c>
      <c r="BA2267" s="188">
        <f t="shared" si="54"/>
        <v>0.28459257575767782</v>
      </c>
    </row>
    <row r="2268" spans="47:53" ht="11.25" customHeight="1" x14ac:dyDescent="0.25">
      <c r="AU2268" s="30" t="s">
        <v>38</v>
      </c>
      <c r="AV2268" s="29">
        <f>_xll.qlInterestRateIndexFixingDate(IborIndex&amp;Tenor,AW2268,Trigger)</f>
        <v>55306</v>
      </c>
      <c r="AW2268" s="29">
        <f>_xll.qlCalendarAdvance(Calendar,AW2267,AU2268,"f",,Trigger)</f>
        <v>55310</v>
      </c>
      <c r="AX2268" s="29">
        <f>_xll.qlInterestRateIndexMaturity(IborIndex&amp;Tenor,AW2268,Trigger)</f>
        <v>55402</v>
      </c>
      <c r="AY2268" s="66">
        <f>_xll.qlIndexFixing($Z$5,AV2268,TRUE,Trigger)</f>
        <v>1.6175114449388628E-2</v>
      </c>
      <c r="AZ2268" s="66">
        <f>_xll.qlIndexFixing($BB$1,AV2268,TRUE,Trigger)</f>
        <v>1.6147547914797958E-2</v>
      </c>
      <c r="BA2268" s="188">
        <f t="shared" si="54"/>
        <v>0.27566534590670044</v>
      </c>
    </row>
    <row r="2269" spans="47:53" ht="11.25" customHeight="1" x14ac:dyDescent="0.25">
      <c r="AU2269" s="30" t="s">
        <v>38</v>
      </c>
      <c r="AV2269" s="29">
        <f>_xll.qlInterestRateIndexFixingDate(IborIndex&amp;Tenor,AW2269,Trigger)</f>
        <v>55313</v>
      </c>
      <c r="AW2269" s="29">
        <f>_xll.qlCalendarAdvance(Calendar,AW2268,AU2269,"f",,Trigger)</f>
        <v>55317</v>
      </c>
      <c r="AX2269" s="29">
        <f>_xll.qlInterestRateIndexMaturity(IborIndex&amp;Tenor,AW2269,Trigger)</f>
        <v>55409</v>
      </c>
      <c r="AY2269" s="66">
        <f>_xll.qlIndexFixing($Z$5,AV2269,TRUE,Trigger)</f>
        <v>1.6169870662334485E-2</v>
      </c>
      <c r="AZ2269" s="66">
        <f>_xll.qlIndexFixing($BB$1,AV2269,TRUE,Trigger)</f>
        <v>1.6142732752452586E-2</v>
      </c>
      <c r="BA2269" s="188">
        <f t="shared" si="54"/>
        <v>0.27137909881898986</v>
      </c>
    </row>
    <row r="2270" spans="47:53" ht="11.25" customHeight="1" x14ac:dyDescent="0.25">
      <c r="AU2270" s="30" t="s">
        <v>38</v>
      </c>
      <c r="AV2270" s="29">
        <f>_xll.qlInterestRateIndexFixingDate(IborIndex&amp;Tenor,AW2270,Trigger)</f>
        <v>55320</v>
      </c>
      <c r="AW2270" s="29">
        <f>_xll.qlCalendarAdvance(Calendar,AW2269,AU2270,"f",,Trigger)</f>
        <v>55324</v>
      </c>
      <c r="AX2270" s="29">
        <f>_xll.qlInterestRateIndexMaturity(IborIndex&amp;Tenor,AW2270,Trigger)</f>
        <v>55416</v>
      </c>
      <c r="AY2270" s="66">
        <f>_xll.qlIndexFixing($Z$5,AV2270,TRUE,Trigger)</f>
        <v>1.6165075656373502E-2</v>
      </c>
      <c r="AZ2270" s="66">
        <f>_xll.qlIndexFixing($BB$1,AV2270,TRUE,Trigger)</f>
        <v>1.6137884460340455E-2</v>
      </c>
      <c r="BA2270" s="188">
        <f t="shared" si="54"/>
        <v>0.27191196033046761</v>
      </c>
    </row>
    <row r="2271" spans="47:53" ht="11.25" customHeight="1" x14ac:dyDescent="0.25">
      <c r="AU2271" s="30" t="s">
        <v>38</v>
      </c>
      <c r="AV2271" s="29">
        <f>_xll.qlInterestRateIndexFixingDate(IborIndex&amp;Tenor,AW2271,Trigger)</f>
        <v>55327</v>
      </c>
      <c r="AW2271" s="29">
        <f>_xll.qlCalendarAdvance(Calendar,AW2270,AU2271,"f",,Trigger)</f>
        <v>55331</v>
      </c>
      <c r="AX2271" s="29">
        <f>_xll.qlInterestRateIndexMaturity(IborIndex&amp;Tenor,AW2271,Trigger)</f>
        <v>55423</v>
      </c>
      <c r="AY2271" s="66">
        <f>_xll.qlIndexFixing($Z$5,AV2271,TRUE,Trigger)</f>
        <v>1.6160722436279536E-2</v>
      </c>
      <c r="AZ2271" s="66">
        <f>_xll.qlIndexFixing($BB$1,AV2271,TRUE,Trigger)</f>
        <v>1.6133003038585818E-2</v>
      </c>
      <c r="BA2271" s="188">
        <f t="shared" si="54"/>
        <v>0.27719397693717202</v>
      </c>
    </row>
    <row r="2272" spans="47:53" ht="11.25" customHeight="1" x14ac:dyDescent="0.25">
      <c r="AU2272" s="30" t="s">
        <v>38</v>
      </c>
      <c r="AV2272" s="29">
        <f>_xll.qlInterestRateIndexFixingDate(IborIndex&amp;Tenor,AW2272,Trigger)</f>
        <v>55334</v>
      </c>
      <c r="AW2272" s="29">
        <f>_xll.qlCalendarAdvance(Calendar,AW2271,AU2272,"f",,Trigger)</f>
        <v>55338</v>
      </c>
      <c r="AX2272" s="29">
        <f>_xll.qlInterestRateIndexMaturity(IborIndex&amp;Tenor,AW2272,Trigger)</f>
        <v>55430</v>
      </c>
      <c r="AY2272" s="66">
        <f>_xll.qlIndexFixing($Z$5,AV2272,TRUE,Trigger)</f>
        <v>1.6156803990744532E-2</v>
      </c>
      <c r="AZ2272" s="66">
        <f>_xll.qlIndexFixing($BB$1,AV2272,TRUE,Trigger)</f>
        <v>1.6128088487312058E-2</v>
      </c>
      <c r="BA2272" s="188">
        <f t="shared" si="54"/>
        <v>0.28715503432474865</v>
      </c>
    </row>
    <row r="2273" spans="47:53" ht="11.25" customHeight="1" x14ac:dyDescent="0.25">
      <c r="AU2273" s="30" t="s">
        <v>38</v>
      </c>
      <c r="AV2273" s="29">
        <f>_xll.qlInterestRateIndexFixingDate(IborIndex&amp;Tenor,AW2273,Trigger)</f>
        <v>55341</v>
      </c>
      <c r="AW2273" s="29">
        <f>_xll.qlCalendarAdvance(Calendar,AW2272,AU2273,"f",,Trigger)</f>
        <v>55345</v>
      </c>
      <c r="AX2273" s="29">
        <f>_xll.qlInterestRateIndexMaturity(IborIndex&amp;Tenor,AW2273,Trigger)</f>
        <v>55437</v>
      </c>
      <c r="AY2273" s="66">
        <f>_xll.qlIndexFixing($Z$5,AV2273,TRUE,Trigger)</f>
        <v>1.6153313292372438E-2</v>
      </c>
      <c r="AZ2273" s="66">
        <f>_xll.qlIndexFixing($BB$1,AV2273,TRUE,Trigger)</f>
        <v>1.6123140806638198E-2</v>
      </c>
      <c r="BA2273" s="188">
        <f t="shared" si="54"/>
        <v>0.30172485734239474</v>
      </c>
    </row>
    <row r="2274" spans="47:53" ht="11.25" customHeight="1" x14ac:dyDescent="0.25">
      <c r="AU2274" s="30" t="s">
        <v>38</v>
      </c>
      <c r="AV2274" s="29">
        <f>_xll.qlInterestRateIndexFixingDate(IborIndex&amp;Tenor,AW2274,Trigger)</f>
        <v>55348</v>
      </c>
      <c r="AW2274" s="29">
        <f>_xll.qlCalendarAdvance(Calendar,AW2273,AU2274,"f",,Trigger)</f>
        <v>55352</v>
      </c>
      <c r="AX2274" s="29">
        <f>_xll.qlInterestRateIndexMaturity(IborIndex&amp;Tenor,AW2274,Trigger)</f>
        <v>55444</v>
      </c>
      <c r="AY2274" s="66">
        <f>_xll.qlIndexFixing($Z$5,AV2274,TRUE,Trigger)</f>
        <v>1.6150243297670508E-2</v>
      </c>
      <c r="AZ2274" s="66">
        <f>_xll.qlIndexFixing($BB$1,AV2274,TRUE,Trigger)</f>
        <v>1.6118159996695448E-2</v>
      </c>
      <c r="BA2274" s="188">
        <f t="shared" si="54"/>
        <v>0.3208330097505957</v>
      </c>
    </row>
    <row r="2275" spans="47:53" ht="11.25" customHeight="1" x14ac:dyDescent="0.25">
      <c r="AU2275" s="30" t="s">
        <v>38</v>
      </c>
      <c r="AV2275" s="29">
        <f>_xll.qlInterestRateIndexFixingDate(IborIndex&amp;Tenor,AW2275,Trigger)</f>
        <v>55355</v>
      </c>
      <c r="AW2275" s="29">
        <f>_xll.qlCalendarAdvance(Calendar,AW2274,AU2275,"f",,Trigger)</f>
        <v>55359</v>
      </c>
      <c r="AX2275" s="29">
        <f>_xll.qlInterestRateIndexMaturity(IborIndex&amp;Tenor,AW2275,Trigger)</f>
        <v>55451</v>
      </c>
      <c r="AY2275" s="66">
        <f>_xll.qlIndexFixing($Z$5,AV2275,TRUE,Trigger)</f>
        <v>1.6147586947040611E-2</v>
      </c>
      <c r="AZ2275" s="66">
        <f>_xll.qlIndexFixing($BB$1,AV2275,TRUE,Trigger)</f>
        <v>1.6113146057607185E-2</v>
      </c>
      <c r="BA2275" s="188">
        <f t="shared" si="54"/>
        <v>0.3444088943342638</v>
      </c>
    </row>
    <row r="2276" spans="47:53" ht="11.25" customHeight="1" x14ac:dyDescent="0.25">
      <c r="AU2276" s="30" t="s">
        <v>38</v>
      </c>
      <c r="AV2276" s="29">
        <f>_xll.qlInterestRateIndexFixingDate(IborIndex&amp;Tenor,AW2276,Trigger)</f>
        <v>55362</v>
      </c>
      <c r="AW2276" s="29">
        <f>_xll.qlCalendarAdvance(Calendar,AW2275,AU2276,"f",,Trigger)</f>
        <v>55366</v>
      </c>
      <c r="AX2276" s="29">
        <f>_xll.qlInterestRateIndexMaturity(IborIndex&amp;Tenor,AW2276,Trigger)</f>
        <v>55458</v>
      </c>
      <c r="AY2276" s="66">
        <f>_xll.qlIndexFixing($Z$5,AV2276,TRUE,Trigger)</f>
        <v>1.614533716477665E-2</v>
      </c>
      <c r="AZ2276" s="66">
        <f>_xll.qlIndexFixing($BB$1,AV2276,TRUE,Trigger)</f>
        <v>1.6108098989502866E-2</v>
      </c>
      <c r="BA2276" s="188">
        <f t="shared" si="54"/>
        <v>0.37238175273783536</v>
      </c>
    </row>
    <row r="2277" spans="47:53" ht="11.25" customHeight="1" x14ac:dyDescent="0.25">
      <c r="AU2277" s="30" t="s">
        <v>38</v>
      </c>
      <c r="AV2277" s="29">
        <f>_xll.qlInterestRateIndexFixingDate(IborIndex&amp;Tenor,AW2277,Trigger)</f>
        <v>55369</v>
      </c>
      <c r="AW2277" s="29">
        <f>_xll.qlCalendarAdvance(Calendar,AW2276,AU2277,"f",,Trigger)</f>
        <v>55373</v>
      </c>
      <c r="AX2277" s="29">
        <f>_xll.qlInterestRateIndexMaturity(IborIndex&amp;Tenor,AW2277,Trigger)</f>
        <v>55465</v>
      </c>
      <c r="AY2277" s="66">
        <f>_xll.qlIndexFixing($Z$5,AV2277,TRUE,Trigger)</f>
        <v>1.6143486859051488E-2</v>
      </c>
      <c r="AZ2277" s="66">
        <f>_xll.qlIndexFixing($BB$1,AV2277,TRUE,Trigger)</f>
        <v>1.6103018792506748E-2</v>
      </c>
      <c r="BA2277" s="188">
        <f t="shared" si="54"/>
        <v>0.40468066544740305</v>
      </c>
    </row>
    <row r="2278" spans="47:53" ht="11.25" customHeight="1" x14ac:dyDescent="0.25">
      <c r="AU2278" s="30" t="s">
        <v>38</v>
      </c>
      <c r="AV2278" s="29">
        <f>_xll.qlInterestRateIndexFixingDate(IborIndex&amp;Tenor,AW2278,Trigger)</f>
        <v>55376</v>
      </c>
      <c r="AW2278" s="29">
        <f>_xll.qlCalendarAdvance(Calendar,AW2277,AU2278,"f",,Trigger)</f>
        <v>55380</v>
      </c>
      <c r="AX2278" s="29">
        <f>_xll.qlInterestRateIndexMaturity(IborIndex&amp;Tenor,AW2278,Trigger)</f>
        <v>55472</v>
      </c>
      <c r="AY2278" s="66">
        <f>_xll.qlIndexFixing($Z$5,AV2278,TRUE,Trigger)</f>
        <v>1.6142028921913517E-2</v>
      </c>
      <c r="AZ2278" s="66">
        <f>_xll.qlIndexFixing($BB$1,AV2278,TRUE,Trigger)</f>
        <v>1.6097905466748285E-2</v>
      </c>
      <c r="BA2278" s="188">
        <f t="shared" si="54"/>
        <v>0.44123455165231973</v>
      </c>
    </row>
    <row r="2279" spans="47:53" ht="11.25" customHeight="1" x14ac:dyDescent="0.25">
      <c r="AU2279" s="30" t="s">
        <v>38</v>
      </c>
      <c r="AV2279" s="29">
        <f>_xll.qlInterestRateIndexFixingDate(IborIndex&amp;Tenor,AW2279,Trigger)</f>
        <v>55383</v>
      </c>
      <c r="AW2279" s="29">
        <f>_xll.qlCalendarAdvance(Calendar,AW2278,AU2279,"f",,Trigger)</f>
        <v>55387</v>
      </c>
      <c r="AX2279" s="29">
        <f>_xll.qlInterestRateIndexMaturity(IborIndex&amp;Tenor,AW2279,Trigger)</f>
        <v>55479</v>
      </c>
      <c r="AY2279" s="66">
        <f>_xll.qlIndexFixing($Z$5,AV2279,TRUE,Trigger)</f>
        <v>1.6140956229277061E-2</v>
      </c>
      <c r="AZ2279" s="66">
        <f>_xll.qlIndexFixing($BB$1,AV2279,TRUE,Trigger)</f>
        <v>1.6092759012358682E-2</v>
      </c>
      <c r="BA2279" s="188">
        <f t="shared" si="54"/>
        <v>0.48197216918378916</v>
      </c>
    </row>
    <row r="2280" spans="47:53" ht="11.25" customHeight="1" x14ac:dyDescent="0.25">
      <c r="AU2280" s="30" t="s">
        <v>38</v>
      </c>
      <c r="AV2280" s="29">
        <f>_xll.qlInterestRateIndexFixingDate(IborIndex&amp;Tenor,AW2280,Trigger)</f>
        <v>55390</v>
      </c>
      <c r="AW2280" s="29">
        <f>_xll.qlCalendarAdvance(Calendar,AW2279,AU2280,"f",,Trigger)</f>
        <v>55394</v>
      </c>
      <c r="AX2280" s="29">
        <f>_xll.qlInterestRateIndexMaturity(IborIndex&amp;Tenor,AW2280,Trigger)</f>
        <v>55486</v>
      </c>
      <c r="AY2280" s="66">
        <f>_xll.qlIndexFixing($Z$5,AV2280,TRUE,Trigger)</f>
        <v>1.614026164091719E-2</v>
      </c>
      <c r="AZ2280" s="66">
        <f>_xll.qlIndexFixing($BB$1,AV2280,TRUE,Trigger)</f>
        <v>1.608757942946392E-2</v>
      </c>
      <c r="BA2280" s="188">
        <f t="shared" si="54"/>
        <v>0.526822114532699</v>
      </c>
    </row>
    <row r="2281" spans="47:53" ht="11.25" customHeight="1" x14ac:dyDescent="0.25">
      <c r="AU2281" s="30" t="s">
        <v>38</v>
      </c>
      <c r="AV2281" s="29">
        <f>_xll.qlInterestRateIndexFixingDate(IborIndex&amp;Tenor,AW2281,Trigger)</f>
        <v>55397</v>
      </c>
      <c r="AW2281" s="29">
        <f>_xll.qlCalendarAdvance(Calendar,AW2280,AU2281,"f",,Trigger)</f>
        <v>55401</v>
      </c>
      <c r="AX2281" s="29">
        <f>_xll.qlInterestRateIndexMaturity(IborIndex&amp;Tenor,AW2281,Trigger)</f>
        <v>55492</v>
      </c>
      <c r="AY2281" s="66">
        <f>_xll.qlIndexFixing($Z$5,AV2281,TRUE,Trigger)</f>
        <v>1.6139549175612309E-2</v>
      </c>
      <c r="AZ2281" s="66">
        <f>_xll.qlIndexFixing($BB$1,AV2281,TRUE,Trigger)</f>
        <v>1.6082386563460897E-2</v>
      </c>
      <c r="BA2281" s="188">
        <f t="shared" si="54"/>
        <v>0.57162612151412384</v>
      </c>
    </row>
    <row r="2282" spans="47:53" ht="11.25" customHeight="1" x14ac:dyDescent="0.25">
      <c r="AU2282" s="30" t="s">
        <v>38</v>
      </c>
      <c r="AV2282" s="29">
        <f>_xll.qlInterestRateIndexFixingDate(IborIndex&amp;Tenor,AW2282,Trigger)</f>
        <v>55404</v>
      </c>
      <c r="AW2282" s="29">
        <f>_xll.qlCalendarAdvance(Calendar,AW2281,AU2282,"f",,Trigger)</f>
        <v>55408</v>
      </c>
      <c r="AX2282" s="29">
        <f>_xll.qlInterestRateIndexMaturity(IborIndex&amp;Tenor,AW2282,Trigger)</f>
        <v>55499</v>
      </c>
      <c r="AY2282" s="66">
        <f>_xll.qlIndexFixing($Z$5,AV2282,TRUE,Trigger)</f>
        <v>1.613896052534268E-2</v>
      </c>
      <c r="AZ2282" s="66">
        <f>_xll.qlIndexFixing($BB$1,AV2282,TRUE,Trigger)</f>
        <v>1.6077143323971723E-2</v>
      </c>
      <c r="BA2282" s="188">
        <f t="shared" si="54"/>
        <v>0.61817201370956831</v>
      </c>
    </row>
    <row r="2283" spans="47:53" ht="11.25" customHeight="1" x14ac:dyDescent="0.25">
      <c r="AU2283" s="30" t="s">
        <v>38</v>
      </c>
      <c r="AV2283" s="29">
        <f>_xll.qlInterestRateIndexFixingDate(IborIndex&amp;Tenor,AW2283,Trigger)</f>
        <v>55411</v>
      </c>
      <c r="AW2283" s="29">
        <f>_xll.qlCalendarAdvance(Calendar,AW2282,AU2283,"f",,Trigger)</f>
        <v>55415</v>
      </c>
      <c r="AX2283" s="29">
        <f>_xll.qlInterestRateIndexMaturity(IborIndex&amp;Tenor,AW2283,Trigger)</f>
        <v>55506</v>
      </c>
      <c r="AY2283" s="66">
        <f>_xll.qlIndexFixing($Z$5,AV2283,TRUE,Trigger)</f>
        <v>1.613813224883508E-2</v>
      </c>
      <c r="AZ2283" s="66">
        <f>_xll.qlIndexFixing($BB$1,AV2283,TRUE,Trigger)</f>
        <v>1.6071866957769743E-2</v>
      </c>
      <c r="BA2283" s="188">
        <f t="shared" si="54"/>
        <v>0.66265291065337872</v>
      </c>
    </row>
    <row r="2284" spans="47:53" ht="11.25" customHeight="1" x14ac:dyDescent="0.25">
      <c r="AU2284" s="30" t="s">
        <v>38</v>
      </c>
      <c r="AV2284" s="29">
        <f>_xll.qlInterestRateIndexFixingDate(IborIndex&amp;Tenor,AW2284,Trigger)</f>
        <v>55418</v>
      </c>
      <c r="AW2284" s="29">
        <f>_xll.qlCalendarAdvance(Calendar,AW2283,AU2284,"f",,Trigger)</f>
        <v>55422</v>
      </c>
      <c r="AX2284" s="29">
        <f>_xll.qlInterestRateIndexMaturity(IborIndex&amp;Tenor,AW2284,Trigger)</f>
        <v>55514</v>
      </c>
      <c r="AY2284" s="66">
        <f>_xll.qlIndexFixing($Z$5,AV2284,TRUE,Trigger)</f>
        <v>1.6137302057746477E-2</v>
      </c>
      <c r="AZ2284" s="66">
        <f>_xll.qlIndexFixing($BB$1,AV2284,TRUE,Trigger)</f>
        <v>1.6066529815500739E-2</v>
      </c>
      <c r="BA2284" s="188">
        <f t="shared" si="54"/>
        <v>0.70772242245737549</v>
      </c>
    </row>
    <row r="2285" spans="47:53" ht="11.25" customHeight="1" x14ac:dyDescent="0.25">
      <c r="AU2285" s="30" t="s">
        <v>38</v>
      </c>
      <c r="AV2285" s="29">
        <f>_xll.qlInterestRateIndexFixingDate(IborIndex&amp;Tenor,AW2285,Trigger)</f>
        <v>55425</v>
      </c>
      <c r="AW2285" s="29">
        <f>_xll.qlCalendarAdvance(Calendar,AW2284,AU2285,"f",,Trigger)</f>
        <v>55429</v>
      </c>
      <c r="AX2285" s="29">
        <f>_xll.qlInterestRateIndexMaturity(IborIndex&amp;Tenor,AW2285,Trigger)</f>
        <v>55521</v>
      </c>
      <c r="AY2285" s="66">
        <f>_xll.qlIndexFixing($Z$5,AV2285,TRUE,Trigger)</f>
        <v>1.6135975674314695E-2</v>
      </c>
      <c r="AZ2285" s="66">
        <f>_xll.qlIndexFixing($BB$1,AV2285,TRUE,Trigger)</f>
        <v>1.6061184592078597E-2</v>
      </c>
      <c r="BA2285" s="188">
        <f t="shared" si="54"/>
        <v>0.74791082236097539</v>
      </c>
    </row>
    <row r="2286" spans="47:53" ht="11.25" customHeight="1" x14ac:dyDescent="0.25">
      <c r="AU2286" s="30" t="s">
        <v>38</v>
      </c>
      <c r="AV2286" s="29">
        <f>_xll.qlInterestRateIndexFixingDate(IborIndex&amp;Tenor,AW2286,Trigger)</f>
        <v>55432</v>
      </c>
      <c r="AW2286" s="29">
        <f>_xll.qlCalendarAdvance(Calendar,AW2285,AU2286,"f",,Trigger)</f>
        <v>55436</v>
      </c>
      <c r="AX2286" s="29">
        <f>_xll.qlInterestRateIndexMaturity(IborIndex&amp;Tenor,AW2286,Trigger)</f>
        <v>55528</v>
      </c>
      <c r="AY2286" s="66">
        <f>_xll.qlIndexFixing($Z$5,AV2286,TRUE,Trigger)</f>
        <v>1.6134408108506231E-2</v>
      </c>
      <c r="AZ2286" s="66">
        <f>_xll.qlIndexFixing($BB$1,AV2286,TRUE,Trigger)</f>
        <v>1.6055806240953263E-2</v>
      </c>
      <c r="BA2286" s="188">
        <f t="shared" si="54"/>
        <v>0.7860186755296803</v>
      </c>
    </row>
    <row r="2287" spans="47:53" ht="11.25" customHeight="1" x14ac:dyDescent="0.25">
      <c r="AU2287" s="30" t="s">
        <v>38</v>
      </c>
      <c r="AV2287" s="29">
        <f>_xll.qlInterestRateIndexFixingDate(IborIndex&amp;Tenor,AW2287,Trigger)</f>
        <v>55439</v>
      </c>
      <c r="AW2287" s="29">
        <f>_xll.qlCalendarAdvance(Calendar,AW2286,AU2287,"f",,Trigger)</f>
        <v>55443</v>
      </c>
      <c r="AX2287" s="29">
        <f>_xll.qlInterestRateIndexMaturity(IborIndex&amp;Tenor,AW2287,Trigger)</f>
        <v>55535</v>
      </c>
      <c r="AY2287" s="66">
        <f>_xll.qlIndexFixing($Z$5,AV2287,TRUE,Trigger)</f>
        <v>1.6132598857252201E-2</v>
      </c>
      <c r="AZ2287" s="66">
        <f>_xll.qlIndexFixing($BB$1,AV2287,TRUE,Trigger)</f>
        <v>1.6050394762259418E-2</v>
      </c>
      <c r="BA2287" s="188">
        <f t="shared" si="54"/>
        <v>0.82204094992783383</v>
      </c>
    </row>
    <row r="2288" spans="47:53" ht="11.25" customHeight="1" x14ac:dyDescent="0.25">
      <c r="AU2288" s="30" t="s">
        <v>38</v>
      </c>
      <c r="AV2288" s="29">
        <f>_xll.qlInterestRateIndexFixingDate(IborIndex&amp;Tenor,AW2288,Trigger)</f>
        <v>55446</v>
      </c>
      <c r="AW2288" s="29">
        <f>_xll.qlCalendarAdvance(Calendar,AW2287,AU2288,"f",,Trigger)</f>
        <v>55450</v>
      </c>
      <c r="AX2288" s="29">
        <f>_xll.qlInterestRateIndexMaturity(IborIndex&amp;Tenor,AW2288,Trigger)</f>
        <v>55542</v>
      </c>
      <c r="AY2288" s="66">
        <f>_xll.qlIndexFixing($Z$5,AV2288,TRUE,Trigger)</f>
        <v>1.6130547417528021E-2</v>
      </c>
      <c r="AZ2288" s="66">
        <f>_xll.qlIndexFixing($BB$1,AV2288,TRUE,Trigger)</f>
        <v>1.6044950156134337E-2</v>
      </c>
      <c r="BA2288" s="188">
        <f t="shared" si="54"/>
        <v>0.85597261393684232</v>
      </c>
    </row>
    <row r="2289" spans="47:53" ht="11.25" customHeight="1" x14ac:dyDescent="0.25">
      <c r="AU2289" s="30" t="s">
        <v>38</v>
      </c>
      <c r="AV2289" s="29">
        <f>_xll.qlInterestRateIndexFixingDate(IborIndex&amp;Tenor,AW2289,Trigger)</f>
        <v>55453</v>
      </c>
      <c r="AW2289" s="29">
        <f>_xll.qlCalendarAdvance(Calendar,AW2288,AU2289,"f",,Trigger)</f>
        <v>55457</v>
      </c>
      <c r="AX2289" s="29">
        <f>_xll.qlInterestRateIndexMaturity(IborIndex&amp;Tenor,AW2289,Trigger)</f>
        <v>55549</v>
      </c>
      <c r="AY2289" s="66">
        <f>_xll.qlIndexFixing($Z$5,AV2289,TRUE,Trigger)</f>
        <v>1.6128253286357769E-2</v>
      </c>
      <c r="AZ2289" s="66">
        <f>_xll.qlIndexFixing($BB$1,AV2289,TRUE,Trigger)</f>
        <v>1.6039472422716177E-2</v>
      </c>
      <c r="BA2289" s="188">
        <f t="shared" si="54"/>
        <v>0.88780863641592378</v>
      </c>
    </row>
    <row r="2290" spans="47:53" ht="11.25" customHeight="1" x14ac:dyDescent="0.25">
      <c r="AU2290" s="30" t="s">
        <v>38</v>
      </c>
      <c r="AV2290" s="29">
        <f>_xll.qlInterestRateIndexFixingDate(IborIndex&amp;Tenor,AW2290,Trigger)</f>
        <v>55460</v>
      </c>
      <c r="AW2290" s="29">
        <f>_xll.qlCalendarAdvance(Calendar,AW2289,AU2290,"f",,Trigger)</f>
        <v>55464</v>
      </c>
      <c r="AX2290" s="29">
        <f>_xll.qlInterestRateIndexMaturity(IborIndex&amp;Tenor,AW2290,Trigger)</f>
        <v>55556</v>
      </c>
      <c r="AY2290" s="66">
        <f>_xll.qlIndexFixing($Z$5,AV2290,TRUE,Trigger)</f>
        <v>1.612571596080984E-2</v>
      </c>
      <c r="AZ2290" s="66">
        <f>_xll.qlIndexFixing($BB$1,AV2290,TRUE,Trigger)</f>
        <v>1.603396156214482E-2</v>
      </c>
      <c r="BA2290" s="188">
        <f t="shared" si="54"/>
        <v>0.91754398665020576</v>
      </c>
    </row>
    <row r="2291" spans="47:53" ht="11.25" customHeight="1" x14ac:dyDescent="0.25">
      <c r="AU2291" s="30" t="s">
        <v>38</v>
      </c>
      <c r="AV2291" s="29">
        <f>_xll.qlInterestRateIndexFixingDate(IborIndex&amp;Tenor,AW2291,Trigger)</f>
        <v>55467</v>
      </c>
      <c r="AW2291" s="29">
        <f>_xll.qlCalendarAdvance(Calendar,AW2290,AU2291,"f",,Trigger)</f>
        <v>55471</v>
      </c>
      <c r="AX2291" s="29">
        <f>_xll.qlInterestRateIndexMaturity(IborIndex&amp;Tenor,AW2291,Trigger)</f>
        <v>55563</v>
      </c>
      <c r="AY2291" s="66">
        <f>_xll.qlIndexFixing($Z$5,AV2291,TRUE,Trigger)</f>
        <v>1.6122934937997803E-2</v>
      </c>
      <c r="AZ2291" s="66">
        <f>_xll.qlIndexFixing($BB$1,AV2291,TRUE,Trigger)</f>
        <v>1.6028417574557551E-2</v>
      </c>
      <c r="BA2291" s="188">
        <f t="shared" si="54"/>
        <v>0.94517363440252411</v>
      </c>
    </row>
    <row r="2292" spans="47:53" ht="11.25" customHeight="1" x14ac:dyDescent="0.25">
      <c r="AU2292" s="30" t="s">
        <v>38</v>
      </c>
      <c r="AV2292" s="29">
        <f>_xll.qlInterestRateIndexFixingDate(IborIndex&amp;Tenor,AW2292,Trigger)</f>
        <v>55474</v>
      </c>
      <c r="AW2292" s="29">
        <f>_xll.qlCalendarAdvance(Calendar,AW2291,AU2292,"f",,Trigger)</f>
        <v>55478</v>
      </c>
      <c r="AX2292" s="29">
        <f>_xll.qlInterestRateIndexMaturity(IborIndex&amp;Tenor,AW2292,Trigger)</f>
        <v>55570</v>
      </c>
      <c r="AY2292" s="66">
        <f>_xll.qlIndexFixing($Z$5,AV2292,TRUE,Trigger)</f>
        <v>1.6119909715083019E-2</v>
      </c>
      <c r="AZ2292" s="66">
        <f>_xll.qlIndexFixing($BB$1,AV2292,TRUE,Trigger)</f>
        <v>1.6022840460097731E-2</v>
      </c>
      <c r="BA2292" s="188">
        <f t="shared" si="54"/>
        <v>0.97069254985288067</v>
      </c>
    </row>
    <row r="2293" spans="47:53" ht="11.25" customHeight="1" x14ac:dyDescent="0.25">
      <c r="AU2293" s="30" t="s">
        <v>38</v>
      </c>
      <c r="AV2293" s="29">
        <f>_xll.qlInterestRateIndexFixingDate(IborIndex&amp;Tenor,AW2293,Trigger)</f>
        <v>55481</v>
      </c>
      <c r="AW2293" s="29">
        <f>_xll.qlCalendarAdvance(Calendar,AW2292,AU2293,"f",,Trigger)</f>
        <v>55485</v>
      </c>
      <c r="AX2293" s="29">
        <f>_xll.qlInterestRateIndexMaturity(IborIndex&amp;Tenor,AW2293,Trigger)</f>
        <v>55577</v>
      </c>
      <c r="AY2293" s="66">
        <f>_xll.qlIndexFixing($Z$5,AV2293,TRUE,Trigger)</f>
        <v>1.6116639789276372E-2</v>
      </c>
      <c r="AZ2293" s="66">
        <f>_xll.qlIndexFixing($BB$1,AV2293,TRUE,Trigger)</f>
        <v>1.6017230218901776E-2</v>
      </c>
      <c r="BA2293" s="188">
        <f t="shared" si="54"/>
        <v>0.99409570374596468</v>
      </c>
    </row>
    <row r="2294" spans="47:53" ht="11.25" customHeight="1" x14ac:dyDescent="0.25">
      <c r="AU2294" s="30" t="s">
        <v>38</v>
      </c>
      <c r="AV2294" s="29">
        <f>_xll.qlInterestRateIndexFixingDate(IborIndex&amp;Tenor,AW2294,Trigger)</f>
        <v>55488</v>
      </c>
      <c r="AW2294" s="29">
        <f>_xll.qlCalendarAdvance(Calendar,AW2293,AU2294,"f",,Trigger)</f>
        <v>55492</v>
      </c>
      <c r="AX2294" s="29">
        <f>_xll.qlInterestRateIndexMaturity(IborIndex&amp;Tenor,AW2294,Trigger)</f>
        <v>55583</v>
      </c>
      <c r="AY2294" s="66">
        <f>_xll.qlIndexFixing($Z$5,AV2294,TRUE,Trigger)</f>
        <v>1.6113061996273676E-2</v>
      </c>
      <c r="AZ2294" s="66">
        <f>_xll.qlIndexFixing($BB$1,AV2294,TRUE,Trigger)</f>
        <v>1.6011640604600086E-2</v>
      </c>
      <c r="BA2294" s="188">
        <f t="shared" si="54"/>
        <v>1.0142139167359023</v>
      </c>
    </row>
    <row r="2295" spans="47:53" ht="11.25" customHeight="1" x14ac:dyDescent="0.25">
      <c r="AU2295" s="30" t="s">
        <v>38</v>
      </c>
      <c r="AV2295" s="29">
        <f>_xll.qlInterestRateIndexFixingDate(IborIndex&amp;Tenor,AW2295,Trigger)</f>
        <v>55495</v>
      </c>
      <c r="AW2295" s="29">
        <f>_xll.qlCalendarAdvance(Calendar,AW2294,AU2295,"f",,Trigger)</f>
        <v>55499</v>
      </c>
      <c r="AX2295" s="29">
        <f>_xll.qlInterestRateIndexMaturity(IborIndex&amp;Tenor,AW2295,Trigger)</f>
        <v>55590</v>
      </c>
      <c r="AY2295" s="66">
        <f>_xll.qlIndexFixing($Z$5,AV2295,TRUE,Trigger)</f>
        <v>1.6109318969228442E-2</v>
      </c>
      <c r="AZ2295" s="66">
        <f>_xll.qlIndexFixing($BB$1,AV2295,TRUE,Trigger)</f>
        <v>1.6005966728334563E-2</v>
      </c>
      <c r="BA2295" s="188">
        <f t="shared" si="54"/>
        <v>1.0335224089387876</v>
      </c>
    </row>
    <row r="2296" spans="47:53" ht="11.25" customHeight="1" x14ac:dyDescent="0.25">
      <c r="AU2296" s="30" t="s">
        <v>38</v>
      </c>
      <c r="AV2296" s="29">
        <f>_xll.qlInterestRateIndexFixingDate(IborIndex&amp;Tenor,AW2296,Trigger)</f>
        <v>55502</v>
      </c>
      <c r="AW2296" s="29">
        <f>_xll.qlCalendarAdvance(Calendar,AW2295,AU2296,"f",,Trigger)</f>
        <v>55506</v>
      </c>
      <c r="AX2296" s="29">
        <f>_xll.qlInterestRateIndexMaturity(IborIndex&amp;Tenor,AW2296,Trigger)</f>
        <v>55597</v>
      </c>
      <c r="AY2296" s="66">
        <f>_xll.qlIndexFixing($Z$5,AV2296,TRUE,Trigger)</f>
        <v>1.6105329778052371E-2</v>
      </c>
      <c r="AZ2296" s="66">
        <f>_xll.qlIndexFixing($BB$1,AV2296,TRUE,Trigger)</f>
        <v>1.6000259727135032E-2</v>
      </c>
      <c r="BA2296" s="188">
        <f t="shared" si="54"/>
        <v>1.0507005091733856</v>
      </c>
    </row>
    <row r="2297" spans="47:53" ht="11.25" customHeight="1" x14ac:dyDescent="0.25">
      <c r="AU2297" s="30" t="s">
        <v>38</v>
      </c>
      <c r="AV2297" s="29">
        <f>_xll.qlInterestRateIndexFixingDate(IborIndex&amp;Tenor,AW2297,Trigger)</f>
        <v>55508</v>
      </c>
      <c r="AW2297" s="29">
        <f>_xll.qlCalendarAdvance(Calendar,AW2296,AU2297,"f",,Trigger)</f>
        <v>55514</v>
      </c>
      <c r="AX2297" s="29">
        <f>_xll.qlInterestRateIndexMaturity(IborIndex&amp;Tenor,AW2297,Trigger)</f>
        <v>55605</v>
      </c>
      <c r="AY2297" s="66">
        <f>_xll.qlIndexFixing($Z$5,AV2297,TRUE,Trigger)</f>
        <v>1.6100468632236818E-2</v>
      </c>
      <c r="AZ2297" s="66">
        <f>_xll.qlIndexFixing($BB$1,AV2297,TRUE,Trigger)</f>
        <v>1.5993696879086288E-2</v>
      </c>
      <c r="BA2297" s="188">
        <f t="shared" si="54"/>
        <v>1.0677175315053009</v>
      </c>
    </row>
    <row r="2298" spans="47:53" ht="11.25" customHeight="1" x14ac:dyDescent="0.25">
      <c r="AU2298" s="30" t="s">
        <v>38</v>
      </c>
      <c r="AV2298" s="29">
        <f>_xll.qlInterestRateIndexFixingDate(IborIndex&amp;Tenor,AW2298,Trigger)</f>
        <v>55516</v>
      </c>
      <c r="AW2298" s="29">
        <f>_xll.qlCalendarAdvance(Calendar,AW2297,AU2298,"f",,Trigger)</f>
        <v>55521</v>
      </c>
      <c r="AX2298" s="29">
        <f>_xll.qlInterestRateIndexMaturity(IborIndex&amp;Tenor,AW2298,Trigger)</f>
        <v>55612</v>
      </c>
      <c r="AY2298" s="66">
        <f>_xll.qlIndexFixing($Z$5,AV2298,TRUE,Trigger)</f>
        <v>1.609595025416161E-2</v>
      </c>
      <c r="AZ2298" s="66">
        <f>_xll.qlIndexFixing($BB$1,AV2298,TRUE,Trigger)</f>
        <v>1.5987918896361926E-2</v>
      </c>
      <c r="BA2298" s="188">
        <f t="shared" si="54"/>
        <v>1.0803135779968374</v>
      </c>
    </row>
    <row r="2299" spans="47:53" ht="11.25" customHeight="1" x14ac:dyDescent="0.25">
      <c r="AU2299" s="30" t="s">
        <v>38</v>
      </c>
      <c r="AV2299" s="29">
        <f>_xll.qlInterestRateIndexFixingDate(IborIndex&amp;Tenor,AW2299,Trigger)</f>
        <v>55526</v>
      </c>
      <c r="AW2299" s="29">
        <f>_xll.qlCalendarAdvance(Calendar,AW2298,AU2299,"f",,Trigger)</f>
        <v>55528</v>
      </c>
      <c r="AX2299" s="29">
        <f>_xll.qlInterestRateIndexMaturity(IborIndex&amp;Tenor,AW2299,Trigger)</f>
        <v>55619</v>
      </c>
      <c r="AY2299" s="66">
        <f>_xll.qlIndexFixing($Z$5,AV2299,TRUE,Trigger)</f>
        <v>1.609118413254907E-2</v>
      </c>
      <c r="AZ2299" s="66">
        <f>_xll.qlIndexFixing($BB$1,AV2299,TRUE,Trigger)</f>
        <v>1.5982107789155063E-2</v>
      </c>
      <c r="BA2299" s="188">
        <f t="shared" si="54"/>
        <v>1.0907634339400729</v>
      </c>
    </row>
    <row r="2300" spans="47:53" ht="11.25" customHeight="1" x14ac:dyDescent="0.25">
      <c r="AU2300" s="30" t="s">
        <v>38</v>
      </c>
      <c r="AV2300" s="29">
        <f>_xll.qlInterestRateIndexFixingDate(IborIndex&amp;Tenor,AW2300,Trigger)</f>
        <v>55533</v>
      </c>
      <c r="AW2300" s="29">
        <f>_xll.qlCalendarAdvance(Calendar,AW2299,AU2300,"f",,Trigger)</f>
        <v>55535</v>
      </c>
      <c r="AX2300" s="29">
        <f>_xll.qlInterestRateIndexMaturity(IborIndex&amp;Tenor,AW2300,Trigger)</f>
        <v>55626</v>
      </c>
      <c r="AY2300" s="66">
        <f>_xll.qlIndexFixing($Z$5,AV2300,TRUE,Trigger)</f>
        <v>1.6086169764965057E-2</v>
      </c>
      <c r="AZ2300" s="66">
        <f>_xll.qlIndexFixing($BB$1,AV2300,TRUE,Trigger)</f>
        <v>1.5976263557608887E-2</v>
      </c>
      <c r="BA2300" s="188">
        <f t="shared" si="54"/>
        <v>1.0990620735617032</v>
      </c>
    </row>
    <row r="2301" spans="47:53" ht="11.25" customHeight="1" x14ac:dyDescent="0.25">
      <c r="AU2301" s="30" t="s">
        <v>38</v>
      </c>
      <c r="AV2301" s="29">
        <f>_xll.qlInterestRateIndexFixingDate(IborIndex&amp;Tenor,AW2301,Trigger)</f>
        <v>55540</v>
      </c>
      <c r="AW2301" s="29">
        <f>_xll.qlCalendarAdvance(Calendar,AW2300,AU2301,"f",,Trigger)</f>
        <v>55542</v>
      </c>
      <c r="AX2301" s="29">
        <f>_xll.qlInterestRateIndexMaturity(IborIndex&amp;Tenor,AW2301,Trigger)</f>
        <v>55633</v>
      </c>
      <c r="AY2301" s="66">
        <f>_xll.qlIndexFixing($Z$5,AV2301,TRUE,Trigger)</f>
        <v>1.6080906649018477E-2</v>
      </c>
      <c r="AZ2301" s="66">
        <f>_xll.qlIndexFixing($BB$1,AV2301,TRUE,Trigger)</f>
        <v>1.5970386201871849E-2</v>
      </c>
      <c r="BA2301" s="188">
        <f t="shared" si="54"/>
        <v>1.1052044714662812</v>
      </c>
    </row>
    <row r="2302" spans="47:53" ht="11.25" customHeight="1" x14ac:dyDescent="0.25">
      <c r="AU2302" s="30" t="s">
        <v>38</v>
      </c>
      <c r="AV2302" s="29">
        <f>_xll.qlInterestRateIndexFixingDate(IborIndex&amp;Tenor,AW2302,Trigger)</f>
        <v>55547</v>
      </c>
      <c r="AW2302" s="29">
        <f>_xll.qlCalendarAdvance(Calendar,AW2301,AU2302,"f",,Trigger)</f>
        <v>55549</v>
      </c>
      <c r="AX2302" s="29">
        <f>_xll.qlInterestRateIndexMaturity(IborIndex&amp;Tenor,AW2302,Trigger)</f>
        <v>55639</v>
      </c>
      <c r="AY2302" s="66">
        <f>_xll.qlIndexFixing($Z$5,AV2302,TRUE,Trigger)</f>
        <v>1.6075476291653956E-2</v>
      </c>
      <c r="AZ2302" s="66">
        <f>_xll.qlIndexFixing($BB$1,AV2302,TRUE,Trigger)</f>
        <v>1.5964550580233272E-2</v>
      </c>
      <c r="BA2302" s="188">
        <f t="shared" si="54"/>
        <v>1.1092571142068408</v>
      </c>
    </row>
    <row r="2303" spans="47:53" ht="11.25" customHeight="1" x14ac:dyDescent="0.25">
      <c r="AU2303" s="30" t="s">
        <v>38</v>
      </c>
      <c r="AV2303" s="29">
        <f>_xll.qlInterestRateIndexFixingDate(IborIndex&amp;Tenor,AW2303,Trigger)</f>
        <v>55554</v>
      </c>
      <c r="AW2303" s="29">
        <f>_xll.qlCalendarAdvance(Calendar,AW2302,AU2303,"f",,Trigger)</f>
        <v>55556</v>
      </c>
      <c r="AX2303" s="29">
        <f>_xll.qlInterestRateIndexMaturity(IborIndex&amp;Tenor,AW2303,Trigger)</f>
        <v>55646</v>
      </c>
      <c r="AY2303" s="66">
        <f>_xll.qlIndexFixing($Z$5,AV2303,TRUE,Trigger)</f>
        <v>1.606973236152065E-2</v>
      </c>
      <c r="AZ2303" s="66">
        <f>_xll.qlIndexFixing($BB$1,AV2303,TRUE,Trigger)</f>
        <v>1.5958609605424279E-2</v>
      </c>
      <c r="BA2303" s="188">
        <f t="shared" si="54"/>
        <v>1.1112275609637123</v>
      </c>
    </row>
    <row r="2304" spans="47:53" ht="11.25" customHeight="1" x14ac:dyDescent="0.25">
      <c r="AU2304" s="30" t="s">
        <v>38</v>
      </c>
      <c r="AV2304" s="29">
        <f>_xll.qlInterestRateIndexFixingDate(IborIndex&amp;Tenor,AW2304,Trigger)</f>
        <v>55561</v>
      </c>
      <c r="AW2304" s="29">
        <f>_xll.qlCalendarAdvance(Calendar,AW2303,AU2304,"f",,Trigger)</f>
        <v>55563</v>
      </c>
      <c r="AX2304" s="29">
        <f>_xll.qlInterestRateIndexMaturity(IborIndex&amp;Tenor,AW2304,Trigger)</f>
        <v>55653</v>
      </c>
      <c r="AY2304" s="66">
        <f>_xll.qlIndexFixing($Z$5,AV2304,TRUE,Trigger)</f>
        <v>1.6063738223079049E-2</v>
      </c>
      <c r="AZ2304" s="66">
        <f>_xll.qlIndexFixing($BB$1,AV2304,TRUE,Trigger)</f>
        <v>1.5952635508224233E-2</v>
      </c>
      <c r="BA2304" s="188">
        <f t="shared" si="54"/>
        <v>1.1110271485481604</v>
      </c>
    </row>
    <row r="2305" spans="47:53" ht="11.25" customHeight="1" x14ac:dyDescent="0.25">
      <c r="AU2305" s="30" t="s">
        <v>38</v>
      </c>
      <c r="AV2305" s="29">
        <f>_xll.qlInterestRateIndexFixingDate(IborIndex&amp;Tenor,AW2305,Trigger)</f>
        <v>55568</v>
      </c>
      <c r="AW2305" s="29">
        <f>_xll.qlCalendarAdvance(Calendar,AW2304,AU2305,"f",,Trigger)</f>
        <v>55570</v>
      </c>
      <c r="AX2305" s="29">
        <f>_xll.qlInterestRateIndexMaturity(IborIndex&amp;Tenor,AW2305,Trigger)</f>
        <v>55660</v>
      </c>
      <c r="AY2305" s="66">
        <f>_xll.qlIndexFixing($Z$5,AV2305,TRUE,Trigger)</f>
        <v>1.6057493374146858E-2</v>
      </c>
      <c r="AZ2305" s="66">
        <f>_xll.qlIndexFixing($BB$1,AV2305,TRUE,Trigger)</f>
        <v>1.5946628288779685E-2</v>
      </c>
      <c r="BA2305" s="188">
        <f t="shared" si="54"/>
        <v>1.1086508536717332</v>
      </c>
    </row>
    <row r="2306" spans="47:53" ht="11.25" customHeight="1" x14ac:dyDescent="0.25">
      <c r="AU2306" s="30" t="s">
        <v>38</v>
      </c>
      <c r="AV2306" s="29">
        <f>_xll.qlInterestRateIndexFixingDate(IborIndex&amp;Tenor,AW2306,Trigger)</f>
        <v>55575</v>
      </c>
      <c r="AW2306" s="29">
        <f>_xll.qlCalendarAdvance(Calendar,AW2305,AU2306,"f",,Trigger)</f>
        <v>55577</v>
      </c>
      <c r="AX2306" s="29">
        <f>_xll.qlInterestRateIndexMaturity(IborIndex&amp;Tenor,AW2306,Trigger)</f>
        <v>55667</v>
      </c>
      <c r="AY2306" s="66">
        <f>_xll.qlIndexFixing($Z$5,AV2306,TRUE,Trigger)</f>
        <v>1.6050997312589743E-2</v>
      </c>
      <c r="AZ2306" s="66">
        <f>_xll.qlIndexFixing($BB$1,AV2306,TRUE,Trigger)</f>
        <v>1.5940587947239848E-2</v>
      </c>
      <c r="BA2306" s="188">
        <f t="shared" si="54"/>
        <v>1.1040936534989498</v>
      </c>
    </row>
    <row r="2307" spans="47:53" ht="11.25" customHeight="1" x14ac:dyDescent="0.25">
      <c r="AU2307" s="30" t="s">
        <v>38</v>
      </c>
      <c r="AV2307" s="29">
        <f>_xll.qlInterestRateIndexFixingDate(IborIndex&amp;Tenor,AW2307,Trigger)</f>
        <v>55582</v>
      </c>
      <c r="AW2307" s="29">
        <f>_xll.qlCalendarAdvance(Calendar,AW2306,AU2307,"f",,Trigger)</f>
        <v>55584</v>
      </c>
      <c r="AX2307" s="29">
        <f>_xll.qlInterestRateIndexMaturity(IborIndex&amp;Tenor,AW2307,Trigger)</f>
        <v>55676</v>
      </c>
      <c r="AY2307" s="66">
        <f>_xll.qlIndexFixing($Z$5,AV2307,TRUE,Trigger)</f>
        <v>1.6043900920283093E-2</v>
      </c>
      <c r="AZ2307" s="66">
        <f>_xll.qlIndexFixing($BB$1,AV2307,TRUE,Trigger)</f>
        <v>1.5934338197793791E-2</v>
      </c>
      <c r="BA2307" s="188">
        <f t="shared" ref="BA2307:BA2366" si="55">(AY2307-AZ2307)*10000</f>
        <v>1.0956272248930157</v>
      </c>
    </row>
    <row r="2308" spans="47:53" ht="11.25" customHeight="1" x14ac:dyDescent="0.25">
      <c r="AU2308" s="30" t="s">
        <v>38</v>
      </c>
      <c r="AV2308" s="29">
        <f>_xll.qlInterestRateIndexFixingDate(IborIndex&amp;Tenor,AW2308,Trigger)</f>
        <v>55589</v>
      </c>
      <c r="AW2308" s="29">
        <f>_xll.qlCalendarAdvance(Calendar,AW2307,AU2308,"f",,Trigger)</f>
        <v>55591</v>
      </c>
      <c r="AX2308" s="29">
        <f>_xll.qlInterestRateIndexMaturity(IborIndex&amp;Tenor,AW2308,Trigger)</f>
        <v>55683</v>
      </c>
      <c r="AY2308" s="66">
        <f>_xll.qlIndexFixing($Z$5,AV2308,TRUE,Trigger)</f>
        <v>1.6036864073927046E-2</v>
      </c>
      <c r="AZ2308" s="66">
        <f>_xll.qlIndexFixing($BB$1,AV2308,TRUE,Trigger)</f>
        <v>1.5928226341033965E-2</v>
      </c>
      <c r="BA2308" s="188">
        <f t="shared" si="55"/>
        <v>1.0863773289308125</v>
      </c>
    </row>
    <row r="2309" spans="47:53" ht="11.25" customHeight="1" x14ac:dyDescent="0.25">
      <c r="AU2309" s="30" t="s">
        <v>38</v>
      </c>
      <c r="AV2309" s="29">
        <f>_xll.qlInterestRateIndexFixingDate(IborIndex&amp;Tenor,AW2309,Trigger)</f>
        <v>55596</v>
      </c>
      <c r="AW2309" s="29">
        <f>_xll.qlCalendarAdvance(Calendar,AW2308,AU2309,"f",,Trigger)</f>
        <v>55598</v>
      </c>
      <c r="AX2309" s="29">
        <f>_xll.qlInterestRateIndexMaturity(IborIndex&amp;Tenor,AW2309,Trigger)</f>
        <v>55690</v>
      </c>
      <c r="AY2309" s="66">
        <f>_xll.qlIndexFixing($Z$5,AV2309,TRUE,Trigger)</f>
        <v>1.602957441495494E-2</v>
      </c>
      <c r="AZ2309" s="66">
        <f>_xll.qlIndexFixing($BB$1,AV2309,TRUE,Trigger)</f>
        <v>1.5922081359935218E-2</v>
      </c>
      <c r="BA2309" s="188">
        <f t="shared" si="55"/>
        <v>1.074930550197216</v>
      </c>
    </row>
    <row r="2310" spans="47:53" ht="11.25" customHeight="1" x14ac:dyDescent="0.25">
      <c r="AU2310" s="30" t="s">
        <v>38</v>
      </c>
      <c r="AV2310" s="29">
        <f>_xll.qlInterestRateIndexFixingDate(IborIndex&amp;Tenor,AW2310,Trigger)</f>
        <v>55603</v>
      </c>
      <c r="AW2310" s="29">
        <f>_xll.qlCalendarAdvance(Calendar,AW2309,AU2310,"f",,Trigger)</f>
        <v>55605</v>
      </c>
      <c r="AX2310" s="29">
        <f>_xll.qlInterestRateIndexMaturity(IborIndex&amp;Tenor,AW2310,Trigger)</f>
        <v>55697</v>
      </c>
      <c r="AY2310" s="66">
        <f>_xll.qlIndexFixing($Z$5,AV2310,TRUE,Trigger)</f>
        <v>1.6022031441432629E-2</v>
      </c>
      <c r="AZ2310" s="66">
        <f>_xll.qlIndexFixing($BB$1,AV2310,TRUE,Trigger)</f>
        <v>1.5915903254649595E-2</v>
      </c>
      <c r="BA2310" s="188">
        <f t="shared" si="55"/>
        <v>1.0612818678303395</v>
      </c>
    </row>
    <row r="2311" spans="47:53" ht="11.25" customHeight="1" x14ac:dyDescent="0.25">
      <c r="AU2311" s="30" t="s">
        <v>38</v>
      </c>
      <c r="AV2311" s="29">
        <f>_xll.qlInterestRateIndexFixingDate(IborIndex&amp;Tenor,AW2311,Trigger)</f>
        <v>55610</v>
      </c>
      <c r="AW2311" s="29">
        <f>_xll.qlCalendarAdvance(Calendar,AW2310,AU2311,"f",,Trigger)</f>
        <v>55612</v>
      </c>
      <c r="AX2311" s="29">
        <f>_xll.qlInterestRateIndexMaturity(IborIndex&amp;Tenor,AW2311,Trigger)</f>
        <v>55703</v>
      </c>
      <c r="AY2311" s="66">
        <f>_xll.qlIndexFixing($Z$5,AV2311,TRUE,Trigger)</f>
        <v>1.6014483839895642E-2</v>
      </c>
      <c r="AZ2311" s="66">
        <f>_xll.qlIndexFixing($BB$1,AV2311,TRUE,Trigger)</f>
        <v>1.5909790846696976E-2</v>
      </c>
      <c r="BA2311" s="188">
        <f t="shared" si="55"/>
        <v>1.0469299319866565</v>
      </c>
    </row>
    <row r="2312" spans="47:53" ht="11.25" customHeight="1" x14ac:dyDescent="0.25">
      <c r="AU2312" s="30" t="s">
        <v>38</v>
      </c>
      <c r="AV2312" s="29">
        <f>_xll.qlInterestRateIndexFixingDate(IborIndex&amp;Tenor,AW2312,Trigger)</f>
        <v>55617</v>
      </c>
      <c r="AW2312" s="29">
        <f>_xll.qlCalendarAdvance(Calendar,AW2311,AU2312,"f",,Trigger)</f>
        <v>55619</v>
      </c>
      <c r="AX2312" s="29">
        <f>_xll.qlInterestRateIndexMaturity(IborIndex&amp;Tenor,AW2312,Trigger)</f>
        <v>55710</v>
      </c>
      <c r="AY2312" s="66">
        <f>_xll.qlIndexFixing($Z$5,AV2312,TRUE,Trigger)</f>
        <v>1.6006451348674025E-2</v>
      </c>
      <c r="AZ2312" s="66">
        <f>_xll.qlIndexFixing($BB$1,AV2312,TRUE,Trigger)</f>
        <v>1.5903549134734747E-2</v>
      </c>
      <c r="BA2312" s="188">
        <f t="shared" si="55"/>
        <v>1.0290221393927794</v>
      </c>
    </row>
    <row r="2313" spans="47:53" ht="11.25" customHeight="1" x14ac:dyDescent="0.25">
      <c r="AU2313" s="30" t="s">
        <v>38</v>
      </c>
      <c r="AV2313" s="29">
        <f>_xll.qlInterestRateIndexFixingDate(IborIndex&amp;Tenor,AW2313,Trigger)</f>
        <v>55624</v>
      </c>
      <c r="AW2313" s="29">
        <f>_xll.qlCalendarAdvance(Calendar,AW2312,AU2313,"f",,Trigger)</f>
        <v>55626</v>
      </c>
      <c r="AX2313" s="29">
        <f>_xll.qlInterestRateIndexMaturity(IborIndex&amp;Tenor,AW2313,Trigger)</f>
        <v>55717</v>
      </c>
      <c r="AY2313" s="66">
        <f>_xll.qlIndexFixing($Z$5,AV2313,TRUE,Trigger)</f>
        <v>1.5998164084368022E-2</v>
      </c>
      <c r="AZ2313" s="66">
        <f>_xll.qlIndexFixing($BB$1,AV2313,TRUE,Trigger)</f>
        <v>1.589727430040086E-2</v>
      </c>
      <c r="BA2313" s="188">
        <f t="shared" si="55"/>
        <v>1.0088978396716186</v>
      </c>
    </row>
    <row r="2314" spans="47:53" ht="11.25" customHeight="1" x14ac:dyDescent="0.25">
      <c r="AU2314" s="30" t="s">
        <v>38</v>
      </c>
      <c r="AV2314" s="29">
        <f>_xll.qlInterestRateIndexFixingDate(IborIndex&amp;Tenor,AW2314,Trigger)</f>
        <v>55627</v>
      </c>
      <c r="AW2314" s="29">
        <f>_xll.qlCalendarAdvance(Calendar,AW2313,AU2314,"f",,Trigger)</f>
        <v>55633</v>
      </c>
      <c r="AX2314" s="29">
        <f>_xll.qlInterestRateIndexMaturity(IborIndex&amp;Tenor,AW2314,Trigger)</f>
        <v>55724</v>
      </c>
      <c r="AY2314" s="66">
        <f>_xll.qlIndexFixing($Z$5,AV2314,TRUE,Trigger)</f>
        <v>1.5989621545256766E-2</v>
      </c>
      <c r="AZ2314" s="66">
        <f>_xll.qlIndexFixing($BB$1,AV2314,TRUE,Trigger)</f>
        <v>1.5890966343850791E-2</v>
      </c>
      <c r="BA2314" s="188">
        <f t="shared" si="55"/>
        <v>0.98655201405974813</v>
      </c>
    </row>
    <row r="2315" spans="47:53" ht="11.25" customHeight="1" x14ac:dyDescent="0.25">
      <c r="AU2315" s="30" t="s">
        <v>38</v>
      </c>
      <c r="AV2315" s="29">
        <f>_xll.qlInterestRateIndexFixingDate(IborIndex&amp;Tenor,AW2315,Trigger)</f>
        <v>55638</v>
      </c>
      <c r="AW2315" s="29">
        <f>_xll.qlCalendarAdvance(Calendar,AW2314,AU2315,"f",,Trigger)</f>
        <v>55641</v>
      </c>
      <c r="AX2315" s="29">
        <f>_xll.qlInterestRateIndexMaturity(IborIndex&amp;Tenor,AW2315,Trigger)</f>
        <v>55733</v>
      </c>
      <c r="AY2315" s="66">
        <f>_xll.qlIndexFixing($Z$5,AV2315,TRUE,Trigger)</f>
        <v>1.597921879679795E-2</v>
      </c>
      <c r="AZ2315" s="66">
        <f>_xll.qlIndexFixing($BB$1,AV2315,TRUE,Trigger)</f>
        <v>1.588360692075454E-2</v>
      </c>
      <c r="BA2315" s="188">
        <f t="shared" si="55"/>
        <v>0.95611876043410349</v>
      </c>
    </row>
    <row r="2316" spans="47:53" ht="11.25" customHeight="1" x14ac:dyDescent="0.25">
      <c r="AU2316" s="30" t="s">
        <v>38</v>
      </c>
      <c r="AV2316" s="29">
        <f>_xll.qlInterestRateIndexFixingDate(IborIndex&amp;Tenor,AW2316,Trigger)</f>
        <v>55646</v>
      </c>
      <c r="AW2316" s="29">
        <f>_xll.qlCalendarAdvance(Calendar,AW2315,AU2316,"f",,Trigger)</f>
        <v>55648</v>
      </c>
      <c r="AX2316" s="29">
        <f>_xll.qlInterestRateIndexMaturity(IborIndex&amp;Tenor,AW2316,Trigger)</f>
        <v>55740</v>
      </c>
      <c r="AY2316" s="66">
        <f>_xll.qlIndexFixing($Z$5,AV2316,TRUE,Trigger)</f>
        <v>1.5970108739485081E-2</v>
      </c>
      <c r="AZ2316" s="66">
        <f>_xll.qlIndexFixing($BB$1,AV2316,TRUE,Trigger)</f>
        <v>1.5877225341796225E-2</v>
      </c>
      <c r="BA2316" s="188">
        <f t="shared" si="55"/>
        <v>0.92883397688856006</v>
      </c>
    </row>
    <row r="2317" spans="47:53" ht="11.25" customHeight="1" x14ac:dyDescent="0.25">
      <c r="AU2317" s="30" t="s">
        <v>38</v>
      </c>
      <c r="AV2317" s="29">
        <f>_xll.qlInterestRateIndexFixingDate(IborIndex&amp;Tenor,AW2317,Trigger)</f>
        <v>55653</v>
      </c>
      <c r="AW2317" s="29">
        <f>_xll.qlCalendarAdvance(Calendar,AW2316,AU2317,"f",,Trigger)</f>
        <v>55655</v>
      </c>
      <c r="AX2317" s="29">
        <f>_xll.qlInterestRateIndexMaturity(IborIndex&amp;Tenor,AW2317,Trigger)</f>
        <v>55747</v>
      </c>
      <c r="AY2317" s="66">
        <f>_xll.qlIndexFixing($Z$5,AV2317,TRUE,Trigger)</f>
        <v>1.5960741783916498E-2</v>
      </c>
      <c r="AZ2317" s="66">
        <f>_xll.qlIndexFixing($BB$1,AV2317,TRUE,Trigger)</f>
        <v>1.5870810639787521E-2</v>
      </c>
      <c r="BA2317" s="188">
        <f t="shared" si="55"/>
        <v>0.89931144128977536</v>
      </c>
    </row>
    <row r="2318" spans="47:53" ht="11.25" customHeight="1" x14ac:dyDescent="0.25">
      <c r="AU2318" s="30" t="s">
        <v>38</v>
      </c>
      <c r="AV2318" s="29">
        <f>_xll.qlInterestRateIndexFixingDate(IborIndex&amp;Tenor,AW2318,Trigger)</f>
        <v>55660</v>
      </c>
      <c r="AW2318" s="29">
        <f>_xll.qlCalendarAdvance(Calendar,AW2317,AU2318,"f",,Trigger)</f>
        <v>55662</v>
      </c>
      <c r="AX2318" s="29">
        <f>_xll.qlInterestRateIndexMaturity(IborIndex&amp;Tenor,AW2318,Trigger)</f>
        <v>55754</v>
      </c>
      <c r="AY2318" s="66">
        <f>_xll.qlIndexFixing($Z$5,AV2318,TRUE,Trigger)</f>
        <v>1.5951117428596839E-2</v>
      </c>
      <c r="AZ2318" s="66">
        <f>_xll.qlIndexFixing($BB$1,AV2318,TRUE,Trigger)</f>
        <v>1.5864362814892646E-2</v>
      </c>
      <c r="BA2318" s="188">
        <f t="shared" si="55"/>
        <v>0.86754613704193018</v>
      </c>
    </row>
    <row r="2319" spans="47:53" ht="11.25" customHeight="1" x14ac:dyDescent="0.25">
      <c r="AU2319" s="30" t="s">
        <v>38</v>
      </c>
      <c r="AV2319" s="29">
        <f>_xll.qlInterestRateIndexFixingDate(IborIndex&amp;Tenor,AW2319,Trigger)</f>
        <v>55667</v>
      </c>
      <c r="AW2319" s="29">
        <f>_xll.qlCalendarAdvance(Calendar,AW2318,AU2319,"f",,Trigger)</f>
        <v>55669</v>
      </c>
      <c r="AX2319" s="29">
        <f>_xll.qlInterestRateIndexMaturity(IborIndex&amp;Tenor,AW2319,Trigger)</f>
        <v>55761</v>
      </c>
      <c r="AY2319" s="66">
        <f>_xll.qlIndexFixing($Z$5,AV2319,TRUE,Trigger)</f>
        <v>1.5941235172084602E-2</v>
      </c>
      <c r="AZ2319" s="66">
        <f>_xll.qlIndexFixing($BB$1,AV2319,TRUE,Trigger)</f>
        <v>1.5857881867272338E-2</v>
      </c>
      <c r="BA2319" s="188">
        <f t="shared" si="55"/>
        <v>0.83353304812263529</v>
      </c>
    </row>
    <row r="2320" spans="47:53" ht="11.25" customHeight="1" x14ac:dyDescent="0.25">
      <c r="AU2320" s="30" t="s">
        <v>38</v>
      </c>
      <c r="AV2320" s="29">
        <f>_xll.qlInterestRateIndexFixingDate(IborIndex&amp;Tenor,AW2320,Trigger)</f>
        <v>55674</v>
      </c>
      <c r="AW2320" s="29">
        <f>_xll.qlCalendarAdvance(Calendar,AW2319,AU2320,"f",,Trigger)</f>
        <v>55676</v>
      </c>
      <c r="AX2320" s="29">
        <f>_xll.qlInterestRateIndexMaturity(IborIndex&amp;Tenor,AW2320,Trigger)</f>
        <v>55768</v>
      </c>
      <c r="AY2320" s="66">
        <f>_xll.qlIndexFixing($Z$5,AV2320,TRUE,Trigger)</f>
        <v>1.5931283995889362E-2</v>
      </c>
      <c r="AZ2320" s="66">
        <f>_xll.qlIndexFixing($BB$1,AV2320,TRUE,Trigger)</f>
        <v>1.5851367797091682E-2</v>
      </c>
      <c r="BA2320" s="188">
        <f t="shared" si="55"/>
        <v>0.79916198797679028</v>
      </c>
    </row>
    <row r="2321" spans="47:53" ht="11.25" customHeight="1" x14ac:dyDescent="0.25">
      <c r="AU2321" s="30" t="s">
        <v>38</v>
      </c>
      <c r="AV2321" s="29">
        <f>_xll.qlInterestRateIndexFixingDate(IborIndex&amp;Tenor,AW2321,Trigger)</f>
        <v>55681</v>
      </c>
      <c r="AW2321" s="29">
        <f>_xll.qlCalendarAdvance(Calendar,AW2320,AU2321,"f",,Trigger)</f>
        <v>55683</v>
      </c>
      <c r="AX2321" s="29">
        <f>_xll.qlInterestRateIndexMaturity(IborIndex&amp;Tenor,AW2321,Trigger)</f>
        <v>55775</v>
      </c>
      <c r="AY2321" s="66">
        <f>_xll.qlIndexFixing($Z$5,AV2321,TRUE,Trigger)</f>
        <v>1.5922123846489493E-2</v>
      </c>
      <c r="AZ2321" s="66">
        <f>_xll.qlIndexFixing($BB$1,AV2321,TRUE,Trigger)</f>
        <v>1.5844820604514899E-2</v>
      </c>
      <c r="BA2321" s="188">
        <f t="shared" si="55"/>
        <v>0.77303241974593928</v>
      </c>
    </row>
    <row r="2322" spans="47:53" ht="11.25" customHeight="1" x14ac:dyDescent="0.25">
      <c r="AU2322" s="30" t="s">
        <v>38</v>
      </c>
      <c r="AV2322" s="29">
        <f>_xll.qlInterestRateIndexFixingDate(IborIndex&amp;Tenor,AW2322,Trigger)</f>
        <v>55688</v>
      </c>
      <c r="AW2322" s="29">
        <f>_xll.qlCalendarAdvance(Calendar,AW2321,AU2322,"f",,Trigger)</f>
        <v>55690</v>
      </c>
      <c r="AX2322" s="29">
        <f>_xll.qlInterestRateIndexMaturity(IborIndex&amp;Tenor,AW2322,Trigger)</f>
        <v>55782</v>
      </c>
      <c r="AY2322" s="66">
        <f>_xll.qlIndexFixing($Z$5,AV2322,TRUE,Trigger)</f>
        <v>1.5913851212349166E-2</v>
      </c>
      <c r="AZ2322" s="66">
        <f>_xll.qlIndexFixing($BB$1,AV2322,TRUE,Trigger)</f>
        <v>1.5838240289708809E-2</v>
      </c>
      <c r="BA2322" s="188">
        <f t="shared" si="55"/>
        <v>0.75610922640356737</v>
      </c>
    </row>
    <row r="2323" spans="47:53" ht="11.25" customHeight="1" x14ac:dyDescent="0.25">
      <c r="AU2323" s="30" t="s">
        <v>38</v>
      </c>
      <c r="AV2323" s="29">
        <f>_xll.qlInterestRateIndexFixingDate(IborIndex&amp;Tenor,AW2323,Trigger)</f>
        <v>55695</v>
      </c>
      <c r="AW2323" s="29">
        <f>_xll.qlCalendarAdvance(Calendar,AW2322,AU2323,"f",,Trigger)</f>
        <v>55697</v>
      </c>
      <c r="AX2323" s="29">
        <f>_xll.qlInterestRateIndexMaturity(IborIndex&amp;Tenor,AW2323,Trigger)</f>
        <v>55789</v>
      </c>
      <c r="AY2323" s="66">
        <f>_xll.qlIndexFixing($Z$5,AV2323,TRUE,Trigger)</f>
        <v>1.5906455672113302E-2</v>
      </c>
      <c r="AZ2323" s="66">
        <f>_xll.qlIndexFixing($BB$1,AV2323,TRUE,Trigger)</f>
        <v>1.5831626852838492E-2</v>
      </c>
      <c r="BA2323" s="188">
        <f t="shared" si="55"/>
        <v>0.74828819274810199</v>
      </c>
    </row>
    <row r="2324" spans="47:53" ht="11.25" customHeight="1" x14ac:dyDescent="0.25">
      <c r="AU2324" s="30" t="s">
        <v>38</v>
      </c>
      <c r="AV2324" s="29">
        <f>_xll.qlInterestRateIndexFixingDate(IborIndex&amp;Tenor,AW2324,Trigger)</f>
        <v>55702</v>
      </c>
      <c r="AW2324" s="29">
        <f>_xll.qlCalendarAdvance(Calendar,AW2323,AU2324,"f",,Trigger)</f>
        <v>55704</v>
      </c>
      <c r="AX2324" s="29">
        <f>_xll.qlInterestRateIndexMaturity(IborIndex&amp;Tenor,AW2324,Trigger)</f>
        <v>55796</v>
      </c>
      <c r="AY2324" s="66">
        <f>_xll.qlIndexFixing($Z$5,AV2324,TRUE,Trigger)</f>
        <v>1.5899926780927356E-2</v>
      </c>
      <c r="AZ2324" s="66">
        <f>_xll.qlIndexFixing($BB$1,AV2324,TRUE,Trigger)</f>
        <v>1.5824980294070781E-2</v>
      </c>
      <c r="BA2324" s="188">
        <f t="shared" si="55"/>
        <v>0.74946486856575234</v>
      </c>
    </row>
    <row r="2325" spans="47:53" ht="11.25" customHeight="1" x14ac:dyDescent="0.25">
      <c r="AU2325" s="30" t="s">
        <v>38</v>
      </c>
      <c r="AV2325" s="29">
        <f>_xll.qlInterestRateIndexFixingDate(IborIndex&amp;Tenor,AW2325,Trigger)</f>
        <v>55709</v>
      </c>
      <c r="AW2325" s="29">
        <f>_xll.qlCalendarAdvance(Calendar,AW2324,AU2325,"f",,Trigger)</f>
        <v>55711</v>
      </c>
      <c r="AX2325" s="29">
        <f>_xll.qlInterestRateIndexMaturity(IborIndex&amp;Tenor,AW2325,Trigger)</f>
        <v>55803</v>
      </c>
      <c r="AY2325" s="66">
        <f>_xll.qlIndexFixing($Z$5,AV2325,TRUE,Trigger)</f>
        <v>1.5894254070407773E-2</v>
      </c>
      <c r="AZ2325" s="66">
        <f>_xll.qlIndexFixing($BB$1,AV2325,TRUE,Trigger)</f>
        <v>1.5818300613576839E-2</v>
      </c>
      <c r="BA2325" s="188">
        <f t="shared" si="55"/>
        <v>0.75953456830934329</v>
      </c>
    </row>
    <row r="2326" spans="47:53" ht="11.25" customHeight="1" x14ac:dyDescent="0.25">
      <c r="AU2326" s="30" t="s">
        <v>38</v>
      </c>
      <c r="AV2326" s="29">
        <f>_xll.qlInterestRateIndexFixingDate(IborIndex&amp;Tenor,AW2326,Trigger)</f>
        <v>55716</v>
      </c>
      <c r="AW2326" s="29">
        <f>_xll.qlCalendarAdvance(Calendar,AW2325,AU2326,"f",,Trigger)</f>
        <v>55718</v>
      </c>
      <c r="AX2326" s="29">
        <f>_xll.qlInterestRateIndexMaturity(IborIndex&amp;Tenor,AW2326,Trigger)</f>
        <v>55810</v>
      </c>
      <c r="AY2326" s="66">
        <f>_xll.qlIndexFixing($Z$5,AV2326,TRUE,Trigger)</f>
        <v>1.588942704862549E-2</v>
      </c>
      <c r="AZ2326" s="66">
        <f>_xll.qlIndexFixing($BB$1,AV2326,TRUE,Trigger)</f>
        <v>1.5811587811520009E-2</v>
      </c>
      <c r="BA2326" s="188">
        <f t="shared" si="55"/>
        <v>0.77839237105480774</v>
      </c>
    </row>
    <row r="2327" spans="47:53" ht="11.25" customHeight="1" x14ac:dyDescent="0.25">
      <c r="AU2327" s="30" t="s">
        <v>38</v>
      </c>
      <c r="AV2327" s="29">
        <f>_xll.qlInterestRateIndexFixingDate(IborIndex&amp;Tenor,AW2327,Trigger)</f>
        <v>55723</v>
      </c>
      <c r="AW2327" s="29">
        <f>_xll.qlCalendarAdvance(Calendar,AW2326,AU2327,"f",,Trigger)</f>
        <v>55725</v>
      </c>
      <c r="AX2327" s="29">
        <f>_xll.qlInterestRateIndexMaturity(IborIndex&amp;Tenor,AW2327,Trigger)</f>
        <v>55817</v>
      </c>
      <c r="AY2327" s="66">
        <f>_xll.qlIndexFixing($Z$5,AV2327,TRUE,Trigger)</f>
        <v>1.5885435200082471E-2</v>
      </c>
      <c r="AZ2327" s="66">
        <f>_xll.qlIndexFixing($BB$1,AV2327,TRUE,Trigger)</f>
        <v>1.580484188807842E-2</v>
      </c>
      <c r="BA2327" s="188">
        <f t="shared" si="55"/>
        <v>0.80593312004051398</v>
      </c>
    </row>
    <row r="2328" spans="47:53" ht="11.25" customHeight="1" x14ac:dyDescent="0.25">
      <c r="AU2328" s="30" t="s">
        <v>38</v>
      </c>
      <c r="AV2328" s="29">
        <f>_xll.qlInterestRateIndexFixingDate(IborIndex&amp;Tenor,AW2328,Trigger)</f>
        <v>55730</v>
      </c>
      <c r="AW2328" s="29">
        <f>_xll.qlCalendarAdvance(Calendar,AW2327,AU2328,"f",,Trigger)</f>
        <v>55732</v>
      </c>
      <c r="AX2328" s="29">
        <f>_xll.qlInterestRateIndexMaturity(IborIndex&amp;Tenor,AW2328,Trigger)</f>
        <v>55824</v>
      </c>
      <c r="AY2328" s="66">
        <f>_xll.qlIndexFixing($Z$5,AV2328,TRUE,Trigger)</f>
        <v>1.5882267985685632E-2</v>
      </c>
      <c r="AZ2328" s="66">
        <f>_xll.qlIndexFixing($BB$1,AV2328,TRUE,Trigger)</f>
        <v>1.579806284341367E-2</v>
      </c>
      <c r="BA2328" s="188">
        <f t="shared" si="55"/>
        <v>0.84205142271961964</v>
      </c>
    </row>
    <row r="2329" spans="47:53" ht="11.25" customHeight="1" x14ac:dyDescent="0.25">
      <c r="AU2329" s="30" t="s">
        <v>38</v>
      </c>
      <c r="AV2329" s="29">
        <f>_xll.qlInterestRateIndexFixingDate(IborIndex&amp;Tenor,AW2329,Trigger)</f>
        <v>55737</v>
      </c>
      <c r="AW2329" s="29">
        <f>_xll.qlCalendarAdvance(Calendar,AW2328,AU2329,"f",,Trigger)</f>
        <v>55739</v>
      </c>
      <c r="AX2329" s="29">
        <f>_xll.qlInterestRateIndexMaturity(IborIndex&amp;Tenor,AW2329,Trigger)</f>
        <v>55831</v>
      </c>
      <c r="AY2329" s="66">
        <f>_xll.qlIndexFixing($Z$5,AV2329,TRUE,Trigger)</f>
        <v>1.5879914842726883E-2</v>
      </c>
      <c r="AZ2329" s="66">
        <f>_xll.qlIndexFixing($BB$1,AV2329,TRUE,Trigger)</f>
        <v>1.5791250677703886E-2</v>
      </c>
      <c r="BA2329" s="188">
        <f t="shared" si="55"/>
        <v>0.88664165022997454</v>
      </c>
    </row>
    <row r="2330" spans="47:53" ht="11.25" customHeight="1" x14ac:dyDescent="0.25">
      <c r="AU2330" s="30" t="s">
        <v>38</v>
      </c>
      <c r="AV2330" s="29">
        <f>_xll.qlInterestRateIndexFixingDate(IborIndex&amp;Tenor,AW2330,Trigger)</f>
        <v>55744</v>
      </c>
      <c r="AW2330" s="29">
        <f>_xll.qlCalendarAdvance(Calendar,AW2329,AU2330,"f",,Trigger)</f>
        <v>55746</v>
      </c>
      <c r="AX2330" s="29">
        <f>_xll.qlInterestRateIndexMaturity(IborIndex&amp;Tenor,AW2330,Trigger)</f>
        <v>55838</v>
      </c>
      <c r="AY2330" s="66">
        <f>_xll.qlIndexFixing($Z$5,AV2330,TRUE,Trigger)</f>
        <v>1.5878365184863984E-2</v>
      </c>
      <c r="AZ2330" s="66">
        <f>_xll.qlIndexFixing($BB$1,AV2330,TRUE,Trigger)</f>
        <v>1.578440539111936E-2</v>
      </c>
      <c r="BA2330" s="188">
        <f t="shared" si="55"/>
        <v>0.9395979374462321</v>
      </c>
    </row>
    <row r="2331" spans="47:53" ht="11.25" customHeight="1" x14ac:dyDescent="0.25">
      <c r="AU2331" s="30" t="s">
        <v>38</v>
      </c>
      <c r="AV2331" s="29">
        <f>_xll.qlInterestRateIndexFixingDate(IborIndex&amp;Tenor,AW2331,Trigger)</f>
        <v>55751</v>
      </c>
      <c r="AW2331" s="29">
        <f>_xll.qlCalendarAdvance(Calendar,AW2330,AU2331,"f",,Trigger)</f>
        <v>55753</v>
      </c>
      <c r="AX2331" s="29">
        <f>_xll.qlInterestRateIndexMaturity(IborIndex&amp;Tenor,AW2331,Trigger)</f>
        <v>55845</v>
      </c>
      <c r="AY2331" s="66">
        <f>_xll.qlIndexFixing($Z$5,AV2331,TRUE,Trigger)</f>
        <v>1.5877608402094488E-2</v>
      </c>
      <c r="AZ2331" s="66">
        <f>_xll.qlIndexFixing($BB$1,AV2331,TRUE,Trigger)</f>
        <v>1.5777526983833005E-2</v>
      </c>
      <c r="BA2331" s="188">
        <f t="shared" si="55"/>
        <v>1.0008141826148287</v>
      </c>
    </row>
    <row r="2332" spans="47:53" ht="11.25" customHeight="1" x14ac:dyDescent="0.25">
      <c r="AU2332" s="30" t="s">
        <v>38</v>
      </c>
      <c r="AV2332" s="29">
        <f>_xll.qlInterestRateIndexFixingDate(IborIndex&amp;Tenor,AW2332,Trigger)</f>
        <v>55758</v>
      </c>
      <c r="AW2332" s="29">
        <f>_xll.qlCalendarAdvance(Calendar,AW2331,AU2332,"f",,Trigger)</f>
        <v>55760</v>
      </c>
      <c r="AX2332" s="29">
        <f>_xll.qlInterestRateIndexMaturity(IborIndex&amp;Tenor,AW2332,Trigger)</f>
        <v>55852</v>
      </c>
      <c r="AY2332" s="66">
        <f>_xll.qlIndexFixing($Z$5,AV2332,TRUE,Trigger)</f>
        <v>1.5877633860735769E-2</v>
      </c>
      <c r="AZ2332" s="66">
        <f>_xll.qlIndexFixing($BB$1,AV2332,TRUE,Trigger)</f>
        <v>1.5770615456017718E-2</v>
      </c>
      <c r="BA2332" s="188">
        <f t="shared" si="55"/>
        <v>1.0701840471805113</v>
      </c>
    </row>
    <row r="2333" spans="47:53" ht="11.25" customHeight="1" x14ac:dyDescent="0.25">
      <c r="AU2333" s="30" t="s">
        <v>38</v>
      </c>
      <c r="AV2333" s="29">
        <f>_xll.qlInterestRateIndexFixingDate(IborIndex&amp;Tenor,AW2333,Trigger)</f>
        <v>55765</v>
      </c>
      <c r="AW2333" s="29">
        <f>_xll.qlCalendarAdvance(Calendar,AW2332,AU2333,"f",,Trigger)</f>
        <v>55767</v>
      </c>
      <c r="AX2333" s="29">
        <f>_xll.qlInterestRateIndexMaturity(IborIndex&amp;Tenor,AW2333,Trigger)</f>
        <v>55858</v>
      </c>
      <c r="AY2333" s="66">
        <f>_xll.qlIndexFixing($Z$5,AV2333,TRUE,Trigger)</f>
        <v>1.587798667699563E-2</v>
      </c>
      <c r="AZ2333" s="66">
        <f>_xll.qlIndexFixing($BB$1,AV2333,TRUE,Trigger)</f>
        <v>1.576382842433284E-2</v>
      </c>
      <c r="BA2333" s="188">
        <f t="shared" si="55"/>
        <v>1.1415825266278961</v>
      </c>
    </row>
    <row r="2334" spans="47:53" ht="11.25" customHeight="1" x14ac:dyDescent="0.25">
      <c r="AU2334" s="30" t="s">
        <v>38</v>
      </c>
      <c r="AV2334" s="29">
        <f>_xll.qlInterestRateIndexFixingDate(IborIndex&amp;Tenor,AW2334,Trigger)</f>
        <v>55772</v>
      </c>
      <c r="AW2334" s="29">
        <f>_xll.qlCalendarAdvance(Calendar,AW2333,AU2334,"f",,Trigger)</f>
        <v>55774</v>
      </c>
      <c r="AX2334" s="29">
        <f>_xll.qlInterestRateIndexMaturity(IborIndex&amp;Tenor,AW2334,Trigger)</f>
        <v>55865</v>
      </c>
      <c r="AY2334" s="66">
        <f>_xll.qlIndexFixing($Z$5,AV2334,TRUE,Trigger)</f>
        <v>1.5878498386733948E-2</v>
      </c>
      <c r="AZ2334" s="66">
        <f>_xll.qlIndexFixing($BB$1,AV2334,TRUE,Trigger)</f>
        <v>1.5756853326459489E-2</v>
      </c>
      <c r="BA2334" s="188">
        <f t="shared" si="55"/>
        <v>1.2164506027445912</v>
      </c>
    </row>
    <row r="2335" spans="47:53" ht="11.25" customHeight="1" x14ac:dyDescent="0.25">
      <c r="AU2335" s="30" t="s">
        <v>38</v>
      </c>
      <c r="AV2335" s="29">
        <f>_xll.qlInterestRateIndexFixingDate(IborIndex&amp;Tenor,AW2335,Trigger)</f>
        <v>55779</v>
      </c>
      <c r="AW2335" s="29">
        <f>_xll.qlCalendarAdvance(Calendar,AW2334,AU2335,"f",,Trigger)</f>
        <v>55781</v>
      </c>
      <c r="AX2335" s="29">
        <f>_xll.qlInterestRateIndexMaturity(IborIndex&amp;Tenor,AW2335,Trigger)</f>
        <v>55872</v>
      </c>
      <c r="AY2335" s="66">
        <f>_xll.qlIndexFixing($Z$5,AV2335,TRUE,Trigger)</f>
        <v>1.5878612038729895E-2</v>
      </c>
      <c r="AZ2335" s="66">
        <f>_xll.qlIndexFixing($BB$1,AV2335,TRUE,Trigger)</f>
        <v>1.5749845109886265E-2</v>
      </c>
      <c r="BA2335" s="188">
        <f t="shared" si="55"/>
        <v>1.2876692884362939</v>
      </c>
    </row>
    <row r="2336" spans="47:53" ht="11.25" customHeight="1" x14ac:dyDescent="0.25">
      <c r="AU2336" s="30" t="s">
        <v>38</v>
      </c>
      <c r="AV2336" s="29">
        <f>_xll.qlInterestRateIndexFixingDate(IborIndex&amp;Tenor,AW2336,Trigger)</f>
        <v>55786</v>
      </c>
      <c r="AW2336" s="29">
        <f>_xll.qlCalendarAdvance(Calendar,AW2335,AU2336,"f",,Trigger)</f>
        <v>55788</v>
      </c>
      <c r="AX2336" s="29">
        <f>_xll.qlInterestRateIndexMaturity(IborIndex&amp;Tenor,AW2336,Trigger)</f>
        <v>55880</v>
      </c>
      <c r="AY2336" s="66">
        <f>_xll.qlIndexFixing($Z$5,AV2336,TRUE,Trigger)</f>
        <v>1.58785786481128E-2</v>
      </c>
      <c r="AZ2336" s="66">
        <f>_xll.qlIndexFixing($BB$1,AV2336,TRUE,Trigger)</f>
        <v>1.5742638142990567E-2</v>
      </c>
      <c r="BA2336" s="188">
        <f t="shared" si="55"/>
        <v>1.359405051222333</v>
      </c>
    </row>
    <row r="2337" spans="47:53" ht="11.25" customHeight="1" x14ac:dyDescent="0.25">
      <c r="AU2337" s="30" t="s">
        <v>38</v>
      </c>
      <c r="AV2337" s="29">
        <f>_xll.qlInterestRateIndexFixingDate(IborIndex&amp;Tenor,AW2337,Trigger)</f>
        <v>55793</v>
      </c>
      <c r="AW2337" s="29">
        <f>_xll.qlCalendarAdvance(Calendar,AW2336,AU2337,"f",,Trigger)</f>
        <v>55795</v>
      </c>
      <c r="AX2337" s="29">
        <f>_xll.qlInterestRateIndexMaturity(IborIndex&amp;Tenor,AW2337,Trigger)</f>
        <v>55887</v>
      </c>
      <c r="AY2337" s="66">
        <f>_xll.qlIndexFixing($Z$5,AV2337,TRUE,Trigger)</f>
        <v>1.5877864981145538E-2</v>
      </c>
      <c r="AZ2337" s="66">
        <f>_xll.qlIndexFixing($BB$1,AV2337,TRUE,Trigger)</f>
        <v>1.5735561015175481E-2</v>
      </c>
      <c r="BA2337" s="188">
        <f t="shared" si="55"/>
        <v>1.423039659700573</v>
      </c>
    </row>
    <row r="2338" spans="47:53" ht="11.25" customHeight="1" x14ac:dyDescent="0.25">
      <c r="AU2338" s="30" t="s">
        <v>38</v>
      </c>
      <c r="AV2338" s="29">
        <f>_xll.qlInterestRateIndexFixingDate(IborIndex&amp;Tenor,AW2338,Trigger)</f>
        <v>55800</v>
      </c>
      <c r="AW2338" s="29">
        <f>_xll.qlCalendarAdvance(Calendar,AW2337,AU2338,"f",,Trigger)</f>
        <v>55802</v>
      </c>
      <c r="AX2338" s="29">
        <f>_xll.qlInterestRateIndexMaturity(IborIndex&amp;Tenor,AW2338,Trigger)</f>
        <v>55894</v>
      </c>
      <c r="AY2338" s="66">
        <f>_xll.qlIndexFixing($Z$5,AV2338,TRUE,Trigger)</f>
        <v>1.5876750717496363E-2</v>
      </c>
      <c r="AZ2338" s="66">
        <f>_xll.qlIndexFixing($BB$1,AV2338,TRUE,Trigger)</f>
        <v>1.5728450767894097E-2</v>
      </c>
      <c r="BA2338" s="188">
        <f t="shared" si="55"/>
        <v>1.4829994960226591</v>
      </c>
    </row>
    <row r="2339" spans="47:53" ht="11.25" customHeight="1" x14ac:dyDescent="0.25">
      <c r="AU2339" s="30" t="s">
        <v>38</v>
      </c>
      <c r="AV2339" s="29">
        <f>_xll.qlInterestRateIndexFixingDate(IborIndex&amp;Tenor,AW2339,Trigger)</f>
        <v>55807</v>
      </c>
      <c r="AW2339" s="29">
        <f>_xll.qlCalendarAdvance(Calendar,AW2338,AU2339,"f",,Trigger)</f>
        <v>55809</v>
      </c>
      <c r="AX2339" s="29">
        <f>_xll.qlInterestRateIndexMaturity(IborIndex&amp;Tenor,AW2339,Trigger)</f>
        <v>55901</v>
      </c>
      <c r="AY2339" s="66">
        <f>_xll.qlIndexFixing($Z$5,AV2339,TRUE,Trigger)</f>
        <v>1.5875235036487835E-2</v>
      </c>
      <c r="AZ2339" s="66">
        <f>_xll.qlIndexFixing($BB$1,AV2339,TRUE,Trigger)</f>
        <v>1.5721307401327139E-2</v>
      </c>
      <c r="BA2339" s="188">
        <f t="shared" si="55"/>
        <v>1.539276351606965</v>
      </c>
    </row>
    <row r="2340" spans="47:53" ht="11.25" customHeight="1" x14ac:dyDescent="0.25">
      <c r="AU2340" s="30" t="s">
        <v>38</v>
      </c>
      <c r="AV2340" s="29">
        <f>_xll.qlInterestRateIndexFixingDate(IborIndex&amp;Tenor,AW2340,Trigger)</f>
        <v>55814</v>
      </c>
      <c r="AW2340" s="29">
        <f>_xll.qlCalendarAdvance(Calendar,AW2339,AU2340,"f",,Trigger)</f>
        <v>55816</v>
      </c>
      <c r="AX2340" s="29">
        <f>_xll.qlInterestRateIndexMaturity(IborIndex&amp;Tenor,AW2340,Trigger)</f>
        <v>55908</v>
      </c>
      <c r="AY2340" s="66">
        <f>_xll.qlIndexFixing($Z$5,AV2340,TRUE,Trigger)</f>
        <v>1.5873317117565029E-2</v>
      </c>
      <c r="AZ2340" s="66">
        <f>_xll.qlIndexFixing($BB$1,AV2340,TRUE,Trigger)</f>
        <v>1.5714130915654458E-2</v>
      </c>
      <c r="BA2340" s="188">
        <f t="shared" si="55"/>
        <v>1.5918620191057027</v>
      </c>
    </row>
    <row r="2341" spans="47:53" ht="11.25" customHeight="1" x14ac:dyDescent="0.25">
      <c r="AU2341" s="30" t="s">
        <v>38</v>
      </c>
      <c r="AV2341" s="29">
        <f>_xll.qlInterestRateIndexFixingDate(IborIndex&amp;Tenor,AW2341,Trigger)</f>
        <v>55821</v>
      </c>
      <c r="AW2341" s="29">
        <f>_xll.qlCalendarAdvance(Calendar,AW2340,AU2341,"f",,Trigger)</f>
        <v>55823</v>
      </c>
      <c r="AX2341" s="29">
        <f>_xll.qlInterestRateIndexMaturity(IborIndex&amp;Tenor,AW2341,Trigger)</f>
        <v>55915</v>
      </c>
      <c r="AY2341" s="66">
        <f>_xll.qlIndexFixing($Z$5,AV2341,TRUE,Trigger)</f>
        <v>1.587099614029552E-2</v>
      </c>
      <c r="AZ2341" s="66">
        <f>_xll.qlIndexFixing($BB$1,AV2341,TRUE,Trigger)</f>
        <v>1.5706921311056787E-2</v>
      </c>
      <c r="BA2341" s="188">
        <f t="shared" si="55"/>
        <v>1.640748292387334</v>
      </c>
    </row>
    <row r="2342" spans="47:53" ht="11.25" customHeight="1" x14ac:dyDescent="0.25">
      <c r="AU2342" s="30" t="s">
        <v>38</v>
      </c>
      <c r="AV2342" s="29">
        <f>_xll.qlInterestRateIndexFixingDate(IborIndex&amp;Tenor,AW2342,Trigger)</f>
        <v>55828</v>
      </c>
      <c r="AW2342" s="29">
        <f>_xll.qlCalendarAdvance(Calendar,AW2341,AU2342,"f",,Trigger)</f>
        <v>55830</v>
      </c>
      <c r="AX2342" s="29">
        <f>_xll.qlInterestRateIndexMaturity(IborIndex&amp;Tenor,AW2342,Trigger)</f>
        <v>55922</v>
      </c>
      <c r="AY2342" s="66">
        <f>_xll.qlIndexFixing($Z$5,AV2342,TRUE,Trigger)</f>
        <v>1.5868271284379835E-2</v>
      </c>
      <c r="AZ2342" s="66">
        <f>_xll.qlIndexFixing($BB$1,AV2342,TRUE,Trigger)</f>
        <v>1.5699678587716585E-2</v>
      </c>
      <c r="BA2342" s="188">
        <f t="shared" si="55"/>
        <v>1.6859269666325005</v>
      </c>
    </row>
    <row r="2343" spans="47:53" ht="11.25" customHeight="1" x14ac:dyDescent="0.25">
      <c r="AU2343" s="30" t="s">
        <v>38</v>
      </c>
      <c r="AV2343" s="29">
        <f>_xll.qlInterestRateIndexFixingDate(IborIndex&amp;Tenor,AW2343,Trigger)</f>
        <v>55835</v>
      </c>
      <c r="AW2343" s="29">
        <f>_xll.qlCalendarAdvance(Calendar,AW2342,AU2343,"f",,Trigger)</f>
        <v>55837</v>
      </c>
      <c r="AX2343" s="29">
        <f>_xll.qlInterestRateIndexMaturity(IborIndex&amp;Tenor,AW2343,Trigger)</f>
        <v>55929</v>
      </c>
      <c r="AY2343" s="66">
        <f>_xll.qlIndexFixing($Z$5,AV2343,TRUE,Trigger)</f>
        <v>1.5865141729638394E-2</v>
      </c>
      <c r="AZ2343" s="66">
        <f>_xll.qlIndexFixing($BB$1,AV2343,TRUE,Trigger)</f>
        <v>1.5692402745820656E-2</v>
      </c>
      <c r="BA2343" s="188">
        <f t="shared" si="55"/>
        <v>1.7273898381773776</v>
      </c>
    </row>
    <row r="2344" spans="47:53" ht="11.25" customHeight="1" x14ac:dyDescent="0.25">
      <c r="AU2344" s="30" t="s">
        <v>38</v>
      </c>
      <c r="AV2344" s="29">
        <f>_xll.qlInterestRateIndexFixingDate(IborIndex&amp;Tenor,AW2344,Trigger)</f>
        <v>55842</v>
      </c>
      <c r="AW2344" s="29">
        <f>_xll.qlCalendarAdvance(Calendar,AW2343,AU2344,"f",,Trigger)</f>
        <v>55844</v>
      </c>
      <c r="AX2344" s="29">
        <f>_xll.qlInterestRateIndexMaturity(IborIndex&amp;Tenor,AW2344,Trigger)</f>
        <v>55936</v>
      </c>
      <c r="AY2344" s="66">
        <f>_xll.qlIndexFixing($Z$5,AV2344,TRUE,Trigger)</f>
        <v>1.586160665602282E-2</v>
      </c>
      <c r="AZ2344" s="66">
        <f>_xll.qlIndexFixing($BB$1,AV2344,TRUE,Trigger)</f>
        <v>1.5685093785547992E-2</v>
      </c>
      <c r="BA2344" s="188">
        <f t="shared" si="55"/>
        <v>1.7651287047482782</v>
      </c>
    </row>
    <row r="2345" spans="47:53" ht="11.25" customHeight="1" x14ac:dyDescent="0.25">
      <c r="AU2345" s="30" t="s">
        <v>38</v>
      </c>
      <c r="AV2345" s="29">
        <f>_xll.qlInterestRateIndexFixingDate(IborIndex&amp;Tenor,AW2345,Trigger)</f>
        <v>55849</v>
      </c>
      <c r="AW2345" s="29">
        <f>_xll.qlCalendarAdvance(Calendar,AW2344,AU2345,"f",,Trigger)</f>
        <v>55851</v>
      </c>
      <c r="AX2345" s="29">
        <f>_xll.qlInterestRateIndexMaturity(IborIndex&amp;Tenor,AW2345,Trigger)</f>
        <v>55943</v>
      </c>
      <c r="AY2345" s="66">
        <f>_xll.qlIndexFixing($Z$5,AV2345,TRUE,Trigger)</f>
        <v>1.585766524361246E-2</v>
      </c>
      <c r="AZ2345" s="66">
        <f>_xll.qlIndexFixing($BB$1,AV2345,TRUE,Trigger)</f>
        <v>1.5677751707086268E-2</v>
      </c>
      <c r="BA2345" s="188">
        <f t="shared" si="55"/>
        <v>1.7991353652619182</v>
      </c>
    </row>
    <row r="2346" spans="47:53" ht="11.25" customHeight="1" x14ac:dyDescent="0.25">
      <c r="AU2346" s="30" t="s">
        <v>38</v>
      </c>
      <c r="AV2346" s="29">
        <f>_xll.qlInterestRateIndexFixingDate(IborIndex&amp;Tenor,AW2346,Trigger)</f>
        <v>55856</v>
      </c>
      <c r="AW2346" s="29">
        <f>_xll.qlCalendarAdvance(Calendar,AW2345,AU2346,"f",,Trigger)</f>
        <v>55858</v>
      </c>
      <c r="AX2346" s="29">
        <f>_xll.qlInterestRateIndexMaturity(IborIndex&amp;Tenor,AW2346,Trigger)</f>
        <v>55948</v>
      </c>
      <c r="AY2346" s="66">
        <f>_xll.qlIndexFixing($Z$5,AV2346,TRUE,Trigger)</f>
        <v>1.5853391861605282E-2</v>
      </c>
      <c r="AZ2346" s="66">
        <f>_xll.qlIndexFixing($BB$1,AV2346,TRUE,Trigger)</f>
        <v>1.5670761115597287E-2</v>
      </c>
      <c r="BA2346" s="188">
        <f t="shared" si="55"/>
        <v>1.8263074600799456</v>
      </c>
    </row>
    <row r="2347" spans="47:53" ht="11.25" customHeight="1" x14ac:dyDescent="0.25">
      <c r="AU2347" s="30" t="s">
        <v>38</v>
      </c>
      <c r="AV2347" s="29">
        <f>_xll.qlInterestRateIndexFixingDate(IborIndex&amp;Tenor,AW2347,Trigger)</f>
        <v>55863</v>
      </c>
      <c r="AW2347" s="29">
        <f>_xll.qlCalendarAdvance(Calendar,AW2346,AU2347,"f",,Trigger)</f>
        <v>55865</v>
      </c>
      <c r="AX2347" s="29">
        <f>_xll.qlInterestRateIndexMaturity(IborIndex&amp;Tenor,AW2347,Trigger)</f>
        <v>55955</v>
      </c>
      <c r="AY2347" s="66">
        <f>_xll.qlIndexFixing($Z$5,AV2347,TRUE,Trigger)</f>
        <v>1.5848694311990208E-2</v>
      </c>
      <c r="AZ2347" s="66">
        <f>_xll.qlIndexFixing($BB$1,AV2347,TRUE,Trigger)</f>
        <v>1.5663358175515008E-2</v>
      </c>
      <c r="BA2347" s="188">
        <f t="shared" si="55"/>
        <v>1.8533613647520042</v>
      </c>
    </row>
    <row r="2348" spans="47:53" ht="11.25" customHeight="1" x14ac:dyDescent="0.25">
      <c r="AU2348" s="30" t="s">
        <v>38</v>
      </c>
      <c r="AV2348" s="29">
        <f>_xll.qlInterestRateIndexFixingDate(IborIndex&amp;Tenor,AW2348,Trigger)</f>
        <v>55870</v>
      </c>
      <c r="AW2348" s="29">
        <f>_xll.qlCalendarAdvance(Calendar,AW2347,AU2348,"f",,Trigger)</f>
        <v>55872</v>
      </c>
      <c r="AX2348" s="29">
        <f>_xll.qlInterestRateIndexMaturity(IborIndex&amp;Tenor,AW2348,Trigger)</f>
        <v>55962</v>
      </c>
      <c r="AY2348" s="66">
        <f>_xll.qlIndexFixing($Z$5,AV2348,TRUE,Trigger)</f>
        <v>1.5843588117425256E-2</v>
      </c>
      <c r="AZ2348" s="66">
        <f>_xll.qlIndexFixing($BB$1,AV2348,TRUE,Trigger)</f>
        <v>1.5655922120347832E-2</v>
      </c>
      <c r="BA2348" s="188">
        <f t="shared" si="55"/>
        <v>1.8766599707742415</v>
      </c>
    </row>
    <row r="2349" spans="47:53" ht="11.25" customHeight="1" x14ac:dyDescent="0.25">
      <c r="AU2349" s="30" t="s">
        <v>38</v>
      </c>
      <c r="AV2349" s="29">
        <f>_xll.qlInterestRateIndexFixingDate(IborIndex&amp;Tenor,AW2349,Trigger)</f>
        <v>55876</v>
      </c>
      <c r="AW2349" s="29">
        <f>_xll.qlCalendarAdvance(Calendar,AW2348,AU2349,"f",,Trigger)</f>
        <v>55880</v>
      </c>
      <c r="AX2349" s="29">
        <f>_xll.qlInterestRateIndexMaturity(IborIndex&amp;Tenor,AW2349,Trigger)</f>
        <v>55970</v>
      </c>
      <c r="AY2349" s="66">
        <f>_xll.qlIndexFixing($Z$5,AV2349,TRUE,Trigger)</f>
        <v>1.5837251033829602E-2</v>
      </c>
      <c r="AZ2349" s="66">
        <f>_xll.qlIndexFixing($BB$1,AV2349,TRUE,Trigger)</f>
        <v>1.564738322273751E-2</v>
      </c>
      <c r="BA2349" s="188">
        <f t="shared" si="55"/>
        <v>1.8986781109209261</v>
      </c>
    </row>
    <row r="2350" spans="47:53" ht="11.25" customHeight="1" x14ac:dyDescent="0.25">
      <c r="AU2350" s="30" t="s">
        <v>38</v>
      </c>
      <c r="AV2350" s="29">
        <f>_xll.qlInterestRateIndexFixingDate(IborIndex&amp;Tenor,AW2350,Trigger)</f>
        <v>55884</v>
      </c>
      <c r="AW2350" s="29">
        <f>_xll.qlCalendarAdvance(Calendar,AW2349,AU2350,"f",,Trigger)</f>
        <v>55887</v>
      </c>
      <c r="AX2350" s="29">
        <f>_xll.qlInterestRateIndexMaturity(IborIndex&amp;Tenor,AW2350,Trigger)</f>
        <v>55977</v>
      </c>
      <c r="AY2350" s="66">
        <f>_xll.qlIndexFixing($Z$5,AV2350,TRUE,Trigger)</f>
        <v>1.5831266412544842E-2</v>
      </c>
      <c r="AZ2350" s="66">
        <f>_xll.qlIndexFixing($BB$1,AV2350,TRUE,Trigger)</f>
        <v>1.5639876207294456E-2</v>
      </c>
      <c r="BA2350" s="188">
        <f t="shared" si="55"/>
        <v>1.9139020525038575</v>
      </c>
    </row>
    <row r="2351" spans="47:53" ht="11.25" customHeight="1" x14ac:dyDescent="0.25">
      <c r="AU2351" s="30" t="s">
        <v>38</v>
      </c>
      <c r="AV2351" s="29">
        <f>_xll.qlInterestRateIndexFixingDate(IborIndex&amp;Tenor,AW2351,Trigger)</f>
        <v>55892</v>
      </c>
      <c r="AW2351" s="29">
        <f>_xll.qlCalendarAdvance(Calendar,AW2350,AU2351,"f",,Trigger)</f>
        <v>55894</v>
      </c>
      <c r="AX2351" s="29">
        <f>_xll.qlInterestRateIndexMaturity(IborIndex&amp;Tenor,AW2351,Trigger)</f>
        <v>55984</v>
      </c>
      <c r="AY2351" s="66">
        <f>_xll.qlIndexFixing($Z$5,AV2351,TRUE,Trigger)</f>
        <v>1.5824870571552907E-2</v>
      </c>
      <c r="AZ2351" s="66">
        <f>_xll.qlIndexFixing($BB$1,AV2351,TRUE,Trigger)</f>
        <v>1.5632336077346487E-2</v>
      </c>
      <c r="BA2351" s="188">
        <f t="shared" si="55"/>
        <v>1.9253449420641999</v>
      </c>
    </row>
    <row r="2352" spans="47:53" ht="11.25" customHeight="1" x14ac:dyDescent="0.25">
      <c r="AU2352" s="30" t="s">
        <v>38</v>
      </c>
      <c r="AV2352" s="29">
        <f>_xll.qlInterestRateIndexFixingDate(IborIndex&amp;Tenor,AW2352,Trigger)</f>
        <v>55899</v>
      </c>
      <c r="AW2352" s="29">
        <f>_xll.qlCalendarAdvance(Calendar,AW2351,AU2352,"f",,Trigger)</f>
        <v>55901</v>
      </c>
      <c r="AX2352" s="29">
        <f>_xll.qlInterestRateIndexMaturity(IborIndex&amp;Tenor,AW2352,Trigger)</f>
        <v>55991</v>
      </c>
      <c r="AY2352" s="66">
        <f>_xll.qlIndexFixing($Z$5,AV2352,TRUE,Trigger)</f>
        <v>1.581806269188224E-2</v>
      </c>
      <c r="AZ2352" s="66">
        <f>_xll.qlIndexFixing($BB$1,AV2352,TRUE,Trigger)</f>
        <v>1.5624762833080119E-2</v>
      </c>
      <c r="BA2352" s="188">
        <f t="shared" si="55"/>
        <v>1.9329985880212064</v>
      </c>
    </row>
    <row r="2353" spans="47:53" ht="11.25" customHeight="1" x14ac:dyDescent="0.25">
      <c r="AU2353" s="30" t="s">
        <v>38</v>
      </c>
      <c r="AV2353" s="29">
        <f>_xll.qlInterestRateIndexFixingDate(IborIndex&amp;Tenor,AW2353,Trigger)</f>
        <v>55906</v>
      </c>
      <c r="AW2353" s="29">
        <f>_xll.qlCalendarAdvance(Calendar,AW2352,AU2353,"f",,Trigger)</f>
        <v>55908</v>
      </c>
      <c r="AX2353" s="29">
        <f>_xll.qlInterestRateIndexMaturity(IborIndex&amp;Tenor,AW2353,Trigger)</f>
        <v>55998</v>
      </c>
      <c r="AY2353" s="66">
        <f>_xll.qlIndexFixing($Z$5,AV2353,TRUE,Trigger)</f>
        <v>1.5810841954693622E-2</v>
      </c>
      <c r="AZ2353" s="66">
        <f>_xll.qlIndexFixing($BB$1,AV2353,TRUE,Trigger)</f>
        <v>1.5617156474684535E-2</v>
      </c>
      <c r="BA2353" s="188">
        <f t="shared" si="55"/>
        <v>1.9368548000908703</v>
      </c>
    </row>
    <row r="2354" spans="47:53" ht="11.25" customHeight="1" x14ac:dyDescent="0.25">
      <c r="AU2354" s="30" t="s">
        <v>38</v>
      </c>
      <c r="AV2354" s="29">
        <f>_xll.qlInterestRateIndexFixingDate(IborIndex&amp;Tenor,AW2354,Trigger)</f>
        <v>55913</v>
      </c>
      <c r="AW2354" s="29">
        <f>_xll.qlCalendarAdvance(Calendar,AW2353,AU2354,"f",,Trigger)</f>
        <v>55915</v>
      </c>
      <c r="AX2354" s="29">
        <f>_xll.qlInterestRateIndexMaturity(IborIndex&amp;Tenor,AW2354,Trigger)</f>
        <v>56004</v>
      </c>
      <c r="AY2354" s="66">
        <f>_xll.qlIndexFixing($Z$5,AV2354,TRUE,Trigger)</f>
        <v>1.5803483247556677E-2</v>
      </c>
      <c r="AZ2354" s="66">
        <f>_xll.qlIndexFixing($BB$1,AV2354,TRUE,Trigger)</f>
        <v>1.560973082741646E-2</v>
      </c>
      <c r="BA2354" s="188">
        <f t="shared" si="55"/>
        <v>1.9375242014021619</v>
      </c>
    </row>
    <row r="2355" spans="47:53" ht="11.25" customHeight="1" x14ac:dyDescent="0.25">
      <c r="AU2355" s="30" t="s">
        <v>38</v>
      </c>
      <c r="AV2355" s="29">
        <f>_xll.qlInterestRateIndexFixingDate(IborIndex&amp;Tenor,AW2355,Trigger)</f>
        <v>55920</v>
      </c>
      <c r="AW2355" s="29">
        <f>_xll.qlCalendarAdvance(Calendar,AW2354,AU2355,"f",,Trigger)</f>
        <v>55922</v>
      </c>
      <c r="AX2355" s="29">
        <f>_xll.qlInterestRateIndexMaturity(IborIndex&amp;Tenor,AW2355,Trigger)</f>
        <v>56011</v>
      </c>
      <c r="AY2355" s="66">
        <f>_xll.qlIndexFixing($Z$5,AV2355,TRUE,Trigger)</f>
        <v>1.5795464449340681E-2</v>
      </c>
      <c r="AZ2355" s="66">
        <f>_xll.qlIndexFixing($BB$1,AV2355,TRUE,Trigger)</f>
        <v>1.5602060938434551E-2</v>
      </c>
      <c r="BA2355" s="188">
        <f t="shared" si="55"/>
        <v>1.9340351090612988</v>
      </c>
    </row>
    <row r="2356" spans="47:53" ht="11.25" customHeight="1" x14ac:dyDescent="0.25">
      <c r="AU2356" s="30" t="s">
        <v>38</v>
      </c>
      <c r="AV2356" s="29">
        <f>_xll.qlInterestRateIndexFixingDate(IborIndex&amp;Tenor,AW2356,Trigger)</f>
        <v>55927</v>
      </c>
      <c r="AW2356" s="29">
        <f>_xll.qlCalendarAdvance(Calendar,AW2355,AU2356,"f",,Trigger)</f>
        <v>55929</v>
      </c>
      <c r="AX2356" s="29">
        <f>_xll.qlInterestRateIndexMaturity(IborIndex&amp;Tenor,AW2356,Trigger)</f>
        <v>56018</v>
      </c>
      <c r="AY2356" s="66">
        <f>_xll.qlIndexFixing($Z$5,AV2356,TRUE,Trigger)</f>
        <v>1.5787030414339501E-2</v>
      </c>
      <c r="AZ2356" s="66">
        <f>_xll.qlIndexFixing($BB$1,AV2356,TRUE,Trigger)</f>
        <v>1.5594357937140648E-2</v>
      </c>
      <c r="BA2356" s="188">
        <f t="shared" si="55"/>
        <v>1.9267247719885299</v>
      </c>
    </row>
    <row r="2357" spans="47:53" ht="11.25" customHeight="1" x14ac:dyDescent="0.25">
      <c r="AU2357" s="30" t="s">
        <v>38</v>
      </c>
      <c r="AV2357" s="29">
        <f>_xll.qlInterestRateIndexFixingDate(IborIndex&amp;Tenor,AW2357,Trigger)</f>
        <v>55934</v>
      </c>
      <c r="AW2357" s="29">
        <f>_xll.qlCalendarAdvance(Calendar,AW2356,AU2357,"f",,Trigger)</f>
        <v>55936</v>
      </c>
      <c r="AX2357" s="29">
        <f>_xll.qlInterestRateIndexMaturity(IborIndex&amp;Tenor,AW2357,Trigger)</f>
        <v>56025</v>
      </c>
      <c r="AY2357" s="66">
        <f>_xll.qlIndexFixing($Z$5,AV2357,TRUE,Trigger)</f>
        <v>1.5778180324248617E-2</v>
      </c>
      <c r="AZ2357" s="66">
        <f>_xll.qlIndexFixing($BB$1,AV2357,TRUE,Trigger)</f>
        <v>1.5586621823729652E-2</v>
      </c>
      <c r="BA2357" s="188">
        <f t="shared" si="55"/>
        <v>1.9155850051896448</v>
      </c>
    </row>
    <row r="2358" spans="47:53" ht="11.25" customHeight="1" x14ac:dyDescent="0.25">
      <c r="AU2358" s="30" t="s">
        <v>38</v>
      </c>
      <c r="AV2358" s="29">
        <f>_xll.qlInterestRateIndexFixingDate(IborIndex&amp;Tenor,AW2358,Trigger)</f>
        <v>55941</v>
      </c>
      <c r="AW2358" s="29">
        <f>_xll.qlCalendarAdvance(Calendar,AW2357,AU2358,"f",,Trigger)</f>
        <v>55943</v>
      </c>
      <c r="AX2358" s="29">
        <f>_xll.qlInterestRateIndexMaturity(IborIndex&amp;Tenor,AW2358,Trigger)</f>
        <v>56034</v>
      </c>
      <c r="AY2358" s="66">
        <f>_xll.qlIndexFixing($Z$5,AV2358,TRUE,Trigger)</f>
        <v>1.5768117236295991E-2</v>
      </c>
      <c r="AZ2358" s="66">
        <f>_xll.qlIndexFixing($BB$1,AV2358,TRUE,Trigger)</f>
        <v>1.5578403092269112E-2</v>
      </c>
      <c r="BA2358" s="188">
        <f t="shared" si="55"/>
        <v>1.8971414402687952</v>
      </c>
    </row>
    <row r="2359" spans="47:53" ht="11.25" customHeight="1" x14ac:dyDescent="0.25">
      <c r="AU2359" s="30" t="s">
        <v>38</v>
      </c>
      <c r="AV2359" s="29">
        <f>_xll.qlInterestRateIndexFixingDate(IborIndex&amp;Tenor,AW2359,Trigger)</f>
        <v>55948</v>
      </c>
      <c r="AW2359" s="29">
        <f>_xll.qlCalendarAdvance(Calendar,AW2358,AU2359,"f",,Trigger)</f>
        <v>55950</v>
      </c>
      <c r="AX2359" s="29">
        <f>_xll.qlInterestRateIndexMaturity(IborIndex&amp;Tenor,AW2359,Trigger)</f>
        <v>56044</v>
      </c>
      <c r="AY2359" s="66">
        <f>_xll.qlIndexFixing($Z$5,AV2359,TRUE,Trigger)</f>
        <v>1.5757064363464277E-2</v>
      </c>
      <c r="AZ2359" s="66">
        <f>_xll.qlIndexFixing($BB$1,AV2359,TRUE,Trigger)</f>
        <v>1.5569911002611177E-2</v>
      </c>
      <c r="BA2359" s="188">
        <f t="shared" si="55"/>
        <v>1.8715336085309979</v>
      </c>
    </row>
    <row r="2360" spans="47:53" ht="11.25" customHeight="1" x14ac:dyDescent="0.25">
      <c r="AU2360" s="30" t="s">
        <v>38</v>
      </c>
      <c r="AV2360" s="29">
        <f>_xll.qlInterestRateIndexFixingDate(IborIndex&amp;Tenor,AW2360,Trigger)</f>
        <v>55955</v>
      </c>
      <c r="AW2360" s="29">
        <f>_xll.qlCalendarAdvance(Calendar,AW2359,AU2360,"f",,Trigger)</f>
        <v>55957</v>
      </c>
      <c r="AX2360" s="29">
        <f>_xll.qlInterestRateIndexMaturity(IborIndex&amp;Tenor,AW2360,Trigger)</f>
        <v>56051</v>
      </c>
      <c r="AY2360" s="66">
        <f>_xll.qlIndexFixing($Z$5,AV2360,TRUE,Trigger)</f>
        <v>1.574680865712904E-2</v>
      </c>
      <c r="AZ2360" s="66">
        <f>_xll.qlIndexFixing($BB$1,AV2360,TRUE,Trigger)</f>
        <v>1.5562062035243211E-2</v>
      </c>
      <c r="BA2360" s="188">
        <f t="shared" si="55"/>
        <v>1.8474662188582882</v>
      </c>
    </row>
    <row r="2361" spans="47:53" ht="11.25" customHeight="1" x14ac:dyDescent="0.25">
      <c r="AU2361" s="30" t="s">
        <v>38</v>
      </c>
      <c r="AV2361" s="29">
        <f>_xll.qlInterestRateIndexFixingDate(IborIndex&amp;Tenor,AW2361,Trigger)</f>
        <v>55962</v>
      </c>
      <c r="AW2361" s="29">
        <f>_xll.qlCalendarAdvance(Calendar,AW2360,AU2361,"f",,Trigger)</f>
        <v>55964</v>
      </c>
      <c r="AX2361" s="29">
        <f>_xll.qlInterestRateIndexMaturity(IborIndex&amp;Tenor,AW2361,Trigger)</f>
        <v>56058</v>
      </c>
      <c r="AY2361" s="66">
        <f>_xll.qlIndexFixing($Z$5,AV2361,TRUE,Trigger)</f>
        <v>1.573613324178073E-2</v>
      </c>
      <c r="AZ2361" s="66">
        <f>_xll.qlIndexFixing($BB$1,AV2361,TRUE,Trigger)</f>
        <v>1.555417995030103E-2</v>
      </c>
      <c r="BA2361" s="188">
        <f t="shared" si="55"/>
        <v>1.8195329147970007</v>
      </c>
    </row>
    <row r="2362" spans="47:53" ht="11.25" customHeight="1" x14ac:dyDescent="0.25">
      <c r="AU2362" s="30" t="s">
        <v>38</v>
      </c>
      <c r="AV2362" s="29">
        <f>_xll.qlInterestRateIndexFixingDate(IborIndex&amp;Tenor,AW2362,Trigger)</f>
        <v>55969</v>
      </c>
      <c r="AW2362" s="29">
        <f>_xll.qlCalendarAdvance(Calendar,AW2361,AU2362,"f",,Trigger)</f>
        <v>55971</v>
      </c>
      <c r="AX2362" s="29">
        <f>_xll.qlInterestRateIndexMaturity(IborIndex&amp;Tenor,AW2362,Trigger)</f>
        <v>56065</v>
      </c>
      <c r="AY2362" s="66">
        <f>_xll.qlIndexFixing($Z$5,AV2362,TRUE,Trigger)</f>
        <v>1.57250372998512E-2</v>
      </c>
      <c r="AZ2362" s="66">
        <f>_xll.qlIndexFixing($BB$1,AV2362,TRUE,Trigger)</f>
        <v>1.5546264747986174E-2</v>
      </c>
      <c r="BA2362" s="188">
        <f t="shared" si="55"/>
        <v>1.7877255186502654</v>
      </c>
    </row>
    <row r="2363" spans="47:53" ht="11.25" customHeight="1" x14ac:dyDescent="0.25">
      <c r="AU2363" s="30" t="s">
        <v>38</v>
      </c>
      <c r="AV2363" s="29">
        <f>_xll.qlInterestRateIndexFixingDate(IborIndex&amp;Tenor,AW2363,Trigger)</f>
        <v>55976</v>
      </c>
      <c r="AW2363" s="29">
        <f>_xll.qlCalendarAdvance(Calendar,AW2362,AU2363,"f",,Trigger)</f>
        <v>55982</v>
      </c>
      <c r="AX2363" s="29">
        <f>_xll.qlInterestRateIndexMaturity(IborIndex&amp;Tenor,AW2363,Trigger)</f>
        <v>56073</v>
      </c>
      <c r="AY2363" s="66">
        <f>_xll.qlIndexFixing($Z$5,AV2363,TRUE,Trigger)</f>
        <v>1.5708476982184853E-2</v>
      </c>
      <c r="AZ2363" s="66">
        <f>_xll.qlIndexFixing($BB$1,AV2363,TRUE,Trigger)</f>
        <v>1.5534481123973754E-2</v>
      </c>
      <c r="BA2363" s="188">
        <f t="shared" si="55"/>
        <v>1.7399585821109911</v>
      </c>
    </row>
    <row r="2364" spans="47:53" ht="11.25" customHeight="1" x14ac:dyDescent="0.25">
      <c r="AU2364" s="30" t="s">
        <v>38</v>
      </c>
      <c r="AV2364" s="29">
        <f>_xll.qlInterestRateIndexFixingDate(IborIndex&amp;Tenor,AW2364,Trigger)</f>
        <v>55985</v>
      </c>
      <c r="AW2364" s="29">
        <f>_xll.qlCalendarAdvance(Calendar,AW2363,AU2364,"f",,Trigger)</f>
        <v>55989</v>
      </c>
      <c r="AX2364" s="29">
        <f>_xll.qlInterestRateIndexMaturity(IborIndex&amp;Tenor,AW2364,Trigger)</f>
        <v>56080</v>
      </c>
      <c r="AY2364" s="66">
        <f>_xll.qlIndexFixing($Z$5,AV2364,TRUE,Trigger)</f>
        <v>1.5696388530728311E-2</v>
      </c>
      <c r="AZ2364" s="66">
        <f>_xll.qlIndexFixing($BB$1,AV2364,TRUE,Trigger)</f>
        <v>1.5526488892461551E-2</v>
      </c>
      <c r="BA2364" s="188">
        <f t="shared" si="55"/>
        <v>1.6989963826676002</v>
      </c>
    </row>
    <row r="2365" spans="47:53" ht="11.25" customHeight="1" x14ac:dyDescent="0.25">
      <c r="AU2365" s="30" t="s">
        <v>38</v>
      </c>
      <c r="AV2365" s="29">
        <f>_xll.qlInterestRateIndexFixingDate(IborIndex&amp;Tenor,AW2365,Trigger)</f>
        <v>55992</v>
      </c>
      <c r="AW2365" s="29">
        <f>_xll.qlCalendarAdvance(Calendar,AW2364,AU2365,"f",,Trigger)</f>
        <v>55996</v>
      </c>
      <c r="AX2365" s="29">
        <f>_xll.qlInterestRateIndexMaturity(IborIndex&amp;Tenor,AW2365,Trigger)</f>
        <v>56087</v>
      </c>
      <c r="AY2365" s="66">
        <f>_xll.qlIndexFixing($Z$5,AV2365,TRUE,Trigger)</f>
        <v>1.5683876863068588E-2</v>
      </c>
      <c r="AZ2365" s="66">
        <f>_xll.qlIndexFixing($BB$1,AV2365,TRUE,Trigger)</f>
        <v>1.5518463548013657E-2</v>
      </c>
      <c r="BA2365" s="188">
        <f t="shared" si="55"/>
        <v>1.6541331505493146</v>
      </c>
    </row>
    <row r="2366" spans="47:53" ht="11.25" customHeight="1" x14ac:dyDescent="0.25">
      <c r="AU2366" s="31" t="s">
        <v>38</v>
      </c>
      <c r="AV2366" s="32">
        <f>_xll.qlInterestRateIndexFixingDate(IborIndex&amp;Tenor,AW2366,Trigger)</f>
        <v>55999</v>
      </c>
      <c r="AW2366" s="32">
        <f>_xll.qlCalendarAdvance(Calendar,AW2365,AU2366,"f",,Trigger)</f>
        <v>56003</v>
      </c>
      <c r="AX2366" s="32">
        <f>_xll.qlInterestRateIndexMaturity(IborIndex&amp;Tenor,AW2366,Trigger)</f>
        <v>56094</v>
      </c>
      <c r="AY2366" s="68">
        <f>_xll.qlIndexFixing($Z$5,AV2366,TRUE,Trigger)</f>
        <v>1.5670941162260931E-2</v>
      </c>
      <c r="AZ2366" s="68">
        <f>_xll.qlIndexFixing($BB$1,AV2366,TRUE,Trigger)</f>
        <v>1.5510405090827717E-2</v>
      </c>
      <c r="BA2366" s="192">
        <f t="shared" si="55"/>
        <v>1.6053607143321456</v>
      </c>
    </row>
    <row r="2367" spans="47:53" ht="11.25" customHeight="1" x14ac:dyDescent="0.25">
      <c r="AZ2367" s="85"/>
    </row>
    <row r="2368" spans="47:53" ht="11.25" customHeight="1" x14ac:dyDescent="0.25">
      <c r="AZ2368" s="85"/>
    </row>
    <row r="2369" spans="52:52" ht="11.25" customHeight="1" x14ac:dyDescent="0.25">
      <c r="AZ2369" s="85"/>
    </row>
    <row r="2370" spans="52:52" ht="11.25" customHeight="1" x14ac:dyDescent="0.25">
      <c r="AZ2370" s="85"/>
    </row>
    <row r="2371" spans="52:52" ht="11.25" customHeight="1" x14ac:dyDescent="0.25">
      <c r="AZ2371" s="85"/>
    </row>
    <row r="2372" spans="52:52" ht="11.25" customHeight="1" x14ac:dyDescent="0.25">
      <c r="AZ2372" s="85"/>
    </row>
    <row r="2373" spans="52:52" ht="11.25" customHeight="1" x14ac:dyDescent="0.25">
      <c r="AZ2373" s="85"/>
    </row>
    <row r="2374" spans="52:52" ht="11.25" customHeight="1" x14ac:dyDescent="0.25">
      <c r="AZ2374" s="85"/>
    </row>
    <row r="2375" spans="52:52" ht="11.25" customHeight="1" x14ac:dyDescent="0.25">
      <c r="AZ2375" s="85"/>
    </row>
    <row r="2376" spans="52:52" ht="11.25" customHeight="1" x14ac:dyDescent="0.25">
      <c r="AZ2376" s="85"/>
    </row>
    <row r="2377" spans="52:52" ht="11.25" customHeight="1" x14ac:dyDescent="0.25">
      <c r="AZ2377" s="85"/>
    </row>
    <row r="2378" spans="52:52" ht="11.25" customHeight="1" x14ac:dyDescent="0.25">
      <c r="AZ2378" s="85"/>
    </row>
    <row r="2379" spans="52:52" ht="11.25" customHeight="1" x14ac:dyDescent="0.25">
      <c r="AZ2379" s="85"/>
    </row>
    <row r="2380" spans="52:52" ht="11.25" customHeight="1" x14ac:dyDescent="0.25">
      <c r="AZ2380" s="85"/>
    </row>
    <row r="2381" spans="52:52" ht="11.25" customHeight="1" x14ac:dyDescent="0.25">
      <c r="AZ2381" s="85"/>
    </row>
    <row r="2382" spans="52:52" ht="11.25" customHeight="1" x14ac:dyDescent="0.25">
      <c r="AZ2382" s="85"/>
    </row>
    <row r="2383" spans="52:52" ht="11.25" customHeight="1" x14ac:dyDescent="0.25">
      <c r="AZ2383" s="85"/>
    </row>
    <row r="2384" spans="52:52" ht="11.25" customHeight="1" x14ac:dyDescent="0.25">
      <c r="AZ2384" s="85"/>
    </row>
    <row r="2385" spans="52:52" x14ac:dyDescent="0.25">
      <c r="AZ2385" s="85"/>
    </row>
    <row r="2386" spans="52:52" x14ac:dyDescent="0.25">
      <c r="AZ2386" s="85"/>
    </row>
    <row r="2387" spans="52:52" x14ac:dyDescent="0.25">
      <c r="AZ2387" s="85"/>
    </row>
    <row r="2388" spans="52:52" x14ac:dyDescent="0.25">
      <c r="AZ2388" s="85"/>
    </row>
    <row r="2389" spans="52:52" x14ac:dyDescent="0.25">
      <c r="AZ2389" s="85"/>
    </row>
    <row r="2390" spans="52:52" x14ac:dyDescent="0.25">
      <c r="AZ2390" s="85"/>
    </row>
    <row r="2391" spans="52:52" x14ac:dyDescent="0.25">
      <c r="AZ2391" s="85"/>
    </row>
    <row r="2392" spans="52:52" x14ac:dyDescent="0.25">
      <c r="AZ2392" s="85"/>
    </row>
    <row r="2393" spans="52:52" x14ac:dyDescent="0.25">
      <c r="AZ2393" s="85"/>
    </row>
    <row r="2394" spans="52:52" x14ac:dyDescent="0.25">
      <c r="AZ2394" s="85"/>
    </row>
    <row r="2395" spans="52:52" x14ac:dyDescent="0.25">
      <c r="AZ2395" s="85"/>
    </row>
    <row r="2396" spans="52:52" x14ac:dyDescent="0.25">
      <c r="AZ2396" s="85"/>
    </row>
    <row r="2397" spans="52:52" x14ac:dyDescent="0.25">
      <c r="AZ2397" s="85"/>
    </row>
    <row r="2398" spans="52:52" x14ac:dyDescent="0.25">
      <c r="AZ2398" s="85"/>
    </row>
    <row r="2399" spans="52:52" x14ac:dyDescent="0.25">
      <c r="AZ2399" s="85"/>
    </row>
    <row r="2400" spans="52:52" x14ac:dyDescent="0.25">
      <c r="AZ2400" s="85"/>
    </row>
    <row r="2401" spans="52:52" x14ac:dyDescent="0.25">
      <c r="AZ2401" s="85"/>
    </row>
    <row r="2402" spans="52:52" x14ac:dyDescent="0.25">
      <c r="AZ2402" s="85"/>
    </row>
    <row r="2403" spans="52:52" x14ac:dyDescent="0.25">
      <c r="AZ2403" s="85"/>
    </row>
    <row r="2404" spans="52:52" x14ac:dyDescent="0.25">
      <c r="AZ2404" s="85"/>
    </row>
    <row r="2405" spans="52:52" x14ac:dyDescent="0.25">
      <c r="AZ2405" s="85"/>
    </row>
    <row r="2406" spans="52:52" x14ac:dyDescent="0.25">
      <c r="AZ2406" s="85"/>
    </row>
    <row r="2407" spans="52:52" x14ac:dyDescent="0.25">
      <c r="AZ2407" s="85"/>
    </row>
    <row r="2408" spans="52:52" x14ac:dyDescent="0.25">
      <c r="AZ2408" s="85"/>
    </row>
    <row r="2409" spans="52:52" x14ac:dyDescent="0.25">
      <c r="AZ2409" s="85"/>
    </row>
    <row r="2410" spans="52:52" x14ac:dyDescent="0.25">
      <c r="AZ2410" s="85"/>
    </row>
    <row r="2411" spans="52:52" x14ac:dyDescent="0.25">
      <c r="AZ2411" s="85"/>
    </row>
    <row r="2412" spans="52:52" x14ac:dyDescent="0.25">
      <c r="AZ2412" s="85"/>
    </row>
    <row r="2413" spans="52:52" x14ac:dyDescent="0.25">
      <c r="AZ2413" s="85"/>
    </row>
    <row r="2414" spans="52:52" x14ac:dyDescent="0.25">
      <c r="AZ2414" s="85"/>
    </row>
    <row r="2415" spans="52:52" x14ac:dyDescent="0.25">
      <c r="AZ2415" s="85"/>
    </row>
    <row r="2416" spans="52:52" x14ac:dyDescent="0.25">
      <c r="AZ2416" s="85"/>
    </row>
    <row r="2417" spans="52:52" x14ac:dyDescent="0.25">
      <c r="AZ2417" s="85"/>
    </row>
    <row r="2418" spans="52:52" x14ac:dyDescent="0.25">
      <c r="AZ2418" s="85"/>
    </row>
    <row r="2419" spans="52:52" x14ac:dyDescent="0.25">
      <c r="AZ2419" s="85"/>
    </row>
    <row r="2420" spans="52:52" x14ac:dyDescent="0.25">
      <c r="AZ2420" s="85"/>
    </row>
    <row r="2421" spans="52:52" x14ac:dyDescent="0.25">
      <c r="AZ2421" s="85"/>
    </row>
    <row r="2422" spans="52:52" x14ac:dyDescent="0.25">
      <c r="AZ2422" s="85"/>
    </row>
    <row r="2423" spans="52:52" x14ac:dyDescent="0.25">
      <c r="AZ2423" s="85"/>
    </row>
    <row r="2424" spans="52:52" x14ac:dyDescent="0.25">
      <c r="AZ2424" s="85"/>
    </row>
    <row r="2425" spans="52:52" x14ac:dyDescent="0.25">
      <c r="AZ2425" s="85"/>
    </row>
    <row r="2426" spans="52:52" x14ac:dyDescent="0.25">
      <c r="AZ2426" s="85"/>
    </row>
    <row r="2427" spans="52:52" x14ac:dyDescent="0.25">
      <c r="AZ2427" s="85"/>
    </row>
    <row r="2428" spans="52:52" x14ac:dyDescent="0.25">
      <c r="AZ2428" s="85"/>
    </row>
    <row r="2429" spans="52:52" x14ac:dyDescent="0.25">
      <c r="AZ2429" s="85"/>
    </row>
    <row r="2430" spans="52:52" x14ac:dyDescent="0.25">
      <c r="AZ2430" s="85"/>
    </row>
    <row r="2431" spans="52:52" x14ac:dyDescent="0.25">
      <c r="AZ2431" s="85"/>
    </row>
    <row r="2432" spans="52:52" x14ac:dyDescent="0.25">
      <c r="AZ2432" s="85"/>
    </row>
    <row r="2433" spans="52:52" x14ac:dyDescent="0.25">
      <c r="AZ2433" s="85"/>
    </row>
    <row r="2434" spans="52:52" x14ac:dyDescent="0.25">
      <c r="AZ2434" s="85"/>
    </row>
    <row r="2435" spans="52:52" x14ac:dyDescent="0.25">
      <c r="AZ2435" s="85"/>
    </row>
    <row r="2436" spans="52:52" x14ac:dyDescent="0.25">
      <c r="AZ2436" s="85"/>
    </row>
    <row r="2437" spans="52:52" x14ac:dyDescent="0.25">
      <c r="AZ2437" s="85"/>
    </row>
    <row r="2438" spans="52:52" x14ac:dyDescent="0.25">
      <c r="AZ2438" s="85"/>
    </row>
    <row r="2439" spans="52:52" x14ac:dyDescent="0.25">
      <c r="AZ2439" s="85"/>
    </row>
    <row r="2440" spans="52:52" x14ac:dyDescent="0.25">
      <c r="AZ2440" s="85"/>
    </row>
    <row r="2441" spans="52:52" x14ac:dyDescent="0.25">
      <c r="AZ2441" s="85"/>
    </row>
    <row r="2442" spans="52:52" x14ac:dyDescent="0.25">
      <c r="AZ2442" s="85"/>
    </row>
    <row r="2443" spans="52:52" x14ac:dyDescent="0.25">
      <c r="AZ2443" s="85"/>
    </row>
    <row r="2444" spans="52:52" x14ac:dyDescent="0.25">
      <c r="AZ2444" s="85"/>
    </row>
    <row r="2445" spans="52:52" x14ac:dyDescent="0.25">
      <c r="AZ2445" s="85"/>
    </row>
    <row r="2446" spans="52:52" x14ac:dyDescent="0.25">
      <c r="AZ2446" s="85"/>
    </row>
    <row r="2447" spans="52:52" x14ac:dyDescent="0.25">
      <c r="AZ2447" s="85"/>
    </row>
    <row r="2448" spans="52:52" x14ac:dyDescent="0.25">
      <c r="AZ2448" s="85"/>
    </row>
    <row r="2449" spans="52:52" x14ac:dyDescent="0.25">
      <c r="AZ2449" s="85"/>
    </row>
    <row r="2450" spans="52:52" x14ac:dyDescent="0.25">
      <c r="AZ2450" s="85"/>
    </row>
    <row r="2451" spans="52:52" x14ac:dyDescent="0.25">
      <c r="AZ2451" s="85"/>
    </row>
    <row r="2452" spans="52:52" x14ac:dyDescent="0.25">
      <c r="AZ2452" s="85"/>
    </row>
    <row r="2453" spans="52:52" x14ac:dyDescent="0.25">
      <c r="AZ2453" s="85"/>
    </row>
    <row r="2454" spans="52:52" x14ac:dyDescent="0.25">
      <c r="AZ2454" s="85"/>
    </row>
    <row r="2455" spans="52:52" x14ac:dyDescent="0.25">
      <c r="AZ2455" s="85"/>
    </row>
    <row r="2456" spans="52:52" x14ac:dyDescent="0.25">
      <c r="AZ2456" s="85"/>
    </row>
    <row r="2457" spans="52:52" x14ac:dyDescent="0.25">
      <c r="AZ2457" s="85"/>
    </row>
    <row r="2458" spans="52:52" x14ac:dyDescent="0.25">
      <c r="AZ2458" s="85"/>
    </row>
    <row r="2459" spans="52:52" x14ac:dyDescent="0.25">
      <c r="AZ2459" s="85"/>
    </row>
    <row r="2460" spans="52:52" x14ac:dyDescent="0.25">
      <c r="AZ2460" s="85"/>
    </row>
    <row r="2461" spans="52:52" x14ac:dyDescent="0.25">
      <c r="AZ2461" s="85"/>
    </row>
    <row r="2462" spans="52:52" x14ac:dyDescent="0.25">
      <c r="AZ2462" s="85"/>
    </row>
    <row r="2463" spans="52:52" x14ac:dyDescent="0.25">
      <c r="AZ2463" s="85"/>
    </row>
    <row r="2464" spans="52:52" x14ac:dyDescent="0.25">
      <c r="AZ2464" s="85"/>
    </row>
    <row r="2465" spans="52:52" x14ac:dyDescent="0.25">
      <c r="AZ2465" s="85"/>
    </row>
    <row r="2466" spans="52:52" x14ac:dyDescent="0.25">
      <c r="AZ2466" s="85"/>
    </row>
    <row r="2467" spans="52:52" x14ac:dyDescent="0.25">
      <c r="AZ2467" s="85"/>
    </row>
    <row r="2468" spans="52:52" x14ac:dyDescent="0.25">
      <c r="AZ2468" s="85"/>
    </row>
    <row r="2469" spans="52:52" x14ac:dyDescent="0.25">
      <c r="AZ2469" s="85"/>
    </row>
    <row r="2470" spans="52:52" x14ac:dyDescent="0.25">
      <c r="AZ2470" s="85"/>
    </row>
    <row r="2471" spans="52:52" x14ac:dyDescent="0.25">
      <c r="AZ2471" s="85"/>
    </row>
    <row r="2472" spans="52:52" x14ac:dyDescent="0.25">
      <c r="AZ2472" s="85"/>
    </row>
    <row r="2473" spans="52:52" x14ac:dyDescent="0.25">
      <c r="AZ2473" s="85"/>
    </row>
    <row r="2474" spans="52:52" x14ac:dyDescent="0.25">
      <c r="AZ2474" s="85"/>
    </row>
    <row r="2475" spans="52:52" x14ac:dyDescent="0.25">
      <c r="AZ2475" s="85"/>
    </row>
    <row r="2476" spans="52:52" x14ac:dyDescent="0.25">
      <c r="AZ2476" s="85"/>
    </row>
    <row r="2477" spans="52:52" x14ac:dyDescent="0.25">
      <c r="AZ2477" s="85"/>
    </row>
    <row r="2478" spans="52:52" x14ac:dyDescent="0.25">
      <c r="AZ2478" s="85"/>
    </row>
    <row r="2479" spans="52:52" x14ac:dyDescent="0.25">
      <c r="AZ2479" s="85"/>
    </row>
    <row r="2480" spans="52:52" x14ac:dyDescent="0.25">
      <c r="AZ2480" s="85"/>
    </row>
    <row r="2481" spans="52:52" x14ac:dyDescent="0.25">
      <c r="AZ2481" s="85"/>
    </row>
    <row r="2482" spans="52:52" x14ac:dyDescent="0.25">
      <c r="AZ2482" s="85"/>
    </row>
    <row r="2483" spans="52:52" x14ac:dyDescent="0.25">
      <c r="AZ2483" s="85"/>
    </row>
    <row r="2484" spans="52:52" x14ac:dyDescent="0.25">
      <c r="AZ2484" s="85"/>
    </row>
    <row r="2485" spans="52:52" x14ac:dyDescent="0.25">
      <c r="AZ2485" s="85"/>
    </row>
    <row r="2486" spans="52:52" x14ac:dyDescent="0.25">
      <c r="AZ2486" s="85"/>
    </row>
    <row r="2487" spans="52:52" x14ac:dyDescent="0.25">
      <c r="AZ2487" s="85"/>
    </row>
    <row r="2488" spans="52:52" x14ac:dyDescent="0.25">
      <c r="AZ2488" s="85"/>
    </row>
    <row r="2489" spans="52:52" x14ac:dyDescent="0.25">
      <c r="AZ2489" s="85"/>
    </row>
    <row r="2490" spans="52:52" x14ac:dyDescent="0.25">
      <c r="AZ2490" s="85"/>
    </row>
    <row r="2491" spans="52:52" x14ac:dyDescent="0.25">
      <c r="AZ2491" s="85"/>
    </row>
    <row r="2492" spans="52:52" x14ac:dyDescent="0.25">
      <c r="AZ2492" s="85"/>
    </row>
    <row r="2493" spans="52:52" x14ac:dyDescent="0.25">
      <c r="AZ2493" s="85"/>
    </row>
    <row r="2494" spans="52:52" x14ac:dyDescent="0.25">
      <c r="AZ2494" s="85"/>
    </row>
    <row r="2495" spans="52:52" x14ac:dyDescent="0.25">
      <c r="AZ2495" s="85"/>
    </row>
    <row r="2496" spans="52:52" x14ac:dyDescent="0.25">
      <c r="AZ2496" s="85"/>
    </row>
    <row r="2497" spans="52:52" x14ac:dyDescent="0.25">
      <c r="AZ2497" s="85"/>
    </row>
    <row r="2498" spans="52:52" x14ac:dyDescent="0.25">
      <c r="AZ2498" s="85"/>
    </row>
    <row r="2499" spans="52:52" x14ac:dyDescent="0.25">
      <c r="AZ2499" s="85"/>
    </row>
    <row r="2500" spans="52:52" x14ac:dyDescent="0.25">
      <c r="AZ2500" s="85"/>
    </row>
    <row r="2501" spans="52:52" x14ac:dyDescent="0.25">
      <c r="AZ2501" s="85"/>
    </row>
    <row r="2502" spans="52:52" x14ac:dyDescent="0.25">
      <c r="AZ2502" s="85"/>
    </row>
    <row r="2503" spans="52:52" x14ac:dyDescent="0.25">
      <c r="AZ2503" s="85"/>
    </row>
    <row r="2504" spans="52:52" x14ac:dyDescent="0.25">
      <c r="AZ2504" s="85"/>
    </row>
    <row r="2505" spans="52:52" x14ac:dyDescent="0.25">
      <c r="AZ2505" s="85"/>
    </row>
    <row r="2506" spans="52:52" x14ac:dyDescent="0.25">
      <c r="AZ2506" s="85"/>
    </row>
    <row r="2507" spans="52:52" x14ac:dyDescent="0.25">
      <c r="AZ2507" s="85"/>
    </row>
    <row r="2508" spans="52:52" x14ac:dyDescent="0.25">
      <c r="AZ2508" s="85"/>
    </row>
    <row r="2509" spans="52:52" x14ac:dyDescent="0.25">
      <c r="AZ2509" s="85"/>
    </row>
    <row r="2510" spans="52:52" x14ac:dyDescent="0.25">
      <c r="AZ2510" s="85"/>
    </row>
    <row r="2511" spans="52:52" x14ac:dyDescent="0.25">
      <c r="AZ2511" s="85"/>
    </row>
    <row r="2512" spans="52:52" x14ac:dyDescent="0.25">
      <c r="AZ2512" s="85"/>
    </row>
    <row r="2513" spans="52:52" x14ac:dyDescent="0.25">
      <c r="AZ2513" s="85"/>
    </row>
    <row r="2514" spans="52:52" x14ac:dyDescent="0.25">
      <c r="AZ2514" s="85"/>
    </row>
    <row r="2515" spans="52:52" x14ac:dyDescent="0.25">
      <c r="AZ2515" s="85"/>
    </row>
    <row r="2516" spans="52:52" x14ac:dyDescent="0.25">
      <c r="AZ2516" s="85"/>
    </row>
    <row r="2517" spans="52:52" x14ac:dyDescent="0.25">
      <c r="AZ2517" s="85"/>
    </row>
    <row r="2518" spans="52:52" x14ac:dyDescent="0.25">
      <c r="AZ2518" s="85"/>
    </row>
    <row r="2519" spans="52:52" x14ac:dyDescent="0.25">
      <c r="AZ2519" s="85"/>
    </row>
    <row r="2520" spans="52:52" x14ac:dyDescent="0.25">
      <c r="AZ2520" s="85"/>
    </row>
    <row r="2521" spans="52:52" x14ac:dyDescent="0.25">
      <c r="AZ2521" s="85"/>
    </row>
    <row r="2522" spans="52:52" x14ac:dyDescent="0.25">
      <c r="AZ2522" s="85"/>
    </row>
    <row r="2523" spans="52:52" x14ac:dyDescent="0.25">
      <c r="AZ2523" s="85"/>
    </row>
    <row r="2524" spans="52:52" x14ac:dyDescent="0.25">
      <c r="AZ2524" s="85"/>
    </row>
    <row r="2525" spans="52:52" x14ac:dyDescent="0.25">
      <c r="AZ2525" s="85"/>
    </row>
    <row r="2526" spans="52:52" x14ac:dyDescent="0.25">
      <c r="AZ2526" s="85"/>
    </row>
    <row r="2527" spans="52:52" x14ac:dyDescent="0.25">
      <c r="AZ2527" s="85"/>
    </row>
    <row r="2528" spans="52:52" x14ac:dyDescent="0.25">
      <c r="AZ2528" s="85"/>
    </row>
    <row r="2529" spans="52:52" x14ac:dyDescent="0.25">
      <c r="AZ2529" s="85"/>
    </row>
    <row r="2530" spans="52:52" x14ac:dyDescent="0.25">
      <c r="AZ2530" s="85"/>
    </row>
    <row r="2531" spans="52:52" x14ac:dyDescent="0.25">
      <c r="AZ2531" s="85"/>
    </row>
    <row r="2532" spans="52:52" x14ac:dyDescent="0.25">
      <c r="AZ2532" s="85"/>
    </row>
    <row r="2533" spans="52:52" x14ac:dyDescent="0.25">
      <c r="AZ2533" s="85"/>
    </row>
    <row r="2534" spans="52:52" x14ac:dyDescent="0.25">
      <c r="AZ2534" s="85"/>
    </row>
    <row r="2535" spans="52:52" x14ac:dyDescent="0.25">
      <c r="AZ2535" s="85"/>
    </row>
    <row r="2536" spans="52:52" x14ac:dyDescent="0.25">
      <c r="AZ2536" s="85"/>
    </row>
    <row r="2537" spans="52:52" x14ac:dyDescent="0.25">
      <c r="AZ2537" s="85"/>
    </row>
    <row r="2538" spans="52:52" x14ac:dyDescent="0.25">
      <c r="AZ2538" s="85"/>
    </row>
    <row r="2539" spans="52:52" x14ac:dyDescent="0.25">
      <c r="AZ2539" s="85"/>
    </row>
    <row r="2540" spans="52:52" x14ac:dyDescent="0.25">
      <c r="AZ2540" s="85"/>
    </row>
    <row r="2541" spans="52:52" x14ac:dyDescent="0.25">
      <c r="AZ2541" s="85"/>
    </row>
    <row r="2542" spans="52:52" x14ac:dyDescent="0.25">
      <c r="AZ2542" s="85"/>
    </row>
    <row r="2543" spans="52:52" x14ac:dyDescent="0.25">
      <c r="AZ2543" s="85"/>
    </row>
    <row r="2544" spans="52:52" x14ac:dyDescent="0.25">
      <c r="AZ2544" s="85"/>
    </row>
    <row r="2545" spans="52:52" x14ac:dyDescent="0.25">
      <c r="AZ2545" s="85"/>
    </row>
    <row r="2546" spans="52:52" x14ac:dyDescent="0.25">
      <c r="AZ2546" s="85"/>
    </row>
    <row r="2547" spans="52:52" x14ac:dyDescent="0.25">
      <c r="AZ2547" s="85"/>
    </row>
    <row r="2548" spans="52:52" x14ac:dyDescent="0.25">
      <c r="AZ2548" s="85"/>
    </row>
    <row r="2549" spans="52:52" x14ac:dyDescent="0.25">
      <c r="AZ2549" s="85"/>
    </row>
    <row r="2550" spans="52:52" x14ac:dyDescent="0.25">
      <c r="AZ2550" s="85"/>
    </row>
    <row r="2551" spans="52:52" x14ac:dyDescent="0.25">
      <c r="AZ2551" s="85"/>
    </row>
    <row r="2552" spans="52:52" x14ac:dyDescent="0.25">
      <c r="AZ2552" s="85"/>
    </row>
    <row r="2553" spans="52:52" x14ac:dyDescent="0.25">
      <c r="AZ2553" s="85"/>
    </row>
    <row r="2554" spans="52:52" x14ac:dyDescent="0.25">
      <c r="AZ2554" s="85"/>
    </row>
    <row r="2555" spans="52:52" x14ac:dyDescent="0.25">
      <c r="AZ2555" s="85"/>
    </row>
    <row r="2556" spans="52:52" x14ac:dyDescent="0.25">
      <c r="AZ2556" s="85"/>
    </row>
    <row r="2557" spans="52:52" x14ac:dyDescent="0.25">
      <c r="AZ2557" s="85"/>
    </row>
    <row r="2558" spans="52:52" x14ac:dyDescent="0.25">
      <c r="AZ2558" s="85"/>
    </row>
    <row r="2559" spans="52:52" x14ac:dyDescent="0.25">
      <c r="AZ2559" s="85"/>
    </row>
    <row r="2560" spans="52:52" x14ac:dyDescent="0.25">
      <c r="AZ2560" s="85"/>
    </row>
    <row r="2561" spans="52:52" x14ac:dyDescent="0.25">
      <c r="AZ2561" s="85"/>
    </row>
    <row r="2562" spans="52:52" x14ac:dyDescent="0.25">
      <c r="AZ2562" s="85"/>
    </row>
    <row r="2563" spans="52:52" x14ac:dyDescent="0.25">
      <c r="AZ2563" s="85"/>
    </row>
    <row r="2564" spans="52:52" x14ac:dyDescent="0.25">
      <c r="AZ2564" s="85"/>
    </row>
    <row r="2565" spans="52:52" x14ac:dyDescent="0.25">
      <c r="AZ2565" s="85"/>
    </row>
    <row r="2566" spans="52:52" x14ac:dyDescent="0.25">
      <c r="AZ2566" s="85"/>
    </row>
    <row r="2567" spans="52:52" x14ac:dyDescent="0.25">
      <c r="AZ2567" s="85"/>
    </row>
    <row r="2568" spans="52:52" x14ac:dyDescent="0.25">
      <c r="AZ2568" s="85"/>
    </row>
    <row r="2569" spans="52:52" x14ac:dyDescent="0.25">
      <c r="AZ2569" s="85"/>
    </row>
    <row r="2570" spans="52:52" x14ac:dyDescent="0.25">
      <c r="AZ2570" s="85"/>
    </row>
    <row r="2571" spans="52:52" x14ac:dyDescent="0.25">
      <c r="AZ2571" s="85"/>
    </row>
    <row r="2572" spans="52:52" x14ac:dyDescent="0.25">
      <c r="AZ2572" s="85"/>
    </row>
    <row r="2573" spans="52:52" x14ac:dyDescent="0.25">
      <c r="AZ2573" s="85"/>
    </row>
    <row r="2574" spans="52:52" x14ac:dyDescent="0.25">
      <c r="AZ2574" s="85"/>
    </row>
    <row r="2575" spans="52:52" x14ac:dyDescent="0.25">
      <c r="AZ2575" s="85"/>
    </row>
    <row r="2576" spans="52:52" x14ac:dyDescent="0.25">
      <c r="AZ2576" s="85"/>
    </row>
    <row r="2577" spans="52:52" x14ac:dyDescent="0.25">
      <c r="AZ2577" s="85"/>
    </row>
    <row r="2578" spans="52:52" x14ac:dyDescent="0.25">
      <c r="AZ2578" s="85"/>
    </row>
    <row r="2579" spans="52:52" x14ac:dyDescent="0.25">
      <c r="AZ2579" s="85"/>
    </row>
    <row r="2580" spans="52:52" x14ac:dyDescent="0.25">
      <c r="AZ2580" s="85"/>
    </row>
    <row r="2581" spans="52:52" x14ac:dyDescent="0.25">
      <c r="AZ2581" s="85"/>
    </row>
    <row r="2582" spans="52:52" x14ac:dyDescent="0.25">
      <c r="AZ2582" s="85"/>
    </row>
    <row r="2583" spans="52:52" x14ac:dyDescent="0.25">
      <c r="AZ2583" s="85"/>
    </row>
    <row r="2584" spans="52:52" x14ac:dyDescent="0.25">
      <c r="AZ2584" s="85"/>
    </row>
    <row r="2585" spans="52:52" x14ac:dyDescent="0.25">
      <c r="AZ2585" s="85"/>
    </row>
    <row r="2586" spans="52:52" x14ac:dyDescent="0.25">
      <c r="AZ2586" s="85"/>
    </row>
    <row r="2587" spans="52:52" x14ac:dyDescent="0.25">
      <c r="AZ2587" s="85"/>
    </row>
    <row r="2588" spans="52:52" x14ac:dyDescent="0.25">
      <c r="AZ2588" s="85"/>
    </row>
    <row r="2589" spans="52:52" x14ac:dyDescent="0.25">
      <c r="AZ2589" s="85"/>
    </row>
    <row r="2590" spans="52:52" x14ac:dyDescent="0.25">
      <c r="AZ2590" s="85"/>
    </row>
    <row r="2591" spans="52:52" x14ac:dyDescent="0.25">
      <c r="AZ2591" s="85"/>
    </row>
    <row r="2592" spans="52:52" x14ac:dyDescent="0.25">
      <c r="AZ2592" s="85"/>
    </row>
    <row r="2593" spans="52:52" x14ac:dyDescent="0.25">
      <c r="AZ2593" s="85"/>
    </row>
    <row r="2594" spans="52:52" x14ac:dyDescent="0.25">
      <c r="AZ2594" s="85"/>
    </row>
    <row r="2595" spans="52:52" x14ac:dyDescent="0.25">
      <c r="AZ2595" s="85"/>
    </row>
    <row r="2596" spans="52:52" x14ac:dyDescent="0.25">
      <c r="AZ2596" s="85"/>
    </row>
    <row r="2597" spans="52:52" x14ac:dyDescent="0.25">
      <c r="AZ2597" s="85"/>
    </row>
    <row r="2598" spans="52:52" x14ac:dyDescent="0.25">
      <c r="AZ2598" s="85"/>
    </row>
    <row r="2599" spans="52:52" x14ac:dyDescent="0.25">
      <c r="AZ2599" s="85"/>
    </row>
    <row r="2600" spans="52:52" x14ac:dyDescent="0.25">
      <c r="AZ2600" s="85"/>
    </row>
    <row r="2601" spans="52:52" x14ac:dyDescent="0.25">
      <c r="AZ2601" s="85"/>
    </row>
    <row r="2602" spans="52:52" x14ac:dyDescent="0.25">
      <c r="AZ2602" s="85"/>
    </row>
    <row r="2603" spans="52:52" x14ac:dyDescent="0.25">
      <c r="AZ2603" s="85"/>
    </row>
    <row r="2604" spans="52:52" x14ac:dyDescent="0.25">
      <c r="AZ2604" s="85"/>
    </row>
    <row r="2605" spans="52:52" x14ac:dyDescent="0.25">
      <c r="AZ2605" s="85"/>
    </row>
    <row r="2606" spans="52:52" x14ac:dyDescent="0.25">
      <c r="AZ2606" s="85"/>
    </row>
    <row r="2607" spans="52:52" x14ac:dyDescent="0.25">
      <c r="AZ2607" s="85"/>
    </row>
    <row r="2608" spans="52:52" x14ac:dyDescent="0.25">
      <c r="AZ2608" s="85"/>
    </row>
    <row r="2609" spans="52:52" x14ac:dyDescent="0.25">
      <c r="AZ2609" s="85"/>
    </row>
    <row r="2610" spans="52:52" x14ac:dyDescent="0.25">
      <c r="AZ2610" s="85"/>
    </row>
    <row r="2611" spans="52:52" x14ac:dyDescent="0.25">
      <c r="AZ2611" s="85"/>
    </row>
    <row r="2612" spans="52:52" x14ac:dyDescent="0.25">
      <c r="AZ2612" s="85"/>
    </row>
    <row r="2613" spans="52:52" x14ac:dyDescent="0.25">
      <c r="AZ2613" s="85"/>
    </row>
    <row r="2614" spans="52:52" x14ac:dyDescent="0.25">
      <c r="AZ2614" s="85"/>
    </row>
    <row r="2615" spans="52:52" x14ac:dyDescent="0.25">
      <c r="AZ2615" s="85"/>
    </row>
    <row r="2616" spans="52:52" x14ac:dyDescent="0.25">
      <c r="AZ2616" s="85"/>
    </row>
    <row r="2617" spans="52:52" x14ac:dyDescent="0.25">
      <c r="AZ2617" s="85"/>
    </row>
    <row r="2618" spans="52:52" x14ac:dyDescent="0.25">
      <c r="AZ2618" s="85"/>
    </row>
    <row r="2619" spans="52:52" x14ac:dyDescent="0.25">
      <c r="AZ2619" s="85"/>
    </row>
    <row r="2620" spans="52:52" x14ac:dyDescent="0.25">
      <c r="AZ2620" s="85"/>
    </row>
    <row r="2621" spans="52:52" x14ac:dyDescent="0.25">
      <c r="AZ2621" s="85"/>
    </row>
    <row r="2622" spans="52:52" x14ac:dyDescent="0.25">
      <c r="AZ2622" s="85"/>
    </row>
    <row r="2623" spans="52:52" x14ac:dyDescent="0.25">
      <c r="AZ2623" s="85"/>
    </row>
    <row r="2624" spans="52:52" x14ac:dyDescent="0.25">
      <c r="AZ2624" s="85"/>
    </row>
    <row r="2625" spans="52:52" x14ac:dyDescent="0.25">
      <c r="AZ2625" s="85"/>
    </row>
    <row r="2626" spans="52:52" x14ac:dyDescent="0.25">
      <c r="AZ2626" s="85"/>
    </row>
    <row r="2627" spans="52:52" x14ac:dyDescent="0.25">
      <c r="AZ2627" s="85"/>
    </row>
    <row r="2628" spans="52:52" x14ac:dyDescent="0.25">
      <c r="AZ2628" s="85"/>
    </row>
    <row r="2629" spans="52:52" x14ac:dyDescent="0.25">
      <c r="AZ2629" s="85"/>
    </row>
    <row r="2630" spans="52:52" x14ac:dyDescent="0.25">
      <c r="AZ2630" s="85"/>
    </row>
    <row r="2631" spans="52:52" x14ac:dyDescent="0.25">
      <c r="AZ2631" s="85"/>
    </row>
    <row r="2632" spans="52:52" x14ac:dyDescent="0.25">
      <c r="AZ2632" s="85"/>
    </row>
    <row r="2633" spans="52:52" x14ac:dyDescent="0.25">
      <c r="AZ2633" s="85"/>
    </row>
    <row r="2634" spans="52:52" x14ac:dyDescent="0.25">
      <c r="AZ2634" s="85"/>
    </row>
    <row r="2635" spans="52:52" x14ac:dyDescent="0.25">
      <c r="AZ2635" s="85"/>
    </row>
    <row r="2636" spans="52:52" x14ac:dyDescent="0.25">
      <c r="AZ2636" s="85"/>
    </row>
    <row r="2637" spans="52:52" x14ac:dyDescent="0.25">
      <c r="AZ2637" s="85"/>
    </row>
    <row r="2638" spans="52:52" x14ac:dyDescent="0.25">
      <c r="AZ2638" s="85"/>
    </row>
    <row r="2639" spans="52:52" x14ac:dyDescent="0.25">
      <c r="AZ2639" s="85"/>
    </row>
    <row r="2640" spans="52:52" x14ac:dyDescent="0.25">
      <c r="AZ2640" s="85"/>
    </row>
    <row r="2641" spans="52:52" x14ac:dyDescent="0.25">
      <c r="AZ2641" s="85"/>
    </row>
    <row r="2642" spans="52:52" x14ac:dyDescent="0.25">
      <c r="AZ2642" s="85"/>
    </row>
    <row r="2643" spans="52:52" x14ac:dyDescent="0.25">
      <c r="AZ2643" s="85"/>
    </row>
    <row r="2644" spans="52:52" x14ac:dyDescent="0.25">
      <c r="AZ2644" s="85"/>
    </row>
    <row r="2645" spans="52:52" x14ac:dyDescent="0.25">
      <c r="AZ2645" s="85"/>
    </row>
    <row r="2646" spans="52:52" x14ac:dyDescent="0.25">
      <c r="AZ2646" s="85"/>
    </row>
    <row r="2647" spans="52:52" x14ac:dyDescent="0.25">
      <c r="AZ2647" s="85"/>
    </row>
    <row r="2648" spans="52:52" x14ac:dyDescent="0.25">
      <c r="AZ2648" s="85"/>
    </row>
    <row r="2649" spans="52:52" x14ac:dyDescent="0.25">
      <c r="AZ2649" s="85"/>
    </row>
    <row r="2650" spans="52:52" x14ac:dyDescent="0.25">
      <c r="AZ2650" s="85"/>
    </row>
    <row r="2651" spans="52:52" x14ac:dyDescent="0.25">
      <c r="AZ2651" s="85"/>
    </row>
    <row r="2652" spans="52:52" x14ac:dyDescent="0.25">
      <c r="AZ2652" s="85"/>
    </row>
    <row r="2653" spans="52:52" x14ac:dyDescent="0.25">
      <c r="AZ2653" s="85"/>
    </row>
    <row r="2654" spans="52:52" x14ac:dyDescent="0.25">
      <c r="AZ2654" s="85"/>
    </row>
    <row r="2655" spans="52:52" x14ac:dyDescent="0.25">
      <c r="AZ2655" s="85"/>
    </row>
    <row r="2656" spans="52:52" x14ac:dyDescent="0.25">
      <c r="AZ2656" s="85"/>
    </row>
    <row r="2657" spans="52:52" x14ac:dyDescent="0.25">
      <c r="AZ2657" s="85"/>
    </row>
    <row r="2658" spans="52:52" x14ac:dyDescent="0.25">
      <c r="AZ2658" s="85"/>
    </row>
    <row r="2659" spans="52:52" x14ac:dyDescent="0.25">
      <c r="AZ2659" s="85"/>
    </row>
    <row r="2660" spans="52:52" x14ac:dyDescent="0.25">
      <c r="AZ2660" s="85"/>
    </row>
    <row r="2661" spans="52:52" x14ac:dyDescent="0.25">
      <c r="AZ2661" s="85"/>
    </row>
    <row r="2662" spans="52:52" x14ac:dyDescent="0.25">
      <c r="AZ2662" s="85"/>
    </row>
    <row r="2663" spans="52:52" x14ac:dyDescent="0.25">
      <c r="AZ2663" s="85"/>
    </row>
    <row r="2664" spans="52:52" x14ac:dyDescent="0.25">
      <c r="AZ2664" s="85"/>
    </row>
    <row r="2665" spans="52:52" x14ac:dyDescent="0.25">
      <c r="AZ2665" s="85"/>
    </row>
    <row r="2666" spans="52:52" x14ac:dyDescent="0.25">
      <c r="AZ2666" s="85"/>
    </row>
    <row r="2667" spans="52:52" x14ac:dyDescent="0.25">
      <c r="AZ2667" s="85"/>
    </row>
    <row r="2668" spans="52:52" x14ac:dyDescent="0.25">
      <c r="AZ2668" s="85"/>
    </row>
    <row r="2669" spans="52:52" x14ac:dyDescent="0.25">
      <c r="AZ2669" s="85"/>
    </row>
    <row r="2670" spans="52:52" x14ac:dyDescent="0.25">
      <c r="AZ2670" s="85"/>
    </row>
    <row r="2671" spans="52:52" x14ac:dyDescent="0.25">
      <c r="AZ2671" s="85"/>
    </row>
    <row r="2672" spans="52:52" x14ac:dyDescent="0.25">
      <c r="AZ2672" s="85"/>
    </row>
    <row r="2673" spans="52:52" x14ac:dyDescent="0.25">
      <c r="AZ2673" s="85"/>
    </row>
    <row r="2674" spans="52:52" x14ac:dyDescent="0.25">
      <c r="AZ2674" s="85"/>
    </row>
    <row r="2675" spans="52:52" x14ac:dyDescent="0.25">
      <c r="AZ2675" s="85"/>
    </row>
    <row r="2676" spans="52:52" x14ac:dyDescent="0.25">
      <c r="AZ2676" s="85"/>
    </row>
    <row r="2677" spans="52:52" x14ac:dyDescent="0.25">
      <c r="AZ2677" s="85"/>
    </row>
    <row r="2678" spans="52:52" x14ac:dyDescent="0.25">
      <c r="AZ2678" s="85"/>
    </row>
    <row r="2679" spans="52:52" x14ac:dyDescent="0.25">
      <c r="AZ2679" s="85"/>
    </row>
    <row r="2680" spans="52:52" x14ac:dyDescent="0.25">
      <c r="AZ2680" s="85"/>
    </row>
    <row r="2681" spans="52:52" x14ac:dyDescent="0.25">
      <c r="AZ2681" s="85"/>
    </row>
    <row r="2682" spans="52:52" x14ac:dyDescent="0.25">
      <c r="AZ2682" s="85"/>
    </row>
    <row r="2683" spans="52:52" x14ac:dyDescent="0.25">
      <c r="AZ2683" s="85"/>
    </row>
    <row r="2684" spans="52:52" x14ac:dyDescent="0.25">
      <c r="AZ2684" s="85"/>
    </row>
    <row r="2685" spans="52:52" x14ac:dyDescent="0.25">
      <c r="AZ2685" s="85"/>
    </row>
    <row r="2686" spans="52:52" x14ac:dyDescent="0.25">
      <c r="AZ2686" s="85"/>
    </row>
    <row r="2687" spans="52:52" x14ac:dyDescent="0.25">
      <c r="AZ2687" s="85"/>
    </row>
    <row r="2688" spans="52:52" x14ac:dyDescent="0.25">
      <c r="AZ2688" s="85"/>
    </row>
    <row r="2689" spans="52:52" x14ac:dyDescent="0.25">
      <c r="AZ2689" s="85"/>
    </row>
    <row r="2690" spans="52:52" x14ac:dyDescent="0.25">
      <c r="AZ2690" s="85"/>
    </row>
    <row r="2691" spans="52:52" x14ac:dyDescent="0.25">
      <c r="AZ2691" s="85"/>
    </row>
    <row r="2692" spans="52:52" x14ac:dyDescent="0.25">
      <c r="AZ2692" s="85"/>
    </row>
    <row r="2693" spans="52:52" x14ac:dyDescent="0.25">
      <c r="AZ2693" s="85"/>
    </row>
    <row r="2694" spans="52:52" x14ac:dyDescent="0.25">
      <c r="AZ2694" s="85"/>
    </row>
    <row r="2695" spans="52:52" x14ac:dyDescent="0.25">
      <c r="AZ2695" s="85"/>
    </row>
    <row r="2696" spans="52:52" x14ac:dyDescent="0.25">
      <c r="AZ2696" s="85"/>
    </row>
    <row r="2697" spans="52:52" x14ac:dyDescent="0.25">
      <c r="AZ2697" s="85"/>
    </row>
    <row r="2698" spans="52:52" x14ac:dyDescent="0.25">
      <c r="AZ2698" s="85"/>
    </row>
    <row r="2699" spans="52:52" x14ac:dyDescent="0.25">
      <c r="AZ2699" s="85"/>
    </row>
    <row r="2700" spans="52:52" x14ac:dyDescent="0.25">
      <c r="AZ2700" s="85"/>
    </row>
    <row r="2701" spans="52:52" x14ac:dyDescent="0.25">
      <c r="AZ2701" s="85"/>
    </row>
    <row r="2702" spans="52:52" x14ac:dyDescent="0.25">
      <c r="AZ2702" s="85"/>
    </row>
    <row r="2703" spans="52:52" x14ac:dyDescent="0.25">
      <c r="AZ2703" s="85"/>
    </row>
    <row r="2704" spans="52:52" x14ac:dyDescent="0.25">
      <c r="AZ2704" s="85"/>
    </row>
    <row r="2705" spans="52:52" x14ac:dyDescent="0.25">
      <c r="AZ2705" s="85"/>
    </row>
    <row r="2706" spans="52:52" x14ac:dyDescent="0.25">
      <c r="AZ2706" s="85"/>
    </row>
    <row r="2707" spans="52:52" x14ac:dyDescent="0.25">
      <c r="AZ2707" s="85"/>
    </row>
    <row r="2708" spans="52:52" x14ac:dyDescent="0.25">
      <c r="AZ2708" s="85"/>
    </row>
    <row r="2709" spans="52:52" x14ac:dyDescent="0.25">
      <c r="AZ2709" s="85"/>
    </row>
    <row r="2710" spans="52:52" x14ac:dyDescent="0.25">
      <c r="AZ2710" s="85"/>
    </row>
    <row r="2711" spans="52:52" x14ac:dyDescent="0.25">
      <c r="AZ2711" s="85"/>
    </row>
    <row r="2712" spans="52:52" x14ac:dyDescent="0.25">
      <c r="AZ2712" s="85"/>
    </row>
    <row r="2713" spans="52:52" x14ac:dyDescent="0.25">
      <c r="AZ2713" s="85"/>
    </row>
    <row r="2714" spans="52:52" x14ac:dyDescent="0.25">
      <c r="AZ2714" s="85"/>
    </row>
    <row r="2715" spans="52:52" x14ac:dyDescent="0.25">
      <c r="AZ2715" s="85"/>
    </row>
    <row r="2716" spans="52:52" x14ac:dyDescent="0.25">
      <c r="AZ2716" s="85"/>
    </row>
    <row r="2717" spans="52:52" x14ac:dyDescent="0.25">
      <c r="AZ2717" s="85"/>
    </row>
    <row r="2718" spans="52:52" x14ac:dyDescent="0.25">
      <c r="AZ2718" s="85"/>
    </row>
    <row r="2719" spans="52:52" x14ac:dyDescent="0.25">
      <c r="AZ2719" s="85"/>
    </row>
    <row r="2720" spans="52:52" x14ac:dyDescent="0.25">
      <c r="AZ2720" s="85"/>
    </row>
    <row r="2721" spans="52:52" x14ac:dyDescent="0.25">
      <c r="AZ2721" s="85"/>
    </row>
    <row r="2722" spans="52:52" x14ac:dyDescent="0.25">
      <c r="AZ2722" s="85"/>
    </row>
    <row r="2723" spans="52:52" x14ac:dyDescent="0.25">
      <c r="AZ2723" s="85"/>
    </row>
    <row r="2724" spans="52:52" x14ac:dyDescent="0.25">
      <c r="AZ2724" s="85"/>
    </row>
    <row r="2725" spans="52:52" x14ac:dyDescent="0.25">
      <c r="AZ2725" s="85"/>
    </row>
    <row r="2726" spans="52:52" x14ac:dyDescent="0.25">
      <c r="AZ2726" s="85"/>
    </row>
    <row r="2727" spans="52:52" x14ac:dyDescent="0.25">
      <c r="AZ2727" s="85"/>
    </row>
    <row r="2728" spans="52:52" x14ac:dyDescent="0.25">
      <c r="AZ2728" s="85"/>
    </row>
    <row r="2729" spans="52:52" x14ac:dyDescent="0.25">
      <c r="AZ2729" s="85"/>
    </row>
    <row r="2730" spans="52:52" x14ac:dyDescent="0.25">
      <c r="AZ2730" s="85"/>
    </row>
    <row r="2731" spans="52:52" x14ac:dyDescent="0.25">
      <c r="AZ2731" s="85"/>
    </row>
    <row r="2732" spans="52:52" x14ac:dyDescent="0.25">
      <c r="AZ2732" s="85"/>
    </row>
    <row r="2733" spans="52:52" x14ac:dyDescent="0.25">
      <c r="AZ2733" s="85"/>
    </row>
    <row r="2734" spans="52:52" x14ac:dyDescent="0.25">
      <c r="AZ2734" s="85"/>
    </row>
    <row r="2735" spans="52:52" x14ac:dyDescent="0.25">
      <c r="AZ2735" s="85"/>
    </row>
    <row r="2736" spans="52:52" x14ac:dyDescent="0.25">
      <c r="AZ2736" s="85"/>
    </row>
    <row r="2737" spans="52:52" x14ac:dyDescent="0.25">
      <c r="AZ2737" s="85"/>
    </row>
    <row r="2738" spans="52:52" x14ac:dyDescent="0.25">
      <c r="AZ2738" s="85"/>
    </row>
    <row r="2739" spans="52:52" x14ac:dyDescent="0.25">
      <c r="AZ2739" s="85"/>
    </row>
    <row r="2740" spans="52:52" x14ac:dyDescent="0.25">
      <c r="AZ2740" s="85"/>
    </row>
    <row r="2741" spans="52:52" x14ac:dyDescent="0.25">
      <c r="AZ2741" s="85"/>
    </row>
    <row r="2742" spans="52:52" x14ac:dyDescent="0.25">
      <c r="AZ2742" s="85"/>
    </row>
    <row r="2743" spans="52:52" x14ac:dyDescent="0.25">
      <c r="AZ2743" s="85"/>
    </row>
    <row r="2744" spans="52:52" x14ac:dyDescent="0.25">
      <c r="AZ2744" s="85"/>
    </row>
    <row r="2745" spans="52:52" x14ac:dyDescent="0.25">
      <c r="AZ2745" s="85"/>
    </row>
    <row r="2746" spans="52:52" x14ac:dyDescent="0.25">
      <c r="AZ2746" s="85"/>
    </row>
    <row r="2747" spans="52:52" x14ac:dyDescent="0.25">
      <c r="AZ2747" s="85"/>
    </row>
    <row r="2748" spans="52:52" x14ac:dyDescent="0.25">
      <c r="AZ2748" s="85"/>
    </row>
    <row r="2749" spans="52:52" x14ac:dyDescent="0.25">
      <c r="AZ2749" s="85"/>
    </row>
    <row r="2750" spans="52:52" x14ac:dyDescent="0.25">
      <c r="AZ2750" s="85"/>
    </row>
    <row r="2751" spans="52:52" x14ac:dyDescent="0.25">
      <c r="AZ2751" s="85"/>
    </row>
    <row r="2752" spans="52:52" x14ac:dyDescent="0.25">
      <c r="AZ2752" s="85"/>
    </row>
    <row r="2753" spans="52:52" x14ac:dyDescent="0.25">
      <c r="AZ2753" s="85"/>
    </row>
    <row r="2754" spans="52:52" x14ac:dyDescent="0.25">
      <c r="AZ2754" s="85"/>
    </row>
    <row r="2755" spans="52:52" x14ac:dyDescent="0.25">
      <c r="AZ2755" s="85"/>
    </row>
    <row r="2756" spans="52:52" x14ac:dyDescent="0.25">
      <c r="AZ2756" s="85"/>
    </row>
    <row r="2757" spans="52:52" x14ac:dyDescent="0.25">
      <c r="AZ2757" s="85"/>
    </row>
    <row r="2758" spans="52:52" x14ac:dyDescent="0.25">
      <c r="AZ2758" s="85"/>
    </row>
    <row r="2759" spans="52:52" x14ac:dyDescent="0.25">
      <c r="AZ2759" s="85"/>
    </row>
    <row r="2760" spans="52:52" x14ac:dyDescent="0.25">
      <c r="AZ2760" s="85"/>
    </row>
    <row r="2761" spans="52:52" x14ac:dyDescent="0.25">
      <c r="AZ2761" s="85"/>
    </row>
    <row r="2762" spans="52:52" x14ac:dyDescent="0.25">
      <c r="AZ2762" s="85"/>
    </row>
    <row r="2763" spans="52:52" x14ac:dyDescent="0.25">
      <c r="AZ2763" s="85"/>
    </row>
    <row r="2764" spans="52:52" x14ac:dyDescent="0.25">
      <c r="AZ2764" s="85"/>
    </row>
    <row r="2765" spans="52:52" x14ac:dyDescent="0.25">
      <c r="AZ2765" s="85"/>
    </row>
    <row r="2766" spans="52:52" x14ac:dyDescent="0.25">
      <c r="AZ2766" s="85"/>
    </row>
    <row r="2767" spans="52:52" x14ac:dyDescent="0.25">
      <c r="AZ2767" s="85"/>
    </row>
    <row r="2768" spans="52:52" x14ac:dyDescent="0.25">
      <c r="AZ2768" s="85"/>
    </row>
    <row r="2769" spans="52:52" x14ac:dyDescent="0.25">
      <c r="AZ2769" s="85"/>
    </row>
    <row r="2770" spans="52:52" x14ac:dyDescent="0.25">
      <c r="AZ2770" s="85"/>
    </row>
    <row r="2771" spans="52:52" x14ac:dyDescent="0.25">
      <c r="AZ2771" s="85"/>
    </row>
    <row r="2772" spans="52:52" x14ac:dyDescent="0.25">
      <c r="AZ2772" s="85"/>
    </row>
    <row r="2773" spans="52:52" x14ac:dyDescent="0.25">
      <c r="AZ2773" s="85"/>
    </row>
    <row r="2774" spans="52:52" x14ac:dyDescent="0.25">
      <c r="AZ2774" s="85"/>
    </row>
    <row r="2775" spans="52:52" x14ac:dyDescent="0.25">
      <c r="AZ2775" s="85"/>
    </row>
    <row r="2776" spans="52:52" x14ac:dyDescent="0.25">
      <c r="AZ2776" s="85"/>
    </row>
    <row r="2777" spans="52:52" x14ac:dyDescent="0.25">
      <c r="AZ2777" s="85"/>
    </row>
    <row r="2778" spans="52:52" x14ac:dyDescent="0.25">
      <c r="AZ2778" s="85"/>
    </row>
    <row r="2779" spans="52:52" x14ac:dyDescent="0.25">
      <c r="AZ2779" s="85"/>
    </row>
    <row r="2780" spans="52:52" x14ac:dyDescent="0.25">
      <c r="AZ2780" s="85"/>
    </row>
    <row r="2781" spans="52:52" x14ac:dyDescent="0.25">
      <c r="AZ2781" s="85"/>
    </row>
    <row r="2782" spans="52:52" x14ac:dyDescent="0.25">
      <c r="AZ2782" s="85"/>
    </row>
    <row r="2783" spans="52:52" x14ac:dyDescent="0.25">
      <c r="AZ2783" s="85"/>
    </row>
    <row r="2784" spans="52:52" x14ac:dyDescent="0.25">
      <c r="AZ2784" s="85"/>
    </row>
    <row r="2785" spans="52:52" x14ac:dyDescent="0.25">
      <c r="AZ2785" s="85"/>
    </row>
    <row r="2786" spans="52:52" x14ac:dyDescent="0.25">
      <c r="AZ2786" s="85"/>
    </row>
    <row r="2787" spans="52:52" x14ac:dyDescent="0.25">
      <c r="AZ2787" s="85"/>
    </row>
    <row r="2788" spans="52:52" x14ac:dyDescent="0.25">
      <c r="AZ2788" s="85"/>
    </row>
    <row r="2789" spans="52:52" x14ac:dyDescent="0.25">
      <c r="AZ2789" s="85"/>
    </row>
    <row r="2790" spans="52:52" x14ac:dyDescent="0.25">
      <c r="AZ2790" s="85"/>
    </row>
    <row r="2791" spans="52:52" x14ac:dyDescent="0.25">
      <c r="AZ2791" s="85"/>
    </row>
    <row r="2792" spans="52:52" x14ac:dyDescent="0.25">
      <c r="AZ2792" s="85"/>
    </row>
    <row r="2793" spans="52:52" x14ac:dyDescent="0.25">
      <c r="AZ2793" s="85"/>
    </row>
    <row r="2794" spans="52:52" x14ac:dyDescent="0.25">
      <c r="AZ2794" s="85"/>
    </row>
    <row r="2795" spans="52:52" x14ac:dyDescent="0.25">
      <c r="AZ2795" s="85"/>
    </row>
    <row r="2796" spans="52:52" x14ac:dyDescent="0.25">
      <c r="AZ2796" s="85"/>
    </row>
    <row r="2797" spans="52:52" x14ac:dyDescent="0.25">
      <c r="AZ2797" s="85"/>
    </row>
    <row r="2798" spans="52:52" x14ac:dyDescent="0.25">
      <c r="AZ2798" s="85"/>
    </row>
    <row r="2799" spans="52:52" x14ac:dyDescent="0.25">
      <c r="AZ2799" s="85"/>
    </row>
    <row r="2800" spans="52:52" x14ac:dyDescent="0.25">
      <c r="AZ2800" s="85"/>
    </row>
    <row r="2801" spans="52:52" x14ac:dyDescent="0.25">
      <c r="AZ2801" s="85"/>
    </row>
    <row r="2802" spans="52:52" x14ac:dyDescent="0.25">
      <c r="AZ2802" s="85"/>
    </row>
    <row r="2803" spans="52:52" x14ac:dyDescent="0.25">
      <c r="AZ2803" s="85"/>
    </row>
    <row r="2804" spans="52:52" x14ac:dyDescent="0.25">
      <c r="AZ2804" s="85"/>
    </row>
    <row r="2805" spans="52:52" x14ac:dyDescent="0.25">
      <c r="AZ2805" s="85"/>
    </row>
    <row r="2806" spans="52:52" x14ac:dyDescent="0.25">
      <c r="AZ2806" s="85"/>
    </row>
    <row r="2807" spans="52:52" x14ac:dyDescent="0.25">
      <c r="AZ2807" s="85"/>
    </row>
    <row r="2808" spans="52:52" x14ac:dyDescent="0.25">
      <c r="AZ2808" s="85"/>
    </row>
    <row r="2809" spans="52:52" x14ac:dyDescent="0.25">
      <c r="AZ2809" s="85"/>
    </row>
    <row r="2810" spans="52:52" x14ac:dyDescent="0.25">
      <c r="AZ2810" s="85"/>
    </row>
    <row r="2811" spans="52:52" x14ac:dyDescent="0.25">
      <c r="AZ2811" s="85"/>
    </row>
    <row r="2812" spans="52:52" x14ac:dyDescent="0.25">
      <c r="AZ2812" s="85"/>
    </row>
    <row r="2813" spans="52:52" x14ac:dyDescent="0.25">
      <c r="AZ2813" s="85"/>
    </row>
    <row r="2814" spans="52:52" x14ac:dyDescent="0.25">
      <c r="AZ2814" s="85"/>
    </row>
    <row r="2815" spans="52:52" x14ac:dyDescent="0.25">
      <c r="AZ2815" s="85"/>
    </row>
    <row r="2816" spans="52:52" x14ac:dyDescent="0.25">
      <c r="AZ2816" s="85"/>
    </row>
    <row r="2817" spans="52:52" x14ac:dyDescent="0.25">
      <c r="AZ2817" s="85"/>
    </row>
    <row r="2818" spans="52:52" x14ac:dyDescent="0.25">
      <c r="AZ2818" s="85"/>
    </row>
    <row r="2819" spans="52:52" x14ac:dyDescent="0.25">
      <c r="AZ2819" s="85"/>
    </row>
    <row r="2820" spans="52:52" x14ac:dyDescent="0.25">
      <c r="AZ2820" s="85"/>
    </row>
    <row r="2821" spans="52:52" x14ac:dyDescent="0.25">
      <c r="AZ2821" s="85"/>
    </row>
    <row r="2822" spans="52:52" x14ac:dyDescent="0.25">
      <c r="AZ2822" s="85"/>
    </row>
    <row r="2823" spans="52:52" x14ac:dyDescent="0.25">
      <c r="AZ2823" s="85"/>
    </row>
    <row r="2824" spans="52:52" x14ac:dyDescent="0.25">
      <c r="AZ2824" s="85"/>
    </row>
    <row r="2825" spans="52:52" x14ac:dyDescent="0.25">
      <c r="AZ2825" s="85"/>
    </row>
    <row r="2826" spans="52:52" x14ac:dyDescent="0.25">
      <c r="AZ2826" s="85"/>
    </row>
    <row r="2827" spans="52:52" x14ac:dyDescent="0.25">
      <c r="AZ2827" s="85"/>
    </row>
    <row r="2828" spans="52:52" x14ac:dyDescent="0.25">
      <c r="AZ2828" s="85"/>
    </row>
    <row r="2829" spans="52:52" x14ac:dyDescent="0.25">
      <c r="AZ2829" s="85"/>
    </row>
    <row r="2830" spans="52:52" x14ac:dyDescent="0.25">
      <c r="AZ2830" s="85"/>
    </row>
    <row r="2831" spans="52:52" x14ac:dyDescent="0.25">
      <c r="AZ2831" s="85"/>
    </row>
    <row r="2832" spans="52:52" x14ac:dyDescent="0.25">
      <c r="AZ2832" s="85"/>
    </row>
    <row r="2833" spans="52:52" x14ac:dyDescent="0.25">
      <c r="AZ2833" s="85"/>
    </row>
    <row r="2834" spans="52:52" x14ac:dyDescent="0.25">
      <c r="AZ2834" s="85"/>
    </row>
    <row r="2835" spans="52:52" x14ac:dyDescent="0.25">
      <c r="AZ2835" s="85"/>
    </row>
    <row r="2836" spans="52:52" x14ac:dyDescent="0.25">
      <c r="AZ2836" s="85"/>
    </row>
    <row r="2837" spans="52:52" x14ac:dyDescent="0.25">
      <c r="AZ2837" s="85"/>
    </row>
    <row r="2838" spans="52:52" x14ac:dyDescent="0.25">
      <c r="AZ2838" s="85"/>
    </row>
    <row r="2839" spans="52:52" x14ac:dyDescent="0.25">
      <c r="AZ2839" s="85"/>
    </row>
    <row r="2840" spans="52:52" x14ac:dyDescent="0.25">
      <c r="AZ2840" s="85"/>
    </row>
    <row r="2841" spans="52:52" x14ac:dyDescent="0.25">
      <c r="AZ2841" s="85"/>
    </row>
    <row r="2842" spans="52:52" x14ac:dyDescent="0.25">
      <c r="AZ2842" s="85"/>
    </row>
    <row r="2843" spans="52:52" x14ac:dyDescent="0.25">
      <c r="AZ2843" s="85"/>
    </row>
    <row r="2844" spans="52:52" x14ac:dyDescent="0.25">
      <c r="AZ2844" s="85"/>
    </row>
    <row r="2845" spans="52:52" x14ac:dyDescent="0.25">
      <c r="AZ2845" s="85"/>
    </row>
    <row r="2846" spans="52:52" x14ac:dyDescent="0.25">
      <c r="AZ2846" s="85"/>
    </row>
    <row r="2847" spans="52:52" x14ac:dyDescent="0.25">
      <c r="AZ2847" s="85"/>
    </row>
    <row r="2848" spans="52:52" x14ac:dyDescent="0.25">
      <c r="AZ2848" s="85"/>
    </row>
    <row r="2849" spans="52:52" x14ac:dyDescent="0.25">
      <c r="AZ2849" s="85"/>
    </row>
    <row r="2850" spans="52:52" x14ac:dyDescent="0.25">
      <c r="AZ2850" s="85"/>
    </row>
    <row r="2851" spans="52:52" x14ac:dyDescent="0.25">
      <c r="AZ2851" s="85"/>
    </row>
    <row r="2852" spans="52:52" x14ac:dyDescent="0.25">
      <c r="AZ2852" s="85"/>
    </row>
    <row r="2853" spans="52:52" x14ac:dyDescent="0.25">
      <c r="AZ2853" s="85"/>
    </row>
    <row r="2854" spans="52:52" x14ac:dyDescent="0.25">
      <c r="AZ2854" s="85"/>
    </row>
    <row r="2855" spans="52:52" x14ac:dyDescent="0.25">
      <c r="AZ2855" s="85"/>
    </row>
    <row r="2856" spans="52:52" x14ac:dyDescent="0.25">
      <c r="AZ2856" s="85"/>
    </row>
    <row r="2857" spans="52:52" x14ac:dyDescent="0.25">
      <c r="AZ2857" s="85"/>
    </row>
    <row r="2858" spans="52:52" x14ac:dyDescent="0.25">
      <c r="AZ2858" s="85"/>
    </row>
    <row r="2859" spans="52:52" x14ac:dyDescent="0.25">
      <c r="AZ2859" s="85"/>
    </row>
    <row r="2860" spans="52:52" x14ac:dyDescent="0.25">
      <c r="AZ2860" s="85"/>
    </row>
    <row r="2861" spans="52:52" x14ac:dyDescent="0.25">
      <c r="AZ2861" s="85"/>
    </row>
    <row r="2862" spans="52:52" x14ac:dyDescent="0.25">
      <c r="AZ2862" s="85"/>
    </row>
    <row r="2863" spans="52:52" x14ac:dyDescent="0.25">
      <c r="AZ2863" s="85"/>
    </row>
    <row r="2864" spans="52:52" x14ac:dyDescent="0.25">
      <c r="AZ2864" s="85"/>
    </row>
    <row r="2865" spans="52:52" x14ac:dyDescent="0.25">
      <c r="AZ2865" s="85"/>
    </row>
    <row r="2866" spans="52:52" x14ac:dyDescent="0.25">
      <c r="AZ2866" s="85"/>
    </row>
    <row r="2867" spans="52:52" x14ac:dyDescent="0.25">
      <c r="AZ2867" s="85"/>
    </row>
    <row r="2868" spans="52:52" x14ac:dyDescent="0.25">
      <c r="AZ2868" s="85"/>
    </row>
    <row r="2869" spans="52:52" x14ac:dyDescent="0.25">
      <c r="AZ2869" s="85"/>
    </row>
    <row r="2870" spans="52:52" x14ac:dyDescent="0.25">
      <c r="AZ2870" s="85"/>
    </row>
    <row r="2871" spans="52:52" x14ac:dyDescent="0.25">
      <c r="AZ2871" s="85"/>
    </row>
    <row r="2872" spans="52:52" x14ac:dyDescent="0.25">
      <c r="AZ2872" s="85"/>
    </row>
    <row r="2873" spans="52:52" x14ac:dyDescent="0.25">
      <c r="AZ2873" s="85"/>
    </row>
    <row r="2874" spans="52:52" x14ac:dyDescent="0.25">
      <c r="AZ2874" s="85"/>
    </row>
    <row r="2875" spans="52:52" x14ac:dyDescent="0.25">
      <c r="AZ2875" s="85"/>
    </row>
    <row r="2876" spans="52:52" x14ac:dyDescent="0.25">
      <c r="AZ2876" s="85"/>
    </row>
    <row r="2877" spans="52:52" x14ac:dyDescent="0.25">
      <c r="AZ2877" s="85"/>
    </row>
    <row r="2878" spans="52:52" x14ac:dyDescent="0.25">
      <c r="AZ2878" s="85"/>
    </row>
    <row r="2879" spans="52:52" x14ac:dyDescent="0.25">
      <c r="AZ2879" s="85"/>
    </row>
    <row r="2880" spans="52:52" x14ac:dyDescent="0.25">
      <c r="AZ2880" s="85"/>
    </row>
    <row r="2881" spans="52:52" x14ac:dyDescent="0.25">
      <c r="AZ2881" s="85"/>
    </row>
    <row r="2882" spans="52:52" x14ac:dyDescent="0.25">
      <c r="AZ2882" s="85"/>
    </row>
    <row r="2883" spans="52:52" x14ac:dyDescent="0.25">
      <c r="AZ2883" s="85"/>
    </row>
    <row r="2884" spans="52:52" x14ac:dyDescent="0.25">
      <c r="AZ2884" s="85"/>
    </row>
    <row r="2885" spans="52:52" x14ac:dyDescent="0.25">
      <c r="AZ2885" s="85"/>
    </row>
    <row r="2886" spans="52:52" x14ac:dyDescent="0.25">
      <c r="AZ2886" s="85"/>
    </row>
    <row r="2887" spans="52:52" x14ac:dyDescent="0.25">
      <c r="AZ2887" s="85"/>
    </row>
    <row r="2888" spans="52:52" x14ac:dyDescent="0.25">
      <c r="AZ2888" s="85"/>
    </row>
    <row r="2889" spans="52:52" x14ac:dyDescent="0.25">
      <c r="AZ2889" s="85"/>
    </row>
    <row r="2890" spans="52:52" x14ac:dyDescent="0.25">
      <c r="AZ2890" s="85"/>
    </row>
    <row r="2891" spans="52:52" x14ac:dyDescent="0.25">
      <c r="AZ2891" s="85"/>
    </row>
    <row r="2892" spans="52:52" x14ac:dyDescent="0.25">
      <c r="AZ2892" s="85"/>
    </row>
    <row r="2893" spans="52:52" x14ac:dyDescent="0.25">
      <c r="AZ2893" s="85"/>
    </row>
    <row r="2894" spans="52:52" x14ac:dyDescent="0.25">
      <c r="AZ2894" s="85"/>
    </row>
    <row r="2895" spans="52:52" x14ac:dyDescent="0.25">
      <c r="AZ2895" s="85"/>
    </row>
    <row r="2896" spans="52:52" x14ac:dyDescent="0.25">
      <c r="AZ2896" s="85"/>
    </row>
    <row r="2897" spans="52:52" x14ac:dyDescent="0.25">
      <c r="AZ2897" s="85"/>
    </row>
    <row r="2898" spans="52:52" x14ac:dyDescent="0.25">
      <c r="AZ2898" s="85"/>
    </row>
    <row r="2899" spans="52:52" x14ac:dyDescent="0.25">
      <c r="AZ2899" s="85"/>
    </row>
    <row r="2900" spans="52:52" x14ac:dyDescent="0.25">
      <c r="AZ2900" s="85"/>
    </row>
    <row r="2901" spans="52:52" x14ac:dyDescent="0.25">
      <c r="AZ2901" s="85"/>
    </row>
    <row r="2902" spans="52:52" x14ac:dyDescent="0.25">
      <c r="AZ2902" s="85"/>
    </row>
    <row r="2903" spans="52:52" x14ac:dyDescent="0.25">
      <c r="AZ2903" s="85"/>
    </row>
    <row r="2904" spans="52:52" x14ac:dyDescent="0.25">
      <c r="AZ2904" s="85"/>
    </row>
    <row r="2905" spans="52:52" x14ac:dyDescent="0.25">
      <c r="AZ2905" s="85"/>
    </row>
    <row r="2906" spans="52:52" x14ac:dyDescent="0.25">
      <c r="AZ2906" s="85"/>
    </row>
    <row r="2907" spans="52:52" x14ac:dyDescent="0.25">
      <c r="AZ2907" s="85"/>
    </row>
    <row r="2908" spans="52:52" x14ac:dyDescent="0.25">
      <c r="AZ2908" s="85"/>
    </row>
    <row r="2909" spans="52:52" x14ac:dyDescent="0.25">
      <c r="AZ2909" s="85"/>
    </row>
    <row r="2910" spans="52:52" x14ac:dyDescent="0.25">
      <c r="AZ2910" s="85"/>
    </row>
    <row r="2911" spans="52:52" x14ac:dyDescent="0.25">
      <c r="AZ2911" s="85"/>
    </row>
    <row r="2912" spans="52:52" x14ac:dyDescent="0.25">
      <c r="AZ2912" s="85"/>
    </row>
    <row r="2913" spans="52:52" x14ac:dyDescent="0.25">
      <c r="AZ2913" s="85"/>
    </row>
    <row r="2914" spans="52:52" x14ac:dyDescent="0.25">
      <c r="AZ2914" s="85"/>
    </row>
    <row r="2915" spans="52:52" x14ac:dyDescent="0.25">
      <c r="AZ2915" s="85"/>
    </row>
    <row r="2916" spans="52:52" x14ac:dyDescent="0.25">
      <c r="AZ2916" s="85"/>
    </row>
    <row r="2917" spans="52:52" x14ac:dyDescent="0.25">
      <c r="AZ2917" s="85"/>
    </row>
    <row r="2918" spans="52:52" x14ac:dyDescent="0.25">
      <c r="AZ2918" s="85"/>
    </row>
    <row r="2919" spans="52:52" x14ac:dyDescent="0.25">
      <c r="AZ2919" s="85"/>
    </row>
    <row r="2920" spans="52:52" x14ac:dyDescent="0.25">
      <c r="AZ2920" s="85"/>
    </row>
    <row r="2921" spans="52:52" x14ac:dyDescent="0.25">
      <c r="AZ2921" s="85"/>
    </row>
    <row r="2922" spans="52:52" x14ac:dyDescent="0.25">
      <c r="AZ2922" s="85"/>
    </row>
    <row r="2923" spans="52:52" x14ac:dyDescent="0.25">
      <c r="AZ2923" s="85"/>
    </row>
    <row r="2924" spans="52:52" x14ac:dyDescent="0.25">
      <c r="AZ2924" s="85"/>
    </row>
    <row r="2925" spans="52:52" x14ac:dyDescent="0.25">
      <c r="AZ2925" s="85"/>
    </row>
    <row r="2926" spans="52:52" x14ac:dyDescent="0.25">
      <c r="AZ2926" s="85"/>
    </row>
    <row r="2927" spans="52:52" x14ac:dyDescent="0.25">
      <c r="AZ2927" s="85"/>
    </row>
    <row r="2928" spans="52:52" x14ac:dyDescent="0.25">
      <c r="AZ2928" s="85"/>
    </row>
    <row r="2929" spans="52:52" x14ac:dyDescent="0.25">
      <c r="AZ2929" s="85"/>
    </row>
    <row r="2930" spans="52:52" x14ac:dyDescent="0.25">
      <c r="AZ2930" s="85"/>
    </row>
    <row r="2931" spans="52:52" x14ac:dyDescent="0.25">
      <c r="AZ2931" s="85"/>
    </row>
    <row r="2932" spans="52:52" x14ac:dyDescent="0.25">
      <c r="AZ2932" s="85"/>
    </row>
    <row r="2933" spans="52:52" x14ac:dyDescent="0.25">
      <c r="AZ2933" s="85"/>
    </row>
    <row r="2934" spans="52:52" x14ac:dyDescent="0.25">
      <c r="AZ2934" s="85"/>
    </row>
    <row r="2935" spans="52:52" x14ac:dyDescent="0.25">
      <c r="AZ2935" s="85"/>
    </row>
    <row r="2936" spans="52:52" x14ac:dyDescent="0.25">
      <c r="AZ2936" s="85"/>
    </row>
    <row r="2937" spans="52:52" x14ac:dyDescent="0.25">
      <c r="AZ2937" s="85"/>
    </row>
    <row r="2938" spans="52:52" x14ac:dyDescent="0.25">
      <c r="AZ2938" s="85"/>
    </row>
    <row r="2939" spans="52:52" x14ac:dyDescent="0.25">
      <c r="AZ2939" s="85"/>
    </row>
    <row r="2940" spans="52:52" x14ac:dyDescent="0.25">
      <c r="AZ2940" s="85"/>
    </row>
    <row r="2941" spans="52:52" x14ac:dyDescent="0.25">
      <c r="AZ2941" s="85"/>
    </row>
    <row r="2942" spans="52:52" x14ac:dyDescent="0.25">
      <c r="AZ2942" s="85"/>
    </row>
    <row r="2943" spans="52:52" x14ac:dyDescent="0.25">
      <c r="AZ2943" s="85"/>
    </row>
    <row r="2944" spans="52:52" x14ac:dyDescent="0.25">
      <c r="AZ2944" s="85"/>
    </row>
    <row r="2945" spans="52:52" x14ac:dyDescent="0.25">
      <c r="AZ2945" s="85"/>
    </row>
    <row r="2946" spans="52:52" x14ac:dyDescent="0.25">
      <c r="AZ2946" s="85"/>
    </row>
    <row r="2947" spans="52:52" x14ac:dyDescent="0.25">
      <c r="AZ2947" s="85"/>
    </row>
    <row r="2948" spans="52:52" x14ac:dyDescent="0.25">
      <c r="AZ2948" s="85"/>
    </row>
    <row r="2949" spans="52:52" x14ac:dyDescent="0.25">
      <c r="AZ2949" s="85"/>
    </row>
    <row r="2950" spans="52:52" x14ac:dyDescent="0.25">
      <c r="AZ2950" s="85"/>
    </row>
    <row r="2951" spans="52:52" x14ac:dyDescent="0.25">
      <c r="AZ2951" s="85"/>
    </row>
    <row r="2952" spans="52:52" x14ac:dyDescent="0.25">
      <c r="AZ2952" s="85"/>
    </row>
    <row r="2953" spans="52:52" x14ac:dyDescent="0.25">
      <c r="AZ2953" s="85"/>
    </row>
    <row r="2954" spans="52:52" x14ac:dyDescent="0.25">
      <c r="AZ2954" s="85"/>
    </row>
    <row r="2955" spans="52:52" x14ac:dyDescent="0.25">
      <c r="AZ2955" s="85"/>
    </row>
    <row r="2956" spans="52:52" x14ac:dyDescent="0.25">
      <c r="AZ2956" s="85"/>
    </row>
    <row r="2957" spans="52:52" x14ac:dyDescent="0.25">
      <c r="AZ2957" s="85"/>
    </row>
    <row r="2958" spans="52:52" x14ac:dyDescent="0.25">
      <c r="AZ2958" s="85"/>
    </row>
    <row r="2959" spans="52:52" x14ac:dyDescent="0.25">
      <c r="AZ2959" s="85"/>
    </row>
    <row r="2960" spans="52:52" x14ac:dyDescent="0.25">
      <c r="AZ2960" s="85"/>
    </row>
    <row r="2961" spans="52:52" x14ac:dyDescent="0.25">
      <c r="AZ2961" s="85"/>
    </row>
    <row r="2962" spans="52:52" x14ac:dyDescent="0.25">
      <c r="AZ2962" s="85"/>
    </row>
    <row r="2963" spans="52:52" x14ac:dyDescent="0.25">
      <c r="AZ2963" s="85"/>
    </row>
    <row r="2964" spans="52:52" x14ac:dyDescent="0.25">
      <c r="AZ2964" s="85"/>
    </row>
    <row r="2965" spans="52:52" x14ac:dyDescent="0.25">
      <c r="AZ2965" s="85"/>
    </row>
    <row r="2966" spans="52:52" x14ac:dyDescent="0.25">
      <c r="AZ2966" s="85"/>
    </row>
    <row r="2967" spans="52:52" x14ac:dyDescent="0.25">
      <c r="AZ2967" s="85"/>
    </row>
    <row r="2968" spans="52:52" x14ac:dyDescent="0.25">
      <c r="AZ2968" s="85"/>
    </row>
    <row r="2969" spans="52:52" x14ac:dyDescent="0.25">
      <c r="AZ2969" s="85"/>
    </row>
    <row r="2970" spans="52:52" x14ac:dyDescent="0.25">
      <c r="AZ2970" s="85"/>
    </row>
    <row r="2971" spans="52:52" x14ac:dyDescent="0.25">
      <c r="AZ2971" s="85"/>
    </row>
    <row r="2972" spans="52:52" x14ac:dyDescent="0.25">
      <c r="AZ2972" s="85"/>
    </row>
    <row r="2973" spans="52:52" x14ac:dyDescent="0.25">
      <c r="AZ2973" s="85"/>
    </row>
    <row r="2974" spans="52:52" x14ac:dyDescent="0.25">
      <c r="AZ2974" s="85"/>
    </row>
    <row r="2975" spans="52:52" x14ac:dyDescent="0.25">
      <c r="AZ2975" s="85"/>
    </row>
    <row r="2976" spans="52:52" x14ac:dyDescent="0.25">
      <c r="AZ2976" s="85"/>
    </row>
    <row r="2977" spans="52:52" x14ac:dyDescent="0.25">
      <c r="AZ2977" s="85"/>
    </row>
    <row r="2978" spans="52:52" x14ac:dyDescent="0.25">
      <c r="AZ2978" s="85"/>
    </row>
    <row r="2979" spans="52:52" x14ac:dyDescent="0.25">
      <c r="AZ2979" s="85"/>
    </row>
    <row r="2980" spans="52:52" x14ac:dyDescent="0.25">
      <c r="AZ2980" s="85"/>
    </row>
    <row r="2981" spans="52:52" x14ac:dyDescent="0.25">
      <c r="AZ2981" s="85"/>
    </row>
    <row r="2982" spans="52:52" x14ac:dyDescent="0.25">
      <c r="AZ2982" s="85"/>
    </row>
    <row r="2983" spans="52:52" x14ac:dyDescent="0.25">
      <c r="AZ2983" s="85"/>
    </row>
    <row r="2984" spans="52:52" x14ac:dyDescent="0.25">
      <c r="AZ2984" s="85"/>
    </row>
    <row r="2985" spans="52:52" x14ac:dyDescent="0.25">
      <c r="AZ2985" s="85"/>
    </row>
    <row r="2986" spans="52:52" x14ac:dyDescent="0.25">
      <c r="AZ2986" s="85"/>
    </row>
    <row r="2987" spans="52:52" x14ac:dyDescent="0.25">
      <c r="AZ2987" s="85"/>
    </row>
    <row r="2988" spans="52:52" x14ac:dyDescent="0.25">
      <c r="AZ2988" s="85"/>
    </row>
    <row r="2989" spans="52:52" x14ac:dyDescent="0.25">
      <c r="AZ2989" s="85"/>
    </row>
    <row r="2990" spans="52:52" x14ac:dyDescent="0.25">
      <c r="AZ2990" s="85"/>
    </row>
    <row r="2991" spans="52:52" x14ac:dyDescent="0.25">
      <c r="AZ2991" s="85"/>
    </row>
    <row r="2992" spans="52:52" x14ac:dyDescent="0.25">
      <c r="AZ2992" s="85"/>
    </row>
    <row r="2993" spans="52:52" x14ac:dyDescent="0.25">
      <c r="AZ2993" s="85"/>
    </row>
    <row r="2994" spans="52:52" x14ac:dyDescent="0.25">
      <c r="AZ2994" s="85"/>
    </row>
    <row r="2995" spans="52:52" x14ac:dyDescent="0.25">
      <c r="AZ2995" s="85"/>
    </row>
    <row r="2996" spans="52:52" x14ac:dyDescent="0.25">
      <c r="AZ2996" s="85"/>
    </row>
    <row r="2997" spans="52:52" x14ac:dyDescent="0.25">
      <c r="AZ2997" s="85"/>
    </row>
    <row r="2998" spans="52:52" x14ac:dyDescent="0.25">
      <c r="AZ2998" s="85"/>
    </row>
    <row r="2999" spans="52:52" x14ac:dyDescent="0.25">
      <c r="AZ2999" s="85"/>
    </row>
    <row r="3000" spans="52:52" x14ac:dyDescent="0.25">
      <c r="AZ3000" s="85"/>
    </row>
    <row r="3001" spans="52:52" x14ac:dyDescent="0.25">
      <c r="AZ3001" s="85"/>
    </row>
    <row r="3002" spans="52:52" x14ac:dyDescent="0.25">
      <c r="AZ3002" s="85"/>
    </row>
    <row r="3003" spans="52:52" x14ac:dyDescent="0.25">
      <c r="AZ3003" s="85"/>
    </row>
    <row r="3004" spans="52:52" x14ac:dyDescent="0.25">
      <c r="AZ3004" s="85"/>
    </row>
    <row r="3005" spans="52:52" x14ac:dyDescent="0.25">
      <c r="AZ3005" s="85"/>
    </row>
    <row r="3006" spans="52:52" x14ac:dyDescent="0.25">
      <c r="AZ3006" s="85"/>
    </row>
    <row r="3007" spans="52:52" x14ac:dyDescent="0.25">
      <c r="AZ3007" s="85"/>
    </row>
    <row r="3008" spans="52:52" x14ac:dyDescent="0.25">
      <c r="AZ3008" s="85"/>
    </row>
    <row r="3009" spans="52:52" x14ac:dyDescent="0.25">
      <c r="AZ3009" s="85"/>
    </row>
    <row r="3010" spans="52:52" x14ac:dyDescent="0.25">
      <c r="AZ3010" s="85"/>
    </row>
    <row r="3011" spans="52:52" x14ac:dyDescent="0.25">
      <c r="AZ3011" s="85"/>
    </row>
    <row r="3012" spans="52:52" x14ac:dyDescent="0.25">
      <c r="AZ3012" s="85"/>
    </row>
    <row r="3013" spans="52:52" x14ac:dyDescent="0.25">
      <c r="AZ3013" s="85"/>
    </row>
    <row r="3014" spans="52:52" x14ac:dyDescent="0.25">
      <c r="AZ3014" s="85"/>
    </row>
    <row r="3015" spans="52:52" x14ac:dyDescent="0.25">
      <c r="AZ3015" s="85"/>
    </row>
    <row r="3016" spans="52:52" x14ac:dyDescent="0.25">
      <c r="AZ3016" s="85"/>
    </row>
    <row r="3017" spans="52:52" x14ac:dyDescent="0.25">
      <c r="AZ3017" s="85"/>
    </row>
    <row r="3018" spans="52:52" x14ac:dyDescent="0.25">
      <c r="AZ3018" s="85"/>
    </row>
    <row r="3019" spans="52:52" x14ac:dyDescent="0.25">
      <c r="AZ3019" s="85"/>
    </row>
    <row r="3020" spans="52:52" x14ac:dyDescent="0.25">
      <c r="AZ3020" s="85"/>
    </row>
    <row r="3021" spans="52:52" x14ac:dyDescent="0.25">
      <c r="AZ3021" s="85"/>
    </row>
    <row r="3022" spans="52:52" x14ac:dyDescent="0.25">
      <c r="AZ3022" s="85"/>
    </row>
    <row r="3023" spans="52:52" x14ac:dyDescent="0.25">
      <c r="AZ3023" s="85"/>
    </row>
    <row r="3024" spans="52:52" x14ac:dyDescent="0.25">
      <c r="AZ3024" s="85"/>
    </row>
    <row r="3025" spans="52:52" x14ac:dyDescent="0.25">
      <c r="AZ3025" s="85"/>
    </row>
    <row r="3026" spans="52:52" x14ac:dyDescent="0.25">
      <c r="AZ3026" s="85"/>
    </row>
    <row r="3027" spans="52:52" x14ac:dyDescent="0.25">
      <c r="AZ3027" s="85"/>
    </row>
    <row r="3028" spans="52:52" x14ac:dyDescent="0.25">
      <c r="AZ3028" s="85"/>
    </row>
    <row r="3029" spans="52:52" x14ac:dyDescent="0.25">
      <c r="AZ3029" s="85"/>
    </row>
    <row r="3030" spans="52:52" x14ac:dyDescent="0.25">
      <c r="AZ3030" s="85"/>
    </row>
    <row r="3031" spans="52:52" x14ac:dyDescent="0.25">
      <c r="AZ3031" s="85"/>
    </row>
    <row r="3032" spans="52:52" x14ac:dyDescent="0.25">
      <c r="AZ3032" s="85"/>
    </row>
    <row r="3033" spans="52:52" x14ac:dyDescent="0.25">
      <c r="AZ3033" s="85"/>
    </row>
    <row r="3034" spans="52:52" x14ac:dyDescent="0.25">
      <c r="AZ3034" s="85"/>
    </row>
    <row r="3035" spans="52:52" x14ac:dyDescent="0.25">
      <c r="AZ3035" s="85"/>
    </row>
    <row r="3036" spans="52:52" x14ac:dyDescent="0.25">
      <c r="AZ3036" s="85"/>
    </row>
    <row r="3037" spans="52:52" x14ac:dyDescent="0.25">
      <c r="AZ3037" s="85"/>
    </row>
    <row r="3038" spans="52:52" x14ac:dyDescent="0.25">
      <c r="AZ3038" s="85"/>
    </row>
    <row r="3039" spans="52:52" x14ac:dyDescent="0.25">
      <c r="AZ3039" s="85"/>
    </row>
    <row r="3040" spans="52:52" x14ac:dyDescent="0.25">
      <c r="AZ3040" s="85"/>
    </row>
    <row r="3041" spans="52:52" x14ac:dyDescent="0.25">
      <c r="AZ3041" s="85"/>
    </row>
    <row r="3042" spans="52:52" x14ac:dyDescent="0.25">
      <c r="AZ3042" s="85"/>
    </row>
    <row r="3043" spans="52:52" x14ac:dyDescent="0.25">
      <c r="AZ3043" s="85"/>
    </row>
    <row r="3044" spans="52:52" x14ac:dyDescent="0.25">
      <c r="AZ3044" s="85"/>
    </row>
    <row r="3045" spans="52:52" x14ac:dyDescent="0.25">
      <c r="AZ3045" s="85"/>
    </row>
    <row r="3046" spans="52:52" x14ac:dyDescent="0.25">
      <c r="AZ3046" s="85"/>
    </row>
    <row r="3047" spans="52:52" x14ac:dyDescent="0.25">
      <c r="AZ3047" s="85"/>
    </row>
    <row r="3048" spans="52:52" x14ac:dyDescent="0.25">
      <c r="AZ3048" s="85"/>
    </row>
    <row r="3049" spans="52:52" x14ac:dyDescent="0.25">
      <c r="AZ3049" s="85"/>
    </row>
    <row r="3050" spans="52:52" x14ac:dyDescent="0.25">
      <c r="AZ3050" s="85"/>
    </row>
    <row r="3051" spans="52:52" x14ac:dyDescent="0.25">
      <c r="AZ3051" s="85"/>
    </row>
    <row r="3052" spans="52:52" x14ac:dyDescent="0.25">
      <c r="AZ3052" s="85"/>
    </row>
    <row r="3053" spans="52:52" x14ac:dyDescent="0.25">
      <c r="AZ3053" s="85"/>
    </row>
    <row r="3054" spans="52:52" x14ac:dyDescent="0.25">
      <c r="AZ3054" s="85"/>
    </row>
    <row r="3055" spans="52:52" x14ac:dyDescent="0.25">
      <c r="AZ3055" s="85"/>
    </row>
    <row r="3056" spans="52:52" x14ac:dyDescent="0.25">
      <c r="AZ3056" s="85"/>
    </row>
    <row r="3057" spans="52:52" x14ac:dyDescent="0.25">
      <c r="AZ3057" s="85"/>
    </row>
    <row r="3058" spans="52:52" x14ac:dyDescent="0.25">
      <c r="AZ3058" s="85"/>
    </row>
    <row r="3059" spans="52:52" x14ac:dyDescent="0.25">
      <c r="AZ3059" s="85"/>
    </row>
    <row r="3060" spans="52:52" x14ac:dyDescent="0.25">
      <c r="AZ3060" s="85"/>
    </row>
    <row r="3061" spans="52:52" x14ac:dyDescent="0.25">
      <c r="AZ3061" s="85"/>
    </row>
    <row r="3062" spans="52:52" x14ac:dyDescent="0.25">
      <c r="AZ3062" s="85"/>
    </row>
    <row r="3063" spans="52:52" x14ac:dyDescent="0.25">
      <c r="AZ3063" s="85"/>
    </row>
    <row r="3064" spans="52:52" x14ac:dyDescent="0.25">
      <c r="AZ3064" s="85"/>
    </row>
    <row r="3065" spans="52:52" x14ac:dyDescent="0.25">
      <c r="AZ3065" s="85"/>
    </row>
    <row r="3066" spans="52:52" x14ac:dyDescent="0.25">
      <c r="AZ3066" s="85"/>
    </row>
    <row r="3067" spans="52:52" x14ac:dyDescent="0.25">
      <c r="AZ3067" s="85"/>
    </row>
    <row r="3068" spans="52:52" x14ac:dyDescent="0.25">
      <c r="AZ3068" s="85"/>
    </row>
    <row r="3069" spans="52:52" x14ac:dyDescent="0.25">
      <c r="AZ3069" s="85"/>
    </row>
    <row r="3070" spans="52:52" x14ac:dyDescent="0.25">
      <c r="AZ3070" s="85"/>
    </row>
    <row r="3071" spans="52:52" x14ac:dyDescent="0.25">
      <c r="AZ3071" s="85"/>
    </row>
    <row r="3072" spans="52:52" x14ac:dyDescent="0.25">
      <c r="AZ3072" s="85"/>
    </row>
    <row r="3073" spans="52:52" x14ac:dyDescent="0.25">
      <c r="AZ3073" s="85"/>
    </row>
    <row r="3074" spans="52:52" x14ac:dyDescent="0.25">
      <c r="AZ3074" s="85"/>
    </row>
    <row r="3075" spans="52:52" x14ac:dyDescent="0.25">
      <c r="AZ3075" s="85"/>
    </row>
    <row r="3076" spans="52:52" x14ac:dyDescent="0.25">
      <c r="AZ3076" s="85"/>
    </row>
    <row r="3077" spans="52:52" x14ac:dyDescent="0.25">
      <c r="AZ3077" s="85"/>
    </row>
    <row r="3078" spans="52:52" x14ac:dyDescent="0.25">
      <c r="AZ3078" s="85"/>
    </row>
    <row r="3079" spans="52:52" x14ac:dyDescent="0.25">
      <c r="AZ3079" s="85"/>
    </row>
    <row r="3080" spans="52:52" x14ac:dyDescent="0.25">
      <c r="AZ3080" s="85"/>
    </row>
    <row r="3081" spans="52:52" x14ac:dyDescent="0.25">
      <c r="AZ3081" s="85"/>
    </row>
    <row r="3082" spans="52:52" x14ac:dyDescent="0.25">
      <c r="AZ3082" s="85"/>
    </row>
    <row r="3083" spans="52:52" x14ac:dyDescent="0.25">
      <c r="AZ3083" s="85"/>
    </row>
    <row r="3084" spans="52:52" x14ac:dyDescent="0.25">
      <c r="AZ3084" s="85"/>
    </row>
    <row r="3085" spans="52:52" x14ac:dyDescent="0.25">
      <c r="AZ3085" s="85"/>
    </row>
    <row r="3086" spans="52:52" x14ac:dyDescent="0.25">
      <c r="AZ3086" s="85"/>
    </row>
    <row r="3087" spans="52:52" x14ac:dyDescent="0.25">
      <c r="AZ3087" s="85"/>
    </row>
    <row r="3088" spans="52:52" x14ac:dyDescent="0.25">
      <c r="AZ3088" s="85"/>
    </row>
    <row r="3089" spans="52:52" x14ac:dyDescent="0.25">
      <c r="AZ3089" s="85"/>
    </row>
    <row r="3090" spans="52:52" x14ac:dyDescent="0.25">
      <c r="AZ3090" s="85"/>
    </row>
    <row r="3091" spans="52:52" x14ac:dyDescent="0.25">
      <c r="AZ3091" s="85"/>
    </row>
    <row r="3092" spans="52:52" x14ac:dyDescent="0.25">
      <c r="AZ3092" s="85"/>
    </row>
    <row r="3093" spans="52:52" x14ac:dyDescent="0.25">
      <c r="AZ3093" s="85"/>
    </row>
    <row r="3094" spans="52:52" x14ac:dyDescent="0.25">
      <c r="AZ3094" s="85"/>
    </row>
    <row r="3095" spans="52:52" x14ac:dyDescent="0.25">
      <c r="AZ3095" s="85"/>
    </row>
    <row r="3096" spans="52:52" x14ac:dyDescent="0.25">
      <c r="AZ3096" s="85"/>
    </row>
    <row r="3097" spans="52:52" x14ac:dyDescent="0.25">
      <c r="AZ3097" s="85"/>
    </row>
    <row r="3098" spans="52:52" x14ac:dyDescent="0.25">
      <c r="AZ3098" s="85"/>
    </row>
    <row r="3099" spans="52:52" x14ac:dyDescent="0.25">
      <c r="AZ3099" s="85"/>
    </row>
    <row r="3100" spans="52:52" x14ac:dyDescent="0.25">
      <c r="AZ3100" s="85"/>
    </row>
    <row r="3101" spans="52:52" x14ac:dyDescent="0.25">
      <c r="AZ3101" s="85"/>
    </row>
    <row r="3102" spans="52:52" x14ac:dyDescent="0.25">
      <c r="AZ3102" s="85"/>
    </row>
    <row r="3103" spans="52:52" x14ac:dyDescent="0.25">
      <c r="AZ3103" s="85"/>
    </row>
    <row r="3104" spans="52:52" x14ac:dyDescent="0.25">
      <c r="AZ3104" s="85"/>
    </row>
    <row r="3105" spans="52:52" x14ac:dyDescent="0.25">
      <c r="AZ3105" s="85"/>
    </row>
    <row r="3106" spans="52:52" x14ac:dyDescent="0.25">
      <c r="AZ3106" s="85"/>
    </row>
    <row r="3107" spans="52:52" x14ac:dyDescent="0.25">
      <c r="AZ3107" s="85"/>
    </row>
    <row r="3108" spans="52:52" x14ac:dyDescent="0.25">
      <c r="AZ3108" s="85"/>
    </row>
    <row r="3109" spans="52:52" x14ac:dyDescent="0.25">
      <c r="AZ3109" s="85"/>
    </row>
    <row r="3110" spans="52:52" x14ac:dyDescent="0.25">
      <c r="AZ3110" s="85"/>
    </row>
    <row r="3111" spans="52:52" x14ac:dyDescent="0.25">
      <c r="AZ3111" s="85"/>
    </row>
    <row r="3112" spans="52:52" x14ac:dyDescent="0.25">
      <c r="AZ3112" s="85"/>
    </row>
    <row r="3113" spans="52:52" x14ac:dyDescent="0.25">
      <c r="AZ3113" s="85"/>
    </row>
    <row r="3114" spans="52:52" x14ac:dyDescent="0.25">
      <c r="AZ3114" s="85"/>
    </row>
    <row r="3115" spans="52:52" x14ac:dyDescent="0.25">
      <c r="AZ3115" s="85"/>
    </row>
    <row r="3116" spans="52:52" x14ac:dyDescent="0.25">
      <c r="AZ3116" s="85"/>
    </row>
    <row r="3117" spans="52:52" x14ac:dyDescent="0.25">
      <c r="AZ3117" s="85"/>
    </row>
    <row r="3118" spans="52:52" x14ac:dyDescent="0.25">
      <c r="AZ3118" s="85"/>
    </row>
    <row r="3119" spans="52:52" x14ac:dyDescent="0.25">
      <c r="AZ3119" s="85"/>
    </row>
    <row r="3120" spans="52:52" x14ac:dyDescent="0.25">
      <c r="AZ3120" s="85"/>
    </row>
    <row r="3121" spans="52:52" x14ac:dyDescent="0.25">
      <c r="AZ3121" s="85"/>
    </row>
    <row r="3122" spans="52:52" x14ac:dyDescent="0.25">
      <c r="AZ3122" s="85"/>
    </row>
    <row r="3123" spans="52:52" x14ac:dyDescent="0.25">
      <c r="AZ3123" s="85"/>
    </row>
    <row r="3124" spans="52:52" x14ac:dyDescent="0.25">
      <c r="AZ3124" s="85"/>
    </row>
    <row r="3125" spans="52:52" x14ac:dyDescent="0.25">
      <c r="AZ3125" s="85"/>
    </row>
    <row r="3126" spans="52:52" x14ac:dyDescent="0.25">
      <c r="AZ3126" s="85"/>
    </row>
    <row r="3127" spans="52:52" x14ac:dyDescent="0.25">
      <c r="AZ3127" s="85"/>
    </row>
    <row r="3128" spans="52:52" x14ac:dyDescent="0.25">
      <c r="AZ3128" s="85"/>
    </row>
    <row r="3129" spans="52:52" x14ac:dyDescent="0.25">
      <c r="AZ3129" s="85"/>
    </row>
    <row r="3130" spans="52:52" x14ac:dyDescent="0.25">
      <c r="AZ3130" s="85"/>
    </row>
    <row r="3131" spans="52:52" x14ac:dyDescent="0.25">
      <c r="AZ3131" s="85"/>
    </row>
    <row r="3132" spans="52:52" x14ac:dyDescent="0.25">
      <c r="AZ3132" s="85"/>
    </row>
    <row r="3133" spans="52:52" x14ac:dyDescent="0.25">
      <c r="AZ3133" s="85"/>
    </row>
    <row r="3134" spans="52:52" x14ac:dyDescent="0.25">
      <c r="AZ3134" s="85"/>
    </row>
    <row r="3135" spans="52:52" x14ac:dyDescent="0.25">
      <c r="AZ3135" s="85"/>
    </row>
    <row r="3136" spans="52:52" x14ac:dyDescent="0.25">
      <c r="AZ3136" s="85"/>
    </row>
    <row r="3137" spans="52:52" x14ac:dyDescent="0.25">
      <c r="AZ3137" s="85"/>
    </row>
    <row r="3138" spans="52:52" x14ac:dyDescent="0.25">
      <c r="AZ3138" s="85"/>
    </row>
    <row r="3139" spans="52:52" x14ac:dyDescent="0.25">
      <c r="AZ3139" s="85"/>
    </row>
    <row r="3140" spans="52:52" x14ac:dyDescent="0.25">
      <c r="AZ3140" s="85"/>
    </row>
    <row r="3141" spans="52:52" x14ac:dyDescent="0.25">
      <c r="AZ3141" s="85"/>
    </row>
    <row r="3142" spans="52:52" x14ac:dyDescent="0.25">
      <c r="AZ3142" s="85"/>
    </row>
    <row r="3143" spans="52:52" x14ac:dyDescent="0.25">
      <c r="AZ3143" s="85"/>
    </row>
    <row r="3144" spans="52:52" x14ac:dyDescent="0.25">
      <c r="AZ3144" s="85"/>
    </row>
    <row r="3145" spans="52:52" x14ac:dyDescent="0.25">
      <c r="AZ3145" s="85"/>
    </row>
    <row r="3146" spans="52:52" x14ac:dyDescent="0.25">
      <c r="AZ3146" s="85"/>
    </row>
    <row r="3147" spans="52:52" x14ac:dyDescent="0.25">
      <c r="AZ3147" s="85"/>
    </row>
    <row r="3148" spans="52:52" x14ac:dyDescent="0.25">
      <c r="AZ3148" s="85"/>
    </row>
    <row r="3149" spans="52:52" x14ac:dyDescent="0.25">
      <c r="AZ3149" s="85"/>
    </row>
    <row r="3150" spans="52:52" x14ac:dyDescent="0.25">
      <c r="AZ3150" s="85"/>
    </row>
    <row r="3151" spans="52:52" x14ac:dyDescent="0.25">
      <c r="AZ3151" s="85"/>
    </row>
    <row r="3152" spans="52:52" x14ac:dyDescent="0.25">
      <c r="AZ3152" s="85"/>
    </row>
    <row r="3153" spans="52:52" x14ac:dyDescent="0.25">
      <c r="AZ3153" s="85"/>
    </row>
    <row r="3154" spans="52:52" x14ac:dyDescent="0.25">
      <c r="AZ3154" s="85"/>
    </row>
    <row r="3155" spans="52:52" x14ac:dyDescent="0.25">
      <c r="AZ3155" s="85"/>
    </row>
    <row r="3156" spans="52:52" x14ac:dyDescent="0.25">
      <c r="AZ3156" s="85"/>
    </row>
    <row r="3157" spans="52:52" x14ac:dyDescent="0.25">
      <c r="AZ3157" s="85"/>
    </row>
    <row r="3158" spans="52:52" x14ac:dyDescent="0.25">
      <c r="AZ3158" s="85"/>
    </row>
    <row r="3159" spans="52:52" x14ac:dyDescent="0.25">
      <c r="AZ3159" s="85"/>
    </row>
    <row r="3160" spans="52:52" x14ac:dyDescent="0.25">
      <c r="AZ3160" s="85"/>
    </row>
    <row r="3161" spans="52:52" x14ac:dyDescent="0.25">
      <c r="AZ3161" s="85"/>
    </row>
    <row r="3162" spans="52:52" x14ac:dyDescent="0.25">
      <c r="AZ3162" s="85"/>
    </row>
    <row r="3163" spans="52:52" x14ac:dyDescent="0.25">
      <c r="AZ3163" s="85"/>
    </row>
    <row r="3164" spans="52:52" x14ac:dyDescent="0.25">
      <c r="AZ3164" s="85"/>
    </row>
    <row r="3165" spans="52:52" x14ac:dyDescent="0.25">
      <c r="AZ3165" s="85"/>
    </row>
    <row r="3166" spans="52:52" x14ac:dyDescent="0.25">
      <c r="AZ3166" s="85"/>
    </row>
    <row r="3167" spans="52:52" x14ac:dyDescent="0.25">
      <c r="AZ3167" s="85"/>
    </row>
    <row r="3168" spans="52:52" x14ac:dyDescent="0.25">
      <c r="AZ3168" s="85"/>
    </row>
    <row r="3169" spans="52:52" x14ac:dyDescent="0.25">
      <c r="AZ3169" s="85"/>
    </row>
    <row r="3170" spans="52:52" x14ac:dyDescent="0.25">
      <c r="AZ3170" s="85"/>
    </row>
    <row r="3171" spans="52:52" x14ac:dyDescent="0.25">
      <c r="AZ3171" s="85"/>
    </row>
    <row r="3172" spans="52:52" x14ac:dyDescent="0.25">
      <c r="AZ3172" s="85"/>
    </row>
    <row r="3173" spans="52:52" x14ac:dyDescent="0.25">
      <c r="AZ3173" s="85"/>
    </row>
    <row r="3174" spans="52:52" x14ac:dyDescent="0.25">
      <c r="AZ3174" s="85"/>
    </row>
    <row r="3175" spans="52:52" x14ac:dyDescent="0.25">
      <c r="AZ3175" s="85"/>
    </row>
    <row r="3176" spans="52:52" x14ac:dyDescent="0.25">
      <c r="AZ3176" s="85"/>
    </row>
    <row r="3177" spans="52:52" x14ac:dyDescent="0.25">
      <c r="AZ3177" s="85"/>
    </row>
    <row r="3178" spans="52:52" x14ac:dyDescent="0.25">
      <c r="AZ3178" s="85"/>
    </row>
    <row r="3179" spans="52:52" x14ac:dyDescent="0.25">
      <c r="AZ3179" s="85"/>
    </row>
    <row r="3180" spans="52:52" x14ac:dyDescent="0.25">
      <c r="AZ3180" s="85"/>
    </row>
    <row r="3181" spans="52:52" x14ac:dyDescent="0.25">
      <c r="AZ3181" s="85"/>
    </row>
    <row r="3182" spans="52:52" x14ac:dyDescent="0.25">
      <c r="AZ3182" s="85"/>
    </row>
    <row r="3183" spans="52:52" x14ac:dyDescent="0.25">
      <c r="AZ3183" s="85"/>
    </row>
    <row r="3184" spans="52:52" x14ac:dyDescent="0.25">
      <c r="AZ3184" s="85"/>
    </row>
    <row r="3185" spans="52:52" x14ac:dyDescent="0.25">
      <c r="AZ3185" s="85"/>
    </row>
    <row r="3186" spans="52:52" x14ac:dyDescent="0.25">
      <c r="AZ3186" s="85"/>
    </row>
    <row r="3187" spans="52:52" x14ac:dyDescent="0.25">
      <c r="AZ3187" s="85"/>
    </row>
    <row r="3188" spans="52:52" x14ac:dyDescent="0.25">
      <c r="AZ3188" s="85"/>
    </row>
    <row r="3189" spans="52:52" x14ac:dyDescent="0.25">
      <c r="AZ3189" s="85"/>
    </row>
    <row r="3190" spans="52:52" x14ac:dyDescent="0.25">
      <c r="AZ3190" s="85"/>
    </row>
    <row r="3191" spans="52:52" x14ac:dyDescent="0.25">
      <c r="AZ3191" s="85"/>
    </row>
    <row r="3192" spans="52:52" x14ac:dyDescent="0.25">
      <c r="AZ3192" s="85"/>
    </row>
    <row r="3193" spans="52:52" x14ac:dyDescent="0.25">
      <c r="AZ3193" s="85"/>
    </row>
    <row r="3194" spans="52:52" x14ac:dyDescent="0.25">
      <c r="AZ3194" s="85"/>
    </row>
    <row r="3195" spans="52:52" x14ac:dyDescent="0.25">
      <c r="AZ3195" s="85"/>
    </row>
    <row r="3196" spans="52:52" x14ac:dyDescent="0.25">
      <c r="AZ3196" s="85"/>
    </row>
    <row r="3197" spans="52:52" x14ac:dyDescent="0.25">
      <c r="AZ3197" s="85"/>
    </row>
    <row r="3198" spans="52:52" x14ac:dyDescent="0.25">
      <c r="AZ3198" s="85"/>
    </row>
    <row r="3199" spans="52:52" x14ac:dyDescent="0.25">
      <c r="AZ3199" s="85"/>
    </row>
    <row r="3200" spans="52:52" x14ac:dyDescent="0.25">
      <c r="AZ3200" s="85"/>
    </row>
    <row r="3201" spans="52:52" x14ac:dyDescent="0.25">
      <c r="AZ3201" s="85"/>
    </row>
    <row r="3202" spans="52:52" x14ac:dyDescent="0.25">
      <c r="AZ3202" s="85"/>
    </row>
    <row r="3203" spans="52:52" x14ac:dyDescent="0.25">
      <c r="AZ3203" s="85"/>
    </row>
    <row r="3204" spans="52:52" x14ac:dyDescent="0.25">
      <c r="AZ3204" s="85"/>
    </row>
    <row r="3205" spans="52:52" x14ac:dyDescent="0.25">
      <c r="AZ3205" s="85"/>
    </row>
    <row r="3206" spans="52:52" x14ac:dyDescent="0.25">
      <c r="AZ3206" s="85"/>
    </row>
    <row r="3207" spans="52:52" x14ac:dyDescent="0.25">
      <c r="AZ3207" s="85"/>
    </row>
    <row r="3208" spans="52:52" x14ac:dyDescent="0.25">
      <c r="AZ3208" s="85"/>
    </row>
    <row r="3209" spans="52:52" x14ac:dyDescent="0.25">
      <c r="AZ3209" s="85"/>
    </row>
    <row r="3210" spans="52:52" x14ac:dyDescent="0.25">
      <c r="AZ3210" s="85"/>
    </row>
    <row r="3211" spans="52:52" x14ac:dyDescent="0.25">
      <c r="AZ3211" s="85"/>
    </row>
    <row r="3212" spans="52:52" x14ac:dyDescent="0.25">
      <c r="AZ3212" s="85"/>
    </row>
    <row r="3213" spans="52:52" x14ac:dyDescent="0.25">
      <c r="AZ3213" s="85"/>
    </row>
    <row r="3214" spans="52:52" x14ac:dyDescent="0.25">
      <c r="AZ3214" s="85"/>
    </row>
    <row r="3215" spans="52:52" x14ac:dyDescent="0.25">
      <c r="AZ3215" s="85"/>
    </row>
    <row r="3216" spans="52:52" x14ac:dyDescent="0.25">
      <c r="AZ3216" s="85"/>
    </row>
    <row r="3217" spans="52:52" x14ac:dyDescent="0.25">
      <c r="AZ3217" s="85"/>
    </row>
    <row r="3218" spans="52:52" x14ac:dyDescent="0.25">
      <c r="AZ3218" s="85"/>
    </row>
    <row r="3219" spans="52:52" x14ac:dyDescent="0.25">
      <c r="AZ3219" s="85"/>
    </row>
    <row r="3220" spans="52:52" x14ac:dyDescent="0.25">
      <c r="AZ3220" s="85"/>
    </row>
    <row r="3221" spans="52:52" x14ac:dyDescent="0.25">
      <c r="AZ3221" s="85"/>
    </row>
    <row r="3222" spans="52:52" x14ac:dyDescent="0.25">
      <c r="AZ3222" s="85"/>
    </row>
    <row r="3223" spans="52:52" x14ac:dyDescent="0.25">
      <c r="AZ3223" s="85"/>
    </row>
    <row r="3224" spans="52:52" x14ac:dyDescent="0.25">
      <c r="AZ3224" s="85"/>
    </row>
    <row r="3225" spans="52:52" x14ac:dyDescent="0.25">
      <c r="AZ3225" s="85"/>
    </row>
    <row r="3226" spans="52:52" x14ac:dyDescent="0.25">
      <c r="AZ3226" s="85"/>
    </row>
    <row r="3227" spans="52:52" x14ac:dyDescent="0.25">
      <c r="AZ3227" s="85"/>
    </row>
    <row r="3228" spans="52:52" x14ac:dyDescent="0.25">
      <c r="AZ3228" s="85"/>
    </row>
    <row r="3229" spans="52:52" x14ac:dyDescent="0.25">
      <c r="AZ3229" s="85"/>
    </row>
    <row r="3230" spans="52:52" x14ac:dyDescent="0.25">
      <c r="AZ3230" s="85"/>
    </row>
    <row r="3231" spans="52:52" x14ac:dyDescent="0.25">
      <c r="AZ3231" s="85"/>
    </row>
    <row r="3232" spans="52:52" x14ac:dyDescent="0.25">
      <c r="AZ3232" s="85"/>
    </row>
    <row r="3233" spans="52:52" x14ac:dyDescent="0.25">
      <c r="AZ3233" s="85"/>
    </row>
    <row r="3234" spans="52:52" x14ac:dyDescent="0.25">
      <c r="AZ3234" s="85"/>
    </row>
    <row r="3235" spans="52:52" x14ac:dyDescent="0.25">
      <c r="AZ3235" s="85"/>
    </row>
    <row r="3236" spans="52:52" x14ac:dyDescent="0.25">
      <c r="AZ3236" s="85"/>
    </row>
    <row r="3237" spans="52:52" x14ac:dyDescent="0.25">
      <c r="AZ3237" s="85"/>
    </row>
    <row r="3238" spans="52:52" x14ac:dyDescent="0.25">
      <c r="AZ3238" s="85"/>
    </row>
    <row r="3239" spans="52:52" x14ac:dyDescent="0.25">
      <c r="AZ3239" s="85"/>
    </row>
    <row r="3240" spans="52:52" x14ac:dyDescent="0.25">
      <c r="AZ3240" s="85"/>
    </row>
    <row r="3241" spans="52:52" x14ac:dyDescent="0.25">
      <c r="AZ3241" s="85"/>
    </row>
    <row r="3242" spans="52:52" x14ac:dyDescent="0.25">
      <c r="AZ3242" s="85"/>
    </row>
    <row r="3243" spans="52:52" x14ac:dyDescent="0.25">
      <c r="AZ3243" s="85"/>
    </row>
    <row r="3244" spans="52:52" x14ac:dyDescent="0.25">
      <c r="AZ3244" s="85"/>
    </row>
    <row r="3245" spans="52:52" x14ac:dyDescent="0.25">
      <c r="AZ3245" s="85"/>
    </row>
    <row r="3246" spans="52:52" x14ac:dyDescent="0.25">
      <c r="AZ3246" s="85"/>
    </row>
    <row r="3247" spans="52:52" x14ac:dyDescent="0.25">
      <c r="AZ3247" s="85"/>
    </row>
    <row r="3248" spans="52:52" x14ac:dyDescent="0.25">
      <c r="AZ3248" s="85"/>
    </row>
    <row r="3249" spans="52:52" x14ac:dyDescent="0.25">
      <c r="AZ3249" s="85"/>
    </row>
    <row r="3250" spans="52:52" x14ac:dyDescent="0.25">
      <c r="AZ3250" s="85"/>
    </row>
    <row r="3251" spans="52:52" x14ac:dyDescent="0.25">
      <c r="AZ3251" s="85"/>
    </row>
    <row r="3252" spans="52:52" x14ac:dyDescent="0.25">
      <c r="AZ3252" s="85"/>
    </row>
    <row r="3253" spans="52:52" x14ac:dyDescent="0.25">
      <c r="AZ3253" s="85"/>
    </row>
    <row r="3254" spans="52:52" x14ac:dyDescent="0.25">
      <c r="AZ3254" s="85"/>
    </row>
    <row r="3255" spans="52:52" x14ac:dyDescent="0.25">
      <c r="AZ3255" s="85"/>
    </row>
    <row r="3256" spans="52:52" x14ac:dyDescent="0.25">
      <c r="AZ3256" s="85"/>
    </row>
    <row r="3257" spans="52:52" x14ac:dyDescent="0.25">
      <c r="AZ3257" s="85"/>
    </row>
    <row r="3258" spans="52:52" x14ac:dyDescent="0.25">
      <c r="AZ3258" s="85"/>
    </row>
    <row r="3259" spans="52:52" x14ac:dyDescent="0.25">
      <c r="AZ3259" s="85"/>
    </row>
    <row r="3260" spans="52:52" x14ac:dyDescent="0.25">
      <c r="AZ3260" s="85"/>
    </row>
    <row r="3261" spans="52:52" x14ac:dyDescent="0.25">
      <c r="AZ3261" s="85"/>
    </row>
    <row r="3262" spans="52:52" x14ac:dyDescent="0.25">
      <c r="AZ3262" s="85"/>
    </row>
    <row r="3263" spans="52:52" x14ac:dyDescent="0.25">
      <c r="AZ3263" s="85"/>
    </row>
    <row r="3264" spans="52:52" x14ac:dyDescent="0.25">
      <c r="AZ3264" s="85"/>
    </row>
    <row r="3265" spans="52:52" x14ac:dyDescent="0.25">
      <c r="AZ3265" s="85"/>
    </row>
    <row r="3266" spans="52:52" x14ac:dyDescent="0.25">
      <c r="AZ3266" s="85"/>
    </row>
    <row r="3267" spans="52:52" x14ac:dyDescent="0.25">
      <c r="AZ3267" s="85"/>
    </row>
    <row r="3268" spans="52:52" x14ac:dyDescent="0.25">
      <c r="AZ3268" s="85"/>
    </row>
    <row r="3269" spans="52:52" x14ac:dyDescent="0.25">
      <c r="AZ3269" s="85"/>
    </row>
    <row r="3270" spans="52:52" x14ac:dyDescent="0.25">
      <c r="AZ3270" s="85"/>
    </row>
    <row r="3271" spans="52:52" x14ac:dyDescent="0.25">
      <c r="AZ3271" s="85"/>
    </row>
    <row r="3272" spans="52:52" x14ac:dyDescent="0.25">
      <c r="AZ3272" s="85"/>
    </row>
    <row r="3273" spans="52:52" x14ac:dyDescent="0.25">
      <c r="AZ3273" s="85"/>
    </row>
    <row r="3274" spans="52:52" x14ac:dyDescent="0.25">
      <c r="AZ3274" s="85"/>
    </row>
    <row r="3275" spans="52:52" x14ac:dyDescent="0.25">
      <c r="AZ3275" s="85"/>
    </row>
    <row r="3276" spans="52:52" x14ac:dyDescent="0.25">
      <c r="AZ3276" s="85"/>
    </row>
    <row r="3277" spans="52:52" x14ac:dyDescent="0.25">
      <c r="AZ3277" s="85"/>
    </row>
    <row r="3278" spans="52:52" x14ac:dyDescent="0.25">
      <c r="AZ3278" s="85"/>
    </row>
    <row r="3279" spans="52:52" x14ac:dyDescent="0.25">
      <c r="AZ3279" s="85"/>
    </row>
    <row r="3280" spans="52:52" x14ac:dyDescent="0.25">
      <c r="AZ3280" s="85"/>
    </row>
    <row r="3281" spans="52:52" x14ac:dyDescent="0.25">
      <c r="AZ3281" s="85"/>
    </row>
    <row r="3282" spans="52:52" x14ac:dyDescent="0.25">
      <c r="AZ3282" s="85"/>
    </row>
    <row r="3283" spans="52:52" x14ac:dyDescent="0.25">
      <c r="AZ3283" s="85"/>
    </row>
    <row r="3284" spans="52:52" x14ac:dyDescent="0.25">
      <c r="AZ3284" s="85"/>
    </row>
    <row r="3285" spans="52:52" x14ac:dyDescent="0.25">
      <c r="AZ3285" s="85"/>
    </row>
    <row r="3286" spans="52:52" x14ac:dyDescent="0.25">
      <c r="AZ3286" s="85"/>
    </row>
    <row r="3287" spans="52:52" x14ac:dyDescent="0.25">
      <c r="AZ3287" s="85"/>
    </row>
    <row r="3288" spans="52:52" x14ac:dyDescent="0.25">
      <c r="AZ3288" s="85"/>
    </row>
    <row r="3289" spans="52:52" x14ac:dyDescent="0.25">
      <c r="AZ3289" s="85"/>
    </row>
    <row r="3290" spans="52:52" x14ac:dyDescent="0.25">
      <c r="AZ3290" s="85"/>
    </row>
    <row r="3291" spans="52:52" x14ac:dyDescent="0.25">
      <c r="AZ3291" s="85"/>
    </row>
    <row r="3292" spans="52:52" x14ac:dyDescent="0.25">
      <c r="AZ3292" s="85"/>
    </row>
    <row r="3293" spans="52:52" x14ac:dyDescent="0.25">
      <c r="AZ3293" s="85"/>
    </row>
    <row r="3294" spans="52:52" x14ac:dyDescent="0.25">
      <c r="AZ3294" s="85"/>
    </row>
    <row r="3295" spans="52:52" x14ac:dyDescent="0.25">
      <c r="AZ3295" s="85"/>
    </row>
    <row r="3296" spans="52:52" x14ac:dyDescent="0.25">
      <c r="AZ3296" s="85"/>
    </row>
    <row r="3297" spans="52:52" x14ac:dyDescent="0.25">
      <c r="AZ3297" s="85"/>
    </row>
    <row r="3298" spans="52:52" x14ac:dyDescent="0.25">
      <c r="AZ3298" s="85"/>
    </row>
    <row r="3299" spans="52:52" x14ac:dyDescent="0.25">
      <c r="AZ3299" s="85"/>
    </row>
    <row r="3300" spans="52:52" x14ac:dyDescent="0.25">
      <c r="AZ3300" s="85"/>
    </row>
    <row r="3301" spans="52:52" x14ac:dyDescent="0.25">
      <c r="AZ3301" s="85"/>
    </row>
    <row r="3302" spans="52:52" x14ac:dyDescent="0.25">
      <c r="AZ3302" s="85"/>
    </row>
    <row r="3303" spans="52:52" x14ac:dyDescent="0.25">
      <c r="AZ3303" s="85"/>
    </row>
    <row r="3304" spans="52:52" x14ac:dyDescent="0.25">
      <c r="AZ3304" s="85"/>
    </row>
    <row r="3305" spans="52:52" x14ac:dyDescent="0.25">
      <c r="AZ3305" s="85"/>
    </row>
    <row r="3306" spans="52:52" x14ac:dyDescent="0.25">
      <c r="AZ3306" s="85"/>
    </row>
    <row r="3307" spans="52:52" x14ac:dyDescent="0.25">
      <c r="AZ3307" s="85"/>
    </row>
    <row r="3308" spans="52:52" x14ac:dyDescent="0.25">
      <c r="AZ3308" s="85"/>
    </row>
    <row r="3309" spans="52:52" x14ac:dyDescent="0.25">
      <c r="AZ3309" s="85"/>
    </row>
    <row r="3310" spans="52:52" x14ac:dyDescent="0.25">
      <c r="AZ3310" s="85"/>
    </row>
    <row r="3311" spans="52:52" x14ac:dyDescent="0.25">
      <c r="AZ3311" s="85"/>
    </row>
    <row r="3312" spans="52:52" x14ac:dyDescent="0.25">
      <c r="AZ3312" s="85"/>
    </row>
    <row r="3313" spans="52:52" x14ac:dyDescent="0.25">
      <c r="AZ3313" s="85"/>
    </row>
    <row r="3314" spans="52:52" x14ac:dyDescent="0.25">
      <c r="AZ3314" s="85"/>
    </row>
    <row r="3315" spans="52:52" x14ac:dyDescent="0.25">
      <c r="AZ3315" s="85"/>
    </row>
    <row r="3316" spans="52:52" x14ac:dyDescent="0.25">
      <c r="AZ3316" s="85"/>
    </row>
    <row r="3317" spans="52:52" x14ac:dyDescent="0.25">
      <c r="AZ3317" s="85"/>
    </row>
    <row r="3318" spans="52:52" x14ac:dyDescent="0.25">
      <c r="AZ3318" s="85"/>
    </row>
    <row r="3319" spans="52:52" x14ac:dyDescent="0.25">
      <c r="AZ3319" s="85"/>
    </row>
    <row r="3320" spans="52:52" x14ac:dyDescent="0.25">
      <c r="AZ3320" s="85"/>
    </row>
    <row r="3321" spans="52:52" x14ac:dyDescent="0.25">
      <c r="AZ3321" s="85"/>
    </row>
    <row r="3322" spans="52:52" x14ac:dyDescent="0.25">
      <c r="AZ3322" s="85"/>
    </row>
    <row r="3323" spans="52:52" x14ac:dyDescent="0.25">
      <c r="AZ3323" s="85"/>
    </row>
    <row r="3324" spans="52:52" x14ac:dyDescent="0.25">
      <c r="AZ3324" s="85"/>
    </row>
    <row r="3325" spans="52:52" x14ac:dyDescent="0.25">
      <c r="AZ3325" s="85"/>
    </row>
    <row r="3326" spans="52:52" x14ac:dyDescent="0.25">
      <c r="AZ3326" s="85"/>
    </row>
    <row r="3327" spans="52:52" x14ac:dyDescent="0.25">
      <c r="AZ3327" s="85"/>
    </row>
    <row r="3328" spans="52:52" x14ac:dyDescent="0.25">
      <c r="AZ3328" s="85"/>
    </row>
    <row r="3329" spans="52:52" x14ac:dyDescent="0.25">
      <c r="AZ3329" s="85"/>
    </row>
    <row r="3330" spans="52:52" x14ac:dyDescent="0.25">
      <c r="AZ3330" s="85"/>
    </row>
    <row r="3331" spans="52:52" x14ac:dyDescent="0.25">
      <c r="AZ3331" s="85"/>
    </row>
    <row r="3332" spans="52:52" x14ac:dyDescent="0.25">
      <c r="AZ3332" s="85"/>
    </row>
    <row r="3333" spans="52:52" x14ac:dyDescent="0.25">
      <c r="AZ3333" s="85"/>
    </row>
    <row r="3334" spans="52:52" x14ac:dyDescent="0.25">
      <c r="AZ3334" s="85"/>
    </row>
    <row r="3335" spans="52:52" x14ac:dyDescent="0.25">
      <c r="AZ3335" s="85"/>
    </row>
    <row r="3336" spans="52:52" x14ac:dyDescent="0.25">
      <c r="AZ3336" s="85"/>
    </row>
    <row r="3337" spans="52:52" x14ac:dyDescent="0.25">
      <c r="AZ3337" s="85"/>
    </row>
    <row r="3338" spans="52:52" x14ac:dyDescent="0.25">
      <c r="AZ3338" s="85"/>
    </row>
    <row r="3339" spans="52:52" x14ac:dyDescent="0.25">
      <c r="AZ3339" s="85"/>
    </row>
    <row r="3340" spans="52:52" x14ac:dyDescent="0.25">
      <c r="AZ3340" s="85"/>
    </row>
    <row r="3341" spans="52:52" x14ac:dyDescent="0.25">
      <c r="AZ3341" s="85"/>
    </row>
    <row r="3342" spans="52:52" x14ac:dyDescent="0.25">
      <c r="AZ3342" s="85"/>
    </row>
    <row r="3343" spans="52:52" x14ac:dyDescent="0.25">
      <c r="AZ3343" s="85"/>
    </row>
    <row r="3344" spans="52:52" x14ac:dyDescent="0.25">
      <c r="AZ3344" s="85"/>
    </row>
    <row r="3345" spans="52:52" x14ac:dyDescent="0.25">
      <c r="AZ3345" s="85"/>
    </row>
    <row r="3346" spans="52:52" x14ac:dyDescent="0.25">
      <c r="AZ3346" s="85"/>
    </row>
    <row r="3347" spans="52:52" x14ac:dyDescent="0.25">
      <c r="AZ3347" s="85"/>
    </row>
    <row r="3348" spans="52:52" x14ac:dyDescent="0.25">
      <c r="AZ3348" s="85"/>
    </row>
    <row r="3349" spans="52:52" x14ac:dyDescent="0.25">
      <c r="AZ3349" s="85"/>
    </row>
    <row r="3350" spans="52:52" x14ac:dyDescent="0.25">
      <c r="AZ3350" s="85"/>
    </row>
    <row r="3351" spans="52:52" x14ac:dyDescent="0.25">
      <c r="AZ3351" s="85"/>
    </row>
    <row r="3352" spans="52:52" x14ac:dyDescent="0.25">
      <c r="AZ3352" s="85"/>
    </row>
    <row r="3353" spans="52:52" x14ac:dyDescent="0.25">
      <c r="AZ3353" s="85"/>
    </row>
    <row r="3354" spans="52:52" x14ac:dyDescent="0.25">
      <c r="AZ3354" s="85"/>
    </row>
    <row r="3355" spans="52:52" x14ac:dyDescent="0.25">
      <c r="AZ3355" s="85"/>
    </row>
    <row r="3356" spans="52:52" x14ac:dyDescent="0.25">
      <c r="AZ3356" s="85"/>
    </row>
    <row r="3357" spans="52:52" x14ac:dyDescent="0.25">
      <c r="AZ3357" s="85"/>
    </row>
    <row r="3358" spans="52:52" x14ac:dyDescent="0.25">
      <c r="AZ3358" s="85"/>
    </row>
    <row r="3359" spans="52:52" x14ac:dyDescent="0.25">
      <c r="AZ3359" s="85"/>
    </row>
    <row r="3360" spans="52:52" x14ac:dyDescent="0.25">
      <c r="AZ3360" s="85"/>
    </row>
    <row r="3361" spans="52:52" x14ac:dyDescent="0.25">
      <c r="AZ3361" s="85"/>
    </row>
    <row r="3362" spans="52:52" x14ac:dyDescent="0.25">
      <c r="AZ3362" s="85"/>
    </row>
    <row r="3363" spans="52:52" x14ac:dyDescent="0.25">
      <c r="AZ3363" s="85"/>
    </row>
    <row r="3364" spans="52:52" x14ac:dyDescent="0.25">
      <c r="AZ3364" s="85"/>
    </row>
    <row r="3365" spans="52:52" x14ac:dyDescent="0.25">
      <c r="AZ3365" s="85"/>
    </row>
    <row r="3366" spans="52:52" x14ac:dyDescent="0.25">
      <c r="AZ3366" s="85"/>
    </row>
    <row r="3367" spans="52:52" x14ac:dyDescent="0.25">
      <c r="AZ3367" s="85"/>
    </row>
    <row r="3368" spans="52:52" x14ac:dyDescent="0.25">
      <c r="AZ3368" s="85"/>
    </row>
    <row r="3369" spans="52:52" x14ac:dyDescent="0.25">
      <c r="AZ3369" s="85"/>
    </row>
    <row r="3370" spans="52:52" x14ac:dyDescent="0.25">
      <c r="AZ3370" s="85"/>
    </row>
    <row r="3371" spans="52:52" x14ac:dyDescent="0.25">
      <c r="AZ3371" s="85"/>
    </row>
    <row r="3372" spans="52:52" x14ac:dyDescent="0.25">
      <c r="AZ3372" s="85"/>
    </row>
    <row r="3373" spans="52:52" x14ac:dyDescent="0.25">
      <c r="AZ3373" s="85"/>
    </row>
    <row r="3374" spans="52:52" x14ac:dyDescent="0.25">
      <c r="AZ3374" s="85"/>
    </row>
    <row r="3375" spans="52:52" x14ac:dyDescent="0.25">
      <c r="AZ3375" s="85"/>
    </row>
    <row r="3376" spans="52:52" x14ac:dyDescent="0.25">
      <c r="AZ3376" s="85"/>
    </row>
    <row r="3377" spans="52:52" x14ac:dyDescent="0.25">
      <c r="AZ3377" s="85"/>
    </row>
    <row r="3378" spans="52:52" x14ac:dyDescent="0.25">
      <c r="AZ3378" s="85"/>
    </row>
    <row r="3379" spans="52:52" x14ac:dyDescent="0.25">
      <c r="AZ3379" s="85"/>
    </row>
    <row r="3380" spans="52:52" x14ac:dyDescent="0.25">
      <c r="AZ3380" s="85"/>
    </row>
    <row r="3381" spans="52:52" x14ac:dyDescent="0.25">
      <c r="AZ3381" s="85"/>
    </row>
    <row r="3382" spans="52:52" x14ac:dyDescent="0.25">
      <c r="AZ3382" s="85"/>
    </row>
    <row r="3383" spans="52:52" x14ac:dyDescent="0.25">
      <c r="AZ3383" s="85"/>
    </row>
    <row r="3384" spans="52:52" x14ac:dyDescent="0.25">
      <c r="AZ3384" s="85"/>
    </row>
    <row r="3385" spans="52:52" x14ac:dyDescent="0.25">
      <c r="AZ3385" s="85"/>
    </row>
    <row r="3386" spans="52:52" x14ac:dyDescent="0.25">
      <c r="AZ3386" s="85"/>
    </row>
    <row r="3387" spans="52:52" x14ac:dyDescent="0.25">
      <c r="AZ3387" s="85"/>
    </row>
    <row r="3388" spans="52:52" x14ac:dyDescent="0.25">
      <c r="AZ3388" s="85"/>
    </row>
    <row r="3389" spans="52:52" x14ac:dyDescent="0.25">
      <c r="AZ3389" s="85"/>
    </row>
    <row r="3390" spans="52:52" x14ac:dyDescent="0.25">
      <c r="AZ3390" s="85"/>
    </row>
    <row r="3391" spans="52:52" x14ac:dyDescent="0.25">
      <c r="AZ3391" s="85"/>
    </row>
    <row r="3392" spans="52:52" x14ac:dyDescent="0.25">
      <c r="AZ3392" s="85"/>
    </row>
    <row r="3393" spans="52:52" x14ac:dyDescent="0.25">
      <c r="AZ3393" s="85"/>
    </row>
    <row r="3394" spans="52:52" x14ac:dyDescent="0.25">
      <c r="AZ3394" s="85"/>
    </row>
    <row r="3395" spans="52:52" x14ac:dyDescent="0.25">
      <c r="AZ3395" s="85"/>
    </row>
    <row r="3396" spans="52:52" x14ac:dyDescent="0.25">
      <c r="AZ3396" s="85"/>
    </row>
    <row r="3397" spans="52:52" x14ac:dyDescent="0.25">
      <c r="AZ3397" s="85"/>
    </row>
    <row r="3398" spans="52:52" x14ac:dyDescent="0.25">
      <c r="AZ3398" s="85"/>
    </row>
    <row r="3399" spans="52:52" x14ac:dyDescent="0.25">
      <c r="AZ3399" s="85"/>
    </row>
    <row r="3400" spans="52:52" x14ac:dyDescent="0.25">
      <c r="AZ3400" s="85"/>
    </row>
    <row r="3401" spans="52:52" x14ac:dyDescent="0.25">
      <c r="AZ3401" s="85"/>
    </row>
    <row r="3402" spans="52:52" x14ac:dyDescent="0.25">
      <c r="AZ3402" s="85"/>
    </row>
    <row r="3403" spans="52:52" x14ac:dyDescent="0.25">
      <c r="AZ3403" s="85"/>
    </row>
    <row r="3404" spans="52:52" x14ac:dyDescent="0.25">
      <c r="AZ3404" s="85"/>
    </row>
    <row r="3405" spans="52:52" x14ac:dyDescent="0.25">
      <c r="AZ3405" s="85"/>
    </row>
    <row r="3406" spans="52:52" x14ac:dyDescent="0.25">
      <c r="AZ3406" s="85"/>
    </row>
    <row r="3407" spans="52:52" x14ac:dyDescent="0.25">
      <c r="AZ3407" s="85"/>
    </row>
    <row r="3408" spans="52:52" x14ac:dyDescent="0.25">
      <c r="AZ3408" s="85"/>
    </row>
    <row r="3409" spans="52:52" x14ac:dyDescent="0.25">
      <c r="AZ3409" s="85"/>
    </row>
    <row r="3410" spans="52:52" x14ac:dyDescent="0.25">
      <c r="AZ3410" s="85"/>
    </row>
    <row r="3411" spans="52:52" x14ac:dyDescent="0.25">
      <c r="AZ3411" s="85"/>
    </row>
    <row r="3412" spans="52:52" x14ac:dyDescent="0.25">
      <c r="AZ3412" s="85"/>
    </row>
    <row r="3413" spans="52:52" x14ac:dyDescent="0.25">
      <c r="AZ3413" s="85"/>
    </row>
    <row r="3414" spans="52:52" x14ac:dyDescent="0.25">
      <c r="AZ3414" s="85"/>
    </row>
    <row r="3415" spans="52:52" x14ac:dyDescent="0.25">
      <c r="AZ3415" s="85"/>
    </row>
    <row r="3416" spans="52:52" x14ac:dyDescent="0.25">
      <c r="AZ3416" s="85"/>
    </row>
    <row r="3417" spans="52:52" x14ac:dyDescent="0.25">
      <c r="AZ3417" s="85"/>
    </row>
    <row r="3418" spans="52:52" x14ac:dyDescent="0.25">
      <c r="AZ3418" s="85"/>
    </row>
    <row r="3419" spans="52:52" x14ac:dyDescent="0.25">
      <c r="AZ3419" s="85"/>
    </row>
    <row r="3420" spans="52:52" x14ac:dyDescent="0.25">
      <c r="AZ3420" s="85"/>
    </row>
    <row r="3421" spans="52:52" x14ac:dyDescent="0.25">
      <c r="AZ3421" s="85"/>
    </row>
    <row r="3422" spans="52:52" x14ac:dyDescent="0.25">
      <c r="AZ3422" s="85"/>
    </row>
    <row r="3423" spans="52:52" x14ac:dyDescent="0.25">
      <c r="AZ3423" s="85"/>
    </row>
    <row r="3424" spans="52:52" x14ac:dyDescent="0.25">
      <c r="AZ3424" s="85"/>
    </row>
    <row r="3425" spans="52:52" x14ac:dyDescent="0.25">
      <c r="AZ3425" s="85"/>
    </row>
    <row r="3426" spans="52:52" x14ac:dyDescent="0.25">
      <c r="AZ3426" s="85"/>
    </row>
    <row r="3427" spans="52:52" x14ac:dyDescent="0.25">
      <c r="AZ3427" s="85"/>
    </row>
    <row r="3428" spans="52:52" x14ac:dyDescent="0.25">
      <c r="AZ3428" s="85"/>
    </row>
    <row r="3429" spans="52:52" x14ac:dyDescent="0.25">
      <c r="AZ3429" s="85"/>
    </row>
    <row r="3430" spans="52:52" x14ac:dyDescent="0.25">
      <c r="AZ3430" s="85"/>
    </row>
    <row r="3431" spans="52:52" x14ac:dyDescent="0.25">
      <c r="AZ3431" s="85"/>
    </row>
    <row r="3432" spans="52:52" x14ac:dyDescent="0.25">
      <c r="AZ3432" s="85"/>
    </row>
    <row r="3433" spans="52:52" x14ac:dyDescent="0.25">
      <c r="AZ3433" s="85"/>
    </row>
    <row r="3434" spans="52:52" x14ac:dyDescent="0.25">
      <c r="AZ3434" s="85"/>
    </row>
    <row r="3435" spans="52:52" x14ac:dyDescent="0.25">
      <c r="AZ3435" s="85"/>
    </row>
    <row r="3436" spans="52:52" x14ac:dyDescent="0.25">
      <c r="AZ3436" s="85"/>
    </row>
    <row r="3437" spans="52:52" x14ac:dyDescent="0.25">
      <c r="AZ3437" s="85"/>
    </row>
    <row r="3438" spans="52:52" x14ac:dyDescent="0.25">
      <c r="AZ3438" s="85"/>
    </row>
    <row r="3439" spans="52:52" x14ac:dyDescent="0.25">
      <c r="AZ3439" s="85"/>
    </row>
    <row r="3440" spans="52:52" x14ac:dyDescent="0.25">
      <c r="AZ3440" s="85"/>
    </row>
    <row r="3441" spans="52:52" x14ac:dyDescent="0.25">
      <c r="AZ3441" s="85"/>
    </row>
    <row r="3442" spans="52:52" x14ac:dyDescent="0.25">
      <c r="AZ3442" s="85"/>
    </row>
    <row r="3443" spans="52:52" x14ac:dyDescent="0.25">
      <c r="AZ3443" s="85"/>
    </row>
    <row r="3444" spans="52:52" x14ac:dyDescent="0.25">
      <c r="AZ3444" s="85"/>
    </row>
    <row r="3445" spans="52:52" x14ac:dyDescent="0.25">
      <c r="AZ3445" s="85"/>
    </row>
    <row r="3446" spans="52:52" x14ac:dyDescent="0.25">
      <c r="AZ3446" s="85"/>
    </row>
    <row r="3447" spans="52:52" x14ac:dyDescent="0.25">
      <c r="AZ3447" s="85"/>
    </row>
    <row r="3448" spans="52:52" x14ac:dyDescent="0.25">
      <c r="AZ3448" s="85"/>
    </row>
    <row r="3449" spans="52:52" x14ac:dyDescent="0.25">
      <c r="AZ3449" s="85"/>
    </row>
    <row r="3450" spans="52:52" x14ac:dyDescent="0.25">
      <c r="AZ3450" s="85"/>
    </row>
    <row r="3451" spans="52:52" x14ac:dyDescent="0.25">
      <c r="AZ3451" s="85"/>
    </row>
    <row r="3452" spans="52:52" x14ac:dyDescent="0.25">
      <c r="AZ3452" s="85"/>
    </row>
    <row r="3453" spans="52:52" x14ac:dyDescent="0.25">
      <c r="AZ3453" s="85"/>
    </row>
    <row r="3454" spans="52:52" x14ac:dyDescent="0.25">
      <c r="AZ3454" s="85"/>
    </row>
    <row r="3455" spans="52:52" x14ac:dyDescent="0.25">
      <c r="AZ3455" s="85"/>
    </row>
    <row r="3456" spans="52:52" x14ac:dyDescent="0.25">
      <c r="AZ3456" s="85"/>
    </row>
    <row r="3457" spans="52:52" x14ac:dyDescent="0.25">
      <c r="AZ3457" s="85"/>
    </row>
    <row r="3458" spans="52:52" x14ac:dyDescent="0.25">
      <c r="AZ3458" s="85"/>
    </row>
    <row r="3459" spans="52:52" x14ac:dyDescent="0.25">
      <c r="AZ3459" s="85"/>
    </row>
    <row r="3460" spans="52:52" x14ac:dyDescent="0.25">
      <c r="AZ3460" s="85"/>
    </row>
    <row r="3461" spans="52:52" x14ac:dyDescent="0.25">
      <c r="AZ3461" s="85"/>
    </row>
    <row r="3462" spans="52:52" x14ac:dyDescent="0.25">
      <c r="AZ3462" s="85"/>
    </row>
    <row r="3463" spans="52:52" x14ac:dyDescent="0.25">
      <c r="AZ3463" s="85"/>
    </row>
    <row r="3464" spans="52:52" x14ac:dyDescent="0.25">
      <c r="AZ3464" s="85"/>
    </row>
    <row r="3465" spans="52:52" x14ac:dyDescent="0.25">
      <c r="AZ3465" s="85"/>
    </row>
    <row r="3466" spans="52:52" x14ac:dyDescent="0.25">
      <c r="AZ3466" s="85"/>
    </row>
    <row r="3467" spans="52:52" x14ac:dyDescent="0.25">
      <c r="AZ3467" s="85"/>
    </row>
    <row r="3468" spans="52:52" x14ac:dyDescent="0.25">
      <c r="AZ3468" s="85"/>
    </row>
    <row r="3469" spans="52:52" x14ac:dyDescent="0.25">
      <c r="AZ3469" s="85"/>
    </row>
    <row r="3470" spans="52:52" x14ac:dyDescent="0.25">
      <c r="AZ3470" s="85"/>
    </row>
    <row r="3471" spans="52:52" x14ac:dyDescent="0.25">
      <c r="AZ3471" s="85"/>
    </row>
    <row r="3472" spans="52:52" x14ac:dyDescent="0.25">
      <c r="AZ3472" s="85"/>
    </row>
    <row r="3473" spans="52:52" x14ac:dyDescent="0.25">
      <c r="AZ3473" s="85"/>
    </row>
    <row r="3474" spans="52:52" x14ac:dyDescent="0.25">
      <c r="AZ3474" s="85"/>
    </row>
    <row r="3475" spans="52:52" x14ac:dyDescent="0.25">
      <c r="AZ3475" s="85"/>
    </row>
    <row r="3476" spans="52:52" x14ac:dyDescent="0.25">
      <c r="AZ3476" s="85"/>
    </row>
    <row r="3477" spans="52:52" x14ac:dyDescent="0.25">
      <c r="AZ3477" s="85"/>
    </row>
    <row r="3478" spans="52:52" x14ac:dyDescent="0.25">
      <c r="AZ3478" s="85"/>
    </row>
    <row r="3479" spans="52:52" x14ac:dyDescent="0.25">
      <c r="AZ3479" s="85"/>
    </row>
    <row r="3480" spans="52:52" x14ac:dyDescent="0.25">
      <c r="AZ3480" s="85"/>
    </row>
    <row r="3481" spans="52:52" x14ac:dyDescent="0.25">
      <c r="AZ3481" s="85"/>
    </row>
    <row r="3482" spans="52:52" x14ac:dyDescent="0.25">
      <c r="AZ3482" s="85"/>
    </row>
    <row r="3483" spans="52:52" x14ac:dyDescent="0.25">
      <c r="AZ3483" s="85"/>
    </row>
    <row r="3484" spans="52:52" x14ac:dyDescent="0.25">
      <c r="AZ3484" s="85"/>
    </row>
    <row r="3485" spans="52:52" x14ac:dyDescent="0.25">
      <c r="AZ3485" s="85"/>
    </row>
    <row r="3486" spans="52:52" x14ac:dyDescent="0.25">
      <c r="AZ3486" s="85"/>
    </row>
    <row r="3487" spans="52:52" x14ac:dyDescent="0.25">
      <c r="AZ3487" s="85"/>
    </row>
    <row r="3488" spans="52:52" x14ac:dyDescent="0.25">
      <c r="AZ3488" s="85"/>
    </row>
    <row r="3489" spans="52:52" x14ac:dyDescent="0.25">
      <c r="AZ3489" s="85"/>
    </row>
    <row r="3490" spans="52:52" x14ac:dyDescent="0.25">
      <c r="AZ3490" s="85"/>
    </row>
    <row r="3491" spans="52:52" x14ac:dyDescent="0.25">
      <c r="AZ3491" s="85"/>
    </row>
    <row r="3492" spans="52:52" x14ac:dyDescent="0.25">
      <c r="AZ3492" s="85"/>
    </row>
    <row r="3493" spans="52:52" x14ac:dyDescent="0.25">
      <c r="AZ3493" s="85"/>
    </row>
    <row r="3494" spans="52:52" x14ac:dyDescent="0.25">
      <c r="AZ3494" s="85"/>
    </row>
    <row r="3495" spans="52:52" x14ac:dyDescent="0.25">
      <c r="AZ3495" s="85"/>
    </row>
    <row r="3496" spans="52:52" x14ac:dyDescent="0.25">
      <c r="AZ3496" s="85"/>
    </row>
    <row r="3497" spans="52:52" x14ac:dyDescent="0.25">
      <c r="AZ3497" s="85"/>
    </row>
    <row r="3498" spans="52:52" x14ac:dyDescent="0.25">
      <c r="AZ3498" s="85"/>
    </row>
    <row r="3499" spans="52:52" x14ac:dyDescent="0.25">
      <c r="AZ3499" s="85"/>
    </row>
    <row r="3500" spans="52:52" x14ac:dyDescent="0.25">
      <c r="AZ3500" s="85"/>
    </row>
    <row r="3501" spans="52:52" x14ac:dyDescent="0.25">
      <c r="AZ3501" s="85"/>
    </row>
    <row r="3502" spans="52:52" x14ac:dyDescent="0.25">
      <c r="AZ3502" s="85"/>
    </row>
    <row r="3503" spans="52:52" x14ac:dyDescent="0.25">
      <c r="AZ3503" s="85"/>
    </row>
    <row r="3504" spans="52:52" x14ac:dyDescent="0.25">
      <c r="AZ3504" s="85"/>
    </row>
    <row r="3505" spans="52:52" x14ac:dyDescent="0.25">
      <c r="AZ3505" s="85"/>
    </row>
    <row r="3506" spans="52:52" x14ac:dyDescent="0.25">
      <c r="AZ3506" s="85"/>
    </row>
    <row r="3507" spans="52:52" x14ac:dyDescent="0.25">
      <c r="AZ3507" s="85"/>
    </row>
    <row r="3508" spans="52:52" x14ac:dyDescent="0.25">
      <c r="AZ3508" s="85"/>
    </row>
    <row r="3509" spans="52:52" x14ac:dyDescent="0.25">
      <c r="AZ3509" s="85"/>
    </row>
    <row r="3510" spans="52:52" x14ac:dyDescent="0.25">
      <c r="AZ3510" s="85"/>
    </row>
    <row r="3511" spans="52:52" x14ac:dyDescent="0.25">
      <c r="AZ3511" s="85"/>
    </row>
    <row r="3512" spans="52:52" x14ac:dyDescent="0.25">
      <c r="AZ3512" s="85"/>
    </row>
    <row r="3513" spans="52:52" x14ac:dyDescent="0.25">
      <c r="AZ3513" s="85"/>
    </row>
    <row r="3514" spans="52:52" x14ac:dyDescent="0.25">
      <c r="AZ3514" s="85"/>
    </row>
    <row r="3515" spans="52:52" x14ac:dyDescent="0.25">
      <c r="AZ3515" s="85"/>
    </row>
    <row r="3516" spans="52:52" x14ac:dyDescent="0.25">
      <c r="AZ3516" s="85"/>
    </row>
    <row r="3517" spans="52:52" x14ac:dyDescent="0.25">
      <c r="AZ3517" s="85"/>
    </row>
    <row r="3518" spans="52:52" x14ac:dyDescent="0.25">
      <c r="AZ3518" s="85"/>
    </row>
    <row r="3519" spans="52:52" x14ac:dyDescent="0.25">
      <c r="AZ3519" s="85"/>
    </row>
    <row r="3520" spans="52:52" x14ac:dyDescent="0.25">
      <c r="AZ3520" s="85"/>
    </row>
    <row r="3521" spans="52:52" x14ac:dyDescent="0.25">
      <c r="AZ3521" s="85"/>
    </row>
    <row r="3522" spans="52:52" x14ac:dyDescent="0.25">
      <c r="AZ3522" s="85"/>
    </row>
    <row r="3523" spans="52:52" x14ac:dyDescent="0.25">
      <c r="AZ3523" s="85"/>
    </row>
    <row r="3524" spans="52:52" x14ac:dyDescent="0.25">
      <c r="AZ3524" s="85"/>
    </row>
    <row r="3525" spans="52:52" x14ac:dyDescent="0.25">
      <c r="AZ3525" s="85"/>
    </row>
    <row r="3526" spans="52:52" x14ac:dyDescent="0.25">
      <c r="AZ3526" s="85"/>
    </row>
    <row r="3527" spans="52:52" x14ac:dyDescent="0.25">
      <c r="AZ3527" s="85"/>
    </row>
    <row r="3528" spans="52:52" x14ac:dyDescent="0.25">
      <c r="AZ3528" s="85"/>
    </row>
    <row r="3529" spans="52:52" x14ac:dyDescent="0.25">
      <c r="AZ3529" s="85"/>
    </row>
    <row r="3530" spans="52:52" x14ac:dyDescent="0.25">
      <c r="AZ3530" s="85"/>
    </row>
    <row r="3531" spans="52:52" x14ac:dyDescent="0.25">
      <c r="AZ3531" s="85"/>
    </row>
    <row r="3532" spans="52:52" x14ac:dyDescent="0.25">
      <c r="AZ3532" s="85"/>
    </row>
    <row r="3533" spans="52:52" x14ac:dyDescent="0.25">
      <c r="AZ3533" s="85"/>
    </row>
    <row r="3534" spans="52:52" x14ac:dyDescent="0.25">
      <c r="AZ3534" s="85"/>
    </row>
    <row r="3535" spans="52:52" ht="15.75" thickBot="1" x14ac:dyDescent="0.3">
      <c r="AZ3535" s="86"/>
    </row>
  </sheetData>
  <dataValidations disablePrompts="1" count="5">
    <dataValidation type="list" allowBlank="1" showInputMessage="1" showErrorMessage="1" sqref="Z2">
      <formula1>"AllDepos,DeposBeforeFirstFuturesStartDate,DeposBeforeFirstFuturesStartDatePlusOne,DeposBeforeFirstFuturesExpiryDate"</formula1>
    </dataValidation>
    <dataValidation type="list" allowBlank="1" showInputMessage="1" showErrorMessage="1" sqref="B23:B46">
      <formula1>"IMM,ASX"</formula1>
    </dataValidation>
    <dataValidation type="list" allowBlank="1" showInputMessage="1" showErrorMessage="1" sqref="D3:D20 D50:D105">
      <formula1>"Following,Modified Following,Preceding,Modified Preceding,Unadjusted,Half-Month Modified Following"</formula1>
    </dataValidation>
    <dataValidation type="list" allowBlank="1" showInputMessage="1" showErrorMessage="1" sqref="F3:F20 F50:F105">
      <formula1>"Actual/Actual (ISDA),Actual/360,30/360 (Bond Basis),30E/360 (Eurobond Basis),Actual/365 (Fixed),Actual/Actual (ISMA),Actual/Actual (AFB),1/1,30/360 (Italian),Simple"</formula1>
    </dataValidation>
    <dataValidation type="list" allowBlank="1" showInputMessage="1" showErrorMessage="1" sqref="E50:E105">
      <formula1>"Annual,Semiannual,EveryFourthMonth,Quarterly,Bimonthly,Monthly,Biweekly,Weekly,Daily,Once,NoFrequency"</formula1>
    </dataValidation>
  </dataValidations>
  <pageMargins left="0.7" right="0.7" top="0.75" bottom="0.75" header="0.3" footer="0.3"/>
  <pageSetup orientation="portrait" r:id="rId1"/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"/>
  <dimension ref="A1:BB2384"/>
  <sheetViews>
    <sheetView topLeftCell="J1" workbookViewId="0">
      <selection activeCell="T2" sqref="T2"/>
    </sheetView>
  </sheetViews>
  <sheetFormatPr defaultRowHeight="15" outlineLevelCol="1" x14ac:dyDescent="0.25"/>
  <cols>
    <col min="1" max="1" width="5" style="19" hidden="1" customWidth="1" outlineLevel="1"/>
    <col min="2" max="2" width="5.85546875" style="19" hidden="1" customWidth="1" outlineLevel="1"/>
    <col min="3" max="3" width="7.5703125" style="21" hidden="1" customWidth="1" outlineLevel="1"/>
    <col min="4" max="4" width="19" style="22" hidden="1" customWidth="1" outlineLevel="1"/>
    <col min="5" max="5" width="10" style="19" hidden="1" customWidth="1" outlineLevel="1"/>
    <col min="6" max="6" width="20.28515625" style="19" hidden="1" customWidth="1" outlineLevel="1"/>
    <col min="7" max="7" width="15.7109375" style="19" hidden="1" customWidth="1" outlineLevel="1"/>
    <col min="8" max="8" width="15.140625" style="107" hidden="1" customWidth="1" outlineLevel="1"/>
    <col min="9" max="9" width="9" style="21" hidden="1" customWidth="1" outlineLevel="1"/>
    <col min="10" max="10" width="2.7109375" style="19" customWidth="1" collapsed="1"/>
    <col min="11" max="11" width="5" style="19" hidden="1" customWidth="1" outlineLevel="1"/>
    <col min="12" max="12" width="7" style="19" hidden="1" customWidth="1" outlineLevel="1"/>
    <col min="13" max="13" width="15.140625" style="19" hidden="1" customWidth="1" outlineLevel="1"/>
    <col min="14" max="14" width="9.140625" style="19" hidden="1" customWidth="1" outlineLevel="1"/>
    <col min="15" max="15" width="8.85546875" style="19" hidden="1" customWidth="1" outlineLevel="1"/>
    <col min="16" max="16" width="5" style="19" hidden="1" customWidth="1" outlineLevel="1"/>
    <col min="17" max="17" width="15.140625" style="19" hidden="1" customWidth="1" outlineLevel="1"/>
    <col min="18" max="18" width="19.28515625" style="19" customWidth="1" collapsed="1"/>
    <col min="19" max="19" width="10.7109375" style="19" customWidth="1"/>
    <col min="20" max="20" width="9.28515625" style="107" customWidth="1"/>
    <col min="21" max="22" width="17.28515625" style="19" bestFit="1" customWidth="1"/>
    <col min="23" max="23" width="9.28515625" style="19" customWidth="1"/>
    <col min="24" max="24" width="2.7109375" style="19" customWidth="1"/>
    <col min="25" max="25" width="15.140625" style="19" customWidth="1"/>
    <col min="26" max="26" width="14.85546875" style="19" customWidth="1"/>
    <col min="27" max="27" width="2.7109375" style="19" customWidth="1"/>
    <col min="28" max="28" width="3" style="80" bestFit="1" customWidth="1"/>
    <col min="29" max="29" width="5" style="80" bestFit="1" customWidth="1"/>
    <col min="30" max="30" width="15.140625" style="80" bestFit="1" customWidth="1"/>
    <col min="31" max="32" width="8" style="80" bestFit="1" customWidth="1"/>
    <col min="33" max="33" width="8" style="19" bestFit="1" customWidth="1"/>
    <col min="34" max="34" width="17.28515625" style="19" bestFit="1" customWidth="1"/>
    <col min="35" max="35" width="11.7109375" style="19" customWidth="1"/>
    <col min="36" max="36" width="14.140625" style="19" bestFit="1" customWidth="1"/>
    <col min="37" max="37" width="2.7109375" style="19" customWidth="1"/>
    <col min="38" max="38" width="3" style="19" bestFit="1" customWidth="1"/>
    <col min="39" max="39" width="5" style="19" bestFit="1" customWidth="1"/>
    <col min="40" max="40" width="15.140625" style="19" bestFit="1" customWidth="1"/>
    <col min="41" max="41" width="17.28515625" style="19" hidden="1" customWidth="1" outlineLevel="1"/>
    <col min="42" max="42" width="17.28515625" style="19" customWidth="1" collapsed="1"/>
    <col min="43" max="43" width="7.7109375" style="19" customWidth="1"/>
    <col min="44" max="44" width="8" style="19" bestFit="1" customWidth="1"/>
    <col min="45" max="45" width="6" style="19" bestFit="1" customWidth="1"/>
    <col min="46" max="46" width="2.7109375" style="19" customWidth="1"/>
    <col min="47" max="47" width="3" style="19" bestFit="1" customWidth="1"/>
    <col min="48" max="50" width="17.28515625" style="19" bestFit="1" customWidth="1"/>
    <col min="51" max="52" width="8" style="19" bestFit="1" customWidth="1"/>
    <col min="53" max="53" width="8.28515625" style="19" customWidth="1"/>
    <col min="54" max="16384" width="9.140625" style="19"/>
  </cols>
  <sheetData>
    <row r="1" spans="1:54" s="11" customFormat="1" ht="21.75" customHeight="1" x14ac:dyDescent="0.2">
      <c r="B1" s="12"/>
      <c r="C1" s="14"/>
      <c r="D1" s="15"/>
      <c r="E1" s="16"/>
      <c r="F1" s="11" t="s">
        <v>33</v>
      </c>
      <c r="G1" s="11" t="s">
        <v>2</v>
      </c>
      <c r="H1" s="108"/>
      <c r="I1" s="14"/>
      <c r="R1" s="58" t="str">
        <f>Currency &amp;" "&amp;Tenor</f>
        <v>EUR 6M</v>
      </c>
      <c r="S1" s="59"/>
      <c r="T1" s="59"/>
      <c r="U1" s="57"/>
      <c r="V1" s="56"/>
      <c r="W1" s="63" t="s">
        <v>109</v>
      </c>
      <c r="Y1" s="64" t="s">
        <v>104</v>
      </c>
      <c r="Z1" s="62">
        <v>6</v>
      </c>
      <c r="AL1" s="69"/>
      <c r="AM1" s="69"/>
      <c r="AN1" s="69" t="s">
        <v>36</v>
      </c>
      <c r="AO1" s="69" t="s">
        <v>114</v>
      </c>
      <c r="AP1" s="69" t="s">
        <v>116</v>
      </c>
      <c r="AQ1" s="84" t="s">
        <v>144</v>
      </c>
      <c r="AR1" s="84" t="s">
        <v>145</v>
      </c>
      <c r="AS1" s="84" t="s">
        <v>118</v>
      </c>
      <c r="AU1" s="34"/>
      <c r="AV1" s="34" t="s">
        <v>96</v>
      </c>
      <c r="AW1" s="34" t="s">
        <v>117</v>
      </c>
      <c r="AX1" s="34" t="s">
        <v>97</v>
      </c>
      <c r="AY1" s="34" t="s">
        <v>98</v>
      </c>
      <c r="AZ1" s="34" t="s">
        <v>120</v>
      </c>
      <c r="BA1" s="186" t="s">
        <v>174</v>
      </c>
      <c r="BB1" s="11" t="str">
        <f>_xll.qlEuribor(,Tenor,Currency&amp;Tenor,Permanent,Trigger,ObjectOverwrite)</f>
        <v>obj_00845#0001</v>
      </c>
    </row>
    <row r="2" spans="1:54" s="11" customFormat="1" ht="22.5" customHeight="1" x14ac:dyDescent="0.2">
      <c r="A2" s="4" t="s">
        <v>7</v>
      </c>
      <c r="B2" s="4" t="s">
        <v>33</v>
      </c>
      <c r="C2" s="4" t="s">
        <v>128</v>
      </c>
      <c r="D2" s="4" t="s">
        <v>6</v>
      </c>
      <c r="E2" s="4" t="s">
        <v>124</v>
      </c>
      <c r="F2" s="4" t="s">
        <v>125</v>
      </c>
      <c r="G2" s="4" t="s">
        <v>106</v>
      </c>
      <c r="H2" s="4" t="s">
        <v>28</v>
      </c>
      <c r="I2" s="4" t="s">
        <v>29</v>
      </c>
      <c r="K2" s="53"/>
      <c r="L2" s="53"/>
      <c r="M2" s="53" t="s">
        <v>28</v>
      </c>
      <c r="N2" s="53" t="s">
        <v>102</v>
      </c>
      <c r="O2" s="53" t="s">
        <v>108</v>
      </c>
      <c r="P2" s="53" t="s">
        <v>103</v>
      </c>
      <c r="Q2" s="106" t="s">
        <v>28</v>
      </c>
      <c r="R2" s="53" t="s">
        <v>36</v>
      </c>
      <c r="S2" s="52" t="s">
        <v>27</v>
      </c>
      <c r="T2" s="52"/>
      <c r="U2" s="53" t="s">
        <v>25</v>
      </c>
      <c r="V2" s="53" t="s">
        <v>26</v>
      </c>
      <c r="W2" s="10"/>
      <c r="Y2" s="64" t="s">
        <v>105</v>
      </c>
      <c r="Z2" s="61" t="s">
        <v>112</v>
      </c>
      <c r="AL2" s="71">
        <v>1</v>
      </c>
      <c r="AM2" s="71" t="str">
        <f>"X"&amp;AL2+6&amp;"F"</f>
        <v>X7F</v>
      </c>
      <c r="AN2" s="71" t="str">
        <f t="shared" ref="AN2:AN19" si="0">Currency&amp;AL2&amp;AM2&amp;QuoteSuffix</f>
        <v>EUR1X7F_Quote</v>
      </c>
      <c r="AO2" s="73">
        <f>_xll.qlInterestRateIndexFixingDate($Z$5,AP2)</f>
        <v>42276</v>
      </c>
      <c r="AP2" s="73">
        <f>_xll.qlCalendarAdvance(Calendar,Settlementdate,AL2&amp;"M","mf",TRUE,Trigger)</f>
        <v>42278</v>
      </c>
      <c r="AQ2" s="72">
        <f>_xll.qlQuoteValue(AN2,Trigger)</f>
        <v>3.8999999999999999E-4</v>
      </c>
      <c r="AR2" s="72">
        <f>_xll.qlIndexFixing($Z$5,AO2,,Trigger)</f>
        <v>3.8999999999991228E-4</v>
      </c>
      <c r="AS2" s="81">
        <f>(AQ2-AR2)*10000</f>
        <v>8.7711955754077309E-13</v>
      </c>
      <c r="AU2" s="26" t="s">
        <v>99</v>
      </c>
      <c r="AV2" s="27">
        <f>_xll.qlInterestRateIndexFixingDate(IborIndex&amp;Tenor,AW2,Trigger)</f>
        <v>42244</v>
      </c>
      <c r="AW2" s="27">
        <f>Settlementdate</f>
        <v>42248</v>
      </c>
      <c r="AX2" s="27">
        <f>_xll.qlInterestRateIndexMaturity(IborIndex&amp;Tenor,AW2,Trigger)</f>
        <v>42430</v>
      </c>
      <c r="AY2" s="65">
        <f>_xll.qlIndexFixing($Z$5,AV2,,Trigger)</f>
        <v>4.0000000000000002E-4</v>
      </c>
      <c r="AZ2" s="65">
        <f>_xll.qlIndexFixing($BB$1,AW2,,Trigger)</f>
        <v>3.7331574057547566E-4</v>
      </c>
      <c r="BA2" s="191">
        <f>(AY2-AZ2)*10000</f>
        <v>0.26684259424524359</v>
      </c>
    </row>
    <row r="3" spans="1:54" s="11" customFormat="1" ht="11.25" customHeight="1" x14ac:dyDescent="0.2">
      <c r="A3" s="6" t="s">
        <v>127</v>
      </c>
      <c r="B3" s="204" t="s">
        <v>34</v>
      </c>
      <c r="C3" s="5">
        <v>0</v>
      </c>
      <c r="D3" s="23" t="s">
        <v>129</v>
      </c>
      <c r="E3" s="5" t="b">
        <v>1</v>
      </c>
      <c r="F3" s="23" t="s">
        <v>30</v>
      </c>
      <c r="G3" s="217" t="str">
        <f t="shared" ref="G3:G20" si="1">UPPER(Currency)&amp;Tenor&amp;A3&amp;B3&amp;"="</f>
        <v>EUR6MDPON=</v>
      </c>
      <c r="H3" s="23" t="str">
        <f>IFERROR(_xll.qlDepositRateHelper2(,G3,IF(RIGHT(B3,1)="N","1D",IF(LEFT(B3,1)="S","1W",B3)),C3,Calendar,D3,E3,F3,Permanent,Trigger,ObjectOverwrite),"--")</f>
        <v>--</v>
      </c>
      <c r="I3" s="5" t="b">
        <v>0</v>
      </c>
      <c r="J3" s="12"/>
      <c r="K3" s="231" t="str">
        <f>A3</f>
        <v>DP</v>
      </c>
      <c r="L3" s="231" t="str">
        <f t="shared" ref="L3:L20" si="2">B3</f>
        <v>ON</v>
      </c>
      <c r="M3" s="105" t="str">
        <f>H3</f>
        <v>--</v>
      </c>
      <c r="N3" s="105" t="b">
        <f t="shared" ref="N3:N20" si="3">I3</f>
        <v>0</v>
      </c>
      <c r="O3" s="232">
        <v>1</v>
      </c>
      <c r="P3" s="232">
        <v>1</v>
      </c>
      <c r="Q3" s="104" t="str">
        <f t="array" ref="Q3:Q100">_xll.ohPack(_xll.ohFilter(M3:M100,N3:N100))</f>
        <v>obj_009db#0000</v>
      </c>
      <c r="R3" s="104" t="str">
        <f>_xll.qlRateHelperQuoteName(Q3)</f>
        <v>EUR6MDPSN=</v>
      </c>
      <c r="S3" s="65">
        <f>_xll.qlRateHelperQuoteValue(Q3)</f>
        <v>3.6579379000000004E-4</v>
      </c>
      <c r="T3" s="242"/>
      <c r="U3" s="27">
        <f>_xll.qlRateHelperEarliestDate(Q3)</f>
        <v>42248</v>
      </c>
      <c r="V3" s="27">
        <f>_xll.qlRateHelperLatestDate(Q3)</f>
        <v>42249</v>
      </c>
      <c r="W3" s="105"/>
      <c r="Y3" s="64" t="s">
        <v>110</v>
      </c>
      <c r="Z3" s="67">
        <v>0</v>
      </c>
      <c r="AA3" s="70"/>
      <c r="AL3" s="60">
        <v>2</v>
      </c>
      <c r="AM3" s="60" t="str">
        <f t="shared" ref="AM3:AM19" si="4">"X"&amp;AL3+6&amp;"F"</f>
        <v>X8F</v>
      </c>
      <c r="AN3" s="60" t="str">
        <f t="shared" si="0"/>
        <v>EUR2X8F_Quote</v>
      </c>
      <c r="AO3" s="75">
        <f>_xll.qlInterestRateIndexFixingDate($Z$5,AP3)</f>
        <v>42306</v>
      </c>
      <c r="AP3" s="75">
        <f>_xll.qlCalendarAdvance(Calendar,Settlementdate,AL3&amp;"M","mf",TRUE,Trigger)</f>
        <v>42310</v>
      </c>
      <c r="AQ3" s="74">
        <f>_xll.qlQuoteValue(AN3,Trigger)</f>
        <v>4.0000000000000002E-4</v>
      </c>
      <c r="AR3" s="74">
        <f>_xll.qlIndexFixing($Z$5,AO3,,Trigger)</f>
        <v>4.000000001431674E-4</v>
      </c>
      <c r="AS3" s="82">
        <f t="shared" ref="AS3:AS19" si="5">(AQ3-AR3)*10000</f>
        <v>-1.4316737899366938E-9</v>
      </c>
      <c r="AU3" s="28" t="s">
        <v>99</v>
      </c>
      <c r="AV3" s="29">
        <f>_xll.qlInterestRateIndexFixingDate(IborIndex&amp;Tenor,AW3,Trigger)</f>
        <v>42247</v>
      </c>
      <c r="AW3" s="29">
        <f>_xll.qlCalendarAdvance(Calendar,AW2,AU3,"f",,Trigger)</f>
        <v>42249</v>
      </c>
      <c r="AX3" s="29">
        <f>_xll.qlInterestRateIndexMaturity(IborIndex&amp;Tenor,AW3,Trigger)</f>
        <v>42431</v>
      </c>
      <c r="AY3" s="66">
        <f>_xll.qlIndexFixing($Z$5,AV3,,Trigger)</f>
        <v>3.8411175225000667E-4</v>
      </c>
      <c r="AZ3" s="66">
        <f>_xll.qlIndexFixing($BB$1,AW3,,Trigger)</f>
        <v>3.7358351885282976E-4</v>
      </c>
      <c r="BA3" s="191">
        <f t="shared" ref="BA3:BA66" si="6">(AY3-AZ3)*10000</f>
        <v>0.10528233397176902</v>
      </c>
    </row>
    <row r="4" spans="1:54" s="11" customFormat="1" ht="11.25" customHeight="1" x14ac:dyDescent="0.2">
      <c r="A4" s="8" t="s">
        <v>127</v>
      </c>
      <c r="B4" s="209" t="s">
        <v>94</v>
      </c>
      <c r="C4" s="7">
        <v>1</v>
      </c>
      <c r="D4" s="24" t="s">
        <v>129</v>
      </c>
      <c r="E4" s="7" t="b">
        <v>1</v>
      </c>
      <c r="F4" s="24" t="s">
        <v>30</v>
      </c>
      <c r="G4" s="218" t="str">
        <f t="shared" si="1"/>
        <v>EUR6MDPTN=</v>
      </c>
      <c r="H4" s="24" t="str">
        <f>IFERROR(_xll.qlDepositRateHelper2(,G4,IF(RIGHT(B4,1)="N","1D",IF(LEFT(B4,1)="S","1W",B4)),C4,Calendar,D4,E4,F4,Permanent,Trigger,ObjectOverwrite),"--")</f>
        <v>--</v>
      </c>
      <c r="I4" s="7" t="b">
        <v>0</v>
      </c>
      <c r="J4" s="18"/>
      <c r="K4" s="231" t="str">
        <f t="shared" ref="K4:K20" si="7">A4</f>
        <v>DP</v>
      </c>
      <c r="L4" s="231" t="str">
        <f t="shared" si="2"/>
        <v>TN</v>
      </c>
      <c r="M4" s="105" t="str">
        <f t="shared" ref="M4:M20" si="8">H4</f>
        <v>--</v>
      </c>
      <c r="N4" s="105" t="b">
        <f t="shared" si="3"/>
        <v>0</v>
      </c>
      <c r="O4" s="232">
        <v>1</v>
      </c>
      <c r="P4" s="232">
        <v>1</v>
      </c>
      <c r="Q4" s="105" t="str">
        <v>obj_009c8#0000</v>
      </c>
      <c r="R4" s="105" t="str">
        <f>_xll.qlRateHelperQuoteName(Q4)</f>
        <v>EUR6MDPSW=</v>
      </c>
      <c r="S4" s="66">
        <f>_xll.qlRateHelperQuoteValue(Q4)</f>
        <v>3.657949E-4</v>
      </c>
      <c r="T4" s="232"/>
      <c r="U4" s="29">
        <f>_xll.qlRateHelperEarliestDate(Q4)</f>
        <v>42248</v>
      </c>
      <c r="V4" s="29">
        <f>_xll.qlRateHelperLatestDate(Q4)</f>
        <v>42255</v>
      </c>
      <c r="W4" s="105"/>
      <c r="Y4" s="64" t="s">
        <v>111</v>
      </c>
      <c r="Z4" s="67">
        <v>4</v>
      </c>
      <c r="AA4" s="70"/>
      <c r="AL4" s="60">
        <v>3</v>
      </c>
      <c r="AM4" s="60" t="str">
        <f t="shared" si="4"/>
        <v>X9F</v>
      </c>
      <c r="AN4" s="60" t="str">
        <f t="shared" si="0"/>
        <v>EUR3X9F_Quote</v>
      </c>
      <c r="AO4" s="75">
        <f>_xll.qlInterestRateIndexFixingDate($Z$5,AP4)</f>
        <v>42335</v>
      </c>
      <c r="AP4" s="75">
        <f>_xll.qlCalendarAdvance(Calendar,Settlementdate,AL4&amp;"M","mf",TRUE,Trigger)</f>
        <v>42339</v>
      </c>
      <c r="AQ4" s="74">
        <f>_xll.qlQuoteValue(AN4,Trigger)</f>
        <v>4.2000000000000002E-4</v>
      </c>
      <c r="AR4" s="74">
        <f>_xll.qlIndexFixing($Z$5,AO4,,Trigger)</f>
        <v>4.2000000000017436E-4</v>
      </c>
      <c r="AS4" s="82">
        <f t="shared" si="5"/>
        <v>-1.7433970933566911E-12</v>
      </c>
      <c r="AU4" s="28" t="s">
        <v>99</v>
      </c>
      <c r="AV4" s="29">
        <f>_xll.qlInterestRateIndexFixingDate(IborIndex&amp;Tenor,AW4,Trigger)</f>
        <v>42248</v>
      </c>
      <c r="AW4" s="29">
        <f>_xll.qlCalendarAdvance(Calendar,AW3,AU4,"f",,Trigger)</f>
        <v>42250</v>
      </c>
      <c r="AX4" s="29">
        <f>_xll.qlInterestRateIndexMaturity(IborIndex&amp;Tenor,AW4,Trigger)</f>
        <v>42432</v>
      </c>
      <c r="AY4" s="66">
        <f>_xll.qlIndexFixing($Z$5,AV4,,Trigger)</f>
        <v>3.8424683598146009E-4</v>
      </c>
      <c r="AZ4" s="66">
        <f>_xll.qlIndexFixing($BB$1,AW4,,Trigger)</f>
        <v>3.7477963604625321E-4</v>
      </c>
      <c r="BA4" s="191">
        <f t="shared" si="6"/>
        <v>9.4671999352068825E-2</v>
      </c>
    </row>
    <row r="5" spans="1:54" s="11" customFormat="1" ht="11.25" customHeight="1" x14ac:dyDescent="0.2">
      <c r="A5" s="8" t="s">
        <v>127</v>
      </c>
      <c r="B5" s="209" t="s">
        <v>95</v>
      </c>
      <c r="C5" s="7">
        <v>2</v>
      </c>
      <c r="D5" s="24" t="s">
        <v>129</v>
      </c>
      <c r="E5" s="7" t="b">
        <v>1</v>
      </c>
      <c r="F5" s="24" t="s">
        <v>30</v>
      </c>
      <c r="G5" s="218" t="str">
        <f t="shared" si="1"/>
        <v>EUR6MDPSN=</v>
      </c>
      <c r="H5" s="24" t="str">
        <f>IFERROR(_xll.qlDepositRateHelper2(,G5,IF(RIGHT(B5,1)="N","1D",IF(LEFT(B5,1)="S","1W",B5)),C5,Calendar,D5,E5,F5,Permanent,Trigger,ObjectOverwrite),"--")</f>
        <v>obj_009db#0000</v>
      </c>
      <c r="I5" s="7" t="b">
        <v>1</v>
      </c>
      <c r="J5" s="18"/>
      <c r="K5" s="231" t="str">
        <f t="shared" si="7"/>
        <v>DP</v>
      </c>
      <c r="L5" s="231" t="str">
        <f t="shared" si="2"/>
        <v>SN</v>
      </c>
      <c r="M5" s="105" t="str">
        <f t="shared" si="8"/>
        <v>obj_009db#0000</v>
      </c>
      <c r="N5" s="105" t="b">
        <f t="shared" si="3"/>
        <v>1</v>
      </c>
      <c r="O5" s="232">
        <v>1</v>
      </c>
      <c r="P5" s="232">
        <v>1</v>
      </c>
      <c r="Q5" s="105" t="str">
        <v>obj_009c2#0000</v>
      </c>
      <c r="R5" s="105" t="str">
        <f>_xll.qlRateHelperQuoteName(Q5)</f>
        <v>EUR6MDP2W=</v>
      </c>
      <c r="S5" s="66">
        <f>_xll.qlRateHelperQuoteValue(Q5)</f>
        <v>3.6579621000000002E-4</v>
      </c>
      <c r="T5" s="232"/>
      <c r="U5" s="29">
        <f>_xll.qlRateHelperEarliestDate(Q5)</f>
        <v>42248</v>
      </c>
      <c r="V5" s="29">
        <f>_xll.qlRateHelperLatestDate(Q5)</f>
        <v>42262</v>
      </c>
      <c r="W5" s="105"/>
      <c r="Y5" s="64" t="s">
        <v>3</v>
      </c>
      <c r="Z5" s="67" t="str">
        <f>_xll.qlEuribor(,Tenor,YieldCurve_6M,Permanent,YieldCurve_6M,ObjectOverwrite)</f>
        <v>obj_00ac3#0000</v>
      </c>
      <c r="AA5" s="70"/>
      <c r="AL5" s="60">
        <v>4</v>
      </c>
      <c r="AM5" s="60" t="str">
        <f t="shared" si="4"/>
        <v>X10F</v>
      </c>
      <c r="AN5" s="60" t="str">
        <f t="shared" si="0"/>
        <v>EUR4X10F_Quote</v>
      </c>
      <c r="AO5" s="75">
        <f>_xll.qlInterestRateIndexFixingDate($Z$5,AP5)</f>
        <v>42368</v>
      </c>
      <c r="AP5" s="75">
        <f>_xll.qlCalendarAdvance(Calendar,Settlementdate,AL5&amp;"M","mf",TRUE,Trigger)</f>
        <v>42373</v>
      </c>
      <c r="AQ5" s="74">
        <f>_xll.qlQuoteValue(AN5,Trigger)</f>
        <v>4.4999999999999999E-4</v>
      </c>
      <c r="AR5" s="74">
        <f>_xll.qlIndexFixing($Z$5,AO5,,Trigger)</f>
        <v>4.5000000000009317E-4</v>
      </c>
      <c r="AS5" s="82">
        <f t="shared" si="5"/>
        <v>-9.3187176725129106E-13</v>
      </c>
      <c r="AU5" s="28" t="s">
        <v>99</v>
      </c>
      <c r="AV5" s="29">
        <f>_xll.qlInterestRateIndexFixingDate(IborIndex&amp;Tenor,AW5,Trigger)</f>
        <v>42249</v>
      </c>
      <c r="AW5" s="29">
        <f>_xll.qlCalendarAdvance(Calendar,AW4,AU5,"f",,Trigger)</f>
        <v>42251</v>
      </c>
      <c r="AX5" s="29">
        <f>_xll.qlInterestRateIndexMaturity(IborIndex&amp;Tenor,AW5,Trigger)</f>
        <v>42433</v>
      </c>
      <c r="AY5" s="66">
        <f>_xll.qlIndexFixing($Z$5,AV5,,Trigger)</f>
        <v>3.8440452297415419E-4</v>
      </c>
      <c r="AZ5" s="66">
        <f>_xll.qlIndexFixing($BB$1,AW5,,Trigger)</f>
        <v>3.7529625566981735E-4</v>
      </c>
      <c r="BA5" s="191">
        <f t="shared" si="6"/>
        <v>9.1082673043368353E-2</v>
      </c>
    </row>
    <row r="6" spans="1:54" s="11" customFormat="1" ht="11.25" customHeight="1" x14ac:dyDescent="0.2">
      <c r="A6" s="8" t="s">
        <v>127</v>
      </c>
      <c r="B6" s="209" t="s">
        <v>122</v>
      </c>
      <c r="C6" s="7">
        <v>2</v>
      </c>
      <c r="D6" s="24" t="s">
        <v>129</v>
      </c>
      <c r="E6" s="7" t="b">
        <v>1</v>
      </c>
      <c r="F6" s="24" t="s">
        <v>30</v>
      </c>
      <c r="G6" s="218" t="str">
        <f t="shared" si="1"/>
        <v>EUR6MDPSW=</v>
      </c>
      <c r="H6" s="24" t="str">
        <f>IFERROR(_xll.qlDepositRateHelper2(,G6,IF(RIGHT(B6,1)="N","1D",IF(LEFT(B6,1)="S","1W",B6)),C6,Calendar,D6,E6,F6,Permanent,Trigger,ObjectOverwrite),"--")</f>
        <v>obj_009c8#0000</v>
      </c>
      <c r="I6" s="7" t="b">
        <v>1</v>
      </c>
      <c r="J6" s="18"/>
      <c r="K6" s="231" t="str">
        <f t="shared" si="7"/>
        <v>DP</v>
      </c>
      <c r="L6" s="231" t="str">
        <f t="shared" si="2"/>
        <v>SW</v>
      </c>
      <c r="M6" s="105" t="str">
        <f t="shared" si="8"/>
        <v>obj_009c8#0000</v>
      </c>
      <c r="N6" s="105" t="b">
        <f t="shared" si="3"/>
        <v>1</v>
      </c>
      <c r="O6" s="232">
        <v>1</v>
      </c>
      <c r="P6" s="232">
        <v>1</v>
      </c>
      <c r="Q6" s="105" t="str">
        <v>obj_009d7#0000</v>
      </c>
      <c r="R6" s="105" t="str">
        <f>_xll.qlRateHelperQuoteName(Q6)</f>
        <v>EUR6MDP3W=</v>
      </c>
      <c r="S6" s="66">
        <f>_xll.qlRateHelperQuoteValue(Q6)</f>
        <v>3.6579751000000003E-4</v>
      </c>
      <c r="T6" s="232"/>
      <c r="U6" s="29">
        <f>_xll.qlRateHelperEarliestDate(Q6)</f>
        <v>42248</v>
      </c>
      <c r="V6" s="29">
        <f>_xll.qlRateHelperLatestDate(Q6)</f>
        <v>42269</v>
      </c>
      <c r="W6" s="105"/>
      <c r="AA6" s="70"/>
      <c r="AL6" s="60">
        <v>5</v>
      </c>
      <c r="AM6" s="60" t="str">
        <f t="shared" si="4"/>
        <v>X11F</v>
      </c>
      <c r="AN6" s="60" t="str">
        <f t="shared" si="0"/>
        <v>EUR5X11F_Quote</v>
      </c>
      <c r="AO6" s="75">
        <f>_xll.qlInterestRateIndexFixingDate($Z$5,AP6)</f>
        <v>42397</v>
      </c>
      <c r="AP6" s="75">
        <f>_xll.qlCalendarAdvance(Calendar,Settlementdate,AL6&amp;"M","mf",TRUE,Trigger)</f>
        <v>42401</v>
      </c>
      <c r="AQ6" s="74">
        <f>_xll.qlQuoteValue(AN6,Trigger)</f>
        <v>4.8000000000000001E-4</v>
      </c>
      <c r="AR6" s="74">
        <f>_xll.qlIndexFixing($Z$5,AO6,,Trigger)</f>
        <v>4.7999999999989447E-4</v>
      </c>
      <c r="AS6" s="82">
        <f t="shared" si="5"/>
        <v>1.0554708149146386E-12</v>
      </c>
      <c r="AU6" s="28" t="s">
        <v>99</v>
      </c>
      <c r="AV6" s="29">
        <f>_xll.qlInterestRateIndexFixingDate(IborIndex&amp;Tenor,AW6,Trigger)</f>
        <v>42250</v>
      </c>
      <c r="AW6" s="29">
        <f>_xll.qlCalendarAdvance(Calendar,AW5,AU6,"f",,Trigger)</f>
        <v>42254</v>
      </c>
      <c r="AX6" s="29">
        <f>_xll.qlInterestRateIndexMaturity(IborIndex&amp;Tenor,AW6,Trigger)</f>
        <v>42436</v>
      </c>
      <c r="AY6" s="66">
        <f>_xll.qlIndexFixing($Z$5,AV6,,Trigger)</f>
        <v>3.8500556237306441E-4</v>
      </c>
      <c r="AZ6" s="66">
        <f>_xll.qlIndexFixing($BB$1,AW6,,Trigger)</f>
        <v>3.7586532546374229E-4</v>
      </c>
      <c r="BA6" s="191">
        <f t="shared" si="6"/>
        <v>9.1402369093221136E-2</v>
      </c>
    </row>
    <row r="7" spans="1:54" s="11" customFormat="1" ht="11.25" customHeight="1" x14ac:dyDescent="0.2">
      <c r="A7" s="8" t="s">
        <v>127</v>
      </c>
      <c r="B7" s="209" t="s">
        <v>39</v>
      </c>
      <c r="C7" s="7">
        <v>2</v>
      </c>
      <c r="D7" s="24" t="s">
        <v>129</v>
      </c>
      <c r="E7" s="7" t="b">
        <v>1</v>
      </c>
      <c r="F7" s="24" t="s">
        <v>30</v>
      </c>
      <c r="G7" s="218" t="str">
        <f t="shared" si="1"/>
        <v>EUR6MDP2W=</v>
      </c>
      <c r="H7" s="24" t="str">
        <f>IFERROR(_xll.qlDepositRateHelper2(,G7,IF(RIGHT(B7,1)="N","1D",IF(LEFT(B7,1)="S","1W",B7)),C7,Calendar,D7,E7,F7,Permanent,Trigger,ObjectOverwrite),"--")</f>
        <v>obj_009c2#0000</v>
      </c>
      <c r="I7" s="7" t="b">
        <v>1</v>
      </c>
      <c r="J7" s="18"/>
      <c r="K7" s="231" t="str">
        <f t="shared" si="7"/>
        <v>DP</v>
      </c>
      <c r="L7" s="231" t="str">
        <f t="shared" si="2"/>
        <v>2W</v>
      </c>
      <c r="M7" s="105" t="str">
        <f t="shared" si="8"/>
        <v>obj_009c2#0000</v>
      </c>
      <c r="N7" s="105" t="b">
        <f t="shared" si="3"/>
        <v>1</v>
      </c>
      <c r="O7" s="232">
        <v>1</v>
      </c>
      <c r="P7" s="232">
        <v>1</v>
      </c>
      <c r="Q7" s="105" t="str">
        <v>obj_009cb#0000</v>
      </c>
      <c r="R7" s="105" t="str">
        <f>_xll.qlRateHelperQuoteName(Q7)</f>
        <v>EUR6MDP1M=</v>
      </c>
      <c r="S7" s="66">
        <f>_xll.qlRateHelperQuoteValue(Q7)</f>
        <v>3.9100000000000002E-4</v>
      </c>
      <c r="T7" s="232"/>
      <c r="U7" s="29">
        <f>_xll.qlRateHelperEarliestDate(Q7)</f>
        <v>42248</v>
      </c>
      <c r="V7" s="29">
        <f>_xll.qlRateHelperLatestDate(Q7)</f>
        <v>42278</v>
      </c>
      <c r="W7" s="105"/>
      <c r="AA7" s="70"/>
      <c r="AJ7" s="34" t="s">
        <v>175</v>
      </c>
      <c r="AL7" s="60">
        <v>6</v>
      </c>
      <c r="AM7" s="60" t="str">
        <f t="shared" si="4"/>
        <v>X12F</v>
      </c>
      <c r="AN7" s="60" t="str">
        <f t="shared" si="0"/>
        <v>EUR6X12F_Quote</v>
      </c>
      <c r="AO7" s="75">
        <f>_xll.qlInterestRateIndexFixingDate($Z$5,AP7)</f>
        <v>42426</v>
      </c>
      <c r="AP7" s="75">
        <f>_xll.qlCalendarAdvance(Calendar,Settlementdate,AL7&amp;"M","mf",TRUE,Trigger)</f>
        <v>42430</v>
      </c>
      <c r="AQ7" s="74">
        <f>_xll.qlQuoteValue(AN7,Trigger)</f>
        <v>5.1000000000000004E-4</v>
      </c>
      <c r="AR7" s="74">
        <f>_xll.qlIndexFixing($Z$5,AO7,,Trigger)</f>
        <v>5.1000000000003939E-4</v>
      </c>
      <c r="AS7" s="82">
        <f t="shared" si="5"/>
        <v>-3.9356538861223811E-13</v>
      </c>
      <c r="AU7" s="28" t="s">
        <v>99</v>
      </c>
      <c r="AV7" s="29">
        <f>_xll.qlInterestRateIndexFixingDate(IborIndex&amp;Tenor,AW7,Trigger)</f>
        <v>42251</v>
      </c>
      <c r="AW7" s="29">
        <f>_xll.qlCalendarAdvance(Calendar,AW6,AU7,"f",,Trigger)</f>
        <v>42255</v>
      </c>
      <c r="AX7" s="29">
        <f>_xll.qlInterestRateIndexMaturity(IborIndex&amp;Tenor,AW7,Trigger)</f>
        <v>42437</v>
      </c>
      <c r="AY7" s="66">
        <f>_xll.qlIndexFixing($Z$5,AV7,,Trigger)</f>
        <v>3.8524590160904983E-4</v>
      </c>
      <c r="AZ7" s="66">
        <f>_xll.qlIndexFixing($BB$1,AW7,,Trigger)</f>
        <v>3.7648294136282502E-4</v>
      </c>
      <c r="BA7" s="191">
        <f t="shared" si="6"/>
        <v>8.7629602462248157E-2</v>
      </c>
    </row>
    <row r="8" spans="1:54" s="11" customFormat="1" ht="11.25" customHeight="1" x14ac:dyDescent="0.2">
      <c r="A8" s="8" t="s">
        <v>127</v>
      </c>
      <c r="B8" s="209" t="s">
        <v>40</v>
      </c>
      <c r="C8" s="7">
        <v>2</v>
      </c>
      <c r="D8" s="24" t="s">
        <v>129</v>
      </c>
      <c r="E8" s="7" t="b">
        <v>1</v>
      </c>
      <c r="F8" s="24" t="s">
        <v>30</v>
      </c>
      <c r="G8" s="218" t="str">
        <f t="shared" si="1"/>
        <v>EUR6MDP3W=</v>
      </c>
      <c r="H8" s="24" t="str">
        <f>IFERROR(_xll.qlDepositRateHelper2(,G8,IF(RIGHT(B8,1)="N","1D",IF(LEFT(B8,1)="S","1W",B8)),C8,Calendar,D8,E8,F8,Permanent,Trigger,ObjectOverwrite),"--")</f>
        <v>obj_009d7#0000</v>
      </c>
      <c r="I8" s="7" t="b">
        <v>1</v>
      </c>
      <c r="J8" s="18"/>
      <c r="K8" s="231" t="str">
        <f t="shared" si="7"/>
        <v>DP</v>
      </c>
      <c r="L8" s="231" t="str">
        <f t="shared" si="2"/>
        <v>3W</v>
      </c>
      <c r="M8" s="105" t="str">
        <f t="shared" si="8"/>
        <v>obj_009d7#0000</v>
      </c>
      <c r="N8" s="105" t="b">
        <f t="shared" si="3"/>
        <v>1</v>
      </c>
      <c r="O8" s="232">
        <v>1</v>
      </c>
      <c r="P8" s="232">
        <v>1</v>
      </c>
      <c r="Q8" s="105" t="str">
        <v>obj_009dc#0000</v>
      </c>
      <c r="R8" s="105" t="str">
        <f>_xll.qlRateHelperQuoteName(Q8)</f>
        <v>EUR6MDP2M=</v>
      </c>
      <c r="S8" s="66">
        <f>_xll.qlRateHelperQuoteValue(Q8)</f>
        <v>3.9199999999999999E-4</v>
      </c>
      <c r="T8" s="232"/>
      <c r="U8" s="29">
        <f>_xll.qlRateHelperEarliestDate(Q8)</f>
        <v>42248</v>
      </c>
      <c r="V8" s="29">
        <f>_xll.qlRateHelperLatestDate(Q8)</f>
        <v>42310</v>
      </c>
      <c r="W8" s="105"/>
      <c r="AA8" s="70"/>
      <c r="AJ8" s="194">
        <f t="array" ref="AJ8">MAX(ABS(BA2:BA266))/10000</f>
        <v>2.6684259424524361E-5</v>
      </c>
      <c r="AL8" s="60">
        <v>7</v>
      </c>
      <c r="AM8" s="60" t="str">
        <f t="shared" si="4"/>
        <v>X13F</v>
      </c>
      <c r="AN8" s="60" t="str">
        <f t="shared" si="0"/>
        <v>EUR7X13F_Quote</v>
      </c>
      <c r="AO8" s="75">
        <f>_xll.qlInterestRateIndexFixingDate($Z$5,AP8)</f>
        <v>42459</v>
      </c>
      <c r="AP8" s="75">
        <f>_xll.qlCalendarAdvance(Calendar,Settlementdate,AL8&amp;"M","mf",TRUE,Trigger)</f>
        <v>42461</v>
      </c>
      <c r="AQ8" s="74">
        <f>_xll.qlQuoteValue(AN8,Trigger)</f>
        <v>5.5000000000000003E-4</v>
      </c>
      <c r="AR8" s="74">
        <f>_xll.qlIndexFixing($Z$5,AO8,,Trigger)</f>
        <v>5.4999999999982244E-4</v>
      </c>
      <c r="AS8" s="82">
        <f t="shared" si="5"/>
        <v>1.7759231585312563E-12</v>
      </c>
      <c r="AU8" s="28" t="s">
        <v>99</v>
      </c>
      <c r="AV8" s="29">
        <f>_xll.qlInterestRateIndexFixingDate(IborIndex&amp;Tenor,AW8,Trigger)</f>
        <v>42254</v>
      </c>
      <c r="AW8" s="29">
        <f>_xll.qlCalendarAdvance(Calendar,AW7,AU8,"f",,Trigger)</f>
        <v>42256</v>
      </c>
      <c r="AX8" s="29">
        <f>_xll.qlInterestRateIndexMaturity(IborIndex&amp;Tenor,AW8,Trigger)</f>
        <v>42438</v>
      </c>
      <c r="AY8" s="66">
        <f>_xll.qlIndexFixing($Z$5,AV8,,Trigger)</f>
        <v>3.8550484404972622E-4</v>
      </c>
      <c r="AZ8" s="66">
        <f>_xll.qlIndexFixing($BB$1,AW8,,Trigger)</f>
        <v>3.7714519930054493E-4</v>
      </c>
      <c r="BA8" s="191">
        <f t="shared" si="6"/>
        <v>8.3596447491812831E-2</v>
      </c>
    </row>
    <row r="9" spans="1:54" s="11" customFormat="1" ht="11.25" customHeight="1" x14ac:dyDescent="0.2">
      <c r="A9" s="8" t="s">
        <v>127</v>
      </c>
      <c r="B9" s="209" t="s">
        <v>1</v>
      </c>
      <c r="C9" s="7">
        <v>2</v>
      </c>
      <c r="D9" s="24" t="s">
        <v>129</v>
      </c>
      <c r="E9" s="7" t="b">
        <v>1</v>
      </c>
      <c r="F9" s="24" t="s">
        <v>30</v>
      </c>
      <c r="G9" s="218" t="str">
        <f t="shared" si="1"/>
        <v>EUR6MDP1M=</v>
      </c>
      <c r="H9" s="24" t="str">
        <f>IFERROR(_xll.qlDepositRateHelper2(,G9,IF(RIGHT(B9,1)="N","1D",IF(LEFT(B9,1)="S","1W",B9)),C9,Calendar,D9,E9,F9,Permanent,Trigger,ObjectOverwrite),"--")</f>
        <v>obj_009cb#0000</v>
      </c>
      <c r="I9" s="7" t="b">
        <v>1</v>
      </c>
      <c r="J9" s="18"/>
      <c r="K9" s="231" t="str">
        <f t="shared" si="7"/>
        <v>DP</v>
      </c>
      <c r="L9" s="231" t="str">
        <f t="shared" si="2"/>
        <v>1M</v>
      </c>
      <c r="M9" s="105" t="str">
        <f t="shared" si="8"/>
        <v>obj_009cb#0000</v>
      </c>
      <c r="N9" s="105" t="b">
        <f t="shared" si="3"/>
        <v>1</v>
      </c>
      <c r="O9" s="232">
        <v>1</v>
      </c>
      <c r="P9" s="232">
        <v>1</v>
      </c>
      <c r="Q9" s="105" t="str">
        <v>obj_009c3#0000</v>
      </c>
      <c r="R9" s="105" t="str">
        <f>_xll.qlRateHelperQuoteName(Q9)</f>
        <v>EUR6MDP3M=</v>
      </c>
      <c r="S9" s="66">
        <f>_xll.qlRateHelperQuoteValue(Q9)</f>
        <v>3.8899999999999997E-4</v>
      </c>
      <c r="T9" s="232"/>
      <c r="U9" s="29">
        <f>_xll.qlRateHelperEarliestDate(Q9)</f>
        <v>42248</v>
      </c>
      <c r="V9" s="29">
        <f>_xll.qlRateHelperLatestDate(Q9)</f>
        <v>42339</v>
      </c>
      <c r="W9" s="105"/>
      <c r="AA9" s="70"/>
      <c r="AL9" s="60">
        <v>8</v>
      </c>
      <c r="AM9" s="60" t="str">
        <f t="shared" si="4"/>
        <v>X14F</v>
      </c>
      <c r="AN9" s="60" t="str">
        <f t="shared" si="0"/>
        <v>EUR8X14F_Quote</v>
      </c>
      <c r="AO9" s="75">
        <f>_xll.qlInterestRateIndexFixingDate($Z$5,AP9)</f>
        <v>42488</v>
      </c>
      <c r="AP9" s="75">
        <f>_xll.qlCalendarAdvance(Calendar,Settlementdate,AL9&amp;"M","mf",TRUE,Trigger)</f>
        <v>42492</v>
      </c>
      <c r="AQ9" s="74">
        <f>_xll.qlQuoteValue(AN9,Trigger)</f>
        <v>6.0999999999999997E-4</v>
      </c>
      <c r="AR9" s="74">
        <f>_xll.qlIndexFixing($Z$5,AO9,,Trigger)</f>
        <v>6.0999999999982574E-4</v>
      </c>
      <c r="AS9" s="82">
        <f t="shared" si="5"/>
        <v>1.7423128911842056E-12</v>
      </c>
      <c r="AU9" s="28" t="s">
        <v>99</v>
      </c>
      <c r="AV9" s="29">
        <f>_xll.qlInterestRateIndexFixingDate(IborIndex&amp;Tenor,AW9,Trigger)</f>
        <v>42255</v>
      </c>
      <c r="AW9" s="29">
        <f>_xll.qlCalendarAdvance(Calendar,AW8,AU9,"f",,Trigger)</f>
        <v>42257</v>
      </c>
      <c r="AX9" s="29">
        <f>_xll.qlInterestRateIndexMaturity(IborIndex&amp;Tenor,AW9,Trigger)</f>
        <v>42439</v>
      </c>
      <c r="AY9" s="66">
        <f>_xll.qlIndexFixing($Z$5,AV9,,Trigger)</f>
        <v>3.8578151790893386E-4</v>
      </c>
      <c r="AZ9" s="66">
        <f>_xll.qlIndexFixing($BB$1,AW9,,Trigger)</f>
        <v>3.7936078464957684E-4</v>
      </c>
      <c r="BA9" s="191">
        <f t="shared" si="6"/>
        <v>6.420733259357024E-2</v>
      </c>
    </row>
    <row r="10" spans="1:54" s="11" customFormat="1" ht="11.25" customHeight="1" x14ac:dyDescent="0.2">
      <c r="A10" s="8" t="s">
        <v>127</v>
      </c>
      <c r="B10" s="209" t="s">
        <v>41</v>
      </c>
      <c r="C10" s="7">
        <v>2</v>
      </c>
      <c r="D10" s="24" t="s">
        <v>129</v>
      </c>
      <c r="E10" s="7" t="b">
        <v>1</v>
      </c>
      <c r="F10" s="24" t="s">
        <v>30</v>
      </c>
      <c r="G10" s="218" t="str">
        <f t="shared" si="1"/>
        <v>EUR6MDP2M=</v>
      </c>
      <c r="H10" s="24" t="str">
        <f>IFERROR(_xll.qlDepositRateHelper2(,G10,IF(RIGHT(B10,1)="N","1D",IF(LEFT(B10,1)="S","1W",B10)),C10,Calendar,D10,E10,F10,Permanent,Trigger,ObjectOverwrite),"--")</f>
        <v>obj_009dc#0000</v>
      </c>
      <c r="I10" s="7" t="b">
        <v>1</v>
      </c>
      <c r="J10" s="18"/>
      <c r="K10" s="231" t="str">
        <f t="shared" si="7"/>
        <v>DP</v>
      </c>
      <c r="L10" s="231" t="str">
        <f t="shared" si="2"/>
        <v>2M</v>
      </c>
      <c r="M10" s="105" t="str">
        <f t="shared" si="8"/>
        <v>obj_009dc#0000</v>
      </c>
      <c r="N10" s="105" t="b">
        <f t="shared" si="3"/>
        <v>1</v>
      </c>
      <c r="O10" s="232">
        <v>1</v>
      </c>
      <c r="P10" s="232">
        <v>1</v>
      </c>
      <c r="Q10" s="105" t="str">
        <v>obj_009e2#0000</v>
      </c>
      <c r="R10" s="105" t="str">
        <f>_xll.qlRateHelperQuoteName(Q10)</f>
        <v>EUR6MDP4M=</v>
      </c>
      <c r="S10" s="66">
        <f>_xll.qlRateHelperQuoteValue(Q10)</f>
        <v>3.9899999999999999E-4</v>
      </c>
      <c r="T10" s="232"/>
      <c r="U10" s="29">
        <f>_xll.qlRateHelperEarliestDate(Q10)</f>
        <v>42248</v>
      </c>
      <c r="V10" s="29">
        <f>_xll.qlRateHelperLatestDate(Q10)</f>
        <v>42373</v>
      </c>
      <c r="W10" s="105"/>
      <c r="AA10" s="70"/>
      <c r="AL10" s="60">
        <v>9</v>
      </c>
      <c r="AM10" s="60" t="str">
        <f t="shared" si="4"/>
        <v>X15F</v>
      </c>
      <c r="AN10" s="60" t="str">
        <f t="shared" si="0"/>
        <v>EUR9X15F_Quote</v>
      </c>
      <c r="AO10" s="75">
        <f>_xll.qlInterestRateIndexFixingDate($Z$5,AP10)</f>
        <v>42520</v>
      </c>
      <c r="AP10" s="75">
        <f>_xll.qlCalendarAdvance(Calendar,Settlementdate,AL10&amp;"M","mf",TRUE,Trigger)</f>
        <v>42522</v>
      </c>
      <c r="AQ10" s="74">
        <f>_xll.qlQuoteValue(AN10,Trigger)</f>
        <v>6.7000000000000002E-4</v>
      </c>
      <c r="AR10" s="74">
        <f>_xll.qlIndexFixing($Z$5,AO10,,Trigger)</f>
        <v>6.7000000030026201E-4</v>
      </c>
      <c r="AS10" s="82">
        <f t="shared" si="5"/>
        <v>-3.0026198541421856E-9</v>
      </c>
      <c r="AU10" s="28" t="s">
        <v>99</v>
      </c>
      <c r="AV10" s="29">
        <f>_xll.qlInterestRateIndexFixingDate(IborIndex&amp;Tenor,AW10,Trigger)</f>
        <v>42256</v>
      </c>
      <c r="AW10" s="29">
        <f>_xll.qlCalendarAdvance(Calendar,AW9,AU10,"f",,Trigger)</f>
        <v>42258</v>
      </c>
      <c r="AX10" s="29">
        <f>_xll.qlInterestRateIndexMaturity(IborIndex&amp;Tenor,AW10,Trigger)</f>
        <v>42440</v>
      </c>
      <c r="AY10" s="66">
        <f>_xll.qlIndexFixing($Z$5,AV10,,Trigger)</f>
        <v>3.8607502749084759E-4</v>
      </c>
      <c r="AZ10" s="66">
        <f>_xll.qlIndexFixing($BB$1,AW10,,Trigger)</f>
        <v>3.8016257002788706E-4</v>
      </c>
      <c r="BA10" s="191">
        <f t="shared" si="6"/>
        <v>5.9124574629605318E-2</v>
      </c>
    </row>
    <row r="11" spans="1:54" s="11" customFormat="1" ht="11.25" customHeight="1" x14ac:dyDescent="0.2">
      <c r="A11" s="8" t="s">
        <v>127</v>
      </c>
      <c r="B11" s="209" t="s">
        <v>0</v>
      </c>
      <c r="C11" s="7">
        <v>2</v>
      </c>
      <c r="D11" s="24" t="s">
        <v>129</v>
      </c>
      <c r="E11" s="7" t="b">
        <v>1</v>
      </c>
      <c r="F11" s="24" t="s">
        <v>30</v>
      </c>
      <c r="G11" s="218" t="str">
        <f t="shared" si="1"/>
        <v>EUR6MDP3M=</v>
      </c>
      <c r="H11" s="24" t="str">
        <f>IFERROR(_xll.qlDepositRateHelper2(,G11,IF(RIGHT(B11,1)="N","1D",IF(LEFT(B11,1)="S","1W",B11)),C11,Calendar,D11,E11,F11,Permanent,Trigger,ObjectOverwrite),"--")</f>
        <v>obj_009c3#0000</v>
      </c>
      <c r="I11" s="7" t="b">
        <v>1</v>
      </c>
      <c r="J11" s="18"/>
      <c r="K11" s="231" t="str">
        <f t="shared" si="7"/>
        <v>DP</v>
      </c>
      <c r="L11" s="231" t="str">
        <f t="shared" si="2"/>
        <v>3M</v>
      </c>
      <c r="M11" s="105" t="str">
        <f t="shared" si="8"/>
        <v>obj_009c3#0000</v>
      </c>
      <c r="N11" s="105" t="b">
        <f t="shared" si="3"/>
        <v>1</v>
      </c>
      <c r="O11" s="232">
        <v>1</v>
      </c>
      <c r="P11" s="232">
        <v>1</v>
      </c>
      <c r="Q11" s="105" t="str">
        <v>obj_009c5#0000</v>
      </c>
      <c r="R11" s="105" t="str">
        <f>_xll.qlRateHelperQuoteName(Q11)</f>
        <v>EUR6MDP5M=</v>
      </c>
      <c r="S11" s="66">
        <f>_xll.qlRateHelperQuoteValue(Q11)</f>
        <v>3.8499999999999998E-4</v>
      </c>
      <c r="T11" s="232"/>
      <c r="U11" s="29">
        <f>_xll.qlRateHelperEarliestDate(Q11)</f>
        <v>42248</v>
      </c>
      <c r="V11" s="29">
        <f>_xll.qlRateHelperLatestDate(Q11)</f>
        <v>42401</v>
      </c>
      <c r="W11" s="105"/>
      <c r="AA11" s="70"/>
      <c r="AL11" s="60">
        <v>10</v>
      </c>
      <c r="AM11" s="60" t="str">
        <f t="shared" si="4"/>
        <v>X16F</v>
      </c>
      <c r="AN11" s="60" t="str">
        <f t="shared" si="0"/>
        <v>EUR10X16F_Quote</v>
      </c>
      <c r="AO11" s="75">
        <f>_xll.qlInterestRateIndexFixingDate($Z$5,AP11)</f>
        <v>42550</v>
      </c>
      <c r="AP11" s="75">
        <f>_xll.qlCalendarAdvance(Calendar,Settlementdate,AL11&amp;"M","mf",TRUE,Trigger)</f>
        <v>42552</v>
      </c>
      <c r="AQ11" s="74">
        <f>_xll.qlQuoteValue(AN11,Trigger)</f>
        <v>7.5000000000000012E-4</v>
      </c>
      <c r="AR11" s="74">
        <f>_xll.qlIndexFixing($Z$5,AO11,,Trigger)</f>
        <v>7.4999999999983641E-4</v>
      </c>
      <c r="AS11" s="82">
        <f t="shared" si="5"/>
        <v>1.6371452804531117E-12</v>
      </c>
      <c r="AU11" s="28" t="s">
        <v>99</v>
      </c>
      <c r="AV11" s="29">
        <f>_xll.qlInterestRateIndexFixingDate(IborIndex&amp;Tenor,AW11,Trigger)</f>
        <v>42257</v>
      </c>
      <c r="AW11" s="29">
        <f>_xll.qlCalendarAdvance(Calendar,AW10,AU11,"f",,Trigger)</f>
        <v>42261</v>
      </c>
      <c r="AX11" s="29">
        <f>_xll.qlInterestRateIndexMaturity(IborIndex&amp;Tenor,AW11,Trigger)</f>
        <v>42443</v>
      </c>
      <c r="AY11" s="66">
        <f>_xll.qlIndexFixing($Z$5,AV11,,Trigger)</f>
        <v>3.8704725485539683E-4</v>
      </c>
      <c r="AZ11" s="66">
        <f>_xll.qlIndexFixing($BB$1,AW11,,Trigger)</f>
        <v>3.8098947706831045E-4</v>
      </c>
      <c r="BA11" s="191">
        <f t="shared" si="6"/>
        <v>6.0577777870863776E-2</v>
      </c>
    </row>
    <row r="12" spans="1:54" s="11" customFormat="1" ht="11.25" customHeight="1" x14ac:dyDescent="0.2">
      <c r="A12" s="8" t="s">
        <v>127</v>
      </c>
      <c r="B12" s="209" t="s">
        <v>42</v>
      </c>
      <c r="C12" s="7">
        <v>2</v>
      </c>
      <c r="D12" s="24" t="s">
        <v>129</v>
      </c>
      <c r="E12" s="7" t="b">
        <v>1</v>
      </c>
      <c r="F12" s="24" t="s">
        <v>30</v>
      </c>
      <c r="G12" s="218" t="str">
        <f t="shared" si="1"/>
        <v>EUR6MDP4M=</v>
      </c>
      <c r="H12" s="24" t="str">
        <f>IFERROR(_xll.qlDepositRateHelper2(,G12,IF(RIGHT(B12,1)="N","1D",IF(LEFT(B12,1)="S","1W",B12)),C12,Calendar,D12,E12,F12,Permanent,Trigger,ObjectOverwrite),"--")</f>
        <v>obj_009e2#0000</v>
      </c>
      <c r="I12" s="7" t="b">
        <v>1</v>
      </c>
      <c r="J12" s="18"/>
      <c r="K12" s="231" t="str">
        <f t="shared" si="7"/>
        <v>DP</v>
      </c>
      <c r="L12" s="231" t="str">
        <f t="shared" si="2"/>
        <v>4M</v>
      </c>
      <c r="M12" s="105" t="str">
        <f t="shared" si="8"/>
        <v>obj_009e2#0000</v>
      </c>
      <c r="N12" s="105" t="b">
        <f t="shared" si="3"/>
        <v>1</v>
      </c>
      <c r="O12" s="232">
        <v>1</v>
      </c>
      <c r="P12" s="232">
        <v>1</v>
      </c>
      <c r="Q12" s="105" t="str">
        <v>obj_009d1#0000</v>
      </c>
      <c r="R12" s="105" t="str">
        <f>_xll.qlRateHelperQuoteName(Q12)</f>
        <v>EUR6MDP6M=</v>
      </c>
      <c r="S12" s="66">
        <f>_xll.qlRateHelperQuoteValue(Q12)</f>
        <v>3.8399999999999996E-4</v>
      </c>
      <c r="T12" s="232"/>
      <c r="U12" s="29">
        <f>_xll.qlRateHelperEarliestDate(Q12)</f>
        <v>42248</v>
      </c>
      <c r="V12" s="29">
        <f>_xll.qlRateHelperLatestDate(Q12)</f>
        <v>42430</v>
      </c>
      <c r="W12" s="105"/>
      <c r="AA12" s="70"/>
      <c r="AL12" s="60">
        <v>11</v>
      </c>
      <c r="AM12" s="60" t="str">
        <f t="shared" si="4"/>
        <v>X17F</v>
      </c>
      <c r="AN12" s="60" t="str">
        <f t="shared" si="0"/>
        <v>EUR11X17F_Quote</v>
      </c>
      <c r="AO12" s="75">
        <f>_xll.qlInterestRateIndexFixingDate($Z$5,AP12)</f>
        <v>42579</v>
      </c>
      <c r="AP12" s="75">
        <f>_xll.qlCalendarAdvance(Calendar,Settlementdate,AL12&amp;"M","mf",TRUE,Trigger)</f>
        <v>42583</v>
      </c>
      <c r="AQ12" s="74">
        <f>_xll.qlQuoteValue(AN12,Trigger)</f>
        <v>8.4000000000000014E-4</v>
      </c>
      <c r="AR12" s="74">
        <f>_xll.qlIndexFixing($Z$5,AO12,,Trigger)</f>
        <v>8.399999999996816E-4</v>
      </c>
      <c r="AS12" s="82">
        <f t="shared" si="5"/>
        <v>3.185385982762412E-12</v>
      </c>
      <c r="AU12" s="28" t="s">
        <v>99</v>
      </c>
      <c r="AV12" s="29">
        <f>_xll.qlInterestRateIndexFixingDate(IborIndex&amp;Tenor,AW12,Trigger)</f>
        <v>42258</v>
      </c>
      <c r="AW12" s="29">
        <f>_xll.qlCalendarAdvance(Calendar,AW11,AU12,"f",,Trigger)</f>
        <v>42262</v>
      </c>
      <c r="AX12" s="29">
        <f>_xll.qlInterestRateIndexMaturity(IborIndex&amp;Tenor,AW12,Trigger)</f>
        <v>42444</v>
      </c>
      <c r="AY12" s="66">
        <f>_xll.qlIndexFixing($Z$5,AV12,,Trigger)</f>
        <v>3.8739867202153278E-4</v>
      </c>
      <c r="AZ12" s="66">
        <f>_xll.qlIndexFixing($BB$1,AW12,,Trigger)</f>
        <v>3.8183760168192677E-4</v>
      </c>
      <c r="BA12" s="191">
        <f t="shared" si="6"/>
        <v>5.5610703396060029E-2</v>
      </c>
    </row>
    <row r="13" spans="1:54" s="11" customFormat="1" ht="11.25" customHeight="1" x14ac:dyDescent="0.2">
      <c r="A13" s="8" t="s">
        <v>127</v>
      </c>
      <c r="B13" s="209" t="s">
        <v>43</v>
      </c>
      <c r="C13" s="7">
        <v>2</v>
      </c>
      <c r="D13" s="24" t="s">
        <v>129</v>
      </c>
      <c r="E13" s="7" t="b">
        <v>1</v>
      </c>
      <c r="F13" s="24" t="s">
        <v>30</v>
      </c>
      <c r="G13" s="218" t="str">
        <f t="shared" si="1"/>
        <v>EUR6MDP5M=</v>
      </c>
      <c r="H13" s="24" t="str">
        <f>IFERROR(_xll.qlDepositRateHelper2(,G13,IF(RIGHT(B13,1)="N","1D",IF(LEFT(B13,1)="S","1W",B13)),C13,Calendar,D13,E13,F13,Permanent,Trigger,ObjectOverwrite),"--")</f>
        <v>obj_009c5#0000</v>
      </c>
      <c r="I13" s="7" t="b">
        <v>1</v>
      </c>
      <c r="J13" s="18"/>
      <c r="K13" s="231" t="str">
        <f t="shared" si="7"/>
        <v>DP</v>
      </c>
      <c r="L13" s="231" t="str">
        <f t="shared" si="2"/>
        <v>5M</v>
      </c>
      <c r="M13" s="105" t="str">
        <f t="shared" si="8"/>
        <v>obj_009c5#0000</v>
      </c>
      <c r="N13" s="105" t="b">
        <f t="shared" si="3"/>
        <v>1</v>
      </c>
      <c r="O13" s="232">
        <v>1</v>
      </c>
      <c r="P13" s="232">
        <v>1</v>
      </c>
      <c r="Q13" s="105" t="str">
        <v>obj_00aa4#0000</v>
      </c>
      <c r="R13" s="105" t="str">
        <f>_xll.qlRateHelperQuoteName(Q13)</f>
        <v>EUR6MFRA1X7F=</v>
      </c>
      <c r="S13" s="66">
        <f>_xll.qlRateHelperQuoteValue(Q13)</f>
        <v>3.8999999999999999E-4</v>
      </c>
      <c r="T13" s="232"/>
      <c r="U13" s="29">
        <f>_xll.qlRateHelperEarliestDate(Q13)</f>
        <v>42278</v>
      </c>
      <c r="V13" s="29">
        <f>_xll.qlRateHelperLatestDate(Q13)</f>
        <v>42461</v>
      </c>
      <c r="W13" s="105"/>
      <c r="AA13" s="70"/>
      <c r="AL13" s="60">
        <v>12</v>
      </c>
      <c r="AM13" s="60" t="str">
        <f t="shared" si="4"/>
        <v>X18F</v>
      </c>
      <c r="AN13" s="60" t="str">
        <f t="shared" si="0"/>
        <v>EUR12X18F_Quote</v>
      </c>
      <c r="AO13" s="75">
        <f>_xll.qlInterestRateIndexFixingDate($Z$5,AP13)</f>
        <v>42612</v>
      </c>
      <c r="AP13" s="75">
        <f>_xll.qlCalendarAdvance(Calendar,Settlementdate,AL13&amp;"M","mf",TRUE,Trigger)</f>
        <v>42614</v>
      </c>
      <c r="AQ13" s="74">
        <f>_xll.qlQuoteValue(AN13,Trigger)</f>
        <v>9.2999999999999995E-4</v>
      </c>
      <c r="AR13" s="74">
        <f>_xll.qlIndexFixing($Z$5,AO13,,Trigger)</f>
        <v>9.2999999982614813E-4</v>
      </c>
      <c r="AS13" s="82">
        <f t="shared" si="5"/>
        <v>1.7385181835805064E-9</v>
      </c>
      <c r="AU13" s="28" t="s">
        <v>99</v>
      </c>
      <c r="AV13" s="29">
        <f>_xll.qlInterestRateIndexFixingDate(IborIndex&amp;Tenor,AW13,Trigger)</f>
        <v>42261</v>
      </c>
      <c r="AW13" s="29">
        <f>_xll.qlCalendarAdvance(Calendar,AW12,AU13,"f",,Trigger)</f>
        <v>42263</v>
      </c>
      <c r="AX13" s="29">
        <f>_xll.qlInterestRateIndexMaturity(IborIndex&amp;Tenor,AW13,Trigger)</f>
        <v>42445</v>
      </c>
      <c r="AY13" s="66">
        <f>_xll.qlIndexFixing($Z$5,AV13,,Trigger)</f>
        <v>3.8776208762068511E-4</v>
      </c>
      <c r="AZ13" s="66">
        <f>_xll.qlIndexFixing($BB$1,AW13,,Trigger)</f>
        <v>3.8270303977147076E-4</v>
      </c>
      <c r="BA13" s="191">
        <f t="shared" si="6"/>
        <v>5.059047849214357E-2</v>
      </c>
    </row>
    <row r="14" spans="1:54" s="11" customFormat="1" ht="11.25" customHeight="1" x14ac:dyDescent="0.2">
      <c r="A14" s="8" t="s">
        <v>127</v>
      </c>
      <c r="B14" s="209" t="s">
        <v>2</v>
      </c>
      <c r="C14" s="7">
        <v>2</v>
      </c>
      <c r="D14" s="24" t="s">
        <v>129</v>
      </c>
      <c r="E14" s="7" t="b">
        <v>1</v>
      </c>
      <c r="F14" s="24" t="s">
        <v>30</v>
      </c>
      <c r="G14" s="218" t="str">
        <f t="shared" si="1"/>
        <v>EUR6MDP6M=</v>
      </c>
      <c r="H14" s="24" t="str">
        <f>IFERROR(_xll.qlDepositRateHelper2(,G14,IF(RIGHT(B14,1)="N","1D",IF(LEFT(B14,1)="S","1W",B14)),C14,Calendar,D14,E14,F14,Permanent,Trigger,ObjectOverwrite),"--")</f>
        <v>obj_009d1#0000</v>
      </c>
      <c r="I14" s="7" t="b">
        <v>1</v>
      </c>
      <c r="J14" s="18"/>
      <c r="K14" s="231" t="str">
        <f t="shared" si="7"/>
        <v>DP</v>
      </c>
      <c r="L14" s="231" t="str">
        <f t="shared" si="2"/>
        <v>6M</v>
      </c>
      <c r="M14" s="105" t="str">
        <f t="shared" si="8"/>
        <v>obj_009d1#0000</v>
      </c>
      <c r="N14" s="105" t="b">
        <f t="shared" si="3"/>
        <v>1</v>
      </c>
      <c r="O14" s="232">
        <v>1</v>
      </c>
      <c r="P14" s="232">
        <v>1</v>
      </c>
      <c r="Q14" s="105" t="str">
        <v>obj_00aad#0000</v>
      </c>
      <c r="R14" s="105" t="str">
        <f>_xll.qlRateHelperQuoteName(Q14)</f>
        <v>EUR6MFRA2X8F=</v>
      </c>
      <c r="S14" s="66">
        <f>_xll.qlRateHelperQuoteValue(Q14)</f>
        <v>4.0000000000000002E-4</v>
      </c>
      <c r="T14" s="232"/>
      <c r="U14" s="29">
        <f>_xll.qlRateHelperEarliestDate(Q14)</f>
        <v>42310</v>
      </c>
      <c r="V14" s="29">
        <f>_xll.qlRateHelperLatestDate(Q14)</f>
        <v>42492</v>
      </c>
      <c r="W14" s="105"/>
      <c r="AA14" s="70"/>
      <c r="AL14" s="60">
        <v>13</v>
      </c>
      <c r="AM14" s="60" t="str">
        <f t="shared" si="4"/>
        <v>X19F</v>
      </c>
      <c r="AN14" s="60" t="str">
        <f t="shared" si="0"/>
        <v>EUR13X19F_Quote</v>
      </c>
      <c r="AO14" s="75">
        <f>_xll.qlInterestRateIndexFixingDate($Z$5,AP14)</f>
        <v>42642</v>
      </c>
      <c r="AP14" s="75">
        <f>_xll.qlCalendarAdvance(Calendar,Settlementdate,AL14&amp;"M","mf",TRUE,Trigger)</f>
        <v>42646</v>
      </c>
      <c r="AQ14" s="74">
        <f>_xll.qlQuoteValue(AN14,Trigger)</f>
        <v>1.0500000000000002E-3</v>
      </c>
      <c r="AR14" s="74">
        <f>_xll.qlIndexFixing($Z$5,AO14,,Trigger)</f>
        <v>1.0497943999997496E-3</v>
      </c>
      <c r="AS14" s="82">
        <f t="shared" si="5"/>
        <v>2.0560000025052205E-3</v>
      </c>
      <c r="AU14" s="28" t="s">
        <v>99</v>
      </c>
      <c r="AV14" s="29">
        <f>_xll.qlInterestRateIndexFixingDate(IborIndex&amp;Tenor,AW14,Trigger)</f>
        <v>42262</v>
      </c>
      <c r="AW14" s="29">
        <f>_xll.qlCalendarAdvance(Calendar,AW13,AU14,"f",,Trigger)</f>
        <v>42264</v>
      </c>
      <c r="AX14" s="29">
        <f>_xll.qlInterestRateIndexMaturity(IborIndex&amp;Tenor,AW14,Trigger)</f>
        <v>42446</v>
      </c>
      <c r="AY14" s="66">
        <f>_xll.qlIndexFixing($Z$5,AV14,,Trigger)</f>
        <v>3.8813646236815155E-4</v>
      </c>
      <c r="AZ14" s="66">
        <f>_xll.qlIndexFixing($BB$1,AW14,,Trigger)</f>
        <v>3.8536419385406016E-4</v>
      </c>
      <c r="BA14" s="191">
        <f t="shared" si="6"/>
        <v>2.7722685140913937E-2</v>
      </c>
    </row>
    <row r="15" spans="1:54" s="11" customFormat="1" ht="11.25" customHeight="1" x14ac:dyDescent="0.2">
      <c r="A15" s="8" t="s">
        <v>127</v>
      </c>
      <c r="B15" s="209" t="s">
        <v>44</v>
      </c>
      <c r="C15" s="7">
        <v>2</v>
      </c>
      <c r="D15" s="24" t="s">
        <v>129</v>
      </c>
      <c r="E15" s="7" t="b">
        <v>1</v>
      </c>
      <c r="F15" s="24" t="s">
        <v>30</v>
      </c>
      <c r="G15" s="218" t="str">
        <f t="shared" si="1"/>
        <v>EUR6MDP7M=</v>
      </c>
      <c r="H15" s="24" t="str">
        <f>IFERROR(_xll.qlDepositRateHelper2(,G15,IF(RIGHT(B15,1)="N","1D",IF(LEFT(B15,1)="S","1W",B15)),C15,Calendar,D15,E15,F15,Permanent,Trigger,ObjectOverwrite),"--")</f>
        <v>--</v>
      </c>
      <c r="I15" s="7" t="b">
        <v>0</v>
      </c>
      <c r="J15" s="18"/>
      <c r="K15" s="231" t="str">
        <f t="shared" si="7"/>
        <v>DP</v>
      </c>
      <c r="L15" s="231" t="str">
        <f t="shared" si="2"/>
        <v>7M</v>
      </c>
      <c r="M15" s="105" t="str">
        <f t="shared" si="8"/>
        <v>--</v>
      </c>
      <c r="N15" s="105" t="b">
        <f t="shared" si="3"/>
        <v>0</v>
      </c>
      <c r="O15" s="232">
        <v>1</v>
      </c>
      <c r="P15" s="232">
        <v>1</v>
      </c>
      <c r="Q15" s="105" t="str">
        <v>obj_00abc#0000</v>
      </c>
      <c r="R15" s="105" t="str">
        <f>_xll.qlRateHelperQuoteName(Q15)</f>
        <v>EUR6MFRA3X9F=</v>
      </c>
      <c r="S15" s="66">
        <f>_xll.qlRateHelperQuoteValue(Q15)</f>
        <v>4.2000000000000002E-4</v>
      </c>
      <c r="T15" s="232"/>
      <c r="U15" s="29">
        <f>_xll.qlRateHelperEarliestDate(Q15)</f>
        <v>42339</v>
      </c>
      <c r="V15" s="29">
        <f>_xll.qlRateHelperLatestDate(Q15)</f>
        <v>42522</v>
      </c>
      <c r="W15" s="105"/>
      <c r="AA15" s="70"/>
      <c r="AL15" s="60">
        <v>14</v>
      </c>
      <c r="AM15" s="60" t="str">
        <f t="shared" si="4"/>
        <v>X20F</v>
      </c>
      <c r="AN15" s="60" t="str">
        <f t="shared" si="0"/>
        <v>EUR14X20F_Quote</v>
      </c>
      <c r="AO15" s="75">
        <f>_xll.qlInterestRateIndexFixingDate($Z$5,AP15)</f>
        <v>42671</v>
      </c>
      <c r="AP15" s="75">
        <f>_xll.qlCalendarAdvance(Calendar,Settlementdate,AL15&amp;"M","mf",TRUE,Trigger)</f>
        <v>42675</v>
      </c>
      <c r="AQ15" s="74">
        <f>_xll.qlQuoteValue(AN15,Trigger)</f>
        <v>1.17E-3</v>
      </c>
      <c r="AR15" s="74">
        <f>_xll.qlIndexFixing($Z$5,AO15,,Trigger)</f>
        <v>1.159797200000131E-3</v>
      </c>
      <c r="AS15" s="82">
        <f t="shared" si="5"/>
        <v>0.10202799999869039</v>
      </c>
      <c r="AU15" s="28" t="s">
        <v>99</v>
      </c>
      <c r="AV15" s="29">
        <f>_xll.qlInterestRateIndexFixingDate(IborIndex&amp;Tenor,AW15,Trigger)</f>
        <v>42263</v>
      </c>
      <c r="AW15" s="29">
        <f>_xll.qlCalendarAdvance(Calendar,AW14,AU15,"f",,Trigger)</f>
        <v>42265</v>
      </c>
      <c r="AX15" s="29">
        <f>_xll.qlInterestRateIndexMaturity(IborIndex&amp;Tenor,AW15,Trigger)</f>
        <v>42447</v>
      </c>
      <c r="AY15" s="66">
        <f>_xll.qlIndexFixing($Z$5,AV15,,Trigger)</f>
        <v>3.8852073308713277E-4</v>
      </c>
      <c r="AZ15" s="66">
        <f>_xll.qlIndexFixing($BB$1,AW15,,Trigger)</f>
        <v>3.8625984476881281E-4</v>
      </c>
      <c r="BA15" s="191">
        <f t="shared" si="6"/>
        <v>2.2608883183199667E-2</v>
      </c>
    </row>
    <row r="16" spans="1:54" s="11" customFormat="1" ht="11.25" customHeight="1" x14ac:dyDescent="0.2">
      <c r="A16" s="8" t="s">
        <v>127</v>
      </c>
      <c r="B16" s="209" t="s">
        <v>73</v>
      </c>
      <c r="C16" s="7">
        <v>2</v>
      </c>
      <c r="D16" s="24" t="s">
        <v>129</v>
      </c>
      <c r="E16" s="7" t="b">
        <v>1</v>
      </c>
      <c r="F16" s="24" t="s">
        <v>30</v>
      </c>
      <c r="G16" s="218" t="str">
        <f t="shared" si="1"/>
        <v>EUR6MDP8M=</v>
      </c>
      <c r="H16" s="24" t="str">
        <f>IFERROR(_xll.qlDepositRateHelper2(,G16,IF(RIGHT(B16,1)="N","1D",IF(LEFT(B16,1)="S","1W",B16)),C16,Calendar,D16,E16,F16,Permanent,Trigger,ObjectOverwrite),"--")</f>
        <v>--</v>
      </c>
      <c r="I16" s="7" t="b">
        <v>0</v>
      </c>
      <c r="J16" s="18"/>
      <c r="K16" s="231" t="str">
        <f t="shared" si="7"/>
        <v>DP</v>
      </c>
      <c r="L16" s="231" t="str">
        <f t="shared" si="2"/>
        <v>8M</v>
      </c>
      <c r="M16" s="105" t="str">
        <f t="shared" si="8"/>
        <v>--</v>
      </c>
      <c r="N16" s="105" t="b">
        <f t="shared" si="3"/>
        <v>0</v>
      </c>
      <c r="O16" s="232">
        <v>1</v>
      </c>
      <c r="P16" s="232">
        <v>1</v>
      </c>
      <c r="Q16" s="105" t="str">
        <v>obj_00aa3#0000</v>
      </c>
      <c r="R16" s="105" t="str">
        <f>_xll.qlRateHelperQuoteName(Q16)</f>
        <v>EUR6MFRA4X10F=</v>
      </c>
      <c r="S16" s="66">
        <f>_xll.qlRateHelperQuoteValue(Q16)</f>
        <v>4.4999999999999999E-4</v>
      </c>
      <c r="T16" s="232"/>
      <c r="U16" s="29">
        <f>_xll.qlRateHelperEarliestDate(Q16)</f>
        <v>42373</v>
      </c>
      <c r="V16" s="29">
        <f>_xll.qlRateHelperLatestDate(Q16)</f>
        <v>42555</v>
      </c>
      <c r="W16" s="105"/>
      <c r="AA16" s="70"/>
      <c r="AL16" s="60">
        <v>15</v>
      </c>
      <c r="AM16" s="60" t="str">
        <f t="shared" si="4"/>
        <v>X21F</v>
      </c>
      <c r="AN16" s="60" t="str">
        <f t="shared" si="0"/>
        <v>EUR15X21F_Quote</v>
      </c>
      <c r="AO16" s="75">
        <f>_xll.qlInterestRateIndexFixingDate($Z$5,AP16)</f>
        <v>42703</v>
      </c>
      <c r="AP16" s="75">
        <f>_xll.qlCalendarAdvance(Calendar,Settlementdate,AL16&amp;"M","mf",TRUE,Trigger)</f>
        <v>42705</v>
      </c>
      <c r="AQ16" s="74">
        <f>_xll.qlQuoteValue(AN16,Trigger)</f>
        <v>1.2999999999999999E-3</v>
      </c>
      <c r="AR16" s="74">
        <f>_xll.qlIndexFixing($Z$5,AO16,,Trigger)</f>
        <v>1.2999999999997324E-3</v>
      </c>
      <c r="AS16" s="82">
        <f t="shared" si="5"/>
        <v>2.6758109616942249E-12</v>
      </c>
      <c r="AU16" s="28" t="s">
        <v>99</v>
      </c>
      <c r="AV16" s="29">
        <f>_xll.qlInterestRateIndexFixingDate(IborIndex&amp;Tenor,AW16,Trigger)</f>
        <v>42264</v>
      </c>
      <c r="AW16" s="29">
        <f>_xll.qlCalendarAdvance(Calendar,AW15,AU16,"f",,Trigger)</f>
        <v>42268</v>
      </c>
      <c r="AX16" s="29">
        <f>_xll.qlInterestRateIndexMaturity(IborIndex&amp;Tenor,AW16,Trigger)</f>
        <v>42450</v>
      </c>
      <c r="AY16" s="66">
        <f>_xll.qlIndexFixing($Z$5,AV16,,Trigger)</f>
        <v>3.8972193040984053E-4</v>
      </c>
      <c r="AZ16" s="66">
        <f>_xll.qlIndexFixing($BB$1,AW16,,Trigger)</f>
        <v>3.8715328858400738E-4</v>
      </c>
      <c r="BA16" s="191">
        <f t="shared" si="6"/>
        <v>2.5686418258331421E-2</v>
      </c>
    </row>
    <row r="17" spans="1:53" s="11" customFormat="1" ht="11.25" customHeight="1" x14ac:dyDescent="0.2">
      <c r="A17" s="8" t="s">
        <v>127</v>
      </c>
      <c r="B17" s="209" t="s">
        <v>74</v>
      </c>
      <c r="C17" s="7">
        <v>2</v>
      </c>
      <c r="D17" s="24" t="s">
        <v>129</v>
      </c>
      <c r="E17" s="7" t="b">
        <v>1</v>
      </c>
      <c r="F17" s="24" t="s">
        <v>30</v>
      </c>
      <c r="G17" s="218" t="str">
        <f t="shared" si="1"/>
        <v>EUR6MDP9M=</v>
      </c>
      <c r="H17" s="24" t="str">
        <f>IFERROR(_xll.qlDepositRateHelper2(,G17,IF(RIGHT(B17,1)="N","1D",IF(LEFT(B17,1)="S","1W",B17)),C17,Calendar,D17,E17,F17,Permanent,Trigger,ObjectOverwrite),"--")</f>
        <v>--</v>
      </c>
      <c r="I17" s="7" t="b">
        <v>0</v>
      </c>
      <c r="J17" s="18"/>
      <c r="K17" s="231" t="str">
        <f t="shared" si="7"/>
        <v>DP</v>
      </c>
      <c r="L17" s="231" t="str">
        <f t="shared" si="2"/>
        <v>9M</v>
      </c>
      <c r="M17" s="105" t="str">
        <f t="shared" si="8"/>
        <v>--</v>
      </c>
      <c r="N17" s="105" t="b">
        <f t="shared" si="3"/>
        <v>0</v>
      </c>
      <c r="O17" s="232">
        <v>1</v>
      </c>
      <c r="P17" s="232">
        <v>1</v>
      </c>
      <c r="Q17" s="105" t="str">
        <v>obj_00aa9#0000</v>
      </c>
      <c r="R17" s="105" t="str">
        <f>_xll.qlRateHelperQuoteName(Q17)</f>
        <v>EUR6MFRA5X11F=</v>
      </c>
      <c r="S17" s="66">
        <f>_xll.qlRateHelperQuoteValue(Q17)</f>
        <v>4.8000000000000001E-4</v>
      </c>
      <c r="T17" s="232"/>
      <c r="U17" s="29">
        <f>_xll.qlRateHelperEarliestDate(Q17)</f>
        <v>42401</v>
      </c>
      <c r="V17" s="29">
        <f>_xll.qlRateHelperLatestDate(Q17)</f>
        <v>42583</v>
      </c>
      <c r="W17" s="105"/>
      <c r="AA17" s="70"/>
      <c r="AL17" s="60">
        <v>16</v>
      </c>
      <c r="AM17" s="60" t="str">
        <f t="shared" si="4"/>
        <v>X22F</v>
      </c>
      <c r="AN17" s="60" t="str">
        <f t="shared" si="0"/>
        <v>EUR16X22F_Quote</v>
      </c>
      <c r="AO17" s="75">
        <f>_xll.qlInterestRateIndexFixingDate($Z$5,AP17)</f>
        <v>42733</v>
      </c>
      <c r="AP17" s="75">
        <f>_xll.qlCalendarAdvance(Calendar,Settlementdate,AL17&amp;"M","mf",TRUE,Trigger)</f>
        <v>42737</v>
      </c>
      <c r="AQ17" s="74">
        <f>_xll.qlQuoteValue(AN17,Trigger)</f>
        <v>1.4299999999999998E-3</v>
      </c>
      <c r="AR17" s="74">
        <f>_xll.qlIndexFixing($Z$5,AO17,,Trigger)</f>
        <v>1.4277180799999783E-3</v>
      </c>
      <c r="AS17" s="82">
        <f t="shared" si="5"/>
        <v>2.2819200000215051E-2</v>
      </c>
      <c r="AU17" s="28" t="s">
        <v>99</v>
      </c>
      <c r="AV17" s="29">
        <f>_xll.qlInterestRateIndexFixingDate(IborIndex&amp;Tenor,AW17,Trigger)</f>
        <v>42265</v>
      </c>
      <c r="AW17" s="29">
        <f>_xll.qlCalendarAdvance(Calendar,AW16,AU17,"f",,Trigger)</f>
        <v>42269</v>
      </c>
      <c r="AX17" s="29">
        <f>_xll.qlInterestRateIndexMaturity(IborIndex&amp;Tenor,AW17,Trigger)</f>
        <v>42451</v>
      </c>
      <c r="AY17" s="66">
        <f>_xll.qlIndexFixing($Z$5,AV17,,Trigger)</f>
        <v>3.9013467471977933E-4</v>
      </c>
      <c r="AZ17" s="66">
        <f>_xll.qlIndexFixing($BB$1,AW17,,Trigger)</f>
        <v>3.8804062116460671E-4</v>
      </c>
      <c r="BA17" s="191">
        <f t="shared" si="6"/>
        <v>2.094053555172623E-2</v>
      </c>
    </row>
    <row r="18" spans="1:53" s="11" customFormat="1" ht="11.25" customHeight="1" x14ac:dyDescent="0.2">
      <c r="A18" s="8" t="s">
        <v>127</v>
      </c>
      <c r="B18" s="209" t="s">
        <v>75</v>
      </c>
      <c r="C18" s="7">
        <v>2</v>
      </c>
      <c r="D18" s="24" t="s">
        <v>129</v>
      </c>
      <c r="E18" s="7" t="b">
        <v>1</v>
      </c>
      <c r="F18" s="24" t="s">
        <v>30</v>
      </c>
      <c r="G18" s="218" t="str">
        <f t="shared" si="1"/>
        <v>EUR6MDP10M=</v>
      </c>
      <c r="H18" s="24" t="str">
        <f>IFERROR(_xll.qlDepositRateHelper2(,G18,IF(RIGHT(B18,1)="N","1D",IF(LEFT(B18,1)="S","1W",B18)),C18,Calendar,D18,E18,F18,Permanent,Trigger,ObjectOverwrite),"--")</f>
        <v>--</v>
      </c>
      <c r="I18" s="7" t="b">
        <v>0</v>
      </c>
      <c r="J18" s="20"/>
      <c r="K18" s="231" t="str">
        <f t="shared" si="7"/>
        <v>DP</v>
      </c>
      <c r="L18" s="231" t="str">
        <f t="shared" si="2"/>
        <v>10M</v>
      </c>
      <c r="M18" s="105" t="str">
        <f t="shared" si="8"/>
        <v>--</v>
      </c>
      <c r="N18" s="105" t="b">
        <f t="shared" si="3"/>
        <v>0</v>
      </c>
      <c r="O18" s="232">
        <v>1</v>
      </c>
      <c r="P18" s="232">
        <v>1</v>
      </c>
      <c r="Q18" s="105" t="str">
        <v>obj_00aa2#0000</v>
      </c>
      <c r="R18" s="105" t="str">
        <f>_xll.qlRateHelperQuoteName(Q18)</f>
        <v>EUR6MFRA6X12F=</v>
      </c>
      <c r="S18" s="66">
        <f>_xll.qlRateHelperQuoteValue(Q18)</f>
        <v>5.0999999999999993E-4</v>
      </c>
      <c r="T18" s="232"/>
      <c r="U18" s="29">
        <f>_xll.qlRateHelperEarliestDate(Q18)</f>
        <v>42430</v>
      </c>
      <c r="V18" s="29">
        <f>_xll.qlRateHelperLatestDate(Q18)</f>
        <v>42614</v>
      </c>
      <c r="W18" s="105"/>
      <c r="AA18" s="79"/>
      <c r="AL18" s="60">
        <v>17</v>
      </c>
      <c r="AM18" s="60" t="str">
        <f t="shared" si="4"/>
        <v>X23F</v>
      </c>
      <c r="AN18" s="60" t="str">
        <f t="shared" si="0"/>
        <v>EUR17X23F_Quote</v>
      </c>
      <c r="AO18" s="75">
        <f>_xll.qlInterestRateIndexFixingDate($Z$5,AP18)</f>
        <v>42765</v>
      </c>
      <c r="AP18" s="75">
        <f>_xll.qlCalendarAdvance(Calendar,Settlementdate,AL18&amp;"M","mf",TRUE,Trigger)</f>
        <v>42767</v>
      </c>
      <c r="AQ18" s="74">
        <f>_xll.qlQuoteValue(AN18,Trigger)</f>
        <v>1.57E-3</v>
      </c>
      <c r="AR18" s="74">
        <f>_xll.qlIndexFixing($Z$5,AO18,,Trigger)</f>
        <v>1.5623099703845824E-3</v>
      </c>
      <c r="AS18" s="82">
        <f t="shared" si="5"/>
        <v>7.6900296154176234E-2</v>
      </c>
      <c r="AU18" s="28" t="s">
        <v>99</v>
      </c>
      <c r="AV18" s="29">
        <f>_xll.qlInterestRateIndexFixingDate(IborIndex&amp;Tenor,AW18,Trigger)</f>
        <v>42268</v>
      </c>
      <c r="AW18" s="29">
        <f>_xll.qlCalendarAdvance(Calendar,AW17,AU18,"f",,Trigger)</f>
        <v>42270</v>
      </c>
      <c r="AX18" s="29">
        <f>_xll.qlInterestRateIndexMaturity(IborIndex&amp;Tenor,AW18,Trigger)</f>
        <v>42452</v>
      </c>
      <c r="AY18" s="66">
        <f>_xll.qlIndexFixing($Z$5,AV18,,Trigger)</f>
        <v>3.9044788914296817E-4</v>
      </c>
      <c r="AZ18" s="66">
        <f>_xll.qlIndexFixing($BB$1,AW18,,Trigger)</f>
        <v>3.9147982800888289E-4</v>
      </c>
      <c r="BA18" s="191">
        <f t="shared" si="6"/>
        <v>-1.0319388659147246E-2</v>
      </c>
    </row>
    <row r="19" spans="1:53" s="11" customFormat="1" ht="11.25" customHeight="1" x14ac:dyDescent="0.2">
      <c r="A19" s="8" t="s">
        <v>127</v>
      </c>
      <c r="B19" s="209" t="s">
        <v>76</v>
      </c>
      <c r="C19" s="7">
        <v>2</v>
      </c>
      <c r="D19" s="24" t="s">
        <v>129</v>
      </c>
      <c r="E19" s="7" t="b">
        <v>1</v>
      </c>
      <c r="F19" s="24" t="s">
        <v>30</v>
      </c>
      <c r="G19" s="218" t="str">
        <f t="shared" si="1"/>
        <v>EUR6MDP11M=</v>
      </c>
      <c r="H19" s="24" t="str">
        <f>IFERROR(_xll.qlDepositRateHelper2(,G19,IF(RIGHT(B19,1)="N","1D",IF(LEFT(B19,1)="S","1W",B19)),C19,Calendar,D19,E19,F19,Permanent,Trigger,ObjectOverwrite),"--")</f>
        <v>--</v>
      </c>
      <c r="I19" s="7" t="b">
        <v>0</v>
      </c>
      <c r="J19" s="18"/>
      <c r="K19" s="231" t="str">
        <f t="shared" si="7"/>
        <v>DP</v>
      </c>
      <c r="L19" s="231" t="str">
        <f t="shared" si="2"/>
        <v>11M</v>
      </c>
      <c r="M19" s="105" t="str">
        <f t="shared" si="8"/>
        <v>--</v>
      </c>
      <c r="N19" s="105" t="b">
        <f t="shared" si="3"/>
        <v>0</v>
      </c>
      <c r="O19" s="232">
        <v>1</v>
      </c>
      <c r="P19" s="232">
        <v>1</v>
      </c>
      <c r="Q19" s="105" t="str">
        <v>obj_00aa1#0000</v>
      </c>
      <c r="R19" s="105" t="str">
        <f>_xll.qlRateHelperQuoteName(Q19)</f>
        <v>EUR6MFRA7X13F=</v>
      </c>
      <c r="S19" s="66">
        <f>_xll.qlRateHelperQuoteValue(Q19)</f>
        <v>5.5000000000000003E-4</v>
      </c>
      <c r="T19" s="232"/>
      <c r="U19" s="29">
        <f>_xll.qlRateHelperEarliestDate(Q19)</f>
        <v>42461</v>
      </c>
      <c r="V19" s="29">
        <f>_xll.qlRateHelperLatestDate(Q19)</f>
        <v>42646</v>
      </c>
      <c r="W19" s="105"/>
      <c r="AA19" s="79"/>
      <c r="AL19" s="76">
        <v>18</v>
      </c>
      <c r="AM19" s="76" t="str">
        <f t="shared" si="4"/>
        <v>X24F</v>
      </c>
      <c r="AN19" s="76" t="str">
        <f t="shared" si="0"/>
        <v>EUR18X24F_Quote</v>
      </c>
      <c r="AO19" s="78">
        <f>_xll.qlInterestRateIndexFixingDate($Z$5,AP19)</f>
        <v>42793</v>
      </c>
      <c r="AP19" s="78">
        <f>_xll.qlCalendarAdvance(Calendar,Settlementdate,AL19&amp;"M","mf",TRUE,Trigger)</f>
        <v>42795</v>
      </c>
      <c r="AQ19" s="77">
        <f>_xll.qlQuoteValue(AN19,Trigger)</f>
        <v>1.7099999999999999E-3</v>
      </c>
      <c r="AR19" s="77">
        <f>_xll.qlIndexFixing($Z$5,AO19,,Trigger)</f>
        <v>1.7100000000000812E-3</v>
      </c>
      <c r="AS19" s="83">
        <f t="shared" si="5"/>
        <v>-8.1315162936412833E-13</v>
      </c>
      <c r="AU19" s="28" t="s">
        <v>99</v>
      </c>
      <c r="AV19" s="29">
        <f>_xll.qlInterestRateIndexFixingDate(IborIndex&amp;Tenor,AW19,Trigger)</f>
        <v>42269</v>
      </c>
      <c r="AW19" s="29">
        <f>_xll.qlCalendarAdvance(Calendar,AW18,AU19,"f",,Trigger)</f>
        <v>42271</v>
      </c>
      <c r="AX19" s="29">
        <f>_xll.qlInterestRateIndexMaturity(IborIndex&amp;Tenor,AW19,Trigger)</f>
        <v>42453</v>
      </c>
      <c r="AY19" s="66">
        <f>_xll.qlIndexFixing($Z$5,AV19,,Trigger)</f>
        <v>3.9057232348491946E-4</v>
      </c>
      <c r="AZ19" s="66">
        <f>_xll.qlIndexFixing($BB$1,AW19,,Trigger)</f>
        <v>3.9201876548299887E-4</v>
      </c>
      <c r="BA19" s="191">
        <f t="shared" si="6"/>
        <v>-1.4464419980794122E-2</v>
      </c>
    </row>
    <row r="20" spans="1:53" s="11" customFormat="1" ht="11.25" customHeight="1" x14ac:dyDescent="0.2">
      <c r="A20" s="1" t="s">
        <v>127</v>
      </c>
      <c r="B20" s="213" t="s">
        <v>89</v>
      </c>
      <c r="C20" s="3">
        <v>2</v>
      </c>
      <c r="D20" s="25" t="s">
        <v>129</v>
      </c>
      <c r="E20" s="3" t="b">
        <v>1</v>
      </c>
      <c r="F20" s="25" t="s">
        <v>30</v>
      </c>
      <c r="G20" s="219" t="str">
        <f t="shared" si="1"/>
        <v>EUR6MDP12M=</v>
      </c>
      <c r="H20" s="25" t="str">
        <f>IFERROR(_xll.qlDepositRateHelper2(,G20,IF(RIGHT(B20,1)="N","1D",IF(LEFT(B20,1)="S","1W",B20)),C20,Calendar,D20,E20,F20,Permanent,Trigger,ObjectOverwrite),"--")</f>
        <v>--</v>
      </c>
      <c r="I20" s="3" t="b">
        <v>0</v>
      </c>
      <c r="J20" s="18"/>
      <c r="K20" s="231" t="str">
        <f t="shared" si="7"/>
        <v>DP</v>
      </c>
      <c r="L20" s="231" t="str">
        <f t="shared" si="2"/>
        <v>12M</v>
      </c>
      <c r="M20" s="105" t="str">
        <f t="shared" si="8"/>
        <v>--</v>
      </c>
      <c r="N20" s="105" t="b">
        <f t="shared" si="3"/>
        <v>0</v>
      </c>
      <c r="O20" s="232">
        <v>1</v>
      </c>
      <c r="P20" s="232">
        <v>1</v>
      </c>
      <c r="Q20" s="105" t="str">
        <v>obj_00aae#0000</v>
      </c>
      <c r="R20" s="105" t="str">
        <f>_xll.qlRateHelperQuoteName(Q20)</f>
        <v>EUR6MFRA8X14F=</v>
      </c>
      <c r="S20" s="66">
        <f>_xll.qlRateHelperQuoteValue(Q20)</f>
        <v>6.0999999999999997E-4</v>
      </c>
      <c r="T20" s="232"/>
      <c r="U20" s="29">
        <f>_xll.qlRateHelperEarliestDate(Q20)</f>
        <v>42492</v>
      </c>
      <c r="V20" s="29">
        <f>_xll.qlRateHelperLatestDate(Q20)</f>
        <v>42676</v>
      </c>
      <c r="W20" s="105"/>
      <c r="AA20" s="79"/>
      <c r="AU20" s="28" t="s">
        <v>99</v>
      </c>
      <c r="AV20" s="29">
        <f>_xll.qlInterestRateIndexFixingDate(IborIndex&amp;Tenor,AW20,Trigger)</f>
        <v>42270</v>
      </c>
      <c r="AW20" s="29">
        <f>_xll.qlCalendarAdvance(Calendar,AW19,AU20,"f",,Trigger)</f>
        <v>42272</v>
      </c>
      <c r="AX20" s="29">
        <f>_xll.qlInterestRateIndexMaturity(IborIndex&amp;Tenor,AW20,Trigger)</f>
        <v>42458</v>
      </c>
      <c r="AY20" s="66">
        <f>_xll.qlIndexFixing($Z$5,AV20,,Trigger)</f>
        <v>3.916498560276441E-4</v>
      </c>
      <c r="AZ20" s="66">
        <f>_xll.qlIndexFixing($BB$1,AW20,,Trigger)</f>
        <v>3.9224897029444108E-4</v>
      </c>
      <c r="BA20" s="191">
        <f t="shared" si="6"/>
        <v>-5.9911426679697816E-3</v>
      </c>
    </row>
    <row r="21" spans="1:53" s="11" customFormat="1" ht="11.25" customHeight="1" x14ac:dyDescent="0.2">
      <c r="A21" s="19"/>
      <c r="B21" s="19"/>
      <c r="C21" s="19"/>
      <c r="D21" s="19"/>
      <c r="E21" s="19"/>
      <c r="F21" s="19"/>
      <c r="G21" s="19"/>
      <c r="H21" s="107"/>
      <c r="I21" s="21"/>
      <c r="J21" s="18"/>
      <c r="K21" s="287" t="str">
        <f>A23</f>
        <v>FRA</v>
      </c>
      <c r="L21" s="287" t="str">
        <f>B23&amp;C23</f>
        <v>1X7</v>
      </c>
      <c r="M21" s="104" t="str">
        <f>H23</f>
        <v>obj_00aa4#0000</v>
      </c>
      <c r="N21" s="104" t="b">
        <f t="shared" ref="N21:N44" si="9">I23</f>
        <v>1</v>
      </c>
      <c r="O21" s="242">
        <v>1</v>
      </c>
      <c r="P21" s="242">
        <v>1</v>
      </c>
      <c r="Q21" s="105" t="str">
        <v>obj_00aba#0000</v>
      </c>
      <c r="R21" s="105" t="str">
        <f>_xll.qlRateHelperQuoteName(Q21)</f>
        <v>EUR6MFRA9X15F=</v>
      </c>
      <c r="S21" s="66">
        <f>_xll.qlRateHelperQuoteValue(Q21)</f>
        <v>6.7000000000000002E-4</v>
      </c>
      <c r="T21" s="232"/>
      <c r="U21" s="29">
        <f>_xll.qlRateHelperEarliestDate(Q21)</f>
        <v>42522</v>
      </c>
      <c r="V21" s="29">
        <f>_xll.qlRateHelperLatestDate(Q21)</f>
        <v>42705</v>
      </c>
      <c r="W21" s="105"/>
      <c r="AA21" s="79"/>
      <c r="AU21" s="28" t="s">
        <v>99</v>
      </c>
      <c r="AV21" s="29">
        <f>_xll.qlInterestRateIndexFixingDate(IborIndex&amp;Tenor,AW21,Trigger)</f>
        <v>42271</v>
      </c>
      <c r="AW21" s="29">
        <f>_xll.qlCalendarAdvance(Calendar,AW20,AU21,"f",,Trigger)</f>
        <v>42275</v>
      </c>
      <c r="AX21" s="29">
        <f>_xll.qlInterestRateIndexMaturity(IborIndex&amp;Tenor,AW21,Trigger)</f>
        <v>42458</v>
      </c>
      <c r="AY21" s="66">
        <f>_xll.qlIndexFixing($Z$5,AV21,,Trigger)</f>
        <v>3.9018158867886924E-4</v>
      </c>
      <c r="AZ21" s="66">
        <f>_xll.qlIndexFixing($BB$1,AW21,,Trigger)</f>
        <v>3.9346429833139241E-4</v>
      </c>
      <c r="BA21" s="191">
        <f t="shared" si="6"/>
        <v>-3.282709652523174E-2</v>
      </c>
    </row>
    <row r="22" spans="1:53" s="11" customFormat="1" ht="11.25" customHeight="1" x14ac:dyDescent="0.2">
      <c r="A22" s="90" t="s">
        <v>7</v>
      </c>
      <c r="B22" s="153" t="s">
        <v>33</v>
      </c>
      <c r="C22" s="154"/>
      <c r="D22" s="91" t="s">
        <v>217</v>
      </c>
      <c r="E22" s="4" t="s">
        <v>3</v>
      </c>
      <c r="F22" s="4" t="s">
        <v>130</v>
      </c>
      <c r="G22" s="4" t="s">
        <v>106</v>
      </c>
      <c r="H22" s="4" t="s">
        <v>28</v>
      </c>
      <c r="I22" s="4" t="s">
        <v>29</v>
      </c>
      <c r="J22" s="18"/>
      <c r="K22" s="231" t="str">
        <f t="shared" ref="K22:K42" si="10">A24</f>
        <v>FRA</v>
      </c>
      <c r="L22" s="231" t="str">
        <f t="shared" ref="L22:L43" si="11">B24&amp;C24</f>
        <v>2X8</v>
      </c>
      <c r="M22" s="105" t="str">
        <f t="shared" ref="M22:M44" si="12">H24</f>
        <v>obj_00aad#0000</v>
      </c>
      <c r="N22" s="105" t="b">
        <f t="shared" si="9"/>
        <v>1</v>
      </c>
      <c r="O22" s="232">
        <v>1</v>
      </c>
      <c r="P22" s="232">
        <v>1</v>
      </c>
      <c r="Q22" s="105" t="str">
        <v>obj_00ab3#0000</v>
      </c>
      <c r="R22" s="105" t="str">
        <f>_xll.qlRateHelperQuoteName(Q22)</f>
        <v>EUR6MFRA10X16F=</v>
      </c>
      <c r="S22" s="66">
        <f>_xll.qlRateHelperQuoteValue(Q22)</f>
        <v>7.5000000000000002E-4</v>
      </c>
      <c r="T22" s="232"/>
      <c r="U22" s="29">
        <f>_xll.qlRateHelperEarliestDate(Q22)</f>
        <v>42552</v>
      </c>
      <c r="V22" s="29">
        <f>_xll.qlRateHelperLatestDate(Q22)</f>
        <v>42737</v>
      </c>
      <c r="W22" s="105"/>
      <c r="AA22" s="79"/>
      <c r="AU22" s="28" t="s">
        <v>99</v>
      </c>
      <c r="AV22" s="29">
        <f>_xll.qlInterestRateIndexFixingDate(IborIndex&amp;Tenor,AW22,Trigger)</f>
        <v>42272</v>
      </c>
      <c r="AW22" s="29">
        <f>_xll.qlCalendarAdvance(Calendar,AW21,AU22,"f",,Trigger)</f>
        <v>42276</v>
      </c>
      <c r="AX22" s="29">
        <f>_xll.qlInterestRateIndexMaturity(IborIndex&amp;Tenor,AW22,Trigger)</f>
        <v>42458</v>
      </c>
      <c r="AY22" s="66">
        <f>_xll.qlIndexFixing($Z$5,AV22,,Trigger)</f>
        <v>3.8969592850810988E-4</v>
      </c>
      <c r="AZ22" s="66">
        <f>_xll.qlIndexFixing($BB$1,AW22,,Trigger)</f>
        <v>3.8999999999991228E-4</v>
      </c>
      <c r="BA22" s="191">
        <f t="shared" si="6"/>
        <v>-3.04071491802403E-3</v>
      </c>
    </row>
    <row r="23" spans="1:53" s="11" customFormat="1" ht="11.25" customHeight="1" x14ac:dyDescent="0.2">
      <c r="A23" s="220" t="s">
        <v>115</v>
      </c>
      <c r="B23" s="92">
        <v>1</v>
      </c>
      <c r="C23" s="221" t="str">
        <f t="shared" ref="C23:C46" si="13">"X"&amp;SUM(B23,LEFT(Tenor,1))</f>
        <v>X7</v>
      </c>
      <c r="D23" s="217" t="s">
        <v>212</v>
      </c>
      <c r="E23" s="98" t="str">
        <f t="shared" ref="E23:E46" si="14">IborIndex&amp;Tenor</f>
        <v>Euribor6M</v>
      </c>
      <c r="F23" s="222" t="s">
        <v>30</v>
      </c>
      <c r="G23" s="88" t="str">
        <f t="shared" ref="G23:G46" si="15">UPPER(Currency)&amp;Tenor&amp;A23&amp;B23&amp;C23&amp;"F="</f>
        <v>EUR6MFRA1X7F=</v>
      </c>
      <c r="H23" s="222" t="str">
        <f>IFERROR(_xll.qlFraRateHelper(,G23,B23&amp;"M",E23,Permanent,Trigger,ObjectOverwrite),"--")</f>
        <v>obj_00aa4#0000</v>
      </c>
      <c r="I23" s="87" t="b">
        <v>1</v>
      </c>
      <c r="J23" s="18"/>
      <c r="K23" s="231" t="str">
        <f t="shared" si="10"/>
        <v>FRA</v>
      </c>
      <c r="L23" s="231" t="str">
        <f t="shared" si="11"/>
        <v>3X9</v>
      </c>
      <c r="M23" s="105" t="str">
        <f t="shared" si="12"/>
        <v>obj_00abc#0000</v>
      </c>
      <c r="N23" s="105" t="b">
        <f t="shared" si="9"/>
        <v>1</v>
      </c>
      <c r="O23" s="232">
        <v>1</v>
      </c>
      <c r="P23" s="232">
        <v>1</v>
      </c>
      <c r="Q23" s="105" t="str">
        <v>obj_00ab2#0000</v>
      </c>
      <c r="R23" s="105" t="str">
        <f>_xll.qlRateHelperQuoteName(Q23)</f>
        <v>EUR6MFRA11X17F=</v>
      </c>
      <c r="S23" s="66">
        <f>_xll.qlRateHelperQuoteValue(Q23)</f>
        <v>8.4000000000000003E-4</v>
      </c>
      <c r="T23" s="232"/>
      <c r="U23" s="29">
        <f>_xll.qlRateHelperEarliestDate(Q23)</f>
        <v>42583</v>
      </c>
      <c r="V23" s="29">
        <f>_xll.qlRateHelperLatestDate(Q23)</f>
        <v>42767</v>
      </c>
      <c r="W23" s="105"/>
      <c r="AA23" s="79"/>
      <c r="AU23" s="28" t="s">
        <v>99</v>
      </c>
      <c r="AV23" s="29">
        <f>_xll.qlInterestRateIndexFixingDate(IborIndex&amp;Tenor,AW23,Trigger)</f>
        <v>42275</v>
      </c>
      <c r="AW23" s="29">
        <f>_xll.qlCalendarAdvance(Calendar,AW22,AU23,"f",,Trigger)</f>
        <v>42277</v>
      </c>
      <c r="AX23" s="29">
        <f>_xll.qlInterestRateIndexMaturity(IborIndex&amp;Tenor,AW23,Trigger)</f>
        <v>42460</v>
      </c>
      <c r="AY23" s="66">
        <f>_xll.qlIndexFixing($Z$5,AV23,,Trigger)</f>
        <v>3.8988678886632978E-4</v>
      </c>
      <c r="AZ23" s="66">
        <f>_xll.qlIndexFixing($BB$1,AW23,,Trigger)</f>
        <v>3.9109360012857901E-4</v>
      </c>
      <c r="BA23" s="191">
        <f t="shared" si="6"/>
        <v>-1.206811262249234E-2</v>
      </c>
    </row>
    <row r="24" spans="1:53" s="11" customFormat="1" ht="11.25" customHeight="1" x14ac:dyDescent="0.2">
      <c r="A24" s="223" t="s">
        <v>115</v>
      </c>
      <c r="B24" s="93">
        <v>2</v>
      </c>
      <c r="C24" s="224" t="str">
        <f t="shared" si="13"/>
        <v>X8</v>
      </c>
      <c r="D24" s="218" t="s">
        <v>212</v>
      </c>
      <c r="E24" s="100" t="str">
        <f t="shared" si="14"/>
        <v>Euribor6M</v>
      </c>
      <c r="F24" s="225" t="s">
        <v>30</v>
      </c>
      <c r="G24" s="89" t="str">
        <f t="shared" si="15"/>
        <v>EUR6MFRA2X8F=</v>
      </c>
      <c r="H24" s="225" t="str">
        <f>IFERROR(_xll.qlFraRateHelper(,G24,B24&amp;"M",E24,Permanent,Trigger,ObjectOverwrite),"--")</f>
        <v>obj_00aad#0000</v>
      </c>
      <c r="I24" s="225" t="b">
        <v>1</v>
      </c>
      <c r="J24" s="18"/>
      <c r="K24" s="231" t="str">
        <f t="shared" si="10"/>
        <v>FRA</v>
      </c>
      <c r="L24" s="231" t="str">
        <f t="shared" si="11"/>
        <v>4X10</v>
      </c>
      <c r="M24" s="105" t="str">
        <f t="shared" si="12"/>
        <v>obj_00aa3#0000</v>
      </c>
      <c r="N24" s="105" t="b">
        <f t="shared" si="9"/>
        <v>1</v>
      </c>
      <c r="O24" s="232">
        <v>1</v>
      </c>
      <c r="P24" s="232">
        <v>1</v>
      </c>
      <c r="Q24" s="105" t="str">
        <v>obj_00ab8#0000</v>
      </c>
      <c r="R24" s="105" t="str">
        <f>_xll.qlRateHelperQuoteName(Q24)</f>
        <v>EUR6MFRA12X18F=</v>
      </c>
      <c r="S24" s="66">
        <f>_xll.qlRateHelperQuoteValue(Q24)</f>
        <v>9.2999999999999995E-4</v>
      </c>
      <c r="T24" s="232"/>
      <c r="U24" s="29">
        <f>_xll.qlRateHelperEarliestDate(Q24)</f>
        <v>42614</v>
      </c>
      <c r="V24" s="29">
        <f>_xll.qlRateHelperLatestDate(Q24)</f>
        <v>42795</v>
      </c>
      <c r="W24" s="105"/>
      <c r="AA24" s="70"/>
      <c r="AU24" s="28" t="s">
        <v>99</v>
      </c>
      <c r="AV24" s="29">
        <f>_xll.qlInterestRateIndexFixingDate(IborIndex&amp;Tenor,AW24,Trigger)</f>
        <v>42276</v>
      </c>
      <c r="AW24" s="29">
        <f>_xll.qlCalendarAdvance(Calendar,AW23,AU24,"f",,Trigger)</f>
        <v>42278</v>
      </c>
      <c r="AX24" s="29">
        <f>_xll.qlInterestRateIndexMaturity(IborIndex&amp;Tenor,AW24,Trigger)</f>
        <v>42461</v>
      </c>
      <c r="AY24" s="66">
        <f>_xll.qlIndexFixing($Z$5,AV24,,Trigger)</f>
        <v>3.8999999999991228E-4</v>
      </c>
      <c r="AZ24" s="66">
        <f>_xll.qlIndexFixing($BB$1,AW24,,Trigger)</f>
        <v>3.9227600722216568E-4</v>
      </c>
      <c r="BA24" s="191">
        <f t="shared" si="6"/>
        <v>-2.2760072222533977E-2</v>
      </c>
    </row>
    <row r="25" spans="1:53" s="11" customFormat="1" ht="11.25" customHeight="1" x14ac:dyDescent="0.2">
      <c r="A25" s="223" t="s">
        <v>115</v>
      </c>
      <c r="B25" s="93">
        <v>3</v>
      </c>
      <c r="C25" s="224" t="str">
        <f t="shared" si="13"/>
        <v>X9</v>
      </c>
      <c r="D25" s="218" t="s">
        <v>212</v>
      </c>
      <c r="E25" s="100" t="str">
        <f t="shared" si="14"/>
        <v>Euribor6M</v>
      </c>
      <c r="F25" s="225" t="s">
        <v>30</v>
      </c>
      <c r="G25" s="89" t="str">
        <f t="shared" si="15"/>
        <v>EUR6MFRA3X9F=</v>
      </c>
      <c r="H25" s="225" t="str">
        <f>IFERROR(_xll.qlFraRateHelper(,G25,B25&amp;"M",E25,Permanent,Trigger,ObjectOverwrite),"--")</f>
        <v>obj_00abc#0000</v>
      </c>
      <c r="I25" s="225" t="b">
        <v>1</v>
      </c>
      <c r="J25" s="18"/>
      <c r="K25" s="231" t="str">
        <f t="shared" si="10"/>
        <v>FRA</v>
      </c>
      <c r="L25" s="231" t="str">
        <f t="shared" si="11"/>
        <v>5X11</v>
      </c>
      <c r="M25" s="105" t="str">
        <f t="shared" si="12"/>
        <v>obj_00aa9#0000</v>
      </c>
      <c r="N25" s="105" t="b">
        <f t="shared" si="9"/>
        <v>1</v>
      </c>
      <c r="O25" s="232">
        <v>1</v>
      </c>
      <c r="P25" s="232">
        <v>1</v>
      </c>
      <c r="Q25" s="105" t="str">
        <v>obj_00aaa#0000</v>
      </c>
      <c r="R25" s="105" t="str">
        <f>_xll.qlRateHelperQuoteName(Q25)</f>
        <v>EUR6MFRA13X19F=</v>
      </c>
      <c r="S25" s="66">
        <f>_xll.qlRateHelperQuoteValue(Q25)</f>
        <v>1.0497943999999999E-3</v>
      </c>
      <c r="T25" s="232"/>
      <c r="U25" s="29">
        <f>_xll.qlRateHelperEarliestDate(Q25)</f>
        <v>42646</v>
      </c>
      <c r="V25" s="29">
        <f>_xll.qlRateHelperLatestDate(Q25)</f>
        <v>42828</v>
      </c>
      <c r="W25" s="105"/>
      <c r="AA25" s="70"/>
      <c r="AU25" s="28" t="s">
        <v>99</v>
      </c>
      <c r="AV25" s="29">
        <f>_xll.qlInterestRateIndexFixingDate(IborIndex&amp;Tenor,AW25,Trigger)</f>
        <v>42277</v>
      </c>
      <c r="AW25" s="29">
        <f>_xll.qlCalendarAdvance(Calendar,AW24,AU25,"f",,Trigger)</f>
        <v>42279</v>
      </c>
      <c r="AX25" s="29">
        <f>_xll.qlInterestRateIndexMaturity(IborIndex&amp;Tenor,AW25,Trigger)</f>
        <v>42464</v>
      </c>
      <c r="AY25" s="66">
        <f>_xll.qlIndexFixing($Z$5,AV25,,Trigger)</f>
        <v>3.90768028796091E-4</v>
      </c>
      <c r="AZ25" s="66">
        <f>_xll.qlIndexFixing($BB$1,AW25,,Trigger)</f>
        <v>3.9275554406824456E-4</v>
      </c>
      <c r="BA25" s="191">
        <f t="shared" si="6"/>
        <v>-1.9875152721535651E-2</v>
      </c>
    </row>
    <row r="26" spans="1:53" s="11" customFormat="1" ht="11.25" customHeight="1" x14ac:dyDescent="0.2">
      <c r="A26" s="223" t="s">
        <v>115</v>
      </c>
      <c r="B26" s="93">
        <v>4</v>
      </c>
      <c r="C26" s="224" t="str">
        <f t="shared" si="13"/>
        <v>X10</v>
      </c>
      <c r="D26" s="218" t="s">
        <v>212</v>
      </c>
      <c r="E26" s="100" t="str">
        <f t="shared" si="14"/>
        <v>Euribor6M</v>
      </c>
      <c r="F26" s="225" t="s">
        <v>30</v>
      </c>
      <c r="G26" s="89" t="str">
        <f t="shared" si="15"/>
        <v>EUR6MFRA4X10F=</v>
      </c>
      <c r="H26" s="225" t="str">
        <f>IFERROR(_xll.qlFraRateHelper(,G26,B26&amp;"M",E26,Permanent,Trigger,ObjectOverwrite),"--")</f>
        <v>obj_00aa3#0000</v>
      </c>
      <c r="I26" s="225" t="b">
        <v>1</v>
      </c>
      <c r="J26" s="18"/>
      <c r="K26" s="231" t="str">
        <f t="shared" si="10"/>
        <v>FRA</v>
      </c>
      <c r="L26" s="231" t="str">
        <f t="shared" si="11"/>
        <v>6X12</v>
      </c>
      <c r="M26" s="105" t="str">
        <f t="shared" si="12"/>
        <v>obj_00aa2#0000</v>
      </c>
      <c r="N26" s="105" t="b">
        <f t="shared" si="9"/>
        <v>1</v>
      </c>
      <c r="O26" s="232">
        <v>1</v>
      </c>
      <c r="P26" s="232">
        <v>1</v>
      </c>
      <c r="Q26" s="105" t="str">
        <v>obj_00aa8#0000</v>
      </c>
      <c r="R26" s="105" t="str">
        <f>_xll.qlRateHelperQuoteName(Q26)</f>
        <v>EUR6MFRA14X20F=</v>
      </c>
      <c r="S26" s="66">
        <f>_xll.qlRateHelperQuoteValue(Q26)</f>
        <v>1.1597972E-3</v>
      </c>
      <c r="T26" s="232"/>
      <c r="U26" s="29">
        <f>_xll.qlRateHelperEarliestDate(Q26)</f>
        <v>42675</v>
      </c>
      <c r="V26" s="29">
        <f>_xll.qlRateHelperLatestDate(Q26)</f>
        <v>42857</v>
      </c>
      <c r="W26" s="105"/>
      <c r="AA26" s="70"/>
      <c r="AU26" s="28" t="s">
        <v>99</v>
      </c>
      <c r="AV26" s="29">
        <f>_xll.qlInterestRateIndexFixingDate(IborIndex&amp;Tenor,AW26,Trigger)</f>
        <v>42278</v>
      </c>
      <c r="AW26" s="29">
        <f>_xll.qlCalendarAdvance(Calendar,AW25,AU26,"f",,Trigger)</f>
        <v>42282</v>
      </c>
      <c r="AX26" s="29">
        <f>_xll.qlInterestRateIndexMaturity(IborIndex&amp;Tenor,AW26,Trigger)</f>
        <v>42465</v>
      </c>
      <c r="AY26" s="66">
        <f>_xll.qlIndexFixing($Z$5,AV26,,Trigger)</f>
        <v>3.9099709116670301E-4</v>
      </c>
      <c r="AZ26" s="66">
        <f>_xll.qlIndexFixing($BB$1,AW26,,Trigger)</f>
        <v>3.9320337323216057E-4</v>
      </c>
      <c r="BA26" s="191">
        <f t="shared" si="6"/>
        <v>-2.2062820654575648E-2</v>
      </c>
    </row>
    <row r="27" spans="1:53" s="11" customFormat="1" ht="11.25" customHeight="1" x14ac:dyDescent="0.2">
      <c r="A27" s="223" t="s">
        <v>115</v>
      </c>
      <c r="B27" s="93">
        <v>5</v>
      </c>
      <c r="C27" s="224" t="str">
        <f t="shared" si="13"/>
        <v>X11</v>
      </c>
      <c r="D27" s="218" t="s">
        <v>212</v>
      </c>
      <c r="E27" s="100" t="str">
        <f t="shared" si="14"/>
        <v>Euribor6M</v>
      </c>
      <c r="F27" s="225" t="s">
        <v>30</v>
      </c>
      <c r="G27" s="89" t="str">
        <f t="shared" si="15"/>
        <v>EUR6MFRA5X11F=</v>
      </c>
      <c r="H27" s="225" t="str">
        <f>IFERROR(_xll.qlFraRateHelper(,G27,B27&amp;"M",E27,Permanent,Trigger,ObjectOverwrite),"--")</f>
        <v>obj_00aa9#0000</v>
      </c>
      <c r="I27" s="225" t="b">
        <v>1</v>
      </c>
      <c r="J27" s="18"/>
      <c r="K27" s="231" t="str">
        <f t="shared" si="10"/>
        <v>FRA</v>
      </c>
      <c r="L27" s="231" t="str">
        <f t="shared" si="11"/>
        <v>7X13</v>
      </c>
      <c r="M27" s="105" t="str">
        <f t="shared" si="12"/>
        <v>obj_00aa1#0000</v>
      </c>
      <c r="N27" s="105" t="b">
        <f t="shared" si="9"/>
        <v>1</v>
      </c>
      <c r="O27" s="232">
        <v>1</v>
      </c>
      <c r="P27" s="232">
        <v>1</v>
      </c>
      <c r="Q27" s="105" t="str">
        <v>obj_00ab7#0000</v>
      </c>
      <c r="R27" s="105" t="str">
        <f>_xll.qlRateHelperQuoteName(Q27)</f>
        <v>EUR6MFRA15X21F=</v>
      </c>
      <c r="S27" s="66">
        <f>_xll.qlRateHelperQuoteValue(Q27)</f>
        <v>1.2999999999999999E-3</v>
      </c>
      <c r="T27" s="232"/>
      <c r="U27" s="29">
        <f>_xll.qlRateHelperEarliestDate(Q27)</f>
        <v>42705</v>
      </c>
      <c r="V27" s="29">
        <f>_xll.qlRateHelperLatestDate(Q27)</f>
        <v>42887</v>
      </c>
      <c r="W27" s="105"/>
      <c r="AA27" s="70"/>
      <c r="AU27" s="28" t="s">
        <v>99</v>
      </c>
      <c r="AV27" s="29">
        <f>_xll.qlInterestRateIndexFixingDate(IborIndex&amp;Tenor,AW27,Trigger)</f>
        <v>42279</v>
      </c>
      <c r="AW27" s="29">
        <f>_xll.qlCalendarAdvance(Calendar,AW26,AU27,"f",,Trigger)</f>
        <v>42283</v>
      </c>
      <c r="AX27" s="29">
        <f>_xll.qlInterestRateIndexMaturity(IborIndex&amp;Tenor,AW27,Trigger)</f>
        <v>42466</v>
      </c>
      <c r="AY27" s="66">
        <f>_xll.qlIndexFixing($Z$5,AV27,,Trigger)</f>
        <v>3.9125435717891243E-4</v>
      </c>
      <c r="AZ27" s="66">
        <f>_xll.qlIndexFixing($BB$1,AW27,,Trigger)</f>
        <v>3.9362153387007996E-4</v>
      </c>
      <c r="BA27" s="191">
        <f t="shared" si="6"/>
        <v>-2.3671766911675288E-2</v>
      </c>
    </row>
    <row r="28" spans="1:53" s="11" customFormat="1" ht="11.25" customHeight="1" x14ac:dyDescent="0.2">
      <c r="A28" s="223" t="s">
        <v>115</v>
      </c>
      <c r="B28" s="93">
        <v>6</v>
      </c>
      <c r="C28" s="224" t="str">
        <f t="shared" si="13"/>
        <v>X12</v>
      </c>
      <c r="D28" s="218" t="s">
        <v>212</v>
      </c>
      <c r="E28" s="100" t="str">
        <f t="shared" si="14"/>
        <v>Euribor6M</v>
      </c>
      <c r="F28" s="225" t="s">
        <v>30</v>
      </c>
      <c r="G28" s="89" t="str">
        <f t="shared" si="15"/>
        <v>EUR6MFRA6X12F=</v>
      </c>
      <c r="H28" s="225" t="str">
        <f>IFERROR(_xll.qlFraRateHelper(,G28,B28&amp;"M",E28,Permanent,Trigger,ObjectOverwrite),"--")</f>
        <v>obj_00aa2#0000</v>
      </c>
      <c r="I28" s="225" t="b">
        <v>1</v>
      </c>
      <c r="J28" s="18"/>
      <c r="K28" s="231" t="str">
        <f t="shared" si="10"/>
        <v>FRA</v>
      </c>
      <c r="L28" s="231" t="str">
        <f t="shared" si="11"/>
        <v>8X14</v>
      </c>
      <c r="M28" s="105" t="str">
        <f t="shared" si="12"/>
        <v>obj_00aae#0000</v>
      </c>
      <c r="N28" s="105" t="b">
        <f t="shared" si="9"/>
        <v>1</v>
      </c>
      <c r="O28" s="232">
        <v>1</v>
      </c>
      <c r="P28" s="232">
        <v>1</v>
      </c>
      <c r="Q28" s="105" t="str">
        <v>obj_00ab6#0000</v>
      </c>
      <c r="R28" s="105" t="str">
        <f>_xll.qlRateHelperQuoteName(Q28)</f>
        <v>EUR6MFRA16X22F=</v>
      </c>
      <c r="S28" s="66">
        <f>_xll.qlRateHelperQuoteValue(Q28)</f>
        <v>1.42771808E-3</v>
      </c>
      <c r="T28" s="232"/>
      <c r="U28" s="29">
        <f>_xll.qlRateHelperEarliestDate(Q28)</f>
        <v>42737</v>
      </c>
      <c r="V28" s="29">
        <f>_xll.qlRateHelperLatestDate(Q28)</f>
        <v>42919</v>
      </c>
      <c r="W28" s="105"/>
      <c r="AA28" s="70"/>
      <c r="AU28" s="28" t="s">
        <v>99</v>
      </c>
      <c r="AV28" s="29">
        <f>_xll.qlInterestRateIndexFixingDate(IborIndex&amp;Tenor,AW28,Trigger)</f>
        <v>42282</v>
      </c>
      <c r="AW28" s="29">
        <f>_xll.qlCalendarAdvance(Calendar,AW27,AU28,"f",,Trigger)</f>
        <v>42284</v>
      </c>
      <c r="AX28" s="29">
        <f>_xll.qlInterestRateIndexMaturity(IborIndex&amp;Tenor,AW28,Trigger)</f>
        <v>42467</v>
      </c>
      <c r="AY28" s="66">
        <f>_xll.qlIndexFixing($Z$5,AV28,,Trigger)</f>
        <v>3.9151527003613359E-4</v>
      </c>
      <c r="AZ28" s="66">
        <f>_xll.qlIndexFixing($BB$1,AW28,,Trigger)</f>
        <v>3.9383990524141432E-4</v>
      </c>
      <c r="BA28" s="191">
        <f t="shared" si="6"/>
        <v>-2.3246352052807357E-2</v>
      </c>
    </row>
    <row r="29" spans="1:53" s="11" customFormat="1" ht="11.25" customHeight="1" x14ac:dyDescent="0.2">
      <c r="A29" s="223" t="s">
        <v>115</v>
      </c>
      <c r="B29" s="93">
        <v>7</v>
      </c>
      <c r="C29" s="224" t="str">
        <f t="shared" si="13"/>
        <v>X13</v>
      </c>
      <c r="D29" s="218" t="s">
        <v>212</v>
      </c>
      <c r="E29" s="100" t="str">
        <f t="shared" si="14"/>
        <v>Euribor6M</v>
      </c>
      <c r="F29" s="225" t="s">
        <v>30</v>
      </c>
      <c r="G29" s="89" t="str">
        <f t="shared" si="15"/>
        <v>EUR6MFRA7X13F=</v>
      </c>
      <c r="H29" s="225" t="str">
        <f>IFERROR(_xll.qlFraRateHelper(,G29,B29&amp;"M",E29,Permanent,Trigger,ObjectOverwrite),"--")</f>
        <v>obj_00aa1#0000</v>
      </c>
      <c r="I29" s="225" t="b">
        <v>1</v>
      </c>
      <c r="J29" s="18"/>
      <c r="K29" s="231" t="str">
        <f t="shared" si="10"/>
        <v>FRA</v>
      </c>
      <c r="L29" s="231" t="str">
        <f t="shared" si="11"/>
        <v>9X15</v>
      </c>
      <c r="M29" s="105" t="str">
        <f t="shared" si="12"/>
        <v>obj_00aba#0000</v>
      </c>
      <c r="N29" s="105" t="b">
        <f t="shared" si="9"/>
        <v>1</v>
      </c>
      <c r="O29" s="232">
        <v>1</v>
      </c>
      <c r="P29" s="232">
        <v>1</v>
      </c>
      <c r="Q29" s="105" t="str">
        <v>obj_00aac#0000</v>
      </c>
      <c r="R29" s="105" t="str">
        <f>_xll.qlRateHelperQuoteName(Q29)</f>
        <v>EUR6MFRA17X23F=</v>
      </c>
      <c r="S29" s="66">
        <f>_xll.qlRateHelperQuoteValue(Q29)</f>
        <v>1.56230997E-3</v>
      </c>
      <c r="T29" s="232"/>
      <c r="U29" s="29">
        <f>_xll.qlRateHelperEarliestDate(Q29)</f>
        <v>42767</v>
      </c>
      <c r="V29" s="29">
        <f>_xll.qlRateHelperLatestDate(Q29)</f>
        <v>42948</v>
      </c>
      <c r="W29" s="105"/>
      <c r="AA29" s="70"/>
      <c r="AU29" s="28" t="s">
        <v>99</v>
      </c>
      <c r="AV29" s="29">
        <f>_xll.qlInterestRateIndexFixingDate(IborIndex&amp;Tenor,AW29,Trigger)</f>
        <v>42283</v>
      </c>
      <c r="AW29" s="29">
        <f>_xll.qlCalendarAdvance(Calendar,AW28,AU29,"f",,Trigger)</f>
        <v>42285</v>
      </c>
      <c r="AX29" s="29">
        <f>_xll.qlInterestRateIndexMaturity(IborIndex&amp;Tenor,AW29,Trigger)</f>
        <v>42468</v>
      </c>
      <c r="AY29" s="66">
        <f>_xll.qlIndexFixing($Z$5,AV29,,Trigger)</f>
        <v>3.9178006039932133E-4</v>
      </c>
      <c r="AZ29" s="66">
        <f>_xll.qlIndexFixing($BB$1,AW29,,Trigger)</f>
        <v>3.9503827441441346E-4</v>
      </c>
      <c r="BA29" s="191">
        <f t="shared" si="6"/>
        <v>-3.2582140150921216E-2</v>
      </c>
    </row>
    <row r="30" spans="1:53" s="11" customFormat="1" ht="11.25" customHeight="1" x14ac:dyDescent="0.2">
      <c r="A30" s="223" t="s">
        <v>115</v>
      </c>
      <c r="B30" s="93">
        <v>8</v>
      </c>
      <c r="C30" s="224" t="str">
        <f t="shared" si="13"/>
        <v>X14</v>
      </c>
      <c r="D30" s="218" t="s">
        <v>212</v>
      </c>
      <c r="E30" s="100" t="str">
        <f t="shared" si="14"/>
        <v>Euribor6M</v>
      </c>
      <c r="F30" s="225" t="s">
        <v>30</v>
      </c>
      <c r="G30" s="89" t="str">
        <f t="shared" si="15"/>
        <v>EUR6MFRA8X14F=</v>
      </c>
      <c r="H30" s="225" t="str">
        <f>IFERROR(_xll.qlFraRateHelper(,G30,B30&amp;"M",E30,Permanent,Trigger,ObjectOverwrite),"--")</f>
        <v>obj_00aae#0000</v>
      </c>
      <c r="I30" s="225" t="b">
        <v>1</v>
      </c>
      <c r="J30" s="18"/>
      <c r="K30" s="231" t="str">
        <f t="shared" si="10"/>
        <v>FRA</v>
      </c>
      <c r="L30" s="231" t="str">
        <f t="shared" si="11"/>
        <v>10X16</v>
      </c>
      <c r="M30" s="105" t="str">
        <f t="shared" si="12"/>
        <v>obj_00ab3#0000</v>
      </c>
      <c r="N30" s="105" t="b">
        <f t="shared" si="9"/>
        <v>1</v>
      </c>
      <c r="O30" s="232">
        <v>1</v>
      </c>
      <c r="P30" s="232">
        <v>1</v>
      </c>
      <c r="Q30" s="105" t="str">
        <v>obj_00ab4#0000</v>
      </c>
      <c r="R30" s="105" t="str">
        <f>_xll.qlRateHelperQuoteName(Q30)</f>
        <v>EUR6MFRA18X24F=</v>
      </c>
      <c r="S30" s="66">
        <f>_xll.qlRateHelperQuoteValue(Q30)</f>
        <v>1.7100000000000001E-3</v>
      </c>
      <c r="T30" s="232"/>
      <c r="U30" s="29">
        <f>_xll.qlRateHelperEarliestDate(Q30)</f>
        <v>42795</v>
      </c>
      <c r="V30" s="29">
        <f>_xll.qlRateHelperLatestDate(Q30)</f>
        <v>42979</v>
      </c>
      <c r="W30" s="105"/>
      <c r="AA30" s="70"/>
      <c r="AU30" s="28" t="s">
        <v>99</v>
      </c>
      <c r="AV30" s="29">
        <f>_xll.qlInterestRateIndexFixingDate(IborIndex&amp;Tenor,AW30,Trigger)</f>
        <v>42284</v>
      </c>
      <c r="AW30" s="29">
        <f>_xll.qlCalendarAdvance(Calendar,AW29,AU30,"f",,Trigger)</f>
        <v>42286</v>
      </c>
      <c r="AX30" s="29">
        <f>_xll.qlInterestRateIndexMaturity(IborIndex&amp;Tenor,AW30,Trigger)</f>
        <v>42471</v>
      </c>
      <c r="AY30" s="66">
        <f>_xll.qlIndexFixing($Z$5,AV30,,Trigger)</f>
        <v>3.926074630075255E-4</v>
      </c>
      <c r="AZ30" s="66">
        <f>_xll.qlIndexFixing($BB$1,AW30,,Trigger)</f>
        <v>3.9533867988190952E-4</v>
      </c>
      <c r="BA30" s="191">
        <f t="shared" si="6"/>
        <v>-2.731216874384023E-2</v>
      </c>
    </row>
    <row r="31" spans="1:53" s="11" customFormat="1" ht="11.25" customHeight="1" x14ac:dyDescent="0.2">
      <c r="A31" s="105" t="s">
        <v>115</v>
      </c>
      <c r="B31" s="93">
        <v>9</v>
      </c>
      <c r="C31" s="226" t="str">
        <f t="shared" si="13"/>
        <v>X15</v>
      </c>
      <c r="D31" s="218" t="s">
        <v>212</v>
      </c>
      <c r="E31" s="227" t="str">
        <f t="shared" si="14"/>
        <v>Euribor6M</v>
      </c>
      <c r="F31" s="225" t="s">
        <v>30</v>
      </c>
      <c r="G31" s="179" t="str">
        <f t="shared" si="15"/>
        <v>EUR6MFRA9X15F=</v>
      </c>
      <c r="H31" s="228" t="str">
        <f>IFERROR(_xll.qlFraRateHelper(,G31,B31&amp;"M",E31,Permanent,Trigger,ObjectOverwrite),"--")</f>
        <v>obj_00aba#0000</v>
      </c>
      <c r="I31" s="229" t="b">
        <v>1</v>
      </c>
      <c r="J31" s="18"/>
      <c r="K31" s="231" t="str">
        <f t="shared" si="10"/>
        <v>FRA</v>
      </c>
      <c r="L31" s="231" t="str">
        <f t="shared" si="11"/>
        <v>11X17</v>
      </c>
      <c r="M31" s="105" t="str">
        <f t="shared" si="12"/>
        <v>obj_00ab2#0000</v>
      </c>
      <c r="N31" s="105" t="b">
        <f t="shared" si="9"/>
        <v>1</v>
      </c>
      <c r="O31" s="232">
        <v>1</v>
      </c>
      <c r="P31" s="232">
        <v>1</v>
      </c>
      <c r="Q31" s="105" t="str">
        <v>obj_009ca#0000</v>
      </c>
      <c r="R31" s="105" t="str">
        <f>_xll.qlRateHelperQuoteName(Q31)</f>
        <v>EUR6MSW3Y=</v>
      </c>
      <c r="S31" s="66">
        <f>_xll.qlRateHelperQuoteValue(Q31)</f>
        <v>1.7499999999999998E-3</v>
      </c>
      <c r="T31" s="232"/>
      <c r="U31" s="29">
        <f>_xll.qlRateHelperEarliestDate(Q31)</f>
        <v>42248</v>
      </c>
      <c r="V31" s="29">
        <f>_xll.qlRateHelperLatestDate(Q31)</f>
        <v>43346</v>
      </c>
      <c r="W31" s="105"/>
      <c r="AA31" s="70"/>
      <c r="AU31" s="28" t="s">
        <v>99</v>
      </c>
      <c r="AV31" s="29">
        <f>_xll.qlInterestRateIndexFixingDate(IborIndex&amp;Tenor,AW31,Trigger)</f>
        <v>42285</v>
      </c>
      <c r="AW31" s="29">
        <f>_xll.qlCalendarAdvance(Calendar,AW30,AU31,"f",,Trigger)</f>
        <v>42289</v>
      </c>
      <c r="AX31" s="29">
        <f>_xll.qlInterestRateIndexMaturity(IborIndex&amp;Tenor,AW31,Trigger)</f>
        <v>42472</v>
      </c>
      <c r="AY31" s="66">
        <f>_xll.qlIndexFixing($Z$5,AV31,,Trigger)</f>
        <v>3.9288272772201714E-4</v>
      </c>
      <c r="AZ31" s="66">
        <f>_xll.qlIndexFixing($BB$1,AW31,,Trigger)</f>
        <v>3.9562165182243384E-4</v>
      </c>
      <c r="BA31" s="191">
        <f t="shared" si="6"/>
        <v>-2.7389241004166988E-2</v>
      </c>
    </row>
    <row r="32" spans="1:53" s="11" customFormat="1" ht="11.25" customHeight="1" x14ac:dyDescent="0.2">
      <c r="A32" s="105" t="s">
        <v>115</v>
      </c>
      <c r="B32" s="93">
        <v>10</v>
      </c>
      <c r="C32" s="230" t="str">
        <f t="shared" si="13"/>
        <v>X16</v>
      </c>
      <c r="D32" s="218" t="s">
        <v>212</v>
      </c>
      <c r="E32" s="105" t="str">
        <f t="shared" si="14"/>
        <v>Euribor6M</v>
      </c>
      <c r="F32" s="225" t="s">
        <v>30</v>
      </c>
      <c r="G32" s="231" t="str">
        <f t="shared" si="15"/>
        <v>EUR6MFRA10X16F=</v>
      </c>
      <c r="H32" s="232" t="str">
        <f>IFERROR(_xll.qlFraRateHelper(,G32,B32&amp;"M",E32,Permanent,Trigger,ObjectOverwrite),"--")</f>
        <v>obj_00ab3#0000</v>
      </c>
      <c r="I32" s="105" t="b">
        <v>1</v>
      </c>
      <c r="J32" s="18"/>
      <c r="K32" s="231" t="str">
        <f t="shared" si="10"/>
        <v>FRA</v>
      </c>
      <c r="L32" s="231" t="str">
        <f t="shared" si="11"/>
        <v>12X18</v>
      </c>
      <c r="M32" s="105" t="str">
        <f t="shared" si="12"/>
        <v>obj_00ab8#0000</v>
      </c>
      <c r="N32" s="105" t="b">
        <f t="shared" si="9"/>
        <v>1</v>
      </c>
      <c r="O32" s="232">
        <v>1</v>
      </c>
      <c r="P32" s="232">
        <v>1</v>
      </c>
      <c r="Q32" s="105" t="str">
        <v>obj_009df#0000</v>
      </c>
      <c r="R32" s="105" t="str">
        <f>_xll.qlRateHelperQuoteName(Q32)</f>
        <v>EUR6MSW4Y=</v>
      </c>
      <c r="S32" s="66">
        <f>_xll.qlRateHelperQuoteValue(Q32)</f>
        <v>2.9099999999999998E-3</v>
      </c>
      <c r="T32" s="232"/>
      <c r="U32" s="29">
        <f>_xll.qlRateHelperEarliestDate(Q32)</f>
        <v>42248</v>
      </c>
      <c r="V32" s="29">
        <f>_xll.qlRateHelperLatestDate(Q32)</f>
        <v>43710</v>
      </c>
      <c r="W32" s="105"/>
      <c r="AA32" s="70"/>
      <c r="AJ32" s="34" t="s">
        <v>175</v>
      </c>
      <c r="AU32" s="28" t="s">
        <v>99</v>
      </c>
      <c r="AV32" s="29">
        <f>_xll.qlInterestRateIndexFixingDate(IborIndex&amp;Tenor,AW32,Trigger)</f>
        <v>42286</v>
      </c>
      <c r="AW32" s="29">
        <f>_xll.qlCalendarAdvance(Calendar,AW31,AU32,"f",,Trigger)</f>
        <v>42290</v>
      </c>
      <c r="AX32" s="29">
        <f>_xll.qlInterestRateIndexMaturity(IborIndex&amp;Tenor,AW32,Trigger)</f>
        <v>42473</v>
      </c>
      <c r="AY32" s="66">
        <f>_xll.qlIndexFixing($Z$5,AV32,,Trigger)</f>
        <v>3.9317048313102616E-4</v>
      </c>
      <c r="AZ32" s="66">
        <f>_xll.qlIndexFixing($BB$1,AW32,,Trigger)</f>
        <v>3.9588922941006193E-4</v>
      </c>
      <c r="BA32" s="191">
        <f t="shared" si="6"/>
        <v>-2.7187462790357709E-2</v>
      </c>
    </row>
    <row r="33" spans="1:53" s="11" customFormat="1" ht="11.25" customHeight="1" x14ac:dyDescent="0.2">
      <c r="A33" s="105" t="s">
        <v>115</v>
      </c>
      <c r="B33" s="93">
        <v>11</v>
      </c>
      <c r="C33" s="230" t="str">
        <f t="shared" si="13"/>
        <v>X17</v>
      </c>
      <c r="D33" s="218" t="s">
        <v>212</v>
      </c>
      <c r="E33" s="105" t="str">
        <f t="shared" si="14"/>
        <v>Euribor6M</v>
      </c>
      <c r="F33" s="225" t="s">
        <v>30</v>
      </c>
      <c r="G33" s="231" t="str">
        <f t="shared" si="15"/>
        <v>EUR6MFRA11X17F=</v>
      </c>
      <c r="H33" s="232" t="str">
        <f>IFERROR(_xll.qlFraRateHelper(,G33,B33&amp;"M",E33,Permanent,Trigger,ObjectOverwrite),"--")</f>
        <v>obj_00ab2#0000</v>
      </c>
      <c r="I33" s="105" t="b">
        <v>1</v>
      </c>
      <c r="K33" s="231" t="str">
        <f t="shared" si="10"/>
        <v>FRA</v>
      </c>
      <c r="L33" s="231" t="str">
        <f t="shared" si="11"/>
        <v>13X19</v>
      </c>
      <c r="M33" s="105" t="str">
        <f t="shared" si="12"/>
        <v>obj_00aaa#0000</v>
      </c>
      <c r="N33" s="105" t="b">
        <f t="shared" si="9"/>
        <v>1</v>
      </c>
      <c r="O33" s="232">
        <v>1</v>
      </c>
      <c r="P33" s="232">
        <v>1</v>
      </c>
      <c r="Q33" s="105" t="str">
        <v>obj_009c7#0000</v>
      </c>
      <c r="R33" s="105" t="str">
        <f>_xll.qlRateHelperQuoteName(Q33)</f>
        <v>EUR6MSW5Y=</v>
      </c>
      <c r="S33" s="66">
        <f>_xll.qlRateHelperQuoteValue(Q33)</f>
        <v>4.2199999999999998E-3</v>
      </c>
      <c r="T33" s="232"/>
      <c r="U33" s="29">
        <f>_xll.qlRateHelperEarliestDate(Q33)</f>
        <v>42248</v>
      </c>
      <c r="V33" s="29">
        <f>_xll.qlRateHelperLatestDate(Q33)</f>
        <v>44075</v>
      </c>
      <c r="W33" s="105"/>
      <c r="AA33" s="70"/>
      <c r="AJ33" s="194">
        <f t="array" ref="AJ33">MAX(ABS(BA2:BA513))/10000</f>
        <v>1.3057203702173401E-4</v>
      </c>
      <c r="AU33" s="28" t="s">
        <v>99</v>
      </c>
      <c r="AV33" s="29">
        <f>_xll.qlInterestRateIndexFixingDate(IborIndex&amp;Tenor,AW33,Trigger)</f>
        <v>42289</v>
      </c>
      <c r="AW33" s="29">
        <f>_xll.qlCalendarAdvance(Calendar,AW32,AU33,"f",,Trigger)</f>
        <v>42291</v>
      </c>
      <c r="AX33" s="29">
        <f>_xll.qlInterestRateIndexMaturity(IborIndex&amp;Tenor,AW33,Trigger)</f>
        <v>42474</v>
      </c>
      <c r="AY33" s="66">
        <f>_xll.qlIndexFixing($Z$5,AV33,,Trigger)</f>
        <v>3.9346357057867094E-4</v>
      </c>
      <c r="AZ33" s="66">
        <f>_xll.qlIndexFixing($BB$1,AW33,,Trigger)</f>
        <v>3.9578308699486571E-4</v>
      </c>
      <c r="BA33" s="191">
        <f t="shared" si="6"/>
        <v>-2.3195164161947758E-2</v>
      </c>
    </row>
    <row r="34" spans="1:53" s="11" customFormat="1" ht="11.25" customHeight="1" x14ac:dyDescent="0.2">
      <c r="A34" s="105" t="s">
        <v>115</v>
      </c>
      <c r="B34" s="93">
        <v>12</v>
      </c>
      <c r="C34" s="230" t="str">
        <f t="shared" si="13"/>
        <v>X18</v>
      </c>
      <c r="D34" s="218" t="s">
        <v>212</v>
      </c>
      <c r="E34" s="105" t="str">
        <f t="shared" si="14"/>
        <v>Euribor6M</v>
      </c>
      <c r="F34" s="225" t="s">
        <v>30</v>
      </c>
      <c r="G34" s="231" t="str">
        <f t="shared" si="15"/>
        <v>EUR6MFRA12X18F=</v>
      </c>
      <c r="H34" s="232" t="str">
        <f>IFERROR(_xll.qlFraRateHelper(,G34,B34&amp;"M",E34,Permanent,Trigger,ObjectOverwrite),"--")</f>
        <v>obj_00ab8#0000</v>
      </c>
      <c r="I34" s="105" t="b">
        <v>1</v>
      </c>
      <c r="K34" s="231" t="str">
        <f t="shared" si="10"/>
        <v>FRA</v>
      </c>
      <c r="L34" s="231" t="str">
        <f t="shared" si="11"/>
        <v>14X20</v>
      </c>
      <c r="M34" s="105" t="str">
        <f t="shared" si="12"/>
        <v>obj_00aa8#0000</v>
      </c>
      <c r="N34" s="105" t="b">
        <f t="shared" si="9"/>
        <v>1</v>
      </c>
      <c r="O34" s="232">
        <v>1</v>
      </c>
      <c r="P34" s="232">
        <v>1</v>
      </c>
      <c r="Q34" s="105" t="str">
        <v>obj_009e7#0000</v>
      </c>
      <c r="R34" s="105" t="str">
        <f>_xll.qlRateHelperQuoteName(Q34)</f>
        <v>EUR6MSW6Y=</v>
      </c>
      <c r="S34" s="66">
        <f>_xll.qlRateHelperQuoteValue(Q34)</f>
        <v>5.5700000000000003E-3</v>
      </c>
      <c r="T34" s="232"/>
      <c r="U34" s="29">
        <f>_xll.qlRateHelperEarliestDate(Q34)</f>
        <v>42248</v>
      </c>
      <c r="V34" s="29">
        <f>_xll.qlRateHelperLatestDate(Q34)</f>
        <v>44440</v>
      </c>
      <c r="W34" s="105"/>
      <c r="AA34" s="70"/>
      <c r="AU34" s="28" t="s">
        <v>99</v>
      </c>
      <c r="AV34" s="29">
        <f>_xll.qlInterestRateIndexFixingDate(IborIndex&amp;Tenor,AW34,Trigger)</f>
        <v>42290</v>
      </c>
      <c r="AW34" s="29">
        <f>_xll.qlCalendarAdvance(Calendar,AW33,AU34,"f",,Trigger)</f>
        <v>42292</v>
      </c>
      <c r="AX34" s="29">
        <f>_xll.qlInterestRateIndexMaturity(IborIndex&amp;Tenor,AW34,Trigger)</f>
        <v>42475</v>
      </c>
      <c r="AY34" s="66">
        <f>_xll.qlIndexFixing($Z$5,AV34,,Trigger)</f>
        <v>3.9376224424894776E-4</v>
      </c>
      <c r="AZ34" s="66">
        <f>_xll.qlIndexFixing($BB$1,AW34,,Trigger)</f>
        <v>3.9684637974937665E-4</v>
      </c>
      <c r="BA34" s="191">
        <f t="shared" si="6"/>
        <v>-3.0841355004288973E-2</v>
      </c>
    </row>
    <row r="35" spans="1:53" s="11" customFormat="1" ht="11.25" customHeight="1" x14ac:dyDescent="0.2">
      <c r="A35" s="105" t="s">
        <v>115</v>
      </c>
      <c r="B35" s="93">
        <v>13</v>
      </c>
      <c r="C35" s="230" t="str">
        <f t="shared" si="13"/>
        <v>X19</v>
      </c>
      <c r="D35" s="218" t="s">
        <v>212</v>
      </c>
      <c r="E35" s="105" t="str">
        <f t="shared" si="14"/>
        <v>Euribor6M</v>
      </c>
      <c r="F35" s="225" t="s">
        <v>30</v>
      </c>
      <c r="G35" s="231" t="str">
        <f t="shared" si="15"/>
        <v>EUR6MFRA13X19F=</v>
      </c>
      <c r="H35" s="232" t="str">
        <f>IFERROR(_xll.qlFraRateHelper(,G35,B35&amp;"M",E35,Permanent,Trigger,ObjectOverwrite),"--")</f>
        <v>obj_00aaa#0000</v>
      </c>
      <c r="I35" s="105" t="b">
        <v>1</v>
      </c>
      <c r="K35" s="231" t="str">
        <f t="shared" si="10"/>
        <v>FRA</v>
      </c>
      <c r="L35" s="231" t="str">
        <f t="shared" si="11"/>
        <v>15X21</v>
      </c>
      <c r="M35" s="105" t="str">
        <f t="shared" si="12"/>
        <v>obj_00ab7#0000</v>
      </c>
      <c r="N35" s="105" t="b">
        <f t="shared" si="9"/>
        <v>1</v>
      </c>
      <c r="O35" s="232">
        <v>1</v>
      </c>
      <c r="P35" s="232">
        <v>1</v>
      </c>
      <c r="Q35" s="105" t="str">
        <v>obj_009ef#0000</v>
      </c>
      <c r="R35" s="105" t="str">
        <f>_xll.qlRateHelperQuoteName(Q35)</f>
        <v>EUR6MSW7Y=</v>
      </c>
      <c r="S35" s="66">
        <f>_xll.qlRateHelperQuoteValue(Q35)</f>
        <v>6.9199999999999991E-3</v>
      </c>
      <c r="T35" s="232"/>
      <c r="U35" s="29">
        <f>_xll.qlRateHelperEarliestDate(Q35)</f>
        <v>42248</v>
      </c>
      <c r="V35" s="29">
        <f>_xll.qlRateHelperLatestDate(Q35)</f>
        <v>44805</v>
      </c>
      <c r="W35" s="105"/>
      <c r="AA35" s="70"/>
      <c r="AU35" s="28" t="s">
        <v>99</v>
      </c>
      <c r="AV35" s="29">
        <f>_xll.qlInterestRateIndexFixingDate(IborIndex&amp;Tenor,AW35,Trigger)</f>
        <v>42291</v>
      </c>
      <c r="AW35" s="29">
        <f>_xll.qlCalendarAdvance(Calendar,AW34,AU35,"f",,Trigger)</f>
        <v>42293</v>
      </c>
      <c r="AX35" s="29">
        <f>_xll.qlInterestRateIndexMaturity(IborIndex&amp;Tenor,AW35,Trigger)</f>
        <v>42478</v>
      </c>
      <c r="AY35" s="66">
        <f>_xll.qlIndexFixing($Z$5,AV35,,Trigger)</f>
        <v>3.9467875509845043E-4</v>
      </c>
      <c r="AZ35" s="66">
        <f>_xll.qlIndexFixing($BB$1,AW35,,Trigger)</f>
        <v>3.9706757322253191E-4</v>
      </c>
      <c r="BA35" s="191">
        <f t="shared" si="6"/>
        <v>-2.3888181240814793E-2</v>
      </c>
    </row>
    <row r="36" spans="1:53" s="11" customFormat="1" ht="11.25" customHeight="1" x14ac:dyDescent="0.2">
      <c r="A36" s="105" t="s">
        <v>115</v>
      </c>
      <c r="B36" s="93">
        <v>14</v>
      </c>
      <c r="C36" s="230" t="str">
        <f t="shared" si="13"/>
        <v>X20</v>
      </c>
      <c r="D36" s="218" t="s">
        <v>212</v>
      </c>
      <c r="E36" s="105" t="str">
        <f t="shared" si="14"/>
        <v>Euribor6M</v>
      </c>
      <c r="F36" s="225" t="s">
        <v>30</v>
      </c>
      <c r="G36" s="231" t="str">
        <f t="shared" si="15"/>
        <v>EUR6MFRA14X20F=</v>
      </c>
      <c r="H36" s="232" t="str">
        <f>IFERROR(_xll.qlFraRateHelper(,G36,B36&amp;"M",E36,Permanent,Trigger,ObjectOverwrite),"--")</f>
        <v>obj_00aa8#0000</v>
      </c>
      <c r="I36" s="105" t="b">
        <v>1</v>
      </c>
      <c r="K36" s="231" t="str">
        <f t="shared" si="10"/>
        <v>FRA</v>
      </c>
      <c r="L36" s="231" t="str">
        <f t="shared" si="11"/>
        <v>16X22</v>
      </c>
      <c r="M36" s="105" t="str">
        <f t="shared" si="12"/>
        <v>obj_00ab6#0000</v>
      </c>
      <c r="N36" s="105" t="b">
        <f t="shared" si="9"/>
        <v>1</v>
      </c>
      <c r="O36" s="232">
        <v>1</v>
      </c>
      <c r="P36" s="232">
        <v>1</v>
      </c>
      <c r="Q36" s="105" t="str">
        <v>obj_009f2#0000</v>
      </c>
      <c r="R36" s="105" t="str">
        <f>_xll.qlRateHelperQuoteName(Q36)</f>
        <v>EUR6MSW8Y=</v>
      </c>
      <c r="S36" s="66">
        <f>_xll.qlRateHelperQuoteValue(Q36)</f>
        <v>8.2100000000000003E-3</v>
      </c>
      <c r="T36" s="232"/>
      <c r="U36" s="29">
        <f>_xll.qlRateHelperEarliestDate(Q36)</f>
        <v>42248</v>
      </c>
      <c r="V36" s="29">
        <f>_xll.qlRateHelperLatestDate(Q36)</f>
        <v>45170</v>
      </c>
      <c r="W36" s="105"/>
      <c r="AA36" s="70"/>
      <c r="AU36" s="28" t="s">
        <v>99</v>
      </c>
      <c r="AV36" s="29">
        <f>_xll.qlInterestRateIndexFixingDate(IborIndex&amp;Tenor,AW36,Trigger)</f>
        <v>42292</v>
      </c>
      <c r="AW36" s="29">
        <f>_xll.qlCalendarAdvance(Calendar,AW35,AU36,"f",,Trigger)</f>
        <v>42296</v>
      </c>
      <c r="AX36" s="29">
        <f>_xll.qlInterestRateIndexMaturity(IborIndex&amp;Tenor,AW36,Trigger)</f>
        <v>42479</v>
      </c>
      <c r="AY36" s="66">
        <f>_xll.qlIndexFixing($Z$5,AV36,,Trigger)</f>
        <v>3.9501800247640544E-4</v>
      </c>
      <c r="AZ36" s="66">
        <f>_xll.qlIndexFixing($BB$1,AW36,,Trigger)</f>
        <v>3.9728560741083153E-4</v>
      </c>
      <c r="BA36" s="191">
        <f t="shared" si="6"/>
        <v>-2.2676049344260894E-2</v>
      </c>
    </row>
    <row r="37" spans="1:53" s="11" customFormat="1" ht="11.25" customHeight="1" x14ac:dyDescent="0.2">
      <c r="A37" s="105" t="s">
        <v>115</v>
      </c>
      <c r="B37" s="93">
        <v>15</v>
      </c>
      <c r="C37" s="230" t="str">
        <f t="shared" si="13"/>
        <v>X21</v>
      </c>
      <c r="D37" s="218" t="s">
        <v>212</v>
      </c>
      <c r="E37" s="105" t="str">
        <f t="shared" si="14"/>
        <v>Euribor6M</v>
      </c>
      <c r="F37" s="225" t="s">
        <v>30</v>
      </c>
      <c r="G37" s="231" t="str">
        <f t="shared" si="15"/>
        <v>EUR6MFRA15X21F=</v>
      </c>
      <c r="H37" s="232" t="str">
        <f>IFERROR(_xll.qlFraRateHelper(,G37,B37&amp;"M",E37,Permanent,Trigger,ObjectOverwrite),"--")</f>
        <v>obj_00ab7#0000</v>
      </c>
      <c r="I37" s="105" t="b">
        <v>1</v>
      </c>
      <c r="K37" s="231" t="str">
        <f t="shared" si="10"/>
        <v>FRA</v>
      </c>
      <c r="L37" s="231" t="str">
        <f t="shared" si="11"/>
        <v>17X23</v>
      </c>
      <c r="M37" s="105" t="str">
        <f t="shared" si="12"/>
        <v>obj_00aac#0000</v>
      </c>
      <c r="N37" s="105" t="b">
        <f t="shared" si="9"/>
        <v>1</v>
      </c>
      <c r="O37" s="232">
        <v>1</v>
      </c>
      <c r="P37" s="232">
        <v>1</v>
      </c>
      <c r="Q37" s="105" t="str">
        <v>obj_009f0#0000</v>
      </c>
      <c r="R37" s="105" t="str">
        <f>_xll.qlRateHelperQuoteName(Q37)</f>
        <v>EUR6MSW9Y=</v>
      </c>
      <c r="S37" s="66">
        <f>_xll.qlRateHelperQuoteValue(Q37)</f>
        <v>9.389999999999999E-3</v>
      </c>
      <c r="T37" s="232"/>
      <c r="U37" s="29">
        <f>_xll.qlRateHelperEarliestDate(Q37)</f>
        <v>42248</v>
      </c>
      <c r="V37" s="29">
        <f>_xll.qlRateHelperLatestDate(Q37)</f>
        <v>45537</v>
      </c>
      <c r="W37" s="105"/>
      <c r="AA37" s="70"/>
      <c r="AU37" s="28" t="s">
        <v>99</v>
      </c>
      <c r="AV37" s="29">
        <f>_xll.qlInterestRateIndexFixingDate(IborIndex&amp;Tenor,AW37,Trigger)</f>
        <v>42293</v>
      </c>
      <c r="AW37" s="29">
        <f>_xll.qlCalendarAdvance(Calendar,AW36,AU37,"f",,Trigger)</f>
        <v>42297</v>
      </c>
      <c r="AX37" s="29">
        <f>_xll.qlInterestRateIndexMaturity(IborIndex&amp;Tenor,AW37,Trigger)</f>
        <v>42480</v>
      </c>
      <c r="AY37" s="66">
        <f>_xll.qlIndexFixing($Z$5,AV37,,Trigger)</f>
        <v>3.9534853765596013E-4</v>
      </c>
      <c r="AZ37" s="66">
        <f>_xll.qlIndexFixing($BB$1,AW37,,Trigger)</f>
        <v>3.9750252149621366E-4</v>
      </c>
      <c r="BA37" s="191">
        <f t="shared" si="6"/>
        <v>-2.153983840253533E-2</v>
      </c>
    </row>
    <row r="38" spans="1:53" s="11" customFormat="1" ht="11.25" customHeight="1" x14ac:dyDescent="0.2">
      <c r="A38" s="105" t="s">
        <v>115</v>
      </c>
      <c r="B38" s="93">
        <v>16</v>
      </c>
      <c r="C38" s="230" t="str">
        <f t="shared" si="13"/>
        <v>X22</v>
      </c>
      <c r="D38" s="218" t="s">
        <v>212</v>
      </c>
      <c r="E38" s="105" t="str">
        <f t="shared" si="14"/>
        <v>Euribor6M</v>
      </c>
      <c r="F38" s="225" t="s">
        <v>30</v>
      </c>
      <c r="G38" s="231" t="str">
        <f t="shared" si="15"/>
        <v>EUR6MFRA16X22F=</v>
      </c>
      <c r="H38" s="232" t="str">
        <f>IFERROR(_xll.qlFraRateHelper(,G38,B38&amp;"M",E38,Permanent,Trigger,ObjectOverwrite),"--")</f>
        <v>obj_00ab6#0000</v>
      </c>
      <c r="I38" s="105" t="b">
        <v>1</v>
      </c>
      <c r="K38" s="231" t="str">
        <f t="shared" si="10"/>
        <v>FRA</v>
      </c>
      <c r="L38" s="231" t="str">
        <f t="shared" si="11"/>
        <v>18X24</v>
      </c>
      <c r="M38" s="105" t="str">
        <f t="shared" si="12"/>
        <v>obj_00ab4#0000</v>
      </c>
      <c r="N38" s="105" t="b">
        <f t="shared" si="9"/>
        <v>1</v>
      </c>
      <c r="O38" s="232">
        <v>1</v>
      </c>
      <c r="P38" s="232">
        <v>1</v>
      </c>
      <c r="Q38" s="105" t="str">
        <v>obj_009e1#0000</v>
      </c>
      <c r="R38" s="105" t="str">
        <f>_xll.qlRateHelperQuoteName(Q38)</f>
        <v>EUR6MSW10Y=</v>
      </c>
      <c r="S38" s="66">
        <f>_xll.qlRateHelperQuoteValue(Q38)</f>
        <v>1.042E-2</v>
      </c>
      <c r="T38" s="232"/>
      <c r="U38" s="29">
        <f>_xll.qlRateHelperEarliestDate(Q38)</f>
        <v>42248</v>
      </c>
      <c r="V38" s="29">
        <f>_xll.qlRateHelperLatestDate(Q38)</f>
        <v>45901</v>
      </c>
      <c r="W38" s="105"/>
      <c r="AA38" s="70"/>
      <c r="AU38" s="28" t="s">
        <v>99</v>
      </c>
      <c r="AV38" s="29">
        <f>_xll.qlInterestRateIndexFixingDate(IborIndex&amp;Tenor,AW38,Trigger)</f>
        <v>42296</v>
      </c>
      <c r="AW38" s="29">
        <f>_xll.qlCalendarAdvance(Calendar,AW37,AU38,"f",,Trigger)</f>
        <v>42298</v>
      </c>
      <c r="AX38" s="29">
        <f>_xll.qlInterestRateIndexMaturity(IborIndex&amp;Tenor,AW38,Trigger)</f>
        <v>42481</v>
      </c>
      <c r="AY38" s="66">
        <f>_xll.qlIndexFixing($Z$5,AV38,,Trigger)</f>
        <v>3.956862547412953E-4</v>
      </c>
      <c r="AZ38" s="66">
        <f>_xll.qlIndexFixing($BB$1,AW38,,Trigger)</f>
        <v>3.9761502260002383E-4</v>
      </c>
      <c r="BA38" s="191">
        <f t="shared" si="6"/>
        <v>-1.9287678587285313E-2</v>
      </c>
    </row>
    <row r="39" spans="1:53" s="11" customFormat="1" ht="11.25" customHeight="1" x14ac:dyDescent="0.2">
      <c r="A39" s="105" t="s">
        <v>115</v>
      </c>
      <c r="B39" s="93">
        <v>17</v>
      </c>
      <c r="C39" s="230" t="str">
        <f t="shared" si="13"/>
        <v>X23</v>
      </c>
      <c r="D39" s="218" t="s">
        <v>212</v>
      </c>
      <c r="E39" s="105" t="str">
        <f t="shared" si="14"/>
        <v>Euribor6M</v>
      </c>
      <c r="F39" s="225" t="s">
        <v>30</v>
      </c>
      <c r="G39" s="231" t="str">
        <f t="shared" si="15"/>
        <v>EUR6MFRA17X23F=</v>
      </c>
      <c r="H39" s="232" t="str">
        <f>IFERROR(_xll.qlFraRateHelper(,G39,B39&amp;"M",E39,Permanent,Trigger,ObjectOverwrite),"--")</f>
        <v>obj_00aac#0000</v>
      </c>
      <c r="I39" s="105" t="b">
        <v>1</v>
      </c>
      <c r="K39" s="231" t="str">
        <f t="shared" si="10"/>
        <v>FRA</v>
      </c>
      <c r="L39" s="231" t="str">
        <f t="shared" si="11"/>
        <v>19X25</v>
      </c>
      <c r="M39" s="105" t="str">
        <f t="shared" si="12"/>
        <v>--</v>
      </c>
      <c r="N39" s="105" t="b">
        <f t="shared" si="9"/>
        <v>0</v>
      </c>
      <c r="O39" s="232">
        <v>1</v>
      </c>
      <c r="P39" s="232">
        <v>1</v>
      </c>
      <c r="Q39" s="105" t="str">
        <v>obj_009e5#0000</v>
      </c>
      <c r="R39" s="105" t="str">
        <f>_xll.qlRateHelperQuoteName(Q39)</f>
        <v>EUR6MSW11Y=</v>
      </c>
      <c r="S39" s="66">
        <f>_xll.qlRateHelperQuoteValue(Q39)</f>
        <v>1.132498258E-2</v>
      </c>
      <c r="T39" s="232"/>
      <c r="U39" s="29">
        <f>_xll.qlRateHelperEarliestDate(Q39)</f>
        <v>42248</v>
      </c>
      <c r="V39" s="29">
        <f>_xll.qlRateHelperLatestDate(Q39)</f>
        <v>46266</v>
      </c>
      <c r="W39" s="105"/>
      <c r="AA39" s="70"/>
      <c r="AU39" s="28" t="s">
        <v>99</v>
      </c>
      <c r="AV39" s="29">
        <f>_xll.qlInterestRateIndexFixingDate(IborIndex&amp;Tenor,AW39,Trigger)</f>
        <v>42297</v>
      </c>
      <c r="AW39" s="29">
        <f>_xll.qlCalendarAdvance(Calendar,AW38,AU39,"f",,Trigger)</f>
        <v>42299</v>
      </c>
      <c r="AX39" s="29">
        <f>_xll.qlInterestRateIndexMaturity(IborIndex&amp;Tenor,AW39,Trigger)</f>
        <v>42482</v>
      </c>
      <c r="AY39" s="66">
        <f>_xll.qlIndexFixing($Z$5,AV39,,Trigger)</f>
        <v>3.9603143144381674E-4</v>
      </c>
      <c r="AZ39" s="66">
        <f>_xll.qlIndexFixing($BB$1,AW39,,Trigger)</f>
        <v>3.983997604735367E-4</v>
      </c>
      <c r="BA39" s="191">
        <f t="shared" si="6"/>
        <v>-2.3683290297199618E-2</v>
      </c>
    </row>
    <row r="40" spans="1:53" s="11" customFormat="1" ht="11.25" customHeight="1" x14ac:dyDescent="0.2">
      <c r="A40" s="105" t="s">
        <v>115</v>
      </c>
      <c r="B40" s="93">
        <v>18</v>
      </c>
      <c r="C40" s="230" t="str">
        <f t="shared" si="13"/>
        <v>X24</v>
      </c>
      <c r="D40" s="218" t="s">
        <v>212</v>
      </c>
      <c r="E40" s="105" t="str">
        <f t="shared" si="14"/>
        <v>Euribor6M</v>
      </c>
      <c r="F40" s="225" t="s">
        <v>30</v>
      </c>
      <c r="G40" s="231" t="str">
        <f t="shared" si="15"/>
        <v>EUR6MFRA18X24F=</v>
      </c>
      <c r="H40" s="232" t="str">
        <f>IFERROR(_xll.qlFraRateHelper(,G40,B40&amp;"M",E40,Permanent,Trigger,ObjectOverwrite),"--")</f>
        <v>obj_00ab4#0000</v>
      </c>
      <c r="I40" s="105" t="b">
        <v>1</v>
      </c>
      <c r="K40" s="231" t="str">
        <f t="shared" si="10"/>
        <v>FRA</v>
      </c>
      <c r="L40" s="231" t="str">
        <f t="shared" si="11"/>
        <v>20X26</v>
      </c>
      <c r="M40" s="105" t="str">
        <f t="shared" si="12"/>
        <v>--</v>
      </c>
      <c r="N40" s="105" t="b">
        <f t="shared" si="9"/>
        <v>0</v>
      </c>
      <c r="O40" s="232">
        <v>1</v>
      </c>
      <c r="P40" s="232">
        <v>1</v>
      </c>
      <c r="Q40" s="105" t="str">
        <v>obj_009e0#0000</v>
      </c>
      <c r="R40" s="105" t="str">
        <f>_xll.qlRateHelperQuoteName(Q40)</f>
        <v>EUR6MSW12Y=</v>
      </c>
      <c r="S40" s="66">
        <f>_xll.qlRateHelperQuoteValue(Q40)</f>
        <v>1.2110000000000001E-2</v>
      </c>
      <c r="T40" s="232"/>
      <c r="U40" s="29">
        <f>_xll.qlRateHelperEarliestDate(Q40)</f>
        <v>42248</v>
      </c>
      <c r="V40" s="29">
        <f>_xll.qlRateHelperLatestDate(Q40)</f>
        <v>46631</v>
      </c>
      <c r="W40" s="105"/>
      <c r="AA40" s="70"/>
      <c r="AU40" s="28" t="s">
        <v>99</v>
      </c>
      <c r="AV40" s="29">
        <f>_xll.qlInterestRateIndexFixingDate(IborIndex&amp;Tenor,AW40,Trigger)</f>
        <v>42298</v>
      </c>
      <c r="AW40" s="29">
        <f>_xll.qlCalendarAdvance(Calendar,AW39,AU40,"f",,Trigger)</f>
        <v>42300</v>
      </c>
      <c r="AX40" s="29">
        <f>_xll.qlInterestRateIndexMaturity(IborIndex&amp;Tenor,AW40,Trigger)</f>
        <v>42485</v>
      </c>
      <c r="AY40" s="66">
        <f>_xll.qlIndexFixing($Z$5,AV40,,Trigger)</f>
        <v>3.970692291696809E-4</v>
      </c>
      <c r="AZ40" s="66">
        <f>_xll.qlIndexFixing($BB$1,AW40,,Trigger)</f>
        <v>3.9864166180179477E-4</v>
      </c>
      <c r="BA40" s="191">
        <f t="shared" si="6"/>
        <v>-1.5724326321138675E-2</v>
      </c>
    </row>
    <row r="41" spans="1:53" s="11" customFormat="1" ht="11.25" customHeight="1" x14ac:dyDescent="0.2">
      <c r="A41" s="105" t="s">
        <v>115</v>
      </c>
      <c r="B41" s="93">
        <v>19</v>
      </c>
      <c r="C41" s="230" t="str">
        <f t="shared" si="13"/>
        <v>X25</v>
      </c>
      <c r="D41" s="218" t="s">
        <v>212</v>
      </c>
      <c r="E41" s="105" t="str">
        <f t="shared" si="14"/>
        <v>Euribor6M</v>
      </c>
      <c r="F41" s="225" t="s">
        <v>30</v>
      </c>
      <c r="G41" s="231" t="str">
        <f t="shared" si="15"/>
        <v>EUR6MFRA19X25F=</v>
      </c>
      <c r="H41" s="232" t="str">
        <f>IFERROR(_xll.qlFraRateHelper(,G41,B41&amp;"M",E41,Permanent,Trigger,ObjectOverwrite),"--")</f>
        <v>--</v>
      </c>
      <c r="I41" s="105" t="b">
        <v>0</v>
      </c>
      <c r="K41" s="231" t="str">
        <f t="shared" si="10"/>
        <v>FRA</v>
      </c>
      <c r="L41" s="231" t="str">
        <f t="shared" si="11"/>
        <v>21X27</v>
      </c>
      <c r="M41" s="105" t="str">
        <f t="shared" si="12"/>
        <v>--</v>
      </c>
      <c r="N41" s="105" t="b">
        <f t="shared" si="9"/>
        <v>0</v>
      </c>
      <c r="O41" s="232">
        <v>1</v>
      </c>
      <c r="P41" s="232">
        <v>1</v>
      </c>
      <c r="Q41" s="105" t="str">
        <v>obj_009f1#0000</v>
      </c>
      <c r="R41" s="105" t="str">
        <f>_xll.qlRateHelperQuoteName(Q41)</f>
        <v>EUR6MSW13Y=</v>
      </c>
      <c r="S41" s="66">
        <f>_xll.qlRateHelperQuoteValue(Q41)</f>
        <v>1.2786442680000001E-2</v>
      </c>
      <c r="T41" s="232"/>
      <c r="U41" s="29">
        <f>_xll.qlRateHelperEarliestDate(Q41)</f>
        <v>42248</v>
      </c>
      <c r="V41" s="29">
        <f>_xll.qlRateHelperLatestDate(Q41)</f>
        <v>46997</v>
      </c>
      <c r="W41" s="105"/>
      <c r="AA41" s="70"/>
      <c r="AU41" s="28" t="s">
        <v>99</v>
      </c>
      <c r="AV41" s="29">
        <f>_xll.qlInterestRateIndexFixingDate(IborIndex&amp;Tenor,AW41,Trigger)</f>
        <v>42299</v>
      </c>
      <c r="AW41" s="29">
        <f>_xll.qlCalendarAdvance(Calendar,AW40,AU41,"f",,Trigger)</f>
        <v>42303</v>
      </c>
      <c r="AX41" s="29">
        <f>_xll.qlInterestRateIndexMaturity(IborIndex&amp;Tenor,AW41,Trigger)</f>
        <v>42486</v>
      </c>
      <c r="AY41" s="66">
        <f>_xll.qlIndexFixing($Z$5,AV41,,Trigger)</f>
        <v>3.9749240624069521E-4</v>
      </c>
      <c r="AZ41" s="66">
        <f>_xll.qlIndexFixing($BB$1,AW41,,Trigger)</f>
        <v>3.988946781366728E-4</v>
      </c>
      <c r="BA41" s="191">
        <f t="shared" si="6"/>
        <v>-1.4022718959775865E-2</v>
      </c>
    </row>
    <row r="42" spans="1:53" s="11" customFormat="1" ht="11.25" customHeight="1" x14ac:dyDescent="0.2">
      <c r="A42" s="105" t="s">
        <v>115</v>
      </c>
      <c r="B42" s="93">
        <v>20</v>
      </c>
      <c r="C42" s="230" t="str">
        <f t="shared" si="13"/>
        <v>X26</v>
      </c>
      <c r="D42" s="218" t="s">
        <v>212</v>
      </c>
      <c r="E42" s="105" t="str">
        <f t="shared" si="14"/>
        <v>Euribor6M</v>
      </c>
      <c r="F42" s="225" t="s">
        <v>30</v>
      </c>
      <c r="G42" s="231" t="str">
        <f t="shared" si="15"/>
        <v>EUR6MFRA20X26F=</v>
      </c>
      <c r="H42" s="232" t="str">
        <f>IFERROR(_xll.qlFraRateHelper(,G42,B42&amp;"M",E42,Permanent,Trigger,ObjectOverwrite),"--")</f>
        <v>--</v>
      </c>
      <c r="I42" s="105" t="b">
        <v>0</v>
      </c>
      <c r="K42" s="231" t="str">
        <f t="shared" si="10"/>
        <v>FRA</v>
      </c>
      <c r="L42" s="231" t="str">
        <f t="shared" si="11"/>
        <v>22X28</v>
      </c>
      <c r="M42" s="105" t="str">
        <f t="shared" si="12"/>
        <v>--</v>
      </c>
      <c r="N42" s="105" t="b">
        <f t="shared" si="9"/>
        <v>0</v>
      </c>
      <c r="O42" s="232">
        <v>1</v>
      </c>
      <c r="P42" s="232">
        <v>1</v>
      </c>
      <c r="Q42" s="105" t="str">
        <v>obj_009cd#0000</v>
      </c>
      <c r="R42" s="105" t="str">
        <f>_xll.qlRateHelperQuoteName(Q42)</f>
        <v>EUR6MSW14Y=</v>
      </c>
      <c r="S42" s="66">
        <f>_xll.qlRateHelperQuoteValue(Q42)</f>
        <v>1.3359972929999998E-2</v>
      </c>
      <c r="T42" s="232"/>
      <c r="U42" s="29">
        <f>_xll.qlRateHelperEarliestDate(Q42)</f>
        <v>42248</v>
      </c>
      <c r="V42" s="29">
        <f>_xll.qlRateHelperLatestDate(Q42)</f>
        <v>47364</v>
      </c>
      <c r="W42" s="105"/>
      <c r="AA42" s="70"/>
      <c r="AU42" s="28" t="s">
        <v>99</v>
      </c>
      <c r="AV42" s="29">
        <f>_xll.qlInterestRateIndexFixingDate(IborIndex&amp;Tenor,AW42,Trigger)</f>
        <v>42300</v>
      </c>
      <c r="AW42" s="29">
        <f>_xll.qlCalendarAdvance(Calendar,AW41,AU42,"f",,Trigger)</f>
        <v>42304</v>
      </c>
      <c r="AX42" s="29">
        <f>_xll.qlInterestRateIndexMaturity(IborIndex&amp;Tenor,AW42,Trigger)</f>
        <v>42487</v>
      </c>
      <c r="AY42" s="66">
        <f>_xll.qlIndexFixing($Z$5,AV42,,Trigger)</f>
        <v>3.9787916430190077E-4</v>
      </c>
      <c r="AZ42" s="66">
        <f>_xll.qlIndexFixing($BB$1,AW42,,Trigger)</f>
        <v>3.9916084866753465E-4</v>
      </c>
      <c r="BA42" s="191">
        <f t="shared" si="6"/>
        <v>-1.2816843656338821E-2</v>
      </c>
    </row>
    <row r="43" spans="1:53" s="11" customFormat="1" ht="11.25" customHeight="1" x14ac:dyDescent="0.2">
      <c r="A43" s="105" t="s">
        <v>115</v>
      </c>
      <c r="B43" s="93">
        <v>21</v>
      </c>
      <c r="C43" s="230" t="str">
        <f t="shared" si="13"/>
        <v>X27</v>
      </c>
      <c r="D43" s="218" t="s">
        <v>212</v>
      </c>
      <c r="E43" s="105" t="str">
        <f t="shared" si="14"/>
        <v>Euribor6M</v>
      </c>
      <c r="F43" s="225" t="s">
        <v>30</v>
      </c>
      <c r="G43" s="231" t="str">
        <f t="shared" si="15"/>
        <v>EUR6MFRA21X27F=</v>
      </c>
      <c r="H43" s="232" t="str">
        <f>IFERROR(_xll.qlFraRateHelper(,G43,B43&amp;"M",E43,Permanent,Trigger,ObjectOverwrite),"--")</f>
        <v>--</v>
      </c>
      <c r="I43" s="105" t="b">
        <v>0</v>
      </c>
      <c r="K43" s="231" t="str">
        <f>A45</f>
        <v>FRA</v>
      </c>
      <c r="L43" s="231" t="str">
        <f t="shared" si="11"/>
        <v>23X29</v>
      </c>
      <c r="M43" s="105" t="str">
        <f t="shared" si="12"/>
        <v>--</v>
      </c>
      <c r="N43" s="105" t="b">
        <f t="shared" si="9"/>
        <v>0</v>
      </c>
      <c r="O43" s="232">
        <v>1</v>
      </c>
      <c r="P43" s="232">
        <v>1</v>
      </c>
      <c r="Q43" s="105" t="str">
        <v>obj_009eb#0000</v>
      </c>
      <c r="R43" s="105" t="str">
        <f>_xll.qlRateHelperQuoteName(Q43)</f>
        <v>EUR6MSW15Y=</v>
      </c>
      <c r="S43" s="66">
        <f>_xll.qlRateHelperQuoteValue(Q43)</f>
        <v>1.3839999999999998E-2</v>
      </c>
      <c r="T43" s="232"/>
      <c r="U43" s="29">
        <f>_xll.qlRateHelperEarliestDate(Q43)</f>
        <v>42248</v>
      </c>
      <c r="V43" s="29">
        <f>_xll.qlRateHelperLatestDate(Q43)</f>
        <v>47728</v>
      </c>
      <c r="W43" s="105"/>
      <c r="AA43" s="70"/>
      <c r="AU43" s="28" t="s">
        <v>99</v>
      </c>
      <c r="AV43" s="29">
        <f>_xll.qlInterestRateIndexFixingDate(IborIndex&amp;Tenor,AW43,Trigger)</f>
        <v>42303</v>
      </c>
      <c r="AW43" s="29">
        <f>_xll.qlCalendarAdvance(Calendar,AW42,AU43,"f",,Trigger)</f>
        <v>42305</v>
      </c>
      <c r="AX43" s="29">
        <f>_xll.qlInterestRateIndexMaturity(IborIndex&amp;Tenor,AW43,Trigger)</f>
        <v>42488</v>
      </c>
      <c r="AY43" s="66">
        <f>_xll.qlIndexFixing($Z$5,AV43,,Trigger)</f>
        <v>3.9827511881610438E-4</v>
      </c>
      <c r="AZ43" s="66">
        <f>_xll.qlIndexFixing($BB$1,AW43,,Trigger)</f>
        <v>3.9924122888986631E-4</v>
      </c>
      <c r="BA43" s="191">
        <f t="shared" si="6"/>
        <v>-9.6611007376193117E-3</v>
      </c>
    </row>
    <row r="44" spans="1:53" s="11" customFormat="1" ht="11.25" customHeight="1" x14ac:dyDescent="0.2">
      <c r="A44" s="105" t="s">
        <v>115</v>
      </c>
      <c r="B44" s="93">
        <v>22</v>
      </c>
      <c r="C44" s="230" t="str">
        <f t="shared" si="13"/>
        <v>X28</v>
      </c>
      <c r="D44" s="218" t="s">
        <v>212</v>
      </c>
      <c r="E44" s="105" t="str">
        <f t="shared" si="14"/>
        <v>Euribor6M</v>
      </c>
      <c r="F44" s="225" t="s">
        <v>30</v>
      </c>
      <c r="G44" s="231" t="str">
        <f t="shared" si="15"/>
        <v>EUR6MFRA22X28F=</v>
      </c>
      <c r="H44" s="232" t="str">
        <f>IFERROR(_xll.qlFraRateHelper(,G44,B44&amp;"M",E44,Permanent,Trigger,ObjectOverwrite),"--")</f>
        <v>--</v>
      </c>
      <c r="I44" s="105" t="b">
        <v>0</v>
      </c>
      <c r="K44" s="236" t="str">
        <f t="shared" ref="K44" si="16">A46</f>
        <v>FRA</v>
      </c>
      <c r="L44" s="236" t="str">
        <f t="shared" ref="L44" si="17">B46&amp;C46</f>
        <v>24X30</v>
      </c>
      <c r="M44" s="233" t="str">
        <f t="shared" si="12"/>
        <v>--</v>
      </c>
      <c r="N44" s="233" t="b">
        <f t="shared" si="9"/>
        <v>0</v>
      </c>
      <c r="O44" s="237">
        <v>1</v>
      </c>
      <c r="P44" s="237">
        <v>1</v>
      </c>
      <c r="Q44" s="105" t="str">
        <v>obj_009d8#0000</v>
      </c>
      <c r="R44" s="105" t="str">
        <f>_xll.qlRateHelperQuoteName(Q44)</f>
        <v>EUR6MSW16Y=</v>
      </c>
      <c r="S44" s="66">
        <f>_xll.qlRateHelperQuoteValue(Q44)</f>
        <v>1.424258397E-2</v>
      </c>
      <c r="T44" s="232"/>
      <c r="U44" s="29">
        <f>_xll.qlRateHelperEarliestDate(Q44)</f>
        <v>42248</v>
      </c>
      <c r="V44" s="29">
        <f>_xll.qlRateHelperLatestDate(Q44)</f>
        <v>48092</v>
      </c>
      <c r="W44" s="105"/>
      <c r="AA44" s="70"/>
      <c r="AU44" s="28" t="s">
        <v>99</v>
      </c>
      <c r="AV44" s="29">
        <f>_xll.qlInterestRateIndexFixingDate(IborIndex&amp;Tenor,AW44,Trigger)</f>
        <v>42304</v>
      </c>
      <c r="AW44" s="29">
        <f>_xll.qlCalendarAdvance(Calendar,AW43,AU44,"f",,Trigger)</f>
        <v>42306</v>
      </c>
      <c r="AX44" s="29">
        <f>_xll.qlInterestRateIndexMaturity(IborIndex&amp;Tenor,AW44,Trigger)</f>
        <v>42489</v>
      </c>
      <c r="AY44" s="66">
        <f>_xll.qlIndexFixing($Z$5,AV44,,Trigger)</f>
        <v>3.9868057101993728E-4</v>
      </c>
      <c r="AZ44" s="66">
        <f>_xll.qlIndexFixing($BB$1,AW44,,Trigger)</f>
        <v>4.0000000004258851E-4</v>
      </c>
      <c r="BA44" s="191">
        <f t="shared" si="6"/>
        <v>-1.319429022651232E-2</v>
      </c>
    </row>
    <row r="45" spans="1:53" s="11" customFormat="1" ht="11.25" customHeight="1" x14ac:dyDescent="0.2">
      <c r="A45" s="105" t="s">
        <v>115</v>
      </c>
      <c r="B45" s="93">
        <v>23</v>
      </c>
      <c r="C45" s="230" t="str">
        <f t="shared" si="13"/>
        <v>X29</v>
      </c>
      <c r="D45" s="218" t="s">
        <v>212</v>
      </c>
      <c r="E45" s="105" t="str">
        <f t="shared" si="14"/>
        <v>Euribor6M</v>
      </c>
      <c r="F45" s="225" t="s">
        <v>30</v>
      </c>
      <c r="G45" s="231" t="str">
        <f t="shared" si="15"/>
        <v>EUR6MFRA23X29F=</v>
      </c>
      <c r="H45" s="232" t="str">
        <f>IFERROR(_xll.qlFraRateHelper(,G45,B45&amp;"M",E45,Permanent,Trigger,ObjectOverwrite),"--")</f>
        <v>--</v>
      </c>
      <c r="I45" s="105" t="b">
        <v>0</v>
      </c>
      <c r="K45" s="231" t="str">
        <f>A50</f>
        <v>SW</v>
      </c>
      <c r="L45" s="231" t="str">
        <f t="shared" ref="L45:L100" si="18">B50</f>
        <v>1Y</v>
      </c>
      <c r="M45" s="105" t="str">
        <f>H50</f>
        <v>--</v>
      </c>
      <c r="N45" s="105" t="b">
        <f t="shared" ref="N45:N100" si="19">I50</f>
        <v>0</v>
      </c>
      <c r="O45" s="232">
        <v>1</v>
      </c>
      <c r="P45" s="232">
        <v>1</v>
      </c>
      <c r="Q45" s="105" t="str">
        <v>obj_009d4#0000</v>
      </c>
      <c r="R45" s="105" t="str">
        <f>_xll.qlRateHelperQuoteName(Q45)</f>
        <v>EUR6MSW17Y=</v>
      </c>
      <c r="S45" s="66">
        <f>_xll.qlRateHelperQuoteValue(Q45)</f>
        <v>1.4578852069999999E-2</v>
      </c>
      <c r="T45" s="232"/>
      <c r="U45" s="29">
        <f>_xll.qlRateHelperEarliestDate(Q45)</f>
        <v>42248</v>
      </c>
      <c r="V45" s="29">
        <f>_xll.qlRateHelperLatestDate(Q45)</f>
        <v>48458</v>
      </c>
      <c r="W45" s="105"/>
      <c r="AA45" s="70"/>
      <c r="AU45" s="28" t="s">
        <v>99</v>
      </c>
      <c r="AV45" s="29">
        <f>_xll.qlInterestRateIndexFixingDate(IborIndex&amp;Tenor,AW45,Trigger)</f>
        <v>42305</v>
      </c>
      <c r="AW45" s="29">
        <f>_xll.qlCalendarAdvance(Calendar,AW44,AU45,"f",,Trigger)</f>
        <v>42307</v>
      </c>
      <c r="AX45" s="29">
        <f>_xll.qlInterestRateIndexMaturity(IborIndex&amp;Tenor,AW45,Trigger)</f>
        <v>42489</v>
      </c>
      <c r="AY45" s="66">
        <f>_xll.qlIndexFixing($Z$5,AV45,,Trigger)</f>
        <v>3.9871476017948131E-4</v>
      </c>
      <c r="AZ45" s="66">
        <f>_xll.qlIndexFixing($BB$1,AW45,,Trigger)</f>
        <v>4.0028787025333439E-4</v>
      </c>
      <c r="BA45" s="191">
        <f t="shared" si="6"/>
        <v>-1.5731100738530748E-2</v>
      </c>
    </row>
    <row r="46" spans="1:53" s="11" customFormat="1" ht="11.25" customHeight="1" x14ac:dyDescent="0.2">
      <c r="A46" s="233" t="s">
        <v>115</v>
      </c>
      <c r="B46" s="94">
        <v>24</v>
      </c>
      <c r="C46" s="234" t="str">
        <f t="shared" si="13"/>
        <v>X30</v>
      </c>
      <c r="D46" s="219" t="s">
        <v>212</v>
      </c>
      <c r="E46" s="233" t="str">
        <f t="shared" si="14"/>
        <v>Euribor6M</v>
      </c>
      <c r="F46" s="235" t="s">
        <v>30</v>
      </c>
      <c r="G46" s="236" t="str">
        <f t="shared" si="15"/>
        <v>EUR6MFRA24X30F=</v>
      </c>
      <c r="H46" s="237" t="str">
        <f>IFERROR(_xll.qlFraRateHelper(,G46,B46&amp;"M",E46,Permanent,Trigger,ObjectOverwrite),"--")</f>
        <v>--</v>
      </c>
      <c r="I46" s="233" t="b">
        <v>0</v>
      </c>
      <c r="K46" s="231" t="str">
        <f t="shared" ref="K46:K100" si="20">A51</f>
        <v>SW</v>
      </c>
      <c r="L46" s="231" t="str">
        <f t="shared" si="18"/>
        <v>13M</v>
      </c>
      <c r="M46" s="105" t="str">
        <f t="shared" ref="M46:M100" si="21">H51</f>
        <v>--</v>
      </c>
      <c r="N46" s="105" t="b">
        <f t="shared" si="19"/>
        <v>0</v>
      </c>
      <c r="O46" s="232">
        <v>1</v>
      </c>
      <c r="P46" s="232">
        <v>1</v>
      </c>
      <c r="Q46" s="105" t="str">
        <v>obj_009cc#0000</v>
      </c>
      <c r="R46" s="105" t="str">
        <f>_xll.qlRateHelperQuoteName(Q46)</f>
        <v>EUR6MSW18Y=</v>
      </c>
      <c r="S46" s="66">
        <f>_xll.qlRateHelperQuoteValue(Q46)</f>
        <v>1.484805623E-2</v>
      </c>
      <c r="T46" s="232"/>
      <c r="U46" s="29">
        <f>_xll.qlRateHelperEarliestDate(Q46)</f>
        <v>42248</v>
      </c>
      <c r="V46" s="29">
        <f>_xll.qlRateHelperLatestDate(Q46)</f>
        <v>48823</v>
      </c>
      <c r="W46" s="105"/>
      <c r="AA46" s="70"/>
      <c r="AU46" s="28" t="s">
        <v>99</v>
      </c>
      <c r="AV46" s="29">
        <f>_xll.qlInterestRateIndexFixingDate(IborIndex&amp;Tenor,AW46,Trigger)</f>
        <v>42306</v>
      </c>
      <c r="AW46" s="29">
        <f>_xll.qlCalendarAdvance(Calendar,AW45,AU46,"f",,Trigger)</f>
        <v>42310</v>
      </c>
      <c r="AX46" s="29">
        <f>_xll.qlInterestRateIndexMaturity(IborIndex&amp;Tenor,AW46,Trigger)</f>
        <v>42492</v>
      </c>
      <c r="AY46" s="66">
        <f>_xll.qlIndexFixing($Z$5,AV46,,Trigger)</f>
        <v>4.000000001431674E-4</v>
      </c>
      <c r="AZ46" s="66">
        <f>_xll.qlIndexFixing($BB$1,AW46,,Trigger)</f>
        <v>4.0059549788088177E-4</v>
      </c>
      <c r="BA46" s="191">
        <f t="shared" si="6"/>
        <v>-5.9549773771437001E-3</v>
      </c>
    </row>
    <row r="47" spans="1:53" s="11" customFormat="1" ht="11.25" customHeight="1" x14ac:dyDescent="0.2">
      <c r="H47" s="108"/>
      <c r="K47" s="231" t="str">
        <f t="shared" si="20"/>
        <v>SW</v>
      </c>
      <c r="L47" s="231" t="str">
        <f t="shared" si="18"/>
        <v>14M</v>
      </c>
      <c r="M47" s="105" t="str">
        <f t="shared" si="21"/>
        <v>--</v>
      </c>
      <c r="N47" s="105" t="b">
        <f t="shared" si="19"/>
        <v>0</v>
      </c>
      <c r="O47" s="232">
        <v>1</v>
      </c>
      <c r="P47" s="232">
        <v>1</v>
      </c>
      <c r="Q47" s="105" t="str">
        <v>obj_009e3#0000</v>
      </c>
      <c r="R47" s="105" t="str">
        <f>_xll.qlRateHelperQuoteName(Q47)</f>
        <v>EUR6MSW19Y=</v>
      </c>
      <c r="S47" s="66">
        <f>_xll.qlRateHelperQuoteValue(Q47)</f>
        <v>1.505953222E-2</v>
      </c>
      <c r="T47" s="232"/>
      <c r="U47" s="29">
        <f>_xll.qlRateHelperEarliestDate(Q47)</f>
        <v>42248</v>
      </c>
      <c r="V47" s="29">
        <f>_xll.qlRateHelperLatestDate(Q47)</f>
        <v>49188</v>
      </c>
      <c r="W47" s="105"/>
      <c r="AA47" s="70"/>
      <c r="AU47" s="28" t="s">
        <v>99</v>
      </c>
      <c r="AV47" s="29">
        <f>_xll.qlInterestRateIndexFixingDate(IborIndex&amp;Tenor,AW47,Trigger)</f>
        <v>42307</v>
      </c>
      <c r="AW47" s="29">
        <f>_xll.qlCalendarAdvance(Calendar,AW46,AU47,"f",,Trigger)</f>
        <v>42311</v>
      </c>
      <c r="AX47" s="29">
        <f>_xll.qlInterestRateIndexMaturity(IborIndex&amp;Tenor,AW47,Trigger)</f>
        <v>42493</v>
      </c>
      <c r="AY47" s="66">
        <f>_xll.qlIndexFixing($Z$5,AV47,,Trigger)</f>
        <v>4.004534728425584E-4</v>
      </c>
      <c r="AZ47" s="66">
        <f>_xll.qlIndexFixing($BB$1,AW47,,Trigger)</f>
        <v>4.0092369715127987E-4</v>
      </c>
      <c r="BA47" s="191">
        <f t="shared" si="6"/>
        <v>-4.7022430872147285E-3</v>
      </c>
    </row>
    <row r="48" spans="1:53" s="11" customFormat="1" ht="11.25" customHeight="1" x14ac:dyDescent="0.2">
      <c r="A48" s="19"/>
      <c r="B48" s="19"/>
      <c r="C48" s="19"/>
      <c r="D48" s="19"/>
      <c r="E48" s="19"/>
      <c r="F48" s="17"/>
      <c r="G48" s="4" t="s">
        <v>3</v>
      </c>
      <c r="H48" s="246" t="str">
        <f>_xll.qlEuribor(,Tenor,,Permanent,Trigger,ObjectOverwrite)</f>
        <v>obj_00841#0001</v>
      </c>
      <c r="K48" s="231" t="str">
        <f t="shared" si="20"/>
        <v>SW</v>
      </c>
      <c r="L48" s="231" t="str">
        <f t="shared" si="18"/>
        <v>15M</v>
      </c>
      <c r="M48" s="105" t="str">
        <f t="shared" si="21"/>
        <v>--</v>
      </c>
      <c r="N48" s="105" t="b">
        <f t="shared" si="19"/>
        <v>0</v>
      </c>
      <c r="O48" s="232">
        <v>1</v>
      </c>
      <c r="P48" s="232">
        <v>1</v>
      </c>
      <c r="Q48" s="105" t="str">
        <v>obj_009ed#0000</v>
      </c>
      <c r="R48" s="105" t="str">
        <f>_xll.qlRateHelperQuoteName(Q48)</f>
        <v>EUR6MSW20Y=</v>
      </c>
      <c r="S48" s="66">
        <f>_xll.qlRateHelperQuoteValue(Q48)</f>
        <v>1.5220000000000001E-2</v>
      </c>
      <c r="T48" s="232"/>
      <c r="U48" s="29">
        <f>_xll.qlRateHelperEarliestDate(Q48)</f>
        <v>42248</v>
      </c>
      <c r="V48" s="29">
        <f>_xll.qlRateHelperLatestDate(Q48)</f>
        <v>49555</v>
      </c>
      <c r="W48" s="105"/>
      <c r="AA48" s="70"/>
      <c r="AU48" s="28" t="s">
        <v>99</v>
      </c>
      <c r="AV48" s="29">
        <f>_xll.qlInterestRateIndexFixingDate(IborIndex&amp;Tenor,AW48,Trigger)</f>
        <v>42310</v>
      </c>
      <c r="AW48" s="29">
        <f>_xll.qlCalendarAdvance(Calendar,AW47,AU48,"f",,Trigger)</f>
        <v>42312</v>
      </c>
      <c r="AX48" s="29">
        <f>_xll.qlInterestRateIndexMaturity(IborIndex&amp;Tenor,AW48,Trigger)</f>
        <v>42494</v>
      </c>
      <c r="AY48" s="66">
        <f>_xll.qlIndexFixing($Z$5,AV48,,Trigger)</f>
        <v>4.009254460296846E-4</v>
      </c>
      <c r="AZ48" s="66">
        <f>_xll.qlIndexFixing($BB$1,AW48,,Trigger)</f>
        <v>4.0127328229277396E-4</v>
      </c>
      <c r="BA48" s="191">
        <f t="shared" si="6"/>
        <v>-3.478362630893639E-3</v>
      </c>
    </row>
    <row r="49" spans="1:53" s="11" customFormat="1" ht="11.25" customHeight="1" x14ac:dyDescent="0.2">
      <c r="A49" s="4" t="s">
        <v>7</v>
      </c>
      <c r="B49" s="4" t="s">
        <v>33</v>
      </c>
      <c r="C49" s="4" t="s">
        <v>4</v>
      </c>
      <c r="D49" s="4" t="s">
        <v>217</v>
      </c>
      <c r="E49" s="4" t="s">
        <v>5</v>
      </c>
      <c r="F49" s="4" t="s">
        <v>126</v>
      </c>
      <c r="G49" s="4" t="s">
        <v>106</v>
      </c>
      <c r="H49" s="4" t="s">
        <v>28</v>
      </c>
      <c r="I49" s="4" t="s">
        <v>29</v>
      </c>
      <c r="K49" s="231" t="str">
        <f t="shared" si="20"/>
        <v>SW</v>
      </c>
      <c r="L49" s="231" t="str">
        <f t="shared" si="18"/>
        <v>16M</v>
      </c>
      <c r="M49" s="105" t="str">
        <f t="shared" si="21"/>
        <v>--</v>
      </c>
      <c r="N49" s="105" t="b">
        <f t="shared" si="19"/>
        <v>0</v>
      </c>
      <c r="O49" s="232">
        <v>1</v>
      </c>
      <c r="P49" s="232">
        <v>1</v>
      </c>
      <c r="Q49" s="105" t="str">
        <v>obj_009ce#0000</v>
      </c>
      <c r="R49" s="105" t="str">
        <f>_xll.qlRateHelperQuoteName(Q49)</f>
        <v>EUR6MSW21Y=</v>
      </c>
      <c r="S49" s="66">
        <f>_xll.qlRateHelperQuoteValue(Q49)</f>
        <v>1.5335558060000001E-2</v>
      </c>
      <c r="T49" s="232"/>
      <c r="U49" s="29">
        <f>_xll.qlRateHelperEarliestDate(Q49)</f>
        <v>42248</v>
      </c>
      <c r="V49" s="29">
        <f>_xll.qlRateHelperLatestDate(Q49)</f>
        <v>49919</v>
      </c>
      <c r="W49" s="105"/>
      <c r="AA49" s="70"/>
      <c r="AU49" s="28" t="s">
        <v>99</v>
      </c>
      <c r="AV49" s="29">
        <f>_xll.qlInterestRateIndexFixingDate(IborIndex&amp;Tenor,AW49,Trigger)</f>
        <v>42311</v>
      </c>
      <c r="AW49" s="29">
        <f>_xll.qlCalendarAdvance(Calendar,AW48,AU49,"f",,Trigger)</f>
        <v>42313</v>
      </c>
      <c r="AX49" s="29">
        <f>_xll.qlInterestRateIndexMaturity(IborIndex&amp;Tenor,AW49,Trigger)</f>
        <v>42495</v>
      </c>
      <c r="AY49" s="66">
        <f>_xll.qlIndexFixing($Z$5,AV49,,Trigger)</f>
        <v>4.0141577720666433E-4</v>
      </c>
      <c r="AZ49" s="66">
        <f>_xll.qlIndexFixing($BB$1,AW49,,Trigger)</f>
        <v>4.0245849524165716E-4</v>
      </c>
      <c r="BA49" s="191">
        <f t="shared" si="6"/>
        <v>-1.042718034992827E-2</v>
      </c>
    </row>
    <row r="50" spans="1:53" s="11" customFormat="1" ht="11.25" customHeight="1" x14ac:dyDescent="0.2">
      <c r="A50" s="97" t="s">
        <v>122</v>
      </c>
      <c r="B50" s="88" t="s">
        <v>31</v>
      </c>
      <c r="C50" s="98" t="s">
        <v>216</v>
      </c>
      <c r="D50" s="98" t="s">
        <v>212</v>
      </c>
      <c r="E50" s="98" t="s">
        <v>214</v>
      </c>
      <c r="F50" s="98" t="s">
        <v>213</v>
      </c>
      <c r="G50" s="217" t="str">
        <f t="shared" ref="G50:G81" si="22">UPPER(Currency)&amp;Tenor&amp;A50&amp;B50&amp;"="</f>
        <v>EUR6MSW1Y=</v>
      </c>
      <c r="H50" s="98" t="str">
        <f>IFERROR(_xll.qlSwapRateHelper2(,G50,2,B50,Calendar,E50,D50,F50,$H$48,0,C50,,Permanent,Trigger,ObjectOverwrite),"--")</f>
        <v>--</v>
      </c>
      <c r="I50" s="87" t="b">
        <v>0</v>
      </c>
      <c r="K50" s="231" t="str">
        <f t="shared" si="20"/>
        <v>SW</v>
      </c>
      <c r="L50" s="231" t="str">
        <f t="shared" si="18"/>
        <v>17M</v>
      </c>
      <c r="M50" s="105" t="str">
        <f t="shared" si="21"/>
        <v>--</v>
      </c>
      <c r="N50" s="105" t="b">
        <f t="shared" si="19"/>
        <v>0</v>
      </c>
      <c r="O50" s="232">
        <v>1</v>
      </c>
      <c r="P50" s="232">
        <v>1</v>
      </c>
      <c r="Q50" s="105" t="str">
        <v>obj_009d6#0000</v>
      </c>
      <c r="R50" s="105" t="str">
        <f>_xll.qlRateHelperQuoteName(Q50)</f>
        <v>EUR6MSW22Y=</v>
      </c>
      <c r="S50" s="66">
        <f>_xll.qlRateHelperQuoteValue(Q50)</f>
        <v>1.5412733850000001E-2</v>
      </c>
      <c r="T50" s="232"/>
      <c r="U50" s="29">
        <f>_xll.qlRateHelperEarliestDate(Q50)</f>
        <v>42248</v>
      </c>
      <c r="V50" s="29">
        <f>_xll.qlRateHelperLatestDate(Q50)</f>
        <v>50284</v>
      </c>
      <c r="W50" s="105"/>
      <c r="AA50" s="70"/>
      <c r="AU50" s="28" t="s">
        <v>99</v>
      </c>
      <c r="AV50" s="29">
        <f>_xll.qlInterestRateIndexFixingDate(IborIndex&amp;Tenor,AW50,Trigger)</f>
        <v>42312</v>
      </c>
      <c r="AW50" s="29">
        <f>_xll.qlCalendarAdvance(Calendar,AW49,AU50,"f",,Trigger)</f>
        <v>42314</v>
      </c>
      <c r="AX50" s="29">
        <f>_xll.qlInterestRateIndexMaturity(IborIndex&amp;Tenor,AW50,Trigger)</f>
        <v>42496</v>
      </c>
      <c r="AY50" s="66">
        <f>_xll.qlIndexFixing($Z$5,AV50,,Trigger)</f>
        <v>4.0192429070917934E-4</v>
      </c>
      <c r="AZ50" s="66">
        <f>_xll.qlIndexFixing($BB$1,AW50,,Trigger)</f>
        <v>4.0290176617326594E-4</v>
      </c>
      <c r="BA50" s="191">
        <f t="shared" si="6"/>
        <v>-9.7747546408660096E-3</v>
      </c>
    </row>
    <row r="51" spans="1:53" s="11" customFormat="1" ht="11.25" customHeight="1" x14ac:dyDescent="0.2">
      <c r="A51" s="99" t="s">
        <v>122</v>
      </c>
      <c r="B51" s="89" t="s">
        <v>77</v>
      </c>
      <c r="C51" s="100" t="s">
        <v>216</v>
      </c>
      <c r="D51" s="100" t="s">
        <v>212</v>
      </c>
      <c r="E51" s="100" t="s">
        <v>214</v>
      </c>
      <c r="F51" s="100" t="s">
        <v>213</v>
      </c>
      <c r="G51" s="218" t="str">
        <f t="shared" si="22"/>
        <v>EUR6MSW13M=</v>
      </c>
      <c r="H51" s="100" t="str">
        <f>IFERROR(_xll.qlSwapRateHelper2(,G51,2,B51,Calendar,E51,D51,F51,$H$48,0,C51,,Permanent,Trigger,ObjectOverwrite),"--")</f>
        <v>--</v>
      </c>
      <c r="I51" s="101" t="b">
        <v>0</v>
      </c>
      <c r="K51" s="231" t="str">
        <f t="shared" si="20"/>
        <v>SW</v>
      </c>
      <c r="L51" s="231" t="str">
        <f t="shared" si="18"/>
        <v>18M</v>
      </c>
      <c r="M51" s="105" t="str">
        <f t="shared" si="21"/>
        <v>--</v>
      </c>
      <c r="N51" s="105" t="b">
        <f t="shared" si="19"/>
        <v>0</v>
      </c>
      <c r="O51" s="232">
        <v>1</v>
      </c>
      <c r="P51" s="232">
        <v>1</v>
      </c>
      <c r="Q51" s="105" t="str">
        <v>obj_009cf#0000</v>
      </c>
      <c r="R51" s="105" t="str">
        <f>_xll.qlRateHelperQuoteName(Q51)</f>
        <v>EUR6MSW23Y=</v>
      </c>
      <c r="S51" s="66">
        <f>_xll.qlRateHelperQuoteValue(Q51)</f>
        <v>1.5461628569999998E-2</v>
      </c>
      <c r="T51" s="232"/>
      <c r="U51" s="29">
        <f>_xll.qlRateHelperEarliestDate(Q51)</f>
        <v>42248</v>
      </c>
      <c r="V51" s="29">
        <f>_xll.qlRateHelperLatestDate(Q51)</f>
        <v>50649</v>
      </c>
      <c r="W51" s="105"/>
      <c r="AA51" s="70"/>
      <c r="AU51" s="28" t="s">
        <v>99</v>
      </c>
      <c r="AV51" s="29">
        <f>_xll.qlInterestRateIndexFixingDate(IborIndex&amp;Tenor,AW51,Trigger)</f>
        <v>42313</v>
      </c>
      <c r="AW51" s="29">
        <f>_xll.qlCalendarAdvance(Calendar,AW50,AU51,"f",,Trigger)</f>
        <v>42317</v>
      </c>
      <c r="AX51" s="29">
        <f>_xll.qlInterestRateIndexMaturity(IborIndex&amp;Tenor,AW51,Trigger)</f>
        <v>42499</v>
      </c>
      <c r="AY51" s="66">
        <f>_xll.qlIndexFixing($Z$5,AV51,,Trigger)</f>
        <v>4.0355667104469812E-4</v>
      </c>
      <c r="AZ51" s="66">
        <f>_xll.qlIndexFixing($BB$1,AW51,,Trigger)</f>
        <v>4.0337049413652229E-4</v>
      </c>
      <c r="BA51" s="191">
        <f t="shared" si="6"/>
        <v>1.8617690817582678E-3</v>
      </c>
    </row>
    <row r="52" spans="1:53" s="11" customFormat="1" ht="11.25" customHeight="1" x14ac:dyDescent="0.2">
      <c r="A52" s="99" t="s">
        <v>122</v>
      </c>
      <c r="B52" s="89" t="s">
        <v>78</v>
      </c>
      <c r="C52" s="100" t="s">
        <v>216</v>
      </c>
      <c r="D52" s="100" t="s">
        <v>212</v>
      </c>
      <c r="E52" s="100" t="s">
        <v>214</v>
      </c>
      <c r="F52" s="100" t="s">
        <v>213</v>
      </c>
      <c r="G52" s="218" t="str">
        <f t="shared" si="22"/>
        <v>EUR6MSW14M=</v>
      </c>
      <c r="H52" s="100" t="str">
        <f>IFERROR(_xll.qlSwapRateHelper2(,G52,2,B52,Calendar,E52,D52,F52,$H$48,0,C52,,Permanent,Trigger,ObjectOverwrite),"--")</f>
        <v>--</v>
      </c>
      <c r="I52" s="101" t="b">
        <v>0</v>
      </c>
      <c r="K52" s="231" t="str">
        <f t="shared" si="20"/>
        <v>SW</v>
      </c>
      <c r="L52" s="231" t="str">
        <f t="shared" si="18"/>
        <v>19M</v>
      </c>
      <c r="M52" s="105" t="str">
        <f t="shared" si="21"/>
        <v>--</v>
      </c>
      <c r="N52" s="105" t="b">
        <f t="shared" si="19"/>
        <v>0</v>
      </c>
      <c r="O52" s="232">
        <v>1</v>
      </c>
      <c r="P52" s="232">
        <v>1</v>
      </c>
      <c r="Q52" s="105" t="str">
        <v>obj_009de#0000</v>
      </c>
      <c r="R52" s="105" t="str">
        <f>_xll.qlRateHelperQuoteName(Q52)</f>
        <v>EUR6MSW24Y=</v>
      </c>
      <c r="S52" s="66">
        <f>_xll.qlRateHelperQuoteValue(Q52)</f>
        <v>1.5490768070000001E-2</v>
      </c>
      <c r="T52" s="232"/>
      <c r="U52" s="29">
        <f>_xll.qlRateHelperEarliestDate(Q52)</f>
        <v>42248</v>
      </c>
      <c r="V52" s="29">
        <f>_xll.qlRateHelperLatestDate(Q52)</f>
        <v>51014</v>
      </c>
      <c r="W52" s="105"/>
      <c r="AA52" s="70"/>
      <c r="AU52" s="28" t="s">
        <v>99</v>
      </c>
      <c r="AV52" s="29">
        <f>_xll.qlInterestRateIndexFixingDate(IborIndex&amp;Tenor,AW52,Trigger)</f>
        <v>42314</v>
      </c>
      <c r="AW52" s="29">
        <f>_xll.qlCalendarAdvance(Calendar,AW51,AU52,"f",,Trigger)</f>
        <v>42318</v>
      </c>
      <c r="AX52" s="29">
        <f>_xll.qlInterestRateIndexMaturity(IborIndex&amp;Tenor,AW52,Trigger)</f>
        <v>42500</v>
      </c>
      <c r="AY52" s="66">
        <f>_xll.qlIndexFixing($Z$5,AV52,,Trigger)</f>
        <v>4.0413549389412912E-4</v>
      </c>
      <c r="AZ52" s="66">
        <f>_xll.qlIndexFixing($BB$1,AW52,,Trigger)</f>
        <v>4.0386549336801636E-4</v>
      </c>
      <c r="BA52" s="191">
        <f t="shared" si="6"/>
        <v>2.700005261127591E-3</v>
      </c>
    </row>
    <row r="53" spans="1:53" s="11" customFormat="1" ht="11.25" customHeight="1" x14ac:dyDescent="0.2">
      <c r="A53" s="99" t="s">
        <v>122</v>
      </c>
      <c r="B53" s="89" t="s">
        <v>79</v>
      </c>
      <c r="C53" s="100" t="s">
        <v>216</v>
      </c>
      <c r="D53" s="100" t="s">
        <v>212</v>
      </c>
      <c r="E53" s="100" t="s">
        <v>214</v>
      </c>
      <c r="F53" s="100" t="s">
        <v>213</v>
      </c>
      <c r="G53" s="218" t="str">
        <f t="shared" si="22"/>
        <v>EUR6MSW15M=</v>
      </c>
      <c r="H53" s="100" t="str">
        <f>IFERROR(_xll.qlSwapRateHelper2(,G53,2,B53,Calendar,E53,D53,F53,$H$48,0,C53,,Permanent,Trigger,ObjectOverwrite),"--")</f>
        <v>--</v>
      </c>
      <c r="I53" s="101" t="b">
        <v>0</v>
      </c>
      <c r="K53" s="231" t="str">
        <f t="shared" si="20"/>
        <v>SW</v>
      </c>
      <c r="L53" s="231" t="str">
        <f t="shared" si="18"/>
        <v>20M</v>
      </c>
      <c r="M53" s="105" t="str">
        <f t="shared" si="21"/>
        <v>--</v>
      </c>
      <c r="N53" s="105" t="b">
        <f t="shared" si="19"/>
        <v>0</v>
      </c>
      <c r="O53" s="232">
        <v>1</v>
      </c>
      <c r="P53" s="232">
        <v>1</v>
      </c>
      <c r="Q53" s="105" t="str">
        <v>obj_009c9#0000</v>
      </c>
      <c r="R53" s="105" t="str">
        <f>_xll.qlRateHelperQuoteName(Q53)</f>
        <v>EUR6MSW25Y=</v>
      </c>
      <c r="S53" s="66">
        <f>_xll.qlRateHelperQuoteValue(Q53)</f>
        <v>1.5509999999999999E-2</v>
      </c>
      <c r="T53" s="232"/>
      <c r="U53" s="29">
        <f>_xll.qlRateHelperEarliestDate(Q53)</f>
        <v>42248</v>
      </c>
      <c r="V53" s="29">
        <f>_xll.qlRateHelperLatestDate(Q53)</f>
        <v>51382</v>
      </c>
      <c r="W53" s="105"/>
      <c r="AA53" s="70"/>
      <c r="AU53" s="28" t="s">
        <v>99</v>
      </c>
      <c r="AV53" s="29">
        <f>_xll.qlInterestRateIndexFixingDate(IborIndex&amp;Tenor,AW53,Trigger)</f>
        <v>42317</v>
      </c>
      <c r="AW53" s="29">
        <f>_xll.qlCalendarAdvance(Calendar,AW52,AU53,"f",,Trigger)</f>
        <v>42319</v>
      </c>
      <c r="AX53" s="29">
        <f>_xll.qlInterestRateIndexMaturity(IborIndex&amp;Tenor,AW53,Trigger)</f>
        <v>42501</v>
      </c>
      <c r="AY53" s="66">
        <f>_xll.qlIndexFixing($Z$5,AV53,,Trigger)</f>
        <v>4.0473112326237413E-4</v>
      </c>
      <c r="AZ53" s="66">
        <f>_xll.qlIndexFixing($BB$1,AW53,,Trigger)</f>
        <v>4.0438757810741294E-4</v>
      </c>
      <c r="BA53" s="191">
        <f t="shared" si="6"/>
        <v>3.435451549611921E-3</v>
      </c>
    </row>
    <row r="54" spans="1:53" s="11" customFormat="1" ht="11.25" customHeight="1" x14ac:dyDescent="0.2">
      <c r="A54" s="99" t="s">
        <v>122</v>
      </c>
      <c r="B54" s="89" t="s">
        <v>80</v>
      </c>
      <c r="C54" s="100" t="s">
        <v>216</v>
      </c>
      <c r="D54" s="100" t="s">
        <v>212</v>
      </c>
      <c r="E54" s="100" t="s">
        <v>214</v>
      </c>
      <c r="F54" s="100" t="s">
        <v>213</v>
      </c>
      <c r="G54" s="218" t="str">
        <f t="shared" si="22"/>
        <v>EUR6MSW16M=</v>
      </c>
      <c r="H54" s="100" t="str">
        <f>IFERROR(_xll.qlSwapRateHelper2(,G54,2,B54,Calendar,E54,D54,F54,$H$48,0,C54,,Permanent,Trigger,ObjectOverwrite),"--")</f>
        <v>--</v>
      </c>
      <c r="I54" s="101" t="b">
        <v>0</v>
      </c>
      <c r="K54" s="231" t="str">
        <f t="shared" si="20"/>
        <v>SW</v>
      </c>
      <c r="L54" s="231" t="str">
        <f t="shared" si="18"/>
        <v>21M</v>
      </c>
      <c r="M54" s="105" t="str">
        <f t="shared" si="21"/>
        <v>--</v>
      </c>
      <c r="N54" s="105" t="b">
        <f t="shared" si="19"/>
        <v>0</v>
      </c>
      <c r="O54" s="232">
        <v>1</v>
      </c>
      <c r="P54" s="232">
        <v>1</v>
      </c>
      <c r="Q54" s="105" t="str">
        <v>obj_009f3#0000</v>
      </c>
      <c r="R54" s="105" t="str">
        <f>_xll.qlRateHelperQuoteName(Q54)</f>
        <v>EUR6MSW26Y=</v>
      </c>
      <c r="S54" s="66">
        <f>_xll.qlRateHelperQuoteValue(Q54)</f>
        <v>1.5523890360000001E-2</v>
      </c>
      <c r="T54" s="232"/>
      <c r="U54" s="29">
        <f>_xll.qlRateHelperEarliestDate(Q54)</f>
        <v>42248</v>
      </c>
      <c r="V54" s="29">
        <f>_xll.qlRateHelperLatestDate(Q54)</f>
        <v>51746</v>
      </c>
      <c r="W54" s="105"/>
      <c r="AA54" s="70"/>
      <c r="AU54" s="28" t="s">
        <v>99</v>
      </c>
      <c r="AV54" s="29">
        <f>_xll.qlInterestRateIndexFixingDate(IborIndex&amp;Tenor,AW54,Trigger)</f>
        <v>42318</v>
      </c>
      <c r="AW54" s="29">
        <f>_xll.qlCalendarAdvance(Calendar,AW53,AU54,"f",,Trigger)</f>
        <v>42320</v>
      </c>
      <c r="AX54" s="29">
        <f>_xll.qlInterestRateIndexMaturity(IborIndex&amp;Tenor,AW54,Trigger)</f>
        <v>42502</v>
      </c>
      <c r="AY54" s="66">
        <f>_xll.qlIndexFixing($Z$5,AV54,,Trigger)</f>
        <v>4.0534318448869115E-4</v>
      </c>
      <c r="AZ54" s="66">
        <f>_xll.qlIndexFixing($BB$1,AW54,,Trigger)</f>
        <v>4.061244877845976E-4</v>
      </c>
      <c r="BA54" s="191">
        <f t="shared" si="6"/>
        <v>-7.8130329590644747E-3</v>
      </c>
    </row>
    <row r="55" spans="1:53" s="11" customFormat="1" ht="11.25" customHeight="1" x14ac:dyDescent="0.2">
      <c r="A55" s="99" t="s">
        <v>122</v>
      </c>
      <c r="B55" s="89" t="s">
        <v>81</v>
      </c>
      <c r="C55" s="100" t="s">
        <v>216</v>
      </c>
      <c r="D55" s="100" t="s">
        <v>212</v>
      </c>
      <c r="E55" s="100" t="s">
        <v>214</v>
      </c>
      <c r="F55" s="100" t="s">
        <v>213</v>
      </c>
      <c r="G55" s="218" t="str">
        <f t="shared" si="22"/>
        <v>EUR6MSW17M=</v>
      </c>
      <c r="H55" s="100" t="str">
        <f>IFERROR(_xll.qlSwapRateHelper2(,G55,2,B55,Calendar,E55,D55,F55,$H$48,0,C55,,Permanent,Trigger,ObjectOverwrite),"--")</f>
        <v>--</v>
      </c>
      <c r="I55" s="101" t="b">
        <v>0</v>
      </c>
      <c r="K55" s="231" t="str">
        <f t="shared" si="20"/>
        <v>SW</v>
      </c>
      <c r="L55" s="231" t="str">
        <f t="shared" si="18"/>
        <v>22M</v>
      </c>
      <c r="M55" s="105" t="str">
        <f t="shared" si="21"/>
        <v>--</v>
      </c>
      <c r="N55" s="105" t="b">
        <f t="shared" si="19"/>
        <v>0</v>
      </c>
      <c r="O55" s="232">
        <v>1</v>
      </c>
      <c r="P55" s="232">
        <v>1</v>
      </c>
      <c r="Q55" s="105" t="str">
        <v>obj_009e6#0000</v>
      </c>
      <c r="R55" s="105" t="str">
        <f>_xll.qlRateHelperQuoteName(Q55)</f>
        <v>EUR6MSW27Y=</v>
      </c>
      <c r="S55" s="66">
        <f>_xll.qlRateHelperQuoteValue(Q55)</f>
        <v>1.5536795940000001E-2</v>
      </c>
      <c r="T55" s="232"/>
      <c r="U55" s="29">
        <f>_xll.qlRateHelperEarliestDate(Q55)</f>
        <v>42248</v>
      </c>
      <c r="V55" s="29">
        <f>_xll.qlRateHelperLatestDate(Q55)</f>
        <v>52110</v>
      </c>
      <c r="W55" s="105"/>
      <c r="AA55" s="70"/>
      <c r="AU55" s="28" t="s">
        <v>99</v>
      </c>
      <c r="AV55" s="29">
        <f>_xll.qlInterestRateIndexFixingDate(IborIndex&amp;Tenor,AW55,Trigger)</f>
        <v>42319</v>
      </c>
      <c r="AW55" s="29">
        <f>_xll.qlCalendarAdvance(Calendar,AW54,AU55,"f",,Trigger)</f>
        <v>42321</v>
      </c>
      <c r="AX55" s="29">
        <f>_xll.qlInterestRateIndexMaturity(IborIndex&amp;Tenor,AW55,Trigger)</f>
        <v>42503</v>
      </c>
      <c r="AY55" s="66">
        <f>_xll.qlIndexFixing($Z$5,AV55,,Trigger)</f>
        <v>4.0597126974765838E-4</v>
      </c>
      <c r="AZ55" s="66">
        <f>_xll.qlIndexFixing($BB$1,AW55,,Trigger)</f>
        <v>4.0676305698079967E-4</v>
      </c>
      <c r="BA55" s="191">
        <f t="shared" si="6"/>
        <v>-7.9178723314129139E-3</v>
      </c>
    </row>
    <row r="56" spans="1:53" s="11" customFormat="1" ht="11.25" customHeight="1" x14ac:dyDescent="0.2">
      <c r="A56" s="99" t="s">
        <v>122</v>
      </c>
      <c r="B56" s="89" t="s">
        <v>82</v>
      </c>
      <c r="C56" s="100" t="s">
        <v>216</v>
      </c>
      <c r="D56" s="100" t="s">
        <v>212</v>
      </c>
      <c r="E56" s="100" t="s">
        <v>214</v>
      </c>
      <c r="F56" s="100" t="s">
        <v>213</v>
      </c>
      <c r="G56" s="218" t="str">
        <f t="shared" si="22"/>
        <v>EUR6MSW18M=</v>
      </c>
      <c r="H56" s="100" t="str">
        <f>IFERROR(_xll.qlSwapRateHelper2(,G56,2,B56,Calendar,E56,D56,F56,$H$48,0,C56,,Permanent,Trigger,ObjectOverwrite),"--")</f>
        <v>--</v>
      </c>
      <c r="I56" s="101" t="b">
        <v>0</v>
      </c>
      <c r="K56" s="231" t="str">
        <f t="shared" si="20"/>
        <v>SW</v>
      </c>
      <c r="L56" s="231" t="str">
        <f t="shared" si="18"/>
        <v>23M</v>
      </c>
      <c r="M56" s="105" t="str">
        <f t="shared" si="21"/>
        <v>--</v>
      </c>
      <c r="N56" s="105" t="b">
        <f t="shared" si="19"/>
        <v>0</v>
      </c>
      <c r="O56" s="232">
        <v>1</v>
      </c>
      <c r="P56" s="232">
        <v>1</v>
      </c>
      <c r="Q56" s="105" t="str">
        <v>obj_009ec#0000</v>
      </c>
      <c r="R56" s="105" t="str">
        <f>_xll.qlRateHelperQuoteName(Q56)</f>
        <v>EUR6MSW28Y=</v>
      </c>
      <c r="S56" s="66">
        <f>_xll.qlRateHelperQuoteValue(Q56)</f>
        <v>1.554966942E-2</v>
      </c>
      <c r="T56" s="232"/>
      <c r="U56" s="29">
        <f>_xll.qlRateHelperEarliestDate(Q56)</f>
        <v>42248</v>
      </c>
      <c r="V56" s="29">
        <f>_xll.qlRateHelperLatestDate(Q56)</f>
        <v>52475</v>
      </c>
      <c r="W56" s="105"/>
      <c r="AA56" s="70"/>
      <c r="AU56" s="28" t="s">
        <v>99</v>
      </c>
      <c r="AV56" s="29">
        <f>_xll.qlInterestRateIndexFixingDate(IborIndex&amp;Tenor,AW56,Trigger)</f>
        <v>42320</v>
      </c>
      <c r="AW56" s="29">
        <f>_xll.qlCalendarAdvance(Calendar,AW55,AU56,"f",,Trigger)</f>
        <v>42324</v>
      </c>
      <c r="AX56" s="29">
        <f>_xll.qlInterestRateIndexMaturity(IborIndex&amp;Tenor,AW56,Trigger)</f>
        <v>42506</v>
      </c>
      <c r="AY56" s="66">
        <f>_xll.qlIndexFixing($Z$5,AV56,,Trigger)</f>
        <v>4.0794709396881572E-4</v>
      </c>
      <c r="AZ56" s="66">
        <f>_xll.qlIndexFixing($BB$1,AW56,,Trigger)</f>
        <v>4.0743278291001947E-4</v>
      </c>
      <c r="BA56" s="191">
        <f t="shared" si="6"/>
        <v>5.1431105879624949E-3</v>
      </c>
    </row>
    <row r="57" spans="1:53" s="11" customFormat="1" ht="11.25" customHeight="1" x14ac:dyDescent="0.2">
      <c r="A57" s="99" t="s">
        <v>122</v>
      </c>
      <c r="B57" s="89" t="s">
        <v>83</v>
      </c>
      <c r="C57" s="100" t="s">
        <v>216</v>
      </c>
      <c r="D57" s="100" t="s">
        <v>212</v>
      </c>
      <c r="E57" s="100" t="s">
        <v>214</v>
      </c>
      <c r="F57" s="100" t="s">
        <v>213</v>
      </c>
      <c r="G57" s="218" t="str">
        <f t="shared" si="22"/>
        <v>EUR6MSW19M=</v>
      </c>
      <c r="H57" s="100" t="str">
        <f>IFERROR(_xll.qlSwapRateHelper2(,G57,2,B57,Calendar,E57,D57,F57,$H$48,0,C57,,Permanent,Trigger,ObjectOverwrite),"--")</f>
        <v>--</v>
      </c>
      <c r="I57" s="101" t="b">
        <v>0</v>
      </c>
      <c r="K57" s="231" t="str">
        <f t="shared" si="20"/>
        <v>SW</v>
      </c>
      <c r="L57" s="231" t="str">
        <f t="shared" si="18"/>
        <v>2Y</v>
      </c>
      <c r="M57" s="105" t="str">
        <f t="shared" si="21"/>
        <v>--</v>
      </c>
      <c r="N57" s="105" t="b">
        <f t="shared" si="19"/>
        <v>0</v>
      </c>
      <c r="O57" s="232">
        <v>1</v>
      </c>
      <c r="P57" s="232">
        <v>1</v>
      </c>
      <c r="Q57" s="105" t="str">
        <v>obj_009ea#0000</v>
      </c>
      <c r="R57" s="105" t="str">
        <f>_xll.qlRateHelperQuoteName(Q57)</f>
        <v>EUR6MSW29Y=</v>
      </c>
      <c r="S57" s="66">
        <f>_xll.qlRateHelperQuoteValue(Q57)</f>
        <v>1.556458522E-2</v>
      </c>
      <c r="T57" s="232"/>
      <c r="U57" s="29">
        <f>_xll.qlRateHelperEarliestDate(Q57)</f>
        <v>42248</v>
      </c>
      <c r="V57" s="29">
        <f>_xll.qlRateHelperLatestDate(Q57)</f>
        <v>52841</v>
      </c>
      <c r="W57" s="105"/>
      <c r="AA57" s="70"/>
      <c r="AU57" s="28" t="s">
        <v>99</v>
      </c>
      <c r="AV57" s="29">
        <f>_xll.qlInterestRateIndexFixingDate(IborIndex&amp;Tenor,AW57,Trigger)</f>
        <v>42321</v>
      </c>
      <c r="AW57" s="29">
        <f>_xll.qlCalendarAdvance(Calendar,AW56,AU57,"f",,Trigger)</f>
        <v>42325</v>
      </c>
      <c r="AX57" s="29">
        <f>_xll.qlInterestRateIndexMaturity(IborIndex&amp;Tenor,AW57,Trigger)</f>
        <v>42507</v>
      </c>
      <c r="AY57" s="66">
        <f>_xll.qlIndexFixing($Z$5,AV57,,Trigger)</f>
        <v>4.0863453377411579E-4</v>
      </c>
      <c r="AZ57" s="66">
        <f>_xll.qlIndexFixing($BB$1,AW57,,Trigger)</f>
        <v>4.0813447982334121E-4</v>
      </c>
      <c r="BA57" s="191">
        <f t="shared" si="6"/>
        <v>5.0005395077457829E-3</v>
      </c>
    </row>
    <row r="58" spans="1:53" s="11" customFormat="1" ht="11.25" customHeight="1" x14ac:dyDescent="0.2">
      <c r="A58" s="99" t="s">
        <v>122</v>
      </c>
      <c r="B58" s="89" t="s">
        <v>84</v>
      </c>
      <c r="C58" s="100" t="s">
        <v>216</v>
      </c>
      <c r="D58" s="100" t="s">
        <v>212</v>
      </c>
      <c r="E58" s="100" t="s">
        <v>214</v>
      </c>
      <c r="F58" s="100" t="s">
        <v>213</v>
      </c>
      <c r="G58" s="218" t="str">
        <f t="shared" si="22"/>
        <v>EUR6MSW20M=</v>
      </c>
      <c r="H58" s="100" t="str">
        <f>IFERROR(_xll.qlSwapRateHelper2(,G58,2,B58,Calendar,E58,D58,F58,$H$48,0,C58,,Permanent,Trigger,ObjectOverwrite),"--")</f>
        <v>--</v>
      </c>
      <c r="I58" s="101" t="b">
        <v>0</v>
      </c>
      <c r="K58" s="231" t="str">
        <f t="shared" si="20"/>
        <v>SW</v>
      </c>
      <c r="L58" s="231" t="str">
        <f t="shared" si="18"/>
        <v>2Y3M</v>
      </c>
      <c r="M58" s="105" t="str">
        <f t="shared" si="21"/>
        <v>--</v>
      </c>
      <c r="N58" s="105" t="b">
        <f t="shared" si="19"/>
        <v>0</v>
      </c>
      <c r="O58" s="232">
        <v>1</v>
      </c>
      <c r="P58" s="232">
        <v>1</v>
      </c>
      <c r="Q58" s="105" t="str">
        <v>obj_009d2#0000</v>
      </c>
      <c r="R58" s="105" t="str">
        <f>_xll.qlRateHelperQuoteName(Q58)</f>
        <v>EUR6MSW30Y=</v>
      </c>
      <c r="S58" s="66">
        <f>_xll.qlRateHelperQuoteValue(Q58)</f>
        <v>1.558E-2</v>
      </c>
      <c r="T58" s="232"/>
      <c r="U58" s="29">
        <f>_xll.qlRateHelperEarliestDate(Q58)</f>
        <v>42248</v>
      </c>
      <c r="V58" s="29">
        <f>_xll.qlRateHelperLatestDate(Q58)</f>
        <v>53206</v>
      </c>
      <c r="W58" s="105"/>
      <c r="AA58" s="70"/>
      <c r="AJ58" s="34" t="s">
        <v>175</v>
      </c>
      <c r="AU58" s="28" t="s">
        <v>99</v>
      </c>
      <c r="AV58" s="29">
        <f>_xll.qlInterestRateIndexFixingDate(IborIndex&amp;Tenor,AW58,Trigger)</f>
        <v>42324</v>
      </c>
      <c r="AW58" s="29">
        <f>_xll.qlCalendarAdvance(Calendar,AW57,AU58,"f",,Trigger)</f>
        <v>42326</v>
      </c>
      <c r="AX58" s="29">
        <f>_xll.qlInterestRateIndexMaturity(IborIndex&amp;Tenor,AW58,Trigger)</f>
        <v>42508</v>
      </c>
      <c r="AY58" s="66">
        <f>_xll.qlIndexFixing($Z$5,AV58,,Trigger)</f>
        <v>4.0933546098665085E-4</v>
      </c>
      <c r="AZ58" s="66">
        <f>_xll.qlIndexFixing($BB$1,AW58,,Trigger)</f>
        <v>4.0886896197668023E-4</v>
      </c>
      <c r="BA58" s="191">
        <f t="shared" si="6"/>
        <v>4.6649900997062501E-3</v>
      </c>
    </row>
    <row r="59" spans="1:53" s="11" customFormat="1" ht="11.25" customHeight="1" x14ac:dyDescent="0.2">
      <c r="A59" s="99" t="s">
        <v>122</v>
      </c>
      <c r="B59" s="89" t="s">
        <v>85</v>
      </c>
      <c r="C59" s="100" t="s">
        <v>216</v>
      </c>
      <c r="D59" s="100" t="s">
        <v>212</v>
      </c>
      <c r="E59" s="100" t="s">
        <v>214</v>
      </c>
      <c r="F59" s="100" t="s">
        <v>213</v>
      </c>
      <c r="G59" s="218" t="str">
        <f t="shared" si="22"/>
        <v>EUR6MSW21M=</v>
      </c>
      <c r="H59" s="100" t="str">
        <f>IFERROR(_xll.qlSwapRateHelper2(,G59,2,B59,Calendar,E59,D59,F59,$H$48,0,C59,,Permanent,Trigger,ObjectOverwrite),"--")</f>
        <v>--</v>
      </c>
      <c r="I59" s="101" t="b">
        <v>0</v>
      </c>
      <c r="K59" s="231" t="str">
        <f t="shared" si="20"/>
        <v>SW</v>
      </c>
      <c r="L59" s="231" t="str">
        <f t="shared" si="18"/>
        <v>2Y6M</v>
      </c>
      <c r="M59" s="105" t="str">
        <f t="shared" si="21"/>
        <v>--</v>
      </c>
      <c r="N59" s="105" t="b">
        <f t="shared" si="19"/>
        <v>0</v>
      </c>
      <c r="O59" s="232">
        <v>1</v>
      </c>
      <c r="P59" s="232">
        <v>1</v>
      </c>
      <c r="Q59" s="105" t="str">
        <v>obj_009e9#0000</v>
      </c>
      <c r="R59" s="105" t="str">
        <f>_xll.qlRateHelperQuoteName(Q59)</f>
        <v>EUR6MSW31Y=</v>
      </c>
      <c r="S59" s="66">
        <f>_xll.qlRateHelperQuoteValue(Q59)</f>
        <v>1.559969344E-2</v>
      </c>
      <c r="T59" s="232"/>
      <c r="U59" s="29">
        <f>_xll.qlRateHelperEarliestDate(Q59)</f>
        <v>42248</v>
      </c>
      <c r="V59" s="29">
        <f>_xll.qlRateHelperLatestDate(Q59)</f>
        <v>53573</v>
      </c>
      <c r="W59" s="105"/>
      <c r="AA59" s="70"/>
      <c r="AJ59" s="194">
        <f t="array" ref="AJ59">MAX(ABS(BA2:BA2366))/10000</f>
        <v>1.6403498370782567E-4</v>
      </c>
      <c r="AU59" s="28" t="s">
        <v>99</v>
      </c>
      <c r="AV59" s="29">
        <f>_xll.qlInterestRateIndexFixingDate(IborIndex&amp;Tenor,AW59,Trigger)</f>
        <v>42325</v>
      </c>
      <c r="AW59" s="29">
        <f>_xll.qlCalendarAdvance(Calendar,AW58,AU59,"f",,Trigger)</f>
        <v>42327</v>
      </c>
      <c r="AX59" s="29">
        <f>_xll.qlInterestRateIndexMaturity(IborIndex&amp;Tenor,AW59,Trigger)</f>
        <v>42509</v>
      </c>
      <c r="AY59" s="66">
        <f>_xll.qlIndexFixing($Z$5,AV59,,Trigger)</f>
        <v>4.1004926878106176E-4</v>
      </c>
      <c r="AZ59" s="66">
        <f>_xll.qlIndexFixing($BB$1,AW59,,Trigger)</f>
        <v>4.1127726246713948E-4</v>
      </c>
      <c r="BA59" s="191">
        <f t="shared" si="6"/>
        <v>-1.2279936860777239E-2</v>
      </c>
    </row>
    <row r="60" spans="1:53" s="11" customFormat="1" ht="11.25" customHeight="1" x14ac:dyDescent="0.2">
      <c r="A60" s="99" t="s">
        <v>122</v>
      </c>
      <c r="B60" s="89" t="s">
        <v>86</v>
      </c>
      <c r="C60" s="100" t="s">
        <v>216</v>
      </c>
      <c r="D60" s="100" t="s">
        <v>212</v>
      </c>
      <c r="E60" s="100" t="s">
        <v>214</v>
      </c>
      <c r="F60" s="100" t="s">
        <v>213</v>
      </c>
      <c r="G60" s="218" t="str">
        <f t="shared" si="22"/>
        <v>EUR6MSW22M=</v>
      </c>
      <c r="H60" s="100" t="str">
        <f>IFERROR(_xll.qlSwapRateHelper2(,G60,2,B60,Calendar,E60,D60,F60,$H$48,0,C60,,Permanent,Trigger,ObjectOverwrite),"--")</f>
        <v>--</v>
      </c>
      <c r="I60" s="101" t="b">
        <v>0</v>
      </c>
      <c r="K60" s="231" t="str">
        <f t="shared" si="20"/>
        <v>SW</v>
      </c>
      <c r="L60" s="231" t="str">
        <f t="shared" si="18"/>
        <v>2Y9M</v>
      </c>
      <c r="M60" s="105" t="str">
        <f t="shared" si="21"/>
        <v>--</v>
      </c>
      <c r="N60" s="105" t="b">
        <f t="shared" si="19"/>
        <v>0</v>
      </c>
      <c r="O60" s="232">
        <v>1</v>
      </c>
      <c r="P60" s="232">
        <v>1</v>
      </c>
      <c r="Q60" s="105" t="str">
        <v>obj_009d9#0000</v>
      </c>
      <c r="R60" s="105" t="str">
        <f>_xll.qlRateHelperQuoteName(Q60)</f>
        <v>EUR6MSW32Y=</v>
      </c>
      <c r="S60" s="66">
        <f>_xll.qlRateHelperQuoteValue(Q60)</f>
        <v>1.562327413E-2</v>
      </c>
      <c r="T60" s="232"/>
      <c r="U60" s="29">
        <f>_xll.qlRateHelperEarliestDate(Q60)</f>
        <v>42248</v>
      </c>
      <c r="V60" s="29">
        <f>_xll.qlRateHelperLatestDate(Q60)</f>
        <v>53937</v>
      </c>
      <c r="W60" s="105"/>
      <c r="AA60" s="70"/>
      <c r="AU60" s="28" t="s">
        <v>99</v>
      </c>
      <c r="AV60" s="29">
        <f>_xll.qlInterestRateIndexFixingDate(IborIndex&amp;Tenor,AW60,Trigger)</f>
        <v>42326</v>
      </c>
      <c r="AW60" s="29">
        <f>_xll.qlCalendarAdvance(Calendar,AW59,AU60,"f",,Trigger)</f>
        <v>42328</v>
      </c>
      <c r="AX60" s="29">
        <f>_xll.qlInterestRateIndexMaturity(IborIndex&amp;Tenor,AW60,Trigger)</f>
        <v>42510</v>
      </c>
      <c r="AY60" s="66">
        <f>_xll.qlIndexFixing($Z$5,AV60,,Trigger)</f>
        <v>4.1077531716687029E-4</v>
      </c>
      <c r="AZ60" s="66">
        <f>_xll.qlIndexFixing($BB$1,AW60,,Trigger)</f>
        <v>4.1215102818669758E-4</v>
      </c>
      <c r="BA60" s="191">
        <f t="shared" si="6"/>
        <v>-1.3757110198272908E-2</v>
      </c>
    </row>
    <row r="61" spans="1:53" s="11" customFormat="1" ht="11.25" customHeight="1" x14ac:dyDescent="0.2">
      <c r="A61" s="99" t="s">
        <v>122</v>
      </c>
      <c r="B61" s="89" t="s">
        <v>87</v>
      </c>
      <c r="C61" s="100" t="s">
        <v>216</v>
      </c>
      <c r="D61" s="100" t="s">
        <v>212</v>
      </c>
      <c r="E61" s="100" t="s">
        <v>214</v>
      </c>
      <c r="F61" s="100" t="s">
        <v>213</v>
      </c>
      <c r="G61" s="218" t="str">
        <f t="shared" si="22"/>
        <v>EUR6MSW23M=</v>
      </c>
      <c r="H61" s="100" t="str">
        <f>IFERROR(_xll.qlSwapRateHelper2(,G61,2,B61,Calendar,E61,D61,F61,$H$48,0,C61,,Permanent,Trigger,ObjectOverwrite),"--")</f>
        <v>--</v>
      </c>
      <c r="I61" s="101" t="b">
        <v>0</v>
      </c>
      <c r="K61" s="231" t="str">
        <f t="shared" si="20"/>
        <v>SW</v>
      </c>
      <c r="L61" s="231" t="str">
        <f t="shared" si="18"/>
        <v>3Y</v>
      </c>
      <c r="M61" s="105" t="str">
        <f t="shared" si="21"/>
        <v>obj_009ca#0000</v>
      </c>
      <c r="N61" s="105" t="b">
        <f t="shared" si="19"/>
        <v>1</v>
      </c>
      <c r="O61" s="232">
        <v>1</v>
      </c>
      <c r="P61" s="232">
        <v>1</v>
      </c>
      <c r="Q61" s="105" t="str">
        <v>obj_009da#0000</v>
      </c>
      <c r="R61" s="105" t="str">
        <f>_xll.qlRateHelperQuoteName(Q61)</f>
        <v>EUR6MSW33Y=</v>
      </c>
      <c r="S61" s="66">
        <f>_xll.qlRateHelperQuoteValue(Q61)</f>
        <v>1.5648981950000002E-2</v>
      </c>
      <c r="T61" s="232"/>
      <c r="U61" s="29">
        <f>_xll.qlRateHelperEarliestDate(Q61)</f>
        <v>42248</v>
      </c>
      <c r="V61" s="29">
        <f>_xll.qlRateHelperLatestDate(Q61)</f>
        <v>54302</v>
      </c>
      <c r="W61" s="105"/>
      <c r="AA61" s="70"/>
      <c r="AU61" s="28" t="s">
        <v>99</v>
      </c>
      <c r="AV61" s="29">
        <f>_xll.qlInterestRateIndexFixingDate(IborIndex&amp;Tenor,AW61,Trigger)</f>
        <v>42327</v>
      </c>
      <c r="AW61" s="29">
        <f>_xll.qlCalendarAdvance(Calendar,AW60,AU61,"f",,Trigger)</f>
        <v>42331</v>
      </c>
      <c r="AX61" s="29">
        <f>_xll.qlInterestRateIndexMaturity(IborIndex&amp;Tenor,AW61,Trigger)</f>
        <v>42513</v>
      </c>
      <c r="AY61" s="66">
        <f>_xll.qlIndexFixing($Z$5,AV61,,Trigger)</f>
        <v>4.1302000844368005E-4</v>
      </c>
      <c r="AZ61" s="66">
        <f>_xll.qlIndexFixing($BB$1,AW61,,Trigger)</f>
        <v>4.1306165046581825E-4</v>
      </c>
      <c r="BA61" s="191">
        <f t="shared" si="6"/>
        <v>-4.1642022138193343E-4</v>
      </c>
    </row>
    <row r="62" spans="1:53" s="11" customFormat="1" ht="11.25" customHeight="1" x14ac:dyDescent="0.2">
      <c r="A62" s="99" t="s">
        <v>122</v>
      </c>
      <c r="B62" s="89" t="s">
        <v>88</v>
      </c>
      <c r="C62" s="100" t="s">
        <v>216</v>
      </c>
      <c r="D62" s="100" t="s">
        <v>212</v>
      </c>
      <c r="E62" s="100" t="s">
        <v>214</v>
      </c>
      <c r="F62" s="100" t="s">
        <v>213</v>
      </c>
      <c r="G62" s="218" t="str">
        <f t="shared" si="22"/>
        <v>EUR6MSW2Y=</v>
      </c>
      <c r="H62" s="100" t="str">
        <f>IFERROR(_xll.qlSwapRateHelper2(,G62,2,B62,Calendar,E62,D62,F62,$H$48,0,C62,,Permanent,Trigger,ObjectOverwrite),"--")</f>
        <v>--</v>
      </c>
      <c r="I62" s="101" t="b">
        <v>0</v>
      </c>
      <c r="K62" s="231" t="str">
        <f t="shared" si="20"/>
        <v>SW</v>
      </c>
      <c r="L62" s="231" t="str">
        <f t="shared" si="18"/>
        <v>4Y</v>
      </c>
      <c r="M62" s="105" t="str">
        <f t="shared" si="21"/>
        <v>obj_009df#0000</v>
      </c>
      <c r="N62" s="105" t="b">
        <f t="shared" si="19"/>
        <v>1</v>
      </c>
      <c r="O62" s="232">
        <v>1</v>
      </c>
      <c r="P62" s="232">
        <v>1</v>
      </c>
      <c r="Q62" s="105" t="str">
        <v>obj_009e8#0000</v>
      </c>
      <c r="R62" s="105" t="str">
        <f>_xll.qlRateHelperQuoteName(Q62)</f>
        <v>EUR6MSW34Y=</v>
      </c>
      <c r="S62" s="66">
        <f>_xll.qlRateHelperQuoteValue(Q62)</f>
        <v>1.5671837479999999E-2</v>
      </c>
      <c r="T62" s="232"/>
      <c r="U62" s="29">
        <f>_xll.qlRateHelperEarliestDate(Q62)</f>
        <v>42248</v>
      </c>
      <c r="V62" s="29">
        <f>_xll.qlRateHelperLatestDate(Q62)</f>
        <v>54667</v>
      </c>
      <c r="W62" s="105"/>
      <c r="AA62" s="70"/>
      <c r="AU62" s="28" t="s">
        <v>99</v>
      </c>
      <c r="AV62" s="29">
        <f>_xll.qlInterestRateIndexFixingDate(IborIndex&amp;Tenor,AW62,Trigger)</f>
        <v>42328</v>
      </c>
      <c r="AW62" s="29">
        <f>_xll.qlCalendarAdvance(Calendar,AW61,AU62,"f",,Trigger)</f>
        <v>42332</v>
      </c>
      <c r="AX62" s="29">
        <f>_xll.qlInterestRateIndexMaturity(IborIndex&amp;Tenor,AW62,Trigger)</f>
        <v>42514</v>
      </c>
      <c r="AY62" s="66">
        <f>_xll.qlIndexFixing($Z$5,AV62,,Trigger)</f>
        <v>4.1378795593213753E-4</v>
      </c>
      <c r="AZ62" s="66">
        <f>_xll.qlIndexFixing($BB$1,AW62,,Trigger)</f>
        <v>4.1400994357754608E-4</v>
      </c>
      <c r="BA62" s="191">
        <f t="shared" si="6"/>
        <v>-2.2198764540855504E-3</v>
      </c>
    </row>
    <row r="63" spans="1:53" s="11" customFormat="1" ht="11.25" customHeight="1" x14ac:dyDescent="0.2">
      <c r="A63" s="99" t="s">
        <v>122</v>
      </c>
      <c r="B63" s="89" t="s">
        <v>163</v>
      </c>
      <c r="C63" s="100" t="s">
        <v>216</v>
      </c>
      <c r="D63" s="100" t="s">
        <v>212</v>
      </c>
      <c r="E63" s="100" t="s">
        <v>214</v>
      </c>
      <c r="F63" s="100" t="s">
        <v>213</v>
      </c>
      <c r="G63" s="218" t="str">
        <f t="shared" si="22"/>
        <v>EUR6MSW2Y3M=</v>
      </c>
      <c r="H63" s="100" t="str">
        <f>IFERROR(_xll.qlSwapRateHelper2(,G63,2,B63,Calendar,E63,D63,F63,$H$48,0,C63,,Permanent,Trigger,ObjectOverwrite),"--")</f>
        <v>--</v>
      </c>
      <c r="I63" s="101" t="b">
        <v>0</v>
      </c>
      <c r="K63" s="231" t="str">
        <f t="shared" si="20"/>
        <v>SW</v>
      </c>
      <c r="L63" s="231" t="str">
        <f t="shared" si="18"/>
        <v>5Y</v>
      </c>
      <c r="M63" s="105" t="str">
        <f t="shared" si="21"/>
        <v>obj_009c7#0000</v>
      </c>
      <c r="N63" s="105" t="b">
        <f t="shared" si="19"/>
        <v>1</v>
      </c>
      <c r="O63" s="232">
        <v>1</v>
      </c>
      <c r="P63" s="232">
        <v>1</v>
      </c>
      <c r="Q63" s="105" t="str">
        <v>obj_009d3#0000</v>
      </c>
      <c r="R63" s="105" t="str">
        <f>_xll.qlRateHelperQuoteName(Q63)</f>
        <v>EUR6MSW35Y=</v>
      </c>
      <c r="S63" s="66">
        <f>_xll.qlRateHelperQuoteValue(Q63)</f>
        <v>1.5689999999999999E-2</v>
      </c>
      <c r="T63" s="232"/>
      <c r="U63" s="29">
        <f>_xll.qlRateHelperEarliestDate(Q63)</f>
        <v>42248</v>
      </c>
      <c r="V63" s="29">
        <f>_xll.qlRateHelperLatestDate(Q63)</f>
        <v>55032</v>
      </c>
      <c r="W63" s="105"/>
      <c r="AA63" s="70"/>
      <c r="AU63" s="28" t="s">
        <v>99</v>
      </c>
      <c r="AV63" s="29">
        <f>_xll.qlInterestRateIndexFixingDate(IborIndex&amp;Tenor,AW63,Trigger)</f>
        <v>42331</v>
      </c>
      <c r="AW63" s="29">
        <f>_xll.qlCalendarAdvance(Calendar,AW62,AU63,"f",,Trigger)</f>
        <v>42333</v>
      </c>
      <c r="AX63" s="29">
        <f>_xll.qlInterestRateIndexMaturity(IborIndex&amp;Tenor,AW63,Trigger)</f>
        <v>42515</v>
      </c>
      <c r="AY63" s="66">
        <f>_xll.qlIndexFixing($Z$5,AV63,,Trigger)</f>
        <v>4.1456444654592304E-4</v>
      </c>
      <c r="AZ63" s="66">
        <f>_xll.qlIndexFixing($BB$1,AW63,,Trigger)</f>
        <v>4.1499672179975695E-4</v>
      </c>
      <c r="BA63" s="191">
        <f t="shared" si="6"/>
        <v>-4.3227525383391155E-3</v>
      </c>
    </row>
    <row r="64" spans="1:53" s="11" customFormat="1" ht="11.25" customHeight="1" x14ac:dyDescent="0.2">
      <c r="A64" s="99" t="s">
        <v>122</v>
      </c>
      <c r="B64" s="89" t="s">
        <v>164</v>
      </c>
      <c r="C64" s="100" t="s">
        <v>216</v>
      </c>
      <c r="D64" s="100" t="s">
        <v>212</v>
      </c>
      <c r="E64" s="100" t="s">
        <v>214</v>
      </c>
      <c r="F64" s="100" t="s">
        <v>213</v>
      </c>
      <c r="G64" s="218" t="str">
        <f t="shared" si="22"/>
        <v>EUR6MSW2Y6M=</v>
      </c>
      <c r="H64" s="100" t="str">
        <f>IFERROR(_xll.qlSwapRateHelper2(,G64,2,B64,Calendar,E64,D64,F64,$H$48,0,C64,,Permanent,Trigger,ObjectOverwrite),"--")</f>
        <v>--</v>
      </c>
      <c r="I64" s="101" t="b">
        <v>0</v>
      </c>
      <c r="K64" s="231" t="str">
        <f t="shared" si="20"/>
        <v>SW</v>
      </c>
      <c r="L64" s="231" t="str">
        <f t="shared" si="18"/>
        <v>6Y</v>
      </c>
      <c r="M64" s="105" t="str">
        <f t="shared" si="21"/>
        <v>obj_009e7#0000</v>
      </c>
      <c r="N64" s="105" t="b">
        <f t="shared" si="19"/>
        <v>1</v>
      </c>
      <c r="O64" s="232">
        <v>1</v>
      </c>
      <c r="P64" s="232">
        <v>1</v>
      </c>
      <c r="Q64" s="105" t="str">
        <v>obj_009e4#0000</v>
      </c>
      <c r="R64" s="105" t="str">
        <f>_xll.qlRateHelperQuoteName(Q64)</f>
        <v>EUR6MSW36Y=</v>
      </c>
      <c r="S64" s="66">
        <f>_xll.qlRateHelperQuoteValue(Q64)</f>
        <v>1.570268532E-2</v>
      </c>
      <c r="T64" s="232"/>
      <c r="U64" s="29">
        <f>_xll.qlRateHelperEarliestDate(Q64)</f>
        <v>42248</v>
      </c>
      <c r="V64" s="29">
        <f>_xll.qlRateHelperLatestDate(Q64)</f>
        <v>55397</v>
      </c>
      <c r="W64" s="105"/>
      <c r="AU64" s="28" t="s">
        <v>99</v>
      </c>
      <c r="AV64" s="29">
        <f>_xll.qlInterestRateIndexFixingDate(IborIndex&amp;Tenor,AW64,Trigger)</f>
        <v>42332</v>
      </c>
      <c r="AW64" s="29">
        <f>_xll.qlCalendarAdvance(Calendar,AW63,AU64,"f",,Trigger)</f>
        <v>42334</v>
      </c>
      <c r="AX64" s="29">
        <f>_xll.qlInterestRateIndexMaturity(IborIndex&amp;Tenor,AW64,Trigger)</f>
        <v>42516</v>
      </c>
      <c r="AY64" s="66">
        <f>_xll.qlIndexFixing($Z$5,AV64,,Trigger)</f>
        <v>4.1534864128935046E-4</v>
      </c>
      <c r="AZ64" s="66">
        <f>_xll.qlIndexFixing($BB$1,AW64,,Trigger)</f>
        <v>4.1889987983340733E-4</v>
      </c>
      <c r="BA64" s="191">
        <f t="shared" si="6"/>
        <v>-3.55123854405687E-2</v>
      </c>
    </row>
    <row r="65" spans="1:53" s="11" customFormat="1" ht="11.25" customHeight="1" x14ac:dyDescent="0.2">
      <c r="A65" s="99" t="s">
        <v>122</v>
      </c>
      <c r="B65" s="89" t="s">
        <v>165</v>
      </c>
      <c r="C65" s="100" t="s">
        <v>216</v>
      </c>
      <c r="D65" s="100" t="s">
        <v>212</v>
      </c>
      <c r="E65" s="100" t="s">
        <v>214</v>
      </c>
      <c r="F65" s="100" t="s">
        <v>213</v>
      </c>
      <c r="G65" s="218" t="str">
        <f t="shared" si="22"/>
        <v>EUR6MSW2Y9M=</v>
      </c>
      <c r="H65" s="100" t="str">
        <f>IFERROR(_xll.qlSwapRateHelper2(,G65,2,B65,Calendar,E65,D65,F65,$H$48,0,C65,,Permanent,Trigger,ObjectOverwrite),"--")</f>
        <v>--</v>
      </c>
      <c r="I65" s="101" t="b">
        <v>0</v>
      </c>
      <c r="K65" s="231" t="str">
        <f t="shared" si="20"/>
        <v>SW</v>
      </c>
      <c r="L65" s="231" t="str">
        <f t="shared" si="18"/>
        <v>7Y</v>
      </c>
      <c r="M65" s="105" t="str">
        <f t="shared" si="21"/>
        <v>obj_009ef#0000</v>
      </c>
      <c r="N65" s="105" t="b">
        <f t="shared" si="19"/>
        <v>1</v>
      </c>
      <c r="O65" s="232">
        <v>1</v>
      </c>
      <c r="P65" s="232">
        <v>1</v>
      </c>
      <c r="Q65" s="105" t="str">
        <v>obj_009c6#0000</v>
      </c>
      <c r="R65" s="105" t="str">
        <f>_xll.qlRateHelperQuoteName(Q65)</f>
        <v>EUR6MSW37Y=</v>
      </c>
      <c r="S65" s="66">
        <f>_xll.qlRateHelperQuoteValue(Q65)</f>
        <v>1.5712675789999998E-2</v>
      </c>
      <c r="T65" s="232"/>
      <c r="U65" s="29">
        <f>_xll.qlRateHelperEarliestDate(Q65)</f>
        <v>42248</v>
      </c>
      <c r="V65" s="29">
        <f>_xll.qlRateHelperLatestDate(Q65)</f>
        <v>55764</v>
      </c>
      <c r="W65" s="105"/>
      <c r="AU65" s="28" t="s">
        <v>99</v>
      </c>
      <c r="AV65" s="29">
        <f>_xll.qlInterestRateIndexFixingDate(IborIndex&amp;Tenor,AW65,Trigger)</f>
        <v>42333</v>
      </c>
      <c r="AW65" s="29">
        <f>_xll.qlCalendarAdvance(Calendar,AW64,AU65,"f",,Trigger)</f>
        <v>42335</v>
      </c>
      <c r="AX65" s="29">
        <f>_xll.qlInterestRateIndexMaturity(IborIndex&amp;Tenor,AW65,Trigger)</f>
        <v>42517</v>
      </c>
      <c r="AY65" s="66">
        <f>_xll.qlIndexFixing($Z$5,AV65,,Trigger)</f>
        <v>4.161396679998579E-4</v>
      </c>
      <c r="AZ65" s="66">
        <f>_xll.qlIndexFixing($BB$1,AW65,,Trigger)</f>
        <v>4.1999999999973753E-4</v>
      </c>
      <c r="BA65" s="191">
        <f t="shared" si="6"/>
        <v>-3.8603319998796348E-2</v>
      </c>
    </row>
    <row r="66" spans="1:53" s="11" customFormat="1" ht="11.25" customHeight="1" x14ac:dyDescent="0.2">
      <c r="A66" s="99" t="s">
        <v>122</v>
      </c>
      <c r="B66" s="89" t="s">
        <v>45</v>
      </c>
      <c r="C66" s="100" t="s">
        <v>216</v>
      </c>
      <c r="D66" s="100" t="s">
        <v>212</v>
      </c>
      <c r="E66" s="100" t="s">
        <v>214</v>
      </c>
      <c r="F66" s="100" t="s">
        <v>213</v>
      </c>
      <c r="G66" s="218" t="str">
        <f t="shared" si="22"/>
        <v>EUR6MSW3Y=</v>
      </c>
      <c r="H66" s="100" t="str">
        <f>IFERROR(_xll.qlSwapRateHelper2(,G66,2,B66,Calendar,E66,D66,F66,$H$48,0,C66,,Permanent,Trigger,ObjectOverwrite),"--")</f>
        <v>obj_009ca#0000</v>
      </c>
      <c r="I66" s="101" t="b">
        <v>1</v>
      </c>
      <c r="K66" s="231" t="str">
        <f t="shared" si="20"/>
        <v>SW</v>
      </c>
      <c r="L66" s="231" t="str">
        <f t="shared" si="18"/>
        <v>8Y</v>
      </c>
      <c r="M66" s="105" t="str">
        <f t="shared" si="21"/>
        <v>obj_009f2#0000</v>
      </c>
      <c r="N66" s="105" t="b">
        <f t="shared" si="19"/>
        <v>1</v>
      </c>
      <c r="O66" s="232">
        <v>1</v>
      </c>
      <c r="P66" s="232">
        <v>1</v>
      </c>
      <c r="Q66" s="105" t="str">
        <v>obj_009dd#0000</v>
      </c>
      <c r="R66" s="105" t="str">
        <f>_xll.qlRateHelperQuoteName(Q66)</f>
        <v>EUR6MSW38Y=</v>
      </c>
      <c r="S66" s="66">
        <f>_xll.qlRateHelperQuoteValue(Q66)</f>
        <v>1.5719321200000001E-2</v>
      </c>
      <c r="T66" s="232"/>
      <c r="U66" s="29">
        <f>_xll.qlRateHelperEarliestDate(Q66)</f>
        <v>42248</v>
      </c>
      <c r="V66" s="29">
        <f>_xll.qlRateHelperLatestDate(Q66)</f>
        <v>56128</v>
      </c>
      <c r="W66" s="105"/>
      <c r="AU66" s="28" t="s">
        <v>99</v>
      </c>
      <c r="AV66" s="29">
        <f>_xll.qlInterestRateIndexFixingDate(IborIndex&amp;Tenor,AW66,Trigger)</f>
        <v>42334</v>
      </c>
      <c r="AW66" s="29">
        <f>_xll.qlCalendarAdvance(Calendar,AW65,AU66,"f",,Trigger)</f>
        <v>42338</v>
      </c>
      <c r="AX66" s="29">
        <f>_xll.qlInterestRateIndexMaturity(IborIndex&amp;Tenor,AW66,Trigger)</f>
        <v>42521</v>
      </c>
      <c r="AY66" s="66">
        <f>_xll.qlIndexFixing($Z$5,AV66,,Trigger)</f>
        <v>4.1918281833707181E-4</v>
      </c>
      <c r="AZ66" s="66">
        <f>_xll.qlIndexFixing($BB$1,AW66,,Trigger)</f>
        <v>4.2113806940501032E-4</v>
      </c>
      <c r="BA66" s="191">
        <f t="shared" si="6"/>
        <v>-1.9552510679385109E-2</v>
      </c>
    </row>
    <row r="67" spans="1:53" s="11" customFormat="1" ht="11.25" customHeight="1" x14ac:dyDescent="0.2">
      <c r="A67" s="99" t="s">
        <v>122</v>
      </c>
      <c r="B67" s="89" t="s">
        <v>46</v>
      </c>
      <c r="C67" s="100" t="s">
        <v>216</v>
      </c>
      <c r="D67" s="100" t="s">
        <v>212</v>
      </c>
      <c r="E67" s="100" t="s">
        <v>214</v>
      </c>
      <c r="F67" s="100" t="s">
        <v>213</v>
      </c>
      <c r="G67" s="218" t="str">
        <f t="shared" si="22"/>
        <v>EUR6MSW4Y=</v>
      </c>
      <c r="H67" s="100" t="str">
        <f>IFERROR(_xll.qlSwapRateHelper2(,G67,2,B67,Calendar,E67,D67,F67,$H$48,0,C67,,Permanent,Trigger,ObjectOverwrite),"--")</f>
        <v>obj_009df#0000</v>
      </c>
      <c r="I67" s="101" t="b">
        <v>1</v>
      </c>
      <c r="K67" s="231" t="str">
        <f t="shared" si="20"/>
        <v>SW</v>
      </c>
      <c r="L67" s="231" t="str">
        <f t="shared" si="18"/>
        <v>9Y</v>
      </c>
      <c r="M67" s="105" t="str">
        <f t="shared" si="21"/>
        <v>obj_009f0#0000</v>
      </c>
      <c r="N67" s="105" t="b">
        <f t="shared" si="19"/>
        <v>1</v>
      </c>
      <c r="O67" s="232">
        <v>1</v>
      </c>
      <c r="P67" s="232">
        <v>1</v>
      </c>
      <c r="Q67" s="105" t="str">
        <v>obj_009d0#0000</v>
      </c>
      <c r="R67" s="105" t="str">
        <f>_xll.qlRateHelperQuoteName(Q67)</f>
        <v>EUR6MSW39Y=</v>
      </c>
      <c r="S67" s="66">
        <f>_xll.qlRateHelperQuoteValue(Q67)</f>
        <v>1.5724724489999998E-2</v>
      </c>
      <c r="T67" s="232"/>
      <c r="U67" s="29">
        <f>_xll.qlRateHelperEarliestDate(Q67)</f>
        <v>42248</v>
      </c>
      <c r="V67" s="29">
        <f>_xll.qlRateHelperLatestDate(Q67)</f>
        <v>56493</v>
      </c>
      <c r="W67" s="105"/>
      <c r="AU67" s="28" t="s">
        <v>99</v>
      </c>
      <c r="AV67" s="29">
        <f>_xll.qlInterestRateIndexFixingDate(IborIndex&amp;Tenor,AW67,Trigger)</f>
        <v>42335</v>
      </c>
      <c r="AW67" s="29">
        <f>_xll.qlCalendarAdvance(Calendar,AW66,AU67,"f",,Trigger)</f>
        <v>42339</v>
      </c>
      <c r="AX67" s="29">
        <f>_xll.qlInterestRateIndexMaturity(IborIndex&amp;Tenor,AW67,Trigger)</f>
        <v>42522</v>
      </c>
      <c r="AY67" s="66">
        <f>_xll.qlIndexFixing($Z$5,AV67,,Trigger)</f>
        <v>4.2000000000017436E-4</v>
      </c>
      <c r="AZ67" s="66">
        <f>_xll.qlIndexFixing($BB$1,AW67,,Trigger)</f>
        <v>4.2231267611155503E-4</v>
      </c>
      <c r="BA67" s="191">
        <f>(AY67-AZ67)*10000</f>
        <v>-2.3126761113806685E-2</v>
      </c>
    </row>
    <row r="68" spans="1:53" s="11" customFormat="1" ht="11.25" customHeight="1" x14ac:dyDescent="0.2">
      <c r="A68" s="99" t="s">
        <v>122</v>
      </c>
      <c r="B68" s="89" t="s">
        <v>47</v>
      </c>
      <c r="C68" s="100" t="s">
        <v>216</v>
      </c>
      <c r="D68" s="100" t="s">
        <v>212</v>
      </c>
      <c r="E68" s="100" t="s">
        <v>214</v>
      </c>
      <c r="F68" s="100" t="s">
        <v>213</v>
      </c>
      <c r="G68" s="218" t="str">
        <f t="shared" si="22"/>
        <v>EUR6MSW5Y=</v>
      </c>
      <c r="H68" s="100" t="str">
        <f>IFERROR(_xll.qlSwapRateHelper2(,G68,2,B68,Calendar,E68,D68,F68,$H$48,0,C68,,Permanent,Trigger,ObjectOverwrite),"--")</f>
        <v>obj_009c7#0000</v>
      </c>
      <c r="I68" s="101" t="b">
        <v>1</v>
      </c>
      <c r="K68" s="231" t="str">
        <f t="shared" si="20"/>
        <v>SW</v>
      </c>
      <c r="L68" s="231" t="str">
        <f t="shared" si="18"/>
        <v>10Y</v>
      </c>
      <c r="M68" s="105" t="str">
        <f t="shared" si="21"/>
        <v>obj_009e1#0000</v>
      </c>
      <c r="N68" s="105" t="b">
        <f t="shared" si="19"/>
        <v>1</v>
      </c>
      <c r="O68" s="232">
        <v>1</v>
      </c>
      <c r="P68" s="232">
        <v>1</v>
      </c>
      <c r="Q68" s="105" t="str">
        <v>obj_009c4#0000</v>
      </c>
      <c r="R68" s="105" t="str">
        <f>_xll.qlRateHelperQuoteName(Q68)</f>
        <v>EUR6MSW40Y=</v>
      </c>
      <c r="S68" s="66">
        <f>_xll.qlRateHelperQuoteValue(Q68)</f>
        <v>1.5730000000000001E-2</v>
      </c>
      <c r="T68" s="232"/>
      <c r="U68" s="29">
        <f>_xll.qlRateHelperEarliestDate(Q68)</f>
        <v>42248</v>
      </c>
      <c r="V68" s="29">
        <f>_xll.qlRateHelperLatestDate(Q68)</f>
        <v>56858</v>
      </c>
      <c r="W68" s="105"/>
      <c r="AU68" s="28" t="s">
        <v>99</v>
      </c>
      <c r="AV68" s="29">
        <f>_xll.qlInterestRateIndexFixingDate(IborIndex&amp;Tenor,AW68,Trigger)</f>
        <v>42338</v>
      </c>
      <c r="AW68" s="29">
        <f>_xll.qlCalendarAdvance(Calendar,AW67,AU68,"f",,Trigger)</f>
        <v>42340</v>
      </c>
      <c r="AX68" s="29">
        <f>_xll.qlInterestRateIndexMaturity(IborIndex&amp;Tenor,AW68,Trigger)</f>
        <v>42523</v>
      </c>
      <c r="AY68" s="66">
        <f>_xll.qlIndexFixing($Z$5,AV68,,Trigger)</f>
        <v>4.2082901362557208E-4</v>
      </c>
      <c r="AZ68" s="66">
        <f>_xll.qlIndexFixing($BB$1,AW68,,Trigger)</f>
        <v>4.2440877822373701E-4</v>
      </c>
      <c r="BA68" s="191">
        <f t="shared" ref="BA68:BA130" si="23">(AY68-AZ68)*10000</f>
        <v>-3.5797645981649202E-2</v>
      </c>
    </row>
    <row r="69" spans="1:53" s="11" customFormat="1" ht="11.25" customHeight="1" x14ac:dyDescent="0.2">
      <c r="A69" s="99" t="s">
        <v>122</v>
      </c>
      <c r="B69" s="89" t="s">
        <v>48</v>
      </c>
      <c r="C69" s="100" t="s">
        <v>216</v>
      </c>
      <c r="D69" s="100" t="s">
        <v>212</v>
      </c>
      <c r="E69" s="100" t="s">
        <v>214</v>
      </c>
      <c r="F69" s="100" t="s">
        <v>213</v>
      </c>
      <c r="G69" s="218" t="str">
        <f t="shared" si="22"/>
        <v>EUR6MSW6Y=</v>
      </c>
      <c r="H69" s="100" t="str">
        <f>IFERROR(_xll.qlSwapRateHelper2(,G69,2,B69,Calendar,E69,D69,F69,$H$48,0,C69,,Permanent,Trigger,ObjectOverwrite),"--")</f>
        <v>obj_009e7#0000</v>
      </c>
      <c r="I69" s="101" t="b">
        <v>1</v>
      </c>
      <c r="K69" s="231" t="str">
        <f t="shared" si="20"/>
        <v>SW</v>
      </c>
      <c r="L69" s="231" t="str">
        <f t="shared" si="18"/>
        <v>11Y</v>
      </c>
      <c r="M69" s="105" t="str">
        <f t="shared" si="21"/>
        <v>obj_009e5#0000</v>
      </c>
      <c r="N69" s="105" t="b">
        <f t="shared" si="19"/>
        <v>1</v>
      </c>
      <c r="O69" s="232">
        <v>1</v>
      </c>
      <c r="P69" s="232">
        <v>1</v>
      </c>
      <c r="Q69" s="105" t="str">
        <v>obj_009ee#0000</v>
      </c>
      <c r="R69" s="105" t="str">
        <f>_xll.qlRateHelperQuoteName(Q69)</f>
        <v>EUR6MSW50Y=</v>
      </c>
      <c r="S69" s="66">
        <f>_xll.qlRateHelperQuoteValue(Q69)</f>
        <v>1.536E-2</v>
      </c>
      <c r="T69" s="232"/>
      <c r="U69" s="29">
        <f>_xll.qlRateHelperEarliestDate(Q69)</f>
        <v>42248</v>
      </c>
      <c r="V69" s="29">
        <f>_xll.qlRateHelperLatestDate(Q69)</f>
        <v>60511</v>
      </c>
      <c r="W69" s="105"/>
      <c r="AA69" s="19"/>
      <c r="AU69" s="28" t="s">
        <v>99</v>
      </c>
      <c r="AV69" s="29">
        <f>_xll.qlInterestRateIndexFixingDate(IborIndex&amp;Tenor,AW69,Trigger)</f>
        <v>42339</v>
      </c>
      <c r="AW69" s="29">
        <f>_xll.qlCalendarAdvance(Calendar,AW68,AU69,"f",,Trigger)</f>
        <v>42341</v>
      </c>
      <c r="AX69" s="29">
        <f>_xll.qlInterestRateIndexMaturity(IborIndex&amp;Tenor,AW69,Trigger)</f>
        <v>42524</v>
      </c>
      <c r="AY69" s="66">
        <f>_xll.qlIndexFixing($Z$5,AV69,,Trigger)</f>
        <v>4.2167819401671349E-4</v>
      </c>
      <c r="AZ69" s="66">
        <f>_xll.qlIndexFixing($BB$1,AW69,,Trigger)</f>
        <v>4.2733935000573039E-4</v>
      </c>
      <c r="BA69" s="191">
        <f t="shared" si="23"/>
        <v>-5.661155989016909E-2</v>
      </c>
    </row>
    <row r="70" spans="1:53" s="11" customFormat="1" ht="11.25" customHeight="1" x14ac:dyDescent="0.2">
      <c r="A70" s="99" t="s">
        <v>122</v>
      </c>
      <c r="B70" s="89" t="s">
        <v>49</v>
      </c>
      <c r="C70" s="100" t="s">
        <v>216</v>
      </c>
      <c r="D70" s="100" t="s">
        <v>212</v>
      </c>
      <c r="E70" s="100" t="s">
        <v>214</v>
      </c>
      <c r="F70" s="100" t="s">
        <v>213</v>
      </c>
      <c r="G70" s="218" t="str">
        <f t="shared" si="22"/>
        <v>EUR6MSW7Y=</v>
      </c>
      <c r="H70" s="100" t="str">
        <f>IFERROR(_xll.qlSwapRateHelper2(,G70,2,B70,Calendar,E70,D70,F70,$H$48,0,C70,,Permanent,Trigger,ObjectOverwrite),"--")</f>
        <v>obj_009ef#0000</v>
      </c>
      <c r="I70" s="101" t="b">
        <v>1</v>
      </c>
      <c r="K70" s="231" t="str">
        <f t="shared" si="20"/>
        <v>SW</v>
      </c>
      <c r="L70" s="231" t="str">
        <f t="shared" si="18"/>
        <v>12Y</v>
      </c>
      <c r="M70" s="105" t="str">
        <f t="shared" si="21"/>
        <v>obj_009e0#0000</v>
      </c>
      <c r="N70" s="105" t="b">
        <f t="shared" si="19"/>
        <v>1</v>
      </c>
      <c r="O70" s="232">
        <v>1</v>
      </c>
      <c r="P70" s="232">
        <v>1</v>
      </c>
      <c r="Q70" s="105" t="str">
        <v>obj_009d5#0000</v>
      </c>
      <c r="R70" s="105" t="str">
        <f>_xll.qlRateHelperQuoteName(Q70)</f>
        <v>EUR6MSW60Y=</v>
      </c>
      <c r="S70" s="66">
        <f>_xll.qlRateHelperQuoteValue(Q70)</f>
        <v>1.521E-2</v>
      </c>
      <c r="T70" s="232"/>
      <c r="U70" s="29">
        <f>_xll.qlRateHelperEarliestDate(Q70)</f>
        <v>42248</v>
      </c>
      <c r="V70" s="29">
        <f>_xll.qlRateHelperLatestDate(Q70)</f>
        <v>64164</v>
      </c>
      <c r="W70" s="105"/>
      <c r="AA70" s="19"/>
      <c r="AU70" s="28" t="s">
        <v>99</v>
      </c>
      <c r="AV70" s="29">
        <f>_xll.qlInterestRateIndexFixingDate(IborIndex&amp;Tenor,AW70,Trigger)</f>
        <v>42340</v>
      </c>
      <c r="AW70" s="29">
        <f>_xll.qlCalendarAdvance(Calendar,AW69,AU70,"f",,Trigger)</f>
        <v>42342</v>
      </c>
      <c r="AX70" s="29">
        <f>_xll.qlInterestRateIndexMaturity(IborIndex&amp;Tenor,AW70,Trigger)</f>
        <v>42527</v>
      </c>
      <c r="AY70" s="66">
        <f>_xll.qlIndexFixing($Z$5,AV70,,Trigger)</f>
        <v>4.2414045595425264E-4</v>
      </c>
      <c r="AZ70" s="66">
        <f>_xll.qlIndexFixing($BB$1,AW70,,Trigger)</f>
        <v>4.2866879873301055E-4</v>
      </c>
      <c r="BA70" s="191">
        <f t="shared" si="23"/>
        <v>-4.5283427787579142E-2</v>
      </c>
    </row>
    <row r="71" spans="1:53" s="11" customFormat="1" ht="11.25" customHeight="1" x14ac:dyDescent="0.2">
      <c r="A71" s="99" t="s">
        <v>122</v>
      </c>
      <c r="B71" s="89" t="s">
        <v>50</v>
      </c>
      <c r="C71" s="100" t="s">
        <v>216</v>
      </c>
      <c r="D71" s="100" t="s">
        <v>212</v>
      </c>
      <c r="E71" s="100" t="s">
        <v>214</v>
      </c>
      <c r="F71" s="100" t="s">
        <v>213</v>
      </c>
      <c r="G71" s="218" t="str">
        <f t="shared" si="22"/>
        <v>EUR6MSW8Y=</v>
      </c>
      <c r="H71" s="100" t="str">
        <f>IFERROR(_xll.qlSwapRateHelper2(,G71,2,B71,Calendar,E71,D71,F71,$H$48,0,C71,,Permanent,Trigger,ObjectOverwrite),"--")</f>
        <v>obj_009f2#0000</v>
      </c>
      <c r="I71" s="101" t="b">
        <v>1</v>
      </c>
      <c r="K71" s="231" t="str">
        <f t="shared" si="20"/>
        <v>SW</v>
      </c>
      <c r="L71" s="231" t="str">
        <f t="shared" si="18"/>
        <v>13Y</v>
      </c>
      <c r="M71" s="105" t="str">
        <f t="shared" si="21"/>
        <v>obj_009f1#0000</v>
      </c>
      <c r="N71" s="105" t="b">
        <f t="shared" si="19"/>
        <v>1</v>
      </c>
      <c r="O71" s="232">
        <v>1</v>
      </c>
      <c r="P71" s="232">
        <v>1</v>
      </c>
      <c r="Q71" s="105" t="e">
        <v>#N/A</v>
      </c>
      <c r="R71" s="105" t="e">
        <f>_xll.qlRateHelperQuoteName(Q71)</f>
        <v>#VALUE!</v>
      </c>
      <c r="S71" s="66" t="e">
        <f>_xll.qlRateHelperQuoteValue(Q71)</f>
        <v>#VALUE!</v>
      </c>
      <c r="T71" s="232"/>
      <c r="U71" s="29" t="e">
        <f>_xll.qlRateHelperEarliestDate(Q71)</f>
        <v>#VALUE!</v>
      </c>
      <c r="V71" s="29" t="e">
        <f>_xll.qlRateHelperLatestDate(Q71)</f>
        <v>#VALUE!</v>
      </c>
      <c r="W71" s="105"/>
      <c r="AA71" s="19"/>
      <c r="AU71" s="28" t="s">
        <v>99</v>
      </c>
      <c r="AV71" s="29">
        <f>_xll.qlInterestRateIndexFixingDate(IborIndex&amp;Tenor,AW71,Trigger)</f>
        <v>42341</v>
      </c>
      <c r="AW71" s="29">
        <f>_xll.qlCalendarAdvance(Calendar,AW70,AU71,"f",,Trigger)</f>
        <v>42345</v>
      </c>
      <c r="AX71" s="29">
        <f>_xll.qlInterestRateIndexMaturity(IborIndex&amp;Tenor,AW71,Trigger)</f>
        <v>42528</v>
      </c>
      <c r="AY71" s="66">
        <f>_xll.qlIndexFixing($Z$5,AV71,,Trigger)</f>
        <v>4.252429351065665E-4</v>
      </c>
      <c r="AZ71" s="66">
        <f>_xll.qlIndexFixing($BB$1,AW71,,Trigger)</f>
        <v>4.3002364694477349E-4</v>
      </c>
      <c r="BA71" s="191">
        <f t="shared" si="23"/>
        <v>-4.7807118382069962E-2</v>
      </c>
    </row>
    <row r="72" spans="1:53" ht="11.25" customHeight="1" x14ac:dyDescent="0.25">
      <c r="A72" s="99" t="s">
        <v>122</v>
      </c>
      <c r="B72" s="89" t="s">
        <v>51</v>
      </c>
      <c r="C72" s="100" t="s">
        <v>216</v>
      </c>
      <c r="D72" s="100" t="s">
        <v>212</v>
      </c>
      <c r="E72" s="100" t="s">
        <v>214</v>
      </c>
      <c r="F72" s="100" t="s">
        <v>213</v>
      </c>
      <c r="G72" s="218" t="str">
        <f t="shared" si="22"/>
        <v>EUR6MSW9Y=</v>
      </c>
      <c r="H72" s="100" t="str">
        <f>IFERROR(_xll.qlSwapRateHelper2(,G72,2,B72,Calendar,E72,D72,F72,$H$48,0,C72,,Permanent,Trigger,ObjectOverwrite),"--")</f>
        <v>obj_009f0#0000</v>
      </c>
      <c r="I72" s="101" t="b">
        <v>1</v>
      </c>
      <c r="J72" s="11"/>
      <c r="K72" s="231" t="str">
        <f t="shared" si="20"/>
        <v>SW</v>
      </c>
      <c r="L72" s="231" t="str">
        <f t="shared" si="18"/>
        <v>14Y</v>
      </c>
      <c r="M72" s="105" t="str">
        <f t="shared" si="21"/>
        <v>obj_009cd#0000</v>
      </c>
      <c r="N72" s="105" t="b">
        <f t="shared" si="19"/>
        <v>1</v>
      </c>
      <c r="O72" s="232">
        <v>1</v>
      </c>
      <c r="P72" s="232">
        <v>1</v>
      </c>
      <c r="Q72" s="105" t="e">
        <v>#N/A</v>
      </c>
      <c r="R72" s="105" t="e">
        <f>_xll.qlRateHelperQuoteName(Q72)</f>
        <v>#VALUE!</v>
      </c>
      <c r="S72" s="66" t="e">
        <f>_xll.qlRateHelperQuoteValue(Q72)</f>
        <v>#VALUE!</v>
      </c>
      <c r="T72" s="232"/>
      <c r="U72" s="29" t="e">
        <f>_xll.qlRateHelperEarliestDate(Q72)</f>
        <v>#VALUE!</v>
      </c>
      <c r="V72" s="29" t="e">
        <f>_xll.qlRateHelperLatestDate(Q72)</f>
        <v>#VALUE!</v>
      </c>
      <c r="W72" s="105"/>
      <c r="AU72" s="28" t="s">
        <v>99</v>
      </c>
      <c r="AV72" s="29">
        <f>_xll.qlInterestRateIndexFixingDate(IborIndex&amp;Tenor,AW72,Trigger)</f>
        <v>42342</v>
      </c>
      <c r="AW72" s="29">
        <f>_xll.qlCalendarAdvance(Calendar,AW71,AU72,"f",,Trigger)</f>
        <v>42346</v>
      </c>
      <c r="AX72" s="29">
        <f>_xll.qlInterestRateIndexMaturity(IborIndex&amp;Tenor,AW72,Trigger)</f>
        <v>42529</v>
      </c>
      <c r="AY72" s="66">
        <f>_xll.qlIndexFixing($Z$5,AV72,,Trigger)</f>
        <v>4.2616793005277896E-4</v>
      </c>
      <c r="AZ72" s="66">
        <f>_xll.qlIndexFixing($BB$1,AW72,,Trigger)</f>
        <v>4.3140203832526251E-4</v>
      </c>
      <c r="BA72" s="195">
        <f t="shared" si="23"/>
        <v>-5.2341082724835467E-2</v>
      </c>
    </row>
    <row r="73" spans="1:53" ht="11.25" customHeight="1" x14ac:dyDescent="0.25">
      <c r="A73" s="99" t="s">
        <v>122</v>
      </c>
      <c r="B73" s="89" t="s">
        <v>52</v>
      </c>
      <c r="C73" s="100" t="s">
        <v>216</v>
      </c>
      <c r="D73" s="100" t="s">
        <v>212</v>
      </c>
      <c r="E73" s="100" t="s">
        <v>214</v>
      </c>
      <c r="F73" s="100" t="s">
        <v>213</v>
      </c>
      <c r="G73" s="218" t="str">
        <f t="shared" si="22"/>
        <v>EUR6MSW10Y=</v>
      </c>
      <c r="H73" s="100" t="str">
        <f>IFERROR(_xll.qlSwapRateHelper2(,G73,2,B73,Calendar,E73,D73,F73,$H$48,0,C73,,Permanent,Trigger,ObjectOverwrite),"--")</f>
        <v>obj_009e1#0000</v>
      </c>
      <c r="I73" s="101" t="b">
        <v>1</v>
      </c>
      <c r="J73" s="11"/>
      <c r="K73" s="231" t="str">
        <f t="shared" si="20"/>
        <v>SW</v>
      </c>
      <c r="L73" s="231" t="str">
        <f t="shared" si="18"/>
        <v>15Y</v>
      </c>
      <c r="M73" s="105" t="str">
        <f t="shared" si="21"/>
        <v>obj_009eb#0000</v>
      </c>
      <c r="N73" s="105" t="b">
        <f t="shared" si="19"/>
        <v>1</v>
      </c>
      <c r="O73" s="232">
        <v>1</v>
      </c>
      <c r="P73" s="232">
        <v>1</v>
      </c>
      <c r="Q73" s="105" t="e">
        <v>#N/A</v>
      </c>
      <c r="R73" s="105" t="e">
        <f>_xll.qlRateHelperQuoteName(Q73)</f>
        <v>#VALUE!</v>
      </c>
      <c r="S73" s="66" t="e">
        <f>_xll.qlRateHelperQuoteValue(Q73)</f>
        <v>#VALUE!</v>
      </c>
      <c r="T73" s="232"/>
      <c r="U73" s="29" t="e">
        <f>_xll.qlRateHelperEarliestDate(Q73)</f>
        <v>#VALUE!</v>
      </c>
      <c r="V73" s="29" t="e">
        <f>_xll.qlRateHelperLatestDate(Q73)</f>
        <v>#VALUE!</v>
      </c>
      <c r="W73" s="105"/>
      <c r="AU73" s="28" t="s">
        <v>99</v>
      </c>
      <c r="AV73" s="29">
        <f>_xll.qlInterestRateIndexFixingDate(IborIndex&amp;Tenor,AW73,Trigger)</f>
        <v>42345</v>
      </c>
      <c r="AW73" s="29">
        <f>_xll.qlCalendarAdvance(Calendar,AW72,AU73,"f",,Trigger)</f>
        <v>42347</v>
      </c>
      <c r="AX73" s="29">
        <f>_xll.qlInterestRateIndexMaturity(IborIndex&amp;Tenor,AW73,Trigger)</f>
        <v>42530</v>
      </c>
      <c r="AY73" s="66">
        <f>_xll.qlIndexFixing($Z$5,AV73,,Trigger)</f>
        <v>4.2710325751547316E-4</v>
      </c>
      <c r="AZ73" s="66">
        <f>_xll.qlIndexFixing($BB$1,AW73,,Trigger)</f>
        <v>4.3325343012153283E-4</v>
      </c>
      <c r="BA73" s="195">
        <f t="shared" si="23"/>
        <v>-6.1501726060596673E-2</v>
      </c>
    </row>
    <row r="74" spans="1:53" ht="11.25" customHeight="1" x14ac:dyDescent="0.25">
      <c r="A74" s="99" t="s">
        <v>122</v>
      </c>
      <c r="B74" s="89" t="s">
        <v>53</v>
      </c>
      <c r="C74" s="100" t="s">
        <v>216</v>
      </c>
      <c r="D74" s="100" t="s">
        <v>212</v>
      </c>
      <c r="E74" s="100" t="s">
        <v>214</v>
      </c>
      <c r="F74" s="100" t="s">
        <v>213</v>
      </c>
      <c r="G74" s="218" t="str">
        <f t="shared" si="22"/>
        <v>EUR6MSW11Y=</v>
      </c>
      <c r="H74" s="100" t="str">
        <f>IFERROR(_xll.qlSwapRateHelper2(,G74,2,B74,Calendar,E74,D74,F74,$H$48,0,C74,,Permanent,Trigger,ObjectOverwrite),"--")</f>
        <v>obj_009e5#0000</v>
      </c>
      <c r="I74" s="101" t="b">
        <v>1</v>
      </c>
      <c r="J74" s="11"/>
      <c r="K74" s="231" t="str">
        <f t="shared" si="20"/>
        <v>SW</v>
      </c>
      <c r="L74" s="231" t="str">
        <f t="shared" si="18"/>
        <v>16Y</v>
      </c>
      <c r="M74" s="105" t="str">
        <f t="shared" si="21"/>
        <v>obj_009d8#0000</v>
      </c>
      <c r="N74" s="105" t="b">
        <f t="shared" si="19"/>
        <v>1</v>
      </c>
      <c r="O74" s="232">
        <v>1</v>
      </c>
      <c r="P74" s="232">
        <v>1</v>
      </c>
      <c r="Q74" s="105" t="e">
        <v>#N/A</v>
      </c>
      <c r="R74" s="105" t="e">
        <f>_xll.qlRateHelperQuoteName(Q74)</f>
        <v>#VALUE!</v>
      </c>
      <c r="S74" s="66" t="e">
        <f>_xll.qlRateHelperQuoteValue(Q74)</f>
        <v>#VALUE!</v>
      </c>
      <c r="T74" s="232"/>
      <c r="U74" s="29" t="e">
        <f>_xll.qlRateHelperEarliestDate(Q74)</f>
        <v>#VALUE!</v>
      </c>
      <c r="V74" s="29" t="e">
        <f>_xll.qlRateHelperLatestDate(Q74)</f>
        <v>#VALUE!</v>
      </c>
      <c r="W74" s="105"/>
      <c r="AU74" s="28" t="s">
        <v>99</v>
      </c>
      <c r="AV74" s="29">
        <f>_xll.qlInterestRateIndexFixingDate(IborIndex&amp;Tenor,AW74,Trigger)</f>
        <v>42346</v>
      </c>
      <c r="AW74" s="29">
        <f>_xll.qlCalendarAdvance(Calendar,AW73,AU74,"f",,Trigger)</f>
        <v>42348</v>
      </c>
      <c r="AX74" s="29">
        <f>_xll.qlInterestRateIndexMaturity(IborIndex&amp;Tenor,AW74,Trigger)</f>
        <v>42531</v>
      </c>
      <c r="AY74" s="66">
        <f>_xll.qlIndexFixing($Z$5,AV74,,Trigger)</f>
        <v>4.2804736518270892E-4</v>
      </c>
      <c r="AZ74" s="66">
        <f>_xll.qlIndexFixing($BB$1,AW74,,Trigger)</f>
        <v>4.3711390906689548E-4</v>
      </c>
      <c r="BA74" s="195">
        <f t="shared" si="23"/>
        <v>-9.0665438841865592E-2</v>
      </c>
    </row>
    <row r="75" spans="1:53" ht="11.25" customHeight="1" x14ac:dyDescent="0.25">
      <c r="A75" s="99" t="s">
        <v>122</v>
      </c>
      <c r="B75" s="89" t="s">
        <v>54</v>
      </c>
      <c r="C75" s="100" t="s">
        <v>216</v>
      </c>
      <c r="D75" s="100" t="s">
        <v>212</v>
      </c>
      <c r="E75" s="100" t="s">
        <v>214</v>
      </c>
      <c r="F75" s="100" t="s">
        <v>213</v>
      </c>
      <c r="G75" s="218" t="str">
        <f t="shared" si="22"/>
        <v>EUR6MSW12Y=</v>
      </c>
      <c r="H75" s="100" t="str">
        <f>IFERROR(_xll.qlSwapRateHelper2(,G75,2,B75,Calendar,E75,D75,F75,$H$48,0,C75,,Permanent,Trigger,ObjectOverwrite),"--")</f>
        <v>obj_009e0#0000</v>
      </c>
      <c r="I75" s="101" t="b">
        <v>1</v>
      </c>
      <c r="J75" s="11"/>
      <c r="K75" s="231" t="str">
        <f t="shared" si="20"/>
        <v>SW</v>
      </c>
      <c r="L75" s="231" t="str">
        <f t="shared" si="18"/>
        <v>17Y</v>
      </c>
      <c r="M75" s="105" t="str">
        <f t="shared" si="21"/>
        <v>obj_009d4#0000</v>
      </c>
      <c r="N75" s="105" t="b">
        <f t="shared" si="19"/>
        <v>1</v>
      </c>
      <c r="O75" s="232">
        <v>1</v>
      </c>
      <c r="P75" s="232">
        <v>1</v>
      </c>
      <c r="Q75" s="105" t="e">
        <v>#N/A</v>
      </c>
      <c r="R75" s="105" t="e">
        <f>_xll.qlRateHelperQuoteName(Q75)</f>
        <v>#VALUE!</v>
      </c>
      <c r="S75" s="66" t="e">
        <f>_xll.qlRateHelperQuoteValue(Q75)</f>
        <v>#VALUE!</v>
      </c>
      <c r="T75" s="232"/>
      <c r="U75" s="29" t="e">
        <f>_xll.qlRateHelperEarliestDate(Q75)</f>
        <v>#VALUE!</v>
      </c>
      <c r="V75" s="29" t="e">
        <f>_xll.qlRateHelperLatestDate(Q75)</f>
        <v>#VALUE!</v>
      </c>
      <c r="W75" s="105"/>
      <c r="AU75" s="28" t="s">
        <v>99</v>
      </c>
      <c r="AV75" s="29">
        <f>_xll.qlInterestRateIndexFixingDate(IborIndex&amp;Tenor,AW75,Trigger)</f>
        <v>42347</v>
      </c>
      <c r="AW75" s="29">
        <f>_xll.qlCalendarAdvance(Calendar,AW74,AU75,"f",,Trigger)</f>
        <v>42349</v>
      </c>
      <c r="AX75" s="29">
        <f>_xll.qlInterestRateIndexMaturity(IborIndex&amp;Tenor,AW75,Trigger)</f>
        <v>42534</v>
      </c>
      <c r="AY75" s="66">
        <f>_xll.qlIndexFixing($Z$5,AV75,,Trigger)</f>
        <v>4.3091654242715169E-4</v>
      </c>
      <c r="AZ75" s="66">
        <f>_xll.qlIndexFixing($BB$1,AW75,,Trigger)</f>
        <v>4.3858217139915786E-4</v>
      </c>
      <c r="BA75" s="195">
        <f t="shared" si="23"/>
        <v>-7.6656289720061666E-2</v>
      </c>
    </row>
    <row r="76" spans="1:53" ht="11.25" customHeight="1" x14ac:dyDescent="0.25">
      <c r="A76" s="99" t="s">
        <v>122</v>
      </c>
      <c r="B76" s="89" t="s">
        <v>55</v>
      </c>
      <c r="C76" s="100" t="s">
        <v>216</v>
      </c>
      <c r="D76" s="100" t="s">
        <v>212</v>
      </c>
      <c r="E76" s="100" t="s">
        <v>214</v>
      </c>
      <c r="F76" s="100" t="s">
        <v>213</v>
      </c>
      <c r="G76" s="218" t="str">
        <f t="shared" si="22"/>
        <v>EUR6MSW13Y=</v>
      </c>
      <c r="H76" s="100" t="str">
        <f>IFERROR(_xll.qlSwapRateHelper2(,G76,2,B76,Calendar,E76,D76,F76,$H$48,0,C76,,Permanent,Trigger,ObjectOverwrite),"--")</f>
        <v>obj_009f1#0000</v>
      </c>
      <c r="I76" s="101" t="b">
        <v>1</v>
      </c>
      <c r="J76" s="11"/>
      <c r="K76" s="231" t="str">
        <f t="shared" si="20"/>
        <v>SW</v>
      </c>
      <c r="L76" s="231" t="str">
        <f t="shared" si="18"/>
        <v>18Y</v>
      </c>
      <c r="M76" s="105" t="str">
        <f t="shared" si="21"/>
        <v>obj_009cc#0000</v>
      </c>
      <c r="N76" s="105" t="b">
        <f t="shared" si="19"/>
        <v>1</v>
      </c>
      <c r="O76" s="232">
        <v>1</v>
      </c>
      <c r="P76" s="232">
        <v>1</v>
      </c>
      <c r="Q76" s="105" t="e">
        <v>#N/A</v>
      </c>
      <c r="R76" s="105" t="e">
        <f>_xll.qlRateHelperQuoteName(Q76)</f>
        <v>#VALUE!</v>
      </c>
      <c r="S76" s="66" t="e">
        <f>_xll.qlRateHelperQuoteValue(Q76)</f>
        <v>#VALUE!</v>
      </c>
      <c r="T76" s="232"/>
      <c r="U76" s="29" t="e">
        <f>_xll.qlRateHelperEarliestDate(Q76)</f>
        <v>#VALUE!</v>
      </c>
      <c r="V76" s="29" t="e">
        <f>_xll.qlRateHelperLatestDate(Q76)</f>
        <v>#VALUE!</v>
      </c>
      <c r="W76" s="105"/>
      <c r="AU76" s="28" t="s">
        <v>99</v>
      </c>
      <c r="AV76" s="29">
        <f>_xll.qlInterestRateIndexFixingDate(IborIndex&amp;Tenor,AW76,Trigger)</f>
        <v>42348</v>
      </c>
      <c r="AW76" s="29">
        <f>_xll.qlCalendarAdvance(Calendar,AW75,AU76,"f",,Trigger)</f>
        <v>42352</v>
      </c>
      <c r="AX76" s="29">
        <f>_xll.qlInterestRateIndexMaturity(IborIndex&amp;Tenor,AW76,Trigger)</f>
        <v>42535</v>
      </c>
      <c r="AY76" s="66">
        <f>_xll.qlIndexFixing($Z$5,AV76,,Trigger)</f>
        <v>4.3188141894090303E-4</v>
      </c>
      <c r="AZ76" s="66">
        <f>_xll.qlIndexFixing($BB$1,AW76,,Trigger)</f>
        <v>4.4006283890863355E-4</v>
      </c>
      <c r="BA76" s="195">
        <f t="shared" si="23"/>
        <v>-8.1814199677305216E-2</v>
      </c>
    </row>
    <row r="77" spans="1:53" ht="11.25" customHeight="1" x14ac:dyDescent="0.25">
      <c r="A77" s="99" t="s">
        <v>122</v>
      </c>
      <c r="B77" s="89" t="s">
        <v>56</v>
      </c>
      <c r="C77" s="100" t="s">
        <v>216</v>
      </c>
      <c r="D77" s="100" t="s">
        <v>212</v>
      </c>
      <c r="E77" s="100" t="s">
        <v>214</v>
      </c>
      <c r="F77" s="100" t="s">
        <v>213</v>
      </c>
      <c r="G77" s="218" t="str">
        <f t="shared" si="22"/>
        <v>EUR6MSW14Y=</v>
      </c>
      <c r="H77" s="100" t="str">
        <f>IFERROR(_xll.qlSwapRateHelper2(,G77,2,B77,Calendar,E77,D77,F77,$H$48,0,C77,,Permanent,Trigger,ObjectOverwrite),"--")</f>
        <v>obj_009cd#0000</v>
      </c>
      <c r="I77" s="101" t="b">
        <v>1</v>
      </c>
      <c r="J77" s="11"/>
      <c r="K77" s="231" t="str">
        <f t="shared" si="20"/>
        <v>SW</v>
      </c>
      <c r="L77" s="231" t="str">
        <f t="shared" si="18"/>
        <v>19Y</v>
      </c>
      <c r="M77" s="105" t="str">
        <f t="shared" si="21"/>
        <v>obj_009e3#0000</v>
      </c>
      <c r="N77" s="105" t="b">
        <f t="shared" si="19"/>
        <v>1</v>
      </c>
      <c r="O77" s="232">
        <v>1</v>
      </c>
      <c r="P77" s="232">
        <v>1</v>
      </c>
      <c r="Q77" s="105" t="e">
        <v>#N/A</v>
      </c>
      <c r="R77" s="105" t="e">
        <f>_xll.qlRateHelperQuoteName(Q77)</f>
        <v>#VALUE!</v>
      </c>
      <c r="S77" s="66" t="e">
        <f>_xll.qlRateHelperQuoteValue(Q77)</f>
        <v>#VALUE!</v>
      </c>
      <c r="T77" s="232"/>
      <c r="U77" s="29" t="e">
        <f>_xll.qlRateHelperEarliestDate(Q77)</f>
        <v>#VALUE!</v>
      </c>
      <c r="V77" s="29" t="e">
        <f>_xll.qlRateHelperLatestDate(Q77)</f>
        <v>#VALUE!</v>
      </c>
      <c r="W77" s="105"/>
      <c r="AU77" s="28" t="s">
        <v>99</v>
      </c>
      <c r="AV77" s="29">
        <f>_xll.qlInterestRateIndexFixingDate(IborIndex&amp;Tenor,AW77,Trigger)</f>
        <v>42349</v>
      </c>
      <c r="AW77" s="29">
        <f>_xll.qlCalendarAdvance(Calendar,AW76,AU77,"f",,Trigger)</f>
        <v>42353</v>
      </c>
      <c r="AX77" s="29">
        <f>_xll.qlInterestRateIndexMaturity(IborIndex&amp;Tenor,AW77,Trigger)</f>
        <v>42536</v>
      </c>
      <c r="AY77" s="66">
        <f>_xll.qlIndexFixing($Z$5,AV77,,Trigger)</f>
        <v>4.3284701023875102E-4</v>
      </c>
      <c r="AZ77" s="66">
        <f>_xll.qlIndexFixing($BB$1,AW77,,Trigger)</f>
        <v>4.4155405524724187E-4</v>
      </c>
      <c r="BA77" s="195">
        <f t="shared" si="23"/>
        <v>-8.7070450084908546E-2</v>
      </c>
    </row>
    <row r="78" spans="1:53" ht="11.25" customHeight="1" x14ac:dyDescent="0.25">
      <c r="A78" s="99" t="s">
        <v>122</v>
      </c>
      <c r="B78" s="89" t="s">
        <v>57</v>
      </c>
      <c r="C78" s="100" t="s">
        <v>216</v>
      </c>
      <c r="D78" s="100" t="s">
        <v>212</v>
      </c>
      <c r="E78" s="100" t="s">
        <v>214</v>
      </c>
      <c r="F78" s="100" t="s">
        <v>213</v>
      </c>
      <c r="G78" s="218" t="str">
        <f t="shared" si="22"/>
        <v>EUR6MSW15Y=</v>
      </c>
      <c r="H78" s="100" t="str">
        <f>IFERROR(_xll.qlSwapRateHelper2(,G78,2,B78,Calendar,E78,D78,F78,$H$48,0,C78,,Permanent,Trigger,ObjectOverwrite),"--")</f>
        <v>obj_009eb#0000</v>
      </c>
      <c r="I78" s="101" t="b">
        <v>1</v>
      </c>
      <c r="J78" s="11"/>
      <c r="K78" s="231" t="str">
        <f t="shared" si="20"/>
        <v>SW</v>
      </c>
      <c r="L78" s="231" t="str">
        <f t="shared" si="18"/>
        <v>20Y</v>
      </c>
      <c r="M78" s="105" t="str">
        <f t="shared" si="21"/>
        <v>obj_009ed#0000</v>
      </c>
      <c r="N78" s="105" t="b">
        <f t="shared" si="19"/>
        <v>1</v>
      </c>
      <c r="O78" s="232">
        <v>1</v>
      </c>
      <c r="P78" s="232">
        <v>1</v>
      </c>
      <c r="Q78" s="105" t="e">
        <v>#N/A</v>
      </c>
      <c r="R78" s="105" t="e">
        <f>_xll.qlRateHelperQuoteName(Q78)</f>
        <v>#VALUE!</v>
      </c>
      <c r="S78" s="66" t="e">
        <f>_xll.qlRateHelperQuoteValue(Q78)</f>
        <v>#VALUE!</v>
      </c>
      <c r="T78" s="232"/>
      <c r="U78" s="29" t="e">
        <f>_xll.qlRateHelperEarliestDate(Q78)</f>
        <v>#VALUE!</v>
      </c>
      <c r="V78" s="29" t="e">
        <f>_xll.qlRateHelperLatestDate(Q78)</f>
        <v>#VALUE!</v>
      </c>
      <c r="W78" s="105"/>
      <c r="AU78" s="28" t="s">
        <v>99</v>
      </c>
      <c r="AV78" s="29">
        <f>_xll.qlInterestRateIndexFixingDate(IborIndex&amp;Tenor,AW78,Trigger)</f>
        <v>42352</v>
      </c>
      <c r="AW78" s="29">
        <f>_xll.qlCalendarAdvance(Calendar,AW77,AU78,"f",,Trigger)</f>
        <v>42354</v>
      </c>
      <c r="AX78" s="29">
        <f>_xll.qlInterestRateIndexMaturity(IborIndex&amp;Tenor,AW78,Trigger)</f>
        <v>42537</v>
      </c>
      <c r="AY78" s="66">
        <f>_xll.qlIndexFixing($Z$5,AV78,,Trigger)</f>
        <v>4.3381258824362568E-4</v>
      </c>
      <c r="AZ78" s="66">
        <f>_xll.qlIndexFixing($BB$1,AW78,,Trigger)</f>
        <v>4.4334610603038332E-4</v>
      </c>
      <c r="BA78" s="195">
        <f t="shared" si="23"/>
        <v>-9.5335177867576351E-2</v>
      </c>
    </row>
    <row r="79" spans="1:53" ht="11.25" customHeight="1" x14ac:dyDescent="0.25">
      <c r="A79" s="99" t="s">
        <v>122</v>
      </c>
      <c r="B79" s="89" t="s">
        <v>58</v>
      </c>
      <c r="C79" s="100" t="s">
        <v>216</v>
      </c>
      <c r="D79" s="100" t="s">
        <v>212</v>
      </c>
      <c r="E79" s="100" t="s">
        <v>214</v>
      </c>
      <c r="F79" s="100" t="s">
        <v>213</v>
      </c>
      <c r="G79" s="218" t="str">
        <f t="shared" si="22"/>
        <v>EUR6MSW16Y=</v>
      </c>
      <c r="H79" s="100" t="str">
        <f>IFERROR(_xll.qlSwapRateHelper2(,G79,2,B79,Calendar,E79,D79,F79,$H$48,0,C79,,Permanent,Trigger,ObjectOverwrite),"--")</f>
        <v>obj_009d8#0000</v>
      </c>
      <c r="I79" s="101" t="b">
        <v>1</v>
      </c>
      <c r="K79" s="231" t="str">
        <f t="shared" si="20"/>
        <v>SW</v>
      </c>
      <c r="L79" s="231" t="str">
        <f t="shared" si="18"/>
        <v>21Y</v>
      </c>
      <c r="M79" s="105" t="str">
        <f t="shared" si="21"/>
        <v>obj_009ce#0000</v>
      </c>
      <c r="N79" s="105" t="b">
        <f t="shared" si="19"/>
        <v>1</v>
      </c>
      <c r="O79" s="232">
        <v>1</v>
      </c>
      <c r="P79" s="232">
        <v>1</v>
      </c>
      <c r="Q79" s="105" t="e">
        <v>#N/A</v>
      </c>
      <c r="R79" s="105" t="e">
        <f>_xll.qlRateHelperQuoteName(Q79)</f>
        <v>#VALUE!</v>
      </c>
      <c r="S79" s="66" t="e">
        <f>_xll.qlRateHelperQuoteValue(Q79)</f>
        <v>#VALUE!</v>
      </c>
      <c r="T79" s="232"/>
      <c r="U79" s="29" t="e">
        <f>_xll.qlRateHelperEarliestDate(Q79)</f>
        <v>#VALUE!</v>
      </c>
      <c r="V79" s="29" t="e">
        <f>_xll.qlRateHelperLatestDate(Q79)</f>
        <v>#VALUE!</v>
      </c>
      <c r="W79" s="105"/>
      <c r="AU79" s="28" t="s">
        <v>99</v>
      </c>
      <c r="AV79" s="29">
        <f>_xll.qlInterestRateIndexFixingDate(IborIndex&amp;Tenor,AW79,Trigger)</f>
        <v>42353</v>
      </c>
      <c r="AW79" s="29">
        <f>_xll.qlCalendarAdvance(Calendar,AW78,AU79,"f",,Trigger)</f>
        <v>42355</v>
      </c>
      <c r="AX79" s="29">
        <f>_xll.qlInterestRateIndexMaturity(IborIndex&amp;Tenor,AW79,Trigger)</f>
        <v>42538</v>
      </c>
      <c r="AY79" s="66">
        <f>_xll.qlIndexFixing($Z$5,AV79,,Trigger)</f>
        <v>4.347767741017746E-4</v>
      </c>
      <c r="AZ79" s="66">
        <f>_xll.qlIndexFixing($BB$1,AW79,,Trigger)</f>
        <v>4.4758728169725726E-4</v>
      </c>
      <c r="BA79" s="195">
        <f t="shared" si="23"/>
        <v>-0.12810507595482662</v>
      </c>
    </row>
    <row r="80" spans="1:53" ht="11.25" customHeight="1" x14ac:dyDescent="0.25">
      <c r="A80" s="99" t="s">
        <v>122</v>
      </c>
      <c r="B80" s="89" t="s">
        <v>59</v>
      </c>
      <c r="C80" s="100" t="s">
        <v>216</v>
      </c>
      <c r="D80" s="100" t="s">
        <v>212</v>
      </c>
      <c r="E80" s="100" t="s">
        <v>214</v>
      </c>
      <c r="F80" s="100" t="s">
        <v>213</v>
      </c>
      <c r="G80" s="218" t="str">
        <f t="shared" si="22"/>
        <v>EUR6MSW17Y=</v>
      </c>
      <c r="H80" s="100" t="str">
        <f>IFERROR(_xll.qlSwapRateHelper2(,G80,2,B80,Calendar,E80,D80,F80,$H$48,0,C80,,Permanent,Trigger,ObjectOverwrite),"--")</f>
        <v>obj_009d4#0000</v>
      </c>
      <c r="I80" s="101" t="b">
        <v>1</v>
      </c>
      <c r="K80" s="231" t="str">
        <f t="shared" si="20"/>
        <v>SW</v>
      </c>
      <c r="L80" s="231" t="str">
        <f t="shared" si="18"/>
        <v>22Y</v>
      </c>
      <c r="M80" s="105" t="str">
        <f t="shared" si="21"/>
        <v>obj_009d6#0000</v>
      </c>
      <c r="N80" s="105" t="b">
        <f t="shared" si="19"/>
        <v>1</v>
      </c>
      <c r="O80" s="232">
        <v>1</v>
      </c>
      <c r="P80" s="232">
        <v>1</v>
      </c>
      <c r="Q80" s="105" t="e">
        <v>#N/A</v>
      </c>
      <c r="R80" s="105" t="e">
        <f>_xll.qlRateHelperQuoteName(Q80)</f>
        <v>#VALUE!</v>
      </c>
      <c r="S80" s="66" t="e">
        <f>_xll.qlRateHelperQuoteValue(Q80)</f>
        <v>#VALUE!</v>
      </c>
      <c r="T80" s="232"/>
      <c r="U80" s="29" t="e">
        <f>_xll.qlRateHelperEarliestDate(Q80)</f>
        <v>#VALUE!</v>
      </c>
      <c r="V80" s="29" t="e">
        <f>_xll.qlRateHelperLatestDate(Q80)</f>
        <v>#VALUE!</v>
      </c>
      <c r="W80" s="105"/>
      <c r="AU80" s="28" t="s">
        <v>99</v>
      </c>
      <c r="AV80" s="29">
        <f>_xll.qlInterestRateIndexFixingDate(IborIndex&amp;Tenor,AW80,Trigger)</f>
        <v>42354</v>
      </c>
      <c r="AW80" s="29">
        <f>_xll.qlCalendarAdvance(Calendar,AW79,AU80,"f",,Trigger)</f>
        <v>42356</v>
      </c>
      <c r="AX80" s="29">
        <f>_xll.qlInterestRateIndexMaturity(IborIndex&amp;Tenor,AW80,Trigger)</f>
        <v>42541</v>
      </c>
      <c r="AY80" s="66">
        <f>_xll.qlIndexFixing($Z$5,AV80,,Trigger)</f>
        <v>4.3769829043874807E-4</v>
      </c>
      <c r="AZ80" s="66">
        <f>_xll.qlIndexFixing($BB$1,AW80,,Trigger)</f>
        <v>4.491033967388557E-4</v>
      </c>
      <c r="BA80" s="195">
        <f t="shared" si="23"/>
        <v>-0.11405106300107636</v>
      </c>
    </row>
    <row r="81" spans="1:53" ht="11.25" customHeight="1" x14ac:dyDescent="0.25">
      <c r="A81" s="99" t="s">
        <v>122</v>
      </c>
      <c r="B81" s="89" t="s">
        <v>60</v>
      </c>
      <c r="C81" s="100" t="s">
        <v>216</v>
      </c>
      <c r="D81" s="100" t="s">
        <v>212</v>
      </c>
      <c r="E81" s="100" t="s">
        <v>214</v>
      </c>
      <c r="F81" s="100" t="s">
        <v>213</v>
      </c>
      <c r="G81" s="218" t="str">
        <f t="shared" si="22"/>
        <v>EUR6MSW18Y=</v>
      </c>
      <c r="H81" s="100" t="str">
        <f>IFERROR(_xll.qlSwapRateHelper2(,G81,2,B81,Calendar,E81,D81,F81,$H$48,0,C81,,Permanent,Trigger,ObjectOverwrite),"--")</f>
        <v>obj_009cc#0000</v>
      </c>
      <c r="I81" s="101" t="b">
        <v>1</v>
      </c>
      <c r="K81" s="231" t="str">
        <f t="shared" si="20"/>
        <v>SW</v>
      </c>
      <c r="L81" s="231" t="str">
        <f t="shared" si="18"/>
        <v>23Y</v>
      </c>
      <c r="M81" s="105" t="str">
        <f t="shared" si="21"/>
        <v>obj_009cf#0000</v>
      </c>
      <c r="N81" s="105" t="b">
        <f t="shared" si="19"/>
        <v>1</v>
      </c>
      <c r="O81" s="232">
        <v>1</v>
      </c>
      <c r="P81" s="232">
        <v>1</v>
      </c>
      <c r="Q81" s="105" t="e">
        <v>#N/A</v>
      </c>
      <c r="R81" s="105" t="e">
        <f>_xll.qlRateHelperQuoteName(Q81)</f>
        <v>#VALUE!</v>
      </c>
      <c r="S81" s="66" t="e">
        <f>_xll.qlRateHelperQuoteValue(Q81)</f>
        <v>#VALUE!</v>
      </c>
      <c r="T81" s="232"/>
      <c r="U81" s="29" t="e">
        <f>_xll.qlRateHelperEarliestDate(Q81)</f>
        <v>#VALUE!</v>
      </c>
      <c r="V81" s="29" t="e">
        <f>_xll.qlRateHelperLatestDate(Q81)</f>
        <v>#VALUE!</v>
      </c>
      <c r="W81" s="105"/>
      <c r="AU81" s="28" t="s">
        <v>99</v>
      </c>
      <c r="AV81" s="29">
        <f>_xll.qlInterestRateIndexFixingDate(IborIndex&amp;Tenor,AW81,Trigger)</f>
        <v>42355</v>
      </c>
      <c r="AW81" s="29">
        <f>_xll.qlCalendarAdvance(Calendar,AW80,AU81,"f",,Trigger)</f>
        <v>42359</v>
      </c>
      <c r="AX81" s="29">
        <f>_xll.qlInterestRateIndexMaturity(IborIndex&amp;Tenor,AW81,Trigger)</f>
        <v>42542</v>
      </c>
      <c r="AY81" s="66">
        <f>_xll.qlIndexFixing($Z$5,AV81,,Trigger)</f>
        <v>4.3859288630222103E-4</v>
      </c>
      <c r="AZ81" s="66">
        <f>_xll.qlIndexFixing($BB$1,AW81,,Trigger)</f>
        <v>4.5061892239442778E-4</v>
      </c>
      <c r="BA81" s="195">
        <f t="shared" si="23"/>
        <v>-0.12026036092206747</v>
      </c>
    </row>
    <row r="82" spans="1:53" ht="11.25" customHeight="1" x14ac:dyDescent="0.25">
      <c r="A82" s="99" t="s">
        <v>122</v>
      </c>
      <c r="B82" s="89" t="s">
        <v>61</v>
      </c>
      <c r="C82" s="100" t="s">
        <v>216</v>
      </c>
      <c r="D82" s="100" t="s">
        <v>212</v>
      </c>
      <c r="E82" s="100" t="s">
        <v>214</v>
      </c>
      <c r="F82" s="100" t="s">
        <v>213</v>
      </c>
      <c r="G82" s="218" t="str">
        <f t="shared" ref="G82:G105" si="24">UPPER(Currency)&amp;Tenor&amp;A82&amp;B82&amp;"="</f>
        <v>EUR6MSW19Y=</v>
      </c>
      <c r="H82" s="100" t="str">
        <f>IFERROR(_xll.qlSwapRateHelper2(,G82,2,B82,Calendar,E82,D82,F82,$H$48,0,C82,,Permanent,Trigger,ObjectOverwrite),"--")</f>
        <v>obj_009e3#0000</v>
      </c>
      <c r="I82" s="101" t="b">
        <v>1</v>
      </c>
      <c r="K82" s="231" t="str">
        <f t="shared" si="20"/>
        <v>SW</v>
      </c>
      <c r="L82" s="231" t="str">
        <f t="shared" si="18"/>
        <v>24Y</v>
      </c>
      <c r="M82" s="105" t="str">
        <f t="shared" si="21"/>
        <v>obj_009de#0000</v>
      </c>
      <c r="N82" s="105" t="b">
        <f t="shared" si="19"/>
        <v>1</v>
      </c>
      <c r="O82" s="232">
        <v>1</v>
      </c>
      <c r="P82" s="232">
        <v>1</v>
      </c>
      <c r="Q82" s="105" t="e">
        <v>#N/A</v>
      </c>
      <c r="R82" s="105" t="e">
        <f>_xll.qlRateHelperQuoteName(Q82)</f>
        <v>#VALUE!</v>
      </c>
      <c r="S82" s="66" t="e">
        <f>_xll.qlRateHelperQuoteValue(Q82)</f>
        <v>#VALUE!</v>
      </c>
      <c r="T82" s="232"/>
      <c r="U82" s="29" t="e">
        <f>_xll.qlRateHelperEarliestDate(Q82)</f>
        <v>#VALUE!</v>
      </c>
      <c r="V82" s="29" t="e">
        <f>_xll.qlRateHelperLatestDate(Q82)</f>
        <v>#VALUE!</v>
      </c>
      <c r="W82" s="105"/>
      <c r="AU82" s="28" t="s">
        <v>99</v>
      </c>
      <c r="AV82" s="29">
        <f>_xll.qlInterestRateIndexFixingDate(IborIndex&amp;Tenor,AW82,Trigger)</f>
        <v>42356</v>
      </c>
      <c r="AW82" s="29">
        <f>_xll.qlCalendarAdvance(Calendar,AW81,AU82,"f",,Trigger)</f>
        <v>42360</v>
      </c>
      <c r="AX82" s="29">
        <f>_xll.qlInterestRateIndexMaturity(IborIndex&amp;Tenor,AW82,Trigger)</f>
        <v>42543</v>
      </c>
      <c r="AY82" s="66">
        <f>_xll.qlIndexFixing($Z$5,AV82,,Trigger)</f>
        <v>4.3953029592842786E-4</v>
      </c>
      <c r="AZ82" s="66">
        <f>_xll.qlIndexFixing($BB$1,AW82,,Trigger)</f>
        <v>4.5213200227483277E-4</v>
      </c>
      <c r="BA82" s="195">
        <f t="shared" si="23"/>
        <v>-0.1260170634640492</v>
      </c>
    </row>
    <row r="83" spans="1:53" ht="11.25" customHeight="1" x14ac:dyDescent="0.25">
      <c r="A83" s="99" t="s">
        <v>122</v>
      </c>
      <c r="B83" s="89" t="s">
        <v>62</v>
      </c>
      <c r="C83" s="100" t="s">
        <v>216</v>
      </c>
      <c r="D83" s="100" t="s">
        <v>212</v>
      </c>
      <c r="E83" s="100" t="s">
        <v>214</v>
      </c>
      <c r="F83" s="100" t="s">
        <v>213</v>
      </c>
      <c r="G83" s="218" t="str">
        <f t="shared" si="24"/>
        <v>EUR6MSW20Y=</v>
      </c>
      <c r="H83" s="100" t="str">
        <f>IFERROR(_xll.qlSwapRateHelper2(,G83,2,B83,Calendar,E83,D83,F83,$H$48,0,C83,,Permanent,Trigger,ObjectOverwrite),"--")</f>
        <v>obj_009ed#0000</v>
      </c>
      <c r="I83" s="101" t="b">
        <v>1</v>
      </c>
      <c r="K83" s="231" t="str">
        <f t="shared" si="20"/>
        <v>SW</v>
      </c>
      <c r="L83" s="231" t="str">
        <f t="shared" si="18"/>
        <v>25Y</v>
      </c>
      <c r="M83" s="105" t="str">
        <f t="shared" si="21"/>
        <v>obj_009c9#0000</v>
      </c>
      <c r="N83" s="105" t="b">
        <f t="shared" si="19"/>
        <v>1</v>
      </c>
      <c r="O83" s="232">
        <v>1</v>
      </c>
      <c r="P83" s="232">
        <v>1</v>
      </c>
      <c r="Q83" s="105" t="e">
        <v>#N/A</v>
      </c>
      <c r="R83" s="105" t="e">
        <f>_xll.qlRateHelperQuoteName(Q83)</f>
        <v>#VALUE!</v>
      </c>
      <c r="S83" s="66" t="e">
        <f>_xll.qlRateHelperQuoteValue(Q83)</f>
        <v>#VALUE!</v>
      </c>
      <c r="T83" s="232"/>
      <c r="U83" s="29" t="e">
        <f>_xll.qlRateHelperEarliestDate(Q83)</f>
        <v>#VALUE!</v>
      </c>
      <c r="V83" s="29" t="e">
        <f>_xll.qlRateHelperLatestDate(Q83)</f>
        <v>#VALUE!</v>
      </c>
      <c r="W83" s="105"/>
      <c r="AU83" s="28" t="s">
        <v>99</v>
      </c>
      <c r="AV83" s="29">
        <f>_xll.qlInterestRateIndexFixingDate(IborIndex&amp;Tenor,AW83,Trigger)</f>
        <v>42359</v>
      </c>
      <c r="AW83" s="29">
        <f>_xll.qlCalendarAdvance(Calendar,AW82,AU83,"f",,Trigger)</f>
        <v>42361</v>
      </c>
      <c r="AX83" s="29">
        <f>_xll.qlInterestRateIndexMaturity(IborIndex&amp;Tenor,AW83,Trigger)</f>
        <v>42544</v>
      </c>
      <c r="AY83" s="66">
        <f>_xll.qlIndexFixing($Z$5,AV83,,Trigger)</f>
        <v>4.4045856067044054E-4</v>
      </c>
      <c r="AZ83" s="66">
        <f>_xll.qlIndexFixing($BB$1,AW83,,Trigger)</f>
        <v>4.5812273606627606E-4</v>
      </c>
      <c r="BA83" s="195">
        <f t="shared" si="23"/>
        <v>-0.17664175395835521</v>
      </c>
    </row>
    <row r="84" spans="1:53" ht="11.25" customHeight="1" x14ac:dyDescent="0.25">
      <c r="A84" s="99" t="s">
        <v>122</v>
      </c>
      <c r="B84" s="89" t="s">
        <v>63</v>
      </c>
      <c r="C84" s="100" t="s">
        <v>216</v>
      </c>
      <c r="D84" s="100" t="s">
        <v>212</v>
      </c>
      <c r="E84" s="100" t="s">
        <v>214</v>
      </c>
      <c r="F84" s="100" t="s">
        <v>213</v>
      </c>
      <c r="G84" s="218" t="str">
        <f t="shared" si="24"/>
        <v>EUR6MSW21Y=</v>
      </c>
      <c r="H84" s="100" t="str">
        <f>IFERROR(_xll.qlSwapRateHelper2(,G84,2,B84,Calendar,E84,D84,F84,$H$48,0,C84,,Permanent,Trigger,ObjectOverwrite),"--")</f>
        <v>obj_009ce#0000</v>
      </c>
      <c r="I84" s="101" t="b">
        <v>1</v>
      </c>
      <c r="K84" s="231" t="str">
        <f t="shared" si="20"/>
        <v>SW</v>
      </c>
      <c r="L84" s="231" t="str">
        <f t="shared" si="18"/>
        <v>26Y</v>
      </c>
      <c r="M84" s="105" t="str">
        <f t="shared" si="21"/>
        <v>obj_009f3#0000</v>
      </c>
      <c r="N84" s="105" t="b">
        <f t="shared" si="19"/>
        <v>1</v>
      </c>
      <c r="O84" s="232">
        <v>1</v>
      </c>
      <c r="P84" s="232">
        <v>1</v>
      </c>
      <c r="Q84" s="105" t="e">
        <v>#N/A</v>
      </c>
      <c r="R84" s="105" t="e">
        <f>_xll.qlRateHelperQuoteName(Q84)</f>
        <v>#VALUE!</v>
      </c>
      <c r="S84" s="66" t="e">
        <f>_xll.qlRateHelperQuoteValue(Q84)</f>
        <v>#VALUE!</v>
      </c>
      <c r="T84" s="232"/>
      <c r="U84" s="29" t="e">
        <f>_xll.qlRateHelperEarliestDate(Q84)</f>
        <v>#VALUE!</v>
      </c>
      <c r="V84" s="29" t="e">
        <f>_xll.qlRateHelperLatestDate(Q84)</f>
        <v>#VALUE!</v>
      </c>
      <c r="W84" s="105"/>
      <c r="AU84" s="28" t="s">
        <v>99</v>
      </c>
      <c r="AV84" s="29">
        <f>_xll.qlInterestRateIndexFixingDate(IborIndex&amp;Tenor,AW84,Trigger)</f>
        <v>42360</v>
      </c>
      <c r="AW84" s="29">
        <f>_xll.qlCalendarAdvance(Calendar,AW83,AU84,"f",,Trigger)</f>
        <v>42362</v>
      </c>
      <c r="AX84" s="29">
        <f>_xll.qlInterestRateIndexMaturity(IborIndex&amp;Tenor,AW84,Trigger)</f>
        <v>42545</v>
      </c>
      <c r="AY84" s="66">
        <f>_xll.qlIndexFixing($Z$5,AV84,,Trigger)</f>
        <v>4.4137647513618875E-4</v>
      </c>
      <c r="AZ84" s="66">
        <f>_xll.qlIndexFixing($BB$1,AW84,,Trigger)</f>
        <v>4.5959574103804357E-4</v>
      </c>
      <c r="BA84" s="195">
        <f t="shared" si="23"/>
        <v>-0.18219265901854825</v>
      </c>
    </row>
    <row r="85" spans="1:53" ht="11.25" customHeight="1" x14ac:dyDescent="0.25">
      <c r="A85" s="99" t="s">
        <v>122</v>
      </c>
      <c r="B85" s="89" t="s">
        <v>64</v>
      </c>
      <c r="C85" s="100" t="s">
        <v>216</v>
      </c>
      <c r="D85" s="100" t="s">
        <v>212</v>
      </c>
      <c r="E85" s="100" t="s">
        <v>214</v>
      </c>
      <c r="F85" s="100" t="s">
        <v>213</v>
      </c>
      <c r="G85" s="218" t="str">
        <f t="shared" si="24"/>
        <v>EUR6MSW22Y=</v>
      </c>
      <c r="H85" s="100" t="str">
        <f>IFERROR(_xll.qlSwapRateHelper2(,G85,2,B85,Calendar,E85,D85,F85,$H$48,0,C85,,Permanent,Trigger,ObjectOverwrite),"--")</f>
        <v>obj_009d6#0000</v>
      </c>
      <c r="I85" s="101" t="b">
        <v>1</v>
      </c>
      <c r="K85" s="231" t="str">
        <f t="shared" si="20"/>
        <v>SW</v>
      </c>
      <c r="L85" s="231" t="str">
        <f t="shared" si="18"/>
        <v>27Y</v>
      </c>
      <c r="M85" s="105" t="str">
        <f t="shared" si="21"/>
        <v>obj_009e6#0000</v>
      </c>
      <c r="N85" s="105" t="b">
        <f t="shared" si="19"/>
        <v>1</v>
      </c>
      <c r="O85" s="232">
        <v>1</v>
      </c>
      <c r="P85" s="232">
        <v>1</v>
      </c>
      <c r="Q85" s="105" t="e">
        <v>#N/A</v>
      </c>
      <c r="R85" s="105" t="e">
        <f>_xll.qlRateHelperQuoteName(Q85)</f>
        <v>#VALUE!</v>
      </c>
      <c r="S85" s="66" t="e">
        <f>_xll.qlRateHelperQuoteValue(Q85)</f>
        <v>#VALUE!</v>
      </c>
      <c r="T85" s="232"/>
      <c r="U85" s="29" t="e">
        <f>_xll.qlRateHelperEarliestDate(Q85)</f>
        <v>#VALUE!</v>
      </c>
      <c r="V85" s="29" t="e">
        <f>_xll.qlRateHelperLatestDate(Q85)</f>
        <v>#VALUE!</v>
      </c>
      <c r="W85" s="105"/>
      <c r="AU85" s="28" t="s">
        <v>99</v>
      </c>
      <c r="AV85" s="29">
        <f>_xll.qlInterestRateIndexFixingDate(IborIndex&amp;Tenor,AW85,Trigger)</f>
        <v>42361</v>
      </c>
      <c r="AW85" s="29">
        <f>_xll.qlCalendarAdvance(Calendar,AW84,AU85,"f",,Trigger)</f>
        <v>42366</v>
      </c>
      <c r="AX85" s="29">
        <f>_xll.qlInterestRateIndexMaturity(IborIndex&amp;Tenor,AW85,Trigger)</f>
        <v>42549</v>
      </c>
      <c r="AY85" s="66">
        <f>_xll.qlIndexFixing($Z$5,AV85,,Trigger)</f>
        <v>4.4492138973062367E-4</v>
      </c>
      <c r="AZ85" s="66">
        <f>_xll.qlIndexFixing($BB$1,AW85,,Trigger)</f>
        <v>4.610551617827346E-4</v>
      </c>
      <c r="BA85" s="195">
        <f t="shared" si="23"/>
        <v>-0.16133772052110926</v>
      </c>
    </row>
    <row r="86" spans="1:53" ht="11.25" customHeight="1" x14ac:dyDescent="0.25">
      <c r="A86" s="99" t="s">
        <v>122</v>
      </c>
      <c r="B86" s="89" t="s">
        <v>65</v>
      </c>
      <c r="C86" s="100" t="s">
        <v>216</v>
      </c>
      <c r="D86" s="100" t="s">
        <v>212</v>
      </c>
      <c r="E86" s="100" t="s">
        <v>214</v>
      </c>
      <c r="F86" s="100" t="s">
        <v>213</v>
      </c>
      <c r="G86" s="218" t="str">
        <f t="shared" si="24"/>
        <v>EUR6MSW23Y=</v>
      </c>
      <c r="H86" s="100" t="str">
        <f>IFERROR(_xll.qlSwapRateHelper2(,G86,2,B86,Calendar,E86,D86,F86,$H$48,0,C86,,Permanent,Trigger,ObjectOverwrite),"--")</f>
        <v>obj_009cf#0000</v>
      </c>
      <c r="I86" s="101" t="b">
        <v>1</v>
      </c>
      <c r="K86" s="231" t="str">
        <f t="shared" si="20"/>
        <v>SW</v>
      </c>
      <c r="L86" s="231" t="str">
        <f t="shared" si="18"/>
        <v>28Y</v>
      </c>
      <c r="M86" s="105" t="str">
        <f t="shared" si="21"/>
        <v>obj_009ec#0000</v>
      </c>
      <c r="N86" s="105" t="b">
        <f t="shared" si="19"/>
        <v>1</v>
      </c>
      <c r="O86" s="232">
        <v>1</v>
      </c>
      <c r="P86" s="232">
        <v>1</v>
      </c>
      <c r="Q86" s="105" t="e">
        <v>#N/A</v>
      </c>
      <c r="R86" s="105" t="e">
        <f>_xll.qlRateHelperQuoteName(Q86)</f>
        <v>#VALUE!</v>
      </c>
      <c r="S86" s="66" t="e">
        <f>_xll.qlRateHelperQuoteValue(Q86)</f>
        <v>#VALUE!</v>
      </c>
      <c r="T86" s="232"/>
      <c r="U86" s="29" t="e">
        <f>_xll.qlRateHelperEarliestDate(Q86)</f>
        <v>#VALUE!</v>
      </c>
      <c r="V86" s="29" t="e">
        <f>_xll.qlRateHelperLatestDate(Q86)</f>
        <v>#VALUE!</v>
      </c>
      <c r="W86" s="105"/>
      <c r="AU86" s="28" t="s">
        <v>99</v>
      </c>
      <c r="AV86" s="29">
        <f>_xll.qlInterestRateIndexFixingDate(IborIndex&amp;Tenor,AW86,Trigger)</f>
        <v>42362</v>
      </c>
      <c r="AW86" s="29">
        <f>_xll.qlCalendarAdvance(Calendar,AW85,AU86,"f",,Trigger)</f>
        <v>42367</v>
      </c>
      <c r="AX86" s="29">
        <f>_xll.qlInterestRateIndexMaturity(IborIndex&amp;Tenor,AW86,Trigger)</f>
        <v>42550</v>
      </c>
      <c r="AY86" s="66">
        <f>_xll.qlIndexFixing($Z$5,AV86,,Trigger)</f>
        <v>4.457703392686143E-4</v>
      </c>
      <c r="AZ86" s="66">
        <f>_xll.qlIndexFixing($BB$1,AW86,,Trigger)</f>
        <v>4.6218176036316971E-4</v>
      </c>
      <c r="BA86" s="195">
        <f t="shared" si="23"/>
        <v>-0.16411421094555415</v>
      </c>
    </row>
    <row r="87" spans="1:53" ht="11.25" customHeight="1" x14ac:dyDescent="0.25">
      <c r="A87" s="99" t="s">
        <v>122</v>
      </c>
      <c r="B87" s="89" t="s">
        <v>66</v>
      </c>
      <c r="C87" s="100" t="s">
        <v>216</v>
      </c>
      <c r="D87" s="100" t="s">
        <v>212</v>
      </c>
      <c r="E87" s="100" t="s">
        <v>214</v>
      </c>
      <c r="F87" s="100" t="s">
        <v>213</v>
      </c>
      <c r="G87" s="218" t="str">
        <f t="shared" si="24"/>
        <v>EUR6MSW24Y=</v>
      </c>
      <c r="H87" s="100" t="str">
        <f>IFERROR(_xll.qlSwapRateHelper2(,G87,2,B87,Calendar,E87,D87,F87,$H$48,0,C87,,Permanent,Trigger,ObjectOverwrite),"--")</f>
        <v>obj_009de#0000</v>
      </c>
      <c r="I87" s="101" t="b">
        <v>1</v>
      </c>
      <c r="K87" s="231" t="str">
        <f t="shared" si="20"/>
        <v>SW</v>
      </c>
      <c r="L87" s="231" t="str">
        <f t="shared" si="18"/>
        <v>29Y</v>
      </c>
      <c r="M87" s="105" t="str">
        <f t="shared" si="21"/>
        <v>obj_009ea#0000</v>
      </c>
      <c r="N87" s="105" t="b">
        <f t="shared" si="19"/>
        <v>1</v>
      </c>
      <c r="O87" s="232">
        <v>1</v>
      </c>
      <c r="P87" s="232">
        <v>1</v>
      </c>
      <c r="Q87" s="105" t="e">
        <v>#N/A</v>
      </c>
      <c r="R87" s="105" t="e">
        <f>_xll.qlRateHelperQuoteName(Q87)</f>
        <v>#VALUE!</v>
      </c>
      <c r="S87" s="66" t="e">
        <f>_xll.qlRateHelperQuoteValue(Q87)</f>
        <v>#VALUE!</v>
      </c>
      <c r="T87" s="232"/>
      <c r="U87" s="29" t="e">
        <f>_xll.qlRateHelperEarliestDate(Q87)</f>
        <v>#VALUE!</v>
      </c>
      <c r="V87" s="29" t="e">
        <f>_xll.qlRateHelperLatestDate(Q87)</f>
        <v>#VALUE!</v>
      </c>
      <c r="W87" s="105"/>
      <c r="AU87" s="28" t="s">
        <v>99</v>
      </c>
      <c r="AV87" s="29">
        <f>_xll.qlInterestRateIndexFixingDate(IborIndex&amp;Tenor,AW87,Trigger)</f>
        <v>42366</v>
      </c>
      <c r="AW87" s="29">
        <f>_xll.qlCalendarAdvance(Calendar,AW86,AU87,"f",,Trigger)</f>
        <v>42368</v>
      </c>
      <c r="AX87" s="29">
        <f>_xll.qlInterestRateIndexMaturity(IborIndex&amp;Tenor,AW87,Trigger)</f>
        <v>42551</v>
      </c>
      <c r="AY87" s="66">
        <f>_xll.qlIndexFixing($Z$5,AV87,,Trigger)</f>
        <v>4.4660222657825338E-4</v>
      </c>
      <c r="AZ87" s="66">
        <f>_xll.qlIndexFixing($BB$1,AW87,,Trigger)</f>
        <v>4.5000000000053239E-4</v>
      </c>
      <c r="BA87" s="195">
        <f t="shared" si="23"/>
        <v>-3.3977734222790018E-2</v>
      </c>
    </row>
    <row r="88" spans="1:53" ht="11.25" customHeight="1" x14ac:dyDescent="0.25">
      <c r="A88" s="99" t="s">
        <v>122</v>
      </c>
      <c r="B88" s="89" t="s">
        <v>67</v>
      </c>
      <c r="C88" s="100" t="s">
        <v>216</v>
      </c>
      <c r="D88" s="100" t="s">
        <v>212</v>
      </c>
      <c r="E88" s="100" t="s">
        <v>214</v>
      </c>
      <c r="F88" s="100" t="s">
        <v>213</v>
      </c>
      <c r="G88" s="218" t="str">
        <f t="shared" si="24"/>
        <v>EUR6MSW25Y=</v>
      </c>
      <c r="H88" s="100" t="str">
        <f>IFERROR(_xll.qlSwapRateHelper2(,G88,2,B88,Calendar,E88,D88,F88,$H$48,0,C88,,Permanent,Trigger,ObjectOverwrite),"--")</f>
        <v>obj_009c9#0000</v>
      </c>
      <c r="I88" s="101" t="b">
        <v>1</v>
      </c>
      <c r="K88" s="179" t="str">
        <f t="shared" si="20"/>
        <v>SW</v>
      </c>
      <c r="L88" s="179" t="str">
        <f t="shared" si="18"/>
        <v>30Y</v>
      </c>
      <c r="M88" s="227" t="str">
        <f t="shared" si="21"/>
        <v>obj_009d2#0000</v>
      </c>
      <c r="N88" s="227" t="b">
        <f t="shared" si="19"/>
        <v>1</v>
      </c>
      <c r="O88" s="228">
        <v>1</v>
      </c>
      <c r="P88" s="228">
        <v>1</v>
      </c>
      <c r="Q88" s="105" t="e">
        <v>#N/A</v>
      </c>
      <c r="R88" s="105" t="e">
        <f>_xll.qlRateHelperQuoteName(Q88)</f>
        <v>#VALUE!</v>
      </c>
      <c r="S88" s="66" t="e">
        <f>_xll.qlRateHelperQuoteValue(Q88)</f>
        <v>#VALUE!</v>
      </c>
      <c r="T88" s="232"/>
      <c r="U88" s="29" t="e">
        <f>_xll.qlRateHelperEarliestDate(Q88)</f>
        <v>#VALUE!</v>
      </c>
      <c r="V88" s="29" t="e">
        <f>_xll.qlRateHelperLatestDate(Q88)</f>
        <v>#VALUE!</v>
      </c>
      <c r="W88" s="105"/>
      <c r="AU88" s="28" t="s">
        <v>99</v>
      </c>
      <c r="AV88" s="29">
        <f>_xll.qlInterestRateIndexFixingDate(IborIndex&amp;Tenor,AW88,Trigger)</f>
        <v>42367</v>
      </c>
      <c r="AW88" s="29">
        <f>_xll.qlCalendarAdvance(Calendar,AW87,AU88,"f",,Trigger)</f>
        <v>42369</v>
      </c>
      <c r="AX88" s="29">
        <f>_xll.qlInterestRateIndexMaturity(IborIndex&amp;Tenor,AW88,Trigger)</f>
        <v>42551</v>
      </c>
      <c r="AY88" s="66">
        <f>_xll.qlIndexFixing($Z$5,AV88,,Trigger)</f>
        <v>4.4673208514796353E-4</v>
      </c>
      <c r="AZ88" s="66">
        <f>_xll.qlIndexFixing($BB$1,AW88,,Trigger)</f>
        <v>4.5129227856776467E-4</v>
      </c>
      <c r="BA88" s="195">
        <f t="shared" si="23"/>
        <v>-4.5601934198011417E-2</v>
      </c>
    </row>
    <row r="89" spans="1:53" ht="11.25" customHeight="1" x14ac:dyDescent="0.25">
      <c r="A89" s="99" t="s">
        <v>122</v>
      </c>
      <c r="B89" s="89" t="s">
        <v>68</v>
      </c>
      <c r="C89" s="100" t="s">
        <v>216</v>
      </c>
      <c r="D89" s="100" t="s">
        <v>212</v>
      </c>
      <c r="E89" s="100" t="s">
        <v>214</v>
      </c>
      <c r="F89" s="100" t="s">
        <v>213</v>
      </c>
      <c r="G89" s="218" t="str">
        <f t="shared" si="24"/>
        <v>EUR6MSW26Y=</v>
      </c>
      <c r="H89" s="100" t="str">
        <f>IFERROR(_xll.qlSwapRateHelper2(,G89,2,B89,Calendar,E89,D89,F89,$H$48,0,C89,,Permanent,Trigger,ObjectOverwrite),"--")</f>
        <v>obj_009f3#0000</v>
      </c>
      <c r="I89" s="101" t="b">
        <v>1</v>
      </c>
      <c r="K89" s="179" t="str">
        <f t="shared" si="20"/>
        <v>SW</v>
      </c>
      <c r="L89" s="179" t="str">
        <f t="shared" si="18"/>
        <v>31Y</v>
      </c>
      <c r="M89" s="227" t="str">
        <f t="shared" si="21"/>
        <v>obj_009e9#0000</v>
      </c>
      <c r="N89" s="227" t="b">
        <f t="shared" si="19"/>
        <v>1</v>
      </c>
      <c r="O89" s="228">
        <v>1</v>
      </c>
      <c r="P89" s="228">
        <v>1</v>
      </c>
      <c r="Q89" s="105" t="e">
        <v>#N/A</v>
      </c>
      <c r="R89" s="105" t="e">
        <f>_xll.qlRateHelperQuoteName(Q89)</f>
        <v>#VALUE!</v>
      </c>
      <c r="S89" s="66" t="e">
        <f>_xll.qlRateHelperQuoteValue(Q89)</f>
        <v>#VALUE!</v>
      </c>
      <c r="T89" s="232"/>
      <c r="U89" s="29" t="e">
        <f>_xll.qlRateHelperEarliestDate(Q89)</f>
        <v>#VALUE!</v>
      </c>
      <c r="V89" s="29" t="e">
        <f>_xll.qlRateHelperLatestDate(Q89)</f>
        <v>#VALUE!</v>
      </c>
      <c r="W89" s="105"/>
      <c r="AU89" s="28" t="s">
        <v>99</v>
      </c>
      <c r="AV89" s="29">
        <f>_xll.qlInterestRateIndexFixingDate(IborIndex&amp;Tenor,AW89,Trigger)</f>
        <v>42368</v>
      </c>
      <c r="AW89" s="29">
        <f>_xll.qlCalendarAdvance(Calendar,AW88,AU89,"f",,Trigger)</f>
        <v>42373</v>
      </c>
      <c r="AX89" s="29">
        <f>_xll.qlInterestRateIndexMaturity(IborIndex&amp;Tenor,AW89,Trigger)</f>
        <v>42555</v>
      </c>
      <c r="AY89" s="66">
        <f>_xll.qlIndexFixing($Z$5,AV89,,Trigger)</f>
        <v>4.5000000000009317E-4</v>
      </c>
      <c r="AZ89" s="66">
        <f>_xll.qlIndexFixing($BB$1,AW89,,Trigger)</f>
        <v>4.5255791047122036E-4</v>
      </c>
      <c r="BA89" s="195">
        <f t="shared" si="23"/>
        <v>-2.5579104711271845E-2</v>
      </c>
    </row>
    <row r="90" spans="1:53" ht="11.25" customHeight="1" x14ac:dyDescent="0.25">
      <c r="A90" s="99" t="s">
        <v>122</v>
      </c>
      <c r="B90" s="89" t="s">
        <v>69</v>
      </c>
      <c r="C90" s="100" t="s">
        <v>216</v>
      </c>
      <c r="D90" s="100" t="s">
        <v>212</v>
      </c>
      <c r="E90" s="100" t="s">
        <v>214</v>
      </c>
      <c r="F90" s="100" t="s">
        <v>213</v>
      </c>
      <c r="G90" s="218" t="str">
        <f t="shared" si="24"/>
        <v>EUR6MSW27Y=</v>
      </c>
      <c r="H90" s="100" t="str">
        <f>IFERROR(_xll.qlSwapRateHelper2(,G90,2,B90,Calendar,E90,D90,F90,$H$48,0,C90,,Permanent,Trigger,ObjectOverwrite),"--")</f>
        <v>obj_009e6#0000</v>
      </c>
      <c r="I90" s="101" t="b">
        <v>1</v>
      </c>
      <c r="K90" s="179" t="str">
        <f t="shared" si="20"/>
        <v>SW</v>
      </c>
      <c r="L90" s="179" t="str">
        <f t="shared" si="18"/>
        <v>32Y</v>
      </c>
      <c r="M90" s="227" t="str">
        <f t="shared" si="21"/>
        <v>obj_009d9#0000</v>
      </c>
      <c r="N90" s="227" t="b">
        <f t="shared" si="19"/>
        <v>1</v>
      </c>
      <c r="O90" s="228">
        <v>1</v>
      </c>
      <c r="P90" s="228">
        <v>1</v>
      </c>
      <c r="Q90" s="105" t="e">
        <v>#N/A</v>
      </c>
      <c r="R90" s="105" t="e">
        <f>_xll.qlRateHelperQuoteName(Q90)</f>
        <v>#VALUE!</v>
      </c>
      <c r="S90" s="66" t="e">
        <f>_xll.qlRateHelperQuoteValue(Q90)</f>
        <v>#VALUE!</v>
      </c>
      <c r="T90" s="232"/>
      <c r="U90" s="29" t="e">
        <f>_xll.qlRateHelperEarliestDate(Q90)</f>
        <v>#VALUE!</v>
      </c>
      <c r="V90" s="29" t="e">
        <f>_xll.qlRateHelperLatestDate(Q90)</f>
        <v>#VALUE!</v>
      </c>
      <c r="W90" s="105"/>
      <c r="AU90" s="28" t="s">
        <v>99</v>
      </c>
      <c r="AV90" s="29">
        <f>_xll.qlInterestRateIndexFixingDate(IborIndex&amp;Tenor,AW90,Trigger)</f>
        <v>42369</v>
      </c>
      <c r="AW90" s="29">
        <f>_xll.qlCalendarAdvance(Calendar,AW89,AU90,"f",,Trigger)</f>
        <v>42374</v>
      </c>
      <c r="AX90" s="29">
        <f>_xll.qlInterestRateIndexMaturity(IborIndex&amp;Tenor,AW90,Trigger)</f>
        <v>42556</v>
      </c>
      <c r="AY90" s="66">
        <f>_xll.qlIndexFixing($Z$5,AV90,,Trigger)</f>
        <v>4.5080356275005988E-4</v>
      </c>
      <c r="AZ90" s="66">
        <f>_xll.qlIndexFixing($BB$1,AW90,,Trigger)</f>
        <v>4.5379808269723285E-4</v>
      </c>
      <c r="BA90" s="195">
        <f t="shared" si="23"/>
        <v>-2.9945199471729689E-2</v>
      </c>
    </row>
    <row r="91" spans="1:53" ht="11.25" customHeight="1" x14ac:dyDescent="0.25">
      <c r="A91" s="99" t="s">
        <v>122</v>
      </c>
      <c r="B91" s="89" t="s">
        <v>70</v>
      </c>
      <c r="C91" s="100" t="s">
        <v>216</v>
      </c>
      <c r="D91" s="100" t="s">
        <v>212</v>
      </c>
      <c r="E91" s="100" t="s">
        <v>214</v>
      </c>
      <c r="F91" s="100" t="s">
        <v>213</v>
      </c>
      <c r="G91" s="218" t="str">
        <f t="shared" si="24"/>
        <v>EUR6MSW28Y=</v>
      </c>
      <c r="H91" s="100" t="str">
        <f>IFERROR(_xll.qlSwapRateHelper2(,G91,2,B91,Calendar,E91,D91,F91,$H$48,0,C91,,Permanent,Trigger,ObjectOverwrite),"--")</f>
        <v>obj_009ec#0000</v>
      </c>
      <c r="I91" s="101" t="b">
        <v>1</v>
      </c>
      <c r="K91" s="179" t="str">
        <f t="shared" si="20"/>
        <v>SW</v>
      </c>
      <c r="L91" s="179" t="str">
        <f t="shared" si="18"/>
        <v>33Y</v>
      </c>
      <c r="M91" s="227" t="str">
        <f t="shared" si="21"/>
        <v>obj_009da#0000</v>
      </c>
      <c r="N91" s="227" t="b">
        <f t="shared" si="19"/>
        <v>1</v>
      </c>
      <c r="O91" s="228">
        <v>1</v>
      </c>
      <c r="P91" s="228">
        <v>1</v>
      </c>
      <c r="Q91" s="105" t="e">
        <v>#N/A</v>
      </c>
      <c r="R91" s="105" t="e">
        <f>_xll.qlRateHelperQuoteName(Q91)</f>
        <v>#VALUE!</v>
      </c>
      <c r="S91" s="66" t="e">
        <f>_xll.qlRateHelperQuoteValue(Q91)</f>
        <v>#VALUE!</v>
      </c>
      <c r="T91" s="232"/>
      <c r="U91" s="29" t="e">
        <f>_xll.qlRateHelperEarliestDate(Q91)</f>
        <v>#VALUE!</v>
      </c>
      <c r="V91" s="29" t="e">
        <f>_xll.qlRateHelperLatestDate(Q91)</f>
        <v>#VALUE!</v>
      </c>
      <c r="W91" s="105"/>
      <c r="AU91" s="28" t="s">
        <v>99</v>
      </c>
      <c r="AV91" s="29">
        <f>_xll.qlInterestRateIndexFixingDate(IborIndex&amp;Tenor,AW91,Trigger)</f>
        <v>42373</v>
      </c>
      <c r="AW91" s="29">
        <f>_xll.qlCalendarAdvance(Calendar,AW90,AU91,"f",,Trigger)</f>
        <v>42375</v>
      </c>
      <c r="AX91" s="29">
        <f>_xll.qlInterestRateIndexMaturity(IborIndex&amp;Tenor,AW91,Trigger)</f>
        <v>42557</v>
      </c>
      <c r="AY91" s="66">
        <f>_xll.qlIndexFixing($Z$5,AV91,,Trigger)</f>
        <v>4.5165107393700411E-4</v>
      </c>
      <c r="AZ91" s="66">
        <f>_xll.qlIndexFixing($BB$1,AW91,,Trigger)</f>
        <v>4.5501398223696683E-4</v>
      </c>
      <c r="BA91" s="195">
        <f t="shared" si="23"/>
        <v>-3.3629082999627219E-2</v>
      </c>
    </row>
    <row r="92" spans="1:53" ht="11.25" customHeight="1" x14ac:dyDescent="0.25">
      <c r="A92" s="99" t="s">
        <v>122</v>
      </c>
      <c r="B92" s="89" t="s">
        <v>71</v>
      </c>
      <c r="C92" s="100" t="s">
        <v>216</v>
      </c>
      <c r="D92" s="100" t="s">
        <v>212</v>
      </c>
      <c r="E92" s="100" t="s">
        <v>214</v>
      </c>
      <c r="F92" s="100" t="s">
        <v>213</v>
      </c>
      <c r="G92" s="218" t="str">
        <f t="shared" si="24"/>
        <v>EUR6MSW29Y=</v>
      </c>
      <c r="H92" s="100" t="str">
        <f>IFERROR(_xll.qlSwapRateHelper2(,G92,2,B92,Calendar,E92,D92,F92,$H$48,0,C92,,Permanent,Trigger,ObjectOverwrite),"--")</f>
        <v>obj_009ea#0000</v>
      </c>
      <c r="I92" s="101" t="b">
        <v>1</v>
      </c>
      <c r="K92" s="179" t="str">
        <f t="shared" si="20"/>
        <v>SW</v>
      </c>
      <c r="L92" s="179" t="str">
        <f t="shared" si="18"/>
        <v>34Y</v>
      </c>
      <c r="M92" s="227" t="str">
        <f t="shared" si="21"/>
        <v>obj_009e8#0000</v>
      </c>
      <c r="N92" s="227" t="b">
        <f t="shared" si="19"/>
        <v>1</v>
      </c>
      <c r="O92" s="228">
        <v>1</v>
      </c>
      <c r="P92" s="228">
        <v>1</v>
      </c>
      <c r="Q92" s="105" t="e">
        <v>#N/A</v>
      </c>
      <c r="R92" s="105" t="e">
        <f>_xll.qlRateHelperQuoteName(Q92)</f>
        <v>#VALUE!</v>
      </c>
      <c r="S92" s="66" t="e">
        <f>_xll.qlRateHelperQuoteValue(Q92)</f>
        <v>#VALUE!</v>
      </c>
      <c r="T92" s="232"/>
      <c r="U92" s="29" t="e">
        <f>_xll.qlRateHelperEarliestDate(Q92)</f>
        <v>#VALUE!</v>
      </c>
      <c r="V92" s="29" t="e">
        <f>_xll.qlRateHelperLatestDate(Q92)</f>
        <v>#VALUE!</v>
      </c>
      <c r="W92" s="105"/>
      <c r="AU92" s="28" t="s">
        <v>99</v>
      </c>
      <c r="AV92" s="29">
        <f>_xll.qlInterestRateIndexFixingDate(IborIndex&amp;Tenor,AW92,Trigger)</f>
        <v>42374</v>
      </c>
      <c r="AW92" s="29">
        <f>_xll.qlCalendarAdvance(Calendar,AW91,AU92,"f",,Trigger)</f>
        <v>42376</v>
      </c>
      <c r="AX92" s="29">
        <f>_xll.qlInterestRateIndexMaturity(IborIndex&amp;Tenor,AW92,Trigger)</f>
        <v>42558</v>
      </c>
      <c r="AY92" s="66">
        <f>_xll.qlIndexFixing($Z$5,AV92,,Trigger)</f>
        <v>4.5254059173005393E-4</v>
      </c>
      <c r="AZ92" s="66">
        <f>_xll.qlIndexFixing($BB$1,AW92,,Trigger)</f>
        <v>4.5852791470460673E-4</v>
      </c>
      <c r="BA92" s="195">
        <f t="shared" si="23"/>
        <v>-5.9873229745528049E-2</v>
      </c>
    </row>
    <row r="93" spans="1:53" ht="11.25" customHeight="1" x14ac:dyDescent="0.25">
      <c r="A93" s="99" t="s">
        <v>122</v>
      </c>
      <c r="B93" s="89" t="s">
        <v>72</v>
      </c>
      <c r="C93" s="100" t="s">
        <v>216</v>
      </c>
      <c r="D93" s="100" t="s">
        <v>212</v>
      </c>
      <c r="E93" s="100" t="s">
        <v>214</v>
      </c>
      <c r="F93" s="100" t="s">
        <v>213</v>
      </c>
      <c r="G93" s="218" t="str">
        <f t="shared" si="24"/>
        <v>EUR6MSW30Y=</v>
      </c>
      <c r="H93" s="100" t="str">
        <f>IFERROR(_xll.qlSwapRateHelper2(,G93,2,B93,Calendar,E93,D93,F93,$H$48,0,C93,,Permanent,Trigger,ObjectOverwrite),"--")</f>
        <v>obj_009d2#0000</v>
      </c>
      <c r="I93" s="101" t="b">
        <v>1</v>
      </c>
      <c r="K93" s="179" t="str">
        <f t="shared" si="20"/>
        <v>SW</v>
      </c>
      <c r="L93" s="179" t="str">
        <f t="shared" si="18"/>
        <v>35Y</v>
      </c>
      <c r="M93" s="227" t="str">
        <f t="shared" si="21"/>
        <v>obj_009d3#0000</v>
      </c>
      <c r="N93" s="227" t="b">
        <f t="shared" si="19"/>
        <v>1</v>
      </c>
      <c r="O93" s="228">
        <v>1</v>
      </c>
      <c r="P93" s="228">
        <v>1</v>
      </c>
      <c r="Q93" s="105" t="e">
        <v>#N/A</v>
      </c>
      <c r="R93" s="105" t="e">
        <f>_xll.qlRateHelperQuoteName(Q93)</f>
        <v>#VALUE!</v>
      </c>
      <c r="S93" s="66" t="e">
        <f>_xll.qlRateHelperQuoteValue(Q93)</f>
        <v>#VALUE!</v>
      </c>
      <c r="T93" s="232"/>
      <c r="U93" s="29" t="e">
        <f>_xll.qlRateHelperEarliestDate(Q93)</f>
        <v>#VALUE!</v>
      </c>
      <c r="V93" s="29" t="e">
        <f>_xll.qlRateHelperLatestDate(Q93)</f>
        <v>#VALUE!</v>
      </c>
      <c r="W93" s="105"/>
      <c r="AU93" s="28" t="s">
        <v>99</v>
      </c>
      <c r="AV93" s="29">
        <f>_xll.qlInterestRateIndexFixingDate(IborIndex&amp;Tenor,AW93,Trigger)</f>
        <v>42375</v>
      </c>
      <c r="AW93" s="29">
        <f>_xll.qlCalendarAdvance(Calendar,AW92,AU93,"f",,Trigger)</f>
        <v>42377</v>
      </c>
      <c r="AX93" s="29">
        <f>_xll.qlInterestRateIndexMaturity(IborIndex&amp;Tenor,AW93,Trigger)</f>
        <v>42559</v>
      </c>
      <c r="AY93" s="66">
        <f>_xll.qlIndexFixing($Z$5,AV93,,Trigger)</f>
        <v>4.534700399517377E-4</v>
      </c>
      <c r="AZ93" s="66">
        <f>_xll.qlIndexFixing($BB$1,AW93,,Trigger)</f>
        <v>4.5965859348378246E-4</v>
      </c>
      <c r="BA93" s="195">
        <f t="shared" si="23"/>
        <v>-6.1885535320447604E-2</v>
      </c>
    </row>
    <row r="94" spans="1:53" ht="11.25" customHeight="1" x14ac:dyDescent="0.25">
      <c r="A94" s="99" t="s">
        <v>122</v>
      </c>
      <c r="B94" s="89" t="s">
        <v>166</v>
      </c>
      <c r="C94" s="100" t="s">
        <v>216</v>
      </c>
      <c r="D94" s="100" t="s">
        <v>212</v>
      </c>
      <c r="E94" s="100" t="s">
        <v>214</v>
      </c>
      <c r="F94" s="100" t="s">
        <v>213</v>
      </c>
      <c r="G94" s="218" t="str">
        <f t="shared" si="24"/>
        <v>EUR6MSW31Y=</v>
      </c>
      <c r="H94" s="100" t="str">
        <f>IFERROR(_xll.qlSwapRateHelper2(,G94,2,B94,Calendar,E94,D94,F94,$H$48,0,C94,,Permanent,Trigger,ObjectOverwrite),"--")</f>
        <v>obj_009e9#0000</v>
      </c>
      <c r="I94" s="101" t="b">
        <v>1</v>
      </c>
      <c r="K94" s="179" t="str">
        <f t="shared" si="20"/>
        <v>SW</v>
      </c>
      <c r="L94" s="179" t="str">
        <f t="shared" si="18"/>
        <v>36Y</v>
      </c>
      <c r="M94" s="227" t="str">
        <f t="shared" si="21"/>
        <v>obj_009e4#0000</v>
      </c>
      <c r="N94" s="227" t="b">
        <f t="shared" si="19"/>
        <v>1</v>
      </c>
      <c r="O94" s="228">
        <v>1</v>
      </c>
      <c r="P94" s="228">
        <v>1</v>
      </c>
      <c r="Q94" s="105" t="e">
        <v>#N/A</v>
      </c>
      <c r="R94" s="105" t="e">
        <f>_xll.qlRateHelperQuoteName(Q94)</f>
        <v>#VALUE!</v>
      </c>
      <c r="S94" s="66" t="e">
        <f>_xll.qlRateHelperQuoteValue(Q94)</f>
        <v>#VALUE!</v>
      </c>
      <c r="T94" s="232"/>
      <c r="U94" s="29" t="e">
        <f>_xll.qlRateHelperEarliestDate(Q94)</f>
        <v>#VALUE!</v>
      </c>
      <c r="V94" s="29" t="e">
        <f>_xll.qlRateHelperLatestDate(Q94)</f>
        <v>#VALUE!</v>
      </c>
      <c r="W94" s="105"/>
      <c r="AU94" s="28" t="s">
        <v>99</v>
      </c>
      <c r="AV94" s="29">
        <f>_xll.qlInterestRateIndexFixingDate(IborIndex&amp;Tenor,AW94,Trigger)</f>
        <v>42376</v>
      </c>
      <c r="AW94" s="29">
        <f>_xll.qlCalendarAdvance(Calendar,AW93,AU94,"f",,Trigger)</f>
        <v>42380</v>
      </c>
      <c r="AX94" s="29">
        <f>_xll.qlInterestRateIndexMaturity(IborIndex&amp;Tenor,AW94,Trigger)</f>
        <v>42562</v>
      </c>
      <c r="AY94" s="66">
        <f>_xll.qlIndexFixing($Z$5,AV94,,Trigger)</f>
        <v>4.5647519018896546E-4</v>
      </c>
      <c r="AZ94" s="66">
        <f>_xll.qlIndexFixing($BB$1,AW94,,Trigger)</f>
        <v>4.6077093458696505E-4</v>
      </c>
      <c r="BA94" s="195">
        <f t="shared" si="23"/>
        <v>-4.295744397999593E-2</v>
      </c>
    </row>
    <row r="95" spans="1:53" ht="11.25" customHeight="1" x14ac:dyDescent="0.25">
      <c r="A95" s="227" t="s">
        <v>122</v>
      </c>
      <c r="B95" s="179" t="s">
        <v>167</v>
      </c>
      <c r="C95" s="229" t="s">
        <v>216</v>
      </c>
      <c r="D95" s="100" t="s">
        <v>212</v>
      </c>
      <c r="E95" s="100" t="s">
        <v>214</v>
      </c>
      <c r="F95" s="100" t="s">
        <v>213</v>
      </c>
      <c r="G95" s="179" t="str">
        <f t="shared" si="24"/>
        <v>EUR6MSW32Y=</v>
      </c>
      <c r="H95" s="228" t="str">
        <f>IFERROR(_xll.qlSwapRateHelper2(,G95,2,B95,Calendar,E95,D95,F95,$H$48,0,C95,,Permanent,Trigger,ObjectOverwrite),"--")</f>
        <v>obj_009d9#0000</v>
      </c>
      <c r="I95" s="229" t="b">
        <v>1</v>
      </c>
      <c r="K95" s="179" t="str">
        <f t="shared" si="20"/>
        <v>SW</v>
      </c>
      <c r="L95" s="179" t="str">
        <f t="shared" si="18"/>
        <v>37Y</v>
      </c>
      <c r="M95" s="227" t="str">
        <f t="shared" si="21"/>
        <v>obj_009c6#0000</v>
      </c>
      <c r="N95" s="227" t="b">
        <f t="shared" si="19"/>
        <v>1</v>
      </c>
      <c r="O95" s="228">
        <v>1</v>
      </c>
      <c r="P95" s="228">
        <v>1</v>
      </c>
      <c r="Q95" s="105" t="e">
        <v>#N/A</v>
      </c>
      <c r="R95" s="105" t="e">
        <f>_xll.qlRateHelperQuoteName(Q95)</f>
        <v>#VALUE!</v>
      </c>
      <c r="S95" s="66" t="e">
        <f>_xll.qlRateHelperQuoteValue(Q95)</f>
        <v>#VALUE!</v>
      </c>
      <c r="T95" s="232"/>
      <c r="U95" s="29" t="e">
        <f>_xll.qlRateHelperEarliestDate(Q95)</f>
        <v>#VALUE!</v>
      </c>
      <c r="V95" s="29" t="e">
        <f>_xll.qlRateHelperLatestDate(Q95)</f>
        <v>#VALUE!</v>
      </c>
      <c r="W95" s="105"/>
      <c r="AU95" s="28" t="s">
        <v>99</v>
      </c>
      <c r="AV95" s="29">
        <f>_xll.qlInterestRateIndexFixingDate(IborIndex&amp;Tenor,AW95,Trigger)</f>
        <v>42377</v>
      </c>
      <c r="AW95" s="29">
        <f>_xll.qlCalendarAdvance(Calendar,AW94,AU95,"f",,Trigger)</f>
        <v>42381</v>
      </c>
      <c r="AX95" s="29">
        <f>_xll.qlInterestRateIndexMaturity(IborIndex&amp;Tenor,AW95,Trigger)</f>
        <v>42563</v>
      </c>
      <c r="AY95" s="66">
        <f>_xll.qlIndexFixing($Z$5,AV95,,Trigger)</f>
        <v>4.5754091137894349E-4</v>
      </c>
      <c r="AZ95" s="66">
        <f>_xll.qlIndexFixing($BB$1,AW95,,Trigger)</f>
        <v>4.6186612502552293E-4</v>
      </c>
      <c r="BA95" s="195">
        <f t="shared" si="23"/>
        <v>-4.325213646579442E-2</v>
      </c>
    </row>
    <row r="96" spans="1:53" ht="11.25" customHeight="1" x14ac:dyDescent="0.25">
      <c r="A96" s="227" t="s">
        <v>122</v>
      </c>
      <c r="B96" s="179" t="s">
        <v>168</v>
      </c>
      <c r="C96" s="229" t="s">
        <v>216</v>
      </c>
      <c r="D96" s="100" t="s">
        <v>212</v>
      </c>
      <c r="E96" s="100" t="s">
        <v>214</v>
      </c>
      <c r="F96" s="100" t="s">
        <v>213</v>
      </c>
      <c r="G96" s="179" t="str">
        <f t="shared" si="24"/>
        <v>EUR6MSW33Y=</v>
      </c>
      <c r="H96" s="228" t="str">
        <f>IFERROR(_xll.qlSwapRateHelper2(,G96,2,B96,Calendar,E96,D96,F96,$H$48,0,C96,,Permanent,Trigger,ObjectOverwrite),"--")</f>
        <v>obj_009da#0000</v>
      </c>
      <c r="I96" s="229" t="b">
        <v>1</v>
      </c>
      <c r="K96" s="179" t="str">
        <f t="shared" si="20"/>
        <v>SW</v>
      </c>
      <c r="L96" s="179" t="str">
        <f t="shared" si="18"/>
        <v>38Y</v>
      </c>
      <c r="M96" s="227" t="str">
        <f t="shared" si="21"/>
        <v>obj_009dd#0000</v>
      </c>
      <c r="N96" s="227" t="b">
        <f t="shared" si="19"/>
        <v>1</v>
      </c>
      <c r="O96" s="228">
        <v>1</v>
      </c>
      <c r="P96" s="228">
        <v>1</v>
      </c>
      <c r="Q96" s="105" t="e">
        <v>#N/A</v>
      </c>
      <c r="R96" s="105" t="e">
        <f>_xll.qlRateHelperQuoteName(Q96)</f>
        <v>#VALUE!</v>
      </c>
      <c r="S96" s="66" t="e">
        <f>_xll.qlRateHelperQuoteValue(Q96)</f>
        <v>#VALUE!</v>
      </c>
      <c r="T96" s="232"/>
      <c r="U96" s="29" t="e">
        <f>_xll.qlRateHelperEarliestDate(Q96)</f>
        <v>#VALUE!</v>
      </c>
      <c r="V96" s="29" t="e">
        <f>_xll.qlRateHelperLatestDate(Q96)</f>
        <v>#VALUE!</v>
      </c>
      <c r="W96" s="105"/>
      <c r="AU96" s="28" t="s">
        <v>99</v>
      </c>
      <c r="AV96" s="29">
        <f>_xll.qlInterestRateIndexFixingDate(IborIndex&amp;Tenor,AW96,Trigger)</f>
        <v>42380</v>
      </c>
      <c r="AW96" s="29">
        <f>_xll.qlCalendarAdvance(Calendar,AW95,AU96,"f",,Trigger)</f>
        <v>42382</v>
      </c>
      <c r="AX96" s="29">
        <f>_xll.qlInterestRateIndexMaturity(IborIndex&amp;Tenor,AW96,Trigger)</f>
        <v>42564</v>
      </c>
      <c r="AY96" s="66">
        <f>_xll.qlIndexFixing($Z$5,AV96,,Trigger)</f>
        <v>4.5863416687562435E-4</v>
      </c>
      <c r="AZ96" s="66">
        <f>_xll.qlIndexFixing($BB$1,AW96,,Trigger)</f>
        <v>4.6294535181477727E-4</v>
      </c>
      <c r="BA96" s="195">
        <f t="shared" si="23"/>
        <v>-4.3111849391529199E-2</v>
      </c>
    </row>
    <row r="97" spans="1:53" ht="11.25" customHeight="1" x14ac:dyDescent="0.25">
      <c r="A97" s="227" t="s">
        <v>122</v>
      </c>
      <c r="B97" s="179" t="s">
        <v>169</v>
      </c>
      <c r="C97" s="229" t="s">
        <v>216</v>
      </c>
      <c r="D97" s="100" t="s">
        <v>212</v>
      </c>
      <c r="E97" s="100" t="s">
        <v>214</v>
      </c>
      <c r="F97" s="100" t="s">
        <v>213</v>
      </c>
      <c r="G97" s="179" t="str">
        <f t="shared" si="24"/>
        <v>EUR6MSW34Y=</v>
      </c>
      <c r="H97" s="228" t="str">
        <f>IFERROR(_xll.qlSwapRateHelper2(,G97,2,B97,Calendar,E97,D97,F97,$H$48,0,C97,,Permanent,Trigger,ObjectOverwrite),"--")</f>
        <v>obj_009e8#0000</v>
      </c>
      <c r="I97" s="229" t="b">
        <v>1</v>
      </c>
      <c r="K97" s="179" t="str">
        <f t="shared" si="20"/>
        <v>SW</v>
      </c>
      <c r="L97" s="179" t="str">
        <f t="shared" si="18"/>
        <v>39Y</v>
      </c>
      <c r="M97" s="227" t="str">
        <f t="shared" si="21"/>
        <v>obj_009d0#0000</v>
      </c>
      <c r="N97" s="227" t="b">
        <f t="shared" si="19"/>
        <v>1</v>
      </c>
      <c r="O97" s="228">
        <v>1</v>
      </c>
      <c r="P97" s="228">
        <v>1</v>
      </c>
      <c r="Q97" s="105" t="e">
        <v>#N/A</v>
      </c>
      <c r="R97" s="105" t="e">
        <f>_xll.qlRateHelperQuoteName(Q97)</f>
        <v>#VALUE!</v>
      </c>
      <c r="S97" s="66" t="e">
        <f>_xll.qlRateHelperQuoteValue(Q97)</f>
        <v>#VALUE!</v>
      </c>
      <c r="T97" s="232"/>
      <c r="U97" s="29" t="e">
        <f>_xll.qlRateHelperEarliestDate(Q97)</f>
        <v>#VALUE!</v>
      </c>
      <c r="V97" s="29" t="e">
        <f>_xll.qlRateHelperLatestDate(Q97)</f>
        <v>#VALUE!</v>
      </c>
      <c r="W97" s="105"/>
      <c r="AU97" s="28" t="s">
        <v>99</v>
      </c>
      <c r="AV97" s="29">
        <f>_xll.qlInterestRateIndexFixingDate(IborIndex&amp;Tenor,AW97,Trigger)</f>
        <v>42381</v>
      </c>
      <c r="AW97" s="29">
        <f>_xll.qlCalendarAdvance(Calendar,AW96,AU97,"f",,Trigger)</f>
        <v>42383</v>
      </c>
      <c r="AX97" s="29">
        <f>_xll.qlInterestRateIndexMaturity(IborIndex&amp;Tenor,AW97,Trigger)</f>
        <v>42565</v>
      </c>
      <c r="AY97" s="66">
        <f>_xll.qlIndexFixing($Z$5,AV97,,Trigger)</f>
        <v>4.5975207440261239E-4</v>
      </c>
      <c r="AZ97" s="66">
        <f>_xll.qlIndexFixing($BB$1,AW97,,Trigger)</f>
        <v>4.6609912048560872E-4</v>
      </c>
      <c r="BA97" s="195">
        <f t="shared" si="23"/>
        <v>-6.3470460829963313E-2</v>
      </c>
    </row>
    <row r="98" spans="1:53" ht="11.25" customHeight="1" x14ac:dyDescent="0.25">
      <c r="A98" s="227" t="s">
        <v>122</v>
      </c>
      <c r="B98" s="179" t="s">
        <v>90</v>
      </c>
      <c r="C98" s="229" t="s">
        <v>216</v>
      </c>
      <c r="D98" s="100" t="s">
        <v>212</v>
      </c>
      <c r="E98" s="100" t="s">
        <v>214</v>
      </c>
      <c r="F98" s="100" t="s">
        <v>213</v>
      </c>
      <c r="G98" s="179" t="str">
        <f t="shared" si="24"/>
        <v>EUR6MSW35Y=</v>
      </c>
      <c r="H98" s="228" t="str">
        <f>IFERROR(_xll.qlSwapRateHelper2(,G98,2,B98,Calendar,E98,D98,F98,$H$48,0,C98,,Permanent,Trigger,ObjectOverwrite),"--")</f>
        <v>obj_009d3#0000</v>
      </c>
      <c r="I98" s="229" t="b">
        <v>1</v>
      </c>
      <c r="K98" s="179" t="str">
        <f t="shared" si="20"/>
        <v>SW</v>
      </c>
      <c r="L98" s="179" t="str">
        <f t="shared" si="18"/>
        <v>40Y</v>
      </c>
      <c r="M98" s="227" t="str">
        <f t="shared" si="21"/>
        <v>obj_009c4#0000</v>
      </c>
      <c r="N98" s="227" t="b">
        <f t="shared" si="19"/>
        <v>1</v>
      </c>
      <c r="O98" s="228">
        <v>1</v>
      </c>
      <c r="P98" s="228">
        <v>1</v>
      </c>
      <c r="Q98" s="105" t="e">
        <v>#N/A</v>
      </c>
      <c r="R98" s="105" t="e">
        <f>_xll.qlRateHelperQuoteName(Q98)</f>
        <v>#VALUE!</v>
      </c>
      <c r="S98" s="66" t="e">
        <f>_xll.qlRateHelperQuoteValue(Q98)</f>
        <v>#VALUE!</v>
      </c>
      <c r="T98" s="232"/>
      <c r="U98" s="29" t="e">
        <f>_xll.qlRateHelperEarliestDate(Q98)</f>
        <v>#VALUE!</v>
      </c>
      <c r="V98" s="29" t="e">
        <f>_xll.qlRateHelperLatestDate(Q98)</f>
        <v>#VALUE!</v>
      </c>
      <c r="W98" s="105"/>
      <c r="AU98" s="28" t="s">
        <v>99</v>
      </c>
      <c r="AV98" s="29">
        <f>_xll.qlInterestRateIndexFixingDate(IborIndex&amp;Tenor,AW98,Trigger)</f>
        <v>42382</v>
      </c>
      <c r="AW98" s="29">
        <f>_xll.qlCalendarAdvance(Calendar,AW97,AU98,"f",,Trigger)</f>
        <v>42384</v>
      </c>
      <c r="AX98" s="29">
        <f>_xll.qlInterestRateIndexMaturity(IborIndex&amp;Tenor,AW98,Trigger)</f>
        <v>42566</v>
      </c>
      <c r="AY98" s="66">
        <f>_xll.qlIndexFixing($Z$5,AV98,,Trigger)</f>
        <v>4.6089161733076333E-4</v>
      </c>
      <c r="AZ98" s="66">
        <f>_xll.qlIndexFixing($BB$1,AW98,,Trigger)</f>
        <v>4.6712636288971486E-4</v>
      </c>
      <c r="BA98" s="195">
        <f t="shared" si="23"/>
        <v>-6.2347455589515252E-2</v>
      </c>
    </row>
    <row r="99" spans="1:53" ht="11.25" customHeight="1" x14ac:dyDescent="0.25">
      <c r="A99" s="227" t="s">
        <v>122</v>
      </c>
      <c r="B99" s="179" t="s">
        <v>170</v>
      </c>
      <c r="C99" s="229" t="s">
        <v>216</v>
      </c>
      <c r="D99" s="100" t="s">
        <v>212</v>
      </c>
      <c r="E99" s="100" t="s">
        <v>214</v>
      </c>
      <c r="F99" s="100" t="s">
        <v>213</v>
      </c>
      <c r="G99" s="179" t="str">
        <f t="shared" si="24"/>
        <v>EUR6MSW36Y=</v>
      </c>
      <c r="H99" s="228" t="str">
        <f>IFERROR(_xll.qlSwapRateHelper2(,G99,2,B99,Calendar,E99,D99,F99,$H$48,0,C99,,Permanent,Trigger,ObjectOverwrite),"--")</f>
        <v>obj_009e4#0000</v>
      </c>
      <c r="I99" s="229" t="b">
        <v>1</v>
      </c>
      <c r="K99" s="179" t="str">
        <f t="shared" si="20"/>
        <v>SW</v>
      </c>
      <c r="L99" s="179" t="str">
        <f t="shared" si="18"/>
        <v>50Y</v>
      </c>
      <c r="M99" s="227" t="str">
        <f t="shared" si="21"/>
        <v>obj_009ee#0000</v>
      </c>
      <c r="N99" s="227" t="b">
        <f t="shared" si="19"/>
        <v>1</v>
      </c>
      <c r="O99" s="228">
        <v>1</v>
      </c>
      <c r="P99" s="228">
        <v>1</v>
      </c>
      <c r="Q99" s="105" t="e">
        <v>#N/A</v>
      </c>
      <c r="R99" s="105" t="e">
        <f>_xll.qlRateHelperQuoteName(Q99)</f>
        <v>#VALUE!</v>
      </c>
      <c r="S99" s="66" t="e">
        <f>_xll.qlRateHelperQuoteValue(Q99)</f>
        <v>#VALUE!</v>
      </c>
      <c r="T99" s="232"/>
      <c r="U99" s="29" t="e">
        <f>_xll.qlRateHelperEarliestDate(Q99)</f>
        <v>#VALUE!</v>
      </c>
      <c r="V99" s="29" t="e">
        <f>_xll.qlRateHelperLatestDate(Q99)</f>
        <v>#VALUE!</v>
      </c>
      <c r="W99" s="105"/>
      <c r="AU99" s="28" t="s">
        <v>99</v>
      </c>
      <c r="AV99" s="29">
        <f>_xll.qlInterestRateIndexFixingDate(IborIndex&amp;Tenor,AW99,Trigger)</f>
        <v>42383</v>
      </c>
      <c r="AW99" s="29">
        <f>_xll.qlCalendarAdvance(Calendar,AW98,AU99,"f",,Trigger)</f>
        <v>42387</v>
      </c>
      <c r="AX99" s="29">
        <f>_xll.qlInterestRateIndexMaturity(IborIndex&amp;Tenor,AW99,Trigger)</f>
        <v>42569</v>
      </c>
      <c r="AY99" s="66">
        <f>_xll.qlIndexFixing($Z$5,AV99,,Trigger)</f>
        <v>4.6440787693293226E-4</v>
      </c>
      <c r="AZ99" s="66">
        <f>_xll.qlIndexFixing($BB$1,AW99,,Trigger)</f>
        <v>4.6814357676328754E-4</v>
      </c>
      <c r="BA99" s="195">
        <f t="shared" si="23"/>
        <v>-3.7356998303552783E-2</v>
      </c>
    </row>
    <row r="100" spans="1:53" ht="11.25" customHeight="1" x14ac:dyDescent="0.25">
      <c r="A100" s="227" t="s">
        <v>122</v>
      </c>
      <c r="B100" s="179" t="s">
        <v>171</v>
      </c>
      <c r="C100" s="229" t="s">
        <v>216</v>
      </c>
      <c r="D100" s="100" t="s">
        <v>212</v>
      </c>
      <c r="E100" s="100" t="s">
        <v>214</v>
      </c>
      <c r="F100" s="100" t="s">
        <v>213</v>
      </c>
      <c r="G100" s="179" t="str">
        <f t="shared" si="24"/>
        <v>EUR6MSW37Y=</v>
      </c>
      <c r="H100" s="228" t="str">
        <f>IFERROR(_xll.qlSwapRateHelper2(,G100,2,B100,Calendar,E100,D100,F100,$H$48,0,C100,,Permanent,Trigger,ObjectOverwrite),"--")</f>
        <v>obj_009c6#0000</v>
      </c>
      <c r="I100" s="229" t="b">
        <v>1</v>
      </c>
      <c r="K100" s="239" t="str">
        <f t="shared" si="20"/>
        <v>SW</v>
      </c>
      <c r="L100" s="239" t="str">
        <f t="shared" si="18"/>
        <v>60Y</v>
      </c>
      <c r="M100" s="238" t="str">
        <f t="shared" si="21"/>
        <v>obj_009d5#0000</v>
      </c>
      <c r="N100" s="238" t="b">
        <f t="shared" si="19"/>
        <v>1</v>
      </c>
      <c r="O100" s="241">
        <v>1</v>
      </c>
      <c r="P100" s="241">
        <v>1</v>
      </c>
      <c r="Q100" s="233" t="e">
        <v>#N/A</v>
      </c>
      <c r="R100" s="233" t="e">
        <f>_xll.qlRateHelperQuoteName(Q100)</f>
        <v>#VALUE!</v>
      </c>
      <c r="S100" s="68" t="e">
        <f>_xll.qlRateHelperQuoteValue(Q100)</f>
        <v>#VALUE!</v>
      </c>
      <c r="T100" s="237"/>
      <c r="U100" s="32" t="e">
        <f>_xll.qlRateHelperEarliestDate(Q100)</f>
        <v>#VALUE!</v>
      </c>
      <c r="V100" s="32" t="e">
        <f>_xll.qlRateHelperLatestDate(Q100)</f>
        <v>#VALUE!</v>
      </c>
      <c r="W100" s="233"/>
      <c r="AU100" s="28" t="s">
        <v>99</v>
      </c>
      <c r="AV100" s="29">
        <f>_xll.qlInterestRateIndexFixingDate(IborIndex&amp;Tenor,AW100,Trigger)</f>
        <v>42384</v>
      </c>
      <c r="AW100" s="29">
        <f>_xll.qlCalendarAdvance(Calendar,AW99,AU100,"f",,Trigger)</f>
        <v>42388</v>
      </c>
      <c r="AX100" s="29">
        <f>_xll.qlInterestRateIndexMaturity(IborIndex&amp;Tenor,AW100,Trigger)</f>
        <v>42570</v>
      </c>
      <c r="AY100" s="66">
        <f>_xll.qlIndexFixing($Z$5,AV100,,Trigger)</f>
        <v>4.6560110810394572E-4</v>
      </c>
      <c r="AZ100" s="66">
        <f>_xll.qlIndexFixing($BB$1,AW100,,Trigger)</f>
        <v>4.6915194913833792E-4</v>
      </c>
      <c r="BA100" s="195">
        <f t="shared" si="23"/>
        <v>-3.5508410343921992E-2</v>
      </c>
    </row>
    <row r="101" spans="1:53" ht="11.25" customHeight="1" x14ac:dyDescent="0.25">
      <c r="A101" s="227" t="s">
        <v>122</v>
      </c>
      <c r="B101" s="179" t="s">
        <v>172</v>
      </c>
      <c r="C101" s="229" t="s">
        <v>216</v>
      </c>
      <c r="D101" s="100" t="s">
        <v>212</v>
      </c>
      <c r="E101" s="100" t="s">
        <v>214</v>
      </c>
      <c r="F101" s="100" t="s">
        <v>213</v>
      </c>
      <c r="G101" s="179" t="str">
        <f t="shared" si="24"/>
        <v>EUR6MSW38Y=</v>
      </c>
      <c r="H101" s="228" t="str">
        <f>IFERROR(_xll.qlSwapRateHelper2(,G101,2,B101,Calendar,E101,D101,F101,$H$48,0,C101,,Permanent,Trigger,ObjectOverwrite),"--")</f>
        <v>obj_009dd#0000</v>
      </c>
      <c r="I101" s="229" t="b">
        <v>1</v>
      </c>
      <c r="AU101" s="28" t="s">
        <v>99</v>
      </c>
      <c r="AV101" s="29">
        <f>_xll.qlInterestRateIndexFixingDate(IborIndex&amp;Tenor,AW101,Trigger)</f>
        <v>42387</v>
      </c>
      <c r="AW101" s="29">
        <f>_xll.qlCalendarAdvance(Calendar,AW100,AU101,"f",,Trigger)</f>
        <v>42389</v>
      </c>
      <c r="AX101" s="29">
        <f>_xll.qlInterestRateIndexMaturity(IborIndex&amp;Tenor,AW101,Trigger)</f>
        <v>42571</v>
      </c>
      <c r="AY101" s="66">
        <f>_xll.qlIndexFixing($Z$5,AV101,,Trigger)</f>
        <v>4.6679887622028403E-4</v>
      </c>
      <c r="AZ101" s="66">
        <f>_xll.qlIndexFixing($BB$1,AW101,,Trigger)</f>
        <v>4.7015266705039077E-4</v>
      </c>
      <c r="BA101" s="195">
        <f t="shared" si="23"/>
        <v>-3.3537908301067433E-2</v>
      </c>
    </row>
    <row r="102" spans="1:53" ht="11.25" customHeight="1" x14ac:dyDescent="0.25">
      <c r="A102" s="227" t="s">
        <v>122</v>
      </c>
      <c r="B102" s="179" t="s">
        <v>173</v>
      </c>
      <c r="C102" s="229" t="s">
        <v>216</v>
      </c>
      <c r="D102" s="100" t="s">
        <v>212</v>
      </c>
      <c r="E102" s="100" t="s">
        <v>214</v>
      </c>
      <c r="F102" s="100" t="s">
        <v>213</v>
      </c>
      <c r="G102" s="179" t="str">
        <f t="shared" si="24"/>
        <v>EUR6MSW39Y=</v>
      </c>
      <c r="H102" s="228" t="str">
        <f>IFERROR(_xll.qlSwapRateHelper2(,G102,2,B102,Calendar,E102,D102,F102,$H$48,0,C102,,Permanent,Trigger,ObjectOverwrite),"--")</f>
        <v>obj_009d0#0000</v>
      </c>
      <c r="I102" s="229" t="b">
        <v>1</v>
      </c>
      <c r="AU102" s="28" t="s">
        <v>99</v>
      </c>
      <c r="AV102" s="29">
        <f>_xll.qlInterestRateIndexFixingDate(IborIndex&amp;Tenor,AW102,Trigger)</f>
        <v>42388</v>
      </c>
      <c r="AW102" s="29">
        <f>_xll.qlCalendarAdvance(Calendar,AW101,AU102,"f",,Trigger)</f>
        <v>42390</v>
      </c>
      <c r="AX102" s="29">
        <f>_xll.qlInterestRateIndexMaturity(IborIndex&amp;Tenor,AW102,Trigger)</f>
        <v>42572</v>
      </c>
      <c r="AY102" s="66">
        <f>_xll.qlIndexFixing($Z$5,AV102,,Trigger)</f>
        <v>4.6799735852489131E-4</v>
      </c>
      <c r="AZ102" s="66">
        <f>_xll.qlIndexFixing($BB$1,AW102,,Trigger)</f>
        <v>4.731207643866513E-4</v>
      </c>
      <c r="BA102" s="195">
        <f t="shared" si="23"/>
        <v>-5.123405861759997E-2</v>
      </c>
    </row>
    <row r="103" spans="1:53" ht="11.25" customHeight="1" x14ac:dyDescent="0.25">
      <c r="A103" s="227" t="s">
        <v>122</v>
      </c>
      <c r="B103" s="179" t="s">
        <v>91</v>
      </c>
      <c r="C103" s="229" t="s">
        <v>216</v>
      </c>
      <c r="D103" s="100" t="s">
        <v>212</v>
      </c>
      <c r="E103" s="100" t="s">
        <v>214</v>
      </c>
      <c r="F103" s="100" t="s">
        <v>213</v>
      </c>
      <c r="G103" s="179" t="str">
        <f t="shared" si="24"/>
        <v>EUR6MSW40Y=</v>
      </c>
      <c r="H103" s="228" t="str">
        <f>IFERROR(_xll.qlSwapRateHelper2(,G103,2,B103,Calendar,E103,D103,F103,$H$48,0,C103,,Permanent,Trigger,ObjectOverwrite),"--")</f>
        <v>obj_009c4#0000</v>
      </c>
      <c r="I103" s="229" t="b">
        <v>1</v>
      </c>
      <c r="AU103" s="28" t="s">
        <v>99</v>
      </c>
      <c r="AV103" s="29">
        <f>_xll.qlInterestRateIndexFixingDate(IborIndex&amp;Tenor,AW103,Trigger)</f>
        <v>42389</v>
      </c>
      <c r="AW103" s="29">
        <f>_xll.qlCalendarAdvance(Calendar,AW102,AU103,"f",,Trigger)</f>
        <v>42391</v>
      </c>
      <c r="AX103" s="29">
        <f>_xll.qlInterestRateIndexMaturity(IborIndex&amp;Tenor,AW103,Trigger)</f>
        <v>42573</v>
      </c>
      <c r="AY103" s="66">
        <f>_xll.qlIndexFixing($Z$5,AV103,,Trigger)</f>
        <v>4.6919259790313163E-4</v>
      </c>
      <c r="AZ103" s="66">
        <f>_xll.qlIndexFixing($BB$1,AW103,,Trigger)</f>
        <v>4.7410273483841669E-4</v>
      </c>
      <c r="BA103" s="195">
        <f t="shared" si="23"/>
        <v>-4.9101369352850567E-2</v>
      </c>
    </row>
    <row r="104" spans="1:53" ht="11.25" customHeight="1" x14ac:dyDescent="0.25">
      <c r="A104" s="227" t="s">
        <v>122</v>
      </c>
      <c r="B104" s="179" t="s">
        <v>92</v>
      </c>
      <c r="C104" s="229" t="s">
        <v>216</v>
      </c>
      <c r="D104" s="100" t="s">
        <v>212</v>
      </c>
      <c r="E104" s="100" t="s">
        <v>214</v>
      </c>
      <c r="F104" s="100" t="s">
        <v>213</v>
      </c>
      <c r="G104" s="179" t="str">
        <f t="shared" si="24"/>
        <v>EUR6MSW50Y=</v>
      </c>
      <c r="H104" s="228" t="str">
        <f>IFERROR(_xll.qlSwapRateHelper2(,G104,2,B104,Calendar,E104,D104,F104,$H$48,0,C104,,Permanent,Trigger,ObjectOverwrite),"--")</f>
        <v>obj_009ee#0000</v>
      </c>
      <c r="I104" s="229" t="b">
        <v>1</v>
      </c>
      <c r="AA104" s="80"/>
      <c r="AF104" s="19"/>
      <c r="AU104" s="28" t="s">
        <v>99</v>
      </c>
      <c r="AV104" s="29">
        <f>_xll.qlInterestRateIndexFixingDate(IborIndex&amp;Tenor,AW104,Trigger)</f>
        <v>42390</v>
      </c>
      <c r="AW104" s="29">
        <f>_xll.qlCalendarAdvance(Calendar,AW103,AU104,"f",,Trigger)</f>
        <v>42394</v>
      </c>
      <c r="AX104" s="29">
        <f>_xll.qlInterestRateIndexMaturity(IborIndex&amp;Tenor,AW104,Trigger)</f>
        <v>42576</v>
      </c>
      <c r="AY104" s="66">
        <f>_xll.qlIndexFixing($Z$5,AV104,,Trigger)</f>
        <v>4.7271727197530046E-4</v>
      </c>
      <c r="AZ104" s="66">
        <f>_xll.qlIndexFixing($BB$1,AW104,,Trigger)</f>
        <v>4.7508298603555327E-4</v>
      </c>
      <c r="BA104" s="195">
        <f t="shared" si="23"/>
        <v>-2.3657140602528163E-2</v>
      </c>
    </row>
    <row r="105" spans="1:53" ht="11.25" customHeight="1" x14ac:dyDescent="0.25">
      <c r="A105" s="227" t="s">
        <v>122</v>
      </c>
      <c r="B105" s="179" t="s">
        <v>93</v>
      </c>
      <c r="C105" s="229" t="s">
        <v>216</v>
      </c>
      <c r="D105" s="100" t="s">
        <v>212</v>
      </c>
      <c r="E105" s="100" t="s">
        <v>214</v>
      </c>
      <c r="F105" s="100" t="s">
        <v>213</v>
      </c>
      <c r="G105" s="179" t="str">
        <f t="shared" si="24"/>
        <v>EUR6MSW60Y=</v>
      </c>
      <c r="H105" s="228" t="str">
        <f>IFERROR(_xll.qlSwapRateHelper2(,G105,2,B105,Calendar,E105,D105,F105,$H$48,0,C105,,Permanent,Trigger,ObjectOverwrite),"--")</f>
        <v>obj_009d5#0000</v>
      </c>
      <c r="I105" s="229" t="b">
        <v>1</v>
      </c>
      <c r="AA105" s="80"/>
      <c r="AF105" s="19"/>
      <c r="AU105" s="28" t="s">
        <v>99</v>
      </c>
      <c r="AV105" s="29">
        <f>_xll.qlInterestRateIndexFixingDate(IborIndex&amp;Tenor,AW105,Trigger)</f>
        <v>42391</v>
      </c>
      <c r="AW105" s="29">
        <f>_xll.qlCalendarAdvance(Calendar,AW104,AU105,"f",,Trigger)</f>
        <v>42395</v>
      </c>
      <c r="AX105" s="29">
        <f>_xll.qlInterestRateIndexMaturity(IborIndex&amp;Tenor,AW105,Trigger)</f>
        <v>42577</v>
      </c>
      <c r="AY105" s="66">
        <f>_xll.qlIndexFixing($Z$5,AV105,,Trigger)</f>
        <v>4.7385728135626186E-4</v>
      </c>
      <c r="AZ105" s="66">
        <f>_xll.qlIndexFixing($BB$1,AW105,,Trigger)</f>
        <v>4.760627050267622E-4</v>
      </c>
      <c r="BA105" s="195">
        <f t="shared" si="23"/>
        <v>-2.2054236705003446E-2</v>
      </c>
    </row>
    <row r="106" spans="1:53" ht="11.25" customHeight="1" x14ac:dyDescent="0.25">
      <c r="A106" s="300"/>
      <c r="B106" s="301"/>
      <c r="C106" s="302"/>
      <c r="D106" s="303"/>
      <c r="E106" s="303"/>
      <c r="F106" s="303"/>
      <c r="G106" s="301"/>
      <c r="H106" s="304"/>
      <c r="I106" s="302"/>
      <c r="AA106" s="80"/>
      <c r="AF106" s="19"/>
      <c r="AU106" s="28" t="s">
        <v>99</v>
      </c>
      <c r="AV106" s="29">
        <f>_xll.qlInterestRateIndexFixingDate(IborIndex&amp;Tenor,AW106,Trigger)</f>
        <v>42394</v>
      </c>
      <c r="AW106" s="29">
        <f>_xll.qlCalendarAdvance(Calendar,AW105,AU106,"f",,Trigger)</f>
        <v>42396</v>
      </c>
      <c r="AX106" s="29">
        <f>_xll.qlInterestRateIndexMaturity(IborIndex&amp;Tenor,AW106,Trigger)</f>
        <v>42578</v>
      </c>
      <c r="AY106" s="66">
        <f>_xll.qlIndexFixing($Z$5,AV106,,Trigger)</f>
        <v>4.749722468770508E-4</v>
      </c>
      <c r="AZ106" s="66">
        <f>_xll.qlIndexFixing($BB$1,AW106,,Trigger)</f>
        <v>4.770430788646974E-4</v>
      </c>
      <c r="BA106" s="195">
        <f t="shared" si="23"/>
        <v>-2.0708319876465951E-2</v>
      </c>
    </row>
    <row r="107" spans="1:53" ht="11.25" customHeight="1" x14ac:dyDescent="0.25">
      <c r="A107" s="305"/>
      <c r="B107" s="306"/>
      <c r="C107" s="307"/>
      <c r="D107" s="17"/>
      <c r="E107" s="17"/>
      <c r="F107" s="17"/>
      <c r="G107" s="306"/>
      <c r="H107" s="308"/>
      <c r="I107" s="307"/>
      <c r="AA107" s="80"/>
      <c r="AF107" s="19"/>
      <c r="AU107" s="28" t="s">
        <v>99</v>
      </c>
      <c r="AV107" s="29">
        <f>_xll.qlInterestRateIndexFixingDate(IborIndex&amp;Tenor,AW107,Trigger)</f>
        <v>42395</v>
      </c>
      <c r="AW107" s="29">
        <f>_xll.qlCalendarAdvance(Calendar,AW106,AU107,"f",,Trigger)</f>
        <v>42397</v>
      </c>
      <c r="AX107" s="29">
        <f>_xll.qlInterestRateIndexMaturity(IborIndex&amp;Tenor,AW107,Trigger)</f>
        <v>42579</v>
      </c>
      <c r="AY107" s="66">
        <f>_xll.qlIndexFixing($Z$5,AV107,,Trigger)</f>
        <v>4.7605740527842968E-4</v>
      </c>
      <c r="AZ107" s="66">
        <f>_xll.qlIndexFixing($BB$1,AW107,,Trigger)</f>
        <v>4.7999999999989447E-4</v>
      </c>
      <c r="BA107" s="195">
        <f t="shared" si="23"/>
        <v>-3.9425947214647802E-2</v>
      </c>
    </row>
    <row r="108" spans="1:53" ht="11.25" customHeight="1" x14ac:dyDescent="0.25">
      <c r="A108" s="305"/>
      <c r="B108" s="306"/>
      <c r="C108" s="307"/>
      <c r="D108" s="17"/>
      <c r="E108" s="17"/>
      <c r="F108" s="17"/>
      <c r="G108" s="306"/>
      <c r="H108" s="308"/>
      <c r="I108" s="307"/>
      <c r="AU108" s="28" t="s">
        <v>99</v>
      </c>
      <c r="AV108" s="29">
        <f>_xll.qlInterestRateIndexFixingDate(IborIndex&amp;Tenor,AW108,Trigger)</f>
        <v>42396</v>
      </c>
      <c r="AW108" s="29">
        <f>_xll.qlCalendarAdvance(Calendar,AW107,AU108,"f",,Trigger)</f>
        <v>42398</v>
      </c>
      <c r="AX108" s="29">
        <f>_xll.qlInterestRateIndexMaturity(IborIndex&amp;Tenor,AW108,Trigger)</f>
        <v>42580</v>
      </c>
      <c r="AY108" s="66">
        <f>_xll.qlIndexFixing($Z$5,AV108,,Trigger)</f>
        <v>4.771078589427025E-4</v>
      </c>
      <c r="AZ108" s="66">
        <f>_xll.qlIndexFixing($BB$1,AW108,,Trigger)</f>
        <v>4.8099457909853366E-4</v>
      </c>
      <c r="BA108" s="195">
        <f t="shared" si="23"/>
        <v>-3.8867201558311644E-2</v>
      </c>
    </row>
    <row r="109" spans="1:53" ht="11.25" customHeight="1" x14ac:dyDescent="0.25">
      <c r="A109" s="305"/>
      <c r="B109" s="306"/>
      <c r="C109" s="307"/>
      <c r="D109" s="17"/>
      <c r="E109" s="17"/>
      <c r="F109" s="17"/>
      <c r="G109" s="306"/>
      <c r="H109" s="308"/>
      <c r="I109" s="307"/>
      <c r="AU109" s="28" t="s">
        <v>99</v>
      </c>
      <c r="AV109" s="29">
        <f>_xll.qlInterestRateIndexFixingDate(IborIndex&amp;Tenor,AW109,Trigger)</f>
        <v>42397</v>
      </c>
      <c r="AW109" s="29">
        <f>_xll.qlCalendarAdvance(Calendar,AW108,AU109,"f",,Trigger)</f>
        <v>42401</v>
      </c>
      <c r="AX109" s="29">
        <f>_xll.qlInterestRateIndexMaturity(IborIndex&amp;Tenor,AW109,Trigger)</f>
        <v>42583</v>
      </c>
      <c r="AY109" s="66">
        <f>_xll.qlIndexFixing($Z$5,AV109,,Trigger)</f>
        <v>4.7999999999989447E-4</v>
      </c>
      <c r="AZ109" s="66">
        <f>_xll.qlIndexFixing($BB$1,AW109,,Trigger)</f>
        <v>4.8199404024183148E-4</v>
      </c>
      <c r="BA109" s="195">
        <f t="shared" si="23"/>
        <v>-1.9940402419370153E-2</v>
      </c>
    </row>
    <row r="110" spans="1:53" ht="11.25" customHeight="1" x14ac:dyDescent="0.25">
      <c r="A110" s="305"/>
      <c r="B110" s="306"/>
      <c r="C110" s="307"/>
      <c r="D110" s="17"/>
      <c r="E110" s="17"/>
      <c r="F110" s="17"/>
      <c r="G110" s="306"/>
      <c r="H110" s="308"/>
      <c r="I110" s="307"/>
      <c r="AU110" s="28" t="s">
        <v>99</v>
      </c>
      <c r="AV110" s="29">
        <f>_xll.qlInterestRateIndexFixingDate(IborIndex&amp;Tenor,AW110,Trigger)</f>
        <v>42398</v>
      </c>
      <c r="AW110" s="29">
        <f>_xll.qlCalendarAdvance(Calendar,AW109,AU110,"f",,Trigger)</f>
        <v>42402</v>
      </c>
      <c r="AX110" s="29">
        <f>_xll.qlInterestRateIndexMaturity(IborIndex&amp;Tenor,AW110,Trigger)</f>
        <v>42584</v>
      </c>
      <c r="AY110" s="66">
        <f>_xll.qlIndexFixing($Z$5,AV110,,Trigger)</f>
        <v>4.8089119005922579E-4</v>
      </c>
      <c r="AZ110" s="66">
        <f>_xll.qlIndexFixing($BB$1,AW110,,Trigger)</f>
        <v>4.8299786239865768E-4</v>
      </c>
      <c r="BA110" s="195">
        <f t="shared" si="23"/>
        <v>-2.1066723394318872E-2</v>
      </c>
    </row>
    <row r="111" spans="1:53" ht="11.25" customHeight="1" x14ac:dyDescent="0.25">
      <c r="A111" s="305"/>
      <c r="B111" s="306"/>
      <c r="C111" s="307"/>
      <c r="D111" s="17"/>
      <c r="E111" s="17"/>
      <c r="F111" s="17"/>
      <c r="G111" s="306"/>
      <c r="H111" s="308"/>
      <c r="I111" s="307"/>
      <c r="AU111" s="28" t="s">
        <v>99</v>
      </c>
      <c r="AV111" s="29">
        <f>_xll.qlInterestRateIndexFixingDate(IborIndex&amp;Tenor,AW111,Trigger)</f>
        <v>42401</v>
      </c>
      <c r="AW111" s="29">
        <f>_xll.qlCalendarAdvance(Calendar,AW110,AU111,"f",,Trigger)</f>
        <v>42403</v>
      </c>
      <c r="AX111" s="29">
        <f>_xll.qlInterestRateIndexMaturity(IborIndex&amp;Tenor,AW111,Trigger)</f>
        <v>42585</v>
      </c>
      <c r="AY111" s="66">
        <f>_xll.qlIndexFixing($Z$5,AV111,,Trigger)</f>
        <v>4.8178753021253475E-4</v>
      </c>
      <c r="AZ111" s="66">
        <f>_xll.qlIndexFixing($BB$1,AW111,,Trigger)</f>
        <v>4.8400552453612501E-4</v>
      </c>
      <c r="BA111" s="195">
        <f t="shared" si="23"/>
        <v>-2.2179943235902569E-2</v>
      </c>
    </row>
    <row r="112" spans="1:53" ht="11.25" customHeight="1" x14ac:dyDescent="0.25">
      <c r="A112" s="305"/>
      <c r="B112" s="306"/>
      <c r="C112" s="307"/>
      <c r="D112" s="17"/>
      <c r="E112" s="17"/>
      <c r="F112" s="17"/>
      <c r="G112" s="306"/>
      <c r="H112" s="308"/>
      <c r="I112" s="307"/>
      <c r="AU112" s="28" t="s">
        <v>99</v>
      </c>
      <c r="AV112" s="29">
        <f>_xll.qlInterestRateIndexFixingDate(IborIndex&amp;Tenor,AW112,Trigger)</f>
        <v>42402</v>
      </c>
      <c r="AW112" s="29">
        <f>_xll.qlCalendarAdvance(Calendar,AW111,AU112,"f",,Trigger)</f>
        <v>42404</v>
      </c>
      <c r="AX112" s="29">
        <f>_xll.qlInterestRateIndexMaturity(IborIndex&amp;Tenor,AW112,Trigger)</f>
        <v>42586</v>
      </c>
      <c r="AY112" s="66">
        <f>_xll.qlIndexFixing($Z$5,AV112,,Trigger)</f>
        <v>4.8268930120931098E-4</v>
      </c>
      <c r="AZ112" s="66">
        <f>_xll.qlIndexFixing($BB$1,AW112,,Trigger)</f>
        <v>4.8704634049998854E-4</v>
      </c>
      <c r="BA112" s="195">
        <f t="shared" si="23"/>
        <v>-4.3570392906775626E-2</v>
      </c>
    </row>
    <row r="113" spans="1:53" ht="11.25" customHeight="1" x14ac:dyDescent="0.25">
      <c r="A113" s="305"/>
      <c r="B113" s="306"/>
      <c r="C113" s="308"/>
      <c r="D113" s="17"/>
      <c r="E113" s="17"/>
      <c r="F113" s="17"/>
      <c r="G113" s="306"/>
      <c r="H113" s="307"/>
      <c r="I113" s="305"/>
      <c r="AU113" s="28" t="s">
        <v>99</v>
      </c>
      <c r="AV113" s="29">
        <f>_xll.qlInterestRateIndexFixingDate(IborIndex&amp;Tenor,AW113,Trigger)</f>
        <v>42403</v>
      </c>
      <c r="AW113" s="29">
        <f>_xll.qlCalendarAdvance(Calendar,AW112,AU113,"f",,Trigger)</f>
        <v>42405</v>
      </c>
      <c r="AX113" s="29">
        <f>_xll.qlInterestRateIndexMaturity(IborIndex&amp;Tenor,AW113,Trigger)</f>
        <v>42587</v>
      </c>
      <c r="AY113" s="66">
        <f>_xll.qlIndexFixing($Z$5,AV113,,Trigger)</f>
        <v>4.8359678681070094E-4</v>
      </c>
      <c r="AZ113" s="66">
        <f>_xll.qlIndexFixing($BB$1,AW113,,Trigger)</f>
        <v>4.8806415222060783E-4</v>
      </c>
      <c r="BA113" s="195">
        <f t="shared" si="23"/>
        <v>-4.467365409906892E-2</v>
      </c>
    </row>
    <row r="114" spans="1:53" ht="11.25" customHeight="1" x14ac:dyDescent="0.25">
      <c r="A114" s="305"/>
      <c r="B114" s="306"/>
      <c r="C114" s="308"/>
      <c r="D114" s="17"/>
      <c r="E114" s="17"/>
      <c r="F114" s="17"/>
      <c r="G114" s="306"/>
      <c r="H114" s="307"/>
      <c r="I114" s="305"/>
      <c r="AU114" s="28" t="s">
        <v>99</v>
      </c>
      <c r="AV114" s="29">
        <f>_xll.qlInterestRateIndexFixingDate(IborIndex&amp;Tenor,AW114,Trigger)</f>
        <v>42404</v>
      </c>
      <c r="AW114" s="29">
        <f>_xll.qlCalendarAdvance(Calendar,AW113,AU114,"f",,Trigger)</f>
        <v>42408</v>
      </c>
      <c r="AX114" s="29">
        <f>_xll.qlInterestRateIndexMaturity(IborIndex&amp;Tenor,AW114,Trigger)</f>
        <v>42590</v>
      </c>
      <c r="AY114" s="66">
        <f>_xll.qlIndexFixing($Z$5,AV114,,Trigger)</f>
        <v>4.8635641402711334E-4</v>
      </c>
      <c r="AZ114" s="66">
        <f>_xll.qlIndexFixing($BB$1,AW114,,Trigger)</f>
        <v>4.8908319874601299E-4</v>
      </c>
      <c r="BA114" s="195">
        <f t="shared" si="23"/>
        <v>-2.7267847188996563E-2</v>
      </c>
    </row>
    <row r="115" spans="1:53" ht="11.25" customHeight="1" x14ac:dyDescent="0.25">
      <c r="A115" s="305"/>
      <c r="B115" s="306"/>
      <c r="C115" s="308"/>
      <c r="D115" s="17"/>
      <c r="E115" s="17"/>
      <c r="F115" s="17"/>
      <c r="G115" s="306"/>
      <c r="H115" s="307"/>
      <c r="I115" s="305"/>
      <c r="AU115" s="28" t="s">
        <v>99</v>
      </c>
      <c r="AV115" s="29">
        <f>_xll.qlInterestRateIndexFixingDate(IborIndex&amp;Tenor,AW115,Trigger)</f>
        <v>42405</v>
      </c>
      <c r="AW115" s="29">
        <f>_xll.qlCalendarAdvance(Calendar,AW114,AU115,"f",,Trigger)</f>
        <v>42409</v>
      </c>
      <c r="AX115" s="29">
        <f>_xll.qlInterestRateIndexMaturity(IborIndex&amp;Tenor,AW115,Trigger)</f>
        <v>42591</v>
      </c>
      <c r="AY115" s="66">
        <f>_xll.qlIndexFixing($Z$5,AV115,,Trigger)</f>
        <v>4.8728965589199888E-4</v>
      </c>
      <c r="AZ115" s="66">
        <f>_xll.qlIndexFixing($BB$1,AW115,,Trigger)</f>
        <v>4.9010295903804642E-4</v>
      </c>
      <c r="BA115" s="195">
        <f t="shared" si="23"/>
        <v>-2.8133031460475456E-2</v>
      </c>
    </row>
    <row r="116" spans="1:53" ht="11.25" customHeight="1" x14ac:dyDescent="0.25">
      <c r="A116" s="305"/>
      <c r="B116" s="306"/>
      <c r="C116" s="307"/>
      <c r="D116" s="17"/>
      <c r="E116" s="17"/>
      <c r="F116" s="17"/>
      <c r="G116" s="306"/>
      <c r="H116" s="308"/>
      <c r="I116" s="307"/>
      <c r="AU116" s="28" t="s">
        <v>99</v>
      </c>
      <c r="AV116" s="29">
        <f>_xll.qlInterestRateIndexFixingDate(IborIndex&amp;Tenor,AW116,Trigger)</f>
        <v>42408</v>
      </c>
      <c r="AW116" s="29">
        <f>_xll.qlCalendarAdvance(Calendar,AW115,AU116,"f",,Trigger)</f>
        <v>42410</v>
      </c>
      <c r="AX116" s="29">
        <f>_xll.qlInterestRateIndexMaturity(IborIndex&amp;Tenor,AW116,Trigger)</f>
        <v>42592</v>
      </c>
      <c r="AY116" s="66">
        <f>_xll.qlIndexFixing($Z$5,AV116,,Trigger)</f>
        <v>4.8823007634252245E-4</v>
      </c>
      <c r="AZ116" s="66">
        <f>_xll.qlIndexFixing($BB$1,AW116,,Trigger)</f>
        <v>4.9112291205723267E-4</v>
      </c>
      <c r="BA116" s="195">
        <f t="shared" si="23"/>
        <v>-2.8928357147102152E-2</v>
      </c>
    </row>
    <row r="117" spans="1:53" ht="11.25" customHeight="1" x14ac:dyDescent="0.25">
      <c r="AU117" s="28" t="s">
        <v>99</v>
      </c>
      <c r="AV117" s="29">
        <f>_xll.qlInterestRateIndexFixingDate(IborIndex&amp;Tenor,AW117,Trigger)</f>
        <v>42409</v>
      </c>
      <c r="AW117" s="29">
        <f>_xll.qlCalendarAdvance(Calendar,AW116,AU117,"f",,Trigger)</f>
        <v>42411</v>
      </c>
      <c r="AX117" s="29">
        <f>_xll.qlInterestRateIndexMaturity(IborIndex&amp;Tenor,AW117,Trigger)</f>
        <v>42593</v>
      </c>
      <c r="AY117" s="66">
        <f>_xll.qlIndexFixing($Z$5,AV117,,Trigger)</f>
        <v>4.8917797721108921E-4</v>
      </c>
      <c r="AZ117" s="66">
        <f>_xll.qlIndexFixing($BB$1,AW117,,Trigger)</f>
        <v>4.9417871706582692E-4</v>
      </c>
      <c r="BA117" s="195">
        <f t="shared" si="23"/>
        <v>-5.000739854737709E-2</v>
      </c>
    </row>
    <row r="118" spans="1:53" ht="11.25" customHeight="1" x14ac:dyDescent="0.25">
      <c r="AU118" s="28" t="s">
        <v>99</v>
      </c>
      <c r="AV118" s="29">
        <f>_xll.qlInterestRateIndexFixingDate(IborIndex&amp;Tenor,AW118,Trigger)</f>
        <v>42410</v>
      </c>
      <c r="AW118" s="29">
        <f>_xll.qlCalendarAdvance(Calendar,AW117,AU118,"f",,Trigger)</f>
        <v>42412</v>
      </c>
      <c r="AX118" s="29">
        <f>_xll.qlInterestRateIndexMaturity(IborIndex&amp;Tenor,AW118,Trigger)</f>
        <v>42594</v>
      </c>
      <c r="AY118" s="66">
        <f>_xll.qlIndexFixing($Z$5,AV118,,Trigger)</f>
        <v>4.901336633413221E-4</v>
      </c>
      <c r="AZ118" s="66">
        <f>_xll.qlIndexFixing($BB$1,AW118,,Trigger)</f>
        <v>4.9519423057647221E-4</v>
      </c>
      <c r="BA118" s="195">
        <f t="shared" si="23"/>
        <v>-5.060567235150109E-2</v>
      </c>
    </row>
    <row r="119" spans="1:53" ht="11.25" customHeight="1" x14ac:dyDescent="0.25">
      <c r="AU119" s="28" t="s">
        <v>99</v>
      </c>
      <c r="AV119" s="29">
        <f>_xll.qlInterestRateIndexFixingDate(IborIndex&amp;Tenor,AW119,Trigger)</f>
        <v>42411</v>
      </c>
      <c r="AW119" s="29">
        <f>_xll.qlCalendarAdvance(Calendar,AW118,AU119,"f",,Trigger)</f>
        <v>42415</v>
      </c>
      <c r="AX119" s="29">
        <f>_xll.qlInterestRateIndexMaturity(IborIndex&amp;Tenor,AW119,Trigger)</f>
        <v>42597</v>
      </c>
      <c r="AY119" s="66">
        <f>_xll.qlIndexFixing($Z$5,AV119,,Trigger)</f>
        <v>4.9305052691968711E-4</v>
      </c>
      <c r="AZ119" s="66">
        <f>_xll.qlIndexFixing($BB$1,AW119,,Trigger)</f>
        <v>4.9620733160064324E-4</v>
      </c>
      <c r="BA119" s="195">
        <f t="shared" si="23"/>
        <v>-3.1568046809561268E-2</v>
      </c>
    </row>
    <row r="120" spans="1:53" ht="11.25" customHeight="1" x14ac:dyDescent="0.25">
      <c r="AU120" s="28" t="s">
        <v>99</v>
      </c>
      <c r="AV120" s="29">
        <f>_xll.qlInterestRateIndexFixingDate(IborIndex&amp;Tenor,AW120,Trigger)</f>
        <v>42412</v>
      </c>
      <c r="AW120" s="29">
        <f>_xll.qlCalendarAdvance(Calendar,AW119,AU120,"f",,Trigger)</f>
        <v>42416</v>
      </c>
      <c r="AX120" s="29">
        <f>_xll.qlInterestRateIndexMaturity(IborIndex&amp;Tenor,AW120,Trigger)</f>
        <v>42598</v>
      </c>
      <c r="AY120" s="66">
        <f>_xll.qlIndexFixing($Z$5,AV120,,Trigger)</f>
        <v>4.9404046277297766E-4</v>
      </c>
      <c r="AZ120" s="66">
        <f>_xll.qlIndexFixing($BB$1,AW120,,Trigger)</f>
        <v>4.972174990922764E-4</v>
      </c>
      <c r="BA120" s="195">
        <f t="shared" si="23"/>
        <v>-3.1770363192987379E-2</v>
      </c>
    </row>
    <row r="121" spans="1:53" ht="11.25" customHeight="1" x14ac:dyDescent="0.25">
      <c r="AU121" s="28" t="s">
        <v>99</v>
      </c>
      <c r="AV121" s="29">
        <f>_xll.qlInterestRateIndexFixingDate(IborIndex&amp;Tenor,AW121,Trigger)</f>
        <v>42415</v>
      </c>
      <c r="AW121" s="29">
        <f>_xll.qlCalendarAdvance(Calendar,AW120,AU121,"f",,Trigger)</f>
        <v>42417</v>
      </c>
      <c r="AX121" s="29">
        <f>_xll.qlInterestRateIndexMaturity(IborIndex&amp;Tenor,AW121,Trigger)</f>
        <v>42599</v>
      </c>
      <c r="AY121" s="66">
        <f>_xll.qlIndexFixing($Z$5,AV121,,Trigger)</f>
        <v>4.9503975328529369E-4</v>
      </c>
      <c r="AZ121" s="66">
        <f>_xll.qlIndexFixing($BB$1,AW121,,Trigger)</f>
        <v>4.9822421200399077E-4</v>
      </c>
      <c r="BA121" s="195">
        <f t="shared" si="23"/>
        <v>-3.1844587186970759E-2</v>
      </c>
    </row>
    <row r="122" spans="1:53" ht="11.25" customHeight="1" x14ac:dyDescent="0.25">
      <c r="AU122" s="28" t="s">
        <v>99</v>
      </c>
      <c r="AV122" s="29">
        <f>_xll.qlInterestRateIndexFixingDate(IborIndex&amp;Tenor,AW122,Trigger)</f>
        <v>42416</v>
      </c>
      <c r="AW122" s="29">
        <f>_xll.qlCalendarAdvance(Calendar,AW121,AU122,"f",,Trigger)</f>
        <v>42418</v>
      </c>
      <c r="AX122" s="29">
        <f>_xll.qlInterestRateIndexMaturity(IborIndex&amp;Tenor,AW122,Trigger)</f>
        <v>42600</v>
      </c>
      <c r="AY122" s="66">
        <f>_xll.qlIndexFixing($Z$5,AV122,,Trigger)</f>
        <v>4.9604872137327353E-4</v>
      </c>
      <c r="AZ122" s="66">
        <f>_xll.qlIndexFixing($BB$1,AW122,,Trigger)</f>
        <v>5.0121841277746531E-4</v>
      </c>
      <c r="BA122" s="195">
        <f t="shared" si="23"/>
        <v>-5.1696914041917841E-2</v>
      </c>
    </row>
    <row r="123" spans="1:53" ht="11.25" customHeight="1" x14ac:dyDescent="0.25">
      <c r="AU123" s="28" t="s">
        <v>99</v>
      </c>
      <c r="AV123" s="29">
        <f>_xll.qlInterestRateIndexFixingDate(IborIndex&amp;Tenor,AW123,Trigger)</f>
        <v>42417</v>
      </c>
      <c r="AW123" s="29">
        <f>_xll.qlCalendarAdvance(Calendar,AW122,AU123,"f",,Trigger)</f>
        <v>42419</v>
      </c>
      <c r="AX123" s="29">
        <f>_xll.qlInterestRateIndexMaturity(IborIndex&amp;Tenor,AW123,Trigger)</f>
        <v>42601</v>
      </c>
      <c r="AY123" s="66">
        <f>_xll.qlIndexFixing($Z$5,AV123,,Trigger)</f>
        <v>4.9706769296301663E-4</v>
      </c>
      <c r="AZ123" s="66">
        <f>_xll.qlIndexFixing($BB$1,AW123,,Trigger)</f>
        <v>5.0220609688076063E-4</v>
      </c>
      <c r="BA123" s="195">
        <f t="shared" si="23"/>
        <v>-5.1384039177439958E-2</v>
      </c>
    </row>
    <row r="124" spans="1:53" ht="11.25" customHeight="1" x14ac:dyDescent="0.25">
      <c r="AU124" s="28" t="s">
        <v>99</v>
      </c>
      <c r="AV124" s="29">
        <f>_xll.qlInterestRateIndexFixingDate(IborIndex&amp;Tenor,AW124,Trigger)</f>
        <v>42418</v>
      </c>
      <c r="AW124" s="29">
        <f>_xll.qlCalendarAdvance(Calendar,AW123,AU124,"f",,Trigger)</f>
        <v>42422</v>
      </c>
      <c r="AX124" s="29">
        <f>_xll.qlInterestRateIndexMaturity(IborIndex&amp;Tenor,AW124,Trigger)</f>
        <v>42604</v>
      </c>
      <c r="AY124" s="66">
        <f>_xll.qlIndexFixing($Z$5,AV124,,Trigger)</f>
        <v>5.0018793320194912E-4</v>
      </c>
      <c r="AZ124" s="66">
        <f>_xll.qlIndexFixing($BB$1,AW124,,Trigger)</f>
        <v>5.0318772115449473E-4</v>
      </c>
      <c r="BA124" s="195">
        <f t="shared" si="23"/>
        <v>-2.999787952545608E-2</v>
      </c>
    </row>
    <row r="125" spans="1:53" ht="11.25" customHeight="1" x14ac:dyDescent="0.25">
      <c r="AU125" s="28" t="s">
        <v>99</v>
      </c>
      <c r="AV125" s="29">
        <f>_xll.qlInterestRateIndexFixingDate(IborIndex&amp;Tenor,AW125,Trigger)</f>
        <v>42419</v>
      </c>
      <c r="AW125" s="29">
        <f>_xll.qlCalendarAdvance(Calendar,AW124,AU125,"f",,Trigger)</f>
        <v>42423</v>
      </c>
      <c r="AX125" s="29">
        <f>_xll.qlInterestRateIndexMaturity(IborIndex&amp;Tenor,AW125,Trigger)</f>
        <v>42605</v>
      </c>
      <c r="AY125" s="66">
        <f>_xll.qlIndexFixing($Z$5,AV125,,Trigger)</f>
        <v>5.0125023831703165E-4</v>
      </c>
      <c r="AZ125" s="66">
        <f>_xll.qlIndexFixing($BB$1,AW125,,Trigger)</f>
        <v>5.0416276454557675E-4</v>
      </c>
      <c r="BA125" s="195">
        <f t="shared" si="23"/>
        <v>-2.9125262285451023E-2</v>
      </c>
    </row>
    <row r="126" spans="1:53" ht="11.25" customHeight="1" x14ac:dyDescent="0.25">
      <c r="AU126" s="28" t="s">
        <v>99</v>
      </c>
      <c r="AV126" s="29">
        <f>_xll.qlInterestRateIndexFixingDate(IborIndex&amp;Tenor,AW126,Trigger)</f>
        <v>42422</v>
      </c>
      <c r="AW126" s="29">
        <f>_xll.qlCalendarAdvance(Calendar,AW125,AU126,"f",,Trigger)</f>
        <v>42424</v>
      </c>
      <c r="AX126" s="29">
        <f>_xll.qlInterestRateIndexMaturity(IborIndex&amp;Tenor,AW126,Trigger)</f>
        <v>42606</v>
      </c>
      <c r="AY126" s="66">
        <f>_xll.qlIndexFixing($Z$5,AV126,,Trigger)</f>
        <v>5.0232422175284228E-4</v>
      </c>
      <c r="AZ126" s="66">
        <f>_xll.qlIndexFixing($BB$1,AW126,,Trigger)</f>
        <v>5.0513070599915921E-4</v>
      </c>
      <c r="BA126" s="195">
        <f t="shared" si="23"/>
        <v>-2.8064842463169273E-2</v>
      </c>
    </row>
    <row r="127" spans="1:53" ht="11.25" customHeight="1" x14ac:dyDescent="0.25">
      <c r="AU127" s="28" t="s">
        <v>99</v>
      </c>
      <c r="AV127" s="29">
        <f>_xll.qlInterestRateIndexFixingDate(IborIndex&amp;Tenor,AW127,Trigger)</f>
        <v>42423</v>
      </c>
      <c r="AW127" s="29">
        <f>_xll.qlCalendarAdvance(Calendar,AW126,AU127,"f",,Trigger)</f>
        <v>42425</v>
      </c>
      <c r="AX127" s="29">
        <f>_xll.qlInterestRateIndexMaturity(IborIndex&amp;Tenor,AW127,Trigger)</f>
        <v>42607</v>
      </c>
      <c r="AY127" s="66">
        <f>_xll.qlIndexFixing($Z$5,AV127,,Trigger)</f>
        <v>5.0341022750981343E-4</v>
      </c>
      <c r="AZ127" s="66">
        <f>_xll.qlIndexFixing($BB$1,AW127,,Trigger)</f>
        <v>5.0893302676288546E-4</v>
      </c>
      <c r="BA127" s="195">
        <f t="shared" si="23"/>
        <v>-5.5227992530720298E-2</v>
      </c>
    </row>
    <row r="128" spans="1:53" ht="11.25" customHeight="1" x14ac:dyDescent="0.25">
      <c r="AU128" s="28" t="s">
        <v>99</v>
      </c>
      <c r="AV128" s="29">
        <f>_xll.qlInterestRateIndexFixingDate(IborIndex&amp;Tenor,AW128,Trigger)</f>
        <v>42424</v>
      </c>
      <c r="AW128" s="29">
        <f>_xll.qlCalendarAdvance(Calendar,AW127,AU128,"f",,Trigger)</f>
        <v>42426</v>
      </c>
      <c r="AX128" s="29">
        <f>_xll.qlInterestRateIndexMaturity(IborIndex&amp;Tenor,AW128,Trigger)</f>
        <v>42608</v>
      </c>
      <c r="AY128" s="66">
        <f>_xll.qlIndexFixing($Z$5,AV128,,Trigger)</f>
        <v>5.0450860260003462E-4</v>
      </c>
      <c r="AZ128" s="66">
        <f>_xll.qlIndexFixing($BB$1,AW128,,Trigger)</f>
        <v>5.0999999999743286E-4</v>
      </c>
      <c r="BA128" s="195">
        <f t="shared" si="23"/>
        <v>-5.4913973973982379E-2</v>
      </c>
    </row>
    <row r="129" spans="47:53" ht="11.25" customHeight="1" x14ac:dyDescent="0.25">
      <c r="AU129" s="28" t="s">
        <v>99</v>
      </c>
      <c r="AV129" s="29">
        <f>_xll.qlInterestRateIndexFixingDate(IborIndex&amp;Tenor,AW129,Trigger)</f>
        <v>42425</v>
      </c>
      <c r="AW129" s="29">
        <f>_xll.qlCalendarAdvance(Calendar,AW128,AU129,"f",,Trigger)</f>
        <v>42429</v>
      </c>
      <c r="AX129" s="29">
        <f>_xll.qlInterestRateIndexMaturity(IborIndex&amp;Tenor,AW129,Trigger)</f>
        <v>42613</v>
      </c>
      <c r="AY129" s="66">
        <f>_xll.qlIndexFixing($Z$5,AV129,,Trigger)</f>
        <v>5.088273540023435E-4</v>
      </c>
      <c r="AZ129" s="66">
        <f>_xll.qlIndexFixing($BB$1,AW129,,Trigger)</f>
        <v>5.110660181924545E-4</v>
      </c>
      <c r="BA129" s="195">
        <f t="shared" si="23"/>
        <v>-2.2386641901110064E-2</v>
      </c>
    </row>
    <row r="130" spans="47:53" ht="11.25" customHeight="1" x14ac:dyDescent="0.25">
      <c r="AU130" s="28" t="s">
        <v>99</v>
      </c>
      <c r="AV130" s="29">
        <f>_xll.qlInterestRateIndexFixingDate(IborIndex&amp;Tenor,AW130,Trigger)</f>
        <v>42426</v>
      </c>
      <c r="AW130" s="29">
        <f>_xll.qlCalendarAdvance(Calendar,AW129,AU130,"f",,Trigger)</f>
        <v>42430</v>
      </c>
      <c r="AX130" s="29">
        <f>_xll.qlInterestRateIndexMaturity(IborIndex&amp;Tenor,AW130,Trigger)</f>
        <v>42614</v>
      </c>
      <c r="AY130" s="66">
        <f>_xll.qlIndexFixing($Z$5,AV130,,Trigger)</f>
        <v>5.1000000000003939E-4</v>
      </c>
      <c r="AZ130" s="66">
        <f>_xll.qlIndexFixing($BB$1,AW130,,Trigger)</f>
        <v>5.137422335333233E-4</v>
      </c>
      <c r="BA130" s="195">
        <f t="shared" si="23"/>
        <v>-3.7422335332839035E-2</v>
      </c>
    </row>
    <row r="131" spans="47:53" ht="11.25" customHeight="1" x14ac:dyDescent="0.25">
      <c r="AU131" s="28" t="s">
        <v>99</v>
      </c>
      <c r="AV131" s="29">
        <f>_xll.qlInterestRateIndexFixingDate(IborIndex&amp;Tenor,AW131,Trigger)</f>
        <v>42429</v>
      </c>
      <c r="AW131" s="29">
        <f>_xll.qlCalendarAdvance(Calendar,AW130,AU131,"f",,Trigger)</f>
        <v>42431</v>
      </c>
      <c r="AX131" s="29">
        <f>_xll.qlInterestRateIndexMaturity(IborIndex&amp;Tenor,AW131,Trigger)</f>
        <v>42615</v>
      </c>
      <c r="AY131" s="66">
        <f>_xll.qlIndexFixing($Z$5,AV131,,Trigger)</f>
        <v>5.111777175474373E-4</v>
      </c>
      <c r="AZ131" s="66">
        <f>_xll.qlIndexFixing($BB$1,AW131,,Trigger)</f>
        <v>5.1403659659902403E-4</v>
      </c>
      <c r="BA131" s="195">
        <f t="shared" ref="BA131:BA194" si="25">(AY131-AZ131)*10000</f>
        <v>-2.8588790515867359E-2</v>
      </c>
    </row>
    <row r="132" spans="47:53" ht="11.25" customHeight="1" x14ac:dyDescent="0.25">
      <c r="AU132" s="28" t="s">
        <v>99</v>
      </c>
      <c r="AV132" s="29">
        <f>_xll.qlInterestRateIndexFixingDate(IborIndex&amp;Tenor,AW132,Trigger)</f>
        <v>42430</v>
      </c>
      <c r="AW132" s="29">
        <f>_xll.qlCalendarAdvance(Calendar,AW131,AU132,"f",,Trigger)</f>
        <v>42432</v>
      </c>
      <c r="AX132" s="29">
        <f>_xll.qlInterestRateIndexMaturity(IborIndex&amp;Tenor,AW132,Trigger)</f>
        <v>42618</v>
      </c>
      <c r="AY132" s="66">
        <f>_xll.qlIndexFixing($Z$5,AV132,,Trigger)</f>
        <v>5.1341978571219126E-4</v>
      </c>
      <c r="AZ132" s="66">
        <f>_xll.qlIndexFixing($BB$1,AW132,,Trigger)</f>
        <v>5.1642249201607718E-4</v>
      </c>
      <c r="BA132" s="195">
        <f t="shared" si="25"/>
        <v>-3.0027063038859249E-2</v>
      </c>
    </row>
    <row r="133" spans="47:53" ht="11.25" customHeight="1" x14ac:dyDescent="0.25">
      <c r="AU133" s="28" t="s">
        <v>99</v>
      </c>
      <c r="AV133" s="29">
        <f>_xll.qlInterestRateIndexFixingDate(IborIndex&amp;Tenor,AW133,Trigger)</f>
        <v>42431</v>
      </c>
      <c r="AW133" s="29">
        <f>_xll.qlCalendarAdvance(Calendar,AW132,AU133,"f",,Trigger)</f>
        <v>42433</v>
      </c>
      <c r="AX133" s="29">
        <f>_xll.qlInterestRateIndexMaturity(IborIndex&amp;Tenor,AW133,Trigger)</f>
        <v>42618</v>
      </c>
      <c r="AY133" s="66">
        <f>_xll.qlIndexFixing($Z$5,AV133,,Trigger)</f>
        <v>5.1406210084163368E-4</v>
      </c>
      <c r="AZ133" s="66">
        <f>_xll.qlIndexFixing($BB$1,AW133,,Trigger)</f>
        <v>5.1750810887379157E-4</v>
      </c>
      <c r="BA133" s="195">
        <f t="shared" si="25"/>
        <v>-3.4460080321578865E-2</v>
      </c>
    </row>
    <row r="134" spans="47:53" ht="11.25" customHeight="1" x14ac:dyDescent="0.25">
      <c r="AU134" s="28" t="s">
        <v>99</v>
      </c>
      <c r="AV134" s="29">
        <f>_xll.qlInterestRateIndexFixingDate(IborIndex&amp;Tenor,AW134,Trigger)</f>
        <v>42432</v>
      </c>
      <c r="AW134" s="29">
        <f>_xll.qlCalendarAdvance(Calendar,AW133,AU134,"f",,Trigger)</f>
        <v>42436</v>
      </c>
      <c r="AX134" s="29">
        <f>_xll.qlInterestRateIndexMaturity(IborIndex&amp;Tenor,AW134,Trigger)</f>
        <v>42620</v>
      </c>
      <c r="AY134" s="66">
        <f>_xll.qlIndexFixing($Z$5,AV134,,Trigger)</f>
        <v>5.1702215364425662E-4</v>
      </c>
      <c r="AZ134" s="66">
        <f>_xll.qlIndexFixing($BB$1,AW134,,Trigger)</f>
        <v>5.1860151495034099E-4</v>
      </c>
      <c r="BA134" s="195">
        <f t="shared" si="25"/>
        <v>-1.5793613060843682E-2</v>
      </c>
    </row>
    <row r="135" spans="47:53" ht="11.25" customHeight="1" x14ac:dyDescent="0.25">
      <c r="AU135" s="28" t="s">
        <v>99</v>
      </c>
      <c r="AV135" s="29">
        <f>_xll.qlInterestRateIndexFixingDate(IborIndex&amp;Tenor,AW135,Trigger)</f>
        <v>42433</v>
      </c>
      <c r="AW135" s="29">
        <f>_xll.qlCalendarAdvance(Calendar,AW134,AU135,"f",,Trigger)</f>
        <v>42437</v>
      </c>
      <c r="AX135" s="29">
        <f>_xll.qlInterestRateIndexMaturity(IborIndex&amp;Tenor,AW135,Trigger)</f>
        <v>42621</v>
      </c>
      <c r="AY135" s="66">
        <f>_xll.qlIndexFixing($Z$5,AV135,,Trigger)</f>
        <v>5.1818832718112436E-4</v>
      </c>
      <c r="AZ135" s="66">
        <f>_xll.qlIndexFixing($BB$1,AW135,,Trigger)</f>
        <v>5.2199819909441497E-4</v>
      </c>
      <c r="BA135" s="195">
        <f t="shared" si="25"/>
        <v>-3.8098719132906085E-2</v>
      </c>
    </row>
    <row r="136" spans="47:53" ht="11.25" customHeight="1" x14ac:dyDescent="0.25">
      <c r="AU136" s="28" t="s">
        <v>99</v>
      </c>
      <c r="AV136" s="29">
        <f>_xll.qlInterestRateIndexFixingDate(IborIndex&amp;Tenor,AW136,Trigger)</f>
        <v>42436</v>
      </c>
      <c r="AW136" s="29">
        <f>_xll.qlCalendarAdvance(Calendar,AW135,AU136,"f",,Trigger)</f>
        <v>42438</v>
      </c>
      <c r="AX136" s="29">
        <f>_xll.qlInterestRateIndexMaturity(IborIndex&amp;Tenor,AW136,Trigger)</f>
        <v>42622</v>
      </c>
      <c r="AY136" s="66">
        <f>_xll.qlIndexFixing($Z$5,AV136,,Trigger)</f>
        <v>5.1935574493098559E-4</v>
      </c>
      <c r="AZ136" s="66">
        <f>_xll.qlIndexFixing($BB$1,AW136,,Trigger)</f>
        <v>5.2198563326468059E-4</v>
      </c>
      <c r="BA136" s="195">
        <f t="shared" si="25"/>
        <v>-2.6298883336949928E-2</v>
      </c>
    </row>
    <row r="137" spans="47:53" ht="11.25" customHeight="1" x14ac:dyDescent="0.25">
      <c r="AU137" s="28" t="s">
        <v>99</v>
      </c>
      <c r="AV137" s="29">
        <f>_xll.qlInterestRateIndexFixingDate(IborIndex&amp;Tenor,AW137,Trigger)</f>
        <v>42437</v>
      </c>
      <c r="AW137" s="29">
        <f>_xll.qlCalendarAdvance(Calendar,AW136,AU137,"f",,Trigger)</f>
        <v>42439</v>
      </c>
      <c r="AX137" s="29">
        <f>_xll.qlInterestRateIndexMaturity(IborIndex&amp;Tenor,AW137,Trigger)</f>
        <v>42625</v>
      </c>
      <c r="AY137" s="66">
        <f>_xll.qlIndexFixing($Z$5,AV137,,Trigger)</f>
        <v>5.2177727919784503E-4</v>
      </c>
      <c r="AZ137" s="66">
        <f>_xll.qlIndexFixing($BB$1,AW137,,Trigger)</f>
        <v>5.2423061175033148E-4</v>
      </c>
      <c r="BA137" s="195">
        <f t="shared" si="25"/>
        <v>-2.4533325524864417E-2</v>
      </c>
    </row>
    <row r="138" spans="47:53" ht="11.25" customHeight="1" x14ac:dyDescent="0.25">
      <c r="AU138" s="28" t="s">
        <v>99</v>
      </c>
      <c r="AV138" s="29">
        <f>_xll.qlInterestRateIndexFixingDate(IborIndex&amp;Tenor,AW138,Trigger)</f>
        <v>42438</v>
      </c>
      <c r="AW138" s="29">
        <f>_xll.qlCalendarAdvance(Calendar,AW137,AU138,"f",,Trigger)</f>
        <v>42440</v>
      </c>
      <c r="AX138" s="29">
        <f>_xll.qlInterestRateIndexMaturity(IborIndex&amp;Tenor,AW138,Trigger)</f>
        <v>42625</v>
      </c>
      <c r="AY138" s="66">
        <f>_xll.qlIndexFixing($Z$5,AV138,,Trigger)</f>
        <v>5.2233113092802418E-4</v>
      </c>
      <c r="AZ138" s="66">
        <f>_xll.qlIndexFixing($BB$1,AW138,,Trigger)</f>
        <v>5.2539789006346969E-4</v>
      </c>
      <c r="BA138" s="195">
        <f t="shared" si="25"/>
        <v>-3.066759135445505E-2</v>
      </c>
    </row>
    <row r="139" spans="47:53" ht="11.25" customHeight="1" x14ac:dyDescent="0.25">
      <c r="AU139" s="28" t="s">
        <v>99</v>
      </c>
      <c r="AV139" s="29">
        <f>_xll.qlInterestRateIndexFixingDate(IborIndex&amp;Tenor,AW139,Trigger)</f>
        <v>42439</v>
      </c>
      <c r="AW139" s="29">
        <f>_xll.qlCalendarAdvance(Calendar,AW138,AU139,"f",,Trigger)</f>
        <v>42443</v>
      </c>
      <c r="AX139" s="29">
        <f>_xll.qlInterestRateIndexMaturity(IborIndex&amp;Tenor,AW139,Trigger)</f>
        <v>42627</v>
      </c>
      <c r="AY139" s="66">
        <f>_xll.qlIndexFixing($Z$5,AV139,,Trigger)</f>
        <v>5.2524620110816012E-4</v>
      </c>
      <c r="AZ139" s="66">
        <f>_xll.qlIndexFixing($BB$1,AW139,,Trigger)</f>
        <v>5.2658200326661175E-4</v>
      </c>
      <c r="BA139" s="195">
        <f t="shared" si="25"/>
        <v>-1.3358021584516282E-2</v>
      </c>
    </row>
    <row r="140" spans="47:53" ht="11.25" customHeight="1" x14ac:dyDescent="0.25">
      <c r="AU140" s="28" t="s">
        <v>99</v>
      </c>
      <c r="AV140" s="29">
        <f>_xll.qlInterestRateIndexFixingDate(IborIndex&amp;Tenor,AW140,Trigger)</f>
        <v>42440</v>
      </c>
      <c r="AW140" s="29">
        <f>_xll.qlCalendarAdvance(Calendar,AW139,AU140,"f",,Trigger)</f>
        <v>42444</v>
      </c>
      <c r="AX140" s="29">
        <f>_xll.qlInterestRateIndexMaturity(IborIndex&amp;Tenor,AW140,Trigger)</f>
        <v>42628</v>
      </c>
      <c r="AY140" s="66">
        <f>_xll.qlIndexFixing($Z$5,AV140,,Trigger)</f>
        <v>5.2644223635726125E-4</v>
      </c>
      <c r="AZ140" s="66">
        <f>_xll.qlIndexFixing($BB$1,AW140,,Trigger)</f>
        <v>5.3042302331847283E-4</v>
      </c>
      <c r="BA140" s="195">
        <f t="shared" si="25"/>
        <v>-3.9807869612115819E-2</v>
      </c>
    </row>
    <row r="141" spans="47:53" ht="11.25" customHeight="1" x14ac:dyDescent="0.25">
      <c r="AU141" s="28" t="s">
        <v>99</v>
      </c>
      <c r="AV141" s="29">
        <f>_xll.qlInterestRateIndexFixingDate(IborIndex&amp;Tenor,AW141,Trigger)</f>
        <v>42443</v>
      </c>
      <c r="AW141" s="29">
        <f>_xll.qlCalendarAdvance(Calendar,AW140,AU141,"f",,Trigger)</f>
        <v>42445</v>
      </c>
      <c r="AX141" s="29">
        <f>_xll.qlInterestRateIndexMaturity(IborIndex&amp;Tenor,AW141,Trigger)</f>
        <v>42629</v>
      </c>
      <c r="AY141" s="66">
        <f>_xll.qlIndexFixing($Z$5,AV141,,Trigger)</f>
        <v>5.2764678634788296E-4</v>
      </c>
      <c r="AZ141" s="66">
        <f>_xll.qlIndexFixing($BB$1,AW141,,Trigger)</f>
        <v>5.3033531482878365E-4</v>
      </c>
      <c r="BA141" s="195">
        <f t="shared" si="25"/>
        <v>-2.6885284809006822E-2</v>
      </c>
    </row>
    <row r="142" spans="47:53" ht="11.25" customHeight="1" x14ac:dyDescent="0.25">
      <c r="AU142" s="28" t="s">
        <v>99</v>
      </c>
      <c r="AV142" s="29">
        <f>_xll.qlInterestRateIndexFixingDate(IborIndex&amp;Tenor,AW142,Trigger)</f>
        <v>42444</v>
      </c>
      <c r="AW142" s="29">
        <f>_xll.qlCalendarAdvance(Calendar,AW141,AU142,"f",,Trigger)</f>
        <v>42446</v>
      </c>
      <c r="AX142" s="29">
        <f>_xll.qlInterestRateIndexMaturity(IborIndex&amp;Tenor,AW142,Trigger)</f>
        <v>42632</v>
      </c>
      <c r="AY142" s="66">
        <f>_xll.qlIndexFixing($Z$5,AV142,,Trigger)</f>
        <v>5.3030484937042631E-4</v>
      </c>
      <c r="AZ142" s="66">
        <f>_xll.qlIndexFixing($BB$1,AW142,,Trigger)</f>
        <v>5.3280032158556975E-4</v>
      </c>
      <c r="BA142" s="195">
        <f t="shared" si="25"/>
        <v>-2.4954722151434346E-2</v>
      </c>
    </row>
    <row r="143" spans="47:53" ht="11.25" customHeight="1" x14ac:dyDescent="0.25">
      <c r="AU143" s="28" t="s">
        <v>99</v>
      </c>
      <c r="AV143" s="29">
        <f>_xll.qlInterestRateIndexFixingDate(IborIndex&amp;Tenor,AW143,Trigger)</f>
        <v>42445</v>
      </c>
      <c r="AW143" s="29">
        <f>_xll.qlCalendarAdvance(Calendar,AW142,AU143,"f",,Trigger)</f>
        <v>42447</v>
      </c>
      <c r="AX143" s="29">
        <f>_xll.qlInterestRateIndexMaturity(IborIndex&amp;Tenor,AW143,Trigger)</f>
        <v>42632</v>
      </c>
      <c r="AY143" s="66">
        <f>_xll.qlIndexFixing($Z$5,AV143,,Trigger)</f>
        <v>5.3081549035493517E-4</v>
      </c>
      <c r="AZ143" s="66">
        <f>_xll.qlIndexFixing($BB$1,AW143,,Trigger)</f>
        <v>5.3411258155451917E-4</v>
      </c>
      <c r="BA143" s="195">
        <f t="shared" si="25"/>
        <v>-3.2970911995839965E-2</v>
      </c>
    </row>
    <row r="144" spans="47:53" ht="11.25" customHeight="1" x14ac:dyDescent="0.25">
      <c r="AU144" s="28" t="s">
        <v>99</v>
      </c>
      <c r="AV144" s="29">
        <f>_xll.qlInterestRateIndexFixingDate(IborIndex&amp;Tenor,AW144,Trigger)</f>
        <v>42446</v>
      </c>
      <c r="AW144" s="29">
        <f>_xll.qlCalendarAdvance(Calendar,AW143,AU144,"f",,Trigger)</f>
        <v>42450</v>
      </c>
      <c r="AX144" s="29">
        <f>_xll.qlInterestRateIndexMaturity(IborIndex&amp;Tenor,AW144,Trigger)</f>
        <v>42634</v>
      </c>
      <c r="AY144" s="66">
        <f>_xll.qlIndexFixing($Z$5,AV144,,Trigger)</f>
        <v>5.3383773118770544E-4</v>
      </c>
      <c r="AZ144" s="66">
        <f>_xll.qlIndexFixing($BB$1,AW144,,Trigger)</f>
        <v>5.3545072226015276E-4</v>
      </c>
      <c r="BA144" s="195">
        <f t="shared" si="25"/>
        <v>-1.6129910724473194E-2</v>
      </c>
    </row>
    <row r="145" spans="47:53" ht="11.25" customHeight="1" x14ac:dyDescent="0.25">
      <c r="AU145" s="28" t="s">
        <v>99</v>
      </c>
      <c r="AV145" s="29">
        <f>_xll.qlInterestRateIndexFixingDate(IborIndex&amp;Tenor,AW145,Trigger)</f>
        <v>42447</v>
      </c>
      <c r="AW145" s="29">
        <f>_xll.qlCalendarAdvance(Calendar,AW144,AU145,"f",,Trigger)</f>
        <v>42451</v>
      </c>
      <c r="AX145" s="29">
        <f>_xll.qlInterestRateIndexMaturity(IborIndex&amp;Tenor,AW145,Trigger)</f>
        <v>42635</v>
      </c>
      <c r="AY145" s="66">
        <f>_xll.qlIndexFixing($Z$5,AV145,,Trigger)</f>
        <v>5.3511798357659018E-4</v>
      </c>
      <c r="AZ145" s="66">
        <f>_xll.qlIndexFixing($BB$1,AW145,,Trigger)</f>
        <v>5.3945517834323492E-4</v>
      </c>
      <c r="BA145" s="195">
        <f t="shared" si="25"/>
        <v>-4.3371947666447433E-2</v>
      </c>
    </row>
    <row r="146" spans="47:53" ht="11.25" customHeight="1" x14ac:dyDescent="0.25">
      <c r="AU146" s="28" t="s">
        <v>99</v>
      </c>
      <c r="AV146" s="29">
        <f>_xll.qlInterestRateIndexFixingDate(IborIndex&amp;Tenor,AW146,Trigger)</f>
        <v>42450</v>
      </c>
      <c r="AW146" s="29">
        <f>_xll.qlCalendarAdvance(Calendar,AW145,AU146,"f",,Trigger)</f>
        <v>42452</v>
      </c>
      <c r="AX146" s="29">
        <f>_xll.qlInterestRateIndexMaturity(IborIndex&amp;Tenor,AW146,Trigger)</f>
        <v>42636</v>
      </c>
      <c r="AY146" s="66">
        <f>_xll.qlIndexFixing($Z$5,AV146,,Trigger)</f>
        <v>5.3641517515422234E-4</v>
      </c>
      <c r="AZ146" s="66">
        <f>_xll.qlIndexFixing($BB$1,AW146,,Trigger)</f>
        <v>5.4409543000197172E-4</v>
      </c>
      <c r="BA146" s="195">
        <f t="shared" si="25"/>
        <v>-7.6802548477493834E-2</v>
      </c>
    </row>
    <row r="147" spans="47:53" ht="11.25" customHeight="1" x14ac:dyDescent="0.25">
      <c r="AU147" s="28" t="s">
        <v>99</v>
      </c>
      <c r="AV147" s="29">
        <f>_xll.qlInterestRateIndexFixingDate(IborIndex&amp;Tenor,AW147,Trigger)</f>
        <v>42451</v>
      </c>
      <c r="AW147" s="29">
        <f>_xll.qlCalendarAdvance(Calendar,AW146,AU147,"f",,Trigger)</f>
        <v>42453</v>
      </c>
      <c r="AX147" s="29">
        <f>_xll.qlInterestRateIndexMaturity(IborIndex&amp;Tenor,AW147,Trigger)</f>
        <v>42639</v>
      </c>
      <c r="AY147" s="66">
        <f>_xll.qlIndexFixing($Z$5,AV147,,Trigger)</f>
        <v>5.3937082270377203E-4</v>
      </c>
      <c r="AZ147" s="66">
        <f>_xll.qlIndexFixing($BB$1,AW147,,Trigger)</f>
        <v>5.45650919992697E-4</v>
      </c>
      <c r="BA147" s="195">
        <f t="shared" si="25"/>
        <v>-6.2800972889249643E-2</v>
      </c>
    </row>
    <row r="148" spans="47:53" ht="11.25" customHeight="1" x14ac:dyDescent="0.25">
      <c r="AU148" s="28" t="s">
        <v>99</v>
      </c>
      <c r="AV148" s="29">
        <f>_xll.qlInterestRateIndexFixingDate(IborIndex&amp;Tenor,AW148,Trigger)</f>
        <v>42452</v>
      </c>
      <c r="AW148" s="29">
        <f>_xll.qlCalendarAdvance(Calendar,AW147,AU148,"f",,Trigger)</f>
        <v>42458</v>
      </c>
      <c r="AX148" s="29">
        <f>_xll.qlInterestRateIndexMaturity(IborIndex&amp;Tenor,AW148,Trigger)</f>
        <v>42642</v>
      </c>
      <c r="AY148" s="66">
        <f>_xll.qlIndexFixing($Z$5,AV148,,Trigger)</f>
        <v>5.4462836688789801E-4</v>
      </c>
      <c r="AZ148" s="66">
        <f>_xll.qlIndexFixing($BB$1,AW148,,Trigger)</f>
        <v>5.4603812689544141E-4</v>
      </c>
      <c r="BA148" s="195">
        <f t="shared" si="25"/>
        <v>-1.4097600075434029E-2</v>
      </c>
    </row>
    <row r="149" spans="47:53" ht="11.25" customHeight="1" x14ac:dyDescent="0.25">
      <c r="AU149" s="28" t="s">
        <v>99</v>
      </c>
      <c r="AV149" s="29">
        <f>_xll.qlInterestRateIndexFixingDate(IborIndex&amp;Tenor,AW149,Trigger)</f>
        <v>42453</v>
      </c>
      <c r="AW149" s="29">
        <f>_xll.qlCalendarAdvance(Calendar,AW148,AU149,"f",,Trigger)</f>
        <v>42459</v>
      </c>
      <c r="AX149" s="29">
        <f>_xll.qlInterestRateIndexMaturity(IborIndex&amp;Tenor,AW149,Trigger)</f>
        <v>42643</v>
      </c>
      <c r="AY149" s="66">
        <f>_xll.qlIndexFixing($Z$5,AV149,,Trigger)</f>
        <v>5.460817870130202E-4</v>
      </c>
      <c r="AZ149" s="66">
        <f>_xll.qlIndexFixing($BB$1,AW149,,Trigger)</f>
        <v>5.500000000002545E-4</v>
      </c>
      <c r="BA149" s="195">
        <f t="shared" si="25"/>
        <v>-3.918212987234293E-2</v>
      </c>
    </row>
    <row r="150" spans="47:53" ht="11.25" customHeight="1" x14ac:dyDescent="0.25">
      <c r="AU150" s="28" t="s">
        <v>99</v>
      </c>
      <c r="AV150" s="29">
        <f>_xll.qlInterestRateIndexFixingDate(IborIndex&amp;Tenor,AW150,Trigger)</f>
        <v>42458</v>
      </c>
      <c r="AW150" s="29">
        <f>_xll.qlCalendarAdvance(Calendar,AW149,AU150,"f",,Trigger)</f>
        <v>42460</v>
      </c>
      <c r="AX150" s="29">
        <f>_xll.qlInterestRateIndexMaturity(IborIndex&amp;Tenor,AW150,Trigger)</f>
        <v>42643</v>
      </c>
      <c r="AY150" s="66">
        <f>_xll.qlIndexFixing($Z$5,AV150,,Trigger)</f>
        <v>5.4666331113905091E-4</v>
      </c>
      <c r="AZ150" s="66">
        <f>_xll.qlIndexFixing($BB$1,AW150,,Trigger)</f>
        <v>5.5291343051017583E-4</v>
      </c>
      <c r="BA150" s="195">
        <f t="shared" si="25"/>
        <v>-6.2501193711249264E-2</v>
      </c>
    </row>
    <row r="151" spans="47:53" ht="11.25" customHeight="1" x14ac:dyDescent="0.25">
      <c r="AU151" s="28" t="s">
        <v>99</v>
      </c>
      <c r="AV151" s="29">
        <f>_xll.qlInterestRateIndexFixingDate(IborIndex&amp;Tenor,AW151,Trigger)</f>
        <v>42459</v>
      </c>
      <c r="AW151" s="29">
        <f>_xll.qlCalendarAdvance(Calendar,AW150,AU151,"f",,Trigger)</f>
        <v>42461</v>
      </c>
      <c r="AX151" s="29">
        <f>_xll.qlInterestRateIndexMaturity(IborIndex&amp;Tenor,AW151,Trigger)</f>
        <v>42646</v>
      </c>
      <c r="AY151" s="66">
        <f>_xll.qlIndexFixing($Z$5,AV151,,Trigger)</f>
        <v>5.4999999999982244E-4</v>
      </c>
      <c r="AZ151" s="66">
        <f>_xll.qlIndexFixing($BB$1,AW151,,Trigger)</f>
        <v>5.5470592874220669E-4</v>
      </c>
      <c r="BA151" s="195">
        <f t="shared" si="25"/>
        <v>-4.7059287423842439E-2</v>
      </c>
    </row>
    <row r="152" spans="47:53" ht="11.25" customHeight="1" x14ac:dyDescent="0.25">
      <c r="AU152" s="28" t="s">
        <v>99</v>
      </c>
      <c r="AV152" s="29">
        <f>_xll.qlInterestRateIndexFixingDate(IborIndex&amp;Tenor,AW152,Trigger)</f>
        <v>42460</v>
      </c>
      <c r="AW152" s="29">
        <f>_xll.qlCalendarAdvance(Calendar,AW151,AU152,"f",,Trigger)</f>
        <v>42464</v>
      </c>
      <c r="AX152" s="29">
        <f>_xll.qlInterestRateIndexMaturity(IborIndex&amp;Tenor,AW152,Trigger)</f>
        <v>42647</v>
      </c>
      <c r="AY152" s="66">
        <f>_xll.qlIndexFixing($Z$5,AV152,,Trigger)</f>
        <v>5.527993597022944E-4</v>
      </c>
      <c r="AZ152" s="66">
        <f>_xll.qlIndexFixing($BB$1,AW152,,Trigger)</f>
        <v>5.5652275508578453E-4</v>
      </c>
      <c r="BA152" s="195">
        <f t="shared" si="25"/>
        <v>-3.7233953834901266E-2</v>
      </c>
    </row>
    <row r="153" spans="47:53" ht="11.25" customHeight="1" x14ac:dyDescent="0.25">
      <c r="AU153" s="28" t="s">
        <v>99</v>
      </c>
      <c r="AV153" s="29">
        <f>_xll.qlInterestRateIndexFixingDate(IborIndex&amp;Tenor,AW153,Trigger)</f>
        <v>42461</v>
      </c>
      <c r="AW153" s="29">
        <f>_xll.qlCalendarAdvance(Calendar,AW152,AU153,"f",,Trigger)</f>
        <v>42465</v>
      </c>
      <c r="AX153" s="29">
        <f>_xll.qlInterestRateIndexMaturity(IborIndex&amp;Tenor,AW153,Trigger)</f>
        <v>42648</v>
      </c>
      <c r="AY153" s="66">
        <f>_xll.qlIndexFixing($Z$5,AV153,,Trigger)</f>
        <v>5.5442553583768346E-4</v>
      </c>
      <c r="AZ153" s="66">
        <f>_xll.qlIndexFixing($BB$1,AW153,,Trigger)</f>
        <v>5.5836280839070037E-4</v>
      </c>
      <c r="BA153" s="195">
        <f t="shared" si="25"/>
        <v>-3.9372725530169121E-2</v>
      </c>
    </row>
    <row r="154" spans="47:53" ht="11.25" customHeight="1" x14ac:dyDescent="0.25">
      <c r="AU154" s="28" t="s">
        <v>99</v>
      </c>
      <c r="AV154" s="29">
        <f>_xll.qlInterestRateIndexFixingDate(IborIndex&amp;Tenor,AW154,Trigger)</f>
        <v>42464</v>
      </c>
      <c r="AW154" s="29">
        <f>_xll.qlCalendarAdvance(Calendar,AW153,AU154,"f",,Trigger)</f>
        <v>42466</v>
      </c>
      <c r="AX154" s="29">
        <f>_xll.qlInterestRateIndexMaturity(IborIndex&amp;Tenor,AW154,Trigger)</f>
        <v>42649</v>
      </c>
      <c r="AY154" s="66">
        <f>_xll.qlIndexFixing($Z$5,AV154,,Trigger)</f>
        <v>5.5609948094698558E-4</v>
      </c>
      <c r="AZ154" s="66">
        <f>_xll.qlIndexFixing($BB$1,AW154,,Trigger)</f>
        <v>5.6206097583345101E-4</v>
      </c>
      <c r="BA154" s="195">
        <f t="shared" si="25"/>
        <v>-5.9614948864654321E-2</v>
      </c>
    </row>
    <row r="155" spans="47:53" ht="11.25" customHeight="1" x14ac:dyDescent="0.25">
      <c r="AU155" s="28" t="s">
        <v>99</v>
      </c>
      <c r="AV155" s="29">
        <f>_xll.qlInterestRateIndexFixingDate(IborIndex&amp;Tenor,AW155,Trigger)</f>
        <v>42465</v>
      </c>
      <c r="AW155" s="29">
        <f>_xll.qlCalendarAdvance(Calendar,AW154,AU155,"f",,Trigger)</f>
        <v>42467</v>
      </c>
      <c r="AX155" s="29">
        <f>_xll.qlInterestRateIndexMaturity(IborIndex&amp;Tenor,AW155,Trigger)</f>
        <v>42650</v>
      </c>
      <c r="AY155" s="66">
        <f>_xll.qlIndexFixing($Z$5,AV155,,Trigger)</f>
        <v>5.5781901026417155E-4</v>
      </c>
      <c r="AZ155" s="66">
        <f>_xll.qlIndexFixing($BB$1,AW155,,Trigger)</f>
        <v>5.65933268141805E-4</v>
      </c>
      <c r="BA155" s="195">
        <f t="shared" si="25"/>
        <v>-8.1142578776334559E-2</v>
      </c>
    </row>
    <row r="156" spans="47:53" ht="11.25" customHeight="1" x14ac:dyDescent="0.25">
      <c r="AU156" s="28" t="s">
        <v>99</v>
      </c>
      <c r="AV156" s="29">
        <f>_xll.qlInterestRateIndexFixingDate(IborIndex&amp;Tenor,AW156,Trigger)</f>
        <v>42466</v>
      </c>
      <c r="AW156" s="29">
        <f>_xll.qlCalendarAdvance(Calendar,AW155,AU156,"f",,Trigger)</f>
        <v>42468</v>
      </c>
      <c r="AX156" s="29">
        <f>_xll.qlInterestRateIndexMaturity(IborIndex&amp;Tenor,AW156,Trigger)</f>
        <v>42653</v>
      </c>
      <c r="AY156" s="66">
        <f>_xll.qlIndexFixing($Z$5,AV156,,Trigger)</f>
        <v>5.6192814516806513E-4</v>
      </c>
      <c r="AZ156" s="66">
        <f>_xll.qlIndexFixing($BB$1,AW156,,Trigger)</f>
        <v>5.6787293890723091E-4</v>
      </c>
      <c r="BA156" s="195">
        <f t="shared" si="25"/>
        <v>-5.9447937391657803E-2</v>
      </c>
    </row>
    <row r="157" spans="47:53" ht="11.25" customHeight="1" x14ac:dyDescent="0.25">
      <c r="AU157" s="28" t="s">
        <v>99</v>
      </c>
      <c r="AV157" s="29">
        <f>_xll.qlInterestRateIndexFixingDate(IborIndex&amp;Tenor,AW157,Trigger)</f>
        <v>42467</v>
      </c>
      <c r="AW157" s="29">
        <f>_xll.qlCalendarAdvance(Calendar,AW156,AU157,"f",,Trigger)</f>
        <v>42471</v>
      </c>
      <c r="AX157" s="29">
        <f>_xll.qlInterestRateIndexMaturity(IborIndex&amp;Tenor,AW157,Trigger)</f>
        <v>42654</v>
      </c>
      <c r="AY157" s="66">
        <f>_xll.qlIndexFixing($Z$5,AV157,,Trigger)</f>
        <v>5.651083522108315E-4</v>
      </c>
      <c r="AZ157" s="66">
        <f>_xll.qlIndexFixing($BB$1,AW157,,Trigger)</f>
        <v>5.6982922966983859E-4</v>
      </c>
      <c r="BA157" s="195">
        <f t="shared" si="25"/>
        <v>-4.7208774590070876E-2</v>
      </c>
    </row>
    <row r="158" spans="47:53" ht="11.25" customHeight="1" x14ac:dyDescent="0.25">
      <c r="AU158" s="28" t="s">
        <v>99</v>
      </c>
      <c r="AV158" s="29">
        <f>_xll.qlInterestRateIndexFixingDate(IborIndex&amp;Tenor,AW158,Trigger)</f>
        <v>42468</v>
      </c>
      <c r="AW158" s="29">
        <f>_xll.qlCalendarAdvance(Calendar,AW157,AU158,"f",,Trigger)</f>
        <v>42472</v>
      </c>
      <c r="AX158" s="29">
        <f>_xll.qlInterestRateIndexMaturity(IborIndex&amp;Tenor,AW158,Trigger)</f>
        <v>42655</v>
      </c>
      <c r="AY158" s="66">
        <f>_xll.qlIndexFixing($Z$5,AV158,,Trigger)</f>
        <v>5.6702210899141966E-4</v>
      </c>
      <c r="AZ158" s="66">
        <f>_xll.qlIndexFixing($BB$1,AW158,,Trigger)</f>
        <v>5.7180103925452068E-4</v>
      </c>
      <c r="BA158" s="195">
        <f t="shared" si="25"/>
        <v>-4.7789302631010215E-2</v>
      </c>
    </row>
    <row r="159" spans="47:53" ht="11.25" customHeight="1" x14ac:dyDescent="0.25">
      <c r="AU159" s="28" t="s">
        <v>99</v>
      </c>
      <c r="AV159" s="29">
        <f>_xll.qlInterestRateIndexFixingDate(IborIndex&amp;Tenor,AW159,Trigger)</f>
        <v>42471</v>
      </c>
      <c r="AW159" s="29">
        <f>_xll.qlCalendarAdvance(Calendar,AW158,AU159,"f",,Trigger)</f>
        <v>42473</v>
      </c>
      <c r="AX159" s="29">
        <f>_xll.qlInterestRateIndexMaturity(IborIndex&amp;Tenor,AW159,Trigger)</f>
        <v>42656</v>
      </c>
      <c r="AY159" s="66">
        <f>_xll.qlIndexFixing($Z$5,AV159,,Trigger)</f>
        <v>5.6896778812572991E-4</v>
      </c>
      <c r="AZ159" s="66">
        <f>_xll.qlIndexFixing($BB$1,AW159,,Trigger)</f>
        <v>5.754715523050277E-4</v>
      </c>
      <c r="BA159" s="195">
        <f t="shared" si="25"/>
        <v>-6.5037641792977913E-2</v>
      </c>
    </row>
    <row r="160" spans="47:53" ht="11.25" customHeight="1" x14ac:dyDescent="0.25">
      <c r="AU160" s="28" t="s">
        <v>99</v>
      </c>
      <c r="AV160" s="29">
        <f>_xll.qlInterestRateIndexFixingDate(IborIndex&amp;Tenor,AW160,Trigger)</f>
        <v>42472</v>
      </c>
      <c r="AW160" s="29">
        <f>_xll.qlCalendarAdvance(Calendar,AW159,AU160,"f",,Trigger)</f>
        <v>42474</v>
      </c>
      <c r="AX160" s="29">
        <f>_xll.qlInterestRateIndexMaturity(IborIndex&amp;Tenor,AW160,Trigger)</f>
        <v>42657</v>
      </c>
      <c r="AY160" s="66">
        <f>_xll.qlIndexFixing($Z$5,AV160,,Trigger)</f>
        <v>5.7094302042301709E-4</v>
      </c>
      <c r="AZ160" s="66">
        <f>_xll.qlIndexFixing($BB$1,AW160,,Trigger)</f>
        <v>5.7982144219346989E-4</v>
      </c>
      <c r="BA160" s="195">
        <f t="shared" si="25"/>
        <v>-8.8784217704527976E-2</v>
      </c>
    </row>
    <row r="161" spans="47:53" ht="11.25" customHeight="1" x14ac:dyDescent="0.25">
      <c r="AU161" s="28" t="s">
        <v>99</v>
      </c>
      <c r="AV161" s="29">
        <f>_xll.qlInterestRateIndexFixingDate(IborIndex&amp;Tenor,AW161,Trigger)</f>
        <v>42473</v>
      </c>
      <c r="AW161" s="29">
        <f>_xll.qlCalendarAdvance(Calendar,AW160,AU161,"f",,Trigger)</f>
        <v>42475</v>
      </c>
      <c r="AX161" s="29">
        <f>_xll.qlInterestRateIndexMaturity(IborIndex&amp;Tenor,AW161,Trigger)</f>
        <v>42660</v>
      </c>
      <c r="AY161" s="66">
        <f>_xll.qlIndexFixing($Z$5,AV161,,Trigger)</f>
        <v>5.7564440919231799E-4</v>
      </c>
      <c r="AZ161" s="66">
        <f>_xll.qlIndexFixing($BB$1,AW161,,Trigger)</f>
        <v>5.8185432813523852E-4</v>
      </c>
      <c r="BA161" s="195">
        <f t="shared" si="25"/>
        <v>-6.2099189429205316E-2</v>
      </c>
    </row>
    <row r="162" spans="47:53" ht="11.25" customHeight="1" x14ac:dyDescent="0.25">
      <c r="AU162" s="28" t="s">
        <v>99</v>
      </c>
      <c r="AV162" s="29">
        <f>_xll.qlInterestRateIndexFixingDate(IborIndex&amp;Tenor,AW162,Trigger)</f>
        <v>42474</v>
      </c>
      <c r="AW162" s="29">
        <f>_xll.qlCalendarAdvance(Calendar,AW161,AU162,"f",,Trigger)</f>
        <v>42478</v>
      </c>
      <c r="AX162" s="29">
        <f>_xll.qlInterestRateIndexMaturity(IborIndex&amp;Tenor,AW162,Trigger)</f>
        <v>42661</v>
      </c>
      <c r="AY162" s="66">
        <f>_xll.qlIndexFixing($Z$5,AV162,,Trigger)</f>
        <v>5.790911752243885E-4</v>
      </c>
      <c r="AZ162" s="66">
        <f>_xll.qlIndexFixing($BB$1,AW162,,Trigger)</f>
        <v>5.8389612576719081E-4</v>
      </c>
      <c r="BA162" s="195">
        <f t="shared" si="25"/>
        <v>-4.8049505428023095E-2</v>
      </c>
    </row>
    <row r="163" spans="47:53" ht="11.25" customHeight="1" x14ac:dyDescent="0.25">
      <c r="AU163" s="28" t="s">
        <v>99</v>
      </c>
      <c r="AV163" s="29">
        <f>_xll.qlInterestRateIndexFixingDate(IborIndex&amp;Tenor,AW163,Trigger)</f>
        <v>42475</v>
      </c>
      <c r="AW163" s="29">
        <f>_xll.qlCalendarAdvance(Calendar,AW162,AU163,"f",,Trigger)</f>
        <v>42479</v>
      </c>
      <c r="AX163" s="29">
        <f>_xll.qlInterestRateIndexMaturity(IborIndex&amp;Tenor,AW163,Trigger)</f>
        <v>42662</v>
      </c>
      <c r="AY163" s="66">
        <f>_xll.qlIndexFixing($Z$5,AV163,,Trigger)</f>
        <v>5.81177713265314E-4</v>
      </c>
      <c r="AZ163" s="66">
        <f>_xll.qlIndexFixing($BB$1,AW163,,Trigger)</f>
        <v>5.8594573388626354E-4</v>
      </c>
      <c r="BA163" s="195">
        <f t="shared" si="25"/>
        <v>-4.7680206209495472E-2</v>
      </c>
    </row>
    <row r="164" spans="47:53" ht="11.25" customHeight="1" x14ac:dyDescent="0.25">
      <c r="AU164" s="28" t="s">
        <v>99</v>
      </c>
      <c r="AV164" s="29">
        <f>_xll.qlInterestRateIndexFixingDate(IborIndex&amp;Tenor,AW164,Trigger)</f>
        <v>42478</v>
      </c>
      <c r="AW164" s="29">
        <f>_xll.qlCalendarAdvance(Calendar,AW163,AU164,"f",,Trigger)</f>
        <v>42480</v>
      </c>
      <c r="AX164" s="29">
        <f>_xll.qlInterestRateIndexMaturity(IborIndex&amp;Tenor,AW164,Trigger)</f>
        <v>42663</v>
      </c>
      <c r="AY164" s="66">
        <f>_xll.qlIndexFixing($Z$5,AV164,,Trigger)</f>
        <v>5.83279035991628E-4</v>
      </c>
      <c r="AZ164" s="66">
        <f>_xll.qlIndexFixing($BB$1,AW164,,Trigger)</f>
        <v>5.8985811635492739E-4</v>
      </c>
      <c r="BA164" s="195">
        <f t="shared" si="25"/>
        <v>-6.5790803632993944E-2</v>
      </c>
    </row>
    <row r="165" spans="47:53" ht="11.25" customHeight="1" x14ac:dyDescent="0.25">
      <c r="AU165" s="28" t="s">
        <v>99</v>
      </c>
      <c r="AV165" s="29">
        <f>_xll.qlInterestRateIndexFixingDate(IborIndex&amp;Tenor,AW165,Trigger)</f>
        <v>42479</v>
      </c>
      <c r="AW165" s="29">
        <f>_xll.qlCalendarAdvance(Calendar,AW164,AU165,"f",,Trigger)</f>
        <v>42481</v>
      </c>
      <c r="AX165" s="29">
        <f>_xll.qlInterestRateIndexMaturity(IborIndex&amp;Tenor,AW165,Trigger)</f>
        <v>42664</v>
      </c>
      <c r="AY165" s="66">
        <f>_xll.qlIndexFixing($Z$5,AV165,,Trigger)</f>
        <v>5.8539258976515534E-4</v>
      </c>
      <c r="AZ165" s="66">
        <f>_xll.qlIndexFixing($BB$1,AW165,,Trigger)</f>
        <v>5.9420024699296723E-4</v>
      </c>
      <c r="BA165" s="195">
        <f t="shared" si="25"/>
        <v>-8.8076572278118853E-2</v>
      </c>
    </row>
    <row r="166" spans="47:53" ht="11.25" customHeight="1" x14ac:dyDescent="0.25">
      <c r="AU166" s="28" t="s">
        <v>99</v>
      </c>
      <c r="AV166" s="29">
        <f>_xll.qlInterestRateIndexFixingDate(IborIndex&amp;Tenor,AW166,Trigger)</f>
        <v>42480</v>
      </c>
      <c r="AW166" s="29">
        <f>_xll.qlCalendarAdvance(Calendar,AW165,AU166,"f",,Trigger)</f>
        <v>42482</v>
      </c>
      <c r="AX166" s="29">
        <f>_xll.qlInterestRateIndexMaturity(IborIndex&amp;Tenor,AW166,Trigger)</f>
        <v>42667</v>
      </c>
      <c r="AY166" s="66">
        <f>_xll.qlIndexFixing($Z$5,AV166,,Trigger)</f>
        <v>5.9033822417826269E-4</v>
      </c>
      <c r="AZ166" s="66">
        <f>_xll.qlIndexFixing($BB$1,AW166,,Trigger)</f>
        <v>5.9627238932915519E-4</v>
      </c>
      <c r="BA166" s="195">
        <f t="shared" si="25"/>
        <v>-5.9341651508925015E-2</v>
      </c>
    </row>
    <row r="167" spans="47:53" ht="11.25" customHeight="1" x14ac:dyDescent="0.25">
      <c r="AU167" s="28" t="s">
        <v>99</v>
      </c>
      <c r="AV167" s="29">
        <f>_xll.qlInterestRateIndexFixingDate(IborIndex&amp;Tenor,AW167,Trigger)</f>
        <v>42481</v>
      </c>
      <c r="AW167" s="29">
        <f>_xll.qlCalendarAdvance(Calendar,AW166,AU167,"f",,Trigger)</f>
        <v>42485</v>
      </c>
      <c r="AX167" s="29">
        <f>_xll.qlInterestRateIndexMaturity(IborIndex&amp;Tenor,AW167,Trigger)</f>
        <v>42668</v>
      </c>
      <c r="AY167" s="66">
        <f>_xll.qlIndexFixing($Z$5,AV167,,Trigger)</f>
        <v>5.9391712023988664E-4</v>
      </c>
      <c r="AZ167" s="66">
        <f>_xll.qlIndexFixing($BB$1,AW167,,Trigger)</f>
        <v>5.9834573483274491E-4</v>
      </c>
      <c r="BA167" s="195">
        <f t="shared" si="25"/>
        <v>-4.4286145928582737E-2</v>
      </c>
    </row>
    <row r="168" spans="47:53" ht="11.25" customHeight="1" x14ac:dyDescent="0.25">
      <c r="AU168" s="28" t="s">
        <v>99</v>
      </c>
      <c r="AV168" s="29">
        <f>_xll.qlInterestRateIndexFixingDate(IborIndex&amp;Tenor,AW168,Trigger)</f>
        <v>42482</v>
      </c>
      <c r="AW168" s="29">
        <f>_xll.qlCalendarAdvance(Calendar,AW167,AU168,"f",,Trigger)</f>
        <v>42486</v>
      </c>
      <c r="AX168" s="29">
        <f>_xll.qlInterestRateIndexMaturity(IborIndex&amp;Tenor,AW168,Trigger)</f>
        <v>42669</v>
      </c>
      <c r="AY168" s="66">
        <f>_xll.qlIndexFixing($Z$5,AV168,,Trigger)</f>
        <v>5.9605260235539778E-4</v>
      </c>
      <c r="AZ168" s="66">
        <f>_xll.qlIndexFixing($BB$1,AW168,,Trigger)</f>
        <v>6.0041918226878615E-4</v>
      </c>
      <c r="BA168" s="195">
        <f t="shared" si="25"/>
        <v>-4.3665799133883659E-2</v>
      </c>
    </row>
    <row r="169" spans="47:53" ht="11.25" customHeight="1" x14ac:dyDescent="0.25">
      <c r="AU169" s="28" t="s">
        <v>99</v>
      </c>
      <c r="AV169" s="29">
        <f>_xll.qlInterestRateIndexFixingDate(IborIndex&amp;Tenor,AW169,Trigger)</f>
        <v>42485</v>
      </c>
      <c r="AW169" s="29">
        <f>_xll.qlCalendarAdvance(Calendar,AW168,AU169,"f",,Trigger)</f>
        <v>42487</v>
      </c>
      <c r="AX169" s="29">
        <f>_xll.qlInterestRateIndexMaturity(IborIndex&amp;Tenor,AW169,Trigger)</f>
        <v>42670</v>
      </c>
      <c r="AY169" s="66">
        <f>_xll.qlIndexFixing($Z$5,AV169,,Trigger)</f>
        <v>5.9818444029611085E-4</v>
      </c>
      <c r="AZ169" s="66">
        <f>_xll.qlIndexFixing($BB$1,AW169,,Trigger)</f>
        <v>6.0484704579137074E-4</v>
      </c>
      <c r="BA169" s="195">
        <f t="shared" si="25"/>
        <v>-6.6626054952598865E-2</v>
      </c>
    </row>
    <row r="170" spans="47:53" ht="11.25" customHeight="1" x14ac:dyDescent="0.25">
      <c r="AU170" s="28" t="s">
        <v>99</v>
      </c>
      <c r="AV170" s="29">
        <f>_xll.qlInterestRateIndexFixingDate(IborIndex&amp;Tenor,AW170,Trigger)</f>
        <v>42486</v>
      </c>
      <c r="AW170" s="29">
        <f>_xll.qlCalendarAdvance(Calendar,AW169,AU170,"f",,Trigger)</f>
        <v>42488</v>
      </c>
      <c r="AX170" s="29">
        <f>_xll.qlInterestRateIndexMaturity(IborIndex&amp;Tenor,AW170,Trigger)</f>
        <v>42671</v>
      </c>
      <c r="AY170" s="66">
        <f>_xll.qlIndexFixing($Z$5,AV170,,Trigger)</f>
        <v>6.00309895959822E-4</v>
      </c>
      <c r="AZ170" s="66">
        <f>_xll.qlIndexFixing($BB$1,AW170,,Trigger)</f>
        <v>6.0999999999982574E-4</v>
      </c>
      <c r="BA170" s="195">
        <f t="shared" si="25"/>
        <v>-9.6901040400037414E-2</v>
      </c>
    </row>
    <row r="171" spans="47:53" ht="11.25" customHeight="1" x14ac:dyDescent="0.25">
      <c r="AU171" s="28" t="s">
        <v>99</v>
      </c>
      <c r="AV171" s="29">
        <f>_xll.qlInterestRateIndexFixingDate(IborIndex&amp;Tenor,AW171,Trigger)</f>
        <v>42487</v>
      </c>
      <c r="AW171" s="29">
        <f>_xll.qlCalendarAdvance(Calendar,AW170,AU171,"f",,Trigger)</f>
        <v>42489</v>
      </c>
      <c r="AX171" s="29">
        <f>_xll.qlInterestRateIndexMaturity(IborIndex&amp;Tenor,AW171,Trigger)</f>
        <v>42674</v>
      </c>
      <c r="AY171" s="66">
        <f>_xll.qlIndexFixing($Z$5,AV171,,Trigger)</f>
        <v>6.0513643958548828E-4</v>
      </c>
      <c r="AZ171" s="66">
        <f>_xll.qlIndexFixing($BB$1,AW171,,Trigger)</f>
        <v>6.1211554214129333E-4</v>
      </c>
      <c r="BA171" s="195">
        <f t="shared" si="25"/>
        <v>-6.9791025558050501E-2</v>
      </c>
    </row>
    <row r="172" spans="47:53" ht="11.25" customHeight="1" x14ac:dyDescent="0.25">
      <c r="AU172" s="28" t="s">
        <v>99</v>
      </c>
      <c r="AV172" s="29">
        <f>_xll.qlInterestRateIndexFixingDate(IborIndex&amp;Tenor,AW172,Trigger)</f>
        <v>42488</v>
      </c>
      <c r="AW172" s="29">
        <f>_xll.qlCalendarAdvance(Calendar,AW171,AU172,"f",,Trigger)</f>
        <v>42492</v>
      </c>
      <c r="AX172" s="29">
        <f>_xll.qlInterestRateIndexMaturity(IborIndex&amp;Tenor,AW172,Trigger)</f>
        <v>42676</v>
      </c>
      <c r="AY172" s="66">
        <f>_xll.qlIndexFixing($Z$5,AV172,,Trigger)</f>
        <v>6.0999999999982574E-4</v>
      </c>
      <c r="AZ172" s="66">
        <f>_xll.qlIndexFixing($BB$1,AW172,,Trigger)</f>
        <v>6.142287913247635E-4</v>
      </c>
      <c r="BA172" s="195">
        <f t="shared" si="25"/>
        <v>-4.2287913249377605E-2</v>
      </c>
    </row>
    <row r="173" spans="47:53" ht="11.25" customHeight="1" x14ac:dyDescent="0.25">
      <c r="AU173" s="28" t="s">
        <v>99</v>
      </c>
      <c r="AV173" s="29">
        <f>_xll.qlInterestRateIndexFixingDate(IborIndex&amp;Tenor,AW173,Trigger)</f>
        <v>42489</v>
      </c>
      <c r="AW173" s="29">
        <f>_xll.qlCalendarAdvance(Calendar,AW172,AU173,"f",,Trigger)</f>
        <v>42493</v>
      </c>
      <c r="AX173" s="29">
        <f>_xll.qlInterestRateIndexMaturity(IborIndex&amp;Tenor,AW173,Trigger)</f>
        <v>42677</v>
      </c>
      <c r="AY173" s="66">
        <f>_xll.qlIndexFixing($Z$5,AV173,,Trigger)</f>
        <v>6.1203216231042745E-4</v>
      </c>
      <c r="AZ173" s="66">
        <f>_xll.qlIndexFixing($BB$1,AW173,,Trigger)</f>
        <v>6.1939158203308975E-4</v>
      </c>
      <c r="BA173" s="195">
        <f t="shared" si="25"/>
        <v>-7.3594197226623012E-2</v>
      </c>
    </row>
    <row r="174" spans="47:53" ht="11.25" customHeight="1" x14ac:dyDescent="0.25">
      <c r="AU174" s="28" t="s">
        <v>99</v>
      </c>
      <c r="AV174" s="29">
        <f>_xll.qlInterestRateIndexFixingDate(IborIndex&amp;Tenor,AW174,Trigger)</f>
        <v>42492</v>
      </c>
      <c r="AW174" s="29">
        <f>_xll.qlCalendarAdvance(Calendar,AW173,AU174,"f",,Trigger)</f>
        <v>42494</v>
      </c>
      <c r="AX174" s="29">
        <f>_xll.qlInterestRateIndexMaturity(IborIndex&amp;Tenor,AW174,Trigger)</f>
        <v>42678</v>
      </c>
      <c r="AY174" s="66">
        <f>_xll.qlIndexFixing($Z$5,AV174,,Trigger)</f>
        <v>6.1405073821902583E-4</v>
      </c>
      <c r="AZ174" s="66">
        <f>_xll.qlIndexFixing($BB$1,AW174,,Trigger)</f>
        <v>6.1999609677281008E-4</v>
      </c>
      <c r="BA174" s="195">
        <f t="shared" si="25"/>
        <v>-5.9453585537842496E-2</v>
      </c>
    </row>
    <row r="175" spans="47:53" ht="11.25" customHeight="1" x14ac:dyDescent="0.25">
      <c r="AU175" s="28" t="s">
        <v>99</v>
      </c>
      <c r="AV175" s="29">
        <f>_xll.qlInterestRateIndexFixingDate(IborIndex&amp;Tenor,AW175,Trigger)</f>
        <v>42493</v>
      </c>
      <c r="AW175" s="29">
        <f>_xll.qlCalendarAdvance(Calendar,AW174,AU175,"f",,Trigger)</f>
        <v>42495</v>
      </c>
      <c r="AX175" s="29">
        <f>_xll.qlInterestRateIndexMaturity(IborIndex&amp;Tenor,AW175,Trigger)</f>
        <v>42681</v>
      </c>
      <c r="AY175" s="66">
        <f>_xll.qlIndexFixing($Z$5,AV175,,Trigger)</f>
        <v>6.1854797983467011E-4</v>
      </c>
      <c r="AZ175" s="66">
        <f>_xll.qlIndexFixing($BB$1,AW175,,Trigger)</f>
        <v>6.247498175310953E-4</v>
      </c>
      <c r="BA175" s="195">
        <f t="shared" si="25"/>
        <v>-6.201837696425197E-2</v>
      </c>
    </row>
    <row r="176" spans="47:53" ht="11.25" customHeight="1" x14ac:dyDescent="0.25">
      <c r="AU176" s="28" t="s">
        <v>99</v>
      </c>
      <c r="AV176" s="29">
        <f>_xll.qlInterestRateIndexFixingDate(IborIndex&amp;Tenor,AW176,Trigger)</f>
        <v>42494</v>
      </c>
      <c r="AW176" s="29">
        <f>_xll.qlCalendarAdvance(Calendar,AW175,AU176,"f",,Trigger)</f>
        <v>42496</v>
      </c>
      <c r="AX176" s="29">
        <f>_xll.qlInterestRateIndexMaturity(IborIndex&amp;Tenor,AW176,Trigger)</f>
        <v>42681</v>
      </c>
      <c r="AY176" s="66">
        <f>_xll.qlIndexFixing($Z$5,AV176,,Trigger)</f>
        <v>6.192956510264327E-4</v>
      </c>
      <c r="AZ176" s="66">
        <f>_xll.qlIndexFixing($BB$1,AW176,,Trigger)</f>
        <v>6.2684281374396063E-4</v>
      </c>
      <c r="BA176" s="195">
        <f t="shared" si="25"/>
        <v>-7.5471627175279291E-2</v>
      </c>
    </row>
    <row r="177" spans="47:53" ht="11.25" customHeight="1" x14ac:dyDescent="0.25">
      <c r="AU177" s="28" t="s">
        <v>99</v>
      </c>
      <c r="AV177" s="29">
        <f>_xll.qlInterestRateIndexFixingDate(IborIndex&amp;Tenor,AW177,Trigger)</f>
        <v>42495</v>
      </c>
      <c r="AW177" s="29">
        <f>_xll.qlCalendarAdvance(Calendar,AW176,AU177,"f",,Trigger)</f>
        <v>42499</v>
      </c>
      <c r="AX177" s="29">
        <f>_xll.qlInterestRateIndexMaturity(IborIndex&amp;Tenor,AW177,Trigger)</f>
        <v>42683</v>
      </c>
      <c r="AY177" s="66">
        <f>_xll.qlIndexFixing($Z$5,AV177,,Trigger)</f>
        <v>6.2399294358974819E-4</v>
      </c>
      <c r="AZ177" s="66">
        <f>_xll.qlIndexFixing($BB$1,AW177,,Trigger)</f>
        <v>6.2893135191202296E-4</v>
      </c>
      <c r="BA177" s="195">
        <f t="shared" si="25"/>
        <v>-4.9384083222747677E-2</v>
      </c>
    </row>
    <row r="178" spans="47:53" ht="11.25" customHeight="1" x14ac:dyDescent="0.25">
      <c r="AU178" s="28" t="s">
        <v>99</v>
      </c>
      <c r="AV178" s="29">
        <f>_xll.qlInterestRateIndexFixingDate(IborIndex&amp;Tenor,AW178,Trigger)</f>
        <v>42496</v>
      </c>
      <c r="AW178" s="29">
        <f>_xll.qlCalendarAdvance(Calendar,AW177,AU178,"f",,Trigger)</f>
        <v>42500</v>
      </c>
      <c r="AX178" s="29">
        <f>_xll.qlInterestRateIndexMaturity(IborIndex&amp;Tenor,AW178,Trigger)</f>
        <v>42684</v>
      </c>
      <c r="AY178" s="66">
        <f>_xll.qlIndexFixing($Z$5,AV178,,Trigger)</f>
        <v>6.2596209614988925E-4</v>
      </c>
      <c r="AZ178" s="66">
        <f>_xll.qlIndexFixing($BB$1,AW178,,Trigger)</f>
        <v>6.3442902461153768E-4</v>
      </c>
      <c r="BA178" s="195">
        <f t="shared" si="25"/>
        <v>-8.4669284616484347E-2</v>
      </c>
    </row>
    <row r="179" spans="47:53" ht="11.25" customHeight="1" x14ac:dyDescent="0.25">
      <c r="AU179" s="28" t="s">
        <v>99</v>
      </c>
      <c r="AV179" s="29">
        <f>_xll.qlInterestRateIndexFixingDate(IborIndex&amp;Tenor,AW179,Trigger)</f>
        <v>42499</v>
      </c>
      <c r="AW179" s="29">
        <f>_xll.qlCalendarAdvance(Calendar,AW178,AU179,"f",,Trigger)</f>
        <v>42501</v>
      </c>
      <c r="AX179" s="29">
        <f>_xll.qlInterestRateIndexMaturity(IborIndex&amp;Tenor,AW179,Trigger)</f>
        <v>42685</v>
      </c>
      <c r="AY179" s="66">
        <f>_xll.qlIndexFixing($Z$5,AV179,,Trigger)</f>
        <v>6.2792850862752165E-4</v>
      </c>
      <c r="AZ179" s="66">
        <f>_xll.qlIndexFixing($BB$1,AW179,,Trigger)</f>
        <v>6.3481006754764085E-4</v>
      </c>
      <c r="BA179" s="195">
        <f t="shared" si="25"/>
        <v>-6.8815589201192018E-2</v>
      </c>
    </row>
    <row r="180" spans="47:53" ht="11.25" customHeight="1" x14ac:dyDescent="0.25">
      <c r="AU180" s="28" t="s">
        <v>99</v>
      </c>
      <c r="AV180" s="29">
        <f>_xll.qlInterestRateIndexFixingDate(IborIndex&amp;Tenor,AW180,Trigger)</f>
        <v>42500</v>
      </c>
      <c r="AW180" s="29">
        <f>_xll.qlCalendarAdvance(Calendar,AW179,AU180,"f",,Trigger)</f>
        <v>42502</v>
      </c>
      <c r="AX180" s="29">
        <f>_xll.qlInterestRateIndexMaturity(IborIndex&amp;Tenor,AW180,Trigger)</f>
        <v>42688</v>
      </c>
      <c r="AY180" s="66">
        <f>_xll.qlIndexFixing($Z$5,AV180,,Trigger)</f>
        <v>6.3234777151694073E-4</v>
      </c>
      <c r="AZ180" s="66">
        <f>_xll.qlIndexFixing($BB$1,AW180,,Trigger)</f>
        <v>6.3929634642426788E-4</v>
      </c>
      <c r="BA180" s="195">
        <f t="shared" si="25"/>
        <v>-6.9485749073271499E-2</v>
      </c>
    </row>
    <row r="181" spans="47:53" ht="11.25" customHeight="1" x14ac:dyDescent="0.25">
      <c r="AU181" s="28" t="s">
        <v>99</v>
      </c>
      <c r="AV181" s="29">
        <f>_xll.qlInterestRateIndexFixingDate(IborIndex&amp;Tenor,AW181,Trigger)</f>
        <v>42501</v>
      </c>
      <c r="AW181" s="29">
        <f>_xll.qlCalendarAdvance(Calendar,AW180,AU181,"f",,Trigger)</f>
        <v>42503</v>
      </c>
      <c r="AX181" s="29">
        <f>_xll.qlInterestRateIndexMaturity(IborIndex&amp;Tenor,AW181,Trigger)</f>
        <v>42688</v>
      </c>
      <c r="AY181" s="66">
        <f>_xll.qlIndexFixing($Z$5,AV181,,Trigger)</f>
        <v>6.3308949546153777E-4</v>
      </c>
      <c r="AZ181" s="66">
        <f>_xll.qlIndexFixing($BB$1,AW181,,Trigger)</f>
        <v>6.4135164091191313E-4</v>
      </c>
      <c r="BA181" s="195">
        <f t="shared" si="25"/>
        <v>-8.2621454503753591E-2</v>
      </c>
    </row>
    <row r="182" spans="47:53" ht="11.25" customHeight="1" x14ac:dyDescent="0.25">
      <c r="AU182" s="28" t="s">
        <v>99</v>
      </c>
      <c r="AV182" s="29">
        <f>_xll.qlInterestRateIndexFixingDate(IborIndex&amp;Tenor,AW182,Trigger)</f>
        <v>42502</v>
      </c>
      <c r="AW182" s="29">
        <f>_xll.qlCalendarAdvance(Calendar,AW181,AU182,"f",,Trigger)</f>
        <v>42506</v>
      </c>
      <c r="AX182" s="29">
        <f>_xll.qlInterestRateIndexMaturity(IborIndex&amp;Tenor,AW182,Trigger)</f>
        <v>42690</v>
      </c>
      <c r="AY182" s="66">
        <f>_xll.qlIndexFixing($Z$5,AV182,,Trigger)</f>
        <v>6.3777647577666985E-4</v>
      </c>
      <c r="AZ182" s="66">
        <f>_xll.qlIndexFixing($BB$1,AW182,,Trigger)</f>
        <v>6.434003122049569E-4</v>
      </c>
      <c r="BA182" s="195">
        <f t="shared" si="25"/>
        <v>-5.6238364282870483E-2</v>
      </c>
    </row>
    <row r="183" spans="47:53" ht="11.25" customHeight="1" x14ac:dyDescent="0.25">
      <c r="AU183" s="28" t="s">
        <v>99</v>
      </c>
      <c r="AV183" s="29">
        <f>_xll.qlInterestRateIndexFixingDate(IborIndex&amp;Tenor,AW183,Trigger)</f>
        <v>42503</v>
      </c>
      <c r="AW183" s="29">
        <f>_xll.qlCalendarAdvance(Calendar,AW182,AU183,"f",,Trigger)</f>
        <v>42507</v>
      </c>
      <c r="AX183" s="29">
        <f>_xll.qlInterestRateIndexMaturity(IborIndex&amp;Tenor,AW183,Trigger)</f>
        <v>42691</v>
      </c>
      <c r="AY183" s="66">
        <f>_xll.qlIndexFixing($Z$5,AV183,,Trigger)</f>
        <v>6.3976087330905199E-4</v>
      </c>
      <c r="AZ183" s="66">
        <f>_xll.qlIndexFixing($BB$1,AW183,,Trigger)</f>
        <v>6.4881139215920648E-4</v>
      </c>
      <c r="BA183" s="195">
        <f t="shared" si="25"/>
        <v>-9.0505188501544945E-2</v>
      </c>
    </row>
    <row r="184" spans="47:53" ht="11.25" customHeight="1" x14ac:dyDescent="0.25">
      <c r="AU184" s="28" t="s">
        <v>99</v>
      </c>
      <c r="AV184" s="29">
        <f>_xll.qlInterestRateIndexFixingDate(IborIndex&amp;Tenor,AW184,Trigger)</f>
        <v>42506</v>
      </c>
      <c r="AW184" s="29">
        <f>_xll.qlCalendarAdvance(Calendar,AW183,AU184,"f",,Trigger)</f>
        <v>42508</v>
      </c>
      <c r="AX184" s="29">
        <f>_xll.qlInterestRateIndexMaturity(IborIndex&amp;Tenor,AW184,Trigger)</f>
        <v>42692</v>
      </c>
      <c r="AY184" s="66">
        <f>_xll.qlIndexFixing($Z$5,AV184,,Trigger)</f>
        <v>6.4175415391136599E-4</v>
      </c>
      <c r="AZ184" s="66">
        <f>_xll.qlIndexFixing($BB$1,AW184,,Trigger)</f>
        <v>6.491559505169824E-4</v>
      </c>
      <c r="BA184" s="195">
        <f t="shared" si="25"/>
        <v>-7.4017966056164106E-2</v>
      </c>
    </row>
    <row r="185" spans="47:53" ht="11.25" customHeight="1" x14ac:dyDescent="0.25">
      <c r="AU185" s="28" t="s">
        <v>99</v>
      </c>
      <c r="AV185" s="29">
        <f>_xll.qlInterestRateIndexFixingDate(IborIndex&amp;Tenor,AW185,Trigger)</f>
        <v>42507</v>
      </c>
      <c r="AW185" s="29">
        <f>_xll.qlCalendarAdvance(Calendar,AW184,AU185,"f",,Trigger)</f>
        <v>42509</v>
      </c>
      <c r="AX185" s="29">
        <f>_xll.qlInterestRateIndexMaturity(IborIndex&amp;Tenor,AW185,Trigger)</f>
        <v>42695</v>
      </c>
      <c r="AY185" s="66">
        <f>_xll.qlIndexFixing($Z$5,AV185,,Trigger)</f>
        <v>6.4633999147940325E-4</v>
      </c>
      <c r="AZ185" s="66">
        <f>_xll.qlIndexFixing($BB$1,AW185,,Trigger)</f>
        <v>6.5353349479232872E-4</v>
      </c>
      <c r="BA185" s="195">
        <f t="shared" si="25"/>
        <v>-7.1935033129254727E-2</v>
      </c>
    </row>
    <row r="186" spans="47:53" ht="11.25" customHeight="1" x14ac:dyDescent="0.25">
      <c r="AU186" s="28" t="s">
        <v>99</v>
      </c>
      <c r="AV186" s="29">
        <f>_xll.qlInterestRateIndexFixingDate(IborIndex&amp;Tenor,AW186,Trigger)</f>
        <v>42508</v>
      </c>
      <c r="AW186" s="29">
        <f>_xll.qlCalendarAdvance(Calendar,AW185,AU186,"f",,Trigger)</f>
        <v>42510</v>
      </c>
      <c r="AX186" s="29">
        <f>_xll.qlInterestRateIndexMaturity(IborIndex&amp;Tenor,AW186,Trigger)</f>
        <v>42695</v>
      </c>
      <c r="AY186" s="66">
        <f>_xll.qlIndexFixing($Z$5,AV186,,Trigger)</f>
        <v>6.4707436109852628E-4</v>
      </c>
      <c r="AZ186" s="66">
        <f>_xll.qlIndexFixing($BB$1,AW186,,Trigger)</f>
        <v>6.555359313241356E-4</v>
      </c>
      <c r="BA186" s="195">
        <f t="shared" si="25"/>
        <v>-8.4615702256093245E-2</v>
      </c>
    </row>
    <row r="187" spans="47:53" ht="11.25" customHeight="1" x14ac:dyDescent="0.25">
      <c r="AU187" s="28" t="s">
        <v>99</v>
      </c>
      <c r="AV187" s="29">
        <f>_xll.qlInterestRateIndexFixingDate(IborIndex&amp;Tenor,AW187,Trigger)</f>
        <v>42509</v>
      </c>
      <c r="AW187" s="29">
        <f>_xll.qlCalendarAdvance(Calendar,AW186,AU187,"f",,Trigger)</f>
        <v>42513</v>
      </c>
      <c r="AX187" s="29">
        <f>_xll.qlInterestRateIndexMaturity(IborIndex&amp;Tenor,AW187,Trigger)</f>
        <v>42697</v>
      </c>
      <c r="AY187" s="66">
        <f>_xll.qlIndexFixing($Z$5,AV187,,Trigger)</f>
        <v>6.5191469322431841E-4</v>
      </c>
      <c r="AZ187" s="66">
        <f>_xll.qlIndexFixing($BB$1,AW187,,Trigger)</f>
        <v>6.5752957945159035E-4</v>
      </c>
      <c r="BA187" s="195">
        <f t="shared" si="25"/>
        <v>-5.6148862272719376E-2</v>
      </c>
    </row>
    <row r="188" spans="47:53" ht="11.25" customHeight="1" x14ac:dyDescent="0.25">
      <c r="AU188" s="28" t="s">
        <v>99</v>
      </c>
      <c r="AV188" s="29">
        <f>_xll.qlInterestRateIndexFixingDate(IborIndex&amp;Tenor,AW188,Trigger)</f>
        <v>42510</v>
      </c>
      <c r="AW188" s="29">
        <f>_xll.qlCalendarAdvance(Calendar,AW187,AU188,"f",,Trigger)</f>
        <v>42514</v>
      </c>
      <c r="AX188" s="29">
        <f>_xll.qlInterestRateIndexMaturity(IborIndex&amp;Tenor,AW188,Trigger)</f>
        <v>42698</v>
      </c>
      <c r="AY188" s="66">
        <f>_xll.qlIndexFixing($Z$5,AV188,,Trigger)</f>
        <v>6.5399802836524118E-4</v>
      </c>
      <c r="AZ188" s="66">
        <f>_xll.qlIndexFixing($BB$1,AW188,,Trigger)</f>
        <v>6.6243372258288581E-4</v>
      </c>
      <c r="BA188" s="195">
        <f t="shared" si="25"/>
        <v>-8.4356942176446292E-2</v>
      </c>
    </row>
    <row r="189" spans="47:53" ht="11.25" customHeight="1" x14ac:dyDescent="0.25">
      <c r="AU189" s="28" t="s">
        <v>99</v>
      </c>
      <c r="AV189" s="29">
        <f>_xll.qlInterestRateIndexFixingDate(IborIndex&amp;Tenor,AW189,Trigger)</f>
        <v>42513</v>
      </c>
      <c r="AW189" s="29">
        <f>_xll.qlCalendarAdvance(Calendar,AW188,AU189,"f",,Trigger)</f>
        <v>42515</v>
      </c>
      <c r="AX189" s="29">
        <f>_xll.qlInterestRateIndexMaturity(IborIndex&amp;Tenor,AW189,Trigger)</f>
        <v>42699</v>
      </c>
      <c r="AY189" s="66">
        <f>_xll.qlIndexFixing($Z$5,AV189,,Trigger)</f>
        <v>6.5610264659710581E-4</v>
      </c>
      <c r="AZ189" s="66">
        <f>_xll.qlIndexFixing($BB$1,AW189,,Trigger)</f>
        <v>6.6292822072082109E-4</v>
      </c>
      <c r="BA189" s="195">
        <f t="shared" si="25"/>
        <v>-6.8255741237152737E-2</v>
      </c>
    </row>
    <row r="190" spans="47:53" ht="11.25" customHeight="1" x14ac:dyDescent="0.25">
      <c r="AU190" s="28" t="s">
        <v>99</v>
      </c>
      <c r="AV190" s="29">
        <f>_xll.qlInterestRateIndexFixingDate(IborIndex&amp;Tenor,AW190,Trigger)</f>
        <v>42514</v>
      </c>
      <c r="AW190" s="29">
        <f>_xll.qlCalendarAdvance(Calendar,AW189,AU190,"f",,Trigger)</f>
        <v>42516</v>
      </c>
      <c r="AX190" s="29">
        <f>_xll.qlInterestRateIndexMaturity(IborIndex&amp;Tenor,AW190,Trigger)</f>
        <v>42702</v>
      </c>
      <c r="AY190" s="66">
        <f>_xll.qlIndexFixing($Z$5,AV190,,Trigger)</f>
        <v>6.6110913088505388E-4</v>
      </c>
      <c r="AZ190" s="66">
        <f>_xll.qlIndexFixing($BB$1,AW190,,Trigger)</f>
        <v>6.673551677788994E-4</v>
      </c>
      <c r="BA190" s="195">
        <f t="shared" si="25"/>
        <v>-6.2460368938455163E-2</v>
      </c>
    </row>
    <row r="191" spans="47:53" ht="11.25" customHeight="1" x14ac:dyDescent="0.25">
      <c r="AU191" s="28" t="s">
        <v>99</v>
      </c>
      <c r="AV191" s="29">
        <f>_xll.qlInterestRateIndexFixingDate(IborIndex&amp;Tenor,AW191,Trigger)</f>
        <v>42515</v>
      </c>
      <c r="AW191" s="29">
        <f>_xll.qlCalendarAdvance(Calendar,AW190,AU191,"f",,Trigger)</f>
        <v>42517</v>
      </c>
      <c r="AX191" s="29">
        <f>_xll.qlInterestRateIndexMaturity(IborIndex&amp;Tenor,AW191,Trigger)</f>
        <v>42702</v>
      </c>
      <c r="AY191" s="66">
        <f>_xll.qlIndexFixing($Z$5,AV191,,Trigger)</f>
        <v>6.6183811847883361E-4</v>
      </c>
      <c r="AZ191" s="66">
        <f>_xll.qlIndexFixing($BB$1,AW191,,Trigger)</f>
        <v>6.6801253985355276E-4</v>
      </c>
      <c r="BA191" s="195">
        <f t="shared" si="25"/>
        <v>-6.1744213747191468E-2</v>
      </c>
    </row>
    <row r="192" spans="47:53" ht="11.25" customHeight="1" x14ac:dyDescent="0.25">
      <c r="AU192" s="28" t="s">
        <v>99</v>
      </c>
      <c r="AV192" s="29">
        <f>_xll.qlInterestRateIndexFixingDate(IborIndex&amp;Tenor,AW192,Trigger)</f>
        <v>42516</v>
      </c>
      <c r="AW192" s="29">
        <f>_xll.qlCalendarAdvance(Calendar,AW191,AU192,"f",,Trigger)</f>
        <v>42520</v>
      </c>
      <c r="AX192" s="29">
        <f>_xll.qlInterestRateIndexMaturity(IborIndex&amp;Tenor,AW192,Trigger)</f>
        <v>42704</v>
      </c>
      <c r="AY192" s="66">
        <f>_xll.qlIndexFixing($Z$5,AV192,,Trigger)</f>
        <v>6.6700975894475598E-4</v>
      </c>
      <c r="AZ192" s="66">
        <f>_xll.qlIndexFixing($BB$1,AW192,,Trigger)</f>
        <v>6.7000000000017415E-4</v>
      </c>
      <c r="BA192" s="195">
        <f t="shared" si="25"/>
        <v>-2.9902410554181635E-2</v>
      </c>
    </row>
    <row r="193" spans="47:53" ht="11.25" customHeight="1" x14ac:dyDescent="0.25">
      <c r="AU193" s="28" t="s">
        <v>99</v>
      </c>
      <c r="AV193" s="29">
        <f>_xll.qlInterestRateIndexFixingDate(IborIndex&amp;Tenor,AW193,Trigger)</f>
        <v>42517</v>
      </c>
      <c r="AW193" s="29">
        <f>_xll.qlCalendarAdvance(Calendar,AW192,AU193,"f",,Trigger)</f>
        <v>42521</v>
      </c>
      <c r="AX193" s="29">
        <f>_xll.qlInterestRateIndexMaturity(IborIndex&amp;Tenor,AW193,Trigger)</f>
        <v>42704</v>
      </c>
      <c r="AY193" s="66">
        <f>_xll.qlIndexFixing($Z$5,AV193,,Trigger)</f>
        <v>6.6772882105864688E-4</v>
      </c>
      <c r="AZ193" s="66">
        <f>_xll.qlIndexFixing($BB$1,AW193,,Trigger)</f>
        <v>6.7198071431710826E-4</v>
      </c>
      <c r="BA193" s="195">
        <f t="shared" si="25"/>
        <v>-4.2518932584613769E-2</v>
      </c>
    </row>
    <row r="194" spans="47:53" ht="11.25" customHeight="1" x14ac:dyDescent="0.25">
      <c r="AU194" s="28" t="s">
        <v>99</v>
      </c>
      <c r="AV194" s="29">
        <f>_xll.qlInterestRateIndexFixingDate(IborIndex&amp;Tenor,AW194,Trigger)</f>
        <v>42520</v>
      </c>
      <c r="AW194" s="29">
        <f>_xll.qlCalendarAdvance(Calendar,AW193,AU194,"f",,Trigger)</f>
        <v>42522</v>
      </c>
      <c r="AX194" s="29">
        <f>_xll.qlInterestRateIndexMaturity(IborIndex&amp;Tenor,AW194,Trigger)</f>
        <v>42705</v>
      </c>
      <c r="AY194" s="66">
        <f>_xll.qlIndexFixing($Z$5,AV194,,Trigger)</f>
        <v>6.7000000030026201E-4</v>
      </c>
      <c r="AZ194" s="66">
        <f>_xll.qlIndexFixing($BB$1,AW194,,Trigger)</f>
        <v>6.7610627759444363E-4</v>
      </c>
      <c r="BA194" s="195">
        <f t="shared" si="25"/>
        <v>-6.1062772941816203E-2</v>
      </c>
    </row>
    <row r="195" spans="47:53" ht="11.25" customHeight="1" x14ac:dyDescent="0.25">
      <c r="AU195" s="28" t="s">
        <v>99</v>
      </c>
      <c r="AV195" s="29">
        <f>_xll.qlInterestRateIndexFixingDate(IborIndex&amp;Tenor,AW195,Trigger)</f>
        <v>42521</v>
      </c>
      <c r="AW195" s="29">
        <f>_xll.qlCalendarAdvance(Calendar,AW194,AU195,"f",,Trigger)</f>
        <v>42523</v>
      </c>
      <c r="AX195" s="29">
        <f>_xll.qlInterestRateIndexMaturity(IborIndex&amp;Tenor,AW195,Trigger)</f>
        <v>42706</v>
      </c>
      <c r="AY195" s="66">
        <f>_xll.qlIndexFixing($Z$5,AV195,,Trigger)</f>
        <v>6.7229833430730785E-4</v>
      </c>
      <c r="AZ195" s="66">
        <f>_xll.qlIndexFixing($BB$1,AW195,,Trigger)</f>
        <v>6.7986692656165422E-4</v>
      </c>
      <c r="BA195" s="195">
        <f t="shared" ref="BA195:BA258" si="26">(AY195-AZ195)*10000</f>
        <v>-7.5685922543463749E-2</v>
      </c>
    </row>
    <row r="196" spans="47:53" ht="11.25" customHeight="1" x14ac:dyDescent="0.25">
      <c r="AU196" s="28" t="s">
        <v>99</v>
      </c>
      <c r="AV196" s="29">
        <f>_xll.qlInterestRateIndexFixingDate(IborIndex&amp;Tenor,AW196,Trigger)</f>
        <v>42522</v>
      </c>
      <c r="AW196" s="29">
        <f>_xll.qlCalendarAdvance(Calendar,AW195,AU196,"f",,Trigger)</f>
        <v>42524</v>
      </c>
      <c r="AX196" s="29">
        <f>_xll.qlInterestRateIndexMaturity(IborIndex&amp;Tenor,AW196,Trigger)</f>
        <v>42709</v>
      </c>
      <c r="AY196" s="66">
        <f>_xll.qlIndexFixing($Z$5,AV196,,Trigger)</f>
        <v>6.7805468820869878E-4</v>
      </c>
      <c r="AZ196" s="66">
        <f>_xll.qlIndexFixing($BB$1,AW196,,Trigger)</f>
        <v>6.8183786340533109E-4</v>
      </c>
      <c r="BA196" s="195">
        <f t="shared" si="26"/>
        <v>-3.7831751966323081E-2</v>
      </c>
    </row>
    <row r="197" spans="47:53" ht="11.25" customHeight="1" x14ac:dyDescent="0.25">
      <c r="AU197" s="28" t="s">
        <v>99</v>
      </c>
      <c r="AV197" s="29">
        <f>_xll.qlInterestRateIndexFixingDate(IborIndex&amp;Tenor,AW197,Trigger)</f>
        <v>42523</v>
      </c>
      <c r="AW197" s="29">
        <f>_xll.qlCalendarAdvance(Calendar,AW196,AU197,"f",,Trigger)</f>
        <v>42527</v>
      </c>
      <c r="AX197" s="29">
        <f>_xll.qlInterestRateIndexMaturity(IborIndex&amp;Tenor,AW197,Trigger)</f>
        <v>42710</v>
      </c>
      <c r="AY197" s="66">
        <f>_xll.qlIndexFixing($Z$5,AV197,,Trigger)</f>
        <v>6.8168867409218741E-4</v>
      </c>
      <c r="AZ197" s="66">
        <f>_xll.qlIndexFixing($BB$1,AW197,,Trigger)</f>
        <v>6.8381197180077244E-4</v>
      </c>
      <c r="BA197" s="195">
        <f t="shared" si="26"/>
        <v>-2.1232977085850313E-2</v>
      </c>
    </row>
    <row r="198" spans="47:53" ht="11.25" customHeight="1" x14ac:dyDescent="0.25">
      <c r="AU198" s="28" t="s">
        <v>99</v>
      </c>
      <c r="AV198" s="29">
        <f>_xll.qlInterestRateIndexFixingDate(IborIndex&amp;Tenor,AW198,Trigger)</f>
        <v>42524</v>
      </c>
      <c r="AW198" s="29">
        <f>_xll.qlCalendarAdvance(Calendar,AW197,AU198,"f",,Trigger)</f>
        <v>42528</v>
      </c>
      <c r="AX198" s="29">
        <f>_xll.qlInterestRateIndexMaturity(IborIndex&amp;Tenor,AW198,Trigger)</f>
        <v>42711</v>
      </c>
      <c r="AY198" s="66">
        <f>_xll.qlIndexFixing($Z$5,AV198,,Trigger)</f>
        <v>6.8408366863498369E-4</v>
      </c>
      <c r="AZ198" s="66">
        <f>_xll.qlIndexFixing($BB$1,AW198,,Trigger)</f>
        <v>6.8579096078045642E-4</v>
      </c>
      <c r="BA198" s="195">
        <f t="shared" si="26"/>
        <v>-1.707292145472733E-2</v>
      </c>
    </row>
    <row r="199" spans="47:53" ht="11.25" customHeight="1" x14ac:dyDescent="0.25">
      <c r="AU199" s="28" t="s">
        <v>99</v>
      </c>
      <c r="AV199" s="29">
        <f>_xll.qlInterestRateIndexFixingDate(IborIndex&amp;Tenor,AW199,Trigger)</f>
        <v>42527</v>
      </c>
      <c r="AW199" s="29">
        <f>_xll.qlCalendarAdvance(Calendar,AW198,AU199,"f",,Trigger)</f>
        <v>42529</v>
      </c>
      <c r="AX199" s="29">
        <f>_xll.qlInterestRateIndexMaturity(IborIndex&amp;Tenor,AW199,Trigger)</f>
        <v>42712</v>
      </c>
      <c r="AY199" s="66">
        <f>_xll.qlIndexFixing($Z$5,AV199,,Trigger)</f>
        <v>6.8649693934699188E-4</v>
      </c>
      <c r="AZ199" s="66">
        <f>_xll.qlIndexFixing($BB$1,AW199,,Trigger)</f>
        <v>6.8945691970152194E-4</v>
      </c>
      <c r="BA199" s="195">
        <f t="shared" si="26"/>
        <v>-2.9599803545300556E-2</v>
      </c>
    </row>
    <row r="200" spans="47:53" ht="11.25" customHeight="1" x14ac:dyDescent="0.25">
      <c r="AU200" s="28" t="s">
        <v>99</v>
      </c>
      <c r="AV200" s="29">
        <f>_xll.qlInterestRateIndexFixingDate(IborIndex&amp;Tenor,AW200,Trigger)</f>
        <v>42528</v>
      </c>
      <c r="AW200" s="29">
        <f>_xll.qlCalendarAdvance(Calendar,AW199,AU200,"f",,Trigger)</f>
        <v>42530</v>
      </c>
      <c r="AX200" s="29">
        <f>_xll.qlInterestRateIndexMaturity(IborIndex&amp;Tenor,AW200,Trigger)</f>
        <v>42713</v>
      </c>
      <c r="AY200" s="66">
        <f>_xll.qlIndexFixing($Z$5,AV200,,Trigger)</f>
        <v>6.8892816682687599E-4</v>
      </c>
      <c r="AZ200" s="66">
        <f>_xll.qlIndexFixing($BB$1,AW200,,Trigger)</f>
        <v>6.9378990341570769E-4</v>
      </c>
      <c r="BA200" s="195">
        <f t="shared" si="26"/>
        <v>-4.8617365888316971E-2</v>
      </c>
    </row>
    <row r="201" spans="47:53" ht="11.25" customHeight="1" x14ac:dyDescent="0.25">
      <c r="AU201" s="28" t="s">
        <v>99</v>
      </c>
      <c r="AV201" s="29">
        <f>_xll.qlInterestRateIndexFixingDate(IborIndex&amp;Tenor,AW201,Trigger)</f>
        <v>42529</v>
      </c>
      <c r="AW201" s="29">
        <f>_xll.qlCalendarAdvance(Calendar,AW200,AU201,"f",,Trigger)</f>
        <v>42531</v>
      </c>
      <c r="AX201" s="29">
        <f>_xll.qlInterestRateIndexMaturity(IborIndex&amp;Tenor,AW201,Trigger)</f>
        <v>42716</v>
      </c>
      <c r="AY201" s="66">
        <f>_xll.qlIndexFixing($Z$5,AV201,,Trigger)</f>
        <v>6.9531548941606741E-4</v>
      </c>
      <c r="AZ201" s="66">
        <f>_xll.qlIndexFixing($BB$1,AW201,,Trigger)</f>
        <v>6.958189310344164E-4</v>
      </c>
      <c r="BA201" s="195">
        <f t="shared" si="26"/>
        <v>-5.0344161834899124E-3</v>
      </c>
    </row>
    <row r="202" spans="47:53" ht="11.25" customHeight="1" x14ac:dyDescent="0.25">
      <c r="AU202" s="28" t="s">
        <v>99</v>
      </c>
      <c r="AV202" s="29">
        <f>_xll.qlInterestRateIndexFixingDate(IborIndex&amp;Tenor,AW202,Trigger)</f>
        <v>42530</v>
      </c>
      <c r="AW202" s="29">
        <f>_xll.qlCalendarAdvance(Calendar,AW201,AU202,"f",,Trigger)</f>
        <v>42534</v>
      </c>
      <c r="AX202" s="29">
        <f>_xll.qlInterestRateIndexMaturity(IborIndex&amp;Tenor,AW202,Trigger)</f>
        <v>42717</v>
      </c>
      <c r="AY202" s="66">
        <f>_xll.qlIndexFixing($Z$5,AV202,,Trigger)</f>
        <v>6.9882674508557553E-4</v>
      </c>
      <c r="AZ202" s="66">
        <f>_xll.qlIndexFixing($BB$1,AW202,,Trigger)</f>
        <v>6.978630935746379E-4</v>
      </c>
      <c r="BA202" s="195">
        <f t="shared" si="26"/>
        <v>9.6365151093763101E-3</v>
      </c>
    </row>
    <row r="203" spans="47:53" ht="11.25" customHeight="1" x14ac:dyDescent="0.25">
      <c r="AU203" s="28" t="s">
        <v>99</v>
      </c>
      <c r="AV203" s="29">
        <f>_xll.qlInterestRateIndexFixingDate(IborIndex&amp;Tenor,AW203,Trigger)</f>
        <v>42531</v>
      </c>
      <c r="AW203" s="29">
        <f>_xll.qlCalendarAdvance(Calendar,AW202,AU203,"f",,Trigger)</f>
        <v>42535</v>
      </c>
      <c r="AX203" s="29">
        <f>_xll.qlInterestRateIndexMaturity(IborIndex&amp;Tenor,AW203,Trigger)</f>
        <v>42718</v>
      </c>
      <c r="AY203" s="66">
        <f>_xll.qlIndexFixing($Z$5,AV203,,Trigger)</f>
        <v>7.0134345407017588E-4</v>
      </c>
      <c r="AZ203" s="66">
        <f>_xll.qlIndexFixing($BB$1,AW203,,Trigger)</f>
        <v>6.9992410011777322E-4</v>
      </c>
      <c r="BA203" s="195">
        <f t="shared" si="26"/>
        <v>1.4193539524026601E-2</v>
      </c>
    </row>
    <row r="204" spans="47:53" ht="11.25" customHeight="1" x14ac:dyDescent="0.25">
      <c r="AU204" s="28" t="s">
        <v>99</v>
      </c>
      <c r="AV204" s="29">
        <f>_xll.qlInterestRateIndexFixingDate(IborIndex&amp;Tenor,AW204,Trigger)</f>
        <v>42534</v>
      </c>
      <c r="AW204" s="29">
        <f>_xll.qlCalendarAdvance(Calendar,AW203,AU204,"f",,Trigger)</f>
        <v>42536</v>
      </c>
      <c r="AX204" s="29">
        <f>_xll.qlInterestRateIndexMaturity(IborIndex&amp;Tenor,AW204,Trigger)</f>
        <v>42719</v>
      </c>
      <c r="AY204" s="66">
        <f>_xll.qlIndexFixing($Z$5,AV204,,Trigger)</f>
        <v>7.0387649662577456E-4</v>
      </c>
      <c r="AZ204" s="66">
        <f>_xll.qlIndexFixing($BB$1,AW204,,Trigger)</f>
        <v>7.0366234802575977E-4</v>
      </c>
      <c r="BA204" s="195">
        <f t="shared" si="26"/>
        <v>2.1414860001478866E-3</v>
      </c>
    </row>
    <row r="205" spans="47:53" ht="11.25" customHeight="1" x14ac:dyDescent="0.25">
      <c r="AU205" s="28" t="s">
        <v>99</v>
      </c>
      <c r="AV205" s="29">
        <f>_xll.qlInterestRateIndexFixingDate(IborIndex&amp;Tenor,AW205,Trigger)</f>
        <v>42535</v>
      </c>
      <c r="AW205" s="29">
        <f>_xll.qlCalendarAdvance(Calendar,AW204,AU205,"f",,Trigger)</f>
        <v>42537</v>
      </c>
      <c r="AX205" s="29">
        <f>_xll.qlInterestRateIndexMaturity(IborIndex&amp;Tenor,AW205,Trigger)</f>
        <v>42720</v>
      </c>
      <c r="AY205" s="66">
        <f>_xll.qlIndexFixing($Z$5,AV205,,Trigger)</f>
        <v>7.0642565108837321E-4</v>
      </c>
      <c r="AZ205" s="66">
        <f>_xll.qlIndexFixing($BB$1,AW205,,Trigger)</f>
        <v>7.0837074822004066E-4</v>
      </c>
      <c r="BA205" s="195">
        <f t="shared" si="26"/>
        <v>-1.945097131667451E-2</v>
      </c>
    </row>
    <row r="206" spans="47:53" ht="11.25" customHeight="1" x14ac:dyDescent="0.25">
      <c r="AU206" s="28" t="s">
        <v>99</v>
      </c>
      <c r="AV206" s="29">
        <f>_xll.qlInterestRateIndexFixingDate(IborIndex&amp;Tenor,AW206,Trigger)</f>
        <v>42536</v>
      </c>
      <c r="AW206" s="29">
        <f>_xll.qlCalendarAdvance(Calendar,AW205,AU206,"f",,Trigger)</f>
        <v>42538</v>
      </c>
      <c r="AX206" s="29">
        <f>_xll.qlInterestRateIndexMaturity(IborIndex&amp;Tenor,AW206,Trigger)</f>
        <v>42723</v>
      </c>
      <c r="AY206" s="66">
        <f>_xll.qlIndexFixing($Z$5,AV206,,Trigger)</f>
        <v>7.1312039675871857E-4</v>
      </c>
      <c r="AZ206" s="66">
        <f>_xll.qlIndexFixing($BB$1,AW206,,Trigger)</f>
        <v>7.1054161127263892E-4</v>
      </c>
      <c r="BA206" s="195">
        <f t="shared" si="26"/>
        <v>2.5787854860796506E-2</v>
      </c>
    </row>
    <row r="207" spans="47:53" ht="11.25" customHeight="1" x14ac:dyDescent="0.25">
      <c r="AU207" s="28" t="s">
        <v>99</v>
      </c>
      <c r="AV207" s="29">
        <f>_xll.qlInterestRateIndexFixingDate(IborIndex&amp;Tenor,AW207,Trigger)</f>
        <v>42537</v>
      </c>
      <c r="AW207" s="29">
        <f>_xll.qlCalendarAdvance(Calendar,AW206,AU207,"f",,Trigger)</f>
        <v>42541</v>
      </c>
      <c r="AX207" s="29">
        <f>_xll.qlInterestRateIndexMaturity(IborIndex&amp;Tenor,AW207,Trigger)</f>
        <v>42724</v>
      </c>
      <c r="AY207" s="66">
        <f>_xll.qlIndexFixing($Z$5,AV207,,Trigger)</f>
        <v>7.1677944342334249E-4</v>
      </c>
      <c r="AZ207" s="66">
        <f>_xll.qlIndexFixing($BB$1,AW207,,Trigger)</f>
        <v>7.1273957298210761E-4</v>
      </c>
      <c r="BA207" s="195">
        <f t="shared" si="26"/>
        <v>4.0398704412348843E-2</v>
      </c>
    </row>
    <row r="208" spans="47:53" ht="11.25" customHeight="1" x14ac:dyDescent="0.25">
      <c r="AU208" s="28" t="s">
        <v>99</v>
      </c>
      <c r="AV208" s="29">
        <f>_xll.qlInterestRateIndexFixingDate(IborIndex&amp;Tenor,AW208,Trigger)</f>
        <v>42538</v>
      </c>
      <c r="AW208" s="29">
        <f>_xll.qlCalendarAdvance(Calendar,AW207,AU208,"f",,Trigger)</f>
        <v>42542</v>
      </c>
      <c r="AX208" s="29">
        <f>_xll.qlInterestRateIndexMaturity(IborIndex&amp;Tenor,AW208,Trigger)</f>
        <v>42725</v>
      </c>
      <c r="AY208" s="66">
        <f>_xll.qlIndexFixing($Z$5,AV208,,Trigger)</f>
        <v>7.1940632115682056E-4</v>
      </c>
      <c r="AZ208" s="66">
        <f>_xll.qlIndexFixing($BB$1,AW208,,Trigger)</f>
        <v>7.1496634248750649E-4</v>
      </c>
      <c r="BA208" s="195">
        <f t="shared" si="26"/>
        <v>4.4399786693140625E-2</v>
      </c>
    </row>
    <row r="209" spans="47:53" ht="11.25" customHeight="1" x14ac:dyDescent="0.25">
      <c r="AU209" s="28" t="s">
        <v>99</v>
      </c>
      <c r="AV209" s="29">
        <f>_xll.qlInterestRateIndexFixingDate(IborIndex&amp;Tenor,AW209,Trigger)</f>
        <v>42541</v>
      </c>
      <c r="AW209" s="29">
        <f>_xll.qlCalendarAdvance(Calendar,AW208,AU209,"f",,Trigger)</f>
        <v>42543</v>
      </c>
      <c r="AX209" s="29">
        <f>_xll.qlInterestRateIndexMaturity(IborIndex&amp;Tenor,AW209,Trigger)</f>
        <v>42726</v>
      </c>
      <c r="AY209" s="66">
        <f>_xll.qlIndexFixing($Z$5,AV209,,Trigger)</f>
        <v>7.220482740327444E-4</v>
      </c>
      <c r="AZ209" s="66">
        <f>_xll.qlIndexFixing($BB$1,AW209,,Trigger)</f>
        <v>7.2041612151839353E-4</v>
      </c>
      <c r="BA209" s="195">
        <f t="shared" si="26"/>
        <v>1.632152514350867E-2</v>
      </c>
    </row>
    <row r="210" spans="47:53" ht="11.25" customHeight="1" x14ac:dyDescent="0.25">
      <c r="AU210" s="28" t="s">
        <v>99</v>
      </c>
      <c r="AV210" s="29">
        <f>_xll.qlInterestRateIndexFixingDate(IborIndex&amp;Tenor,AW210,Trigger)</f>
        <v>42542</v>
      </c>
      <c r="AW210" s="29">
        <f>_xll.qlCalendarAdvance(Calendar,AW209,AU210,"f",,Trigger)</f>
        <v>42544</v>
      </c>
      <c r="AX210" s="29">
        <f>_xll.qlInterestRateIndexMaturity(IborIndex&amp;Tenor,AW210,Trigger)</f>
        <v>42727</v>
      </c>
      <c r="AY210" s="66">
        <f>_xll.qlIndexFixing($Z$5,AV210,,Trigger)</f>
        <v>7.2470517812663678E-4</v>
      </c>
      <c r="AZ210" s="66">
        <f>_xll.qlIndexFixing($BB$1,AW210,,Trigger)</f>
        <v>7.2419568154925005E-4</v>
      </c>
      <c r="BA210" s="195">
        <f t="shared" si="26"/>
        <v>5.0949657738673208E-3</v>
      </c>
    </row>
    <row r="211" spans="47:53" ht="11.25" customHeight="1" x14ac:dyDescent="0.25">
      <c r="AU211" s="28" t="s">
        <v>99</v>
      </c>
      <c r="AV211" s="29">
        <f>_xll.qlInterestRateIndexFixingDate(IborIndex&amp;Tenor,AW211,Trigger)</f>
        <v>42543</v>
      </c>
      <c r="AW211" s="29">
        <f>_xll.qlCalendarAdvance(Calendar,AW210,AU211,"f",,Trigger)</f>
        <v>42545</v>
      </c>
      <c r="AX211" s="29">
        <f>_xll.qlInterestRateIndexMaturity(IborIndex&amp;Tenor,AW211,Trigger)</f>
        <v>42731</v>
      </c>
      <c r="AY211" s="66">
        <f>_xll.qlIndexFixing($Z$5,AV211,,Trigger)</f>
        <v>7.3332064121981344E-4</v>
      </c>
      <c r="AZ211" s="66">
        <f>_xll.qlIndexFixing($BB$1,AW211,,Trigger)</f>
        <v>7.2659212742902043E-4</v>
      </c>
      <c r="BA211" s="195">
        <f t="shared" si="26"/>
        <v>6.7285137907930129E-2</v>
      </c>
    </row>
    <row r="212" spans="47:53" ht="11.25" customHeight="1" x14ac:dyDescent="0.25">
      <c r="AU212" s="28" t="s">
        <v>99</v>
      </c>
      <c r="AV212" s="29">
        <f>_xll.qlInterestRateIndexFixingDate(IborIndex&amp;Tenor,AW212,Trigger)</f>
        <v>42544</v>
      </c>
      <c r="AW212" s="29">
        <f>_xll.qlCalendarAdvance(Calendar,AW211,AU212,"f",,Trigger)</f>
        <v>42548</v>
      </c>
      <c r="AX212" s="29">
        <f>_xll.qlInterestRateIndexMaturity(IborIndex&amp;Tenor,AW212,Trigger)</f>
        <v>42731</v>
      </c>
      <c r="AY212" s="66">
        <f>_xll.qlIndexFixing($Z$5,AV212,,Trigger)</f>
        <v>7.3548031693232527E-4</v>
      </c>
      <c r="AZ212" s="66">
        <f>_xll.qlIndexFixing($BB$1,AW212,,Trigger)</f>
        <v>7.2902763613171245E-4</v>
      </c>
      <c r="BA212" s="195">
        <f t="shared" si="26"/>
        <v>6.4526808006128228E-2</v>
      </c>
    </row>
    <row r="213" spans="47:53" ht="11.25" customHeight="1" x14ac:dyDescent="0.25">
      <c r="AU213" s="28" t="s">
        <v>99</v>
      </c>
      <c r="AV213" s="29">
        <f>_xll.qlInterestRateIndexFixingDate(IborIndex&amp;Tenor,AW213,Trigger)</f>
        <v>42545</v>
      </c>
      <c r="AW213" s="29">
        <f>_xll.qlCalendarAdvance(Calendar,AW212,AU213,"f",,Trigger)</f>
        <v>42549</v>
      </c>
      <c r="AX213" s="29">
        <f>_xll.qlInterestRateIndexMaturity(IborIndex&amp;Tenor,AW213,Trigger)</f>
        <v>42732</v>
      </c>
      <c r="AY213" s="66">
        <f>_xll.qlIndexFixing($Z$5,AV213,,Trigger)</f>
        <v>7.3821060698232746E-4</v>
      </c>
      <c r="AZ213" s="66">
        <f>_xll.qlIndexFixing($BB$1,AW213,,Trigger)</f>
        <v>7.315039168645283E-4</v>
      </c>
      <c r="BA213" s="195">
        <f t="shared" si="26"/>
        <v>6.7066901177991564E-2</v>
      </c>
    </row>
    <row r="214" spans="47:53" ht="11.25" customHeight="1" x14ac:dyDescent="0.25">
      <c r="AU214" s="28" t="s">
        <v>99</v>
      </c>
      <c r="AV214" s="29">
        <f>_xll.qlInterestRateIndexFixingDate(IborIndex&amp;Tenor,AW214,Trigger)</f>
        <v>42548</v>
      </c>
      <c r="AW214" s="29">
        <f>_xll.qlCalendarAdvance(Calendar,AW213,AU214,"f",,Trigger)</f>
        <v>42550</v>
      </c>
      <c r="AX214" s="29">
        <f>_xll.qlInterestRateIndexMaturity(IborIndex&amp;Tenor,AW214,Trigger)</f>
        <v>42733</v>
      </c>
      <c r="AY214" s="66">
        <f>_xll.qlIndexFixing($Z$5,AV214,,Trigger)</f>
        <v>7.4095539794121856E-4</v>
      </c>
      <c r="AZ214" s="66">
        <f>_xll.qlIndexFixing($BB$1,AW214,,Trigger)</f>
        <v>7.5000000000026857E-4</v>
      </c>
      <c r="BA214" s="195">
        <f t="shared" si="26"/>
        <v>-9.0446020590500109E-2</v>
      </c>
    </row>
    <row r="215" spans="47:53" ht="11.25" customHeight="1" x14ac:dyDescent="0.25">
      <c r="AU215" s="28" t="s">
        <v>99</v>
      </c>
      <c r="AV215" s="29">
        <f>_xll.qlInterestRateIndexFixingDate(IborIndex&amp;Tenor,AW215,Trigger)</f>
        <v>42549</v>
      </c>
      <c r="AW215" s="29">
        <f>_xll.qlCalendarAdvance(Calendar,AW214,AU215,"f",,Trigger)</f>
        <v>42551</v>
      </c>
      <c r="AX215" s="29">
        <f>_xll.qlInterestRateIndexMaturity(IborIndex&amp;Tenor,AW215,Trigger)</f>
        <v>42734</v>
      </c>
      <c r="AY215" s="66">
        <f>_xll.qlIndexFixing($Z$5,AV215,,Trigger)</f>
        <v>7.4371466362972141E-4</v>
      </c>
      <c r="AZ215" s="66">
        <f>_xll.qlIndexFixing($BB$1,AW215,,Trigger)</f>
        <v>7.5662463783538641E-4</v>
      </c>
      <c r="BA215" s="195">
        <f t="shared" si="26"/>
        <v>-0.12909974205664998</v>
      </c>
    </row>
    <row r="216" spans="47:53" ht="11.25" customHeight="1" x14ac:dyDescent="0.25">
      <c r="AU216" s="28" t="s">
        <v>99</v>
      </c>
      <c r="AV216" s="29">
        <f>_xll.qlInterestRateIndexFixingDate(IborIndex&amp;Tenor,AW216,Trigger)</f>
        <v>42550</v>
      </c>
      <c r="AW216" s="29">
        <f>_xll.qlCalendarAdvance(Calendar,AW215,AU216,"f",,Trigger)</f>
        <v>42552</v>
      </c>
      <c r="AX216" s="29">
        <f>_xll.qlInterestRateIndexMaturity(IborIndex&amp;Tenor,AW216,Trigger)</f>
        <v>42737</v>
      </c>
      <c r="AY216" s="66">
        <f>_xll.qlIndexFixing($Z$5,AV216,,Trigger)</f>
        <v>7.4999999999983641E-4</v>
      </c>
      <c r="AZ216" s="66">
        <f>_xll.qlIndexFixing($BB$1,AW216,,Trigger)</f>
        <v>7.5938940864941548E-4</v>
      </c>
      <c r="BA216" s="195">
        <f t="shared" si="26"/>
        <v>-9.3894086495790743E-2</v>
      </c>
    </row>
    <row r="217" spans="47:53" ht="11.25" customHeight="1" x14ac:dyDescent="0.25">
      <c r="AU217" s="28" t="s">
        <v>99</v>
      </c>
      <c r="AV217" s="29">
        <f>_xll.qlInterestRateIndexFixingDate(IborIndex&amp;Tenor,AW217,Trigger)</f>
        <v>42551</v>
      </c>
      <c r="AW217" s="29">
        <f>_xll.qlCalendarAdvance(Calendar,AW216,AU217,"f",,Trigger)</f>
        <v>42555</v>
      </c>
      <c r="AX217" s="29">
        <f>_xll.qlInterestRateIndexMaturity(IborIndex&amp;Tenor,AW217,Trigger)</f>
        <v>42739</v>
      </c>
      <c r="AY217" s="66">
        <f>_xll.qlIndexFixing($Z$5,AV217,,Trigger)</f>
        <v>7.5658514180676495E-4</v>
      </c>
      <c r="AZ217" s="66">
        <f>_xll.qlIndexFixing($BB$1,AW217,,Trigger)</f>
        <v>7.6218577571210552E-4</v>
      </c>
      <c r="BA217" s="195">
        <f t="shared" si="26"/>
        <v>-5.6006339053405733E-2</v>
      </c>
    </row>
    <row r="218" spans="47:53" ht="11.25" customHeight="1" x14ac:dyDescent="0.25">
      <c r="AU218" s="28" t="s">
        <v>99</v>
      </c>
      <c r="AV218" s="29">
        <f>_xll.qlInterestRateIndexFixingDate(IborIndex&amp;Tenor,AW218,Trigger)</f>
        <v>42552</v>
      </c>
      <c r="AW218" s="29">
        <f>_xll.qlCalendarAdvance(Calendar,AW217,AU218,"f",,Trigger)</f>
        <v>42556</v>
      </c>
      <c r="AX218" s="29">
        <f>_xll.qlInterestRateIndexMaturity(IborIndex&amp;Tenor,AW218,Trigger)</f>
        <v>42740</v>
      </c>
      <c r="AY218" s="66">
        <f>_xll.qlIndexFixing($Z$5,AV218,,Trigger)</f>
        <v>7.5942533236211568E-4</v>
      </c>
      <c r="AZ218" s="66">
        <f>_xll.qlIndexFixing($BB$1,AW218,,Trigger)</f>
        <v>7.6871499238933205E-4</v>
      </c>
      <c r="BA218" s="195">
        <f t="shared" si="26"/>
        <v>-9.2896600272163649E-2</v>
      </c>
    </row>
    <row r="219" spans="47:53" ht="11.25" customHeight="1" x14ac:dyDescent="0.25">
      <c r="AU219" s="28" t="s">
        <v>99</v>
      </c>
      <c r="AV219" s="29">
        <f>_xll.qlInterestRateIndexFixingDate(IborIndex&amp;Tenor,AW219,Trigger)</f>
        <v>42555</v>
      </c>
      <c r="AW219" s="29">
        <f>_xll.qlCalendarAdvance(Calendar,AW218,AU219,"f",,Trigger)</f>
        <v>42557</v>
      </c>
      <c r="AX219" s="29">
        <f>_xll.qlInterestRateIndexMaturity(IborIndex&amp;Tenor,AW219,Trigger)</f>
        <v>42741</v>
      </c>
      <c r="AY219" s="66">
        <f>_xll.qlIndexFixing($Z$5,AV219,,Trigger)</f>
        <v>7.622823823191673E-4</v>
      </c>
      <c r="AZ219" s="66">
        <f>_xll.qlIndexFixing($BB$1,AW219,,Trigger)</f>
        <v>7.6974315820694454E-4</v>
      </c>
      <c r="BA219" s="195">
        <f t="shared" si="26"/>
        <v>-7.4607758877772448E-2</v>
      </c>
    </row>
    <row r="220" spans="47:53" ht="11.25" customHeight="1" x14ac:dyDescent="0.25">
      <c r="AU220" s="28" t="s">
        <v>99</v>
      </c>
      <c r="AV220" s="29">
        <f>_xll.qlInterestRateIndexFixingDate(IborIndex&amp;Tenor,AW220,Trigger)</f>
        <v>42556</v>
      </c>
      <c r="AW220" s="29">
        <f>_xll.qlCalendarAdvance(Calendar,AW219,AU220,"f",,Trigger)</f>
        <v>42558</v>
      </c>
      <c r="AX220" s="29">
        <f>_xll.qlInterestRateIndexMaturity(IborIndex&amp;Tenor,AW220,Trigger)</f>
        <v>42744</v>
      </c>
      <c r="AY220" s="66">
        <f>_xll.qlIndexFixing($Z$5,AV220,,Trigger)</f>
        <v>7.6830964777253549E-4</v>
      </c>
      <c r="AZ220" s="66">
        <f>_xll.qlIndexFixing($BB$1,AW220,,Trigger)</f>
        <v>7.7657765063738509E-4</v>
      </c>
      <c r="BA220" s="195">
        <f t="shared" si="26"/>
        <v>-8.2680028648496023E-2</v>
      </c>
    </row>
    <row r="221" spans="47:53" ht="11.25" customHeight="1" x14ac:dyDescent="0.25">
      <c r="AU221" s="28" t="s">
        <v>99</v>
      </c>
      <c r="AV221" s="29">
        <f>_xll.qlInterestRateIndexFixingDate(IborIndex&amp;Tenor,AW221,Trigger)</f>
        <v>42557</v>
      </c>
      <c r="AW221" s="29">
        <f>_xll.qlCalendarAdvance(Calendar,AW220,AU221,"f",,Trigger)</f>
        <v>42559</v>
      </c>
      <c r="AX221" s="29">
        <f>_xll.qlInterestRateIndexMaturity(IborIndex&amp;Tenor,AW221,Trigger)</f>
        <v>42744</v>
      </c>
      <c r="AY221" s="66">
        <f>_xll.qlIndexFixing($Z$5,AV221,,Trigger)</f>
        <v>7.6961255827218589E-4</v>
      </c>
      <c r="AZ221" s="66">
        <f>_xll.qlIndexFixing($BB$1,AW221,,Trigger)</f>
        <v>7.7952525258512511E-4</v>
      </c>
      <c r="BA221" s="195">
        <f t="shared" si="26"/>
        <v>-9.9126943129392242E-2</v>
      </c>
    </row>
    <row r="222" spans="47:53" ht="11.25" customHeight="1" x14ac:dyDescent="0.25">
      <c r="AU222" s="28" t="s">
        <v>99</v>
      </c>
      <c r="AV222" s="29">
        <f>_xll.qlInterestRateIndexFixingDate(IborIndex&amp;Tenor,AW222,Trigger)</f>
        <v>42558</v>
      </c>
      <c r="AW222" s="29">
        <f>_xll.qlCalendarAdvance(Calendar,AW221,AU222,"f",,Trigger)</f>
        <v>42562</v>
      </c>
      <c r="AX222" s="29">
        <f>_xll.qlInterestRateIndexMaturity(IborIndex&amp;Tenor,AW222,Trigger)</f>
        <v>42746</v>
      </c>
      <c r="AY222" s="66">
        <f>_xll.qlIndexFixing($Z$5,AV222,,Trigger)</f>
        <v>7.7679676919112134E-4</v>
      </c>
      <c r="AZ222" s="66">
        <f>_xll.qlIndexFixing($BB$1,AW222,,Trigger)</f>
        <v>7.8249166982175716E-4</v>
      </c>
      <c r="BA222" s="195">
        <f t="shared" si="26"/>
        <v>-5.6949006306358144E-2</v>
      </c>
    </row>
    <row r="223" spans="47:53" ht="11.25" customHeight="1" x14ac:dyDescent="0.25">
      <c r="AU223" s="28" t="s">
        <v>99</v>
      </c>
      <c r="AV223" s="29">
        <f>_xll.qlInterestRateIndexFixingDate(IborIndex&amp;Tenor,AW223,Trigger)</f>
        <v>42559</v>
      </c>
      <c r="AW223" s="29">
        <f>_xll.qlCalendarAdvance(Calendar,AW222,AU223,"f",,Trigger)</f>
        <v>42563</v>
      </c>
      <c r="AX223" s="29">
        <f>_xll.qlInterestRateIndexMaturity(IborIndex&amp;Tenor,AW223,Trigger)</f>
        <v>42747</v>
      </c>
      <c r="AY223" s="66">
        <f>_xll.qlIndexFixing($Z$5,AV223,,Trigger)</f>
        <v>7.797405115970448E-4</v>
      </c>
      <c r="AZ223" s="66">
        <f>_xll.qlIndexFixing($BB$1,AW223,,Trigger)</f>
        <v>7.8955652383923486E-4</v>
      </c>
      <c r="BA223" s="195">
        <f t="shared" si="26"/>
        <v>-9.8160122421900656E-2</v>
      </c>
    </row>
    <row r="224" spans="47:53" ht="11.25" customHeight="1" x14ac:dyDescent="0.25">
      <c r="AU224" s="28" t="s">
        <v>99</v>
      </c>
      <c r="AV224" s="29">
        <f>_xll.qlInterestRateIndexFixingDate(IborIndex&amp;Tenor,AW224,Trigger)</f>
        <v>42562</v>
      </c>
      <c r="AW224" s="29">
        <f>_xll.qlCalendarAdvance(Calendar,AW223,AU224,"f",,Trigger)</f>
        <v>42564</v>
      </c>
      <c r="AX224" s="29">
        <f>_xll.qlInterestRateIndexMaturity(IborIndex&amp;Tenor,AW224,Trigger)</f>
        <v>42748</v>
      </c>
      <c r="AY224" s="66">
        <f>_xll.qlIndexFixing($Z$5,AV224,,Trigger)</f>
        <v>7.8269615101547371E-4</v>
      </c>
      <c r="AZ224" s="66">
        <f>_xll.qlIndexFixing($BB$1,AW224,,Trigger)</f>
        <v>7.9052111392227458E-4</v>
      </c>
      <c r="BA224" s="195">
        <f t="shared" si="26"/>
        <v>-7.8249629068008697E-2</v>
      </c>
    </row>
    <row r="225" spans="47:53" ht="11.25" customHeight="1" x14ac:dyDescent="0.25">
      <c r="AU225" s="28" t="s">
        <v>99</v>
      </c>
      <c r="AV225" s="29">
        <f>_xll.qlInterestRateIndexFixingDate(IborIndex&amp;Tenor,AW225,Trigger)</f>
        <v>42563</v>
      </c>
      <c r="AW225" s="29">
        <f>_xll.qlCalendarAdvance(Calendar,AW224,AU225,"f",,Trigger)</f>
        <v>42565</v>
      </c>
      <c r="AX225" s="29">
        <f>_xll.qlInterestRateIndexMaturity(IborIndex&amp;Tenor,AW225,Trigger)</f>
        <v>42751</v>
      </c>
      <c r="AY225" s="66">
        <f>_xll.qlIndexFixing($Z$5,AV225,,Trigger)</f>
        <v>7.8859034892711597E-4</v>
      </c>
      <c r="AZ225" s="66">
        <f>_xll.qlIndexFixing($BB$1,AW225,,Trigger)</f>
        <v>7.9754207873655009E-4</v>
      </c>
      <c r="BA225" s="195">
        <f t="shared" si="26"/>
        <v>-8.9517298094341211E-2</v>
      </c>
    </row>
    <row r="226" spans="47:53" ht="11.25" customHeight="1" x14ac:dyDescent="0.25">
      <c r="AU226" s="28" t="s">
        <v>99</v>
      </c>
      <c r="AV226" s="29">
        <f>_xll.qlInterestRateIndexFixingDate(IborIndex&amp;Tenor,AW226,Trigger)</f>
        <v>42564</v>
      </c>
      <c r="AW226" s="29">
        <f>_xll.qlCalendarAdvance(Calendar,AW225,AU226,"f",,Trigger)</f>
        <v>42566</v>
      </c>
      <c r="AX226" s="29">
        <f>_xll.qlInterestRateIndexMaturity(IborIndex&amp;Tenor,AW226,Trigger)</f>
        <v>42751</v>
      </c>
      <c r="AY226" s="66">
        <f>_xll.qlIndexFixing($Z$5,AV226,,Trigger)</f>
        <v>7.9009690088914107E-4</v>
      </c>
      <c r="AZ226" s="66">
        <f>_xll.qlIndexFixing($BB$1,AW226,,Trigger)</f>
        <v>8.005830435956051E-4</v>
      </c>
      <c r="BA226" s="195">
        <f t="shared" si="26"/>
        <v>-0.10486142706464031</v>
      </c>
    </row>
    <row r="227" spans="47:53" ht="11.25" customHeight="1" x14ac:dyDescent="0.25">
      <c r="AU227" s="28" t="s">
        <v>99</v>
      </c>
      <c r="AV227" s="29">
        <f>_xll.qlInterestRateIndexFixingDate(IborIndex&amp;Tenor,AW227,Trigger)</f>
        <v>42565</v>
      </c>
      <c r="AW227" s="29">
        <f>_xll.qlCalendarAdvance(Calendar,AW226,AU227,"f",,Trigger)</f>
        <v>42569</v>
      </c>
      <c r="AX227" s="29">
        <f>_xll.qlInterestRateIndexMaturity(IborIndex&amp;Tenor,AW227,Trigger)</f>
        <v>42753</v>
      </c>
      <c r="AY227" s="66">
        <f>_xll.qlIndexFixing($Z$5,AV227,,Trigger)</f>
        <v>7.9762534625247585E-4</v>
      </c>
      <c r="AZ227" s="66">
        <f>_xll.qlIndexFixing($BB$1,AW227,,Trigger)</f>
        <v>8.0363004227158451E-4</v>
      </c>
      <c r="BA227" s="195">
        <f t="shared" si="26"/>
        <v>-6.0046960191086594E-2</v>
      </c>
    </row>
    <row r="228" spans="47:53" ht="11.25" customHeight="1" x14ac:dyDescent="0.25">
      <c r="AU228" s="28" t="s">
        <v>99</v>
      </c>
      <c r="AV228" s="29">
        <f>_xll.qlInterestRateIndexFixingDate(IborIndex&amp;Tenor,AW228,Trigger)</f>
        <v>42566</v>
      </c>
      <c r="AW228" s="29">
        <f>_xll.qlCalendarAdvance(Calendar,AW227,AU228,"f",,Trigger)</f>
        <v>42570</v>
      </c>
      <c r="AX228" s="29">
        <f>_xll.qlInterestRateIndexMaturity(IborIndex&amp;Tenor,AW228,Trigger)</f>
        <v>42754</v>
      </c>
      <c r="AY228" s="66">
        <f>_xll.qlIndexFixing($Z$5,AV228,,Trigger)</f>
        <v>8.0063568190149312E-4</v>
      </c>
      <c r="AZ228" s="66">
        <f>_xll.qlIndexFixing($BB$1,AW228,,Trigger)</f>
        <v>8.1060056063195478E-4</v>
      </c>
      <c r="BA228" s="195">
        <f t="shared" si="26"/>
        <v>-9.9648787304616612E-2</v>
      </c>
    </row>
    <row r="229" spans="47:53" ht="11.25" customHeight="1" x14ac:dyDescent="0.25">
      <c r="AU229" s="28" t="s">
        <v>99</v>
      </c>
      <c r="AV229" s="29">
        <f>_xll.qlInterestRateIndexFixingDate(IborIndex&amp;Tenor,AW229,Trigger)</f>
        <v>42569</v>
      </c>
      <c r="AW229" s="29">
        <f>_xll.qlCalendarAdvance(Calendar,AW228,AU229,"f",,Trigger)</f>
        <v>42571</v>
      </c>
      <c r="AX229" s="29">
        <f>_xll.qlInterestRateIndexMaturity(IborIndex&amp;Tenor,AW229,Trigger)</f>
        <v>42755</v>
      </c>
      <c r="AY229" s="66">
        <f>_xll.qlIndexFixing($Z$5,AV229,,Trigger)</f>
        <v>8.0365221153496605E-4</v>
      </c>
      <c r="AZ229" s="66">
        <f>_xll.qlIndexFixing($BB$1,AW229,,Trigger)</f>
        <v>8.116813796309974E-4</v>
      </c>
      <c r="BA229" s="195">
        <f t="shared" si="26"/>
        <v>-8.0291680960313444E-2</v>
      </c>
    </row>
    <row r="230" spans="47:53" ht="11.25" customHeight="1" x14ac:dyDescent="0.25">
      <c r="AU230" s="28" t="s">
        <v>99</v>
      </c>
      <c r="AV230" s="29">
        <f>_xll.qlInterestRateIndexFixingDate(IborIndex&amp;Tenor,AW230,Trigger)</f>
        <v>42570</v>
      </c>
      <c r="AW230" s="29">
        <f>_xll.qlCalendarAdvance(Calendar,AW229,AU230,"f",,Trigger)</f>
        <v>42572</v>
      </c>
      <c r="AX230" s="29">
        <f>_xll.qlInterestRateIndexMaturity(IborIndex&amp;Tenor,AW230,Trigger)</f>
        <v>42758</v>
      </c>
      <c r="AY230" s="66">
        <f>_xll.qlIndexFixing($Z$5,AV230,,Trigger)</f>
        <v>8.0945813046557323E-4</v>
      </c>
      <c r="AZ230" s="66">
        <f>_xll.qlIndexFixing($BB$1,AW230,,Trigger)</f>
        <v>8.1889163359011557E-4</v>
      </c>
      <c r="BA230" s="195">
        <f t="shared" si="26"/>
        <v>-9.4335031245423431E-2</v>
      </c>
    </row>
    <row r="231" spans="47:53" ht="11.25" customHeight="1" x14ac:dyDescent="0.25">
      <c r="AU231" s="28" t="s">
        <v>99</v>
      </c>
      <c r="AV231" s="29">
        <f>_xll.qlInterestRateIndexFixingDate(IborIndex&amp;Tenor,AW231,Trigger)</f>
        <v>42571</v>
      </c>
      <c r="AW231" s="29">
        <f>_xll.qlCalendarAdvance(Calendar,AW230,AU231,"f",,Trigger)</f>
        <v>42573</v>
      </c>
      <c r="AX231" s="29">
        <f>_xll.qlInterestRateIndexMaturity(IborIndex&amp;Tenor,AW231,Trigger)</f>
        <v>42758</v>
      </c>
      <c r="AY231" s="66">
        <f>_xll.qlIndexFixing($Z$5,AV231,,Trigger)</f>
        <v>8.110881525734663E-4</v>
      </c>
      <c r="AZ231" s="66">
        <f>_xll.qlIndexFixing($BB$1,AW231,,Trigger)</f>
        <v>8.2193648941932538E-4</v>
      </c>
      <c r="BA231" s="195">
        <f t="shared" si="26"/>
        <v>-0.10848336845859083</v>
      </c>
    </row>
    <row r="232" spans="47:53" ht="11.25" customHeight="1" x14ac:dyDescent="0.25">
      <c r="AU232" s="28" t="s">
        <v>99</v>
      </c>
      <c r="AV232" s="29">
        <f>_xll.qlInterestRateIndexFixingDate(IborIndex&amp;Tenor,AW232,Trigger)</f>
        <v>42572</v>
      </c>
      <c r="AW232" s="29">
        <f>_xll.qlCalendarAdvance(Calendar,AW231,AU232,"f",,Trigger)</f>
        <v>42576</v>
      </c>
      <c r="AX232" s="29">
        <f>_xll.qlInterestRateIndexMaturity(IborIndex&amp;Tenor,AW232,Trigger)</f>
        <v>42760</v>
      </c>
      <c r="AY232" s="66">
        <f>_xll.qlIndexFixing($Z$5,AV232,,Trigger)</f>
        <v>8.1879660902798353E-4</v>
      </c>
      <c r="AZ232" s="66">
        <f>_xll.qlIndexFixing($BB$1,AW232,,Trigger)</f>
        <v>8.2497459704349691E-4</v>
      </c>
      <c r="BA232" s="195">
        <f t="shared" si="26"/>
        <v>-6.1779880155133762E-2</v>
      </c>
    </row>
    <row r="233" spans="47:53" ht="11.25" customHeight="1" x14ac:dyDescent="0.25">
      <c r="AU233" s="28" t="s">
        <v>99</v>
      </c>
      <c r="AV233" s="29">
        <f>_xll.qlInterestRateIndexFixingDate(IborIndex&amp;Tenor,AW233,Trigger)</f>
        <v>42573</v>
      </c>
      <c r="AW233" s="29">
        <f>_xll.qlCalendarAdvance(Calendar,AW232,AU233,"f",,Trigger)</f>
        <v>42577</v>
      </c>
      <c r="AX233" s="29">
        <f>_xll.qlInterestRateIndexMaturity(IborIndex&amp;Tenor,AW233,Trigger)</f>
        <v>42761</v>
      </c>
      <c r="AY233" s="66">
        <f>_xll.qlIndexFixing($Z$5,AV233,,Trigger)</f>
        <v>8.2183139467207277E-4</v>
      </c>
      <c r="AZ233" s="66">
        <f>_xll.qlIndexFixing($BB$1,AW233,,Trigger)</f>
        <v>8.3122751619619573E-4</v>
      </c>
      <c r="BA233" s="195">
        <f t="shared" si="26"/>
        <v>-9.396121524122962E-2</v>
      </c>
    </row>
    <row r="234" spans="47:53" ht="11.25" customHeight="1" x14ac:dyDescent="0.25">
      <c r="AU234" s="28" t="s">
        <v>99</v>
      </c>
      <c r="AV234" s="29">
        <f>_xll.qlInterestRateIndexFixingDate(IborIndex&amp;Tenor,AW234,Trigger)</f>
        <v>42576</v>
      </c>
      <c r="AW234" s="29">
        <f>_xll.qlCalendarAdvance(Calendar,AW233,AU234,"f",,Trigger)</f>
        <v>42578</v>
      </c>
      <c r="AX234" s="29">
        <f>_xll.qlInterestRateIndexMaturity(IborIndex&amp;Tenor,AW234,Trigger)</f>
        <v>42762</v>
      </c>
      <c r="AY234" s="66">
        <f>_xll.qlIndexFixing($Z$5,AV234,,Trigger)</f>
        <v>8.2486593057940903E-4</v>
      </c>
      <c r="AZ234" s="66">
        <f>_xll.qlIndexFixing($BB$1,AW234,,Trigger)</f>
        <v>8.3410404797627921E-4</v>
      </c>
      <c r="BA234" s="195">
        <f t="shared" si="26"/>
        <v>-9.2381173968701741E-2</v>
      </c>
    </row>
    <row r="235" spans="47:53" ht="11.25" customHeight="1" x14ac:dyDescent="0.25">
      <c r="AU235" s="28" t="s">
        <v>99</v>
      </c>
      <c r="AV235" s="29">
        <f>_xll.qlInterestRateIndexFixingDate(IborIndex&amp;Tenor,AW235,Trigger)</f>
        <v>42577</v>
      </c>
      <c r="AW235" s="29">
        <f>_xll.qlCalendarAdvance(Calendar,AW234,AU235,"f",,Trigger)</f>
        <v>42579</v>
      </c>
      <c r="AX235" s="29">
        <f>_xll.qlInterestRateIndexMaturity(IborIndex&amp;Tenor,AW235,Trigger)</f>
        <v>42765</v>
      </c>
      <c r="AY235" s="66">
        <f>_xll.qlIndexFixing($Z$5,AV235,,Trigger)</f>
        <v>8.306314954748162E-4</v>
      </c>
      <c r="AZ235" s="66">
        <f>_xll.qlIndexFixing($BB$1,AW235,,Trigger)</f>
        <v>8.4000000000011604E-4</v>
      </c>
      <c r="BA235" s="195">
        <f t="shared" si="26"/>
        <v>-9.3685045252998436E-2</v>
      </c>
    </row>
    <row r="236" spans="47:53" ht="11.25" customHeight="1" x14ac:dyDescent="0.25">
      <c r="AU236" s="28" t="s">
        <v>99</v>
      </c>
      <c r="AV236" s="29">
        <f>_xll.qlInterestRateIndexFixingDate(IborIndex&amp;Tenor,AW236,Trigger)</f>
        <v>42578</v>
      </c>
      <c r="AW236" s="29">
        <f>_xll.qlCalendarAdvance(Calendar,AW235,AU236,"f",,Trigger)</f>
        <v>42580</v>
      </c>
      <c r="AX236" s="29">
        <f>_xll.qlInterestRateIndexMaturity(IborIndex&amp;Tenor,AW236,Trigger)</f>
        <v>42766</v>
      </c>
      <c r="AY236" s="66">
        <f>_xll.qlIndexFixing($Z$5,AV236,,Trigger)</f>
        <v>8.3366314876967269E-4</v>
      </c>
      <c r="AZ236" s="66">
        <f>_xll.qlIndexFixing($BB$1,AW236,,Trigger)</f>
        <v>8.4295996131442976E-4</v>
      </c>
      <c r="BA236" s="195">
        <f t="shared" si="26"/>
        <v>-9.2968125447570646E-2</v>
      </c>
    </row>
    <row r="237" spans="47:53" ht="11.25" customHeight="1" x14ac:dyDescent="0.25">
      <c r="AU237" s="28" t="s">
        <v>99</v>
      </c>
      <c r="AV237" s="29">
        <f>_xll.qlInterestRateIndexFixingDate(IborIndex&amp;Tenor,AW237,Trigger)</f>
        <v>42579</v>
      </c>
      <c r="AW237" s="29">
        <f>_xll.qlCalendarAdvance(Calendar,AW236,AU237,"f",,Trigger)</f>
        <v>42583</v>
      </c>
      <c r="AX237" s="29">
        <f>_xll.qlInterestRateIndexMaturity(IborIndex&amp;Tenor,AW237,Trigger)</f>
        <v>42767</v>
      </c>
      <c r="AY237" s="66">
        <f>_xll.qlIndexFixing($Z$5,AV237,,Trigger)</f>
        <v>8.399999999996816E-4</v>
      </c>
      <c r="AZ237" s="66">
        <f>_xll.qlIndexFixing($BB$1,AW237,,Trigger)</f>
        <v>8.4590453383024701E-4</v>
      </c>
      <c r="BA237" s="195">
        <f t="shared" si="26"/>
        <v>-5.9045338305654081E-2</v>
      </c>
    </row>
    <row r="238" spans="47:53" ht="11.25" customHeight="1" x14ac:dyDescent="0.25">
      <c r="AU238" s="28" t="s">
        <v>99</v>
      </c>
      <c r="AV238" s="29">
        <f>_xll.qlInterestRateIndexFixingDate(IborIndex&amp;Tenor,AW238,Trigger)</f>
        <v>42580</v>
      </c>
      <c r="AW238" s="29">
        <f>_xll.qlCalendarAdvance(Calendar,AW237,AU238,"f",,Trigger)</f>
        <v>42584</v>
      </c>
      <c r="AX238" s="29">
        <f>_xll.qlInterestRateIndexMaturity(IborIndex&amp;Tenor,AW238,Trigger)</f>
        <v>42768</v>
      </c>
      <c r="AY238" s="66">
        <f>_xll.qlIndexFixing($Z$5,AV238,,Trigger)</f>
        <v>8.4300503622519013E-4</v>
      </c>
      <c r="AZ238" s="66">
        <f>_xll.qlIndexFixing($BB$1,AW238,,Trigger)</f>
        <v>8.5102982653134467E-4</v>
      </c>
      <c r="BA238" s="195">
        <f t="shared" si="26"/>
        <v>-8.0247903061545334E-2</v>
      </c>
    </row>
    <row r="239" spans="47:53" ht="11.25" customHeight="1" x14ac:dyDescent="0.25">
      <c r="AU239" s="28" t="s">
        <v>99</v>
      </c>
      <c r="AV239" s="29">
        <f>_xll.qlInterestRateIndexFixingDate(IborIndex&amp;Tenor,AW239,Trigger)</f>
        <v>42583</v>
      </c>
      <c r="AW239" s="29">
        <f>_xll.qlCalendarAdvance(Calendar,AW238,AU239,"f",,Trigger)</f>
        <v>42585</v>
      </c>
      <c r="AX239" s="29">
        <f>_xll.qlInterestRateIndexMaturity(IborIndex&amp;Tenor,AW239,Trigger)</f>
        <v>42769</v>
      </c>
      <c r="AY239" s="66">
        <f>_xll.qlIndexFixing($Z$5,AV239,,Trigger)</f>
        <v>8.4599108089367591E-4</v>
      </c>
      <c r="AZ239" s="66">
        <f>_xll.qlIndexFixing($BB$1,AW239,,Trigger)</f>
        <v>8.5282220515050112E-4</v>
      </c>
      <c r="BA239" s="195">
        <f t="shared" si="26"/>
        <v>-6.8311242568252092E-2</v>
      </c>
    </row>
    <row r="240" spans="47:53" ht="11.25" customHeight="1" x14ac:dyDescent="0.25">
      <c r="AU240" s="28" t="s">
        <v>99</v>
      </c>
      <c r="AV240" s="29">
        <f>_xll.qlInterestRateIndexFixingDate(IborIndex&amp;Tenor,AW240,Trigger)</f>
        <v>42584</v>
      </c>
      <c r="AW240" s="29">
        <f>_xll.qlCalendarAdvance(Calendar,AW239,AU240,"f",,Trigger)</f>
        <v>42586</v>
      </c>
      <c r="AX240" s="29">
        <f>_xll.qlInterestRateIndexMaturity(IborIndex&amp;Tenor,AW240,Trigger)</f>
        <v>42772</v>
      </c>
      <c r="AY240" s="66">
        <f>_xll.qlIndexFixing($Z$5,AV240,,Trigger)</f>
        <v>8.5148913212060567E-4</v>
      </c>
      <c r="AZ240" s="66">
        <f>_xll.qlIndexFixing($BB$1,AW240,,Trigger)</f>
        <v>8.6047762057672738E-4</v>
      </c>
      <c r="BA240" s="195">
        <f t="shared" si="26"/>
        <v>-8.9884884561217168E-2</v>
      </c>
    </row>
    <row r="241" spans="47:53" ht="11.25" customHeight="1" x14ac:dyDescent="0.25">
      <c r="AU241" s="28" t="s">
        <v>99</v>
      </c>
      <c r="AV241" s="29">
        <f>_xll.qlInterestRateIndexFixingDate(IborIndex&amp;Tenor,AW241,Trigger)</f>
        <v>42585</v>
      </c>
      <c r="AW241" s="29">
        <f>_xll.qlCalendarAdvance(Calendar,AW240,AU241,"f",,Trigger)</f>
        <v>42587</v>
      </c>
      <c r="AX241" s="29">
        <f>_xll.qlInterestRateIndexMaturity(IborIndex&amp;Tenor,AW241,Trigger)</f>
        <v>42772</v>
      </c>
      <c r="AY241" s="66">
        <f>_xll.qlIndexFixing($Z$5,AV241,,Trigger)</f>
        <v>8.5316765656716256E-4</v>
      </c>
      <c r="AZ241" s="66">
        <f>_xll.qlIndexFixing($BB$1,AW241,,Trigger)</f>
        <v>8.633784941850086E-4</v>
      </c>
      <c r="BA241" s="195">
        <f t="shared" si="26"/>
        <v>-0.1021083761784604</v>
      </c>
    </row>
    <row r="242" spans="47:53" ht="11.25" customHeight="1" x14ac:dyDescent="0.25">
      <c r="AU242" s="28" t="s">
        <v>99</v>
      </c>
      <c r="AV242" s="29">
        <f>_xll.qlInterestRateIndexFixingDate(IborIndex&amp;Tenor,AW242,Trigger)</f>
        <v>42586</v>
      </c>
      <c r="AW242" s="29">
        <f>_xll.qlCalendarAdvance(Calendar,AW241,AU242,"f",,Trigger)</f>
        <v>42590</v>
      </c>
      <c r="AX242" s="29">
        <f>_xll.qlInterestRateIndexMaturity(IborIndex&amp;Tenor,AW242,Trigger)</f>
        <v>42774</v>
      </c>
      <c r="AY242" s="66">
        <f>_xll.qlIndexFixing($Z$5,AV242,,Trigger)</f>
        <v>8.6071453746066457E-4</v>
      </c>
      <c r="AZ242" s="66">
        <f>_xll.qlIndexFixing($BB$1,AW242,,Trigger)</f>
        <v>8.6628019041960476E-4</v>
      </c>
      <c r="BA242" s="195">
        <f t="shared" si="26"/>
        <v>-5.5656529589401912E-2</v>
      </c>
    </row>
    <row r="243" spans="47:53" ht="11.25" customHeight="1" x14ac:dyDescent="0.25">
      <c r="AU243" s="28" t="s">
        <v>99</v>
      </c>
      <c r="AV243" s="29">
        <f>_xll.qlInterestRateIndexFixingDate(IborIndex&amp;Tenor,AW243,Trigger)</f>
        <v>42587</v>
      </c>
      <c r="AW243" s="29">
        <f>_xll.qlCalendarAdvance(Calendar,AW242,AU243,"f",,Trigger)</f>
        <v>42591</v>
      </c>
      <c r="AX243" s="29">
        <f>_xll.qlInterestRateIndexMaturity(IborIndex&amp;Tenor,AW243,Trigger)</f>
        <v>42775</v>
      </c>
      <c r="AY243" s="66">
        <f>_xll.qlIndexFixing($Z$5,AV243,,Trigger)</f>
        <v>8.6363373359548529E-4</v>
      </c>
      <c r="AZ243" s="66">
        <f>_xll.qlIndexFixing($BB$1,AW243,,Trigger)</f>
        <v>8.7087288765805195E-4</v>
      </c>
      <c r="BA243" s="195">
        <f t="shared" si="26"/>
        <v>-7.239154062566662E-2</v>
      </c>
    </row>
    <row r="244" spans="47:53" ht="11.25" customHeight="1" x14ac:dyDescent="0.25">
      <c r="AU244" s="28" t="s">
        <v>99</v>
      </c>
      <c r="AV244" s="29">
        <f>_xll.qlInterestRateIndexFixingDate(IborIndex&amp;Tenor,AW244,Trigger)</f>
        <v>42590</v>
      </c>
      <c r="AW244" s="29">
        <f>_xll.qlCalendarAdvance(Calendar,AW243,AU244,"f",,Trigger)</f>
        <v>42592</v>
      </c>
      <c r="AX244" s="29">
        <f>_xll.qlInterestRateIndexMaturity(IborIndex&amp;Tenor,AW244,Trigger)</f>
        <v>42776</v>
      </c>
      <c r="AY244" s="66">
        <f>_xll.qlIndexFixing($Z$5,AV244,,Trigger)</f>
        <v>8.6654979635109768E-4</v>
      </c>
      <c r="AZ244" s="66">
        <f>_xll.qlIndexFixing($BB$1,AW244,,Trigger)</f>
        <v>8.7292905770964917E-4</v>
      </c>
      <c r="BA244" s="195">
        <f t="shared" si="26"/>
        <v>-6.3792613585514885E-2</v>
      </c>
    </row>
    <row r="245" spans="47:53" ht="11.25" customHeight="1" x14ac:dyDescent="0.25">
      <c r="AU245" s="28" t="s">
        <v>99</v>
      </c>
      <c r="AV245" s="29">
        <f>_xll.qlInterestRateIndexFixingDate(IborIndex&amp;Tenor,AW245,Trigger)</f>
        <v>42591</v>
      </c>
      <c r="AW245" s="29">
        <f>_xll.qlCalendarAdvance(Calendar,AW244,AU245,"f",,Trigger)</f>
        <v>42593</v>
      </c>
      <c r="AX245" s="29">
        <f>_xll.qlInterestRateIndexMaturity(IborIndex&amp;Tenor,AW245,Trigger)</f>
        <v>42779</v>
      </c>
      <c r="AY245" s="66">
        <f>_xll.qlIndexFixing($Z$5,AV245,,Trigger)</f>
        <v>8.7182755212510067E-4</v>
      </c>
      <c r="AZ245" s="66">
        <f>_xll.qlIndexFixing($BB$1,AW245,,Trigger)</f>
        <v>8.8088207052030773E-4</v>
      </c>
      <c r="BA245" s="195">
        <f t="shared" si="26"/>
        <v>-9.0545183952070618E-2</v>
      </c>
    </row>
    <row r="246" spans="47:53" ht="11.25" customHeight="1" x14ac:dyDescent="0.25">
      <c r="AU246" s="28" t="s">
        <v>99</v>
      </c>
      <c r="AV246" s="29">
        <f>_xll.qlInterestRateIndexFixingDate(IborIndex&amp;Tenor,AW246,Trigger)</f>
        <v>42592</v>
      </c>
      <c r="AW246" s="29">
        <f>_xll.qlCalendarAdvance(Calendar,AW245,AU246,"f",,Trigger)</f>
        <v>42594</v>
      </c>
      <c r="AX246" s="29">
        <f>_xll.qlInterestRateIndexMaturity(IborIndex&amp;Tenor,AW246,Trigger)</f>
        <v>42779</v>
      </c>
      <c r="AY246" s="66">
        <f>_xll.qlIndexFixing($Z$5,AV246,,Trigger)</f>
        <v>8.7356037055813377E-4</v>
      </c>
      <c r="AZ246" s="66">
        <f>_xll.qlIndexFixing($BB$1,AW246,,Trigger)</f>
        <v>8.8383733842852278E-4</v>
      </c>
      <c r="BA246" s="195">
        <f t="shared" si="26"/>
        <v>-0.10276967870389013</v>
      </c>
    </row>
    <row r="247" spans="47:53" ht="11.25" customHeight="1" x14ac:dyDescent="0.25">
      <c r="AU247" s="28" t="s">
        <v>99</v>
      </c>
      <c r="AV247" s="29">
        <f>_xll.qlInterestRateIndexFixingDate(IborIndex&amp;Tenor,AW247,Trigger)</f>
        <v>42593</v>
      </c>
      <c r="AW247" s="29">
        <f>_xll.qlCalendarAdvance(Calendar,AW246,AU247,"f",,Trigger)</f>
        <v>42597</v>
      </c>
      <c r="AX247" s="29">
        <f>_xll.qlInterestRateIndexMaturity(IborIndex&amp;Tenor,AW247,Trigger)</f>
        <v>42781</v>
      </c>
      <c r="AY247" s="66">
        <f>_xll.qlIndexFixing($Z$5,AV247,,Trigger)</f>
        <v>8.8116536111520322E-4</v>
      </c>
      <c r="AZ247" s="66">
        <f>_xll.qlIndexFixing($BB$1,AW247,,Trigger)</f>
        <v>8.8680964106514835E-4</v>
      </c>
      <c r="BA247" s="195">
        <f t="shared" si="26"/>
        <v>-5.6442799499451315E-2</v>
      </c>
    </row>
    <row r="248" spans="47:53" ht="11.25" customHeight="1" x14ac:dyDescent="0.25">
      <c r="AU248" s="28" t="s">
        <v>99</v>
      </c>
      <c r="AV248" s="29">
        <f>_xll.qlInterestRateIndexFixingDate(IborIndex&amp;Tenor,AW248,Trigger)</f>
        <v>42594</v>
      </c>
      <c r="AW248" s="29">
        <f>_xll.qlCalendarAdvance(Calendar,AW247,AU248,"f",,Trigger)</f>
        <v>42598</v>
      </c>
      <c r="AX248" s="29">
        <f>_xll.qlInterestRateIndexMaturity(IborIndex&amp;Tenor,AW248,Trigger)</f>
        <v>42782</v>
      </c>
      <c r="AY248" s="66">
        <f>_xll.qlIndexFixing($Z$5,AV248,,Trigger)</f>
        <v>8.8411221147111096E-4</v>
      </c>
      <c r="AZ248" s="66">
        <f>_xll.qlIndexFixing($BB$1,AW248,,Trigger)</f>
        <v>8.916094788020474E-4</v>
      </c>
      <c r="BA248" s="195">
        <f t="shared" si="26"/>
        <v>-7.4972673309364399E-2</v>
      </c>
    </row>
    <row r="249" spans="47:53" ht="11.25" customHeight="1" x14ac:dyDescent="0.25">
      <c r="AU249" s="28" t="s">
        <v>99</v>
      </c>
      <c r="AV249" s="29">
        <f>_xll.qlInterestRateIndexFixingDate(IborIndex&amp;Tenor,AW249,Trigger)</f>
        <v>42597</v>
      </c>
      <c r="AW249" s="29">
        <f>_xll.qlCalendarAdvance(Calendar,AW248,AU249,"f",,Trigger)</f>
        <v>42599</v>
      </c>
      <c r="AX249" s="29">
        <f>_xll.qlInterestRateIndexMaturity(IborIndex&amp;Tenor,AW249,Trigger)</f>
        <v>42783</v>
      </c>
      <c r="AY249" s="66">
        <f>_xll.qlIndexFixing($Z$5,AV249,,Trigger)</f>
        <v>8.8707261565377528E-4</v>
      </c>
      <c r="AZ249" s="66">
        <f>_xll.qlIndexFixing($BB$1,AW249,,Trigger)</f>
        <v>8.9373087754171607E-4</v>
      </c>
      <c r="BA249" s="195">
        <f t="shared" si="26"/>
        <v>-6.6582618879407932E-2</v>
      </c>
    </row>
    <row r="250" spans="47:53" ht="11.25" customHeight="1" x14ac:dyDescent="0.25">
      <c r="AU250" s="28" t="s">
        <v>99</v>
      </c>
      <c r="AV250" s="29">
        <f>_xll.qlInterestRateIndexFixingDate(IborIndex&amp;Tenor,AW250,Trigger)</f>
        <v>42598</v>
      </c>
      <c r="AW250" s="29">
        <f>_xll.qlCalendarAdvance(Calendar,AW249,AU250,"f",,Trigger)</f>
        <v>42600</v>
      </c>
      <c r="AX250" s="29">
        <f>_xll.qlInterestRateIndexMaturity(IborIndex&amp;Tenor,AW250,Trigger)</f>
        <v>42786</v>
      </c>
      <c r="AY250" s="66">
        <f>_xll.qlIndexFixing($Z$5,AV250,,Trigger)</f>
        <v>8.9251047259087182E-4</v>
      </c>
      <c r="AZ250" s="66">
        <f>_xll.qlIndexFixing($BB$1,AW250,,Trigger)</f>
        <v>9.0200773820159352E-4</v>
      </c>
      <c r="BA250" s="195">
        <f t="shared" si="26"/>
        <v>-9.4972656107216974E-2</v>
      </c>
    </row>
    <row r="251" spans="47:53" ht="11.25" customHeight="1" x14ac:dyDescent="0.25">
      <c r="AU251" s="28" t="s">
        <v>99</v>
      </c>
      <c r="AV251" s="29">
        <f>_xll.qlInterestRateIndexFixingDate(IborIndex&amp;Tenor,AW251,Trigger)</f>
        <v>42599</v>
      </c>
      <c r="AW251" s="29">
        <f>_xll.qlCalendarAdvance(Calendar,AW250,AU251,"f",,Trigger)</f>
        <v>42601</v>
      </c>
      <c r="AX251" s="29">
        <f>_xll.qlInterestRateIndexMaturity(IborIndex&amp;Tenor,AW251,Trigger)</f>
        <v>42786</v>
      </c>
      <c r="AY251" s="66">
        <f>_xll.qlIndexFixing($Z$5,AV251,,Trigger)</f>
        <v>8.9428153613935494E-4</v>
      </c>
      <c r="AZ251" s="66">
        <f>_xll.qlIndexFixing($BB$1,AW251,,Trigger)</f>
        <v>9.0513088723446263E-4</v>
      </c>
      <c r="BA251" s="195">
        <f t="shared" si="26"/>
        <v>-0.1084935109510769</v>
      </c>
    </row>
    <row r="252" spans="47:53" ht="11.25" customHeight="1" x14ac:dyDescent="0.25">
      <c r="AU252" s="28" t="s">
        <v>99</v>
      </c>
      <c r="AV252" s="29">
        <f>_xll.qlInterestRateIndexFixingDate(IborIndex&amp;Tenor,AW252,Trigger)</f>
        <v>42600</v>
      </c>
      <c r="AW252" s="29">
        <f>_xll.qlCalendarAdvance(Calendar,AW251,AU252,"f",,Trigger)</f>
        <v>42604</v>
      </c>
      <c r="AX252" s="29">
        <f>_xll.qlInterestRateIndexMaturity(IborIndex&amp;Tenor,AW252,Trigger)</f>
        <v>42788</v>
      </c>
      <c r="AY252" s="66">
        <f>_xll.qlIndexFixing($Z$5,AV252,,Trigger)</f>
        <v>9.0216434099580408E-4</v>
      </c>
      <c r="AZ252" s="66">
        <f>_xll.qlIndexFixing($BB$1,AW252,,Trigger)</f>
        <v>9.0828728381378695E-4</v>
      </c>
      <c r="BA252" s="195">
        <f t="shared" si="26"/>
        <v>-6.1229428179828717E-2</v>
      </c>
    </row>
    <row r="253" spans="47:53" ht="11.25" customHeight="1" x14ac:dyDescent="0.25">
      <c r="AU253" s="28" t="s">
        <v>99</v>
      </c>
      <c r="AV253" s="29">
        <f>_xll.qlInterestRateIndexFixingDate(IborIndex&amp;Tenor,AW253,Trigger)</f>
        <v>42601</v>
      </c>
      <c r="AW253" s="29">
        <f>_xll.qlCalendarAdvance(Calendar,AW252,AU253,"f",,Trigger)</f>
        <v>42605</v>
      </c>
      <c r="AX253" s="29">
        <f>_xll.qlInterestRateIndexMaturity(IborIndex&amp;Tenor,AW253,Trigger)</f>
        <v>42789</v>
      </c>
      <c r="AY253" s="66">
        <f>_xll.qlIndexFixing($Z$5,AV253,,Trigger)</f>
        <v>9.052581432493188E-4</v>
      </c>
      <c r="AZ253" s="66">
        <f>_xll.qlIndexFixing($BB$1,AW253,,Trigger)</f>
        <v>9.1402548630728931E-4</v>
      </c>
      <c r="BA253" s="195">
        <f t="shared" si="26"/>
        <v>-8.7673430579705058E-2</v>
      </c>
    </row>
    <row r="254" spans="47:53" ht="11.25" customHeight="1" x14ac:dyDescent="0.25">
      <c r="AU254" s="28" t="s">
        <v>99</v>
      </c>
      <c r="AV254" s="29">
        <f>_xll.qlInterestRateIndexFixingDate(IborIndex&amp;Tenor,AW254,Trigger)</f>
        <v>42604</v>
      </c>
      <c r="AW254" s="29">
        <f>_xll.qlCalendarAdvance(Calendar,AW253,AU254,"f",,Trigger)</f>
        <v>42606</v>
      </c>
      <c r="AX254" s="29">
        <f>_xll.qlInterestRateIndexMaturity(IborIndex&amp;Tenor,AW254,Trigger)</f>
        <v>42790</v>
      </c>
      <c r="AY254" s="66">
        <f>_xll.qlIndexFixing($Z$5,AV254,,Trigger)</f>
        <v>9.0838301563321512E-4</v>
      </c>
      <c r="AZ254" s="66">
        <f>_xll.qlIndexFixing($BB$1,AW254,,Trigger)</f>
        <v>9.1601779124436461E-4</v>
      </c>
      <c r="BA254" s="195">
        <f t="shared" si="26"/>
        <v>-7.6347756111494858E-2</v>
      </c>
    </row>
    <row r="255" spans="47:53" ht="11.25" customHeight="1" x14ac:dyDescent="0.25">
      <c r="AU255" s="28" t="s">
        <v>99</v>
      </c>
      <c r="AV255" s="29">
        <f>_xll.qlInterestRateIndexFixingDate(IborIndex&amp;Tenor,AW255,Trigger)</f>
        <v>42605</v>
      </c>
      <c r="AW255" s="29">
        <f>_xll.qlCalendarAdvance(Calendar,AW254,AU255,"f",,Trigger)</f>
        <v>42607</v>
      </c>
      <c r="AX255" s="29">
        <f>_xll.qlInterestRateIndexMaturity(IborIndex&amp;Tenor,AW255,Trigger)</f>
        <v>42793</v>
      </c>
      <c r="AY255" s="66">
        <f>_xll.qlIndexFixing($Z$5,AV255,,Trigger)</f>
        <v>9.1437223863607519E-4</v>
      </c>
      <c r="AZ255" s="66">
        <f>_xll.qlIndexFixing($BB$1,AW255,,Trigger)</f>
        <v>9.2317410002823366E-4</v>
      </c>
      <c r="BA255" s="195">
        <f t="shared" si="26"/>
        <v>-8.801861392158461E-2</v>
      </c>
    </row>
    <row r="256" spans="47:53" ht="11.25" customHeight="1" x14ac:dyDescent="0.25">
      <c r="AU256" s="28" t="s">
        <v>99</v>
      </c>
      <c r="AV256" s="29">
        <f>_xll.qlInterestRateIndexFixingDate(IborIndex&amp;Tenor,AW256,Trigger)</f>
        <v>42606</v>
      </c>
      <c r="AW256" s="29">
        <f>_xll.qlCalendarAdvance(Calendar,AW255,AU256,"f",,Trigger)</f>
        <v>42608</v>
      </c>
      <c r="AX256" s="29">
        <f>_xll.qlInterestRateIndexMaturity(IborIndex&amp;Tenor,AW256,Trigger)</f>
        <v>42793</v>
      </c>
      <c r="AY256" s="66">
        <f>_xll.qlIndexFixing($Z$5,AV256,,Trigger)</f>
        <v>9.1616875200566149E-4</v>
      </c>
      <c r="AZ256" s="66">
        <f>_xll.qlIndexFixing($BB$1,AW256,,Trigger)</f>
        <v>9.2501134984635826E-4</v>
      </c>
      <c r="BA256" s="195">
        <f t="shared" si="26"/>
        <v>-8.8425978406967684E-2</v>
      </c>
    </row>
    <row r="257" spans="47:53" ht="11.25" customHeight="1" x14ac:dyDescent="0.25">
      <c r="AU257" s="28" t="s">
        <v>99</v>
      </c>
      <c r="AV257" s="29">
        <f>_xll.qlInterestRateIndexFixingDate(IborIndex&amp;Tenor,AW257,Trigger)</f>
        <v>42607</v>
      </c>
      <c r="AW257" s="29">
        <f>_xll.qlCalendarAdvance(Calendar,AW256,AU257,"f",,Trigger)</f>
        <v>42611</v>
      </c>
      <c r="AX257" s="29">
        <f>_xll.qlInterestRateIndexMaturity(IborIndex&amp;Tenor,AW257,Trigger)</f>
        <v>42794</v>
      </c>
      <c r="AY257" s="66">
        <f>_xll.qlIndexFixing($Z$5,AV257,,Trigger)</f>
        <v>9.2305216623533501E-4</v>
      </c>
      <c r="AZ257" s="66">
        <f>_xll.qlIndexFixing($BB$1,AW257,,Trigger)</f>
        <v>9.2679842771242965E-4</v>
      </c>
      <c r="BA257" s="195">
        <f t="shared" si="26"/>
        <v>-3.746261477094643E-2</v>
      </c>
    </row>
    <row r="258" spans="47:53" ht="11.25" customHeight="1" x14ac:dyDescent="0.25">
      <c r="AU258" s="28" t="s">
        <v>99</v>
      </c>
      <c r="AV258" s="29">
        <f>_xll.qlInterestRateIndexFixingDate(IborIndex&amp;Tenor,AW258,Trigger)</f>
        <v>42608</v>
      </c>
      <c r="AW258" s="29">
        <f>_xll.qlCalendarAdvance(Calendar,AW257,AU258,"f",,Trigger)</f>
        <v>42612</v>
      </c>
      <c r="AX258" s="29">
        <f>_xll.qlInterestRateIndexMaturity(IborIndex&amp;Tenor,AW258,Trigger)</f>
        <v>42794</v>
      </c>
      <c r="AY258" s="66">
        <f>_xll.qlIndexFixing($Z$5,AV258,,Trigger)</f>
        <v>9.2486292078786364E-4</v>
      </c>
      <c r="AZ258" s="66">
        <f>_xll.qlIndexFixing($BB$1,AW258,,Trigger)</f>
        <v>9.300000000001526E-4</v>
      </c>
      <c r="BA258" s="195">
        <f t="shared" si="26"/>
        <v>-5.1370792122889655E-2</v>
      </c>
    </row>
    <row r="259" spans="47:53" ht="11.25" customHeight="1" x14ac:dyDescent="0.25">
      <c r="AU259" s="28" t="s">
        <v>99</v>
      </c>
      <c r="AV259" s="29">
        <f>_xll.qlInterestRateIndexFixingDate(IborIndex&amp;Tenor,AW259,Trigger)</f>
        <v>42611</v>
      </c>
      <c r="AW259" s="29">
        <f>_xll.qlCalendarAdvance(Calendar,AW258,AU259,"f",,Trigger)</f>
        <v>42613</v>
      </c>
      <c r="AX259" s="29">
        <f>_xll.qlInterestRateIndexMaturity(IborIndex&amp;Tenor,AW259,Trigger)</f>
        <v>42794</v>
      </c>
      <c r="AY259" s="66">
        <f>_xll.qlIndexFixing($Z$5,AV259,,Trigger)</f>
        <v>9.266767407222216E-4</v>
      </c>
      <c r="AZ259" s="66">
        <f>_xll.qlIndexFixing($BB$1,AW259,,Trigger)</f>
        <v>9.332362731634188E-4</v>
      </c>
      <c r="BA259" s="195">
        <f t="shared" ref="BA259:BA322" si="27">(AY259-AZ259)*10000</f>
        <v>-6.5595324411971995E-2</v>
      </c>
    </row>
    <row r="260" spans="47:53" ht="11.25" customHeight="1" x14ac:dyDescent="0.25">
      <c r="AU260" s="28" t="s">
        <v>99</v>
      </c>
      <c r="AV260" s="29">
        <f>_xll.qlInterestRateIndexFixingDate(IborIndex&amp;Tenor,AW260,Trigger)</f>
        <v>42612</v>
      </c>
      <c r="AW260" s="29">
        <f>_xll.qlCalendarAdvance(Calendar,AW259,AU260,"f",,Trigger)</f>
        <v>42614</v>
      </c>
      <c r="AX260" s="29">
        <f>_xll.qlInterestRateIndexMaturity(IborIndex&amp;Tenor,AW260,Trigger)</f>
        <v>42795</v>
      </c>
      <c r="AY260" s="66">
        <f>_xll.qlIndexFixing($Z$5,AV260,,Trigger)</f>
        <v>9.2999999982614813E-4</v>
      </c>
      <c r="AZ260" s="66">
        <f>_xll.qlIndexFixing($BB$1,AW260,,Trigger)</f>
        <v>9.4505629478454627E-4</v>
      </c>
      <c r="BA260" s="195">
        <f t="shared" si="27"/>
        <v>-0.15056294958398145</v>
      </c>
    </row>
    <row r="261" spans="47:53" ht="11.25" customHeight="1" x14ac:dyDescent="0.25">
      <c r="AU261" s="28" t="s">
        <v>99</v>
      </c>
      <c r="AV261" s="29">
        <f>_xll.qlInterestRateIndexFixingDate(IborIndex&amp;Tenor,AW261,Trigger)</f>
        <v>42613</v>
      </c>
      <c r="AW261" s="29">
        <f>_xll.qlCalendarAdvance(Calendar,AW260,AU261,"f",,Trigger)</f>
        <v>42615</v>
      </c>
      <c r="AX261" s="29">
        <f>_xll.qlInterestRateIndexMaturity(IborIndex&amp;Tenor,AW261,Trigger)</f>
        <v>42796</v>
      </c>
      <c r="AY261" s="66">
        <f>_xll.qlIndexFixing($Z$5,AV261,,Trigger)</f>
        <v>9.3336231105823589E-4</v>
      </c>
      <c r="AZ261" s="66">
        <f>_xll.qlIndexFixing($BB$1,AW261,,Trigger)</f>
        <v>9.4652086080551081E-4</v>
      </c>
      <c r="BA261" s="195">
        <f t="shared" si="27"/>
        <v>-0.13158549747274922</v>
      </c>
    </row>
    <row r="262" spans="47:53" ht="11.25" customHeight="1" x14ac:dyDescent="0.25">
      <c r="AU262" s="28" t="s">
        <v>99</v>
      </c>
      <c r="AV262" s="29">
        <f>_xll.qlInterestRateIndexFixingDate(IborIndex&amp;Tenor,AW262,Trigger)</f>
        <v>42614</v>
      </c>
      <c r="AW262" s="29">
        <f>_xll.qlCalendarAdvance(Calendar,AW261,AU262,"f",,Trigger)</f>
        <v>42618</v>
      </c>
      <c r="AX262" s="29">
        <f>_xll.qlInterestRateIndexMaturity(IborIndex&amp;Tenor,AW262,Trigger)</f>
        <v>42800</v>
      </c>
      <c r="AY262" s="66">
        <f>_xll.qlIndexFixing($Z$5,AV262,,Trigger)</f>
        <v>9.453086190787523E-4</v>
      </c>
      <c r="AZ262" s="66">
        <f>_xll.qlIndexFixing($BB$1,AW262,,Trigger)</f>
        <v>9.4992376196989775E-4</v>
      </c>
      <c r="BA262" s="195">
        <f t="shared" si="27"/>
        <v>-4.6151428911454448E-2</v>
      </c>
    </row>
    <row r="263" spans="47:53" ht="11.25" customHeight="1" x14ac:dyDescent="0.25">
      <c r="AU263" s="28" t="s">
        <v>99</v>
      </c>
      <c r="AV263" s="29">
        <f>_xll.qlInterestRateIndexFixingDate(IborIndex&amp;Tenor,AW263,Trigger)</f>
        <v>42615</v>
      </c>
      <c r="AW263" s="29">
        <f>_xll.qlCalendarAdvance(Calendar,AW262,AU263,"f",,Trigger)</f>
        <v>42619</v>
      </c>
      <c r="AX263" s="29">
        <f>_xll.qlInterestRateIndexMaturity(IborIndex&amp;Tenor,AW263,Trigger)</f>
        <v>42800</v>
      </c>
      <c r="AY263" s="66">
        <f>_xll.qlIndexFixing($Z$5,AV263,,Trigger)</f>
        <v>9.4712153454255918E-4</v>
      </c>
      <c r="AZ263" s="66">
        <f>_xll.qlIndexFixing($BB$1,AW263,,Trigger)</f>
        <v>9.5335811702924292E-4</v>
      </c>
      <c r="BA263" s="195">
        <f t="shared" si="27"/>
        <v>-6.2365824866837366E-2</v>
      </c>
    </row>
    <row r="264" spans="47:53" ht="11.25" customHeight="1" x14ac:dyDescent="0.25">
      <c r="AU264" s="28" t="s">
        <v>99</v>
      </c>
      <c r="AV264" s="29">
        <f>_xll.qlInterestRateIndexFixingDate(IborIndex&amp;Tenor,AW264,Trigger)</f>
        <v>42618</v>
      </c>
      <c r="AW264" s="29">
        <f>_xll.qlCalendarAdvance(Calendar,AW263,AU264,"f",,Trigger)</f>
        <v>42620</v>
      </c>
      <c r="AX264" s="29">
        <f>_xll.qlInterestRateIndexMaturity(IborIndex&amp;Tenor,AW264,Trigger)</f>
        <v>42801</v>
      </c>
      <c r="AY264" s="66">
        <f>_xll.qlIndexFixing($Z$5,AV264,,Trigger)</f>
        <v>9.5063330930481808E-4</v>
      </c>
      <c r="AZ264" s="66">
        <f>_xll.qlIndexFixing($BB$1,AW264,,Trigger)</f>
        <v>9.5682330207643243E-4</v>
      </c>
      <c r="BA264" s="195">
        <f t="shared" si="27"/>
        <v>-6.1899927716143513E-2</v>
      </c>
    </row>
    <row r="265" spans="47:53" ht="11.25" customHeight="1" x14ac:dyDescent="0.25">
      <c r="AU265" s="28" t="s">
        <v>99</v>
      </c>
      <c r="AV265" s="29">
        <f>_xll.qlInterestRateIndexFixingDate(IborIndex&amp;Tenor,AW265,Trigger)</f>
        <v>42619</v>
      </c>
      <c r="AW265" s="29">
        <f>_xll.qlCalendarAdvance(Calendar,AW264,AU265,"f",,Trigger)</f>
        <v>42621</v>
      </c>
      <c r="AX265" s="29">
        <f>_xll.qlInterestRateIndexMaturity(IborIndex&amp;Tenor,AW265,Trigger)</f>
        <v>42802</v>
      </c>
      <c r="AY265" s="66">
        <f>_xll.qlIndexFixing($Z$5,AV265,,Trigger)</f>
        <v>9.5417163121652813E-4</v>
      </c>
      <c r="AZ265" s="66">
        <f>_xll.qlIndexFixing($BB$1,AW265,,Trigger)</f>
        <v>9.6973558486817429E-4</v>
      </c>
      <c r="BA265" s="195">
        <f t="shared" si="27"/>
        <v>-0.15563953651646165</v>
      </c>
    </row>
    <row r="266" spans="47:53" ht="11.25" customHeight="1" x14ac:dyDescent="0.25">
      <c r="AU266" s="28" t="s">
        <v>99</v>
      </c>
      <c r="AV266" s="29">
        <f>_xll.qlInterestRateIndexFixingDate(IborIndex&amp;Tenor,AW266,Trigger)</f>
        <v>42620</v>
      </c>
      <c r="AW266" s="29">
        <f>_xll.qlCalendarAdvance(Calendar,AW265,AU266,"f",,Trigger)</f>
        <v>42622</v>
      </c>
      <c r="AX266" s="29">
        <f>_xll.qlInterestRateIndexMaturity(IborIndex&amp;Tenor,AW266,Trigger)</f>
        <v>42803</v>
      </c>
      <c r="AY266" s="66">
        <f>_xll.qlIndexFixing($Z$5,AV266,,Trigger)</f>
        <v>9.5773536502226353E-4</v>
      </c>
      <c r="AZ266" s="66">
        <f>_xll.qlIndexFixing($BB$1,AW266,,Trigger)</f>
        <v>9.7097986387637578E-4</v>
      </c>
      <c r="BA266" s="195">
        <f t="shared" si="27"/>
        <v>-0.13244498854112244</v>
      </c>
    </row>
    <row r="267" spans="47:53" ht="11.25" customHeight="1" x14ac:dyDescent="0.25">
      <c r="AU267" s="28" t="s">
        <v>99</v>
      </c>
      <c r="AV267" s="29">
        <f>_xll.qlInterestRateIndexFixingDate(IborIndex&amp;Tenor,AW267,Trigger)</f>
        <v>42621</v>
      </c>
      <c r="AW267" s="29">
        <f>_xll.qlCalendarAdvance(Calendar,AW266,AU267,"f",,Trigger)</f>
        <v>42625</v>
      </c>
      <c r="AX267" s="29">
        <f>_xll.qlInterestRateIndexMaturity(IborIndex&amp;Tenor,AW267,Trigger)</f>
        <v>42807</v>
      </c>
      <c r="AY267" s="66">
        <f>_xll.qlIndexFixing($Z$5,AV267,,Trigger)</f>
        <v>9.704104380678705E-4</v>
      </c>
      <c r="AZ267" s="66">
        <f>_xll.qlIndexFixing($BB$1,AW267,,Trigger)</f>
        <v>9.7458984013683845E-4</v>
      </c>
      <c r="BA267" s="195">
        <f t="shared" si="27"/>
        <v>-4.1794020689679516E-2</v>
      </c>
    </row>
    <row r="268" spans="47:53" ht="11.25" customHeight="1" x14ac:dyDescent="0.25">
      <c r="AU268" s="28" t="s">
        <v>99</v>
      </c>
      <c r="AV268" s="29">
        <f>_xll.qlInterestRateIndexFixingDate(IborIndex&amp;Tenor,AW268,Trigger)</f>
        <v>42622</v>
      </c>
      <c r="AW268" s="29">
        <f>_xll.qlCalendarAdvance(Calendar,AW267,AU268,"f",,Trigger)</f>
        <v>42626</v>
      </c>
      <c r="AX268" s="29">
        <f>_xll.qlInterestRateIndexMaturity(IborIndex&amp;Tenor,AW268,Trigger)</f>
        <v>42807</v>
      </c>
      <c r="AY268" s="66">
        <f>_xll.qlIndexFixing($Z$5,AV268,,Trigger)</f>
        <v>9.7222141293441279E-4</v>
      </c>
      <c r="AZ268" s="66">
        <f>_xll.qlIndexFixing($BB$1,AW268,,Trigger)</f>
        <v>9.7822690287356759E-4</v>
      </c>
      <c r="BA268" s="195">
        <f t="shared" si="27"/>
        <v>-6.0054899391547921E-2</v>
      </c>
    </row>
    <row r="269" spans="47:53" ht="11.25" customHeight="1" x14ac:dyDescent="0.25">
      <c r="AU269" s="28" t="s">
        <v>99</v>
      </c>
      <c r="AV269" s="29">
        <f>_xll.qlInterestRateIndexFixingDate(IborIndex&amp;Tenor,AW269,Trigger)</f>
        <v>42625</v>
      </c>
      <c r="AW269" s="29">
        <f>_xll.qlCalendarAdvance(Calendar,AW268,AU269,"f",,Trigger)</f>
        <v>42627</v>
      </c>
      <c r="AX269" s="29">
        <f>_xll.qlInterestRateIndexMaturity(IborIndex&amp;Tenor,AW269,Trigger)</f>
        <v>42808</v>
      </c>
      <c r="AY269" s="66">
        <f>_xll.qlIndexFixing($Z$5,AV269,,Trigger)</f>
        <v>9.7589487624739684E-4</v>
      </c>
      <c r="AZ269" s="66">
        <f>_xll.qlIndexFixing($BB$1,AW269,,Trigger)</f>
        <v>9.8189042815648424E-4</v>
      </c>
      <c r="BA269" s="195">
        <f t="shared" si="27"/>
        <v>-5.9955519090874008E-2</v>
      </c>
    </row>
    <row r="270" spans="47:53" ht="11.25" customHeight="1" x14ac:dyDescent="0.25">
      <c r="AU270" s="28" t="s">
        <v>99</v>
      </c>
      <c r="AV270" s="29">
        <f>_xll.qlInterestRateIndexFixingDate(IborIndex&amp;Tenor,AW270,Trigger)</f>
        <v>42626</v>
      </c>
      <c r="AW270" s="29">
        <f>_xll.qlCalendarAdvance(Calendar,AW269,AU270,"f",,Trigger)</f>
        <v>42628</v>
      </c>
      <c r="AX270" s="29">
        <f>_xll.qlInterestRateIndexMaturity(IborIndex&amp;Tenor,AW270,Trigger)</f>
        <v>42809</v>
      </c>
      <c r="AY270" s="66">
        <f>_xll.qlIndexFixing($Z$5,AV270,,Trigger)</f>
        <v>9.7958675924781366E-4</v>
      </c>
      <c r="AZ270" s="66">
        <f>_xll.qlIndexFixing($BB$1,AW270,,Trigger)</f>
        <v>9.9559452843307403E-4</v>
      </c>
      <c r="BA270" s="195">
        <f t="shared" si="27"/>
        <v>-0.16007769185260365</v>
      </c>
    </row>
    <row r="271" spans="47:53" ht="11.25" customHeight="1" x14ac:dyDescent="0.25">
      <c r="AU271" s="28" t="s">
        <v>99</v>
      </c>
      <c r="AV271" s="29">
        <f>_xll.qlInterestRateIndexFixingDate(IborIndex&amp;Tenor,AW271,Trigger)</f>
        <v>42627</v>
      </c>
      <c r="AW271" s="29">
        <f>_xll.qlCalendarAdvance(Calendar,AW270,AU271,"f",,Trigger)</f>
        <v>42629</v>
      </c>
      <c r="AX271" s="29">
        <f>_xll.qlInterestRateIndexMaturity(IborIndex&amp;Tenor,AW271,Trigger)</f>
        <v>42810</v>
      </c>
      <c r="AY271" s="66">
        <f>_xll.qlIndexFixing($Z$5,AV271,,Trigger)</f>
        <v>9.8329586645482165E-4</v>
      </c>
      <c r="AZ271" s="66">
        <f>_xll.qlIndexFixing($BB$1,AW271,,Trigger)</f>
        <v>9.9679667601728196E-4</v>
      </c>
      <c r="BA271" s="195">
        <f t="shared" si="27"/>
        <v>-0.13500809562460311</v>
      </c>
    </row>
    <row r="272" spans="47:53" ht="11.25" customHeight="1" x14ac:dyDescent="0.25">
      <c r="AU272" s="28" t="s">
        <v>99</v>
      </c>
      <c r="AV272" s="29">
        <f>_xll.qlInterestRateIndexFixingDate(IborIndex&amp;Tenor,AW272,Trigger)</f>
        <v>42628</v>
      </c>
      <c r="AW272" s="29">
        <f>_xll.qlCalendarAdvance(Calendar,AW271,AU272,"f",,Trigger)</f>
        <v>42632</v>
      </c>
      <c r="AX272" s="29">
        <f>_xll.qlInterestRateIndexMaturity(IborIndex&amp;Tenor,AW272,Trigger)</f>
        <v>42814</v>
      </c>
      <c r="AY272" s="66">
        <f>_xll.qlIndexFixing($Z$5,AV272,,Trigger)</f>
        <v>9.9647123844096171E-4</v>
      </c>
      <c r="AZ272" s="66">
        <f>_xll.qlIndexFixing($BB$1,AW272,,Trigger)</f>
        <v>1.0005831549514369E-3</v>
      </c>
      <c r="BA272" s="195">
        <f t="shared" si="27"/>
        <v>-4.111916510475154E-2</v>
      </c>
    </row>
    <row r="273" spans="47:53" ht="11.25" customHeight="1" x14ac:dyDescent="0.25">
      <c r="AU273" s="28" t="s">
        <v>99</v>
      </c>
      <c r="AV273" s="29">
        <f>_xll.qlInterestRateIndexFixingDate(IborIndex&amp;Tenor,AW273,Trigger)</f>
        <v>42629</v>
      </c>
      <c r="AW273" s="29">
        <f>_xll.qlCalendarAdvance(Calendar,AW272,AU273,"f",,Trigger)</f>
        <v>42633</v>
      </c>
      <c r="AX273" s="29">
        <f>_xll.qlInterestRateIndexMaturity(IborIndex&amp;Tenor,AW273,Trigger)</f>
        <v>42814</v>
      </c>
      <c r="AY273" s="66">
        <f>_xll.qlIndexFixing($Z$5,AV273,,Trigger)</f>
        <v>9.9828032659867848E-4</v>
      </c>
      <c r="AZ273" s="66">
        <f>_xll.qlIndexFixing($BB$1,AW273,,Trigger)</f>
        <v>1.0043923527740196E-3</v>
      </c>
      <c r="BA273" s="195">
        <f t="shared" si="27"/>
        <v>-6.1120261753411495E-2</v>
      </c>
    </row>
    <row r="274" spans="47:53" ht="11.25" customHeight="1" x14ac:dyDescent="0.25">
      <c r="AU274" s="28" t="s">
        <v>99</v>
      </c>
      <c r="AV274" s="29">
        <f>_xll.qlInterestRateIndexFixingDate(IborIndex&amp;Tenor,AW274,Trigger)</f>
        <v>42632</v>
      </c>
      <c r="AW274" s="29">
        <f>_xll.qlCalendarAdvance(Calendar,AW273,AU274,"f",,Trigger)</f>
        <v>42634</v>
      </c>
      <c r="AX274" s="29">
        <f>_xll.qlInterestRateIndexMaturity(IborIndex&amp;Tenor,AW274,Trigger)</f>
        <v>42815</v>
      </c>
      <c r="AY274" s="66">
        <f>_xll.qlIndexFixing($Z$5,AV274,,Trigger)</f>
        <v>1.0020573214865778E-3</v>
      </c>
      <c r="AZ274" s="66">
        <f>_xll.qlIndexFixing($BB$1,AW274,,Trigger)</f>
        <v>1.0082236455284535E-3</v>
      </c>
      <c r="BA274" s="195">
        <f t="shared" si="27"/>
        <v>-6.1663240418757384E-2</v>
      </c>
    </row>
    <row r="275" spans="47:53" ht="11.25" customHeight="1" x14ac:dyDescent="0.25">
      <c r="AU275" s="28" t="s">
        <v>99</v>
      </c>
      <c r="AV275" s="29">
        <f>_xll.qlInterestRateIndexFixingDate(IborIndex&amp;Tenor,AW275,Trigger)</f>
        <v>42633</v>
      </c>
      <c r="AW275" s="29">
        <f>_xll.qlCalendarAdvance(Calendar,AW274,AU275,"f",,Trigger)</f>
        <v>42635</v>
      </c>
      <c r="AX275" s="29">
        <f>_xll.qlInterestRateIndexMaturity(IborIndex&amp;Tenor,AW275,Trigger)</f>
        <v>42816</v>
      </c>
      <c r="AY275" s="66">
        <f>_xll.qlIndexFixing($Z$5,AV275,,Trigger)</f>
        <v>1.0058441870074068E-3</v>
      </c>
      <c r="AZ275" s="66">
        <f>_xll.qlIndexFixing($BB$1,AW275,,Trigger)</f>
        <v>1.022420283951107E-3</v>
      </c>
      <c r="BA275" s="195">
        <f t="shared" si="27"/>
        <v>-0.16576096943700164</v>
      </c>
    </row>
    <row r="276" spans="47:53" ht="11.25" customHeight="1" x14ac:dyDescent="0.25">
      <c r="AU276" s="28" t="s">
        <v>99</v>
      </c>
      <c r="AV276" s="29">
        <f>_xll.qlInterestRateIndexFixingDate(IborIndex&amp;Tenor,AW276,Trigger)</f>
        <v>42634</v>
      </c>
      <c r="AW276" s="29">
        <f>_xll.qlCalendarAdvance(Calendar,AW275,AU276,"f",,Trigger)</f>
        <v>42636</v>
      </c>
      <c r="AX276" s="29">
        <f>_xll.qlInterestRateIndexMaturity(IborIndex&amp;Tenor,AW276,Trigger)</f>
        <v>42817</v>
      </c>
      <c r="AY276" s="66">
        <f>_xll.qlIndexFixing($Z$5,AV276,,Trigger)</f>
        <v>1.0096396674491674E-3</v>
      </c>
      <c r="AZ276" s="66">
        <f>_xll.qlIndexFixing($BB$1,AW276,,Trigger)</f>
        <v>1.0237572865936014E-3</v>
      </c>
      <c r="BA276" s="195">
        <f t="shared" si="27"/>
        <v>-0.14117619144433979</v>
      </c>
    </row>
    <row r="277" spans="47:53" ht="11.25" customHeight="1" x14ac:dyDescent="0.25">
      <c r="AU277" s="28" t="s">
        <v>99</v>
      </c>
      <c r="AV277" s="29">
        <f>_xll.qlInterestRateIndexFixingDate(IborIndex&amp;Tenor,AW277,Trigger)</f>
        <v>42635</v>
      </c>
      <c r="AW277" s="29">
        <f>_xll.qlCalendarAdvance(Calendar,AW276,AU277,"f",,Trigger)</f>
        <v>42639</v>
      </c>
      <c r="AX277" s="29">
        <f>_xll.qlInterestRateIndexMaturity(IborIndex&amp;Tenor,AW277,Trigger)</f>
        <v>42821</v>
      </c>
      <c r="AY277" s="66">
        <f>_xll.qlIndexFixing($Z$5,AV277,,Trigger)</f>
        <v>1.0230773111024733E-3</v>
      </c>
      <c r="AZ277" s="66">
        <f>_xll.qlIndexFixing($BB$1,AW277,,Trigger)</f>
        <v>1.0276896945173115E-3</v>
      </c>
      <c r="BA277" s="195">
        <f t="shared" si="27"/>
        <v>-4.6123834148382656E-2</v>
      </c>
    </row>
    <row r="278" spans="47:53" ht="11.25" customHeight="1" x14ac:dyDescent="0.25">
      <c r="AU278" s="28" t="s">
        <v>99</v>
      </c>
      <c r="AV278" s="29">
        <f>_xll.qlInterestRateIndexFixingDate(IborIndex&amp;Tenor,AW278,Trigger)</f>
        <v>42636</v>
      </c>
      <c r="AW278" s="29">
        <f>_xll.qlCalendarAdvance(Calendar,AW277,AU278,"f",,Trigger)</f>
        <v>42640</v>
      </c>
      <c r="AX278" s="29">
        <f>_xll.qlInterestRateIndexMaturity(IborIndex&amp;Tenor,AW278,Trigger)</f>
        <v>42821</v>
      </c>
      <c r="AY278" s="66">
        <f>_xll.qlIndexFixing($Z$5,AV278,,Trigger)</f>
        <v>1.0248823229891371E-3</v>
      </c>
      <c r="AZ278" s="66">
        <f>_xll.qlIndexFixing($BB$1,AW278,,Trigger)</f>
        <v>1.0316404535472916E-3</v>
      </c>
      <c r="BA278" s="195">
        <f t="shared" si="27"/>
        <v>-6.7581305581545029E-2</v>
      </c>
    </row>
    <row r="279" spans="47:53" ht="11.25" customHeight="1" x14ac:dyDescent="0.25">
      <c r="AU279" s="28" t="s">
        <v>99</v>
      </c>
      <c r="AV279" s="29">
        <f>_xll.qlInterestRateIndexFixingDate(IborIndex&amp;Tenor,AW279,Trigger)</f>
        <v>42639</v>
      </c>
      <c r="AW279" s="29">
        <f>_xll.qlCalendarAdvance(Calendar,AW278,AU279,"f",,Trigger)</f>
        <v>42641</v>
      </c>
      <c r="AX279" s="29">
        <f>_xll.qlInterestRateIndexMaturity(IborIndex&amp;Tenor,AW279,Trigger)</f>
        <v>42822</v>
      </c>
      <c r="AY279" s="66">
        <f>_xll.qlIndexFixing($Z$5,AV279,,Trigger)</f>
        <v>1.0287017411600445E-3</v>
      </c>
      <c r="AZ279" s="66">
        <f>_xll.qlIndexFixing($BB$1,AW279,,Trigger)</f>
        <v>1.0381014527102077E-3</v>
      </c>
      <c r="BA279" s="195">
        <f t="shared" si="27"/>
        <v>-9.3997115501631867E-2</v>
      </c>
    </row>
    <row r="280" spans="47:53" ht="11.25" customHeight="1" x14ac:dyDescent="0.25">
      <c r="AU280" s="28" t="s">
        <v>99</v>
      </c>
      <c r="AV280" s="29">
        <f>_xll.qlInterestRateIndexFixingDate(IborIndex&amp;Tenor,AW280,Trigger)</f>
        <v>42640</v>
      </c>
      <c r="AW280" s="29">
        <f>_xll.qlCalendarAdvance(Calendar,AW279,AU280,"f",,Trigger)</f>
        <v>42642</v>
      </c>
      <c r="AX280" s="29">
        <f>_xll.qlInterestRateIndexMaturity(IborIndex&amp;Tenor,AW280,Trigger)</f>
        <v>42823</v>
      </c>
      <c r="AY280" s="66">
        <f>_xll.qlIndexFixing($Z$5,AV280,,Trigger)</f>
        <v>1.0325220592634562E-3</v>
      </c>
      <c r="AZ280" s="66">
        <f>_xll.qlIndexFixing($BB$1,AW280,,Trigger)</f>
        <v>1.0499999999991926E-3</v>
      </c>
      <c r="BA280" s="195">
        <f t="shared" si="27"/>
        <v>-0.17477940735736389</v>
      </c>
    </row>
    <row r="281" spans="47:53" ht="11.25" customHeight="1" x14ac:dyDescent="0.25">
      <c r="AU281" s="28" t="s">
        <v>99</v>
      </c>
      <c r="AV281" s="29">
        <f>_xll.qlInterestRateIndexFixingDate(IborIndex&amp;Tenor,AW281,Trigger)</f>
        <v>42641</v>
      </c>
      <c r="AW281" s="29">
        <f>_xll.qlCalendarAdvance(Calendar,AW280,AU281,"f",,Trigger)</f>
        <v>42643</v>
      </c>
      <c r="AX281" s="29">
        <f>_xll.qlInterestRateIndexMaturity(IborIndex&amp;Tenor,AW281,Trigger)</f>
        <v>42825</v>
      </c>
      <c r="AY281" s="66">
        <f>_xll.qlIndexFixing($Z$5,AV281,,Trigger)</f>
        <v>1.0383593256529872E-3</v>
      </c>
      <c r="AZ281" s="66">
        <f>_xll.qlIndexFixing($BB$1,AW281,,Trigger)</f>
        <v>1.0539891920391886E-3</v>
      </c>
      <c r="BA281" s="195">
        <f t="shared" si="27"/>
        <v>-0.15629866386201358</v>
      </c>
    </row>
    <row r="282" spans="47:53" ht="11.25" customHeight="1" x14ac:dyDescent="0.25">
      <c r="AU282" s="28" t="s">
        <v>99</v>
      </c>
      <c r="AV282" s="29">
        <f>_xll.qlInterestRateIndexFixingDate(IborIndex&amp;Tenor,AW282,Trigger)</f>
        <v>42642</v>
      </c>
      <c r="AW282" s="29">
        <f>_xll.qlCalendarAdvance(Calendar,AW281,AU282,"f",,Trigger)</f>
        <v>42646</v>
      </c>
      <c r="AX282" s="29">
        <f>_xll.qlInterestRateIndexMaturity(IborIndex&amp;Tenor,AW282,Trigger)</f>
        <v>42828</v>
      </c>
      <c r="AY282" s="66">
        <f>_xll.qlIndexFixing($Z$5,AV282,,Trigger)</f>
        <v>1.0497943999997496E-3</v>
      </c>
      <c r="AZ282" s="66">
        <f>_xll.qlIndexFixing($BB$1,AW282,,Trigger)</f>
        <v>1.0579893850590919E-3</v>
      </c>
      <c r="BA282" s="195">
        <f t="shared" si="27"/>
        <v>-8.1949850593422524E-2</v>
      </c>
    </row>
    <row r="283" spans="47:53" ht="11.25" customHeight="1" x14ac:dyDescent="0.25">
      <c r="AU283" s="28" t="s">
        <v>99</v>
      </c>
      <c r="AV283" s="29">
        <f>_xll.qlInterestRateIndexFixingDate(IborIndex&amp;Tenor,AW283,Trigger)</f>
        <v>42643</v>
      </c>
      <c r="AW283" s="29">
        <f>_xll.qlCalendarAdvance(Calendar,AW282,AU283,"f",,Trigger)</f>
        <v>42647</v>
      </c>
      <c r="AX283" s="29">
        <f>_xll.qlInterestRateIndexMaturity(IborIndex&amp;Tenor,AW283,Trigger)</f>
        <v>42829</v>
      </c>
      <c r="AY283" s="66">
        <f>_xll.qlIndexFixing($Z$5,AV283,,Trigger)</f>
        <v>1.0535853236727465E-3</v>
      </c>
      <c r="AZ283" s="66">
        <f>_xll.qlIndexFixing($BB$1,AW283,,Trigger)</f>
        <v>1.062000537197443E-3</v>
      </c>
      <c r="BA283" s="195">
        <f t="shared" si="27"/>
        <v>-8.4152135246965201E-2</v>
      </c>
    </row>
    <row r="284" spans="47:53" ht="11.25" customHeight="1" x14ac:dyDescent="0.25">
      <c r="AU284" s="28" t="s">
        <v>99</v>
      </c>
      <c r="AV284" s="29">
        <f>_xll.qlInterestRateIndexFixingDate(IborIndex&amp;Tenor,AW284,Trigger)</f>
        <v>42646</v>
      </c>
      <c r="AW284" s="29">
        <f>_xll.qlCalendarAdvance(Calendar,AW283,AU284,"f",,Trigger)</f>
        <v>42648</v>
      </c>
      <c r="AX284" s="29">
        <f>_xll.qlInterestRateIndexMaturity(IborIndex&amp;Tenor,AW284,Trigger)</f>
        <v>42830</v>
      </c>
      <c r="AY284" s="66">
        <f>_xll.qlIndexFixing($Z$5,AV284,,Trigger)</f>
        <v>1.0573532019612416E-3</v>
      </c>
      <c r="AZ284" s="66">
        <f>_xll.qlIndexFixing($BB$1,AW284,,Trigger)</f>
        <v>1.0660226065923434E-3</v>
      </c>
      <c r="BA284" s="195">
        <f t="shared" si="27"/>
        <v>-8.6694046311018402E-2</v>
      </c>
    </row>
    <row r="285" spans="47:53" ht="11.25" customHeight="1" x14ac:dyDescent="0.25">
      <c r="AU285" s="28" t="s">
        <v>99</v>
      </c>
      <c r="AV285" s="29">
        <f>_xll.qlInterestRateIndexFixingDate(IborIndex&amp;Tenor,AW285,Trigger)</f>
        <v>42647</v>
      </c>
      <c r="AW285" s="29">
        <f>_xll.qlCalendarAdvance(Calendar,AW284,AU285,"f",,Trigger)</f>
        <v>42649</v>
      </c>
      <c r="AX285" s="29">
        <f>_xll.qlInterestRateIndexMaturity(IborIndex&amp;Tenor,AW285,Trigger)</f>
        <v>42831</v>
      </c>
      <c r="AY285" s="66">
        <f>_xll.qlIndexFixing($Z$5,AV285,,Trigger)</f>
        <v>1.0611004469125002E-3</v>
      </c>
      <c r="AZ285" s="66">
        <f>_xll.qlIndexFixing($BB$1,AW285,,Trigger)</f>
        <v>1.0781538996920846E-3</v>
      </c>
      <c r="BA285" s="195">
        <f t="shared" si="27"/>
        <v>-0.17053452779584388</v>
      </c>
    </row>
    <row r="286" spans="47:53" ht="11.25" customHeight="1" x14ac:dyDescent="0.25">
      <c r="AU286" s="28" t="s">
        <v>99</v>
      </c>
      <c r="AV286" s="29">
        <f>_xll.qlInterestRateIndexFixingDate(IborIndex&amp;Tenor,AW286,Trigger)</f>
        <v>42648</v>
      </c>
      <c r="AW286" s="29">
        <f>_xll.qlCalendarAdvance(Calendar,AW285,AU286,"f",,Trigger)</f>
        <v>42650</v>
      </c>
      <c r="AX286" s="29">
        <f>_xll.qlInterestRateIndexMaturity(IborIndex&amp;Tenor,AW286,Trigger)</f>
        <v>42832</v>
      </c>
      <c r="AY286" s="66">
        <f>_xll.qlIndexFixing($Z$5,AV286,,Trigger)</f>
        <v>1.0648294962069093E-3</v>
      </c>
      <c r="AZ286" s="66">
        <f>_xll.qlIndexFixing($BB$1,AW286,,Trigger)</f>
        <v>1.0822192194893654E-3</v>
      </c>
      <c r="BA286" s="195">
        <f t="shared" si="27"/>
        <v>-0.17389723282456096</v>
      </c>
    </row>
    <row r="287" spans="47:53" ht="11.25" customHeight="1" x14ac:dyDescent="0.25">
      <c r="AU287" s="28" t="s">
        <v>99</v>
      </c>
      <c r="AV287" s="29">
        <f>_xll.qlInterestRateIndexFixingDate(IborIndex&amp;Tenor,AW287,Trigger)</f>
        <v>42649</v>
      </c>
      <c r="AW287" s="29">
        <f>_xll.qlCalendarAdvance(Calendar,AW286,AU287,"f",,Trigger)</f>
        <v>42653</v>
      </c>
      <c r="AX287" s="29">
        <f>_xll.qlInterestRateIndexMaturity(IborIndex&amp;Tenor,AW287,Trigger)</f>
        <v>42835</v>
      </c>
      <c r="AY287" s="66">
        <f>_xll.qlIndexFixing($Z$5,AV287,,Trigger)</f>
        <v>1.0759322314449113E-3</v>
      </c>
      <c r="AZ287" s="66">
        <f>_xll.qlIndexFixing($BB$1,AW287,,Trigger)</f>
        <v>1.0862952472306283E-3</v>
      </c>
      <c r="BA287" s="195">
        <f t="shared" si="27"/>
        <v>-0.10363015785716913</v>
      </c>
    </row>
    <row r="288" spans="47:53" ht="11.25" customHeight="1" x14ac:dyDescent="0.25">
      <c r="AU288" s="28" t="s">
        <v>99</v>
      </c>
      <c r="AV288" s="29">
        <f>_xll.qlInterestRateIndexFixingDate(IborIndex&amp;Tenor,AW288,Trigger)</f>
        <v>42650</v>
      </c>
      <c r="AW288" s="29">
        <f>_xll.qlCalendarAdvance(Calendar,AW287,AU288,"f",,Trigger)</f>
        <v>42654</v>
      </c>
      <c r="AX288" s="29">
        <f>_xll.qlInterestRateIndexMaturity(IborIndex&amp;Tenor,AW288,Trigger)</f>
        <v>42836</v>
      </c>
      <c r="AY288" s="66">
        <f>_xll.qlIndexFixing($Z$5,AV288,,Trigger)</f>
        <v>1.079613387571647E-3</v>
      </c>
      <c r="AZ288" s="66">
        <f>_xll.qlIndexFixing($BB$1,AW288,,Trigger)</f>
        <v>1.0903819410530962E-3</v>
      </c>
      <c r="BA288" s="195">
        <f t="shared" si="27"/>
        <v>-0.10768553481449233</v>
      </c>
    </row>
    <row r="289" spans="47:53" ht="11.25" customHeight="1" x14ac:dyDescent="0.25">
      <c r="AU289" s="28" t="s">
        <v>99</v>
      </c>
      <c r="AV289" s="29">
        <f>_xll.qlInterestRateIndexFixingDate(IborIndex&amp;Tenor,AW289,Trigger)</f>
        <v>42653</v>
      </c>
      <c r="AW289" s="29">
        <f>_xll.qlCalendarAdvance(Calendar,AW288,AU289,"f",,Trigger)</f>
        <v>42655</v>
      </c>
      <c r="AX289" s="29">
        <f>_xll.qlInterestRateIndexMaturity(IborIndex&amp;Tenor,AW289,Trigger)</f>
        <v>42837</v>
      </c>
      <c r="AY289" s="66">
        <f>_xll.qlIndexFixing($Z$5,AV289,,Trigger)</f>
        <v>1.0832889209350289E-3</v>
      </c>
      <c r="AZ289" s="66">
        <f>_xll.qlIndexFixing($BB$1,AW289,,Trigger)</f>
        <v>1.1027829734090407E-3</v>
      </c>
      <c r="BA289" s="195">
        <f t="shared" si="27"/>
        <v>-0.19494052474011789</v>
      </c>
    </row>
    <row r="290" spans="47:53" ht="11.25" customHeight="1" x14ac:dyDescent="0.25">
      <c r="AU290" s="28" t="s">
        <v>99</v>
      </c>
      <c r="AV290" s="29">
        <f>_xll.qlInterestRateIndexFixingDate(IborIndex&amp;Tenor,AW290,Trigger)</f>
        <v>42654</v>
      </c>
      <c r="AW290" s="29">
        <f>_xll.qlCalendarAdvance(Calendar,AW289,AU290,"f",,Trigger)</f>
        <v>42656</v>
      </c>
      <c r="AX290" s="29">
        <f>_xll.qlInterestRateIndexMaturity(IborIndex&amp;Tenor,AW290,Trigger)</f>
        <v>42838</v>
      </c>
      <c r="AY290" s="66">
        <f>_xll.qlIndexFixing($Z$5,AV290,,Trigger)</f>
        <v>1.0869614230132976E-3</v>
      </c>
      <c r="AZ290" s="66">
        <f>_xll.qlIndexFixing($BB$1,AW290,,Trigger)</f>
        <v>1.1089116677932172E-3</v>
      </c>
      <c r="BA290" s="195">
        <f t="shared" si="27"/>
        <v>-0.21950244779919606</v>
      </c>
    </row>
    <row r="291" spans="47:53" ht="11.25" customHeight="1" x14ac:dyDescent="0.25">
      <c r="AU291" s="28" t="s">
        <v>99</v>
      </c>
      <c r="AV291" s="29">
        <f>_xll.qlInterestRateIndexFixingDate(IborIndex&amp;Tenor,AW291,Trigger)</f>
        <v>42655</v>
      </c>
      <c r="AW291" s="29">
        <f>_xll.qlCalendarAdvance(Calendar,AW290,AU291,"f",,Trigger)</f>
        <v>42657</v>
      </c>
      <c r="AX291" s="29">
        <f>_xll.qlInterestRateIndexMaturity(IborIndex&amp;Tenor,AW291,Trigger)</f>
        <v>42843</v>
      </c>
      <c r="AY291" s="66">
        <f>_xll.qlIndexFixing($Z$5,AV291,,Trigger)</f>
        <v>1.0992903054597757E-3</v>
      </c>
      <c r="AZ291" s="66">
        <f>_xll.qlIndexFixing($BB$1,AW291,,Trigger)</f>
        <v>1.1109739361634787E-3</v>
      </c>
      <c r="BA291" s="195">
        <f t="shared" si="27"/>
        <v>-0.11683630703702985</v>
      </c>
    </row>
    <row r="292" spans="47:53" ht="11.25" customHeight="1" x14ac:dyDescent="0.25">
      <c r="AU292" s="28" t="s">
        <v>99</v>
      </c>
      <c r="AV292" s="29">
        <f>_xll.qlInterestRateIndexFixingDate(IborIndex&amp;Tenor,AW292,Trigger)</f>
        <v>42656</v>
      </c>
      <c r="AW292" s="29">
        <f>_xll.qlCalendarAdvance(Calendar,AW291,AU292,"f",,Trigger)</f>
        <v>42660</v>
      </c>
      <c r="AX292" s="29">
        <f>_xll.qlInterestRateIndexMaturity(IborIndex&amp;Tenor,AW292,Trigger)</f>
        <v>42843</v>
      </c>
      <c r="AY292" s="66">
        <f>_xll.qlIndexFixing($Z$5,AV292,,Trigger)</f>
        <v>1.1038671669661064E-3</v>
      </c>
      <c r="AZ292" s="66">
        <f>_xll.qlIndexFixing($BB$1,AW292,,Trigger)</f>
        <v>1.1151237473399273E-3</v>
      </c>
      <c r="BA292" s="195">
        <f t="shared" si="27"/>
        <v>-0.11256580373820904</v>
      </c>
    </row>
    <row r="293" spans="47:53" ht="11.25" customHeight="1" x14ac:dyDescent="0.25">
      <c r="AU293" s="28" t="s">
        <v>99</v>
      </c>
      <c r="AV293" s="29">
        <f>_xll.qlInterestRateIndexFixingDate(IborIndex&amp;Tenor,AW293,Trigger)</f>
        <v>42657</v>
      </c>
      <c r="AW293" s="29">
        <f>_xll.qlCalendarAdvance(Calendar,AW292,AU293,"f",,Trigger)</f>
        <v>42661</v>
      </c>
      <c r="AX293" s="29">
        <f>_xll.qlInterestRateIndexMaturity(IborIndex&amp;Tenor,AW293,Trigger)</f>
        <v>42843</v>
      </c>
      <c r="AY293" s="66">
        <f>_xll.qlIndexFixing($Z$5,AV293,,Trigger)</f>
        <v>1.1053709601906235E-3</v>
      </c>
      <c r="AZ293" s="66">
        <f>_xll.qlIndexFixing($BB$1,AW293,,Trigger)</f>
        <v>1.1192839315515542E-3</v>
      </c>
      <c r="BA293" s="195">
        <f t="shared" si="27"/>
        <v>-0.13912971360930748</v>
      </c>
    </row>
    <row r="294" spans="47:53" ht="11.25" customHeight="1" x14ac:dyDescent="0.25">
      <c r="AU294" s="28" t="s">
        <v>99</v>
      </c>
      <c r="AV294" s="29">
        <f>_xll.qlInterestRateIndexFixingDate(IborIndex&amp;Tenor,AW294,Trigger)</f>
        <v>42660</v>
      </c>
      <c r="AW294" s="29">
        <f>_xll.qlCalendarAdvance(Calendar,AW293,AU294,"f",,Trigger)</f>
        <v>42662</v>
      </c>
      <c r="AX294" s="29">
        <f>_xll.qlInterestRateIndexMaturity(IborIndex&amp;Tenor,AW294,Trigger)</f>
        <v>42844</v>
      </c>
      <c r="AY294" s="66">
        <f>_xll.qlIndexFixing($Z$5,AV294,,Trigger)</f>
        <v>1.1090811310727926E-3</v>
      </c>
      <c r="AZ294" s="66">
        <f>_xll.qlIndexFixing($BB$1,AW294,,Trigger)</f>
        <v>1.1234544469338251E-3</v>
      </c>
      <c r="BA294" s="195">
        <f t="shared" si="27"/>
        <v>-0.1437331586103246</v>
      </c>
    </row>
    <row r="295" spans="47:53" ht="11.25" customHeight="1" x14ac:dyDescent="0.25">
      <c r="AU295" s="28" t="s">
        <v>99</v>
      </c>
      <c r="AV295" s="29">
        <f>_xll.qlInterestRateIndexFixingDate(IborIndex&amp;Tenor,AW295,Trigger)</f>
        <v>42661</v>
      </c>
      <c r="AW295" s="29">
        <f>_xll.qlCalendarAdvance(Calendar,AW294,AU295,"f",,Trigger)</f>
        <v>42663</v>
      </c>
      <c r="AX295" s="29">
        <f>_xll.qlInterestRateIndexMaturity(IborIndex&amp;Tenor,AW295,Trigger)</f>
        <v>42845</v>
      </c>
      <c r="AY295" s="66">
        <f>_xll.qlIndexFixing($Z$5,AV295,,Trigger)</f>
        <v>1.1128071287620793E-3</v>
      </c>
      <c r="AZ295" s="66">
        <f>_xll.qlIndexFixing($BB$1,AW295,,Trigger)</f>
        <v>1.1360275614600438E-3</v>
      </c>
      <c r="BA295" s="195">
        <f t="shared" si="27"/>
        <v>-0.23220432697964494</v>
      </c>
    </row>
    <row r="296" spans="47:53" ht="11.25" customHeight="1" x14ac:dyDescent="0.25">
      <c r="AU296" s="28" t="s">
        <v>99</v>
      </c>
      <c r="AV296" s="29">
        <f>_xll.qlInterestRateIndexFixingDate(IborIndex&amp;Tenor,AW296,Trigger)</f>
        <v>42662</v>
      </c>
      <c r="AW296" s="29">
        <f>_xll.qlCalendarAdvance(Calendar,AW295,AU296,"f",,Trigger)</f>
        <v>42664</v>
      </c>
      <c r="AX296" s="29">
        <f>_xll.qlInterestRateIndexMaturity(IborIndex&amp;Tenor,AW296,Trigger)</f>
        <v>42846</v>
      </c>
      <c r="AY296" s="66">
        <f>_xll.qlIndexFixing($Z$5,AV296,,Trigger)</f>
        <v>1.1165517498104847E-3</v>
      </c>
      <c r="AZ296" s="66">
        <f>_xll.qlIndexFixing($BB$1,AW296,,Trigger)</f>
        <v>1.1402389828782358E-3</v>
      </c>
      <c r="BA296" s="195">
        <f t="shared" si="27"/>
        <v>-0.23687233067751179</v>
      </c>
    </row>
    <row r="297" spans="47:53" ht="11.25" customHeight="1" x14ac:dyDescent="0.25">
      <c r="AU297" s="28" t="s">
        <v>99</v>
      </c>
      <c r="AV297" s="29">
        <f>_xll.qlInterestRateIndexFixingDate(IborIndex&amp;Tenor,AW297,Trigger)</f>
        <v>42663</v>
      </c>
      <c r="AW297" s="29">
        <f>_xll.qlCalendarAdvance(Calendar,AW296,AU297,"f",,Trigger)</f>
        <v>42667</v>
      </c>
      <c r="AX297" s="29">
        <f>_xll.qlInterestRateIndexMaturity(IborIndex&amp;Tenor,AW297,Trigger)</f>
        <v>42849</v>
      </c>
      <c r="AY297" s="66">
        <f>_xll.qlIndexFixing($Z$5,AV297,,Trigger)</f>
        <v>1.1279257031803957E-3</v>
      </c>
      <c r="AZ297" s="66">
        <f>_xll.qlIndexFixing($BB$1,AW297,,Trigger)</f>
        <v>1.1444605261417679E-3</v>
      </c>
      <c r="BA297" s="195">
        <f t="shared" si="27"/>
        <v>-0.16534822961372131</v>
      </c>
    </row>
    <row r="298" spans="47:53" ht="11.25" customHeight="1" x14ac:dyDescent="0.25">
      <c r="AU298" s="28" t="s">
        <v>99</v>
      </c>
      <c r="AV298" s="29">
        <f>_xll.qlInterestRateIndexFixingDate(IborIndex&amp;Tenor,AW298,Trigger)</f>
        <v>42664</v>
      </c>
      <c r="AW298" s="29">
        <f>_xll.qlCalendarAdvance(Calendar,AW297,AU298,"f",,Trigger)</f>
        <v>42668</v>
      </c>
      <c r="AX298" s="29">
        <f>_xll.qlInterestRateIndexMaturity(IborIndex&amp;Tenor,AW298,Trigger)</f>
        <v>42850</v>
      </c>
      <c r="AY298" s="66">
        <f>_xll.qlIndexFixing($Z$5,AV298,,Trigger)</f>
        <v>1.1317732959206337E-3</v>
      </c>
      <c r="AZ298" s="66">
        <f>_xll.qlIndexFixing($BB$1,AW298,,Trigger)</f>
        <v>1.1486921493865452E-3</v>
      </c>
      <c r="BA298" s="195">
        <f t="shared" si="27"/>
        <v>-0.1691885346591154</v>
      </c>
    </row>
    <row r="299" spans="47:53" ht="11.25" customHeight="1" x14ac:dyDescent="0.25">
      <c r="AU299" s="28" t="s">
        <v>99</v>
      </c>
      <c r="AV299" s="29">
        <f>_xll.qlInterestRateIndexFixingDate(IborIndex&amp;Tenor,AW299,Trigger)</f>
        <v>42667</v>
      </c>
      <c r="AW299" s="29">
        <f>_xll.qlCalendarAdvance(Calendar,AW298,AU299,"f",,Trigger)</f>
        <v>42669</v>
      </c>
      <c r="AX299" s="29">
        <f>_xll.qlInterestRateIndexMaturity(IborIndex&amp;Tenor,AW299,Trigger)</f>
        <v>42851</v>
      </c>
      <c r="AY299" s="66">
        <f>_xll.qlIndexFixing($Z$5,AV299,,Trigger)</f>
        <v>1.1356538793356791E-3</v>
      </c>
      <c r="AZ299" s="66">
        <f>_xll.qlIndexFixing($BB$1,AW299,,Trigger)</f>
        <v>1.1529338107453989E-3</v>
      </c>
      <c r="BA299" s="195">
        <f t="shared" si="27"/>
        <v>-0.17279931409719787</v>
      </c>
    </row>
    <row r="300" spans="47:53" ht="11.25" customHeight="1" x14ac:dyDescent="0.25">
      <c r="AU300" s="28" t="s">
        <v>99</v>
      </c>
      <c r="AV300" s="29">
        <f>_xll.qlInterestRateIndexFixingDate(IborIndex&amp;Tenor,AW300,Trigger)</f>
        <v>42668</v>
      </c>
      <c r="AW300" s="29">
        <f>_xll.qlCalendarAdvance(Calendar,AW299,AU300,"f",,Trigger)</f>
        <v>42670</v>
      </c>
      <c r="AX300" s="29">
        <f>_xll.qlInterestRateIndexMaturity(IborIndex&amp;Tenor,AW300,Trigger)</f>
        <v>42852</v>
      </c>
      <c r="AY300" s="66">
        <f>_xll.qlIndexFixing($Z$5,AV300,,Trigger)</f>
        <v>1.1395704038026171E-3</v>
      </c>
      <c r="AZ300" s="66">
        <f>_xll.qlIndexFixing($BB$1,AW300,,Trigger)</f>
        <v>1.1585912957725051E-3</v>
      </c>
      <c r="BA300" s="195">
        <f t="shared" si="27"/>
        <v>-0.19020891969887943</v>
      </c>
    </row>
    <row r="301" spans="47:53" ht="11.25" customHeight="1" x14ac:dyDescent="0.25">
      <c r="AU301" s="28" t="s">
        <v>99</v>
      </c>
      <c r="AV301" s="29">
        <f>_xll.qlInterestRateIndexFixingDate(IborIndex&amp;Tenor,AW301,Trigger)</f>
        <v>42669</v>
      </c>
      <c r="AW301" s="29">
        <f>_xll.qlCalendarAdvance(Calendar,AW300,AU301,"f",,Trigger)</f>
        <v>42671</v>
      </c>
      <c r="AX301" s="29">
        <f>_xll.qlInterestRateIndexMaturity(IborIndex&amp;Tenor,AW301,Trigger)</f>
        <v>42853</v>
      </c>
      <c r="AY301" s="66">
        <f>_xll.qlIndexFixing($Z$5,AV301,,Trigger)</f>
        <v>1.1435258453404398E-3</v>
      </c>
      <c r="AZ301" s="66">
        <f>_xll.qlIndexFixing($BB$1,AW301,,Trigger)</f>
        <v>1.1700000000019113E-3</v>
      </c>
      <c r="BA301" s="195">
        <f t="shared" si="27"/>
        <v>-0.26474154661471416</v>
      </c>
    </row>
    <row r="302" spans="47:53" ht="11.25" customHeight="1" x14ac:dyDescent="0.25">
      <c r="AU302" s="28" t="s">
        <v>99</v>
      </c>
      <c r="AV302" s="29">
        <f>_xll.qlInterestRateIndexFixingDate(IborIndex&amp;Tenor,AW302,Trigger)</f>
        <v>42670</v>
      </c>
      <c r="AW302" s="29">
        <f>_xll.qlCalendarAdvance(Calendar,AW301,AU302,"f",,Trigger)</f>
        <v>42674</v>
      </c>
      <c r="AX302" s="29">
        <f>_xll.qlInterestRateIndexMaturity(IborIndex&amp;Tenor,AW302,Trigger)</f>
        <v>42853</v>
      </c>
      <c r="AY302" s="66">
        <f>_xll.qlIndexFixing($Z$5,AV302,,Trigger)</f>
        <v>1.1483837307714314E-3</v>
      </c>
      <c r="AZ302" s="66">
        <f>_xll.qlIndexFixing($BB$1,AW302,,Trigger)</f>
        <v>1.171770123469374E-3</v>
      </c>
      <c r="BA302" s="195">
        <f t="shared" si="27"/>
        <v>-0.23386392697942546</v>
      </c>
    </row>
    <row r="303" spans="47:53" ht="11.25" customHeight="1" x14ac:dyDescent="0.25">
      <c r="AU303" s="28" t="s">
        <v>99</v>
      </c>
      <c r="AV303" s="29">
        <f>_xll.qlInterestRateIndexFixingDate(IborIndex&amp;Tenor,AW303,Trigger)</f>
        <v>42671</v>
      </c>
      <c r="AW303" s="29">
        <f>_xll.qlCalendarAdvance(Calendar,AW302,AU303,"f",,Trigger)</f>
        <v>42675</v>
      </c>
      <c r="AX303" s="29">
        <f>_xll.qlInterestRateIndexMaturity(IborIndex&amp;Tenor,AW303,Trigger)</f>
        <v>42857</v>
      </c>
      <c r="AY303" s="66">
        <f>_xll.qlIndexFixing($Z$5,AV303,,Trigger)</f>
        <v>1.159797200000131E-3</v>
      </c>
      <c r="AZ303" s="66">
        <f>_xll.qlIndexFixing($BB$1,AW303,,Trigger)</f>
        <v>1.1760147498541137E-3</v>
      </c>
      <c r="BA303" s="195">
        <f t="shared" si="27"/>
        <v>-0.16217549853982668</v>
      </c>
    </row>
    <row r="304" spans="47:53" ht="11.25" customHeight="1" x14ac:dyDescent="0.25">
      <c r="AU304" s="28" t="s">
        <v>99</v>
      </c>
      <c r="AV304" s="29">
        <f>_xll.qlInterestRateIndexFixingDate(IborIndex&amp;Tenor,AW304,Trigger)</f>
        <v>42674</v>
      </c>
      <c r="AW304" s="29">
        <f>_xll.qlCalendarAdvance(Calendar,AW303,AU304,"f",,Trigger)</f>
        <v>42676</v>
      </c>
      <c r="AX304" s="29">
        <f>_xll.qlInterestRateIndexMaturity(IborIndex&amp;Tenor,AW304,Trigger)</f>
        <v>42857</v>
      </c>
      <c r="AY304" s="66">
        <f>_xll.qlIndexFixing($Z$5,AV304,,Trigger)</f>
        <v>1.161511226370919E-3</v>
      </c>
      <c r="AZ304" s="66">
        <f>_xll.qlIndexFixing($BB$1,AW304,,Trigger)</f>
        <v>1.1802658858944305E-3</v>
      </c>
      <c r="BA304" s="195">
        <f t="shared" si="27"/>
        <v>-0.18754659523511491</v>
      </c>
    </row>
    <row r="305" spans="47:53" ht="11.25" customHeight="1" x14ac:dyDescent="0.25">
      <c r="AU305" s="28" t="s">
        <v>99</v>
      </c>
      <c r="AV305" s="29">
        <f>_xll.qlInterestRateIndexFixingDate(IborIndex&amp;Tenor,AW305,Trigger)</f>
        <v>42675</v>
      </c>
      <c r="AW305" s="29">
        <f>_xll.qlCalendarAdvance(Calendar,AW304,AU305,"f",,Trigger)</f>
        <v>42677</v>
      </c>
      <c r="AX305" s="29">
        <f>_xll.qlInterestRateIndexMaturity(IborIndex&amp;Tenor,AW305,Trigger)</f>
        <v>42858</v>
      </c>
      <c r="AY305" s="66">
        <f>_xll.qlIndexFixing($Z$5,AV305,,Trigger)</f>
        <v>1.1657536634417352E-3</v>
      </c>
      <c r="AZ305" s="66">
        <f>_xll.qlIndexFixing($BB$1,AW305,,Trigger)</f>
        <v>1.1957807913577112E-3</v>
      </c>
      <c r="BA305" s="195">
        <f t="shared" si="27"/>
        <v>-0.30027127915975949</v>
      </c>
    </row>
    <row r="306" spans="47:53" ht="11.25" customHeight="1" x14ac:dyDescent="0.25">
      <c r="AU306" s="28" t="s">
        <v>99</v>
      </c>
      <c r="AV306" s="29">
        <f>_xll.qlInterestRateIndexFixingDate(IborIndex&amp;Tenor,AW306,Trigger)</f>
        <v>42676</v>
      </c>
      <c r="AW306" s="29">
        <f>_xll.qlCalendarAdvance(Calendar,AW305,AU306,"f",,Trigger)</f>
        <v>42678</v>
      </c>
      <c r="AX306" s="29">
        <f>_xll.qlInterestRateIndexMaturity(IborIndex&amp;Tenor,AW306,Trigger)</f>
        <v>42859</v>
      </c>
      <c r="AY306" s="66">
        <f>_xll.qlIndexFixing($Z$5,AV306,,Trigger)</f>
        <v>1.170072313097082E-3</v>
      </c>
      <c r="AZ306" s="66">
        <f>_xll.qlIndexFixing($BB$1,AW306,,Trigger)</f>
        <v>1.1973370306295932E-3</v>
      </c>
      <c r="BA306" s="195">
        <f t="shared" si="27"/>
        <v>-0.27264717532511207</v>
      </c>
    </row>
    <row r="307" spans="47:53" ht="11.25" customHeight="1" x14ac:dyDescent="0.25">
      <c r="AU307" s="28" t="s">
        <v>99</v>
      </c>
      <c r="AV307" s="29">
        <f>_xll.qlInterestRateIndexFixingDate(IborIndex&amp;Tenor,AW307,Trigger)</f>
        <v>42677</v>
      </c>
      <c r="AW307" s="29">
        <f>_xll.qlCalendarAdvance(Calendar,AW306,AU307,"f",,Trigger)</f>
        <v>42681</v>
      </c>
      <c r="AX307" s="29">
        <f>_xll.qlInterestRateIndexMaturity(IborIndex&amp;Tenor,AW307,Trigger)</f>
        <v>42863</v>
      </c>
      <c r="AY307" s="66">
        <f>_xll.qlIndexFixing($Z$5,AV307,,Trigger)</f>
        <v>1.1861513315470783E-3</v>
      </c>
      <c r="AZ307" s="66">
        <f>_xll.qlIndexFixing($BB$1,AW307,,Trigger)</f>
        <v>1.2016218429687865E-3</v>
      </c>
      <c r="BA307" s="195">
        <f t="shared" si="27"/>
        <v>-0.15470511421708219</v>
      </c>
    </row>
    <row r="308" spans="47:53" ht="11.25" customHeight="1" x14ac:dyDescent="0.25">
      <c r="AU308" s="28" t="s">
        <v>99</v>
      </c>
      <c r="AV308" s="29">
        <f>_xll.qlInterestRateIndexFixingDate(IborIndex&amp;Tenor,AW308,Trigger)</f>
        <v>42678</v>
      </c>
      <c r="AW308" s="29">
        <f>_xll.qlCalendarAdvance(Calendar,AW307,AU308,"f",,Trigger)</f>
        <v>42682</v>
      </c>
      <c r="AX308" s="29">
        <f>_xll.qlInterestRateIndexMaturity(IborIndex&amp;Tenor,AW308,Trigger)</f>
        <v>42863</v>
      </c>
      <c r="AY308" s="66">
        <f>_xll.qlIndexFixing($Z$5,AV308,,Trigger)</f>
        <v>1.1880146803526696E-3</v>
      </c>
      <c r="AZ308" s="66">
        <f>_xll.qlIndexFixing($BB$1,AW308,,Trigger)</f>
        <v>1.2059136161774297E-3</v>
      </c>
      <c r="BA308" s="195">
        <f t="shared" si="27"/>
        <v>-0.17898935824760048</v>
      </c>
    </row>
    <row r="309" spans="47:53" ht="11.25" customHeight="1" x14ac:dyDescent="0.25">
      <c r="AU309" s="28" t="s">
        <v>99</v>
      </c>
      <c r="AV309" s="29">
        <f>_xll.qlInterestRateIndexFixingDate(IborIndex&amp;Tenor,AW309,Trigger)</f>
        <v>42681</v>
      </c>
      <c r="AW309" s="29">
        <f>_xll.qlCalendarAdvance(Calendar,AW308,AU309,"f",,Trigger)</f>
        <v>42683</v>
      </c>
      <c r="AX309" s="29">
        <f>_xll.qlInterestRateIndexMaturity(IborIndex&amp;Tenor,AW309,Trigger)</f>
        <v>42864</v>
      </c>
      <c r="AY309" s="66">
        <f>_xll.qlIndexFixing($Z$5,AV309,,Trigger)</f>
        <v>1.1926432958347239E-3</v>
      </c>
      <c r="AZ309" s="66">
        <f>_xll.qlIndexFixing($BB$1,AW309,,Trigger)</f>
        <v>1.2102124254603375E-3</v>
      </c>
      <c r="BA309" s="195">
        <f t="shared" si="27"/>
        <v>-0.17569129625613678</v>
      </c>
    </row>
    <row r="310" spans="47:53" ht="11.25" customHeight="1" x14ac:dyDescent="0.25">
      <c r="AU310" s="28" t="s">
        <v>99</v>
      </c>
      <c r="AV310" s="29">
        <f>_xll.qlInterestRateIndexFixingDate(IborIndex&amp;Tenor,AW310,Trigger)</f>
        <v>42682</v>
      </c>
      <c r="AW310" s="29">
        <f>_xll.qlCalendarAdvance(Calendar,AW309,AU310,"f",,Trigger)</f>
        <v>42684</v>
      </c>
      <c r="AX310" s="29">
        <f>_xll.qlInterestRateIndexMaturity(IborIndex&amp;Tenor,AW310,Trigger)</f>
        <v>42865</v>
      </c>
      <c r="AY310" s="66">
        <f>_xll.qlIndexFixing($Z$5,AV310,,Trigger)</f>
        <v>1.1973194217004717E-3</v>
      </c>
      <c r="AZ310" s="66">
        <f>_xll.qlIndexFixing($BB$1,AW310,,Trigger)</f>
        <v>1.2259784793210938E-3</v>
      </c>
      <c r="BA310" s="195">
        <f t="shared" si="27"/>
        <v>-0.28659057620622141</v>
      </c>
    </row>
    <row r="311" spans="47:53" ht="11.25" customHeight="1" x14ac:dyDescent="0.25">
      <c r="AU311" s="28" t="s">
        <v>99</v>
      </c>
      <c r="AV311" s="29">
        <f>_xll.qlInterestRateIndexFixingDate(IborIndex&amp;Tenor,AW311,Trigger)</f>
        <v>42683</v>
      </c>
      <c r="AW311" s="29">
        <f>_xll.qlCalendarAdvance(Calendar,AW310,AU311,"f",,Trigger)</f>
        <v>42685</v>
      </c>
      <c r="AX311" s="29">
        <f>_xll.qlInterestRateIndexMaturity(IborIndex&amp;Tenor,AW311,Trigger)</f>
        <v>42866</v>
      </c>
      <c r="AY311" s="66">
        <f>_xll.qlIndexFixing($Z$5,AV311,,Trigger)</f>
        <v>1.2020381425602708E-3</v>
      </c>
      <c r="AZ311" s="66">
        <f>_xll.qlIndexFixing($BB$1,AW311,,Trigger)</f>
        <v>1.227479527460942E-3</v>
      </c>
      <c r="BA311" s="195">
        <f t="shared" si="27"/>
        <v>-0.25441384900671193</v>
      </c>
    </row>
    <row r="312" spans="47:53" ht="11.25" customHeight="1" x14ac:dyDescent="0.25">
      <c r="AU312" s="28" t="s">
        <v>99</v>
      </c>
      <c r="AV312" s="29">
        <f>_xll.qlInterestRateIndexFixingDate(IborIndex&amp;Tenor,AW312,Trigger)</f>
        <v>42684</v>
      </c>
      <c r="AW312" s="29">
        <f>_xll.qlCalendarAdvance(Calendar,AW311,AU312,"f",,Trigger)</f>
        <v>42688</v>
      </c>
      <c r="AX312" s="29">
        <f>_xll.qlInterestRateIndexMaturity(IborIndex&amp;Tenor,AW312,Trigger)</f>
        <v>42870</v>
      </c>
      <c r="AY312" s="66">
        <f>_xll.qlIndexFixing($Z$5,AV312,,Trigger)</f>
        <v>1.2192683647050573E-3</v>
      </c>
      <c r="AZ312" s="66">
        <f>_xll.qlIndexFixing($BB$1,AW312,,Trigger)</f>
        <v>1.2318146452147758E-3</v>
      </c>
      <c r="BA312" s="195">
        <f t="shared" si="27"/>
        <v>-0.12546280509718533</v>
      </c>
    </row>
    <row r="313" spans="47:53" ht="11.25" customHeight="1" x14ac:dyDescent="0.25">
      <c r="AU313" s="28" t="s">
        <v>99</v>
      </c>
      <c r="AV313" s="29">
        <f>_xll.qlInterestRateIndexFixingDate(IborIndex&amp;Tenor,AW313,Trigger)</f>
        <v>42685</v>
      </c>
      <c r="AW313" s="29">
        <f>_xll.qlCalendarAdvance(Calendar,AW312,AU313,"f",,Trigger)</f>
        <v>42689</v>
      </c>
      <c r="AX313" s="29">
        <f>_xll.qlInterestRateIndexMaturity(IborIndex&amp;Tenor,AW313,Trigger)</f>
        <v>42870</v>
      </c>
      <c r="AY313" s="66">
        <f>_xll.qlIndexFixing($Z$5,AV313,,Trigger)</f>
        <v>1.221239351047776E-3</v>
      </c>
      <c r="AZ313" s="66">
        <f>_xll.qlIndexFixing($BB$1,AW313,,Trigger)</f>
        <v>1.2361572502881035E-3</v>
      </c>
      <c r="BA313" s="195">
        <f t="shared" si="27"/>
        <v>-0.14917899240327526</v>
      </c>
    </row>
    <row r="314" spans="47:53" ht="11.25" customHeight="1" x14ac:dyDescent="0.25">
      <c r="AU314" s="28" t="s">
        <v>99</v>
      </c>
      <c r="AV314" s="29">
        <f>_xll.qlInterestRateIndexFixingDate(IborIndex&amp;Tenor,AW314,Trigger)</f>
        <v>42688</v>
      </c>
      <c r="AW314" s="29">
        <f>_xll.qlCalendarAdvance(Calendar,AW313,AU314,"f",,Trigger)</f>
        <v>42690</v>
      </c>
      <c r="AX314" s="29">
        <f>_xll.qlInterestRateIndexMaturity(IborIndex&amp;Tenor,AW314,Trigger)</f>
        <v>42871</v>
      </c>
      <c r="AY314" s="66">
        <f>_xll.qlIndexFixing($Z$5,AV314,,Trigger)</f>
        <v>1.2260959989188237E-3</v>
      </c>
      <c r="AZ314" s="66">
        <f>_xll.qlIndexFixing($BB$1,AW314,,Trigger)</f>
        <v>1.2405074178905974E-3</v>
      </c>
      <c r="BA314" s="195">
        <f t="shared" si="27"/>
        <v>-0.14411418971773704</v>
      </c>
    </row>
    <row r="315" spans="47:53" ht="11.25" customHeight="1" x14ac:dyDescent="0.25">
      <c r="AU315" s="28" t="s">
        <v>99</v>
      </c>
      <c r="AV315" s="29">
        <f>_xll.qlInterestRateIndexFixingDate(IborIndex&amp;Tenor,AW315,Trigger)</f>
        <v>42689</v>
      </c>
      <c r="AW315" s="29">
        <f>_xll.qlCalendarAdvance(Calendar,AW314,AU315,"f",,Trigger)</f>
        <v>42691</v>
      </c>
      <c r="AX315" s="29">
        <f>_xll.qlInterestRateIndexMaturity(IborIndex&amp;Tenor,AW315,Trigger)</f>
        <v>42872</v>
      </c>
      <c r="AY315" s="66">
        <f>_xll.qlIndexFixing($Z$5,AV315,,Trigger)</f>
        <v>1.2309649591611047E-3</v>
      </c>
      <c r="AZ315" s="66">
        <f>_xll.qlIndexFixing($BB$1,AW315,,Trigger)</f>
        <v>1.2563283157022971E-3</v>
      </c>
      <c r="BA315" s="195">
        <f t="shared" si="27"/>
        <v>-0.25363356541192439</v>
      </c>
    </row>
    <row r="316" spans="47:53" ht="11.25" customHeight="1" x14ac:dyDescent="0.25">
      <c r="AU316" s="28" t="s">
        <v>99</v>
      </c>
      <c r="AV316" s="29">
        <f>_xll.qlInterestRateIndexFixingDate(IborIndex&amp;Tenor,AW316,Trigger)</f>
        <v>42690</v>
      </c>
      <c r="AW316" s="29">
        <f>_xll.qlCalendarAdvance(Calendar,AW315,AU316,"f",,Trigger)</f>
        <v>42692</v>
      </c>
      <c r="AX316" s="29">
        <f>_xll.qlInterestRateIndexMaturity(IborIndex&amp;Tenor,AW316,Trigger)</f>
        <v>42873</v>
      </c>
      <c r="AY316" s="66">
        <f>_xll.qlIndexFixing($Z$5,AV316,,Trigger)</f>
        <v>1.2358410529475275E-3</v>
      </c>
      <c r="AZ316" s="66">
        <f>_xll.qlIndexFixing($BB$1,AW316,,Trigger)</f>
        <v>1.2579852178183737E-3</v>
      </c>
      <c r="BA316" s="195">
        <f t="shared" si="27"/>
        <v>-0.22144164870846125</v>
      </c>
    </row>
    <row r="317" spans="47:53" ht="11.25" customHeight="1" x14ac:dyDescent="0.25">
      <c r="AU317" s="28" t="s">
        <v>99</v>
      </c>
      <c r="AV317" s="29">
        <f>_xll.qlInterestRateIndexFixingDate(IborIndex&amp;Tenor,AW317,Trigger)</f>
        <v>42691</v>
      </c>
      <c r="AW317" s="29">
        <f>_xll.qlCalendarAdvance(Calendar,AW316,AU317,"f",,Trigger)</f>
        <v>42695</v>
      </c>
      <c r="AX317" s="29">
        <f>_xll.qlInterestRateIndexMaturity(IborIndex&amp;Tenor,AW317,Trigger)</f>
        <v>42877</v>
      </c>
      <c r="AY317" s="66">
        <f>_xll.qlIndexFixing($Z$5,AV317,,Trigger)</f>
        <v>1.2533140809947506E-3</v>
      </c>
      <c r="AZ317" s="66">
        <f>_xll.qlIndexFixing($BB$1,AW317,,Trigger)</f>
        <v>1.2623743262431472E-3</v>
      </c>
      <c r="BA317" s="195">
        <f t="shared" si="27"/>
        <v>-9.0602452483966478E-2</v>
      </c>
    </row>
    <row r="318" spans="47:53" ht="11.25" customHeight="1" x14ac:dyDescent="0.25">
      <c r="AU318" s="28" t="s">
        <v>99</v>
      </c>
      <c r="AV318" s="29">
        <f>_xll.qlInterestRateIndexFixingDate(IborIndex&amp;Tenor,AW318,Trigger)</f>
        <v>42692</v>
      </c>
      <c r="AW318" s="29">
        <f>_xll.qlCalendarAdvance(Calendar,AW317,AU318,"f",,Trigger)</f>
        <v>42696</v>
      </c>
      <c r="AX318" s="29">
        <f>_xll.qlInterestRateIndexMaturity(IborIndex&amp;Tenor,AW318,Trigger)</f>
        <v>42877</v>
      </c>
      <c r="AY318" s="66">
        <f>_xll.qlIndexFixing($Z$5,AV318,,Trigger)</f>
        <v>1.2553118696351075E-3</v>
      </c>
      <c r="AZ318" s="66">
        <f>_xll.qlIndexFixing($BB$1,AW318,,Trigger)</f>
        <v>1.2667714484727889E-3</v>
      </c>
      <c r="BA318" s="195">
        <f t="shared" si="27"/>
        <v>-0.11459578837681467</v>
      </c>
    </row>
    <row r="319" spans="47:53" ht="11.25" customHeight="1" x14ac:dyDescent="0.25">
      <c r="AU319" s="28" t="s">
        <v>99</v>
      </c>
      <c r="AV319" s="29">
        <f>_xll.qlInterestRateIndexFixingDate(IborIndex&amp;Tenor,AW319,Trigger)</f>
        <v>42695</v>
      </c>
      <c r="AW319" s="29">
        <f>_xll.qlCalendarAdvance(Calendar,AW318,AU319,"f",,Trigger)</f>
        <v>42697</v>
      </c>
      <c r="AX319" s="29">
        <f>_xll.qlInterestRateIndexMaturity(IborIndex&amp;Tenor,AW319,Trigger)</f>
        <v>42878</v>
      </c>
      <c r="AY319" s="66">
        <f>_xll.qlIndexFixing($Z$5,AV319,,Trigger)</f>
        <v>1.2601446313781626E-3</v>
      </c>
      <c r="AZ319" s="66">
        <f>_xll.qlIndexFixing($BB$1,AW319,,Trigger)</f>
        <v>1.2711766597231545E-3</v>
      </c>
      <c r="BA319" s="195">
        <f t="shared" si="27"/>
        <v>-0.11032028344991948</v>
      </c>
    </row>
    <row r="320" spans="47:53" ht="11.25" customHeight="1" x14ac:dyDescent="0.25">
      <c r="AU320" s="28" t="s">
        <v>99</v>
      </c>
      <c r="AV320" s="29">
        <f>_xll.qlInterestRateIndexFixingDate(IborIndex&amp;Tenor,AW320,Trigger)</f>
        <v>42696</v>
      </c>
      <c r="AW320" s="29">
        <f>_xll.qlCalendarAdvance(Calendar,AW319,AU320,"f",,Trigger)</f>
        <v>42698</v>
      </c>
      <c r="AX320" s="29">
        <f>_xll.qlInterestRateIndexMaturity(IborIndex&amp;Tenor,AW320,Trigger)</f>
        <v>42879</v>
      </c>
      <c r="AY320" s="66">
        <f>_xll.qlIndexFixing($Z$5,AV320,,Trigger)</f>
        <v>1.2649526632871257E-3</v>
      </c>
      <c r="AZ320" s="66">
        <f>_xll.qlIndexFixing($BB$1,AW320,,Trigger)</f>
        <v>1.2868559467666524E-3</v>
      </c>
      <c r="BA320" s="195">
        <f t="shared" si="27"/>
        <v>-0.21903283479526728</v>
      </c>
    </row>
    <row r="321" spans="47:53" ht="11.25" customHeight="1" x14ac:dyDescent="0.25">
      <c r="AU321" s="28" t="s">
        <v>99</v>
      </c>
      <c r="AV321" s="29">
        <f>_xll.qlInterestRateIndexFixingDate(IborIndex&amp;Tenor,AW321,Trigger)</f>
        <v>42697</v>
      </c>
      <c r="AW321" s="29">
        <f>_xll.qlCalendarAdvance(Calendar,AW320,AU321,"f",,Trigger)</f>
        <v>42699</v>
      </c>
      <c r="AX321" s="29">
        <f>_xll.qlInterestRateIndexMaturity(IborIndex&amp;Tenor,AW321,Trigger)</f>
        <v>42880</v>
      </c>
      <c r="AY321" s="66">
        <f>_xll.qlIndexFixing($Z$5,AV321,,Trigger)</f>
        <v>1.2697305230616844E-3</v>
      </c>
      <c r="AZ321" s="66">
        <f>_xll.qlIndexFixing($BB$1,AW321,,Trigger)</f>
        <v>1.2888798992582444E-3</v>
      </c>
      <c r="BA321" s="195">
        <f t="shared" si="27"/>
        <v>-0.19149376196560003</v>
      </c>
    </row>
    <row r="322" spans="47:53" ht="11.25" customHeight="1" x14ac:dyDescent="0.25">
      <c r="AU322" s="28" t="s">
        <v>99</v>
      </c>
      <c r="AV322" s="29">
        <f>_xll.qlInterestRateIndexFixingDate(IborIndex&amp;Tenor,AW322,Trigger)</f>
        <v>42698</v>
      </c>
      <c r="AW322" s="29">
        <f>_xll.qlCalendarAdvance(Calendar,AW321,AU322,"f",,Trigger)</f>
        <v>42702</v>
      </c>
      <c r="AX322" s="29">
        <f>_xll.qlInterestRateIndexMaturity(IborIndex&amp;Tenor,AW322,Trigger)</f>
        <v>42884</v>
      </c>
      <c r="AY322" s="66">
        <f>_xll.qlIndexFixing($Z$5,AV322,,Trigger)</f>
        <v>1.2865014962089565E-3</v>
      </c>
      <c r="AZ322" s="66">
        <f>_xll.qlIndexFixing($BB$1,AW322,,Trigger)</f>
        <v>1.2956143724050231E-3</v>
      </c>
      <c r="BA322" s="195">
        <f t="shared" si="27"/>
        <v>-9.1128761960665786E-2</v>
      </c>
    </row>
    <row r="323" spans="47:53" ht="11.25" customHeight="1" x14ac:dyDescent="0.25">
      <c r="AU323" s="28" t="s">
        <v>99</v>
      </c>
      <c r="AV323" s="29">
        <f>_xll.qlInterestRateIndexFixingDate(IborIndex&amp;Tenor,AW323,Trigger)</f>
        <v>42699</v>
      </c>
      <c r="AW323" s="29">
        <f>_xll.qlCalendarAdvance(Calendar,AW322,AU323,"f",,Trigger)</f>
        <v>42703</v>
      </c>
      <c r="AX323" s="29">
        <f>_xll.qlInterestRateIndexMaturity(IborIndex&amp;Tenor,AW323,Trigger)</f>
        <v>42884</v>
      </c>
      <c r="AY323" s="66">
        <f>_xll.qlIndexFixing($Z$5,AV323,,Trigger)</f>
        <v>1.2884300774616377E-3</v>
      </c>
      <c r="AZ323" s="66">
        <f>_xll.qlIndexFixing($BB$1,AW323,,Trigger)</f>
        <v>1.2999999999992933E-3</v>
      </c>
      <c r="BA323" s="195">
        <f t="shared" ref="BA323:BA386" si="28">(AY323-AZ323)*10000</f>
        <v>-0.11569922537655544</v>
      </c>
    </row>
    <row r="324" spans="47:53" ht="11.25" customHeight="1" x14ac:dyDescent="0.25">
      <c r="AU324" s="28" t="s">
        <v>99</v>
      </c>
      <c r="AV324" s="29">
        <f>_xll.qlInterestRateIndexFixingDate(IborIndex&amp;Tenor,AW324,Trigger)</f>
        <v>42702</v>
      </c>
      <c r="AW324" s="29">
        <f>_xll.qlCalendarAdvance(Calendar,AW323,AU324,"f",,Trigger)</f>
        <v>42704</v>
      </c>
      <c r="AX324" s="29">
        <f>_xll.qlInterestRateIndexMaturity(IborIndex&amp;Tenor,AW324,Trigger)</f>
        <v>42886</v>
      </c>
      <c r="AY324" s="66">
        <f>_xll.qlIndexFixing($Z$5,AV324,,Trigger)</f>
        <v>1.2955655628951825E-3</v>
      </c>
      <c r="AZ324" s="66">
        <f>_xll.qlIndexFixing($BB$1,AW324,,Trigger)</f>
        <v>1.3043900100312728E-3</v>
      </c>
      <c r="BA324" s="195">
        <f t="shared" si="28"/>
        <v>-8.8244471360902479E-2</v>
      </c>
    </row>
    <row r="325" spans="47:53" ht="11.25" customHeight="1" x14ac:dyDescent="0.25">
      <c r="AU325" s="28" t="s">
        <v>99</v>
      </c>
      <c r="AV325" s="29">
        <f>_xll.qlInterestRateIndexFixingDate(IborIndex&amp;Tenor,AW325,Trigger)</f>
        <v>42703</v>
      </c>
      <c r="AW325" s="29">
        <f>_xll.qlCalendarAdvance(Calendar,AW324,AU325,"f",,Trigger)</f>
        <v>42705</v>
      </c>
      <c r="AX325" s="29">
        <f>_xll.qlInterestRateIndexMaturity(IborIndex&amp;Tenor,AW325,Trigger)</f>
        <v>42887</v>
      </c>
      <c r="AY325" s="66">
        <f>_xll.qlIndexFixing($Z$5,AV325,,Trigger)</f>
        <v>1.2999999999997324E-3</v>
      </c>
      <c r="AZ325" s="66">
        <f>_xll.qlIndexFixing($BB$1,AW325,,Trigger)</f>
        <v>1.3175874181532115E-3</v>
      </c>
      <c r="BA325" s="195">
        <f t="shared" si="28"/>
        <v>-0.1758741815347919</v>
      </c>
    </row>
    <row r="326" spans="47:53" ht="11.25" customHeight="1" x14ac:dyDescent="0.25">
      <c r="AU326" s="28" t="s">
        <v>99</v>
      </c>
      <c r="AV326" s="29">
        <f>_xll.qlInterestRateIndexFixingDate(IborIndex&amp;Tenor,AW326,Trigger)</f>
        <v>42704</v>
      </c>
      <c r="AW326" s="29">
        <f>_xll.qlCalendarAdvance(Calendar,AW325,AU326,"f",,Trigger)</f>
        <v>42706</v>
      </c>
      <c r="AX326" s="29">
        <f>_xll.qlInterestRateIndexMaturity(IborIndex&amp;Tenor,AW326,Trigger)</f>
        <v>42888</v>
      </c>
      <c r="AY326" s="66">
        <f>_xll.qlIndexFixing($Z$5,AV326,,Trigger)</f>
        <v>1.3043667105309218E-3</v>
      </c>
      <c r="AZ326" s="66">
        <f>_xll.qlIndexFixing($BB$1,AW326,,Trigger)</f>
        <v>1.3219960537715391E-3</v>
      </c>
      <c r="BA326" s="195">
        <f t="shared" si="28"/>
        <v>-0.17629343240617262</v>
      </c>
    </row>
    <row r="327" spans="47:53" ht="11.25" customHeight="1" x14ac:dyDescent="0.25">
      <c r="AU327" s="28" t="s">
        <v>99</v>
      </c>
      <c r="AV327" s="29">
        <f>_xll.qlInterestRateIndexFixingDate(IborIndex&amp;Tenor,AW327,Trigger)</f>
        <v>42705</v>
      </c>
      <c r="AW327" s="29">
        <f>_xll.qlCalendarAdvance(Calendar,AW326,AU327,"f",,Trigger)</f>
        <v>42709</v>
      </c>
      <c r="AX327" s="29">
        <f>_xll.qlInterestRateIndexMaturity(IborIndex&amp;Tenor,AW327,Trigger)</f>
        <v>42891</v>
      </c>
      <c r="AY327" s="66">
        <f>_xll.qlIndexFixing($Z$5,AV327,,Trigger)</f>
        <v>1.3171070943228315E-3</v>
      </c>
      <c r="AZ327" s="66">
        <f>_xll.qlIndexFixing($BB$1,AW327,,Trigger)</f>
        <v>1.3264096259671674E-3</v>
      </c>
      <c r="BA327" s="195">
        <f t="shared" si="28"/>
        <v>-9.3025316443358541E-2</v>
      </c>
    </row>
    <row r="328" spans="47:53" ht="11.25" customHeight="1" x14ac:dyDescent="0.25">
      <c r="AU328" s="28" t="s">
        <v>99</v>
      </c>
      <c r="AV328" s="29">
        <f>_xll.qlInterestRateIndexFixingDate(IborIndex&amp;Tenor,AW328,Trigger)</f>
        <v>42706</v>
      </c>
      <c r="AW328" s="29">
        <f>_xll.qlCalendarAdvance(Calendar,AW327,AU328,"f",,Trigger)</f>
        <v>42710</v>
      </c>
      <c r="AX328" s="29">
        <f>_xll.qlInterestRateIndexMaturity(IborIndex&amp;Tenor,AW328,Trigger)</f>
        <v>42892</v>
      </c>
      <c r="AY328" s="66">
        <f>_xll.qlIndexFixing($Z$5,AV328,,Trigger)</f>
        <v>1.3212459933270154E-3</v>
      </c>
      <c r="AZ328" s="66">
        <f>_xll.qlIndexFixing($BB$1,AW328,,Trigger)</f>
        <v>1.3308282468135239E-3</v>
      </c>
      <c r="BA328" s="195">
        <f t="shared" si="28"/>
        <v>-9.5822534865084269E-2</v>
      </c>
    </row>
    <row r="329" spans="47:53" ht="11.25" customHeight="1" x14ac:dyDescent="0.25">
      <c r="AU329" s="28" t="s">
        <v>99</v>
      </c>
      <c r="AV329" s="29">
        <f>_xll.qlInterestRateIndexFixingDate(IborIndex&amp;Tenor,AW329,Trigger)</f>
        <v>42709</v>
      </c>
      <c r="AW329" s="29">
        <f>_xll.qlCalendarAdvance(Calendar,AW328,AU329,"f",,Trigger)</f>
        <v>42711</v>
      </c>
      <c r="AX329" s="29">
        <f>_xll.qlInterestRateIndexMaturity(IborIndex&amp;Tenor,AW329,Trigger)</f>
        <v>42893</v>
      </c>
      <c r="AY329" s="66">
        <f>_xll.qlIndexFixing($Z$5,AV329,,Trigger)</f>
        <v>1.3253370370071005E-3</v>
      </c>
      <c r="AZ329" s="66">
        <f>_xll.qlIndexFixing($BB$1,AW329,,Trigger)</f>
        <v>1.3352520283844754E-3</v>
      </c>
      <c r="BA329" s="195">
        <f t="shared" si="28"/>
        <v>-9.914991377374914E-2</v>
      </c>
    </row>
    <row r="330" spans="47:53" ht="11.25" customHeight="1" x14ac:dyDescent="0.25">
      <c r="AU330" s="28" t="s">
        <v>99</v>
      </c>
      <c r="AV330" s="29">
        <f>_xll.qlInterestRateIndexFixingDate(IborIndex&amp;Tenor,AW330,Trigger)</f>
        <v>42710</v>
      </c>
      <c r="AW330" s="29">
        <f>_xll.qlCalendarAdvance(Calendar,AW329,AU330,"f",,Trigger)</f>
        <v>42712</v>
      </c>
      <c r="AX330" s="29">
        <f>_xll.qlInterestRateIndexMaturity(IborIndex&amp;Tenor,AW330,Trigger)</f>
        <v>42894</v>
      </c>
      <c r="AY330" s="66">
        <f>_xll.qlIndexFixing($Z$5,AV330,,Trigger)</f>
        <v>1.3293839302241197E-3</v>
      </c>
      <c r="AZ330" s="66">
        <f>_xll.qlIndexFixing($BB$1,AW330,,Trigger)</f>
        <v>1.3485554582151891E-3</v>
      </c>
      <c r="BA330" s="195">
        <f t="shared" si="28"/>
        <v>-0.19171527991069387</v>
      </c>
    </row>
    <row r="331" spans="47:53" ht="11.25" customHeight="1" x14ac:dyDescent="0.25">
      <c r="AU331" s="28" t="s">
        <v>99</v>
      </c>
      <c r="AV331" s="29">
        <f>_xll.qlInterestRateIndexFixingDate(IborIndex&amp;Tenor,AW331,Trigger)</f>
        <v>42711</v>
      </c>
      <c r="AW331" s="29">
        <f>_xll.qlCalendarAdvance(Calendar,AW330,AU331,"f",,Trigger)</f>
        <v>42713</v>
      </c>
      <c r="AX331" s="29">
        <f>_xll.qlInterestRateIndexMaturity(IborIndex&amp;Tenor,AW331,Trigger)</f>
        <v>42895</v>
      </c>
      <c r="AY331" s="66">
        <f>_xll.qlIndexFixing($Z$5,AV331,,Trigger)</f>
        <v>1.3333904107613427E-3</v>
      </c>
      <c r="AZ331" s="66">
        <f>_xll.qlIndexFixing($BB$1,AW331,,Trigger)</f>
        <v>1.3530010034583236E-3</v>
      </c>
      <c r="BA331" s="195">
        <f t="shared" si="28"/>
        <v>-0.19610592696980889</v>
      </c>
    </row>
    <row r="332" spans="47:53" ht="11.25" customHeight="1" x14ac:dyDescent="0.25">
      <c r="AU332" s="28" t="s">
        <v>99</v>
      </c>
      <c r="AV332" s="29">
        <f>_xll.qlInterestRateIndexFixingDate(IborIndex&amp;Tenor,AW332,Trigger)</f>
        <v>42712</v>
      </c>
      <c r="AW332" s="29">
        <f>_xll.qlCalendarAdvance(Calendar,AW331,AU332,"f",,Trigger)</f>
        <v>42716</v>
      </c>
      <c r="AX332" s="29">
        <f>_xll.qlInterestRateIndexMaturity(IborIndex&amp;Tenor,AW332,Trigger)</f>
        <v>42898</v>
      </c>
      <c r="AY332" s="66">
        <f>_xll.qlIndexFixing($Z$5,AV332,,Trigger)</f>
        <v>1.3452052478818606E-3</v>
      </c>
      <c r="AZ332" s="66">
        <f>_xll.qlIndexFixing($BB$1,AW332,,Trigger)</f>
        <v>1.3574522698173469E-3</v>
      </c>
      <c r="BA332" s="195">
        <f t="shared" si="28"/>
        <v>-0.12247021935486366</v>
      </c>
    </row>
    <row r="333" spans="47:53" ht="11.25" customHeight="1" x14ac:dyDescent="0.25">
      <c r="AU333" s="28" t="s">
        <v>99</v>
      </c>
      <c r="AV333" s="29">
        <f>_xll.qlInterestRateIndexFixingDate(IborIndex&amp;Tenor,AW333,Trigger)</f>
        <v>42713</v>
      </c>
      <c r="AW333" s="29">
        <f>_xll.qlCalendarAdvance(Calendar,AW332,AU333,"f",,Trigger)</f>
        <v>42717</v>
      </c>
      <c r="AX333" s="29">
        <f>_xll.qlInterestRateIndexMaturity(IborIndex&amp;Tenor,AW333,Trigger)</f>
        <v>42899</v>
      </c>
      <c r="AY333" s="66">
        <f>_xll.qlIndexFixing($Z$5,AV333,,Trigger)</f>
        <v>1.3490881138776237E-3</v>
      </c>
      <c r="AZ333" s="66">
        <f>_xll.qlIndexFixing($BB$1,AW333,,Trigger)</f>
        <v>1.3619093693731531E-3</v>
      </c>
      <c r="BA333" s="195">
        <f t="shared" si="28"/>
        <v>-0.12821255495529346</v>
      </c>
    </row>
    <row r="334" spans="47:53" ht="11.25" customHeight="1" x14ac:dyDescent="0.25">
      <c r="AU334" s="28" t="s">
        <v>99</v>
      </c>
      <c r="AV334" s="29">
        <f>_xll.qlInterestRateIndexFixingDate(IborIndex&amp;Tenor,AW334,Trigger)</f>
        <v>42716</v>
      </c>
      <c r="AW334" s="29">
        <f>_xll.qlCalendarAdvance(Calendar,AW333,AU334,"f",,Trigger)</f>
        <v>42718</v>
      </c>
      <c r="AX334" s="29">
        <f>_xll.qlInterestRateIndexMaturity(IborIndex&amp;Tenor,AW334,Trigger)</f>
        <v>42900</v>
      </c>
      <c r="AY334" s="66">
        <f>_xll.qlIndexFixing($Z$5,AV334,,Trigger)</f>
        <v>1.3529497498723328E-3</v>
      </c>
      <c r="AZ334" s="66">
        <f>_xll.qlIndexFixing($BB$1,AW334,,Trigger)</f>
        <v>1.3663724142079533E-3</v>
      </c>
      <c r="BA334" s="195">
        <f t="shared" si="28"/>
        <v>-0.13422664335620499</v>
      </c>
    </row>
    <row r="335" spans="47:53" ht="11.25" customHeight="1" x14ac:dyDescent="0.25">
      <c r="AU335" s="28" t="s">
        <v>99</v>
      </c>
      <c r="AV335" s="29">
        <f>_xll.qlInterestRateIndexFixingDate(IborIndex&amp;Tenor,AW335,Trigger)</f>
        <v>42717</v>
      </c>
      <c r="AW335" s="29">
        <f>_xll.qlCalendarAdvance(Calendar,AW334,AU335,"f",,Trigger)</f>
        <v>42719</v>
      </c>
      <c r="AX335" s="29">
        <f>_xll.qlInterestRateIndexMaturity(IborIndex&amp;Tenor,AW335,Trigger)</f>
        <v>42901</v>
      </c>
      <c r="AY335" s="66">
        <f>_xll.qlIndexFixing($Z$5,AV335,,Trigger)</f>
        <v>1.3567940911528101E-3</v>
      </c>
      <c r="AZ335" s="66">
        <f>_xll.qlIndexFixing($BB$1,AW335,,Trigger)</f>
        <v>1.3797983412290804E-3</v>
      </c>
      <c r="BA335" s="195">
        <f t="shared" si="28"/>
        <v>-0.23004250076270319</v>
      </c>
    </row>
    <row r="336" spans="47:53" ht="11.25" customHeight="1" x14ac:dyDescent="0.25">
      <c r="AU336" s="28" t="s">
        <v>99</v>
      </c>
      <c r="AV336" s="29">
        <f>_xll.qlInterestRateIndexFixingDate(IborIndex&amp;Tenor,AW336,Trigger)</f>
        <v>42718</v>
      </c>
      <c r="AW336" s="29">
        <f>_xll.qlCalendarAdvance(Calendar,AW335,AU336,"f",,Trigger)</f>
        <v>42720</v>
      </c>
      <c r="AX336" s="29">
        <f>_xll.qlInterestRateIndexMaturity(IborIndex&amp;Tenor,AW336,Trigger)</f>
        <v>42902</v>
      </c>
      <c r="AY336" s="66">
        <f>_xll.qlIndexFixing($Z$5,AV336,,Trigger)</f>
        <v>1.3606251059250386E-3</v>
      </c>
      <c r="AZ336" s="66">
        <f>_xll.qlIndexFixing($BB$1,AW336,,Trigger)</f>
        <v>1.3842862880261311E-3</v>
      </c>
      <c r="BA336" s="195">
        <f t="shared" si="28"/>
        <v>-0.23661182101092576</v>
      </c>
    </row>
    <row r="337" spans="47:53" ht="11.25" customHeight="1" x14ac:dyDescent="0.25">
      <c r="AU337" s="28" t="s">
        <v>99</v>
      </c>
      <c r="AV337" s="29">
        <f>_xll.qlInterestRateIndexFixingDate(IborIndex&amp;Tenor,AW337,Trigger)</f>
        <v>42719</v>
      </c>
      <c r="AW337" s="29">
        <f>_xll.qlCalendarAdvance(Calendar,AW336,AU337,"f",,Trigger)</f>
        <v>42723</v>
      </c>
      <c r="AX337" s="29">
        <f>_xll.qlInterestRateIndexMaturity(IborIndex&amp;Tenor,AW337,Trigger)</f>
        <v>42905</v>
      </c>
      <c r="AY337" s="66">
        <f>_xll.qlIndexFixing($Z$5,AV337,,Trigger)</f>
        <v>1.372078366997333E-3</v>
      </c>
      <c r="AZ337" s="66">
        <f>_xll.qlIndexFixing($BB$1,AW337,,Trigger)</f>
        <v>1.3887807405299248E-3</v>
      </c>
      <c r="BA337" s="195">
        <f t="shared" si="28"/>
        <v>-0.16702373532591744</v>
      </c>
    </row>
    <row r="338" spans="47:53" ht="11.25" customHeight="1" x14ac:dyDescent="0.25">
      <c r="AU338" s="28" t="s">
        <v>99</v>
      </c>
      <c r="AV338" s="29">
        <f>_xll.qlInterestRateIndexFixingDate(IborIndex&amp;Tenor,AW338,Trigger)</f>
        <v>42720</v>
      </c>
      <c r="AW338" s="29">
        <f>_xll.qlCalendarAdvance(Calendar,AW337,AU338,"f",,Trigger)</f>
        <v>42724</v>
      </c>
      <c r="AX338" s="29">
        <f>_xll.qlInterestRateIndexMaturity(IborIndex&amp;Tenor,AW338,Trigger)</f>
        <v>42906</v>
      </c>
      <c r="AY338" s="66">
        <f>_xll.qlIndexFixing($Z$5,AV338,,Trigger)</f>
        <v>1.3758964161291322E-3</v>
      </c>
      <c r="AZ338" s="66">
        <f>_xll.qlIndexFixing($BB$1,AW338,,Trigger)</f>
        <v>1.3932818108296997E-3</v>
      </c>
      <c r="BA338" s="195">
        <f t="shared" si="28"/>
        <v>-0.17385394700567555</v>
      </c>
    </row>
    <row r="339" spans="47:53" ht="11.25" customHeight="1" x14ac:dyDescent="0.25">
      <c r="AU339" s="28" t="s">
        <v>99</v>
      </c>
      <c r="AV339" s="29">
        <f>_xll.qlInterestRateIndexFixingDate(IborIndex&amp;Tenor,AW339,Trigger)</f>
        <v>42723</v>
      </c>
      <c r="AW339" s="29">
        <f>_xll.qlCalendarAdvance(Calendar,AW338,AU339,"f",,Trigger)</f>
        <v>42725</v>
      </c>
      <c r="AX339" s="29">
        <f>_xll.qlInterestRateIndexMaturity(IborIndex&amp;Tenor,AW339,Trigger)</f>
        <v>42907</v>
      </c>
      <c r="AY339" s="66">
        <f>_xll.qlIndexFixing($Z$5,AV339,,Trigger)</f>
        <v>1.3797214735379669E-3</v>
      </c>
      <c r="AZ339" s="66">
        <f>_xll.qlIndexFixing($BB$1,AW339,,Trigger)</f>
        <v>1.3977896110142561E-3</v>
      </c>
      <c r="BA339" s="195">
        <f t="shared" si="28"/>
        <v>-0.18068137476289239</v>
      </c>
    </row>
    <row r="340" spans="47:53" ht="11.25" customHeight="1" x14ac:dyDescent="0.25">
      <c r="AU340" s="28" t="s">
        <v>99</v>
      </c>
      <c r="AV340" s="29">
        <f>_xll.qlInterestRateIndexFixingDate(IborIndex&amp;Tenor,AW340,Trigger)</f>
        <v>42724</v>
      </c>
      <c r="AW340" s="29">
        <f>_xll.qlCalendarAdvance(Calendar,AW339,AU340,"f",,Trigger)</f>
        <v>42726</v>
      </c>
      <c r="AX340" s="29">
        <f>_xll.qlInterestRateIndexMaturity(IborIndex&amp;Tenor,AW340,Trigger)</f>
        <v>42908</v>
      </c>
      <c r="AY340" s="66">
        <f>_xll.qlIndexFixing($Z$5,AV340,,Trigger)</f>
        <v>1.3835577049338122E-3</v>
      </c>
      <c r="AZ340" s="66">
        <f>_xll.qlIndexFixing($BB$1,AW340,,Trigger)</f>
        <v>1.4158903524439284E-3</v>
      </c>
      <c r="BA340" s="195">
        <f t="shared" si="28"/>
        <v>-0.32332647510116208</v>
      </c>
    </row>
    <row r="341" spans="47:53" ht="11.25" customHeight="1" x14ac:dyDescent="0.25">
      <c r="AU341" s="28" t="s">
        <v>99</v>
      </c>
      <c r="AV341" s="29">
        <f>_xll.qlInterestRateIndexFixingDate(IborIndex&amp;Tenor,AW341,Trigger)</f>
        <v>42725</v>
      </c>
      <c r="AW341" s="29">
        <f>_xll.qlCalendarAdvance(Calendar,AW340,AU341,"f",,Trigger)</f>
        <v>42727</v>
      </c>
      <c r="AX341" s="29">
        <f>_xll.qlInterestRateIndexMaturity(IborIndex&amp;Tenor,AW341,Trigger)</f>
        <v>42909</v>
      </c>
      <c r="AY341" s="66">
        <f>_xll.qlIndexFixing($Z$5,AV341,,Trigger)</f>
        <v>1.3874093089462434E-3</v>
      </c>
      <c r="AZ341" s="66">
        <f>_xll.qlIndexFixing($BB$1,AW341,,Trigger)</f>
        <v>1.4204334834423636E-3</v>
      </c>
      <c r="BA341" s="195">
        <f t="shared" si="28"/>
        <v>-0.33024174496120229</v>
      </c>
    </row>
    <row r="342" spans="47:53" ht="11.25" customHeight="1" x14ac:dyDescent="0.25">
      <c r="AU342" s="28" t="s">
        <v>99</v>
      </c>
      <c r="AV342" s="29">
        <f>_xll.qlInterestRateIndexFixingDate(IborIndex&amp;Tenor,AW342,Trigger)</f>
        <v>42726</v>
      </c>
      <c r="AW342" s="29">
        <f>_xll.qlCalendarAdvance(Calendar,AW341,AU342,"f",,Trigger)</f>
        <v>42731</v>
      </c>
      <c r="AX342" s="29">
        <f>_xll.qlInterestRateIndexMaturity(IborIndex&amp;Tenor,AW342,Trigger)</f>
        <v>42913</v>
      </c>
      <c r="AY342" s="66">
        <f>_xll.qlIndexFixing($Z$5,AV342,,Trigger)</f>
        <v>1.4030545759525647E-3</v>
      </c>
      <c r="AZ342" s="66">
        <f>_xll.qlIndexFixing($BB$1,AW342,,Trigger)</f>
        <v>1.4249840168878058E-3</v>
      </c>
      <c r="BA342" s="195">
        <f t="shared" si="28"/>
        <v>-0.21929440935241187</v>
      </c>
    </row>
    <row r="343" spans="47:53" ht="11.25" customHeight="1" x14ac:dyDescent="0.25">
      <c r="AU343" s="28" t="s">
        <v>99</v>
      </c>
      <c r="AV343" s="29">
        <f>_xll.qlInterestRateIndexFixingDate(IborIndex&amp;Tenor,AW343,Trigger)</f>
        <v>42727</v>
      </c>
      <c r="AW343" s="29">
        <f>_xll.qlCalendarAdvance(Calendar,AW342,AU343,"f",,Trigger)</f>
        <v>42732</v>
      </c>
      <c r="AX343" s="29">
        <f>_xll.qlInterestRateIndexMaturity(IborIndex&amp;Tenor,AW343,Trigger)</f>
        <v>42914</v>
      </c>
      <c r="AY343" s="66">
        <f>_xll.qlIndexFixing($Z$5,AV343,,Trigger)</f>
        <v>1.4070471747008827E-3</v>
      </c>
      <c r="AZ343" s="66">
        <f>_xll.qlIndexFixing($BB$1,AW343,,Trigger)</f>
        <v>1.4295420648782783E-3</v>
      </c>
      <c r="BA343" s="195">
        <f t="shared" si="28"/>
        <v>-0.22494890177395627</v>
      </c>
    </row>
    <row r="344" spans="47:53" ht="11.25" customHeight="1" x14ac:dyDescent="0.25">
      <c r="AU344" s="28" t="s">
        <v>99</v>
      </c>
      <c r="AV344" s="29">
        <f>_xll.qlInterestRateIndexFixingDate(IborIndex&amp;Tenor,AW344,Trigger)</f>
        <v>42731</v>
      </c>
      <c r="AW344" s="29">
        <f>_xll.qlCalendarAdvance(Calendar,AW343,AU344,"f",,Trigger)</f>
        <v>42733</v>
      </c>
      <c r="AX344" s="29">
        <f>_xll.qlInterestRateIndexMaturity(IborIndex&amp;Tenor,AW344,Trigger)</f>
        <v>42915</v>
      </c>
      <c r="AY344" s="66">
        <f>_xll.qlIndexFixing($Z$5,AV344,,Trigger)</f>
        <v>1.4110810291807789E-3</v>
      </c>
      <c r="AZ344" s="66">
        <f>_xll.qlIndexFixing($BB$1,AW344,,Trigger)</f>
        <v>1.4300000000001887E-3</v>
      </c>
      <c r="BA344" s="195">
        <f t="shared" si="28"/>
        <v>-0.18918970819409819</v>
      </c>
    </row>
    <row r="345" spans="47:53" ht="11.25" customHeight="1" x14ac:dyDescent="0.25">
      <c r="AU345" s="28" t="s">
        <v>99</v>
      </c>
      <c r="AV345" s="29">
        <f>_xll.qlInterestRateIndexFixingDate(IborIndex&amp;Tenor,AW345,Trigger)</f>
        <v>42732</v>
      </c>
      <c r="AW345" s="29">
        <f>_xll.qlCalendarAdvance(Calendar,AW344,AU345,"f",,Trigger)</f>
        <v>42734</v>
      </c>
      <c r="AX345" s="29">
        <f>_xll.qlInterestRateIndexMaturity(IborIndex&amp;Tenor,AW345,Trigger)</f>
        <v>42916</v>
      </c>
      <c r="AY345" s="66">
        <f>_xll.qlIndexFixing($Z$5,AV345,,Trigger)</f>
        <v>1.4151605684761663E-3</v>
      </c>
      <c r="AZ345" s="66">
        <f>_xll.qlIndexFixing($BB$1,AW345,,Trigger)</f>
        <v>1.4322021938894601E-3</v>
      </c>
      <c r="BA345" s="195">
        <f t="shared" si="28"/>
        <v>-0.17041625413293826</v>
      </c>
    </row>
    <row r="346" spans="47:53" ht="11.25" customHeight="1" x14ac:dyDescent="0.25">
      <c r="AU346" s="28" t="s">
        <v>99</v>
      </c>
      <c r="AV346" s="29">
        <f>_xll.qlInterestRateIndexFixingDate(IborIndex&amp;Tenor,AW346,Trigger)</f>
        <v>42733</v>
      </c>
      <c r="AW346" s="29">
        <f>_xll.qlCalendarAdvance(Calendar,AW345,AU346,"f",,Trigger)</f>
        <v>42737</v>
      </c>
      <c r="AX346" s="29">
        <f>_xll.qlInterestRateIndexMaturity(IborIndex&amp;Tenor,AW346,Trigger)</f>
        <v>42919</v>
      </c>
      <c r="AY346" s="66">
        <f>_xll.qlIndexFixing($Z$5,AV346,,Trigger)</f>
        <v>1.4277180799999783E-3</v>
      </c>
      <c r="AZ346" s="66">
        <f>_xll.qlIndexFixing($BB$1,AW346,,Trigger)</f>
        <v>1.4367253506967932E-3</v>
      </c>
      <c r="BA346" s="195">
        <f t="shared" si="28"/>
        <v>-9.0072706968149022E-2</v>
      </c>
    </row>
    <row r="347" spans="47:53" ht="11.25" customHeight="1" x14ac:dyDescent="0.25">
      <c r="AU347" s="28" t="s">
        <v>99</v>
      </c>
      <c r="AV347" s="29">
        <f>_xll.qlInterestRateIndexFixingDate(IborIndex&amp;Tenor,AW347,Trigger)</f>
        <v>42734</v>
      </c>
      <c r="AW347" s="29">
        <f>_xll.qlCalendarAdvance(Calendar,AW346,AU347,"f",,Trigger)</f>
        <v>42738</v>
      </c>
      <c r="AX347" s="29">
        <f>_xll.qlInterestRateIndexMaturity(IborIndex&amp;Tenor,AW347,Trigger)</f>
        <v>42919</v>
      </c>
      <c r="AY347" s="66">
        <f>_xll.qlIndexFixing($Z$5,AV347,,Trigger)</f>
        <v>1.4297235460199659E-3</v>
      </c>
      <c r="AZ347" s="66">
        <f>_xll.qlIndexFixing($BB$1,AW347,,Trigger)</f>
        <v>1.4412623725692446E-3</v>
      </c>
      <c r="BA347" s="195">
        <f t="shared" si="28"/>
        <v>-0.1153882654927863</v>
      </c>
    </row>
    <row r="348" spans="47:53" ht="11.25" customHeight="1" x14ac:dyDescent="0.25">
      <c r="AU348" s="28" t="s">
        <v>99</v>
      </c>
      <c r="AV348" s="29">
        <f>_xll.qlInterestRateIndexFixingDate(IborIndex&amp;Tenor,AW348,Trigger)</f>
        <v>42737</v>
      </c>
      <c r="AW348" s="29">
        <f>_xll.qlCalendarAdvance(Calendar,AW347,AU348,"f",,Trigger)</f>
        <v>42739</v>
      </c>
      <c r="AX348" s="29">
        <f>_xll.qlInterestRateIndexMaturity(IborIndex&amp;Tenor,AW348,Trigger)</f>
        <v>42920</v>
      </c>
      <c r="AY348" s="66">
        <f>_xll.qlIndexFixing($Z$5,AV348,,Trigger)</f>
        <v>1.4340401807814256E-3</v>
      </c>
      <c r="AZ348" s="66">
        <f>_xll.qlIndexFixing($BB$1,AW348,,Trigger)</f>
        <v>1.4458135323524276E-3</v>
      </c>
      <c r="BA348" s="195">
        <f t="shared" si="28"/>
        <v>-0.1177335157100199</v>
      </c>
    </row>
    <row r="349" spans="47:53" ht="11.25" customHeight="1" x14ac:dyDescent="0.25">
      <c r="AU349" s="28" t="s">
        <v>99</v>
      </c>
      <c r="AV349" s="29">
        <f>_xll.qlInterestRateIndexFixingDate(IborIndex&amp;Tenor,AW349,Trigger)</f>
        <v>42738</v>
      </c>
      <c r="AW349" s="29">
        <f>_xll.qlCalendarAdvance(Calendar,AW348,AU349,"f",,Trigger)</f>
        <v>42740</v>
      </c>
      <c r="AX349" s="29">
        <f>_xll.qlInterestRateIndexMaturity(IborIndex&amp;Tenor,AW349,Trigger)</f>
        <v>42921</v>
      </c>
      <c r="AY349" s="66">
        <f>_xll.qlIndexFixing($Z$5,AV349,,Trigger)</f>
        <v>1.4383769944264217E-3</v>
      </c>
      <c r="AZ349" s="66">
        <f>_xll.qlIndexFixing($BB$1,AW349,,Trigger)</f>
        <v>1.4623069747786723E-3</v>
      </c>
      <c r="BA349" s="195">
        <f t="shared" si="28"/>
        <v>-0.23929980352250557</v>
      </c>
    </row>
    <row r="350" spans="47:53" ht="11.25" customHeight="1" x14ac:dyDescent="0.25">
      <c r="AU350" s="28" t="s">
        <v>99</v>
      </c>
      <c r="AV350" s="29">
        <f>_xll.qlInterestRateIndexFixingDate(IborIndex&amp;Tenor,AW350,Trigger)</f>
        <v>42739</v>
      </c>
      <c r="AW350" s="29">
        <f>_xll.qlCalendarAdvance(Calendar,AW349,AU350,"f",,Trigger)</f>
        <v>42741</v>
      </c>
      <c r="AX350" s="29">
        <f>_xll.qlInterestRateIndexMaturity(IborIndex&amp;Tenor,AW350,Trigger)</f>
        <v>42922</v>
      </c>
      <c r="AY350" s="66">
        <f>_xll.qlIndexFixing($Z$5,AV350,,Trigger)</f>
        <v>1.4427337957708694E-3</v>
      </c>
      <c r="AZ350" s="66">
        <f>_xll.qlIndexFixing($BB$1,AW350,,Trigger)</f>
        <v>1.4641650075696664E-3</v>
      </c>
      <c r="BA350" s="195">
        <f t="shared" si="28"/>
        <v>-0.21431211798796956</v>
      </c>
    </row>
    <row r="351" spans="47:53" ht="11.25" customHeight="1" x14ac:dyDescent="0.25">
      <c r="AU351" s="28" t="s">
        <v>99</v>
      </c>
      <c r="AV351" s="29">
        <f>_xll.qlInterestRateIndexFixingDate(IborIndex&amp;Tenor,AW351,Trigger)</f>
        <v>42740</v>
      </c>
      <c r="AW351" s="29">
        <f>_xll.qlCalendarAdvance(Calendar,AW350,AU351,"f",,Trigger)</f>
        <v>42744</v>
      </c>
      <c r="AX351" s="29">
        <f>_xll.qlInterestRateIndexMaturity(IborIndex&amp;Tenor,AW351,Trigger)</f>
        <v>42926</v>
      </c>
      <c r="AY351" s="66">
        <f>_xll.qlIndexFixing($Z$5,AV351,,Trigger)</f>
        <v>1.4581463198367775E-3</v>
      </c>
      <c r="AZ351" s="66">
        <f>_xll.qlIndexFixing($BB$1,AW351,,Trigger)</f>
        <v>1.4687909496666715E-3</v>
      </c>
      <c r="BA351" s="195">
        <f t="shared" si="28"/>
        <v>-0.10644629829893942</v>
      </c>
    </row>
    <row r="352" spans="47:53" ht="11.25" customHeight="1" x14ac:dyDescent="0.25">
      <c r="AU352" s="28" t="s">
        <v>99</v>
      </c>
      <c r="AV352" s="29">
        <f>_xll.qlInterestRateIndexFixingDate(IborIndex&amp;Tenor,AW352,Trigger)</f>
        <v>42741</v>
      </c>
      <c r="AW352" s="29">
        <f>_xll.qlCalendarAdvance(Calendar,AW351,AU352,"f",,Trigger)</f>
        <v>42745</v>
      </c>
      <c r="AX352" s="29">
        <f>_xll.qlInterestRateIndexMaturity(IborIndex&amp;Tenor,AW352,Trigger)</f>
        <v>42926</v>
      </c>
      <c r="AY352" s="66">
        <f>_xll.qlIndexFixing($Z$5,AV352,,Trigger)</f>
        <v>1.4603569217954374E-3</v>
      </c>
      <c r="AZ352" s="66">
        <f>_xll.qlIndexFixing($BB$1,AW352,,Trigger)</f>
        <v>1.4734326667993189E-3</v>
      </c>
      <c r="BA352" s="195">
        <f t="shared" si="28"/>
        <v>-0.13075745003881481</v>
      </c>
    </row>
    <row r="353" spans="47:53" ht="11.25" customHeight="1" x14ac:dyDescent="0.25">
      <c r="AU353" s="28" t="s">
        <v>99</v>
      </c>
      <c r="AV353" s="29">
        <f>_xll.qlInterestRateIndexFixingDate(IborIndex&amp;Tenor,AW353,Trigger)</f>
        <v>42744</v>
      </c>
      <c r="AW353" s="29">
        <f>_xll.qlCalendarAdvance(Calendar,AW352,AU353,"f",,Trigger)</f>
        <v>42746</v>
      </c>
      <c r="AX353" s="29">
        <f>_xll.qlInterestRateIndexMaturity(IborIndex&amp;Tenor,AW353,Trigger)</f>
        <v>42927</v>
      </c>
      <c r="AY353" s="66">
        <f>_xll.qlIndexFixing($Z$5,AV353,,Trigger)</f>
        <v>1.4648106612146898E-3</v>
      </c>
      <c r="AZ353" s="66">
        <f>_xll.qlIndexFixing($BB$1,AW353,,Trigger)</f>
        <v>1.4780904318308875E-3</v>
      </c>
      <c r="BA353" s="195">
        <f t="shared" si="28"/>
        <v>-0.13279770616197745</v>
      </c>
    </row>
    <row r="354" spans="47:53" ht="11.25" customHeight="1" x14ac:dyDescent="0.25">
      <c r="AU354" s="28" t="s">
        <v>99</v>
      </c>
      <c r="AV354" s="29">
        <f>_xll.qlInterestRateIndexFixingDate(IborIndex&amp;Tenor,AW354,Trigger)</f>
        <v>42745</v>
      </c>
      <c r="AW354" s="29">
        <f>_xll.qlCalendarAdvance(Calendar,AW353,AU354,"f",,Trigger)</f>
        <v>42747</v>
      </c>
      <c r="AX354" s="29">
        <f>_xll.qlInterestRateIndexMaturity(IborIndex&amp;Tenor,AW354,Trigger)</f>
        <v>42928</v>
      </c>
      <c r="AY354" s="66">
        <f>_xll.qlIndexFixing($Z$5,AV354,,Trigger)</f>
        <v>1.4692831616337676E-3</v>
      </c>
      <c r="AZ354" s="66">
        <f>_xll.qlIndexFixing($BB$1,AW354,,Trigger)</f>
        <v>1.4950971926752045E-3</v>
      </c>
      <c r="BA354" s="195">
        <f t="shared" si="28"/>
        <v>-0.25814031041436869</v>
      </c>
    </row>
    <row r="355" spans="47:53" ht="11.25" customHeight="1" x14ac:dyDescent="0.25">
      <c r="AU355" s="28" t="s">
        <v>99</v>
      </c>
      <c r="AV355" s="29">
        <f>_xll.qlInterestRateIndexFixingDate(IborIndex&amp;Tenor,AW355,Trigger)</f>
        <v>42746</v>
      </c>
      <c r="AW355" s="29">
        <f>_xll.qlCalendarAdvance(Calendar,AW354,AU355,"f",,Trigger)</f>
        <v>42748</v>
      </c>
      <c r="AX355" s="29">
        <f>_xll.qlInterestRateIndexMaturity(IborIndex&amp;Tenor,AW355,Trigger)</f>
        <v>42929</v>
      </c>
      <c r="AY355" s="66">
        <f>_xll.qlIndexFixing($Z$5,AV355,,Trigger)</f>
        <v>1.4737742053377641E-3</v>
      </c>
      <c r="AZ355" s="66">
        <f>_xll.qlIndexFixing($BB$1,AW355,,Trigger)</f>
        <v>1.4968874283457702E-3</v>
      </c>
      <c r="BA355" s="195">
        <f t="shared" si="28"/>
        <v>-0.23113223008006112</v>
      </c>
    </row>
    <row r="356" spans="47:53" ht="11.25" customHeight="1" x14ac:dyDescent="0.25">
      <c r="AU356" s="28" t="s">
        <v>99</v>
      </c>
      <c r="AV356" s="29">
        <f>_xll.qlInterestRateIndexFixingDate(IborIndex&amp;Tenor,AW356,Trigger)</f>
        <v>42747</v>
      </c>
      <c r="AW356" s="29">
        <f>_xll.qlCalendarAdvance(Calendar,AW355,AU356,"f",,Trigger)</f>
        <v>42751</v>
      </c>
      <c r="AX356" s="29">
        <f>_xll.qlInterestRateIndexMaturity(IborIndex&amp;Tenor,AW356,Trigger)</f>
        <v>42933</v>
      </c>
      <c r="AY356" s="66">
        <f>_xll.qlIndexFixing($Z$5,AV356,,Trigger)</f>
        <v>1.4895417062421223E-3</v>
      </c>
      <c r="AZ356" s="66">
        <f>_xll.qlIndexFixing($BB$1,AW356,,Trigger)</f>
        <v>1.5016295259443462E-3</v>
      </c>
      <c r="BA356" s="195">
        <f t="shared" si="28"/>
        <v>-0.12087819702223884</v>
      </c>
    </row>
    <row r="357" spans="47:53" ht="11.25" customHeight="1" x14ac:dyDescent="0.25">
      <c r="AU357" s="28" t="s">
        <v>99</v>
      </c>
      <c r="AV357" s="29">
        <f>_xll.qlInterestRateIndexFixingDate(IborIndex&amp;Tenor,AW357,Trigger)</f>
        <v>42748</v>
      </c>
      <c r="AW357" s="29">
        <f>_xll.qlCalendarAdvance(Calendar,AW356,AU357,"f",,Trigger)</f>
        <v>42752</v>
      </c>
      <c r="AX357" s="29">
        <f>_xll.qlInterestRateIndexMaturity(IborIndex&amp;Tenor,AW357,Trigger)</f>
        <v>42933</v>
      </c>
      <c r="AY357" s="66">
        <f>_xll.qlIndexFixing($Z$5,AV357,,Trigger)</f>
        <v>1.4919193260316997E-3</v>
      </c>
      <c r="AZ357" s="66">
        <f>_xll.qlIndexFixing($BB$1,AW357,,Trigger)</f>
        <v>1.5063893086908536E-3</v>
      </c>
      <c r="BA357" s="195">
        <f t="shared" si="28"/>
        <v>-0.14469982659153943</v>
      </c>
    </row>
    <row r="358" spans="47:53" ht="11.25" customHeight="1" x14ac:dyDescent="0.25">
      <c r="AU358" s="28" t="s">
        <v>99</v>
      </c>
      <c r="AV358" s="29">
        <f>_xll.qlInterestRateIndexFixingDate(IborIndex&amp;Tenor,AW358,Trigger)</f>
        <v>42751</v>
      </c>
      <c r="AW358" s="29">
        <f>_xll.qlCalendarAdvance(Calendar,AW357,AU358,"f",,Trigger)</f>
        <v>42753</v>
      </c>
      <c r="AX358" s="29">
        <f>_xll.qlInterestRateIndexMaturity(IborIndex&amp;Tenor,AW358,Trigger)</f>
        <v>42934</v>
      </c>
      <c r="AY358" s="66">
        <f>_xll.qlIndexFixing($Z$5,AV358,,Trigger)</f>
        <v>1.4964996877649122E-3</v>
      </c>
      <c r="AZ358" s="66">
        <f>_xll.qlIndexFixing($BB$1,AW358,,Trigger)</f>
        <v>1.5111670494710953E-3</v>
      </c>
      <c r="BA358" s="195">
        <f t="shared" si="28"/>
        <v>-0.14667361706183127</v>
      </c>
    </row>
    <row r="359" spans="47:53" ht="11.25" customHeight="1" x14ac:dyDescent="0.25">
      <c r="AU359" s="28" t="s">
        <v>99</v>
      </c>
      <c r="AV359" s="29">
        <f>_xll.qlInterestRateIndexFixingDate(IborIndex&amp;Tenor,AW359,Trigger)</f>
        <v>42752</v>
      </c>
      <c r="AW359" s="29">
        <f>_xll.qlCalendarAdvance(Calendar,AW358,AU359,"f",,Trigger)</f>
        <v>42754</v>
      </c>
      <c r="AX359" s="29">
        <f>_xll.qlInterestRateIndexMaturity(IborIndex&amp;Tenor,AW359,Trigger)</f>
        <v>42935</v>
      </c>
      <c r="AY359" s="66">
        <f>_xll.qlIndexFixing($Z$5,AV359,,Trigger)</f>
        <v>1.5010972068918622E-3</v>
      </c>
      <c r="AZ359" s="66">
        <f>_xll.qlIndexFixing($BB$1,AW359,,Trigger)</f>
        <v>1.528463721016378E-3</v>
      </c>
      <c r="BA359" s="195">
        <f t="shared" si="28"/>
        <v>-0.27366514124515767</v>
      </c>
    </row>
    <row r="360" spans="47:53" ht="11.25" customHeight="1" x14ac:dyDescent="0.25">
      <c r="AU360" s="28" t="s">
        <v>99</v>
      </c>
      <c r="AV360" s="29">
        <f>_xll.qlInterestRateIndexFixingDate(IborIndex&amp;Tenor,AW360,Trigger)</f>
        <v>42753</v>
      </c>
      <c r="AW360" s="29">
        <f>_xll.qlCalendarAdvance(Calendar,AW359,AU360,"f",,Trigger)</f>
        <v>42755</v>
      </c>
      <c r="AX360" s="29">
        <f>_xll.qlInterestRateIndexMaturity(IborIndex&amp;Tenor,AW360,Trigger)</f>
        <v>42936</v>
      </c>
      <c r="AY360" s="66">
        <f>_xll.qlIndexFixing($Z$5,AV360,,Trigger)</f>
        <v>1.5057116391628469E-3</v>
      </c>
      <c r="AZ360" s="66">
        <f>_xll.qlIndexFixing($BB$1,AW360,,Trigger)</f>
        <v>1.5304630507395182E-3</v>
      </c>
      <c r="BA360" s="195">
        <f t="shared" si="28"/>
        <v>-0.24751411576671339</v>
      </c>
    </row>
    <row r="361" spans="47:53" ht="11.25" customHeight="1" x14ac:dyDescent="0.25">
      <c r="AU361" s="28" t="s">
        <v>99</v>
      </c>
      <c r="AV361" s="29">
        <f>_xll.qlInterestRateIndexFixingDate(IborIndex&amp;Tenor,AW361,Trigger)</f>
        <v>42754</v>
      </c>
      <c r="AW361" s="29">
        <f>_xll.qlCalendarAdvance(Calendar,AW360,AU361,"f",,Trigger)</f>
        <v>42758</v>
      </c>
      <c r="AX361" s="29">
        <f>_xll.qlInterestRateIndexMaturity(IborIndex&amp;Tenor,AW361,Trigger)</f>
        <v>42940</v>
      </c>
      <c r="AY361" s="66">
        <f>_xll.qlIndexFixing($Z$5,AV361,,Trigger)</f>
        <v>1.521830048834702E-3</v>
      </c>
      <c r="AZ361" s="66">
        <f>_xll.qlIndexFixing($BB$1,AW361,,Trigger)</f>
        <v>1.5353346750757169E-3</v>
      </c>
      <c r="BA361" s="195">
        <f t="shared" si="28"/>
        <v>-0.13504626241014894</v>
      </c>
    </row>
    <row r="362" spans="47:53" ht="11.25" customHeight="1" x14ac:dyDescent="0.25">
      <c r="AU362" s="28" t="s">
        <v>99</v>
      </c>
      <c r="AV362" s="29">
        <f>_xll.qlInterestRateIndexFixingDate(IborIndex&amp;Tenor,AW362,Trigger)</f>
        <v>42755</v>
      </c>
      <c r="AW362" s="29">
        <f>_xll.qlCalendarAdvance(Calendar,AW361,AU362,"f",,Trigger)</f>
        <v>42759</v>
      </c>
      <c r="AX362" s="29">
        <f>_xll.qlInterestRateIndexMaturity(IborIndex&amp;Tenor,AW362,Trigger)</f>
        <v>42940</v>
      </c>
      <c r="AY362" s="66">
        <f>_xll.qlIndexFixing($Z$5,AV362,,Trigger)</f>
        <v>1.5243334820274719E-3</v>
      </c>
      <c r="AZ362" s="66">
        <f>_xll.qlIndexFixing($BB$1,AW362,,Trigger)</f>
        <v>1.5402258948227345E-3</v>
      </c>
      <c r="BA362" s="195">
        <f t="shared" si="28"/>
        <v>-0.15892412795262589</v>
      </c>
    </row>
    <row r="363" spans="47:53" ht="11.25" customHeight="1" x14ac:dyDescent="0.25">
      <c r="AU363" s="28" t="s">
        <v>99</v>
      </c>
      <c r="AV363" s="29">
        <f>_xll.qlInterestRateIndexFixingDate(IborIndex&amp;Tenor,AW363,Trigger)</f>
        <v>42758</v>
      </c>
      <c r="AW363" s="29">
        <f>_xll.qlCalendarAdvance(Calendar,AW362,AU363,"f",,Trigger)</f>
        <v>42760</v>
      </c>
      <c r="AX363" s="29">
        <f>_xll.qlInterestRateIndexMaturity(IborIndex&amp;Tenor,AW363,Trigger)</f>
        <v>42941</v>
      </c>
      <c r="AY363" s="66">
        <f>_xll.qlIndexFixing($Z$5,AV363,,Trigger)</f>
        <v>1.5290286836035128E-3</v>
      </c>
      <c r="AZ363" s="66">
        <f>_xll.qlIndexFixing($BB$1,AW363,,Trigger)</f>
        <v>1.5451369828888965E-3</v>
      </c>
      <c r="BA363" s="195">
        <f t="shared" si="28"/>
        <v>-0.16108299285383723</v>
      </c>
    </row>
    <row r="364" spans="47:53" ht="11.25" customHeight="1" x14ac:dyDescent="0.25">
      <c r="AU364" s="28" t="s">
        <v>99</v>
      </c>
      <c r="AV364" s="29">
        <f>_xll.qlInterestRateIndexFixingDate(IborIndex&amp;Tenor,AW364,Trigger)</f>
        <v>42759</v>
      </c>
      <c r="AW364" s="29">
        <f>_xll.qlCalendarAdvance(Calendar,AW363,AU364,"f",,Trigger)</f>
        <v>42761</v>
      </c>
      <c r="AX364" s="29">
        <f>_xll.qlInterestRateIndexMaturity(IborIndex&amp;Tenor,AW364,Trigger)</f>
        <v>42942</v>
      </c>
      <c r="AY364" s="66">
        <f>_xll.qlIndexFixing($Z$5,AV364,,Trigger)</f>
        <v>1.5337392532205371E-3</v>
      </c>
      <c r="AZ364" s="66">
        <f>_xll.qlIndexFixing($BB$1,AW364,,Trigger)</f>
        <v>1.5624996338521983E-3</v>
      </c>
      <c r="BA364" s="195">
        <f t="shared" si="28"/>
        <v>-0.28760380631661242</v>
      </c>
    </row>
    <row r="365" spans="47:53" ht="11.25" customHeight="1" x14ac:dyDescent="0.25">
      <c r="AU365" s="28" t="s">
        <v>99</v>
      </c>
      <c r="AV365" s="29">
        <f>_xll.qlInterestRateIndexFixingDate(IborIndex&amp;Tenor,AW365,Trigger)</f>
        <v>42760</v>
      </c>
      <c r="AW365" s="29">
        <f>_xll.qlCalendarAdvance(Calendar,AW364,AU365,"f",,Trigger)</f>
        <v>42762</v>
      </c>
      <c r="AX365" s="29">
        <f>_xll.qlInterestRateIndexMaturity(IborIndex&amp;Tenor,AW365,Trigger)</f>
        <v>42943</v>
      </c>
      <c r="AY365" s="66">
        <f>_xll.qlIndexFixing($Z$5,AV365,,Trigger)</f>
        <v>1.5384649200927204E-3</v>
      </c>
      <c r="AZ365" s="66">
        <f>_xll.qlIndexFixing($BB$1,AW365,,Trigger)</f>
        <v>1.5649854766091079E-3</v>
      </c>
      <c r="BA365" s="195">
        <f t="shared" si="28"/>
        <v>-0.26520556516387589</v>
      </c>
    </row>
    <row r="366" spans="47:53" ht="11.25" customHeight="1" x14ac:dyDescent="0.25">
      <c r="AU366" s="28" t="s">
        <v>99</v>
      </c>
      <c r="AV366" s="29">
        <f>_xll.qlInterestRateIndexFixingDate(IborIndex&amp;Tenor,AW366,Trigger)</f>
        <v>42761</v>
      </c>
      <c r="AW366" s="29">
        <f>_xll.qlCalendarAdvance(Calendar,AW365,AU366,"f",,Trigger)</f>
        <v>42765</v>
      </c>
      <c r="AX366" s="29">
        <f>_xll.qlInterestRateIndexMaturity(IborIndex&amp;Tenor,AW366,Trigger)</f>
        <v>42947</v>
      </c>
      <c r="AY366" s="66">
        <f>_xll.qlIndexFixing($Z$5,AV366,,Trigger)</f>
        <v>1.5549281061410214E-3</v>
      </c>
      <c r="AZ366" s="66">
        <f>_xll.qlIndexFixing($BB$1,AW366,,Trigger)</f>
        <v>1.5699999999987807E-3</v>
      </c>
      <c r="BA366" s="195">
        <f t="shared" si="28"/>
        <v>-0.15071893857759258</v>
      </c>
    </row>
    <row r="367" spans="47:53" ht="11.25" customHeight="1" x14ac:dyDescent="0.25">
      <c r="AU367" s="28" t="s">
        <v>99</v>
      </c>
      <c r="AV367" s="29">
        <f>_xll.qlInterestRateIndexFixingDate(IborIndex&amp;Tenor,AW367,Trigger)</f>
        <v>42762</v>
      </c>
      <c r="AW367" s="29">
        <f>_xll.qlCalendarAdvance(Calendar,AW366,AU367,"f",,Trigger)</f>
        <v>42766</v>
      </c>
      <c r="AX367" s="29">
        <f>_xll.qlInterestRateIndexMaturity(IborIndex&amp;Tenor,AW367,Trigger)</f>
        <v>42947</v>
      </c>
      <c r="AY367" s="66">
        <f>_xll.qlIndexFixing($Z$5,AV367,,Trigger)</f>
        <v>1.5575130117209234E-3</v>
      </c>
      <c r="AZ367" s="66">
        <f>_xll.qlIndexFixing($BB$1,AW367,,Trigger)</f>
        <v>1.575035369767662E-3</v>
      </c>
      <c r="BA367" s="195">
        <f t="shared" si="28"/>
        <v>-0.17522358046738593</v>
      </c>
    </row>
    <row r="368" spans="47:53" ht="11.25" customHeight="1" x14ac:dyDescent="0.25">
      <c r="AU368" s="28" t="s">
        <v>99</v>
      </c>
      <c r="AV368" s="29">
        <f>_xll.qlInterestRateIndexFixingDate(IborIndex&amp;Tenor,AW368,Trigger)</f>
        <v>42765</v>
      </c>
      <c r="AW368" s="29">
        <f>_xll.qlCalendarAdvance(Calendar,AW367,AU368,"f",,Trigger)</f>
        <v>42767</v>
      </c>
      <c r="AX368" s="29">
        <f>_xll.qlInterestRateIndexMaturity(IborIndex&amp;Tenor,AW368,Trigger)</f>
        <v>42948</v>
      </c>
      <c r="AY368" s="66">
        <f>_xll.qlIndexFixing($Z$5,AV368,,Trigger)</f>
        <v>1.5623099703845824E-3</v>
      </c>
      <c r="AZ368" s="66">
        <f>_xll.qlIndexFixing($BB$1,AW368,,Trigger)</f>
        <v>1.5800885615562046E-3</v>
      </c>
      <c r="BA368" s="195">
        <f t="shared" si="28"/>
        <v>-0.17778591171622266</v>
      </c>
    </row>
    <row r="369" spans="47:53" ht="11.25" customHeight="1" x14ac:dyDescent="0.25">
      <c r="AU369" s="28" t="s">
        <v>99</v>
      </c>
      <c r="AV369" s="29">
        <f>_xll.qlInterestRateIndexFixingDate(IborIndex&amp;Tenor,AW369,Trigger)</f>
        <v>42766</v>
      </c>
      <c r="AW369" s="29">
        <f>_xll.qlCalendarAdvance(Calendar,AW368,AU369,"f",,Trigger)</f>
        <v>42768</v>
      </c>
      <c r="AX369" s="29">
        <f>_xll.qlInterestRateIndexMaturity(IborIndex&amp;Tenor,AW369,Trigger)</f>
        <v>42949</v>
      </c>
      <c r="AY369" s="66">
        <f>_xll.qlIndexFixing($Z$5,AV369,,Trigger)</f>
        <v>1.5671058138894472E-3</v>
      </c>
      <c r="AZ369" s="66">
        <f>_xll.qlIndexFixing($BB$1,AW369,,Trigger)</f>
        <v>1.5973401500007861E-3</v>
      </c>
      <c r="BA369" s="195">
        <f t="shared" si="28"/>
        <v>-0.30234336111338922</v>
      </c>
    </row>
    <row r="370" spans="47:53" ht="11.25" customHeight="1" x14ac:dyDescent="0.25">
      <c r="AU370" s="28" t="s">
        <v>99</v>
      </c>
      <c r="AV370" s="29">
        <f>_xll.qlInterestRateIndexFixingDate(IborIndex&amp;Tenor,AW370,Trigger)</f>
        <v>42767</v>
      </c>
      <c r="AW370" s="29">
        <f>_xll.qlCalendarAdvance(Calendar,AW369,AU370,"f",,Trigger)</f>
        <v>42769</v>
      </c>
      <c r="AX370" s="29">
        <f>_xll.qlInterestRateIndexMaturity(IborIndex&amp;Tenor,AW370,Trigger)</f>
        <v>42950</v>
      </c>
      <c r="AY370" s="66">
        <f>_xll.qlIndexFixing($Z$5,AV370,,Trigger)</f>
        <v>1.5718878720272101E-3</v>
      </c>
      <c r="AZ370" s="66">
        <f>_xll.qlIndexFixing($BB$1,AW370,,Trigger)</f>
        <v>1.6004058713991345E-3</v>
      </c>
      <c r="BA370" s="195">
        <f t="shared" si="28"/>
        <v>-0.28517999371924446</v>
      </c>
    </row>
    <row r="371" spans="47:53" ht="11.25" customHeight="1" x14ac:dyDescent="0.25">
      <c r="AU371" s="28" t="s">
        <v>99</v>
      </c>
      <c r="AV371" s="29">
        <f>_xll.qlInterestRateIndexFixingDate(IborIndex&amp;Tenor,AW371,Trigger)</f>
        <v>42768</v>
      </c>
      <c r="AW371" s="29">
        <f>_xll.qlCalendarAdvance(Calendar,AW370,AU371,"f",,Trigger)</f>
        <v>42772</v>
      </c>
      <c r="AX371" s="29">
        <f>_xll.qlInterestRateIndexMaturity(IborIndex&amp;Tenor,AW371,Trigger)</f>
        <v>42954</v>
      </c>
      <c r="AY371" s="66">
        <f>_xll.qlIndexFixing($Z$5,AV371,,Trigger)</f>
        <v>1.5881487414544264E-3</v>
      </c>
      <c r="AZ371" s="66">
        <f>_xll.qlIndexFixing($BB$1,AW371,,Trigger)</f>
        <v>1.6054929148265171E-3</v>
      </c>
      <c r="BA371" s="195">
        <f t="shared" si="28"/>
        <v>-0.17344173372090638</v>
      </c>
    </row>
    <row r="372" spans="47:53" ht="11.25" customHeight="1" x14ac:dyDescent="0.25">
      <c r="AU372" s="28" t="s">
        <v>99</v>
      </c>
      <c r="AV372" s="29">
        <f>_xll.qlInterestRateIndexFixingDate(IborIndex&amp;Tenor,AW372,Trigger)</f>
        <v>42769</v>
      </c>
      <c r="AW372" s="29">
        <f>_xll.qlCalendarAdvance(Calendar,AW371,AU372,"f",,Trigger)</f>
        <v>42773</v>
      </c>
      <c r="AX372" s="29">
        <f>_xll.qlInterestRateIndexMaturity(IborIndex&amp;Tenor,AW372,Trigger)</f>
        <v>42954</v>
      </c>
      <c r="AY372" s="66">
        <f>_xll.qlIndexFixing($Z$5,AV372,,Trigger)</f>
        <v>1.5909366868029219E-3</v>
      </c>
      <c r="AZ372" s="66">
        <f>_xll.qlIndexFixing($BB$1,AW372,,Trigger)</f>
        <v>1.6105756766269131E-3</v>
      </c>
      <c r="BA372" s="195">
        <f t="shared" si="28"/>
        <v>-0.19638989823991207</v>
      </c>
    </row>
    <row r="373" spans="47:53" ht="11.25" customHeight="1" x14ac:dyDescent="0.25">
      <c r="AU373" s="28" t="s">
        <v>99</v>
      </c>
      <c r="AV373" s="29">
        <f>_xll.qlInterestRateIndexFixingDate(IborIndex&amp;Tenor,AW373,Trigger)</f>
        <v>42772</v>
      </c>
      <c r="AW373" s="29">
        <f>_xll.qlCalendarAdvance(Calendar,AW372,AU373,"f",,Trigger)</f>
        <v>42774</v>
      </c>
      <c r="AX373" s="29">
        <f>_xll.qlInterestRateIndexMaturity(IborIndex&amp;Tenor,AW373,Trigger)</f>
        <v>42955</v>
      </c>
      <c r="AY373" s="66">
        <f>_xll.qlIndexFixing($Z$5,AV373,,Trigger)</f>
        <v>1.5956937457741909E-3</v>
      </c>
      <c r="AZ373" s="66">
        <f>_xll.qlIndexFixing($BB$1,AW373,,Trigger)</f>
        <v>1.6156504727271653E-3</v>
      </c>
      <c r="BA373" s="195">
        <f t="shared" si="28"/>
        <v>-0.19956726952974391</v>
      </c>
    </row>
    <row r="374" spans="47:53" ht="11.25" customHeight="1" x14ac:dyDescent="0.25">
      <c r="AU374" s="28" t="s">
        <v>99</v>
      </c>
      <c r="AV374" s="29">
        <f>_xll.qlInterestRateIndexFixingDate(IborIndex&amp;Tenor,AW374,Trigger)</f>
        <v>42773</v>
      </c>
      <c r="AW374" s="29">
        <f>_xll.qlCalendarAdvance(Calendar,AW373,AU374,"f",,Trigger)</f>
        <v>42775</v>
      </c>
      <c r="AX374" s="29">
        <f>_xll.qlInterestRateIndexMaturity(IborIndex&amp;Tenor,AW374,Trigger)</f>
        <v>42956</v>
      </c>
      <c r="AY374" s="66">
        <f>_xll.qlIndexFixing($Z$5,AV374,,Trigger)</f>
        <v>1.6004546710441225E-3</v>
      </c>
      <c r="AZ374" s="66">
        <f>_xll.qlIndexFixing($BB$1,AW374,,Trigger)</f>
        <v>1.6324583257093335E-3</v>
      </c>
      <c r="BA374" s="195">
        <f t="shared" si="28"/>
        <v>-0.32003654665210995</v>
      </c>
    </row>
    <row r="375" spans="47:53" ht="11.25" customHeight="1" x14ac:dyDescent="0.25">
      <c r="AU375" s="28" t="s">
        <v>99</v>
      </c>
      <c r="AV375" s="29">
        <f>_xll.qlInterestRateIndexFixingDate(IborIndex&amp;Tenor,AW375,Trigger)</f>
        <v>42774</v>
      </c>
      <c r="AW375" s="29">
        <f>_xll.qlCalendarAdvance(Calendar,AW374,AU375,"f",,Trigger)</f>
        <v>42776</v>
      </c>
      <c r="AX375" s="29">
        <f>_xll.qlInterestRateIndexMaturity(IborIndex&amp;Tenor,AW375,Trigger)</f>
        <v>42957</v>
      </c>
      <c r="AY375" s="66">
        <f>_xll.qlIndexFixing($Z$5,AV375,,Trigger)</f>
        <v>1.6052224448570023E-3</v>
      </c>
      <c r="AZ375" s="66">
        <f>_xll.qlIndexFixing($BB$1,AW375,,Trigger)</f>
        <v>1.6357963173713708E-3</v>
      </c>
      <c r="BA375" s="195">
        <f t="shared" si="28"/>
        <v>-0.30573872514368583</v>
      </c>
    </row>
    <row r="376" spans="47:53" ht="11.25" customHeight="1" x14ac:dyDescent="0.25">
      <c r="AU376" s="28" t="s">
        <v>99</v>
      </c>
      <c r="AV376" s="29">
        <f>_xll.qlInterestRateIndexFixingDate(IborIndex&amp;Tenor,AW376,Trigger)</f>
        <v>42775</v>
      </c>
      <c r="AW376" s="29">
        <f>_xll.qlCalendarAdvance(Calendar,AW375,AU376,"f",,Trigger)</f>
        <v>42779</v>
      </c>
      <c r="AX376" s="29">
        <f>_xll.qlInterestRateIndexMaturity(IborIndex&amp;Tenor,AW376,Trigger)</f>
        <v>42961</v>
      </c>
      <c r="AY376" s="66">
        <f>_xll.qlIndexFixing($Z$5,AV376,,Trigger)</f>
        <v>1.6215064091251608E-3</v>
      </c>
      <c r="AZ376" s="66">
        <f>_xll.qlIndexFixing($BB$1,AW376,,Trigger)</f>
        <v>1.6407760225791148E-3</v>
      </c>
      <c r="BA376" s="195">
        <f t="shared" si="28"/>
        <v>-0.1926961345395401</v>
      </c>
    </row>
    <row r="377" spans="47:53" ht="11.25" customHeight="1" x14ac:dyDescent="0.25">
      <c r="AU377" s="28" t="s">
        <v>99</v>
      </c>
      <c r="AV377" s="29">
        <f>_xll.qlInterestRateIndexFixingDate(IborIndex&amp;Tenor,AW377,Trigger)</f>
        <v>42776</v>
      </c>
      <c r="AW377" s="29">
        <f>_xll.qlCalendarAdvance(Calendar,AW376,AU377,"f",,Trigger)</f>
        <v>42780</v>
      </c>
      <c r="AX377" s="29">
        <f>_xll.qlInterestRateIndexMaturity(IborIndex&amp;Tenor,AW377,Trigger)</f>
        <v>42961</v>
      </c>
      <c r="AY377" s="66">
        <f>_xll.qlIndexFixing($Z$5,AV377,,Trigger)</f>
        <v>1.6244220734334988E-3</v>
      </c>
      <c r="AZ377" s="66">
        <f>_xll.qlIndexFixing($BB$1,AW377,,Trigger)</f>
        <v>1.6457256568727023E-3</v>
      </c>
      <c r="BA377" s="195">
        <f t="shared" si="28"/>
        <v>-0.21303583439203494</v>
      </c>
    </row>
    <row r="378" spans="47:53" ht="11.25" customHeight="1" x14ac:dyDescent="0.25">
      <c r="AU378" s="28" t="s">
        <v>99</v>
      </c>
      <c r="AV378" s="29">
        <f>_xll.qlInterestRateIndexFixingDate(IborIndex&amp;Tenor,AW378,Trigger)</f>
        <v>42779</v>
      </c>
      <c r="AW378" s="29">
        <f>_xll.qlCalendarAdvance(Calendar,AW377,AU378,"f",,Trigger)</f>
        <v>42781</v>
      </c>
      <c r="AX378" s="29">
        <f>_xll.qlInterestRateIndexMaturity(IborIndex&amp;Tenor,AW378,Trigger)</f>
        <v>42962</v>
      </c>
      <c r="AY378" s="66">
        <f>_xll.qlIndexFixing($Z$5,AV378,,Trigger)</f>
        <v>1.6292692266426942E-3</v>
      </c>
      <c r="AZ378" s="66">
        <f>_xll.qlIndexFixing($BB$1,AW378,,Trigger)</f>
        <v>1.6506415359223859E-3</v>
      </c>
      <c r="BA378" s="195">
        <f t="shared" si="28"/>
        <v>-0.2137230927969167</v>
      </c>
    </row>
    <row r="379" spans="47:53" ht="11.25" customHeight="1" x14ac:dyDescent="0.25">
      <c r="AU379" s="28" t="s">
        <v>99</v>
      </c>
      <c r="AV379" s="29">
        <f>_xll.qlInterestRateIndexFixingDate(IborIndex&amp;Tenor,AW379,Trigger)</f>
        <v>42780</v>
      </c>
      <c r="AW379" s="29">
        <f>_xll.qlCalendarAdvance(Calendar,AW378,AU379,"f",,Trigger)</f>
        <v>42782</v>
      </c>
      <c r="AX379" s="29">
        <f>_xll.qlInterestRateIndexMaturity(IborIndex&amp;Tenor,AW379,Trigger)</f>
        <v>42963</v>
      </c>
      <c r="AY379" s="66">
        <f>_xll.qlIndexFixing($Z$5,AV379,,Trigger)</f>
        <v>1.6341413636764017E-3</v>
      </c>
      <c r="AZ379" s="66">
        <f>_xll.qlIndexFixing($BB$1,AW379,,Trigger)</f>
        <v>1.6666122494986906E-3</v>
      </c>
      <c r="BA379" s="195">
        <f t="shared" si="28"/>
        <v>-0.32470885822288942</v>
      </c>
    </row>
    <row r="380" spans="47:53" ht="11.25" customHeight="1" x14ac:dyDescent="0.25">
      <c r="AU380" s="28" t="s">
        <v>99</v>
      </c>
      <c r="AV380" s="29">
        <f>_xll.qlInterestRateIndexFixingDate(IborIndex&amp;Tenor,AW380,Trigger)</f>
        <v>42781</v>
      </c>
      <c r="AW380" s="29">
        <f>_xll.qlCalendarAdvance(Calendar,AW379,AU380,"f",,Trigger)</f>
        <v>42783</v>
      </c>
      <c r="AX380" s="29">
        <f>_xll.qlInterestRateIndexMaturity(IborIndex&amp;Tenor,AW380,Trigger)</f>
        <v>42964</v>
      </c>
      <c r="AY380" s="66">
        <f>_xll.qlIndexFixing($Z$5,AV380,,Trigger)</f>
        <v>1.6390415473889006E-3</v>
      </c>
      <c r="AZ380" s="66">
        <f>_xll.qlIndexFixing($BB$1,AW380,,Trigger)</f>
        <v>1.6698938119075251E-3</v>
      </c>
      <c r="BA380" s="195">
        <f t="shared" si="28"/>
        <v>-0.308522645186245</v>
      </c>
    </row>
    <row r="381" spans="47:53" ht="11.25" customHeight="1" x14ac:dyDescent="0.25">
      <c r="AU381" s="28" t="s">
        <v>99</v>
      </c>
      <c r="AV381" s="29">
        <f>_xll.qlInterestRateIndexFixingDate(IborIndex&amp;Tenor,AW381,Trigger)</f>
        <v>42782</v>
      </c>
      <c r="AW381" s="29">
        <f>_xll.qlCalendarAdvance(Calendar,AW380,AU381,"f",,Trigger)</f>
        <v>42786</v>
      </c>
      <c r="AX381" s="29">
        <f>_xll.qlInterestRateIndexMaturity(IborIndex&amp;Tenor,AW381,Trigger)</f>
        <v>42968</v>
      </c>
      <c r="AY381" s="66">
        <f>_xll.qlIndexFixing($Z$5,AV381,,Trigger)</f>
        <v>1.6560726664888354E-3</v>
      </c>
      <c r="AZ381" s="66">
        <f>_xll.qlIndexFixing($BB$1,AW381,,Trigger)</f>
        <v>1.6745856486140782E-3</v>
      </c>
      <c r="BA381" s="195">
        <f t="shared" si="28"/>
        <v>-0.18512982125242719</v>
      </c>
    </row>
    <row r="382" spans="47:53" ht="11.25" customHeight="1" x14ac:dyDescent="0.25">
      <c r="AU382" s="28" t="s">
        <v>99</v>
      </c>
      <c r="AV382" s="29">
        <f>_xll.qlInterestRateIndexFixingDate(IborIndex&amp;Tenor,AW382,Trigger)</f>
        <v>42783</v>
      </c>
      <c r="AW382" s="29">
        <f>_xll.qlCalendarAdvance(Calendar,AW381,AU382,"f",,Trigger)</f>
        <v>42787</v>
      </c>
      <c r="AX382" s="29">
        <f>_xll.qlInterestRateIndexMaturity(IborIndex&amp;Tenor,AW382,Trigger)</f>
        <v>42968</v>
      </c>
      <c r="AY382" s="66">
        <f>_xll.qlIndexFixing($Z$5,AV382,,Trigger)</f>
        <v>1.6589844092180196E-3</v>
      </c>
      <c r="AZ382" s="66">
        <f>_xll.qlIndexFixing($BB$1,AW382,,Trigger)</f>
        <v>1.6792216233978087E-3</v>
      </c>
      <c r="BA382" s="195">
        <f t="shared" si="28"/>
        <v>-0.20237214179789129</v>
      </c>
    </row>
    <row r="383" spans="47:53" ht="11.25" customHeight="1" x14ac:dyDescent="0.25">
      <c r="AU383" s="28" t="s">
        <v>99</v>
      </c>
      <c r="AV383" s="29">
        <f>_xll.qlInterestRateIndexFixingDate(IborIndex&amp;Tenor,AW383,Trigger)</f>
        <v>42786</v>
      </c>
      <c r="AW383" s="29">
        <f>_xll.qlCalendarAdvance(Calendar,AW382,AU383,"f",,Trigger)</f>
        <v>42788</v>
      </c>
      <c r="AX383" s="29">
        <f>_xll.qlInterestRateIndexMaturity(IborIndex&amp;Tenor,AW383,Trigger)</f>
        <v>42969</v>
      </c>
      <c r="AY383" s="66">
        <f>_xll.qlIndexFixing($Z$5,AV383,,Trigger)</f>
        <v>1.664071172259301E-3</v>
      </c>
      <c r="AZ383" s="66">
        <f>_xll.qlIndexFixing($BB$1,AW383,,Trigger)</f>
        <v>1.6837980517037355E-3</v>
      </c>
      <c r="BA383" s="195">
        <f t="shared" si="28"/>
        <v>-0.19726879444434453</v>
      </c>
    </row>
    <row r="384" spans="47:53" ht="11.25" customHeight="1" x14ac:dyDescent="0.25">
      <c r="AU384" s="28" t="s">
        <v>99</v>
      </c>
      <c r="AV384" s="29">
        <f>_xll.qlInterestRateIndexFixingDate(IborIndex&amp;Tenor,AW384,Trigger)</f>
        <v>42787</v>
      </c>
      <c r="AW384" s="29">
        <f>_xll.qlCalendarAdvance(Calendar,AW383,AU384,"f",,Trigger)</f>
        <v>42789</v>
      </c>
      <c r="AX384" s="29">
        <f>_xll.qlInterestRateIndexMaturity(IborIndex&amp;Tenor,AW384,Trigger)</f>
        <v>42970</v>
      </c>
      <c r="AY384" s="66">
        <f>_xll.qlIndexFixing($Z$5,AV384,,Trigger)</f>
        <v>1.6692046009902377E-3</v>
      </c>
      <c r="AZ384" s="66">
        <f>_xll.qlIndexFixing($BB$1,AW384,,Trigger)</f>
        <v>1.6985451301320621E-3</v>
      </c>
      <c r="BA384" s="195">
        <f t="shared" si="28"/>
        <v>-0.29340529141824417</v>
      </c>
    </row>
    <row r="385" spans="47:53" ht="11.25" customHeight="1" x14ac:dyDescent="0.25">
      <c r="AU385" s="28" t="s">
        <v>99</v>
      </c>
      <c r="AV385" s="29">
        <f>_xll.qlInterestRateIndexFixingDate(IborIndex&amp;Tenor,AW385,Trigger)</f>
        <v>42788</v>
      </c>
      <c r="AW385" s="29">
        <f>_xll.qlCalendarAdvance(Calendar,AW384,AU385,"f",,Trigger)</f>
        <v>42790</v>
      </c>
      <c r="AX385" s="29">
        <f>_xll.qlInterestRateIndexMaturity(IborIndex&amp;Tenor,AW385,Trigger)</f>
        <v>42971</v>
      </c>
      <c r="AY385" s="66">
        <f>_xll.qlIndexFixing($Z$5,AV385,,Trigger)</f>
        <v>1.6743878389002759E-3</v>
      </c>
      <c r="AZ385" s="66">
        <f>_xll.qlIndexFixing($BB$1,AW385,,Trigger)</f>
        <v>1.7057407398611499E-3</v>
      </c>
      <c r="BA385" s="195">
        <f t="shared" si="28"/>
        <v>-0.31352900960873947</v>
      </c>
    </row>
    <row r="386" spans="47:53" ht="11.25" customHeight="1" x14ac:dyDescent="0.25">
      <c r="AU386" s="28" t="s">
        <v>99</v>
      </c>
      <c r="AV386" s="29">
        <f>_xll.qlInterestRateIndexFixingDate(IborIndex&amp;Tenor,AW386,Trigger)</f>
        <v>42789</v>
      </c>
      <c r="AW386" s="29">
        <f>_xll.qlCalendarAdvance(Calendar,AW385,AU386,"f",,Trigger)</f>
        <v>42793</v>
      </c>
      <c r="AX386" s="29">
        <f>_xll.qlInterestRateIndexMaturity(IborIndex&amp;Tenor,AW386,Trigger)</f>
        <v>42975</v>
      </c>
      <c r="AY386" s="66">
        <f>_xll.qlIndexFixing($Z$5,AV386,,Trigger)</f>
        <v>1.692907310273628E-3</v>
      </c>
      <c r="AZ386" s="66">
        <f>_xll.qlIndexFixing($BB$1,AW386,,Trigger)</f>
        <v>1.7099999999992124E-3</v>
      </c>
      <c r="BA386" s="195">
        <f t="shared" si="28"/>
        <v>-0.1709268972558439</v>
      </c>
    </row>
    <row r="387" spans="47:53" ht="11.25" customHeight="1" x14ac:dyDescent="0.25">
      <c r="AU387" s="28" t="s">
        <v>99</v>
      </c>
      <c r="AV387" s="29">
        <f>_xll.qlInterestRateIndexFixingDate(IborIndex&amp;Tenor,AW387,Trigger)</f>
        <v>42790</v>
      </c>
      <c r="AW387" s="29">
        <f>_xll.qlCalendarAdvance(Calendar,AW386,AU387,"f",,Trigger)</f>
        <v>42794</v>
      </c>
      <c r="AX387" s="29">
        <f>_xll.qlInterestRateIndexMaturity(IborIndex&amp;Tenor,AW387,Trigger)</f>
        <v>42978</v>
      </c>
      <c r="AY387" s="66">
        <f>_xll.qlIndexFixing($Z$5,AV387,,Trigger)</f>
        <v>1.7041982115712678E-3</v>
      </c>
      <c r="AZ387" s="66">
        <f>_xll.qlIndexFixing($BB$1,AW387,,Trigger)</f>
        <v>1.7172336973826684E-3</v>
      </c>
      <c r="BA387" s="195">
        <f t="shared" ref="BA387:BA450" si="29">(AY387-AZ387)*10000</f>
        <v>-0.13035485811400657</v>
      </c>
    </row>
    <row r="388" spans="47:53" ht="11.25" customHeight="1" x14ac:dyDescent="0.25">
      <c r="AU388" s="28" t="s">
        <v>99</v>
      </c>
      <c r="AV388" s="29">
        <f>_xll.qlInterestRateIndexFixingDate(IborIndex&amp;Tenor,AW388,Trigger)</f>
        <v>42793</v>
      </c>
      <c r="AW388" s="29">
        <f>_xll.qlCalendarAdvance(Calendar,AW387,AU388,"f",,Trigger)</f>
        <v>42795</v>
      </c>
      <c r="AX388" s="29">
        <f>_xll.qlInterestRateIndexMaturity(IborIndex&amp;Tenor,AW388,Trigger)</f>
        <v>42979</v>
      </c>
      <c r="AY388" s="66">
        <f>_xll.qlIndexFixing($Z$5,AV388,,Trigger)</f>
        <v>1.7100000000000812E-3</v>
      </c>
      <c r="AZ388" s="66">
        <f>_xll.qlIndexFixing($BB$1,AW388,,Trigger)</f>
        <v>1.7198385817660115E-3</v>
      </c>
      <c r="BA388" s="195">
        <f t="shared" si="29"/>
        <v>-9.8385817659302127E-2</v>
      </c>
    </row>
    <row r="389" spans="47:53" ht="11.25" customHeight="1" x14ac:dyDescent="0.25">
      <c r="AU389" s="28" t="s">
        <v>99</v>
      </c>
      <c r="AV389" s="29">
        <f>_xll.qlInterestRateIndexFixingDate(IborIndex&amp;Tenor,AW389,Trigger)</f>
        <v>42794</v>
      </c>
      <c r="AW389" s="29">
        <f>_xll.qlCalendarAdvance(Calendar,AW388,AU389,"f",,Trigger)</f>
        <v>42796</v>
      </c>
      <c r="AX389" s="29">
        <f>_xll.qlInterestRateIndexMaturity(IborIndex&amp;Tenor,AW389,Trigger)</f>
        <v>42982</v>
      </c>
      <c r="AY389" s="66">
        <f>_xll.qlIndexFixing($Z$5,AV389,,Trigger)</f>
        <v>1.7220452126566162E-3</v>
      </c>
      <c r="AZ389" s="66">
        <f>_xll.qlIndexFixing($BB$1,AW389,,Trigger)</f>
        <v>1.7303083001420627E-3</v>
      </c>
      <c r="BA389" s="195">
        <f t="shared" si="29"/>
        <v>-8.2630874854465117E-2</v>
      </c>
    </row>
    <row r="390" spans="47:53" ht="11.25" customHeight="1" x14ac:dyDescent="0.25">
      <c r="AU390" s="28" t="s">
        <v>99</v>
      </c>
      <c r="AV390" s="29">
        <f>_xll.qlInterestRateIndexFixingDate(IborIndex&amp;Tenor,AW390,Trigger)</f>
        <v>42795</v>
      </c>
      <c r="AW390" s="29">
        <f>_xll.qlCalendarAdvance(Calendar,AW389,AU390,"f",,Trigger)</f>
        <v>42797</v>
      </c>
      <c r="AX390" s="29">
        <f>_xll.qlInterestRateIndexMaturity(IborIndex&amp;Tenor,AW390,Trigger)</f>
        <v>42982</v>
      </c>
      <c r="AY390" s="66">
        <f>_xll.qlIndexFixing($Z$5,AV390,,Trigger)</f>
        <v>1.7247511256179369E-3</v>
      </c>
      <c r="AZ390" s="66">
        <f>_xll.qlIndexFixing($BB$1,AW390,,Trigger)</f>
        <v>1.7341995638133479E-3</v>
      </c>
      <c r="BA390" s="195">
        <f t="shared" si="29"/>
        <v>-9.4484381954109548E-2</v>
      </c>
    </row>
    <row r="391" spans="47:53" ht="11.25" customHeight="1" x14ac:dyDescent="0.25">
      <c r="AU391" s="28" t="s">
        <v>99</v>
      </c>
      <c r="AV391" s="29">
        <f>_xll.qlInterestRateIndexFixingDate(IborIndex&amp;Tenor,AW391,Trigger)</f>
        <v>42796</v>
      </c>
      <c r="AW391" s="29">
        <f>_xll.qlCalendarAdvance(Calendar,AW390,AU391,"f",,Trigger)</f>
        <v>42800</v>
      </c>
      <c r="AX391" s="29">
        <f>_xll.qlInterestRateIndexMaturity(IborIndex&amp;Tenor,AW391,Trigger)</f>
        <v>42984</v>
      </c>
      <c r="AY391" s="66">
        <f>_xll.qlIndexFixing($Z$5,AV391,,Trigger)</f>
        <v>1.7389620330670911E-3</v>
      </c>
      <c r="AZ391" s="66">
        <f>_xll.qlIndexFixing($BB$1,AW391,,Trigger)</f>
        <v>1.7380435242398335E-3</v>
      </c>
      <c r="BA391" s="195">
        <f t="shared" si="29"/>
        <v>9.1850882725759767E-3</v>
      </c>
    </row>
    <row r="392" spans="47:53" ht="11.25" customHeight="1" x14ac:dyDescent="0.25">
      <c r="AU392" s="28" t="s">
        <v>99</v>
      </c>
      <c r="AV392" s="29">
        <f>_xll.qlInterestRateIndexFixingDate(IborIndex&amp;Tenor,AW392,Trigger)</f>
        <v>42797</v>
      </c>
      <c r="AW392" s="29">
        <f>_xll.qlCalendarAdvance(Calendar,AW391,AU392,"f",,Trigger)</f>
        <v>42801</v>
      </c>
      <c r="AX392" s="29">
        <f>_xll.qlInterestRateIndexMaturity(IborIndex&amp;Tenor,AW392,Trigger)</f>
        <v>42985</v>
      </c>
      <c r="AY392" s="66">
        <f>_xll.qlIndexFixing($Z$5,AV392,,Trigger)</f>
        <v>1.7446978716842061E-3</v>
      </c>
      <c r="AZ392" s="66">
        <f>_xll.qlIndexFixing($BB$1,AW392,,Trigger)</f>
        <v>1.7451551607459935E-3</v>
      </c>
      <c r="BA392" s="195">
        <f t="shared" si="29"/>
        <v>-4.5728906178745844E-3</v>
      </c>
    </row>
    <row r="393" spans="47:53" ht="11.25" customHeight="1" x14ac:dyDescent="0.25">
      <c r="AU393" s="28" t="s">
        <v>99</v>
      </c>
      <c r="AV393" s="29">
        <f>_xll.qlInterestRateIndexFixingDate(IborIndex&amp;Tenor,AW393,Trigger)</f>
        <v>42800</v>
      </c>
      <c r="AW393" s="29">
        <f>_xll.qlCalendarAdvance(Calendar,AW392,AU393,"f",,Trigger)</f>
        <v>42802</v>
      </c>
      <c r="AX393" s="29">
        <f>_xll.qlInterestRateIndexMaturity(IborIndex&amp;Tenor,AW393,Trigger)</f>
        <v>42986</v>
      </c>
      <c r="AY393" s="66">
        <f>_xll.qlIndexFixing($Z$5,AV393,,Trigger)</f>
        <v>1.750417249809221E-3</v>
      </c>
      <c r="AZ393" s="66">
        <f>_xll.qlIndexFixing($BB$1,AW393,,Trigger)</f>
        <v>1.7472701081245429E-3</v>
      </c>
      <c r="BA393" s="195">
        <f t="shared" si="29"/>
        <v>3.1471416846780981E-2</v>
      </c>
    </row>
    <row r="394" spans="47:53" ht="11.25" customHeight="1" x14ac:dyDescent="0.25">
      <c r="AU394" s="28" t="s">
        <v>99</v>
      </c>
      <c r="AV394" s="29">
        <f>_xll.qlInterestRateIndexFixingDate(IborIndex&amp;Tenor,AW394,Trigger)</f>
        <v>42801</v>
      </c>
      <c r="AW394" s="29">
        <f>_xll.qlCalendarAdvance(Calendar,AW393,AU394,"f",,Trigger)</f>
        <v>42803</v>
      </c>
      <c r="AX394" s="29">
        <f>_xll.qlInterestRateIndexMaturity(IborIndex&amp;Tenor,AW394,Trigger)</f>
        <v>42989</v>
      </c>
      <c r="AY394" s="66">
        <f>_xll.qlIndexFixing($Z$5,AV394,,Trigger)</f>
        <v>1.7623043366098827E-3</v>
      </c>
      <c r="AZ394" s="66">
        <f>_xll.qlIndexFixing($BB$1,AW394,,Trigger)</f>
        <v>1.7566962145469354E-3</v>
      </c>
      <c r="BA394" s="195">
        <f t="shared" si="29"/>
        <v>5.6081220629472517E-2</v>
      </c>
    </row>
    <row r="395" spans="47:53" ht="11.25" customHeight="1" x14ac:dyDescent="0.25">
      <c r="AU395" s="28" t="s">
        <v>99</v>
      </c>
      <c r="AV395" s="29">
        <f>_xll.qlInterestRateIndexFixingDate(IborIndex&amp;Tenor,AW395,Trigger)</f>
        <v>42802</v>
      </c>
      <c r="AW395" s="29">
        <f>_xll.qlCalendarAdvance(Calendar,AW394,AU395,"f",,Trigger)</f>
        <v>42804</v>
      </c>
      <c r="AX395" s="29">
        <f>_xll.qlInterestRateIndexMaturity(IborIndex&amp;Tenor,AW395,Trigger)</f>
        <v>42989</v>
      </c>
      <c r="AY395" s="66">
        <f>_xll.qlIndexFixing($Z$5,AV395,,Trigger)</f>
        <v>1.7649028902203816E-3</v>
      </c>
      <c r="AZ395" s="66">
        <f>_xll.qlIndexFixing($BB$1,AW395,,Trigger)</f>
        <v>1.7603418180816399E-3</v>
      </c>
      <c r="BA395" s="195">
        <f t="shared" si="29"/>
        <v>4.5610721387417431E-2</v>
      </c>
    </row>
    <row r="396" spans="47:53" ht="11.25" customHeight="1" x14ac:dyDescent="0.25">
      <c r="AU396" s="28" t="s">
        <v>99</v>
      </c>
      <c r="AV396" s="29">
        <f>_xll.qlInterestRateIndexFixingDate(IborIndex&amp;Tenor,AW396,Trigger)</f>
        <v>42803</v>
      </c>
      <c r="AW396" s="29">
        <f>_xll.qlCalendarAdvance(Calendar,AW395,AU396,"f",,Trigger)</f>
        <v>42807</v>
      </c>
      <c r="AX396" s="29">
        <f>_xll.qlInterestRateIndexMaturity(IborIndex&amp;Tenor,AW396,Trigger)</f>
        <v>42991</v>
      </c>
      <c r="AY396" s="66">
        <f>_xll.qlIndexFixing($Z$5,AV396,,Trigger)</f>
        <v>1.7788040670343164E-3</v>
      </c>
      <c r="AZ396" s="66">
        <f>_xll.qlIndexFixing($BB$1,AW396,,Trigger)</f>
        <v>1.7639686062040725E-3</v>
      </c>
      <c r="BA396" s="195">
        <f t="shared" si="29"/>
        <v>0.14835460830243907</v>
      </c>
    </row>
    <row r="397" spans="47:53" ht="11.25" customHeight="1" x14ac:dyDescent="0.25">
      <c r="AU397" s="28" t="s">
        <v>99</v>
      </c>
      <c r="AV397" s="29">
        <f>_xll.qlInterestRateIndexFixingDate(IborIndex&amp;Tenor,AW397,Trigger)</f>
        <v>42804</v>
      </c>
      <c r="AW397" s="29">
        <f>_xll.qlCalendarAdvance(Calendar,AW396,AU397,"f",,Trigger)</f>
        <v>42808</v>
      </c>
      <c r="AX397" s="29">
        <f>_xll.qlInterestRateIndexMaturity(IborIndex&amp;Tenor,AW397,Trigger)</f>
        <v>42992</v>
      </c>
      <c r="AY397" s="66">
        <f>_xll.qlIndexFixing($Z$5,AV397,,Trigger)</f>
        <v>1.7844469027821124E-3</v>
      </c>
      <c r="AZ397" s="66">
        <f>_xll.qlIndexFixing($BB$1,AW397,,Trigger)</f>
        <v>1.7711790404328907E-3</v>
      </c>
      <c r="BA397" s="195">
        <f t="shared" si="29"/>
        <v>0.13267862349221729</v>
      </c>
    </row>
    <row r="398" spans="47:53" ht="11.25" customHeight="1" x14ac:dyDescent="0.25">
      <c r="AU398" s="28" t="s">
        <v>99</v>
      </c>
      <c r="AV398" s="29">
        <f>_xll.qlInterestRateIndexFixingDate(IborIndex&amp;Tenor,AW398,Trigger)</f>
        <v>42807</v>
      </c>
      <c r="AW398" s="29">
        <f>_xll.qlCalendarAdvance(Calendar,AW397,AU398,"f",,Trigger)</f>
        <v>42809</v>
      </c>
      <c r="AX398" s="29">
        <f>_xll.qlInterestRateIndexMaturity(IborIndex&amp;Tenor,AW398,Trigger)</f>
        <v>42993</v>
      </c>
      <c r="AY398" s="66">
        <f>_xll.qlIndexFixing($Z$5,AV398,,Trigger)</f>
        <v>1.7900807650214504E-3</v>
      </c>
      <c r="AZ398" s="66">
        <f>_xll.qlIndexFixing($BB$1,AW398,,Trigger)</f>
        <v>1.7729917214075106E-3</v>
      </c>
      <c r="BA398" s="195">
        <f t="shared" si="29"/>
        <v>0.17089043613939797</v>
      </c>
    </row>
    <row r="399" spans="47:53" ht="11.25" customHeight="1" x14ac:dyDescent="0.25">
      <c r="AU399" s="28" t="s">
        <v>99</v>
      </c>
      <c r="AV399" s="29">
        <f>_xll.qlInterestRateIndexFixingDate(IborIndex&amp;Tenor,AW399,Trigger)</f>
        <v>42808</v>
      </c>
      <c r="AW399" s="29">
        <f>_xll.qlCalendarAdvance(Calendar,AW398,AU399,"f",,Trigger)</f>
        <v>42810</v>
      </c>
      <c r="AX399" s="29">
        <f>_xll.qlInterestRateIndexMaturity(IborIndex&amp;Tenor,AW399,Trigger)</f>
        <v>42996</v>
      </c>
      <c r="AY399" s="66">
        <f>_xll.qlIndexFixing($Z$5,AV399,,Trigger)</f>
        <v>1.8018719932487749E-3</v>
      </c>
      <c r="AZ399" s="66">
        <f>_xll.qlIndexFixing($BB$1,AW399,,Trigger)</f>
        <v>1.7819627603056078E-3</v>
      </c>
      <c r="BA399" s="195">
        <f t="shared" si="29"/>
        <v>0.19909232943167171</v>
      </c>
    </row>
    <row r="400" spans="47:53" ht="11.25" customHeight="1" x14ac:dyDescent="0.25">
      <c r="AU400" s="28" t="s">
        <v>99</v>
      </c>
      <c r="AV400" s="29">
        <f>_xll.qlInterestRateIndexFixingDate(IborIndex&amp;Tenor,AW400,Trigger)</f>
        <v>42809</v>
      </c>
      <c r="AW400" s="29">
        <f>_xll.qlCalendarAdvance(Calendar,AW399,AU400,"f",,Trigger)</f>
        <v>42811</v>
      </c>
      <c r="AX400" s="29">
        <f>_xll.qlInterestRateIndexMaturity(IborIndex&amp;Tenor,AW400,Trigger)</f>
        <v>42996</v>
      </c>
      <c r="AY400" s="66">
        <f>_xll.qlIndexFixing($Z$5,AV400,,Trigger)</f>
        <v>1.804409573917377E-3</v>
      </c>
      <c r="AZ400" s="66">
        <f>_xll.qlIndexFixing($BB$1,AW400,,Trigger)</f>
        <v>1.7855621231816186E-3</v>
      </c>
      <c r="BA400" s="195">
        <f t="shared" si="29"/>
        <v>0.188474507357584</v>
      </c>
    </row>
    <row r="401" spans="47:53" ht="11.25" customHeight="1" x14ac:dyDescent="0.25">
      <c r="AU401" s="28" t="s">
        <v>99</v>
      </c>
      <c r="AV401" s="29">
        <f>_xll.qlInterestRateIndexFixingDate(IborIndex&amp;Tenor,AW401,Trigger)</f>
        <v>42810</v>
      </c>
      <c r="AW401" s="29">
        <f>_xll.qlCalendarAdvance(Calendar,AW400,AU401,"f",,Trigger)</f>
        <v>42814</v>
      </c>
      <c r="AX401" s="29">
        <f>_xll.qlInterestRateIndexMaturity(IborIndex&amp;Tenor,AW401,Trigger)</f>
        <v>42998</v>
      </c>
      <c r="AY401" s="66">
        <f>_xll.qlIndexFixing($Z$5,AV401,,Trigger)</f>
        <v>1.8181544108746672E-3</v>
      </c>
      <c r="AZ401" s="66">
        <f>_xll.qlIndexFixing($BB$1,AW401,,Trigger)</f>
        <v>1.7891711600027528E-3</v>
      </c>
      <c r="BA401" s="195">
        <f t="shared" si="29"/>
        <v>0.2898325087191439</v>
      </c>
    </row>
    <row r="402" spans="47:53" ht="11.25" customHeight="1" x14ac:dyDescent="0.25">
      <c r="AU402" s="28" t="s">
        <v>99</v>
      </c>
      <c r="AV402" s="29">
        <f>_xll.qlInterestRateIndexFixingDate(IborIndex&amp;Tenor,AW402,Trigger)</f>
        <v>42811</v>
      </c>
      <c r="AW402" s="29">
        <f>_xll.qlCalendarAdvance(Calendar,AW401,AU402,"f",,Trigger)</f>
        <v>42815</v>
      </c>
      <c r="AX402" s="29">
        <f>_xll.qlInterestRateIndexMaturity(IborIndex&amp;Tenor,AW402,Trigger)</f>
        <v>42999</v>
      </c>
      <c r="AY402" s="66">
        <f>_xll.qlIndexFixing($Z$5,AV402,,Trigger)</f>
        <v>1.8237579146265421E-3</v>
      </c>
      <c r="AZ402" s="66">
        <f>_xll.qlIndexFixing($BB$1,AW402,,Trigger)</f>
        <v>1.7966862665534072E-3</v>
      </c>
      <c r="BA402" s="195">
        <f t="shared" si="29"/>
        <v>0.27071648073134907</v>
      </c>
    </row>
    <row r="403" spans="47:53" ht="11.25" customHeight="1" x14ac:dyDescent="0.25">
      <c r="AU403" s="28" t="s">
        <v>99</v>
      </c>
      <c r="AV403" s="29">
        <f>_xll.qlInterestRateIndexFixingDate(IborIndex&amp;Tenor,AW403,Trigger)</f>
        <v>42814</v>
      </c>
      <c r="AW403" s="29">
        <f>_xll.qlCalendarAdvance(Calendar,AW402,AU403,"f",,Trigger)</f>
        <v>42816</v>
      </c>
      <c r="AX403" s="29">
        <f>_xll.qlInterestRateIndexMaturity(IborIndex&amp;Tenor,AW403,Trigger)</f>
        <v>43000</v>
      </c>
      <c r="AY403" s="66">
        <f>_xll.qlIndexFixing($Z$5,AV403,,Trigger)</f>
        <v>1.8293603525205801E-3</v>
      </c>
      <c r="AZ403" s="66">
        <f>_xll.qlIndexFixing($BB$1,AW403,,Trigger)</f>
        <v>1.7983918196501571E-3</v>
      </c>
      <c r="BA403" s="195">
        <f t="shared" si="29"/>
        <v>0.3096853287042306</v>
      </c>
    </row>
    <row r="404" spans="47:53" ht="11.25" customHeight="1" x14ac:dyDescent="0.25">
      <c r="AU404" s="28" t="s">
        <v>99</v>
      </c>
      <c r="AV404" s="29">
        <f>_xll.qlInterestRateIndexFixingDate(IborIndex&amp;Tenor,AW404,Trigger)</f>
        <v>42815</v>
      </c>
      <c r="AW404" s="29">
        <f>_xll.qlCalendarAdvance(Calendar,AW403,AU404,"f",,Trigger)</f>
        <v>42817</v>
      </c>
      <c r="AX404" s="29">
        <f>_xll.qlInterestRateIndexMaturity(IborIndex&amp;Tenor,AW404,Trigger)</f>
        <v>43003</v>
      </c>
      <c r="AY404" s="66">
        <f>_xll.qlIndexFixing($Z$5,AV404,,Trigger)</f>
        <v>1.8411169260305667E-3</v>
      </c>
      <c r="AZ404" s="66">
        <f>_xll.qlIndexFixing($BB$1,AW404,,Trigger)</f>
        <v>1.807503905330649E-3</v>
      </c>
      <c r="BA404" s="195">
        <f t="shared" si="29"/>
        <v>0.33613020699917739</v>
      </c>
    </row>
    <row r="405" spans="47:53" ht="11.25" customHeight="1" x14ac:dyDescent="0.25">
      <c r="AU405" s="28" t="s">
        <v>99</v>
      </c>
      <c r="AV405" s="29">
        <f>_xll.qlInterestRateIndexFixingDate(IborIndex&amp;Tenor,AW405,Trigger)</f>
        <v>42816</v>
      </c>
      <c r="AW405" s="29">
        <f>_xll.qlCalendarAdvance(Calendar,AW404,AU405,"f",,Trigger)</f>
        <v>42818</v>
      </c>
      <c r="AX405" s="29">
        <f>_xll.qlInterestRateIndexMaturity(IborIndex&amp;Tenor,AW405,Trigger)</f>
        <v>43003</v>
      </c>
      <c r="AY405" s="66">
        <f>_xll.qlIndexFixing($Z$5,AV405,,Trigger)</f>
        <v>1.8436448421283943E-3</v>
      </c>
      <c r="AZ405" s="66">
        <f>_xll.qlIndexFixing($BB$1,AW405,,Trigger)</f>
        <v>1.8112564574861822E-3</v>
      </c>
      <c r="BA405" s="195">
        <f t="shared" si="29"/>
        <v>0.32388384642212126</v>
      </c>
    </row>
    <row r="406" spans="47:53" ht="11.25" customHeight="1" x14ac:dyDescent="0.25">
      <c r="AU406" s="28" t="s">
        <v>99</v>
      </c>
      <c r="AV406" s="29">
        <f>_xll.qlInterestRateIndexFixingDate(IborIndex&amp;Tenor,AW406,Trigger)</f>
        <v>42817</v>
      </c>
      <c r="AW406" s="29">
        <f>_xll.qlCalendarAdvance(Calendar,AW405,AU406,"f",,Trigger)</f>
        <v>42821</v>
      </c>
      <c r="AX406" s="29">
        <f>_xll.qlInterestRateIndexMaturity(IborIndex&amp;Tenor,AW406,Trigger)</f>
        <v>43005</v>
      </c>
      <c r="AY406" s="66">
        <f>_xll.qlIndexFixing($Z$5,AV406,,Trigger)</f>
        <v>1.8573975948470822E-3</v>
      </c>
      <c r="AZ406" s="66">
        <f>_xll.qlIndexFixing($BB$1,AW406,,Trigger)</f>
        <v>1.8150471744356493E-3</v>
      </c>
      <c r="BA406" s="195">
        <f t="shared" si="29"/>
        <v>0.42350420411432904</v>
      </c>
    </row>
    <row r="407" spans="47:53" ht="11.25" customHeight="1" x14ac:dyDescent="0.25">
      <c r="AU407" s="28" t="s">
        <v>99</v>
      </c>
      <c r="AV407" s="29">
        <f>_xll.qlInterestRateIndexFixingDate(IborIndex&amp;Tenor,AW407,Trigger)</f>
        <v>42818</v>
      </c>
      <c r="AW407" s="29">
        <f>_xll.qlCalendarAdvance(Calendar,AW406,AU407,"f",,Trigger)</f>
        <v>42822</v>
      </c>
      <c r="AX407" s="29">
        <f>_xll.qlInterestRateIndexMaturity(IborIndex&amp;Tenor,AW407,Trigger)</f>
        <v>43006</v>
      </c>
      <c r="AY407" s="66">
        <f>_xll.qlIndexFixing($Z$5,AV407,,Trigger)</f>
        <v>1.8630183822330461E-3</v>
      </c>
      <c r="AZ407" s="66">
        <f>_xll.qlIndexFixing($BB$1,AW407,,Trigger)</f>
        <v>1.8168187610597014E-3</v>
      </c>
      <c r="BA407" s="195">
        <f t="shared" si="29"/>
        <v>0.46199621173344774</v>
      </c>
    </row>
    <row r="408" spans="47:53" ht="11.25" customHeight="1" x14ac:dyDescent="0.25">
      <c r="AU408" s="28" t="s">
        <v>99</v>
      </c>
      <c r="AV408" s="29">
        <f>_xll.qlInterestRateIndexFixingDate(IborIndex&amp;Tenor,AW408,Trigger)</f>
        <v>42821</v>
      </c>
      <c r="AW408" s="29">
        <f>_xll.qlCalendarAdvance(Calendar,AW407,AU408,"f",,Trigger)</f>
        <v>42823</v>
      </c>
      <c r="AX408" s="29">
        <f>_xll.qlInterestRateIndexMaturity(IborIndex&amp;Tenor,AW408,Trigger)</f>
        <v>43007</v>
      </c>
      <c r="AY408" s="66">
        <f>_xll.qlIndexFixing($Z$5,AV408,,Trigger)</f>
        <v>1.868646432111357E-3</v>
      </c>
      <c r="AZ408" s="66">
        <f>_xll.qlIndexFixing($BB$1,AW408,,Trigger)</f>
        <v>1.818615348724405E-3</v>
      </c>
      <c r="BA408" s="195">
        <f t="shared" si="29"/>
        <v>0.50031083386951936</v>
      </c>
    </row>
    <row r="409" spans="47:53" ht="11.25" customHeight="1" x14ac:dyDescent="0.25">
      <c r="AU409" s="28" t="s">
        <v>99</v>
      </c>
      <c r="AV409" s="29">
        <f>_xll.qlInterestRateIndexFixingDate(IborIndex&amp;Tenor,AW409,Trigger)</f>
        <v>42822</v>
      </c>
      <c r="AW409" s="29">
        <f>_xll.qlCalendarAdvance(Calendar,AW408,AU409,"f",,Trigger)</f>
        <v>42824</v>
      </c>
      <c r="AX409" s="29">
        <f>_xll.qlInterestRateIndexMaturity(IborIndex&amp;Tenor,AW409,Trigger)</f>
        <v>43007</v>
      </c>
      <c r="AY409" s="66">
        <f>_xll.qlIndexFixing($Z$5,AV409,,Trigger)</f>
        <v>1.8712052537928981E-3</v>
      </c>
      <c r="AZ409" s="66">
        <f>_xll.qlIndexFixing($BB$1,AW409,,Trigger)</f>
        <v>1.8325763843205719E-3</v>
      </c>
      <c r="BA409" s="195">
        <f t="shared" si="29"/>
        <v>0.38628869472326138</v>
      </c>
    </row>
    <row r="410" spans="47:53" ht="11.25" customHeight="1" x14ac:dyDescent="0.25">
      <c r="AU410" s="28" t="s">
        <v>99</v>
      </c>
      <c r="AV410" s="29">
        <f>_xll.qlInterestRateIndexFixingDate(IborIndex&amp;Tenor,AW410,Trigger)</f>
        <v>42823</v>
      </c>
      <c r="AW410" s="29">
        <f>_xll.qlCalendarAdvance(Calendar,AW409,AU410,"f",,Trigger)</f>
        <v>42825</v>
      </c>
      <c r="AX410" s="29">
        <f>_xll.qlInterestRateIndexMaturity(IborIndex&amp;Tenor,AW410,Trigger)</f>
        <v>43007</v>
      </c>
      <c r="AY410" s="66">
        <f>_xll.qlIndexFixing($Z$5,AV410,,Trigger)</f>
        <v>1.8737717651278259E-3</v>
      </c>
      <c r="AZ410" s="66">
        <f>_xll.qlIndexFixing($BB$1,AW410,,Trigger)</f>
        <v>1.8366616157283744E-3</v>
      </c>
      <c r="BA410" s="195">
        <f t="shared" si="29"/>
        <v>0.37110149399451497</v>
      </c>
    </row>
    <row r="411" spans="47:53" ht="11.25" customHeight="1" x14ac:dyDescent="0.25">
      <c r="AU411" s="28" t="s">
        <v>99</v>
      </c>
      <c r="AV411" s="29">
        <f>_xll.qlInterestRateIndexFixingDate(IborIndex&amp;Tenor,AW411,Trigger)</f>
        <v>42824</v>
      </c>
      <c r="AW411" s="29">
        <f>_xll.qlCalendarAdvance(Calendar,AW410,AU411,"f",,Trigger)</f>
        <v>42828</v>
      </c>
      <c r="AX411" s="29">
        <f>_xll.qlInterestRateIndexMaturity(IborIndex&amp;Tenor,AW411,Trigger)</f>
        <v>43011</v>
      </c>
      <c r="AY411" s="66">
        <f>_xll.qlIndexFixing($Z$5,AV411,,Trigger)</f>
        <v>1.893864086694243E-3</v>
      </c>
      <c r="AZ411" s="66">
        <f>_xll.qlIndexFixing($BB$1,AW411,,Trigger)</f>
        <v>1.8408064057115164E-3</v>
      </c>
      <c r="BA411" s="195">
        <f t="shared" si="29"/>
        <v>0.53057680982726607</v>
      </c>
    </row>
    <row r="412" spans="47:53" ht="11.25" customHeight="1" x14ac:dyDescent="0.25">
      <c r="AU412" s="28" t="s">
        <v>99</v>
      </c>
      <c r="AV412" s="29">
        <f>_xll.qlInterestRateIndexFixingDate(IborIndex&amp;Tenor,AW412,Trigger)</f>
        <v>42825</v>
      </c>
      <c r="AW412" s="29">
        <f>_xll.qlCalendarAdvance(Calendar,AW411,AU412,"f",,Trigger)</f>
        <v>42829</v>
      </c>
      <c r="AX412" s="29">
        <f>_xll.qlInterestRateIndexMaturity(IborIndex&amp;Tenor,AW412,Trigger)</f>
        <v>43012</v>
      </c>
      <c r="AY412" s="66">
        <f>_xll.qlIndexFixing($Z$5,AV412,,Trigger)</f>
        <v>1.8995549855192137E-3</v>
      </c>
      <c r="AZ412" s="66">
        <f>_xll.qlIndexFixing($BB$1,AW412,,Trigger)</f>
        <v>1.8450073930356466E-3</v>
      </c>
      <c r="BA412" s="195">
        <f t="shared" si="29"/>
        <v>0.54547592483567042</v>
      </c>
    </row>
    <row r="413" spans="47:53" ht="11.25" customHeight="1" x14ac:dyDescent="0.25">
      <c r="AU413" s="28" t="s">
        <v>99</v>
      </c>
      <c r="AV413" s="29">
        <f>_xll.qlInterestRateIndexFixingDate(IborIndex&amp;Tenor,AW413,Trigger)</f>
        <v>42828</v>
      </c>
      <c r="AW413" s="29">
        <f>_xll.qlCalendarAdvance(Calendar,AW412,AU413,"f",,Trigger)</f>
        <v>42830</v>
      </c>
      <c r="AX413" s="29">
        <f>_xll.qlInterestRateIndexMaturity(IborIndex&amp;Tenor,AW413,Trigger)</f>
        <v>43013</v>
      </c>
      <c r="AY413" s="66">
        <f>_xll.qlIndexFixing($Z$5,AV413,,Trigger)</f>
        <v>1.9052456391003591E-3</v>
      </c>
      <c r="AZ413" s="66">
        <f>_xll.qlIndexFixing($BB$1,AW413,,Trigger)</f>
        <v>1.8537027859752617E-3</v>
      </c>
      <c r="BA413" s="195">
        <f t="shared" si="29"/>
        <v>0.51542853125097388</v>
      </c>
    </row>
    <row r="414" spans="47:53" ht="11.25" customHeight="1" x14ac:dyDescent="0.25">
      <c r="AU414" s="28" t="s">
        <v>99</v>
      </c>
      <c r="AV414" s="29">
        <f>_xll.qlInterestRateIndexFixingDate(IborIndex&amp;Tenor,AW414,Trigger)</f>
        <v>42829</v>
      </c>
      <c r="AW414" s="29">
        <f>_xll.qlCalendarAdvance(Calendar,AW413,AU414,"f",,Trigger)</f>
        <v>42831</v>
      </c>
      <c r="AX414" s="29">
        <f>_xll.qlInterestRateIndexMaturity(IborIndex&amp;Tenor,AW414,Trigger)</f>
        <v>43014</v>
      </c>
      <c r="AY414" s="66">
        <f>_xll.qlIndexFixing($Z$5,AV414,,Trigger)</f>
        <v>1.9109356471283853E-3</v>
      </c>
      <c r="AZ414" s="66">
        <f>_xll.qlIndexFixing($BB$1,AW414,,Trigger)</f>
        <v>1.8623060902430038E-3</v>
      </c>
      <c r="BA414" s="195">
        <f t="shared" si="29"/>
        <v>0.48629556885381464</v>
      </c>
    </row>
    <row r="415" spans="47:53" ht="11.25" customHeight="1" x14ac:dyDescent="0.25">
      <c r="AU415" s="28" t="s">
        <v>99</v>
      </c>
      <c r="AV415" s="29">
        <f>_xll.qlInterestRateIndexFixingDate(IborIndex&amp;Tenor,AW415,Trigger)</f>
        <v>42830</v>
      </c>
      <c r="AW415" s="29">
        <f>_xll.qlCalendarAdvance(Calendar,AW414,AU415,"f",,Trigger)</f>
        <v>42832</v>
      </c>
      <c r="AX415" s="29">
        <f>_xll.qlInterestRateIndexMaturity(IborIndex&amp;Tenor,AW415,Trigger)</f>
        <v>43017</v>
      </c>
      <c r="AY415" s="66">
        <f>_xll.qlIndexFixing($Z$5,AV415,,Trigger)</f>
        <v>1.9227647387588442E-3</v>
      </c>
      <c r="AZ415" s="66">
        <f>_xll.qlIndexFixing($BB$1,AW415,,Trigger)</f>
        <v>1.8667376449216324E-3</v>
      </c>
      <c r="BA415" s="195">
        <f t="shared" si="29"/>
        <v>0.56027093837211817</v>
      </c>
    </row>
    <row r="416" spans="47:53" ht="11.25" customHeight="1" x14ac:dyDescent="0.25">
      <c r="AU416" s="28" t="s">
        <v>99</v>
      </c>
      <c r="AV416" s="29">
        <f>_xll.qlInterestRateIndexFixingDate(IborIndex&amp;Tenor,AW416,Trigger)</f>
        <v>42831</v>
      </c>
      <c r="AW416" s="29">
        <f>_xll.qlCalendarAdvance(Calendar,AW415,AU416,"f",,Trigger)</f>
        <v>42835</v>
      </c>
      <c r="AX416" s="29">
        <f>_xll.qlInterestRateIndexMaturity(IborIndex&amp;Tenor,AW416,Trigger)</f>
        <v>43018</v>
      </c>
      <c r="AY416" s="66">
        <f>_xll.qlIndexFixing($Z$5,AV416,,Trigger)</f>
        <v>1.9336811330454221E-3</v>
      </c>
      <c r="AZ416" s="66">
        <f>_xll.qlIndexFixing($BB$1,AW416,,Trigger)</f>
        <v>1.8712052290166515E-3</v>
      </c>
      <c r="BA416" s="195">
        <f t="shared" si="29"/>
        <v>0.62475904028770668</v>
      </c>
    </row>
    <row r="417" spans="47:53" ht="11.25" customHeight="1" x14ac:dyDescent="0.25">
      <c r="AU417" s="28" t="s">
        <v>99</v>
      </c>
      <c r="AV417" s="29">
        <f>_xll.qlInterestRateIndexFixingDate(IborIndex&amp;Tenor,AW417,Trigger)</f>
        <v>42832</v>
      </c>
      <c r="AW417" s="29">
        <f>_xll.qlCalendarAdvance(Calendar,AW416,AU417,"f",,Trigger)</f>
        <v>42836</v>
      </c>
      <c r="AX417" s="29">
        <f>_xll.qlInterestRateIndexMaturity(IborIndex&amp;Tenor,AW417,Trigger)</f>
        <v>43019</v>
      </c>
      <c r="AY417" s="66">
        <f>_xll.qlIndexFixing($Z$5,AV417,,Trigger)</f>
        <v>1.9393618241865143E-3</v>
      </c>
      <c r="AZ417" s="66">
        <f>_xll.qlIndexFixing($BB$1,AW417,,Trigger)</f>
        <v>1.8757054811115604E-3</v>
      </c>
      <c r="BA417" s="195">
        <f t="shared" si="29"/>
        <v>0.63656343074953903</v>
      </c>
    </row>
    <row r="418" spans="47:53" ht="11.25" customHeight="1" x14ac:dyDescent="0.25">
      <c r="AU418" s="28" t="s">
        <v>99</v>
      </c>
      <c r="AV418" s="29">
        <f>_xll.qlInterestRateIndexFixingDate(IborIndex&amp;Tenor,AW418,Trigger)</f>
        <v>42835</v>
      </c>
      <c r="AW418" s="29">
        <f>_xll.qlCalendarAdvance(Calendar,AW417,AU418,"f",,Trigger)</f>
        <v>42837</v>
      </c>
      <c r="AX418" s="29">
        <f>_xll.qlInterestRateIndexMaturity(IborIndex&amp;Tenor,AW418,Trigger)</f>
        <v>43020</v>
      </c>
      <c r="AY418" s="66">
        <f>_xll.qlIndexFixing($Z$5,AV418,,Trigger)</f>
        <v>1.9450394172279063E-3</v>
      </c>
      <c r="AZ418" s="66">
        <f>_xll.qlIndexFixing($BB$1,AW418,,Trigger)</f>
        <v>1.8985791099674801E-3</v>
      </c>
      <c r="BA418" s="195">
        <f t="shared" si="29"/>
        <v>0.46460307260426209</v>
      </c>
    </row>
    <row r="419" spans="47:53" ht="11.25" customHeight="1" x14ac:dyDescent="0.25">
      <c r="AU419" s="28" t="s">
        <v>99</v>
      </c>
      <c r="AV419" s="29">
        <f>_xll.qlInterestRateIndexFixingDate(IborIndex&amp;Tenor,AW419,Trigger)</f>
        <v>42836</v>
      </c>
      <c r="AW419" s="29">
        <f>_xll.qlCalendarAdvance(Calendar,AW418,AU419,"f",,Trigger)</f>
        <v>42838</v>
      </c>
      <c r="AX419" s="29">
        <f>_xll.qlInterestRateIndexMaturity(IborIndex&amp;Tenor,AW419,Trigger)</f>
        <v>43021</v>
      </c>
      <c r="AY419" s="66">
        <f>_xll.qlIndexFixing($Z$5,AV419,,Trigger)</f>
        <v>1.9507134949614717E-3</v>
      </c>
      <c r="AZ419" s="66">
        <f>_xll.qlIndexFixing($BB$1,AW419,,Trigger)</f>
        <v>1.903204778666704E-3</v>
      </c>
      <c r="BA419" s="195">
        <f t="shared" si="29"/>
        <v>0.47508716294767783</v>
      </c>
    </row>
    <row r="420" spans="47:53" ht="11.25" customHeight="1" x14ac:dyDescent="0.25">
      <c r="AU420" s="28" t="s">
        <v>99</v>
      </c>
      <c r="AV420" s="29">
        <f>_xll.qlInterestRateIndexFixingDate(IborIndex&amp;Tenor,AW420,Trigger)</f>
        <v>42837</v>
      </c>
      <c r="AW420" s="29">
        <f>_xll.qlCalendarAdvance(Calendar,AW419,AU420,"f",,Trigger)</f>
        <v>42843</v>
      </c>
      <c r="AX420" s="29">
        <f>_xll.qlInterestRateIndexMaturity(IborIndex&amp;Tenor,AW420,Trigger)</f>
        <v>43026</v>
      </c>
      <c r="AY420" s="66">
        <f>_xll.qlIndexFixing($Z$5,AV420,,Trigger)</f>
        <v>1.9790163827867889E-3</v>
      </c>
      <c r="AZ420" s="66">
        <f>_xll.qlIndexFixing($BB$1,AW420,,Trigger)</f>
        <v>1.9078395846155733E-3</v>
      </c>
      <c r="BA420" s="195">
        <f t="shared" si="29"/>
        <v>0.71176798171215583</v>
      </c>
    </row>
    <row r="421" spans="47:53" ht="11.25" customHeight="1" x14ac:dyDescent="0.25">
      <c r="AU421" s="28" t="s">
        <v>99</v>
      </c>
      <c r="AV421" s="29">
        <f>_xll.qlInterestRateIndexFixingDate(IborIndex&amp;Tenor,AW421,Trigger)</f>
        <v>42838</v>
      </c>
      <c r="AW421" s="29">
        <f>_xll.qlCalendarAdvance(Calendar,AW420,AU421,"f",,Trigger)</f>
        <v>42844</v>
      </c>
      <c r="AX421" s="29">
        <f>_xll.qlInterestRateIndexMaturity(IborIndex&amp;Tenor,AW421,Trigger)</f>
        <v>43027</v>
      </c>
      <c r="AY421" s="66">
        <f>_xll.qlIndexFixing($Z$5,AV421,,Trigger)</f>
        <v>1.9846604721361198E-3</v>
      </c>
      <c r="AZ421" s="66">
        <f>_xll.qlIndexFixing($BB$1,AW421,,Trigger)</f>
        <v>1.9173805101974657E-3</v>
      </c>
      <c r="BA421" s="195">
        <f t="shared" si="29"/>
        <v>0.6727996193865412</v>
      </c>
    </row>
    <row r="422" spans="47:53" ht="11.25" customHeight="1" x14ac:dyDescent="0.25">
      <c r="AU422" s="28" t="s">
        <v>99</v>
      </c>
      <c r="AV422" s="29">
        <f>_xll.qlInterestRateIndexFixingDate(IborIndex&amp;Tenor,AW422,Trigger)</f>
        <v>42843</v>
      </c>
      <c r="AW422" s="29">
        <f>_xll.qlCalendarAdvance(Calendar,AW421,AU422,"f",,Trigger)</f>
        <v>42845</v>
      </c>
      <c r="AX422" s="29">
        <f>_xll.qlInterestRateIndexMaturity(IborIndex&amp;Tenor,AW422,Trigger)</f>
        <v>43028</v>
      </c>
      <c r="AY422" s="66">
        <f>_xll.qlIndexFixing($Z$5,AV422,,Trigger)</f>
        <v>1.9902980581324031E-3</v>
      </c>
      <c r="AZ422" s="66">
        <f>_xll.qlIndexFixing($BB$1,AW422,,Trigger)</f>
        <v>1.9264029472396912E-3</v>
      </c>
      <c r="BA422" s="195">
        <f t="shared" si="29"/>
        <v>0.63895110892711904</v>
      </c>
    </row>
    <row r="423" spans="47:53" ht="11.25" customHeight="1" x14ac:dyDescent="0.25">
      <c r="AU423" s="28" t="s">
        <v>99</v>
      </c>
      <c r="AV423" s="29">
        <f>_xll.qlInterestRateIndexFixingDate(IborIndex&amp;Tenor,AW423,Trigger)</f>
        <v>42844</v>
      </c>
      <c r="AW423" s="29">
        <f>_xll.qlCalendarAdvance(Calendar,AW422,AU423,"f",,Trigger)</f>
        <v>42846</v>
      </c>
      <c r="AX423" s="29">
        <f>_xll.qlInterestRateIndexMaturity(IborIndex&amp;Tenor,AW423,Trigger)</f>
        <v>43031</v>
      </c>
      <c r="AY423" s="66">
        <f>_xll.qlIndexFixing($Z$5,AV423,,Trigger)</f>
        <v>2.002059884315152E-3</v>
      </c>
      <c r="AZ423" s="66">
        <f>_xll.qlIndexFixing($BB$1,AW423,,Trigger)</f>
        <v>1.931033013908117E-3</v>
      </c>
      <c r="BA423" s="195">
        <f t="shared" si="29"/>
        <v>0.71026870407034937</v>
      </c>
    </row>
    <row r="424" spans="47:53" ht="11.25" customHeight="1" x14ac:dyDescent="0.25">
      <c r="AU424" s="28" t="s">
        <v>99</v>
      </c>
      <c r="AV424" s="29">
        <f>_xll.qlInterestRateIndexFixingDate(IborIndex&amp;Tenor,AW424,Trigger)</f>
        <v>42845</v>
      </c>
      <c r="AW424" s="29">
        <f>_xll.qlCalendarAdvance(Calendar,AW423,AU424,"f",,Trigger)</f>
        <v>42849</v>
      </c>
      <c r="AX424" s="29">
        <f>_xll.qlInterestRateIndexMaturity(IborIndex&amp;Tenor,AW424,Trigger)</f>
        <v>43032</v>
      </c>
      <c r="AY424" s="66">
        <f>_xll.qlIndexFixing($Z$5,AV424,,Trigger)</f>
        <v>2.0127746019506848E-3</v>
      </c>
      <c r="AZ424" s="66">
        <f>_xll.qlIndexFixing($BB$1,AW424,,Trigger)</f>
        <v>1.9356520473934327E-3</v>
      </c>
      <c r="BA424" s="195">
        <f t="shared" si="29"/>
        <v>0.7712255455725211</v>
      </c>
    </row>
    <row r="425" spans="47:53" ht="11.25" customHeight="1" x14ac:dyDescent="0.25">
      <c r="AU425" s="28" t="s">
        <v>99</v>
      </c>
      <c r="AV425" s="29">
        <f>_xll.qlInterestRateIndexFixingDate(IborIndex&amp;Tenor,AW425,Trigger)</f>
        <v>42846</v>
      </c>
      <c r="AW425" s="29">
        <f>_xll.qlCalendarAdvance(Calendar,AW424,AU425,"f",,Trigger)</f>
        <v>42850</v>
      </c>
      <c r="AX425" s="29">
        <f>_xll.qlInterestRateIndexMaturity(IborIndex&amp;Tenor,AW425,Trigger)</f>
        <v>43033</v>
      </c>
      <c r="AY425" s="66">
        <f>_xll.qlIndexFixing($Z$5,AV425,,Trigger)</f>
        <v>2.0183730750805797E-3</v>
      </c>
      <c r="AZ425" s="66">
        <f>_xll.qlIndexFixing($BB$1,AW425,,Trigger)</f>
        <v>1.9402566858462596E-3</v>
      </c>
      <c r="BA425" s="195">
        <f t="shared" si="29"/>
        <v>0.7811638923432016</v>
      </c>
    </row>
    <row r="426" spans="47:53" ht="11.25" customHeight="1" x14ac:dyDescent="0.25">
      <c r="AU426" s="28" t="s">
        <v>99</v>
      </c>
      <c r="AV426" s="29">
        <f>_xll.qlInterestRateIndexFixingDate(IborIndex&amp;Tenor,AW426,Trigger)</f>
        <v>42849</v>
      </c>
      <c r="AW426" s="29">
        <f>_xll.qlCalendarAdvance(Calendar,AW425,AU426,"f",,Trigger)</f>
        <v>42851</v>
      </c>
      <c r="AX426" s="29">
        <f>_xll.qlInterestRateIndexMaturity(IborIndex&amp;Tenor,AW426,Trigger)</f>
        <v>43034</v>
      </c>
      <c r="AY426" s="66">
        <f>_xll.qlIndexFixing($Z$5,AV426,,Trigger)</f>
        <v>2.0239623895165625E-3</v>
      </c>
      <c r="AZ426" s="66">
        <f>_xll.qlIndexFixing($BB$1,AW426,,Trigger)</f>
        <v>1.9525476693478402E-3</v>
      </c>
      <c r="BA426" s="195">
        <f t="shared" si="29"/>
        <v>0.71414720168722301</v>
      </c>
    </row>
    <row r="427" spans="47:53" ht="11.25" customHeight="1" x14ac:dyDescent="0.25">
      <c r="AU427" s="28" t="s">
        <v>99</v>
      </c>
      <c r="AV427" s="29">
        <f>_xll.qlInterestRateIndexFixingDate(IborIndex&amp;Tenor,AW427,Trigger)</f>
        <v>42850</v>
      </c>
      <c r="AW427" s="29">
        <f>_xll.qlCalendarAdvance(Calendar,AW426,AU427,"f",,Trigger)</f>
        <v>42852</v>
      </c>
      <c r="AX427" s="29">
        <f>_xll.qlInterestRateIndexMaturity(IborIndex&amp;Tenor,AW427,Trigger)</f>
        <v>43035</v>
      </c>
      <c r="AY427" s="66">
        <f>_xll.qlIndexFixing($Z$5,AV427,,Trigger)</f>
        <v>2.0295420942528421E-3</v>
      </c>
      <c r="AZ427" s="66">
        <f>_xll.qlIndexFixing($BB$1,AW427,,Trigger)</f>
        <v>1.9655672477975304E-3</v>
      </c>
      <c r="BA427" s="195">
        <f t="shared" si="29"/>
        <v>0.63974846455311718</v>
      </c>
    </row>
    <row r="428" spans="47:53" ht="11.25" customHeight="1" x14ac:dyDescent="0.25">
      <c r="AU428" s="28" t="s">
        <v>99</v>
      </c>
      <c r="AV428" s="29">
        <f>_xll.qlInterestRateIndexFixingDate(IborIndex&amp;Tenor,AW428,Trigger)</f>
        <v>42851</v>
      </c>
      <c r="AW428" s="29">
        <f>_xll.qlCalendarAdvance(Calendar,AW427,AU428,"f",,Trigger)</f>
        <v>42853</v>
      </c>
      <c r="AX428" s="29">
        <f>_xll.qlInterestRateIndexMaturity(IborIndex&amp;Tenor,AW428,Trigger)</f>
        <v>43039</v>
      </c>
      <c r="AY428" s="66">
        <f>_xll.qlIndexFixing($Z$5,AV428,,Trigger)</f>
        <v>2.0443129867455953E-3</v>
      </c>
      <c r="AZ428" s="66">
        <f>_xll.qlIndexFixing($BB$1,AW428,,Trigger)</f>
        <v>1.970033163437E-3</v>
      </c>
      <c r="BA428" s="195">
        <f t="shared" si="29"/>
        <v>0.74279823308595361</v>
      </c>
    </row>
    <row r="429" spans="47:53" ht="11.25" customHeight="1" x14ac:dyDescent="0.25">
      <c r="AU429" s="28" t="s">
        <v>99</v>
      </c>
      <c r="AV429" s="29">
        <f>_xll.qlInterestRateIndexFixingDate(IborIndex&amp;Tenor,AW429,Trigger)</f>
        <v>42852</v>
      </c>
      <c r="AW429" s="29">
        <f>_xll.qlCalendarAdvance(Calendar,AW428,AU429,"f",,Trigger)</f>
        <v>42857</v>
      </c>
      <c r="AX429" s="29">
        <f>_xll.qlInterestRateIndexMaturity(IborIndex&amp;Tenor,AW429,Trigger)</f>
        <v>43041</v>
      </c>
      <c r="AY429" s="66">
        <f>_xll.qlIndexFixing($Z$5,AV429,,Trigger)</f>
        <v>2.0603533239455206E-3</v>
      </c>
      <c r="AZ429" s="66">
        <f>_xll.qlIndexFixing($BB$1,AW429,,Trigger)</f>
        <v>1.9798158759648339E-3</v>
      </c>
      <c r="BA429" s="195">
        <f t="shared" si="29"/>
        <v>0.80537447980686716</v>
      </c>
    </row>
    <row r="430" spans="47:53" ht="11.25" customHeight="1" x14ac:dyDescent="0.25">
      <c r="AU430" s="28" t="s">
        <v>99</v>
      </c>
      <c r="AV430" s="29">
        <f>_xll.qlInterestRateIndexFixingDate(IborIndex&amp;Tenor,AW430,Trigger)</f>
        <v>42853</v>
      </c>
      <c r="AW430" s="29">
        <f>_xll.qlCalendarAdvance(Calendar,AW429,AU430,"f",,Trigger)</f>
        <v>42858</v>
      </c>
      <c r="AX430" s="29">
        <f>_xll.qlInterestRateIndexMaturity(IborIndex&amp;Tenor,AW430,Trigger)</f>
        <v>43042</v>
      </c>
      <c r="AY430" s="66">
        <f>_xll.qlIndexFixing($Z$5,AV430,,Trigger)</f>
        <v>2.0658512390404472E-3</v>
      </c>
      <c r="AZ430" s="66">
        <f>_xll.qlIndexFixing($BB$1,AW430,,Trigger)</f>
        <v>1.9815630840792605E-3</v>
      </c>
      <c r="BA430" s="195">
        <f t="shared" si="29"/>
        <v>0.84288154961186745</v>
      </c>
    </row>
    <row r="431" spans="47:53" ht="11.25" customHeight="1" x14ac:dyDescent="0.25">
      <c r="AU431" s="28" t="s">
        <v>99</v>
      </c>
      <c r="AV431" s="29">
        <f>_xll.qlInterestRateIndexFixingDate(IborIndex&amp;Tenor,AW431,Trigger)</f>
        <v>42857</v>
      </c>
      <c r="AW431" s="29">
        <f>_xll.qlCalendarAdvance(Calendar,AW430,AU431,"f",,Trigger)</f>
        <v>42859</v>
      </c>
      <c r="AX431" s="29">
        <f>_xll.qlInterestRateIndexMaturity(IborIndex&amp;Tenor,AW431,Trigger)</f>
        <v>43045</v>
      </c>
      <c r="AY431" s="66">
        <f>_xll.qlIndexFixing($Z$5,AV431,,Trigger)</f>
        <v>2.0774517122125512E-3</v>
      </c>
      <c r="AZ431" s="66">
        <f>_xll.qlIndexFixing($BB$1,AW431,,Trigger)</f>
        <v>1.9919926426580988E-3</v>
      </c>
      <c r="BA431" s="195">
        <f t="shared" si="29"/>
        <v>0.85459069554452449</v>
      </c>
    </row>
    <row r="432" spans="47:53" ht="11.25" customHeight="1" x14ac:dyDescent="0.25">
      <c r="AU432" s="28" t="s">
        <v>99</v>
      </c>
      <c r="AV432" s="29">
        <f>_xll.qlInterestRateIndexFixingDate(IborIndex&amp;Tenor,AW432,Trigger)</f>
        <v>42858</v>
      </c>
      <c r="AW432" s="29">
        <f>_xll.qlCalendarAdvance(Calendar,AW431,AU432,"f",,Trigger)</f>
        <v>42860</v>
      </c>
      <c r="AX432" s="29">
        <f>_xll.qlInterestRateIndexMaturity(IborIndex&amp;Tenor,AW432,Trigger)</f>
        <v>43045</v>
      </c>
      <c r="AY432" s="66">
        <f>_xll.qlIndexFixing($Z$5,AV432,,Trigger)</f>
        <v>2.0798002239226054E-3</v>
      </c>
      <c r="AZ432" s="66">
        <f>_xll.qlIndexFixing($BB$1,AW432,,Trigger)</f>
        <v>1.9963396109647152E-3</v>
      </c>
      <c r="BA432" s="195">
        <f t="shared" si="29"/>
        <v>0.83460612957890223</v>
      </c>
    </row>
    <row r="433" spans="47:53" ht="11.25" customHeight="1" x14ac:dyDescent="0.25">
      <c r="AU433" s="28" t="s">
        <v>99</v>
      </c>
      <c r="AV433" s="29">
        <f>_xll.qlInterestRateIndexFixingDate(IborIndex&amp;Tenor,AW433,Trigger)</f>
        <v>42859</v>
      </c>
      <c r="AW433" s="29">
        <f>_xll.qlCalendarAdvance(Calendar,AW432,AU433,"f",,Trigger)</f>
        <v>42863</v>
      </c>
      <c r="AX433" s="29">
        <f>_xll.qlInterestRateIndexMaturity(IborIndex&amp;Tenor,AW433,Trigger)</f>
        <v>43047</v>
      </c>
      <c r="AY433" s="66">
        <f>_xll.qlIndexFixing($Z$5,AV433,,Trigger)</f>
        <v>2.0927789901006976E-3</v>
      </c>
      <c r="AZ433" s="66">
        <f>_xll.qlIndexFixing($BB$1,AW433,,Trigger)</f>
        <v>2.0006813010195832E-3</v>
      </c>
      <c r="BA433" s="195">
        <f t="shared" si="29"/>
        <v>0.92097689081114398</v>
      </c>
    </row>
    <row r="434" spans="47:53" ht="11.25" customHeight="1" x14ac:dyDescent="0.25">
      <c r="AU434" s="28" t="s">
        <v>99</v>
      </c>
      <c r="AV434" s="29">
        <f>_xll.qlInterestRateIndexFixingDate(IborIndex&amp;Tenor,AW434,Trigger)</f>
        <v>42860</v>
      </c>
      <c r="AW434" s="29">
        <f>_xll.qlCalendarAdvance(Calendar,AW433,AU434,"f",,Trigger)</f>
        <v>42864</v>
      </c>
      <c r="AX434" s="29">
        <f>_xll.qlInterestRateIndexMaturity(IborIndex&amp;Tenor,AW434,Trigger)</f>
        <v>43048</v>
      </c>
      <c r="AY434" s="66">
        <f>_xll.qlIndexFixing($Z$5,AV434,,Trigger)</f>
        <v>2.098074099583755E-3</v>
      </c>
      <c r="AZ434" s="66">
        <f>_xll.qlIndexFixing($BB$1,AW434,,Trigger)</f>
        <v>2.0106113143491368E-3</v>
      </c>
      <c r="BA434" s="195">
        <f t="shared" si="29"/>
        <v>0.87462785234618168</v>
      </c>
    </row>
    <row r="435" spans="47:53" ht="11.25" customHeight="1" x14ac:dyDescent="0.25">
      <c r="AU435" s="28" t="s">
        <v>99</v>
      </c>
      <c r="AV435" s="29">
        <f>_xll.qlInterestRateIndexFixingDate(IborIndex&amp;Tenor,AW435,Trigger)</f>
        <v>42863</v>
      </c>
      <c r="AW435" s="29">
        <f>_xll.qlCalendarAdvance(Calendar,AW434,AU435,"f",,Trigger)</f>
        <v>42865</v>
      </c>
      <c r="AX435" s="29">
        <f>_xll.qlInterestRateIndexMaturity(IborIndex&amp;Tenor,AW435,Trigger)</f>
        <v>43049</v>
      </c>
      <c r="AY435" s="66">
        <f>_xll.qlIndexFixing($Z$5,AV435,,Trigger)</f>
        <v>2.1033464719837263E-3</v>
      </c>
      <c r="AZ435" s="66">
        <f>_xll.qlIndexFixing($BB$1,AW435,,Trigger)</f>
        <v>2.0121723053575305E-3</v>
      </c>
      <c r="BA435" s="195">
        <f t="shared" si="29"/>
        <v>0.91174166626195774</v>
      </c>
    </row>
    <row r="436" spans="47:53" ht="11.25" customHeight="1" x14ac:dyDescent="0.25">
      <c r="AU436" s="28" t="s">
        <v>99</v>
      </c>
      <c r="AV436" s="29">
        <f>_xll.qlInterestRateIndexFixingDate(IborIndex&amp;Tenor,AW436,Trigger)</f>
        <v>42864</v>
      </c>
      <c r="AW436" s="29">
        <f>_xll.qlCalendarAdvance(Calendar,AW435,AU436,"f",,Trigger)</f>
        <v>42866</v>
      </c>
      <c r="AX436" s="29">
        <f>_xll.qlInterestRateIndexMaturity(IborIndex&amp;Tenor,AW436,Trigger)</f>
        <v>43052</v>
      </c>
      <c r="AY436" s="66">
        <f>_xll.qlIndexFixing($Z$5,AV436,,Trigger)</f>
        <v>2.1147753260125812E-3</v>
      </c>
      <c r="AZ436" s="66">
        <f>_xll.qlIndexFixing($BB$1,AW436,,Trigger)</f>
        <v>2.0224560453241877E-3</v>
      </c>
      <c r="BA436" s="195">
        <f t="shared" si="29"/>
        <v>0.92319280688393535</v>
      </c>
    </row>
    <row r="437" spans="47:53" ht="11.25" customHeight="1" x14ac:dyDescent="0.25">
      <c r="AU437" s="28" t="s">
        <v>99</v>
      </c>
      <c r="AV437" s="29">
        <f>_xll.qlInterestRateIndexFixingDate(IborIndex&amp;Tenor,AW437,Trigger)</f>
        <v>42865</v>
      </c>
      <c r="AW437" s="29">
        <f>_xll.qlCalendarAdvance(Calendar,AW436,AU437,"f",,Trigger)</f>
        <v>42867</v>
      </c>
      <c r="AX437" s="29">
        <f>_xll.qlInterestRateIndexMaturity(IborIndex&amp;Tenor,AW437,Trigger)</f>
        <v>43052</v>
      </c>
      <c r="AY437" s="66">
        <f>_xll.qlIndexFixing($Z$5,AV437,,Trigger)</f>
        <v>2.1169278530437734E-3</v>
      </c>
      <c r="AZ437" s="66">
        <f>_xll.qlIndexFixing($BB$1,AW437,,Trigger)</f>
        <v>2.0268533470695254E-3</v>
      </c>
      <c r="BA437" s="195">
        <f t="shared" si="29"/>
        <v>0.90074505974248065</v>
      </c>
    </row>
    <row r="438" spans="47:53" ht="11.25" customHeight="1" x14ac:dyDescent="0.25">
      <c r="AU438" s="28" t="s">
        <v>99</v>
      </c>
      <c r="AV438" s="29">
        <f>_xll.qlInterestRateIndexFixingDate(IborIndex&amp;Tenor,AW438,Trigger)</f>
        <v>42866</v>
      </c>
      <c r="AW438" s="29">
        <f>_xll.qlCalendarAdvance(Calendar,AW437,AU438,"f",,Trigger)</f>
        <v>42870</v>
      </c>
      <c r="AX438" s="29">
        <f>_xll.qlInterestRateIndexMaturity(IborIndex&amp;Tenor,AW438,Trigger)</f>
        <v>43054</v>
      </c>
      <c r="AY438" s="66">
        <f>_xll.qlIndexFixing($Z$5,AV438,,Trigger)</f>
        <v>2.1294807150116515E-3</v>
      </c>
      <c r="AZ438" s="66">
        <f>_xll.qlIndexFixing($BB$1,AW438,,Trigger)</f>
        <v>2.031274464643303E-3</v>
      </c>
      <c r="BA438" s="195">
        <f t="shared" si="29"/>
        <v>0.98206250368348436</v>
      </c>
    </row>
    <row r="439" spans="47:53" ht="11.25" customHeight="1" x14ac:dyDescent="0.25">
      <c r="AU439" s="28" t="s">
        <v>99</v>
      </c>
      <c r="AV439" s="29">
        <f>_xll.qlInterestRateIndexFixingDate(IborIndex&amp;Tenor,AW439,Trigger)</f>
        <v>42867</v>
      </c>
      <c r="AW439" s="29">
        <f>_xll.qlCalendarAdvance(Calendar,AW438,AU439,"f",,Trigger)</f>
        <v>42871</v>
      </c>
      <c r="AX439" s="29">
        <f>_xll.qlInterestRateIndexMaturity(IborIndex&amp;Tenor,AW439,Trigger)</f>
        <v>43055</v>
      </c>
      <c r="AY439" s="66">
        <f>_xll.qlIndexFixing($Z$5,AV439,,Trigger)</f>
        <v>2.1346850325963613E-3</v>
      </c>
      <c r="AZ439" s="66">
        <f>_xll.qlIndexFixing($BB$1,AW439,,Trigger)</f>
        <v>2.0415546736575517E-3</v>
      </c>
      <c r="BA439" s="195">
        <f t="shared" si="29"/>
        <v>0.93130358938809521</v>
      </c>
    </row>
    <row r="440" spans="47:53" ht="11.25" customHeight="1" x14ac:dyDescent="0.25">
      <c r="AU440" s="28" t="s">
        <v>99</v>
      </c>
      <c r="AV440" s="29">
        <f>_xll.qlInterestRateIndexFixingDate(IborIndex&amp;Tenor,AW440,Trigger)</f>
        <v>42870</v>
      </c>
      <c r="AW440" s="29">
        <f>_xll.qlCalendarAdvance(Calendar,AW439,AU440,"f",,Trigger)</f>
        <v>42872</v>
      </c>
      <c r="AX440" s="29">
        <f>_xll.qlInterestRateIndexMaturity(IborIndex&amp;Tenor,AW440,Trigger)</f>
        <v>43056</v>
      </c>
      <c r="AY440" s="66">
        <f>_xll.qlIndexFixing($Z$5,AV440,,Trigger)</f>
        <v>2.1398896058730608E-3</v>
      </c>
      <c r="AZ440" s="66">
        <f>_xll.qlIndexFixing($BB$1,AW440,,Trigger)</f>
        <v>2.0431323828214191E-3</v>
      </c>
      <c r="BA440" s="195">
        <f t="shared" si="29"/>
        <v>0.96757223051641661</v>
      </c>
    </row>
    <row r="441" spans="47:53" ht="11.25" customHeight="1" x14ac:dyDescent="0.25">
      <c r="AU441" s="28" t="s">
        <v>99</v>
      </c>
      <c r="AV441" s="29">
        <f>_xll.qlInterestRateIndexFixingDate(IborIndex&amp;Tenor,AW441,Trigger)</f>
        <v>42871</v>
      </c>
      <c r="AW441" s="29">
        <f>_xll.qlCalendarAdvance(Calendar,AW440,AU441,"f",,Trigger)</f>
        <v>42873</v>
      </c>
      <c r="AX441" s="29">
        <f>_xll.qlInterestRateIndexMaturity(IborIndex&amp;Tenor,AW441,Trigger)</f>
        <v>43059</v>
      </c>
      <c r="AY441" s="66">
        <f>_xll.qlIndexFixing($Z$5,AV441,,Trigger)</f>
        <v>2.1513172882514997E-3</v>
      </c>
      <c r="AZ441" s="66">
        <f>_xll.qlIndexFixing($BB$1,AW441,,Trigger)</f>
        <v>2.0538827669831119E-3</v>
      </c>
      <c r="BA441" s="195">
        <f t="shared" si="29"/>
        <v>0.97434521268387808</v>
      </c>
    </row>
    <row r="442" spans="47:53" ht="11.25" customHeight="1" x14ac:dyDescent="0.25">
      <c r="AU442" s="28" t="s">
        <v>99</v>
      </c>
      <c r="AV442" s="29">
        <f>_xll.qlInterestRateIndexFixingDate(IborIndex&amp;Tenor,AW442,Trigger)</f>
        <v>42872</v>
      </c>
      <c r="AW442" s="29">
        <f>_xll.qlCalendarAdvance(Calendar,AW441,AU442,"f",,Trigger)</f>
        <v>42874</v>
      </c>
      <c r="AX442" s="29">
        <f>_xll.qlInterestRateIndexMaturity(IborIndex&amp;Tenor,AW442,Trigger)</f>
        <v>43059</v>
      </c>
      <c r="AY442" s="66">
        <f>_xll.qlIndexFixing($Z$5,AV442,,Trigger)</f>
        <v>2.1534270619513458E-3</v>
      </c>
      <c r="AZ442" s="66">
        <f>_xll.qlIndexFixing($BB$1,AW442,,Trigger)</f>
        <v>2.0585340663127195E-3</v>
      </c>
      <c r="BA442" s="195">
        <f t="shared" si="29"/>
        <v>0.94892995638626298</v>
      </c>
    </row>
    <row r="443" spans="47:53" ht="11.25" customHeight="1" x14ac:dyDescent="0.25">
      <c r="AU443" s="28" t="s">
        <v>99</v>
      </c>
      <c r="AV443" s="29">
        <f>_xll.qlInterestRateIndexFixingDate(IborIndex&amp;Tenor,AW443,Trigger)</f>
        <v>42873</v>
      </c>
      <c r="AW443" s="29">
        <f>_xll.qlCalendarAdvance(Calendar,AW442,AU443,"f",,Trigger)</f>
        <v>42877</v>
      </c>
      <c r="AX443" s="29">
        <f>_xll.qlInterestRateIndexMaturity(IborIndex&amp;Tenor,AW443,Trigger)</f>
        <v>43061</v>
      </c>
      <c r="AY443" s="66">
        <f>_xll.qlIndexFixing($Z$5,AV443,,Trigger)</f>
        <v>2.1660350880597199E-3</v>
      </c>
      <c r="AZ443" s="66">
        <f>_xll.qlIndexFixing($BB$1,AW443,,Trigger)</f>
        <v>2.0632382774455268E-3</v>
      </c>
      <c r="BA443" s="195">
        <f t="shared" si="29"/>
        <v>1.0279681061419301</v>
      </c>
    </row>
    <row r="444" spans="47:53" ht="11.25" customHeight="1" x14ac:dyDescent="0.25">
      <c r="AU444" s="28" t="s">
        <v>99</v>
      </c>
      <c r="AV444" s="29">
        <f>_xll.qlInterestRateIndexFixingDate(IborIndex&amp;Tenor,AW444,Trigger)</f>
        <v>42874</v>
      </c>
      <c r="AW444" s="29">
        <f>_xll.qlCalendarAdvance(Calendar,AW443,AU444,"f",,Trigger)</f>
        <v>42878</v>
      </c>
      <c r="AX444" s="29">
        <f>_xll.qlInterestRateIndexMaturity(IborIndex&amp;Tenor,AW444,Trigger)</f>
        <v>43062</v>
      </c>
      <c r="AY444" s="66">
        <f>_xll.qlIndexFixing($Z$5,AV444,,Trigger)</f>
        <v>2.1713127690880111E-3</v>
      </c>
      <c r="AZ444" s="66">
        <f>_xll.qlIndexFixing($BB$1,AW444,,Trigger)</f>
        <v>2.0740562814042058E-3</v>
      </c>
      <c r="BA444" s="195">
        <f t="shared" si="29"/>
        <v>0.97256487683805226</v>
      </c>
    </row>
    <row r="445" spans="47:53" ht="11.25" customHeight="1" x14ac:dyDescent="0.25">
      <c r="AU445" s="28" t="s">
        <v>99</v>
      </c>
      <c r="AV445" s="29">
        <f>_xll.qlInterestRateIndexFixingDate(IborIndex&amp;Tenor,AW445,Trigger)</f>
        <v>42877</v>
      </c>
      <c r="AW445" s="29">
        <f>_xll.qlCalendarAdvance(Calendar,AW444,AU445,"f",,Trigger)</f>
        <v>42879</v>
      </c>
      <c r="AX445" s="29">
        <f>_xll.qlInterestRateIndexMaturity(IborIndex&amp;Tenor,AW445,Trigger)</f>
        <v>43063</v>
      </c>
      <c r="AY445" s="66">
        <f>_xll.qlIndexFixing($Z$5,AV445,,Trigger)</f>
        <v>2.1766147672411373E-3</v>
      </c>
      <c r="AZ445" s="66">
        <f>_xll.qlIndexFixing($BB$1,AW445,,Trigger)</f>
        <v>2.0758612701337357E-3</v>
      </c>
      <c r="BA445" s="195">
        <f t="shared" si="29"/>
        <v>1.0075349710740156</v>
      </c>
    </row>
    <row r="446" spans="47:53" ht="11.25" customHeight="1" x14ac:dyDescent="0.25">
      <c r="AU446" s="28" t="s">
        <v>99</v>
      </c>
      <c r="AV446" s="29">
        <f>_xll.qlInterestRateIndexFixingDate(IborIndex&amp;Tenor,AW446,Trigger)</f>
        <v>42878</v>
      </c>
      <c r="AW446" s="29">
        <f>_xll.qlCalendarAdvance(Calendar,AW445,AU446,"f",,Trigger)</f>
        <v>42880</v>
      </c>
      <c r="AX446" s="29">
        <f>_xll.qlInterestRateIndexMaturity(IborIndex&amp;Tenor,AW446,Trigger)</f>
        <v>43066</v>
      </c>
      <c r="AY446" s="66">
        <f>_xll.qlIndexFixing($Z$5,AV446,,Trigger)</f>
        <v>2.1882069429209642E-3</v>
      </c>
      <c r="AZ446" s="66">
        <f>_xll.qlIndexFixing($BB$1,AW446,,Trigger)</f>
        <v>2.0876984975257986E-3</v>
      </c>
      <c r="BA446" s="195">
        <f t="shared" si="29"/>
        <v>1.0050844539516566</v>
      </c>
    </row>
    <row r="447" spans="47:53" ht="11.25" customHeight="1" x14ac:dyDescent="0.25">
      <c r="AU447" s="28" t="s">
        <v>99</v>
      </c>
      <c r="AV447" s="29">
        <f>_xll.qlInterestRateIndexFixingDate(IborIndex&amp;Tenor,AW447,Trigger)</f>
        <v>42879</v>
      </c>
      <c r="AW447" s="29">
        <f>_xll.qlCalendarAdvance(Calendar,AW446,AU447,"f",,Trigger)</f>
        <v>42881</v>
      </c>
      <c r="AX447" s="29">
        <f>_xll.qlInterestRateIndexMaturity(IborIndex&amp;Tenor,AW447,Trigger)</f>
        <v>43066</v>
      </c>
      <c r="AY447" s="66">
        <f>_xll.qlIndexFixing($Z$5,AV447,,Trigger)</f>
        <v>2.19044073324858E-3</v>
      </c>
      <c r="AZ447" s="66">
        <f>_xll.qlIndexFixing($BB$1,AW447,,Trigger)</f>
        <v>2.0928074725614356E-3</v>
      </c>
      <c r="BA447" s="195">
        <f t="shared" si="29"/>
        <v>0.97633260687144363</v>
      </c>
    </row>
    <row r="448" spans="47:53" ht="11.25" customHeight="1" x14ac:dyDescent="0.25">
      <c r="AU448" s="28" t="s">
        <v>99</v>
      </c>
      <c r="AV448" s="29">
        <f>_xll.qlInterestRateIndexFixingDate(IborIndex&amp;Tenor,AW448,Trigger)</f>
        <v>42880</v>
      </c>
      <c r="AW448" s="29">
        <f>_xll.qlCalendarAdvance(Calendar,AW447,AU448,"f",,Trigger)</f>
        <v>42884</v>
      </c>
      <c r="AX448" s="29">
        <f>_xll.qlInterestRateIndexMaturity(IborIndex&amp;Tenor,AW448,Trigger)</f>
        <v>43068</v>
      </c>
      <c r="AY448" s="66">
        <f>_xll.qlIndexFixing($Z$5,AV448,,Trigger)</f>
        <v>2.2036136391379991E-3</v>
      </c>
      <c r="AZ448" s="66">
        <f>_xll.qlIndexFixing($BB$1,AW448,,Trigger)</f>
        <v>2.094897161160434E-3</v>
      </c>
      <c r="BA448" s="195">
        <f t="shared" si="29"/>
        <v>1.087164779775651</v>
      </c>
    </row>
    <row r="449" spans="47:53" ht="11.25" customHeight="1" x14ac:dyDescent="0.25">
      <c r="AU449" s="28" t="s">
        <v>99</v>
      </c>
      <c r="AV449" s="29">
        <f>_xll.qlInterestRateIndexFixingDate(IborIndex&amp;Tenor,AW449,Trigger)</f>
        <v>42881</v>
      </c>
      <c r="AW449" s="29">
        <f>_xll.qlCalendarAdvance(Calendar,AW448,AU449,"f",,Trigger)</f>
        <v>42885</v>
      </c>
      <c r="AX449" s="29">
        <f>_xll.qlInterestRateIndexMaturity(IborIndex&amp;Tenor,AW449,Trigger)</f>
        <v>43069</v>
      </c>
      <c r="AY449" s="66">
        <f>_xll.qlIndexFixing($Z$5,AV449,,Trigger)</f>
        <v>2.2091363200040987E-3</v>
      </c>
      <c r="AZ449" s="66">
        <f>_xll.qlIndexFixing($BB$1,AW449,,Trigger)</f>
        <v>2.1001614972212773E-3</v>
      </c>
      <c r="BA449" s="195">
        <f t="shared" si="29"/>
        <v>1.0897482278282145</v>
      </c>
    </row>
    <row r="450" spans="47:53" ht="11.25" customHeight="1" x14ac:dyDescent="0.25">
      <c r="AU450" s="28" t="s">
        <v>99</v>
      </c>
      <c r="AV450" s="29">
        <f>_xll.qlInterestRateIndexFixingDate(IborIndex&amp;Tenor,AW450,Trigger)</f>
        <v>42884</v>
      </c>
      <c r="AW450" s="29">
        <f>_xll.qlCalendarAdvance(Calendar,AW449,AU450,"f",,Trigger)</f>
        <v>42886</v>
      </c>
      <c r="AX450" s="29">
        <f>_xll.qlInterestRateIndexMaturity(IborIndex&amp;Tenor,AW450,Trigger)</f>
        <v>43069</v>
      </c>
      <c r="AY450" s="66">
        <f>_xll.qlIndexFixing($Z$5,AV450,,Trigger)</f>
        <v>2.2115608245455425E-3</v>
      </c>
      <c r="AZ450" s="66">
        <f>_xll.qlIndexFixing($BB$1,AW450,,Trigger)</f>
        <v>2.1117755433487763E-3</v>
      </c>
      <c r="BA450" s="195">
        <f t="shared" si="29"/>
        <v>0.99785281196766196</v>
      </c>
    </row>
    <row r="451" spans="47:53" ht="11.25" customHeight="1" x14ac:dyDescent="0.25">
      <c r="AU451" s="28" t="s">
        <v>99</v>
      </c>
      <c r="AV451" s="29">
        <f>_xll.qlInterestRateIndexFixingDate(IborIndex&amp;Tenor,AW451,Trigger)</f>
        <v>42885</v>
      </c>
      <c r="AW451" s="29">
        <f>_xll.qlCalendarAdvance(Calendar,AW450,AU451,"f",,Trigger)</f>
        <v>42887</v>
      </c>
      <c r="AX451" s="29">
        <f>_xll.qlInterestRateIndexMaturity(IborIndex&amp;Tenor,AW451,Trigger)</f>
        <v>43070</v>
      </c>
      <c r="AY451" s="66">
        <f>_xll.qlIndexFixing($Z$5,AV451,,Trigger)</f>
        <v>2.2171846651099295E-3</v>
      </c>
      <c r="AZ451" s="66">
        <f>_xll.qlIndexFixing($BB$1,AW451,,Trigger)</f>
        <v>2.1220732168525745E-3</v>
      </c>
      <c r="BA451" s="195">
        <f t="shared" ref="BA451:BA514" si="30">(AY451-AZ451)*10000</f>
        <v>0.95111448257355002</v>
      </c>
    </row>
    <row r="452" spans="47:53" ht="11.25" customHeight="1" x14ac:dyDescent="0.25">
      <c r="AU452" s="28" t="s">
        <v>99</v>
      </c>
      <c r="AV452" s="29">
        <f>_xll.qlInterestRateIndexFixingDate(IborIndex&amp;Tenor,AW452,Trigger)</f>
        <v>42886</v>
      </c>
      <c r="AW452" s="29">
        <f>_xll.qlCalendarAdvance(Calendar,AW451,AU452,"f",,Trigger)</f>
        <v>42888</v>
      </c>
      <c r="AX452" s="29">
        <f>_xll.qlInterestRateIndexMaturity(IborIndex&amp;Tenor,AW452,Trigger)</f>
        <v>43073</v>
      </c>
      <c r="AY452" s="66">
        <f>_xll.qlIndexFixing($Z$5,AV452,,Trigger)</f>
        <v>2.2291494439026891E-3</v>
      </c>
      <c r="AZ452" s="66">
        <f>_xll.qlIndexFixing($BB$1,AW452,,Trigger)</f>
        <v>2.1277423631887731E-3</v>
      </c>
      <c r="BA452" s="195">
        <f t="shared" si="30"/>
        <v>1.01407080713916</v>
      </c>
    </row>
    <row r="453" spans="47:53" ht="11.25" customHeight="1" x14ac:dyDescent="0.25">
      <c r="AU453" s="28" t="s">
        <v>99</v>
      </c>
      <c r="AV453" s="29">
        <f>_xll.qlInterestRateIndexFixingDate(IborIndex&amp;Tenor,AW453,Trigger)</f>
        <v>42887</v>
      </c>
      <c r="AW453" s="29">
        <f>_xll.qlCalendarAdvance(Calendar,AW452,AU453,"f",,Trigger)</f>
        <v>42891</v>
      </c>
      <c r="AX453" s="29">
        <f>_xll.qlInterestRateIndexMaturity(IborIndex&amp;Tenor,AW453,Trigger)</f>
        <v>43074</v>
      </c>
      <c r="AY453" s="66">
        <f>_xll.qlIndexFixing($Z$5,AV453,,Trigger)</f>
        <v>2.2400204338687154E-3</v>
      </c>
      <c r="AZ453" s="66">
        <f>_xll.qlIndexFixing($BB$1,AW453,,Trigger)</f>
        <v>2.1334784480614342E-3</v>
      </c>
      <c r="BA453" s="195">
        <f t="shared" si="30"/>
        <v>1.0654198580728123</v>
      </c>
    </row>
    <row r="454" spans="47:53" ht="11.25" customHeight="1" x14ac:dyDescent="0.25">
      <c r="AU454" s="28" t="s">
        <v>99</v>
      </c>
      <c r="AV454" s="29">
        <f>_xll.qlInterestRateIndexFixingDate(IborIndex&amp;Tenor,AW454,Trigger)</f>
        <v>42888</v>
      </c>
      <c r="AW454" s="29">
        <f>_xll.qlCalendarAdvance(Calendar,AW453,AU454,"f",,Trigger)</f>
        <v>42892</v>
      </c>
      <c r="AX454" s="29">
        <f>_xll.qlInterestRateIndexMaturity(IborIndex&amp;Tenor,AW454,Trigger)</f>
        <v>43075</v>
      </c>
      <c r="AY454" s="66">
        <f>_xll.qlIndexFixing($Z$5,AV454,,Trigger)</f>
        <v>2.2457980616962447E-3</v>
      </c>
      <c r="AZ454" s="66">
        <f>_xll.qlIndexFixing($BB$1,AW454,,Trigger)</f>
        <v>2.1392766973685699E-3</v>
      </c>
      <c r="BA454" s="195">
        <f t="shared" si="30"/>
        <v>1.0652136432767485</v>
      </c>
    </row>
    <row r="455" spans="47:53" ht="11.25" customHeight="1" x14ac:dyDescent="0.25">
      <c r="AU455" s="28" t="s">
        <v>99</v>
      </c>
      <c r="AV455" s="29">
        <f>_xll.qlInterestRateIndexFixingDate(IborIndex&amp;Tenor,AW455,Trigger)</f>
        <v>42891</v>
      </c>
      <c r="AW455" s="29">
        <f>_xll.qlCalendarAdvance(Calendar,AW454,AU455,"f",,Trigger)</f>
        <v>42893</v>
      </c>
      <c r="AX455" s="29">
        <f>_xll.qlInterestRateIndexMaturity(IborIndex&amp;Tenor,AW455,Trigger)</f>
        <v>43076</v>
      </c>
      <c r="AY455" s="66">
        <f>_xll.qlIndexFixing($Z$5,AV455,,Trigger)</f>
        <v>2.2516018151072198E-3</v>
      </c>
      <c r="AZ455" s="66">
        <f>_xll.qlIndexFixing($BB$1,AW455,,Trigger)</f>
        <v>2.151541981684327E-3</v>
      </c>
      <c r="BA455" s="195">
        <f t="shared" si="30"/>
        <v>1.0005983342289277</v>
      </c>
    </row>
    <row r="456" spans="47:53" ht="11.25" customHeight="1" x14ac:dyDescent="0.25">
      <c r="AU456" s="28" t="s">
        <v>99</v>
      </c>
      <c r="AV456" s="29">
        <f>_xll.qlInterestRateIndexFixingDate(IborIndex&amp;Tenor,AW456,Trigger)</f>
        <v>42892</v>
      </c>
      <c r="AW456" s="29">
        <f>_xll.qlCalendarAdvance(Calendar,AW455,AU456,"f",,Trigger)</f>
        <v>42894</v>
      </c>
      <c r="AX456" s="29">
        <f>_xll.qlInterestRateIndexMaturity(IborIndex&amp;Tenor,AW456,Trigger)</f>
        <v>43077</v>
      </c>
      <c r="AY456" s="66">
        <f>_xll.qlIndexFixing($Z$5,AV456,,Trigger)</f>
        <v>2.2574310114363495E-3</v>
      </c>
      <c r="AZ456" s="66">
        <f>_xll.qlIndexFixing($BB$1,AW456,,Trigger)</f>
        <v>2.162995855154858E-3</v>
      </c>
      <c r="BA456" s="195">
        <f t="shared" si="30"/>
        <v>0.94435156281491572</v>
      </c>
    </row>
    <row r="457" spans="47:53" ht="11.25" customHeight="1" x14ac:dyDescent="0.25">
      <c r="AU457" s="28" t="s">
        <v>99</v>
      </c>
      <c r="AV457" s="29">
        <f>_xll.qlInterestRateIndexFixingDate(IborIndex&amp;Tenor,AW457,Trigger)</f>
        <v>42893</v>
      </c>
      <c r="AW457" s="29">
        <f>_xll.qlCalendarAdvance(Calendar,AW456,AU457,"f",,Trigger)</f>
        <v>42895</v>
      </c>
      <c r="AX457" s="29">
        <f>_xll.qlInterestRateIndexMaturity(IborIndex&amp;Tenor,AW457,Trigger)</f>
        <v>43080</v>
      </c>
      <c r="AY457" s="66">
        <f>_xll.qlIndexFixing($Z$5,AV457,,Trigger)</f>
        <v>2.2695939507481207E-3</v>
      </c>
      <c r="AZ457" s="66">
        <f>_xll.qlIndexFixing($BB$1,AW457,,Trigger)</f>
        <v>2.1690333133276051E-3</v>
      </c>
      <c r="BA457" s="195">
        <f t="shared" si="30"/>
        <v>1.0056063742051564</v>
      </c>
    </row>
    <row r="458" spans="47:53" ht="11.25" customHeight="1" x14ac:dyDescent="0.25">
      <c r="AU458" s="28" t="s">
        <v>99</v>
      </c>
      <c r="AV458" s="29">
        <f>_xll.qlInterestRateIndexFixingDate(IborIndex&amp;Tenor,AW458,Trigger)</f>
        <v>42894</v>
      </c>
      <c r="AW458" s="29">
        <f>_xll.qlCalendarAdvance(Calendar,AW457,AU458,"f",,Trigger)</f>
        <v>42898</v>
      </c>
      <c r="AX458" s="29">
        <f>_xll.qlInterestRateIndexMaturity(IborIndex&amp;Tenor,AW458,Trigger)</f>
        <v>43081</v>
      </c>
      <c r="AY458" s="66">
        <f>_xll.qlIndexFixing($Z$5,AV458,,Trigger)</f>
        <v>2.2809884059662956E-3</v>
      </c>
      <c r="AZ458" s="66">
        <f>_xll.qlIndexFixing($BB$1,AW458,,Trigger)</f>
        <v>2.1751042902343701E-3</v>
      </c>
      <c r="BA458" s="195">
        <f t="shared" si="30"/>
        <v>1.0588411573192544</v>
      </c>
    </row>
    <row r="459" spans="47:53" ht="11.25" customHeight="1" x14ac:dyDescent="0.25">
      <c r="AU459" s="28" t="s">
        <v>99</v>
      </c>
      <c r="AV459" s="29">
        <f>_xll.qlInterestRateIndexFixingDate(IborIndex&amp;Tenor,AW459,Trigger)</f>
        <v>42895</v>
      </c>
      <c r="AW459" s="29">
        <f>_xll.qlCalendarAdvance(Calendar,AW458,AU459,"f",,Trigger)</f>
        <v>42899</v>
      </c>
      <c r="AX459" s="29">
        <f>_xll.qlInterestRateIndexMaturity(IborIndex&amp;Tenor,AW459,Trigger)</f>
        <v>43082</v>
      </c>
      <c r="AY459" s="66">
        <f>_xll.qlIndexFixing($Z$5,AV459,,Trigger)</f>
        <v>2.2869344102541406E-3</v>
      </c>
      <c r="AZ459" s="66">
        <f>_xll.qlIndexFixing($BB$1,AW459,,Trigger)</f>
        <v>2.1812040113970725E-3</v>
      </c>
      <c r="BA459" s="195">
        <f t="shared" si="30"/>
        <v>1.057303988570681</v>
      </c>
    </row>
    <row r="460" spans="47:53" ht="11.25" customHeight="1" x14ac:dyDescent="0.25">
      <c r="AU460" s="28" t="s">
        <v>99</v>
      </c>
      <c r="AV460" s="29">
        <f>_xll.qlInterestRateIndexFixingDate(IborIndex&amp;Tenor,AW460,Trigger)</f>
        <v>42898</v>
      </c>
      <c r="AW460" s="29">
        <f>_xll.qlCalendarAdvance(Calendar,AW459,AU460,"f",,Trigger)</f>
        <v>42900</v>
      </c>
      <c r="AX460" s="29">
        <f>_xll.qlInterestRateIndexMaturity(IborIndex&amp;Tenor,AW460,Trigger)</f>
        <v>43083</v>
      </c>
      <c r="AY460" s="66">
        <f>_xll.qlIndexFixing($Z$5,AV460,,Trigger)</f>
        <v>2.2929016614806202E-3</v>
      </c>
      <c r="AZ460" s="66">
        <f>_xll.qlIndexFixing($BB$1,AW460,,Trigger)</f>
        <v>2.1938596115170707E-3</v>
      </c>
      <c r="BA460" s="195">
        <f t="shared" si="30"/>
        <v>0.99042049963549494</v>
      </c>
    </row>
    <row r="461" spans="47:53" ht="11.25" customHeight="1" x14ac:dyDescent="0.25">
      <c r="AU461" s="28" t="s">
        <v>99</v>
      </c>
      <c r="AV461" s="29">
        <f>_xll.qlInterestRateIndexFixingDate(IborIndex&amp;Tenor,AW461,Trigger)</f>
        <v>42899</v>
      </c>
      <c r="AW461" s="29">
        <f>_xll.qlCalendarAdvance(Calendar,AW460,AU461,"f",,Trigger)</f>
        <v>42901</v>
      </c>
      <c r="AX461" s="29">
        <f>_xll.qlInterestRateIndexMaturity(IborIndex&amp;Tenor,AW461,Trigger)</f>
        <v>43084</v>
      </c>
      <c r="AY461" s="66">
        <f>_xll.qlIndexFixing($Z$5,AV461,,Trigger)</f>
        <v>2.2988894436506025E-3</v>
      </c>
      <c r="AZ461" s="66">
        <f>_xll.qlIndexFixing($BB$1,AW461,,Trigger)</f>
        <v>2.2057948470302034E-3</v>
      </c>
      <c r="BA461" s="195">
        <f t="shared" si="30"/>
        <v>0.93094596620399084</v>
      </c>
    </row>
    <row r="462" spans="47:53" ht="11.25" customHeight="1" x14ac:dyDescent="0.25">
      <c r="AU462" s="28" t="s">
        <v>99</v>
      </c>
      <c r="AV462" s="29">
        <f>_xll.qlInterestRateIndexFixingDate(IborIndex&amp;Tenor,AW462,Trigger)</f>
        <v>42900</v>
      </c>
      <c r="AW462" s="29">
        <f>_xll.qlCalendarAdvance(Calendar,AW461,AU462,"f",,Trigger)</f>
        <v>42902</v>
      </c>
      <c r="AX462" s="29">
        <f>_xll.qlInterestRateIndexMaturity(IborIndex&amp;Tenor,AW462,Trigger)</f>
        <v>43087</v>
      </c>
      <c r="AY462" s="66">
        <f>_xll.qlIndexFixing($Z$5,AV462,,Trigger)</f>
        <v>2.3112070253442254E-3</v>
      </c>
      <c r="AZ462" s="66">
        <f>_xll.qlIndexFixing($BB$1,AW462,,Trigger)</f>
        <v>2.2119666702728408E-3</v>
      </c>
      <c r="BA462" s="195">
        <f t="shared" si="30"/>
        <v>0.99240355071384623</v>
      </c>
    </row>
    <row r="463" spans="47:53" ht="11.25" customHeight="1" x14ac:dyDescent="0.25">
      <c r="AU463" s="28" t="s">
        <v>99</v>
      </c>
      <c r="AV463" s="29">
        <f>_xll.qlInterestRateIndexFixingDate(IborIndex&amp;Tenor,AW463,Trigger)</f>
        <v>42901</v>
      </c>
      <c r="AW463" s="29">
        <f>_xll.qlCalendarAdvance(Calendar,AW462,AU463,"f",,Trigger)</f>
        <v>42905</v>
      </c>
      <c r="AX463" s="29">
        <f>_xll.qlInterestRateIndexMaturity(IborIndex&amp;Tenor,AW463,Trigger)</f>
        <v>43088</v>
      </c>
      <c r="AY463" s="66">
        <f>_xll.qlIndexFixing($Z$5,AV463,,Trigger)</f>
        <v>2.3230313952084681E-3</v>
      </c>
      <c r="AZ463" s="66">
        <f>_xll.qlIndexFixing($BB$1,AW463,,Trigger)</f>
        <v>2.218138589676808E-3</v>
      </c>
      <c r="BA463" s="195">
        <f t="shared" si="30"/>
        <v>1.0489280553166014</v>
      </c>
    </row>
    <row r="464" spans="47:53" ht="11.25" customHeight="1" x14ac:dyDescent="0.25">
      <c r="AU464" s="28" t="s">
        <v>99</v>
      </c>
      <c r="AV464" s="29">
        <f>_xll.qlInterestRateIndexFixingDate(IborIndex&amp;Tenor,AW464,Trigger)</f>
        <v>42902</v>
      </c>
      <c r="AW464" s="29">
        <f>_xll.qlCalendarAdvance(Calendar,AW463,AU464,"f",,Trigger)</f>
        <v>42906</v>
      </c>
      <c r="AX464" s="29">
        <f>_xll.qlInterestRateIndexMaturity(IborIndex&amp;Tenor,AW464,Trigger)</f>
        <v>43089</v>
      </c>
      <c r="AY464" s="66">
        <f>_xll.qlIndexFixing($Z$5,AV464,,Trigger)</f>
        <v>2.3291109255101652E-3</v>
      </c>
      <c r="AZ464" s="66">
        <f>_xll.qlIndexFixing($BB$1,AW464,,Trigger)</f>
        <v>2.2243058303512407E-3</v>
      </c>
      <c r="BA464" s="195">
        <f t="shared" si="30"/>
        <v>1.0480509515892449</v>
      </c>
    </row>
    <row r="465" spans="47:53" ht="11.25" customHeight="1" x14ac:dyDescent="0.25">
      <c r="AU465" s="28" t="s">
        <v>99</v>
      </c>
      <c r="AV465" s="29">
        <f>_xll.qlInterestRateIndexFixingDate(IborIndex&amp;Tenor,AW465,Trigger)</f>
        <v>42905</v>
      </c>
      <c r="AW465" s="29">
        <f>_xll.qlCalendarAdvance(Calendar,AW464,AU465,"f",,Trigger)</f>
        <v>42907</v>
      </c>
      <c r="AX465" s="29">
        <f>_xll.qlInterestRateIndexMaturity(IborIndex&amp;Tenor,AW465,Trigger)</f>
        <v>43090</v>
      </c>
      <c r="AY465" s="66">
        <f>_xll.qlIndexFixing($Z$5,AV465,,Trigger)</f>
        <v>2.3352065907850015E-3</v>
      </c>
      <c r="AZ465" s="66">
        <f>_xll.qlIndexFixing($BB$1,AW465,,Trigger)</f>
        <v>2.2437754058224641E-3</v>
      </c>
      <c r="BA465" s="195">
        <f t="shared" si="30"/>
        <v>0.9143118496253736</v>
      </c>
    </row>
    <row r="466" spans="47:53" ht="11.25" customHeight="1" x14ac:dyDescent="0.25">
      <c r="AU466" s="28" t="s">
        <v>99</v>
      </c>
      <c r="AV466" s="29">
        <f>_xll.qlInterestRateIndexFixingDate(IborIndex&amp;Tenor,AW466,Trigger)</f>
        <v>42906</v>
      </c>
      <c r="AW466" s="29">
        <f>_xll.qlCalendarAdvance(Calendar,AW465,AU466,"f",,Trigger)</f>
        <v>42908</v>
      </c>
      <c r="AX466" s="29">
        <f>_xll.qlInterestRateIndexMaturity(IborIndex&amp;Tenor,AW466,Trigger)</f>
        <v>43091</v>
      </c>
      <c r="AY466" s="66">
        <f>_xll.qlIndexFixing($Z$5,AV466,,Trigger)</f>
        <v>2.341317641703635E-3</v>
      </c>
      <c r="AZ466" s="66">
        <f>_xll.qlIndexFixing($BB$1,AW466,,Trigger)</f>
        <v>2.2521772371653093E-3</v>
      </c>
      <c r="BA466" s="195">
        <f t="shared" si="30"/>
        <v>0.89140404538325724</v>
      </c>
    </row>
    <row r="467" spans="47:53" ht="11.25" customHeight="1" x14ac:dyDescent="0.25">
      <c r="AU467" s="28" t="s">
        <v>99</v>
      </c>
      <c r="AV467" s="29">
        <f>_xll.qlInterestRateIndexFixingDate(IborIndex&amp;Tenor,AW467,Trigger)</f>
        <v>42907</v>
      </c>
      <c r="AW467" s="29">
        <f>_xll.qlCalendarAdvance(Calendar,AW466,AU467,"f",,Trigger)</f>
        <v>42909</v>
      </c>
      <c r="AX467" s="29">
        <f>_xll.qlInterestRateIndexMaturity(IborIndex&amp;Tenor,AW467,Trigger)</f>
        <v>43096</v>
      </c>
      <c r="AY467" s="66">
        <f>_xll.qlIndexFixing($Z$5,AV467,,Trigger)</f>
        <v>2.3600457259062135E-3</v>
      </c>
      <c r="AZ467" s="66">
        <f>_xll.qlIndexFixing($BB$1,AW467,,Trigger)</f>
        <v>2.2549047274242023E-3</v>
      </c>
      <c r="BA467" s="195">
        <f t="shared" si="30"/>
        <v>1.0514099848201115</v>
      </c>
    </row>
    <row r="468" spans="47:53" ht="11.25" customHeight="1" x14ac:dyDescent="0.25">
      <c r="AU468" s="28" t="s">
        <v>99</v>
      </c>
      <c r="AV468" s="29">
        <f>_xll.qlInterestRateIndexFixingDate(IborIndex&amp;Tenor,AW468,Trigger)</f>
        <v>42908</v>
      </c>
      <c r="AW468" s="29">
        <f>_xll.qlCalendarAdvance(Calendar,AW467,AU468,"f",,Trigger)</f>
        <v>42912</v>
      </c>
      <c r="AX468" s="29">
        <f>_xll.qlInterestRateIndexMaturity(IborIndex&amp;Tenor,AW468,Trigger)</f>
        <v>43096</v>
      </c>
      <c r="AY468" s="66">
        <f>_xll.qlIndexFixing($Z$5,AV468,,Trigger)</f>
        <v>2.3690512244312553E-3</v>
      </c>
      <c r="AZ468" s="66">
        <f>_xll.qlIndexFixing($BB$1,AW468,,Trigger)</f>
        <v>2.2609436196817131E-3</v>
      </c>
      <c r="BA468" s="195">
        <f t="shared" si="30"/>
        <v>1.081076047495422</v>
      </c>
    </row>
    <row r="469" spans="47:53" ht="11.25" customHeight="1" x14ac:dyDescent="0.25">
      <c r="AU469" s="28" t="s">
        <v>99</v>
      </c>
      <c r="AV469" s="29">
        <f>_xll.qlInterestRateIndexFixingDate(IborIndex&amp;Tenor,AW469,Trigger)</f>
        <v>42909</v>
      </c>
      <c r="AW469" s="29">
        <f>_xll.qlCalendarAdvance(Calendar,AW468,AU469,"f",,Trigger)</f>
        <v>42913</v>
      </c>
      <c r="AX469" s="29">
        <f>_xll.qlInterestRateIndexMaturity(IborIndex&amp;Tenor,AW469,Trigger)</f>
        <v>43096</v>
      </c>
      <c r="AY469" s="66">
        <f>_xll.qlIndexFixing($Z$5,AV469,,Trigger)</f>
        <v>2.3720771209969045E-3</v>
      </c>
      <c r="AZ469" s="66">
        <f>_xll.qlIndexFixing($BB$1,AW469,,Trigger)</f>
        <v>2.2669444073172523E-3</v>
      </c>
      <c r="BA469" s="195">
        <f t="shared" si="30"/>
        <v>1.0513271367965225</v>
      </c>
    </row>
    <row r="470" spans="47:53" ht="11.25" customHeight="1" x14ac:dyDescent="0.25">
      <c r="AU470" s="28" t="s">
        <v>99</v>
      </c>
      <c r="AV470" s="29">
        <f>_xll.qlInterestRateIndexFixingDate(IborIndex&amp;Tenor,AW470,Trigger)</f>
        <v>42912</v>
      </c>
      <c r="AW470" s="29">
        <f>_xll.qlCalendarAdvance(Calendar,AW469,AU470,"f",,Trigger)</f>
        <v>42914</v>
      </c>
      <c r="AX470" s="29">
        <f>_xll.qlInterestRateIndexMaturity(IborIndex&amp;Tenor,AW470,Trigger)</f>
        <v>43097</v>
      </c>
      <c r="AY470" s="66">
        <f>_xll.qlIndexFixing($Z$5,AV470,,Trigger)</f>
        <v>2.3782644831225092E-3</v>
      </c>
      <c r="AZ470" s="66">
        <f>_xll.qlIndexFixing($BB$1,AW470,,Trigger)</f>
        <v>2.2695267844830124E-3</v>
      </c>
      <c r="BA470" s="195">
        <f t="shared" si="30"/>
        <v>1.0873769863949676</v>
      </c>
    </row>
    <row r="471" spans="47:53" ht="11.25" customHeight="1" x14ac:dyDescent="0.25">
      <c r="AU471" s="28" t="s">
        <v>99</v>
      </c>
      <c r="AV471" s="29">
        <f>_xll.qlInterestRateIndexFixingDate(IborIndex&amp;Tenor,AW471,Trigger)</f>
        <v>42913</v>
      </c>
      <c r="AW471" s="29">
        <f>_xll.qlCalendarAdvance(Calendar,AW470,AU471,"f",,Trigger)</f>
        <v>42915</v>
      </c>
      <c r="AX471" s="29">
        <f>_xll.qlInterestRateIndexMaturity(IborIndex&amp;Tenor,AW471,Trigger)</f>
        <v>43098</v>
      </c>
      <c r="AY471" s="66">
        <f>_xll.qlIndexFixing($Z$5,AV471,,Trigger)</f>
        <v>2.384461852216919E-3</v>
      </c>
      <c r="AZ471" s="66">
        <f>_xll.qlIndexFixing($BB$1,AW471,,Trigger)</f>
        <v>2.293881224674318E-3</v>
      </c>
      <c r="BA471" s="195">
        <f t="shared" si="30"/>
        <v>0.90580627542601044</v>
      </c>
    </row>
    <row r="472" spans="47:53" ht="11.25" customHeight="1" x14ac:dyDescent="0.25">
      <c r="AU472" s="28" t="s">
        <v>99</v>
      </c>
      <c r="AV472" s="29">
        <f>_xll.qlInterestRateIndexFixingDate(IborIndex&amp;Tenor,AW472,Trigger)</f>
        <v>42914</v>
      </c>
      <c r="AW472" s="29">
        <f>_xll.qlCalendarAdvance(Calendar,AW471,AU472,"f",,Trigger)</f>
        <v>42916</v>
      </c>
      <c r="AX472" s="29">
        <f>_xll.qlInterestRateIndexMaturity(IborIndex&amp;Tenor,AW472,Trigger)</f>
        <v>43098</v>
      </c>
      <c r="AY472" s="66">
        <f>_xll.qlIndexFixing($Z$5,AV472,,Trigger)</f>
        <v>2.3875196970387196E-3</v>
      </c>
      <c r="AZ472" s="66">
        <f>_xll.qlIndexFixing($BB$1,AW472,,Trigger)</f>
        <v>2.2996320507118681E-3</v>
      </c>
      <c r="BA472" s="195">
        <f t="shared" si="30"/>
        <v>0.87887646326851443</v>
      </c>
    </row>
    <row r="473" spans="47:53" ht="11.25" customHeight="1" x14ac:dyDescent="0.25">
      <c r="AU473" s="28" t="s">
        <v>99</v>
      </c>
      <c r="AV473" s="29">
        <f>_xll.qlInterestRateIndexFixingDate(IborIndex&amp;Tenor,AW473,Trigger)</f>
        <v>42915</v>
      </c>
      <c r="AW473" s="29">
        <f>_xll.qlCalendarAdvance(Calendar,AW472,AU473,"f",,Trigger)</f>
        <v>42919</v>
      </c>
      <c r="AX473" s="29">
        <f>_xll.qlInterestRateIndexMaturity(IborIndex&amp;Tenor,AW473,Trigger)</f>
        <v>43103</v>
      </c>
      <c r="AY473" s="66">
        <f>_xll.qlIndexFixing($Z$5,AV473,,Trigger)</f>
        <v>2.4124805497302924E-3</v>
      </c>
      <c r="AZ473" s="66">
        <f>_xll.qlIndexFixing($BB$1,AW473,,Trigger)</f>
        <v>2.3053264765701084E-3</v>
      </c>
      <c r="BA473" s="195">
        <f t="shared" si="30"/>
        <v>1.0715407316018399</v>
      </c>
    </row>
    <row r="474" spans="47:53" ht="11.25" customHeight="1" x14ac:dyDescent="0.25">
      <c r="AU474" s="28" t="s">
        <v>99</v>
      </c>
      <c r="AV474" s="29">
        <f>_xll.qlInterestRateIndexFixingDate(IborIndex&amp;Tenor,AW474,Trigger)</f>
        <v>42916</v>
      </c>
      <c r="AW474" s="29">
        <f>_xll.qlCalendarAdvance(Calendar,AW473,AU474,"f",,Trigger)</f>
        <v>42920</v>
      </c>
      <c r="AX474" s="29">
        <f>_xll.qlInterestRateIndexMaturity(IborIndex&amp;Tenor,AW474,Trigger)</f>
        <v>43104</v>
      </c>
      <c r="AY474" s="66">
        <f>_xll.qlIndexFixing($Z$5,AV474,,Trigger)</f>
        <v>2.4187225687871444E-3</v>
      </c>
      <c r="AZ474" s="66">
        <f>_xll.qlIndexFixing($BB$1,AW474,,Trigger)</f>
        <v>2.3178682257265779E-3</v>
      </c>
      <c r="BA474" s="195">
        <f t="shared" si="30"/>
        <v>1.0085434306056655</v>
      </c>
    </row>
    <row r="475" spans="47:53" ht="11.25" customHeight="1" x14ac:dyDescent="0.25">
      <c r="AU475" s="28" t="s">
        <v>99</v>
      </c>
      <c r="AV475" s="29">
        <f>_xll.qlInterestRateIndexFixingDate(IborIndex&amp;Tenor,AW475,Trigger)</f>
        <v>42919</v>
      </c>
      <c r="AW475" s="29">
        <f>_xll.qlCalendarAdvance(Calendar,AW474,AU475,"f",,Trigger)</f>
        <v>42921</v>
      </c>
      <c r="AX475" s="29">
        <f>_xll.qlInterestRateIndexMaturity(IborIndex&amp;Tenor,AW475,Trigger)</f>
        <v>43105</v>
      </c>
      <c r="AY475" s="66">
        <f>_xll.qlIndexFixing($Z$5,AV475,,Trigger)</f>
        <v>2.4249846831150956E-3</v>
      </c>
      <c r="AZ475" s="66">
        <f>_xll.qlIndexFixing($BB$1,AW475,,Trigger)</f>
        <v>2.3200254270231576E-3</v>
      </c>
      <c r="BA475" s="195">
        <f t="shared" si="30"/>
        <v>1.0495925609193797</v>
      </c>
    </row>
    <row r="476" spans="47:53" ht="11.25" customHeight="1" x14ac:dyDescent="0.25">
      <c r="AU476" s="28" t="s">
        <v>99</v>
      </c>
      <c r="AV476" s="29">
        <f>_xll.qlInterestRateIndexFixingDate(IborIndex&amp;Tenor,AW476,Trigger)</f>
        <v>42920</v>
      </c>
      <c r="AW476" s="29">
        <f>_xll.qlCalendarAdvance(Calendar,AW475,AU476,"f",,Trigger)</f>
        <v>42922</v>
      </c>
      <c r="AX476" s="29">
        <f>_xll.qlInterestRateIndexMaturity(IborIndex&amp;Tenor,AW476,Trigger)</f>
        <v>43108</v>
      </c>
      <c r="AY476" s="66">
        <f>_xll.qlIndexFixing($Z$5,AV476,,Trigger)</f>
        <v>2.4375476545393602E-3</v>
      </c>
      <c r="AZ476" s="66">
        <f>_xll.qlIndexFixing($BB$1,AW476,,Trigger)</f>
        <v>2.3331358926960968E-3</v>
      </c>
      <c r="BA476" s="195">
        <f t="shared" si="30"/>
        <v>1.044117618432634</v>
      </c>
    </row>
    <row r="477" spans="47:53" ht="11.25" customHeight="1" x14ac:dyDescent="0.25">
      <c r="AU477" s="28" t="s">
        <v>99</v>
      </c>
      <c r="AV477" s="29">
        <f>_xll.qlInterestRateIndexFixingDate(IborIndex&amp;Tenor,AW477,Trigger)</f>
        <v>42921</v>
      </c>
      <c r="AW477" s="29">
        <f>_xll.qlCalendarAdvance(Calendar,AW476,AU477,"f",,Trigger)</f>
        <v>42923</v>
      </c>
      <c r="AX477" s="29">
        <f>_xll.qlInterestRateIndexMaturity(IborIndex&amp;Tenor,AW477,Trigger)</f>
        <v>43108</v>
      </c>
      <c r="AY477" s="66">
        <f>_xll.qlIndexFixing($Z$5,AV477,,Trigger)</f>
        <v>2.4407067946090001E-3</v>
      </c>
      <c r="AZ477" s="66">
        <f>_xll.qlIndexFixing($BB$1,AW477,,Trigger)</f>
        <v>2.3386018920726944E-3</v>
      </c>
      <c r="BA477" s="195">
        <f t="shared" si="30"/>
        <v>1.0210490253630566</v>
      </c>
    </row>
    <row r="478" spans="47:53" ht="11.25" customHeight="1" x14ac:dyDescent="0.25">
      <c r="AU478" s="28" t="s">
        <v>99</v>
      </c>
      <c r="AV478" s="29">
        <f>_xll.qlInterestRateIndexFixingDate(IborIndex&amp;Tenor,AW478,Trigger)</f>
        <v>42922</v>
      </c>
      <c r="AW478" s="29">
        <f>_xll.qlCalendarAdvance(Calendar,AW477,AU478,"f",,Trigger)</f>
        <v>42926</v>
      </c>
      <c r="AX478" s="29">
        <f>_xll.qlInterestRateIndexMaturity(IborIndex&amp;Tenor,AW478,Trigger)</f>
        <v>43110</v>
      </c>
      <c r="AY478" s="66">
        <f>_xll.qlIndexFixing($Z$5,AV478,,Trigger)</f>
        <v>2.4565750403977671E-3</v>
      </c>
      <c r="AZ478" s="66">
        <f>_xll.qlIndexFixing($BB$1,AW478,,Trigger)</f>
        <v>2.3440481500455628E-3</v>
      </c>
      <c r="BA478" s="195">
        <f t="shared" si="30"/>
        <v>1.1252689035220425</v>
      </c>
    </row>
    <row r="479" spans="47:53" ht="11.25" customHeight="1" x14ac:dyDescent="0.25">
      <c r="AU479" s="28" t="s">
        <v>99</v>
      </c>
      <c r="AV479" s="29">
        <f>_xll.qlInterestRateIndexFixingDate(IborIndex&amp;Tenor,AW479,Trigger)</f>
        <v>42923</v>
      </c>
      <c r="AW479" s="29">
        <f>_xll.qlCalendarAdvance(Calendar,AW478,AU479,"f",,Trigger)</f>
        <v>42927</v>
      </c>
      <c r="AX479" s="29">
        <f>_xll.qlInterestRateIndexMaturity(IborIndex&amp;Tenor,AW479,Trigger)</f>
        <v>43111</v>
      </c>
      <c r="AY479" s="66">
        <f>_xll.qlIndexFixing($Z$5,AV479,,Trigger)</f>
        <v>2.4629446848652933E-3</v>
      </c>
      <c r="AZ479" s="66">
        <f>_xll.qlIndexFixing($BB$1,AW479,,Trigger)</f>
        <v>2.3565429435488186E-3</v>
      </c>
      <c r="BA479" s="195">
        <f t="shared" si="30"/>
        <v>1.0640174131647469</v>
      </c>
    </row>
    <row r="480" spans="47:53" ht="11.25" customHeight="1" x14ac:dyDescent="0.25">
      <c r="AU480" s="28" t="s">
        <v>99</v>
      </c>
      <c r="AV480" s="29">
        <f>_xll.qlInterestRateIndexFixingDate(IborIndex&amp;Tenor,AW480,Trigger)</f>
        <v>42926</v>
      </c>
      <c r="AW480" s="29">
        <f>_xll.qlCalendarAdvance(Calendar,AW479,AU480,"f",,Trigger)</f>
        <v>42928</v>
      </c>
      <c r="AX480" s="29">
        <f>_xll.qlInterestRateIndexMaturity(IborIndex&amp;Tenor,AW480,Trigger)</f>
        <v>43112</v>
      </c>
      <c r="AY480" s="66">
        <f>_xll.qlIndexFixing($Z$5,AV480,,Trigger)</f>
        <v>2.4693300404856336E-3</v>
      </c>
      <c r="AZ480" s="66">
        <f>_xll.qlIndexFixing($BB$1,AW480,,Trigger)</f>
        <v>2.3584444359340236E-3</v>
      </c>
      <c r="BA480" s="195">
        <f t="shared" si="30"/>
        <v>1.1088560455160996</v>
      </c>
    </row>
    <row r="481" spans="47:53" ht="11.25" customHeight="1" x14ac:dyDescent="0.25">
      <c r="AU481" s="28" t="s">
        <v>99</v>
      </c>
      <c r="AV481" s="29">
        <f>_xll.qlInterestRateIndexFixingDate(IborIndex&amp;Tenor,AW481,Trigger)</f>
        <v>42927</v>
      </c>
      <c r="AW481" s="29">
        <f>_xll.qlCalendarAdvance(Calendar,AW480,AU481,"f",,Trigger)</f>
        <v>42929</v>
      </c>
      <c r="AX481" s="29">
        <f>_xll.qlInterestRateIndexMaturity(IborIndex&amp;Tenor,AW481,Trigger)</f>
        <v>43115</v>
      </c>
      <c r="AY481" s="66">
        <f>_xll.qlIndexFixing($Z$5,AV481,,Trigger)</f>
        <v>2.4819945851497775E-3</v>
      </c>
      <c r="AZ481" s="66">
        <f>_xll.qlIndexFixing($BB$1,AW481,,Trigger)</f>
        <v>2.3711666232404203E-3</v>
      </c>
      <c r="BA481" s="195">
        <f t="shared" si="30"/>
        <v>1.1082796190935726</v>
      </c>
    </row>
    <row r="482" spans="47:53" ht="11.25" customHeight="1" x14ac:dyDescent="0.25">
      <c r="AU482" s="28" t="s">
        <v>99</v>
      </c>
      <c r="AV482" s="29">
        <f>_xll.qlInterestRateIndexFixingDate(IborIndex&amp;Tenor,AW482,Trigger)</f>
        <v>42928</v>
      </c>
      <c r="AW482" s="29">
        <f>_xll.qlCalendarAdvance(Calendar,AW481,AU482,"f",,Trigger)</f>
        <v>42930</v>
      </c>
      <c r="AX482" s="29">
        <f>_xll.qlInterestRateIndexMaturity(IborIndex&amp;Tenor,AW482,Trigger)</f>
        <v>43115</v>
      </c>
      <c r="AY482" s="66">
        <f>_xll.qlIndexFixing($Z$5,AV482,,Trigger)</f>
        <v>2.485276188336224E-3</v>
      </c>
      <c r="AZ482" s="66">
        <f>_xll.qlIndexFixing($BB$1,AW482,,Trigger)</f>
        <v>2.3766044162380462E-3</v>
      </c>
      <c r="BA482" s="195">
        <f t="shared" si="30"/>
        <v>1.0867177209817778</v>
      </c>
    </row>
    <row r="483" spans="47:53" ht="11.25" customHeight="1" x14ac:dyDescent="0.25">
      <c r="AU483" s="28" t="s">
        <v>99</v>
      </c>
      <c r="AV483" s="29">
        <f>_xll.qlInterestRateIndexFixingDate(IborIndex&amp;Tenor,AW483,Trigger)</f>
        <v>42929</v>
      </c>
      <c r="AW483" s="29">
        <f>_xll.qlCalendarAdvance(Calendar,AW482,AU483,"f",,Trigger)</f>
        <v>42933</v>
      </c>
      <c r="AX483" s="29">
        <f>_xll.qlInterestRateIndexMaturity(IborIndex&amp;Tenor,AW483,Trigger)</f>
        <v>43117</v>
      </c>
      <c r="AY483" s="66">
        <f>_xll.qlIndexFixing($Z$5,AV483,,Trigger)</f>
        <v>2.5014698723046106E-3</v>
      </c>
      <c r="AZ483" s="66">
        <f>_xll.qlIndexFixing($BB$1,AW483,,Trigger)</f>
        <v>2.3820591295238861E-3</v>
      </c>
      <c r="BA483" s="195">
        <f t="shared" si="30"/>
        <v>1.1941074278072443</v>
      </c>
    </row>
    <row r="484" spans="47:53" ht="11.25" customHeight="1" x14ac:dyDescent="0.25">
      <c r="AU484" s="28" t="s">
        <v>99</v>
      </c>
      <c r="AV484" s="29">
        <f>_xll.qlInterestRateIndexFixingDate(IborIndex&amp;Tenor,AW484,Trigger)</f>
        <v>42930</v>
      </c>
      <c r="AW484" s="29">
        <f>_xll.qlCalendarAdvance(Calendar,AW483,AU484,"f",,Trigger)</f>
        <v>42934</v>
      </c>
      <c r="AX484" s="29">
        <f>_xll.qlInterestRateIndexMaturity(IborIndex&amp;Tenor,AW484,Trigger)</f>
        <v>43118</v>
      </c>
      <c r="AY484" s="66">
        <f>_xll.qlIndexFixing($Z$5,AV484,,Trigger)</f>
        <v>2.5079358712543562E-3</v>
      </c>
      <c r="AZ484" s="66">
        <f>_xll.qlIndexFixing($BB$1,AW484,,Trigger)</f>
        <v>2.3947693099415283E-3</v>
      </c>
      <c r="BA484" s="195">
        <f t="shared" si="30"/>
        <v>1.1316656131282787</v>
      </c>
    </row>
    <row r="485" spans="47:53" ht="11.25" customHeight="1" x14ac:dyDescent="0.25">
      <c r="AU485" s="28" t="s">
        <v>99</v>
      </c>
      <c r="AV485" s="29">
        <f>_xll.qlInterestRateIndexFixingDate(IborIndex&amp;Tenor,AW485,Trigger)</f>
        <v>42933</v>
      </c>
      <c r="AW485" s="29">
        <f>_xll.qlCalendarAdvance(Calendar,AW484,AU485,"f",,Trigger)</f>
        <v>42935</v>
      </c>
      <c r="AX485" s="29">
        <f>_xll.qlInterestRateIndexMaturity(IborIndex&amp;Tenor,AW485,Trigger)</f>
        <v>43119</v>
      </c>
      <c r="AY485" s="66">
        <f>_xll.qlIndexFixing($Z$5,AV485,,Trigger)</f>
        <v>2.5144130031973244E-3</v>
      </c>
      <c r="AZ485" s="66">
        <f>_xll.qlIndexFixing($BB$1,AW485,,Trigger)</f>
        <v>2.3966674944849511E-3</v>
      </c>
      <c r="BA485" s="195">
        <f t="shared" si="30"/>
        <v>1.1774550871237328</v>
      </c>
    </row>
    <row r="486" spans="47:53" ht="11.25" customHeight="1" x14ac:dyDescent="0.25">
      <c r="AU486" s="28" t="s">
        <v>99</v>
      </c>
      <c r="AV486" s="29">
        <f>_xll.qlInterestRateIndexFixingDate(IborIndex&amp;Tenor,AW486,Trigger)</f>
        <v>42934</v>
      </c>
      <c r="AW486" s="29">
        <f>_xll.qlCalendarAdvance(Calendar,AW485,AU486,"f",,Trigger)</f>
        <v>42936</v>
      </c>
      <c r="AX486" s="29">
        <f>_xll.qlInterestRateIndexMaturity(IborIndex&amp;Tenor,AW486,Trigger)</f>
        <v>43122</v>
      </c>
      <c r="AY486" s="66">
        <f>_xll.qlIndexFixing($Z$5,AV486,,Trigger)</f>
        <v>2.5271429636423396E-3</v>
      </c>
      <c r="AZ486" s="66">
        <f>_xll.qlIndexFixing($BB$1,AW486,,Trigger)</f>
        <v>2.4097698189847702E-3</v>
      </c>
      <c r="BA486" s="195">
        <f t="shared" si="30"/>
        <v>1.1737314465756938</v>
      </c>
    </row>
    <row r="487" spans="47:53" ht="11.25" customHeight="1" x14ac:dyDescent="0.25">
      <c r="AU487" s="28" t="s">
        <v>99</v>
      </c>
      <c r="AV487" s="29">
        <f>_xll.qlInterestRateIndexFixingDate(IborIndex&amp;Tenor,AW487,Trigger)</f>
        <v>42935</v>
      </c>
      <c r="AW487" s="29">
        <f>_xll.qlCalendarAdvance(Calendar,AW486,AU487,"f",,Trigger)</f>
        <v>42937</v>
      </c>
      <c r="AX487" s="29">
        <f>_xll.qlInterestRateIndexMaturity(IborIndex&amp;Tenor,AW487,Trigger)</f>
        <v>43122</v>
      </c>
      <c r="AY487" s="66">
        <f>_xll.qlIndexFixing($Z$5,AV487,,Trigger)</f>
        <v>2.5305175856837653E-3</v>
      </c>
      <c r="AZ487" s="66">
        <f>_xll.qlIndexFixing($BB$1,AW487,,Trigger)</f>
        <v>2.4154360460714322E-3</v>
      </c>
      <c r="BA487" s="195">
        <f t="shared" si="30"/>
        <v>1.1508153961233307</v>
      </c>
    </row>
    <row r="488" spans="47:53" ht="11.25" customHeight="1" x14ac:dyDescent="0.25">
      <c r="AU488" s="28" t="s">
        <v>99</v>
      </c>
      <c r="AV488" s="29">
        <f>_xll.qlInterestRateIndexFixingDate(IborIndex&amp;Tenor,AW488,Trigger)</f>
        <v>42936</v>
      </c>
      <c r="AW488" s="29">
        <f>_xll.qlCalendarAdvance(Calendar,AW487,AU488,"f",,Trigger)</f>
        <v>42940</v>
      </c>
      <c r="AX488" s="29">
        <f>_xll.qlInterestRateIndexMaturity(IborIndex&amp;Tenor,AW488,Trigger)</f>
        <v>43124</v>
      </c>
      <c r="AY488" s="66">
        <f>_xll.qlIndexFixing($Z$5,AV488,,Trigger)</f>
        <v>2.5469420739078546E-3</v>
      </c>
      <c r="AZ488" s="66">
        <f>_xll.qlIndexFixing($BB$1,AW488,,Trigger)</f>
        <v>2.4211558580411463E-3</v>
      </c>
      <c r="BA488" s="195">
        <f t="shared" si="30"/>
        <v>1.2578621586670831</v>
      </c>
    </row>
    <row r="489" spans="47:53" ht="11.25" customHeight="1" x14ac:dyDescent="0.25">
      <c r="AU489" s="28" t="s">
        <v>99</v>
      </c>
      <c r="AV489" s="29">
        <f>_xll.qlInterestRateIndexFixingDate(IborIndex&amp;Tenor,AW489,Trigger)</f>
        <v>42937</v>
      </c>
      <c r="AW489" s="29">
        <f>_xll.qlCalendarAdvance(Calendar,AW488,AU489,"f",,Trigger)</f>
        <v>42941</v>
      </c>
      <c r="AX489" s="29">
        <f>_xll.qlInterestRateIndexMaturity(IborIndex&amp;Tenor,AW489,Trigger)</f>
        <v>43125</v>
      </c>
      <c r="AY489" s="66">
        <f>_xll.qlIndexFixing($Z$5,AV489,,Trigger)</f>
        <v>2.5534717980131875E-3</v>
      </c>
      <c r="AZ489" s="66">
        <f>_xll.qlIndexFixing($BB$1,AW489,,Trigger)</f>
        <v>2.434324501694523E-3</v>
      </c>
      <c r="BA489" s="195">
        <f t="shared" si="30"/>
        <v>1.191472963186645</v>
      </c>
    </row>
    <row r="490" spans="47:53" ht="11.25" customHeight="1" x14ac:dyDescent="0.25">
      <c r="AU490" s="28" t="s">
        <v>99</v>
      </c>
      <c r="AV490" s="29">
        <f>_xll.qlInterestRateIndexFixingDate(IborIndex&amp;Tenor,AW490,Trigger)</f>
        <v>42940</v>
      </c>
      <c r="AW490" s="29">
        <f>_xll.qlCalendarAdvance(Calendar,AW489,AU490,"f",,Trigger)</f>
        <v>42942</v>
      </c>
      <c r="AX490" s="29">
        <f>_xll.qlInterestRateIndexMaturity(IborIndex&amp;Tenor,AW490,Trigger)</f>
        <v>43126</v>
      </c>
      <c r="AY490" s="66">
        <f>_xll.qlIndexFixing($Z$5,AV490,,Trigger)</f>
        <v>2.5600078828747898E-3</v>
      </c>
      <c r="AZ490" s="66">
        <f>_xll.qlIndexFixing($BB$1,AW490,,Trigger)</f>
        <v>2.4364813908804702E-3</v>
      </c>
      <c r="BA490" s="195">
        <f t="shared" si="30"/>
        <v>1.2352649199431953</v>
      </c>
    </row>
    <row r="491" spans="47:53" ht="11.25" customHeight="1" x14ac:dyDescent="0.25">
      <c r="AU491" s="28" t="s">
        <v>99</v>
      </c>
      <c r="AV491" s="29">
        <f>_xll.qlInterestRateIndexFixingDate(IborIndex&amp;Tenor,AW491,Trigger)</f>
        <v>42941</v>
      </c>
      <c r="AW491" s="29">
        <f>_xll.qlCalendarAdvance(Calendar,AW490,AU491,"f",,Trigger)</f>
        <v>42943</v>
      </c>
      <c r="AX491" s="29">
        <f>_xll.qlInterestRateIndexMaturity(IborIndex&amp;Tenor,AW491,Trigger)</f>
        <v>43129</v>
      </c>
      <c r="AY491" s="66">
        <f>_xll.qlIndexFixing($Z$5,AV491,,Trigger)</f>
        <v>2.5727681766783647E-3</v>
      </c>
      <c r="AZ491" s="66">
        <f>_xll.qlIndexFixing($BB$1,AW491,,Trigger)</f>
        <v>2.4507420253150822E-3</v>
      </c>
      <c r="BA491" s="195">
        <f t="shared" si="30"/>
        <v>1.220261513632825</v>
      </c>
    </row>
    <row r="492" spans="47:53" ht="11.25" customHeight="1" x14ac:dyDescent="0.25">
      <c r="AU492" s="28" t="s">
        <v>99</v>
      </c>
      <c r="AV492" s="29">
        <f>_xll.qlInterestRateIndexFixingDate(IborIndex&amp;Tenor,AW492,Trigger)</f>
        <v>42942</v>
      </c>
      <c r="AW492" s="29">
        <f>_xll.qlCalendarAdvance(Calendar,AW491,AU492,"f",,Trigger)</f>
        <v>42944</v>
      </c>
      <c r="AX492" s="29">
        <f>_xll.qlInterestRateIndexMaturity(IborIndex&amp;Tenor,AW492,Trigger)</f>
        <v>43129</v>
      </c>
      <c r="AY492" s="66">
        <f>_xll.qlIndexFixing($Z$5,AV492,,Trigger)</f>
        <v>2.576203811946631E-3</v>
      </c>
      <c r="AZ492" s="66">
        <f>_xll.qlIndexFixing($BB$1,AW492,,Trigger)</f>
        <v>2.4568933480606033E-3</v>
      </c>
      <c r="BA492" s="195">
        <f t="shared" si="30"/>
        <v>1.1931046388602775</v>
      </c>
    </row>
    <row r="493" spans="47:53" ht="11.25" customHeight="1" x14ac:dyDescent="0.25">
      <c r="AU493" s="28" t="s">
        <v>99</v>
      </c>
      <c r="AV493" s="29">
        <f>_xll.qlInterestRateIndexFixingDate(IborIndex&amp;Tenor,AW493,Trigger)</f>
        <v>42943</v>
      </c>
      <c r="AW493" s="29">
        <f>_xll.qlCalendarAdvance(Calendar,AW492,AU493,"f",,Trigger)</f>
        <v>42947</v>
      </c>
      <c r="AX493" s="29">
        <f>_xll.qlInterestRateIndexMaturity(IborIndex&amp;Tenor,AW493,Trigger)</f>
        <v>43131</v>
      </c>
      <c r="AY493" s="66">
        <f>_xll.qlIndexFixing($Z$5,AV493,,Trigger)</f>
        <v>2.592759164118772E-3</v>
      </c>
      <c r="AZ493" s="66">
        <f>_xll.qlIndexFixing($BB$1,AW493,,Trigger)</f>
        <v>2.4631335737958773E-3</v>
      </c>
      <c r="BA493" s="195">
        <f t="shared" si="30"/>
        <v>1.2962559032289469</v>
      </c>
    </row>
    <row r="494" spans="47:53" ht="11.25" customHeight="1" x14ac:dyDescent="0.25">
      <c r="AU494" s="28" t="s">
        <v>99</v>
      </c>
      <c r="AV494" s="29">
        <f>_xll.qlInterestRateIndexFixingDate(IborIndex&amp;Tenor,AW494,Trigger)</f>
        <v>42944</v>
      </c>
      <c r="AW494" s="29">
        <f>_xll.qlCalendarAdvance(Calendar,AW493,AU494,"f",,Trigger)</f>
        <v>42948</v>
      </c>
      <c r="AX494" s="29">
        <f>_xll.qlInterestRateIndexMaturity(IborIndex&amp;Tenor,AW494,Trigger)</f>
        <v>43132</v>
      </c>
      <c r="AY494" s="66">
        <f>_xll.qlIndexFixing($Z$5,AV494,,Trigger)</f>
        <v>2.5993186254072553E-3</v>
      </c>
      <c r="AZ494" s="66">
        <f>_xll.qlIndexFixing($BB$1,AW494,,Trigger)</f>
        <v>2.4769751607652572E-3</v>
      </c>
      <c r="BA494" s="195">
        <f t="shared" si="30"/>
        <v>1.2234346464199808</v>
      </c>
    </row>
    <row r="495" spans="47:53" ht="11.25" customHeight="1" x14ac:dyDescent="0.25">
      <c r="AU495" s="28" t="s">
        <v>99</v>
      </c>
      <c r="AV495" s="29">
        <f>_xll.qlInterestRateIndexFixingDate(IborIndex&amp;Tenor,AW495,Trigger)</f>
        <v>42947</v>
      </c>
      <c r="AW495" s="29">
        <f>_xll.qlCalendarAdvance(Calendar,AW494,AU495,"f",,Trigger)</f>
        <v>42949</v>
      </c>
      <c r="AX495" s="29">
        <f>_xll.qlInterestRateIndexMaturity(IborIndex&amp;Tenor,AW495,Trigger)</f>
        <v>43133</v>
      </c>
      <c r="AY495" s="66">
        <f>_xll.qlIndexFixing($Z$5,AV495,,Trigger)</f>
        <v>2.6059110040419788E-3</v>
      </c>
      <c r="AZ495" s="66">
        <f>_xll.qlIndexFixing($BB$1,AW495,,Trigger)</f>
        <v>2.4796368160520475E-3</v>
      </c>
      <c r="BA495" s="195">
        <f t="shared" si="30"/>
        <v>1.2627418798993135</v>
      </c>
    </row>
    <row r="496" spans="47:53" ht="11.25" customHeight="1" x14ac:dyDescent="0.25">
      <c r="AU496" s="28" t="s">
        <v>99</v>
      </c>
      <c r="AV496" s="29">
        <f>_xll.qlInterestRateIndexFixingDate(IborIndex&amp;Tenor,AW496,Trigger)</f>
        <v>42948</v>
      </c>
      <c r="AW496" s="29">
        <f>_xll.qlCalendarAdvance(Calendar,AW495,AU496,"f",,Trigger)</f>
        <v>42950</v>
      </c>
      <c r="AX496" s="29">
        <f>_xll.qlInterestRateIndexMaturity(IborIndex&amp;Tenor,AW496,Trigger)</f>
        <v>43136</v>
      </c>
      <c r="AY496" s="66">
        <f>_xll.qlIndexFixing($Z$5,AV496,,Trigger)</f>
        <v>2.6187578828661797E-3</v>
      </c>
      <c r="AZ496" s="66">
        <f>_xll.qlIndexFixing($BB$1,AW496,,Trigger)</f>
        <v>2.4955883999993431E-3</v>
      </c>
      <c r="BA496" s="195">
        <f t="shared" si="30"/>
        <v>1.231694828668366</v>
      </c>
    </row>
    <row r="497" spans="47:53" ht="11.25" customHeight="1" x14ac:dyDescent="0.25">
      <c r="AU497" s="28" t="s">
        <v>99</v>
      </c>
      <c r="AV497" s="29">
        <f>_xll.qlInterestRateIndexFixingDate(IborIndex&amp;Tenor,AW497,Trigger)</f>
        <v>42949</v>
      </c>
      <c r="AW497" s="29">
        <f>_xll.qlCalendarAdvance(Calendar,AW496,AU497,"f",,Trigger)</f>
        <v>42951</v>
      </c>
      <c r="AX497" s="29">
        <f>_xll.qlInterestRateIndexMaturity(IborIndex&amp;Tenor,AW497,Trigger)</f>
        <v>43136</v>
      </c>
      <c r="AY497" s="66">
        <f>_xll.qlIndexFixing($Z$5,AV497,,Trigger)</f>
        <v>2.6223665533157891E-3</v>
      </c>
      <c r="AZ497" s="66">
        <f>_xll.qlIndexFixing($BB$1,AW497,,Trigger)</f>
        <v>2.502310085778624E-3</v>
      </c>
      <c r="BA497" s="195">
        <f t="shared" si="30"/>
        <v>1.2005646753716512</v>
      </c>
    </row>
    <row r="498" spans="47:53" ht="11.25" customHeight="1" x14ac:dyDescent="0.25">
      <c r="AU498" s="28" t="s">
        <v>99</v>
      </c>
      <c r="AV498" s="29">
        <f>_xll.qlInterestRateIndexFixingDate(IborIndex&amp;Tenor,AW498,Trigger)</f>
        <v>42950</v>
      </c>
      <c r="AW498" s="29">
        <f>_xll.qlCalendarAdvance(Calendar,AW497,AU498,"f",,Trigger)</f>
        <v>42954</v>
      </c>
      <c r="AX498" s="29">
        <f>_xll.qlInterestRateIndexMaturity(IborIndex&amp;Tenor,AW498,Trigger)</f>
        <v>43138</v>
      </c>
      <c r="AY498" s="66">
        <f>_xll.qlIndexFixing($Z$5,AV498,,Trigger)</f>
        <v>2.6396740423015202E-3</v>
      </c>
      <c r="AZ498" s="66">
        <f>_xll.qlIndexFixing($BB$1,AW498,,Trigger)</f>
        <v>2.5091020052797862E-3</v>
      </c>
      <c r="BA498" s="195">
        <f t="shared" si="30"/>
        <v>1.3057203702173401</v>
      </c>
    </row>
    <row r="499" spans="47:53" ht="11.25" customHeight="1" x14ac:dyDescent="0.25">
      <c r="AU499" s="28" t="s">
        <v>99</v>
      </c>
      <c r="AV499" s="29">
        <f>_xll.qlInterestRateIndexFixingDate(IborIndex&amp;Tenor,AW499,Trigger)</f>
        <v>42951</v>
      </c>
      <c r="AW499" s="29">
        <f>_xll.qlCalendarAdvance(Calendar,AW498,AU499,"f",,Trigger)</f>
        <v>42955</v>
      </c>
      <c r="AX499" s="29">
        <f>_xll.qlInterestRateIndexMaturity(IborIndex&amp;Tenor,AW499,Trigger)</f>
        <v>43139</v>
      </c>
      <c r="AY499" s="66">
        <f>_xll.qlIndexFixing($Z$5,AV499,,Trigger)</f>
        <v>2.6465487239489493E-3</v>
      </c>
      <c r="AZ499" s="66">
        <f>_xll.qlIndexFixing($BB$1,AW499,,Trigger)</f>
        <v>2.5235574160583389E-3</v>
      </c>
      <c r="BA499" s="195">
        <f t="shared" si="30"/>
        <v>1.2299130789061039</v>
      </c>
    </row>
    <row r="500" spans="47:53" ht="11.25" customHeight="1" x14ac:dyDescent="0.25">
      <c r="AU500" s="28" t="s">
        <v>99</v>
      </c>
      <c r="AV500" s="29">
        <f>_xll.qlInterestRateIndexFixingDate(IborIndex&amp;Tenor,AW500,Trigger)</f>
        <v>42954</v>
      </c>
      <c r="AW500" s="29">
        <f>_xll.qlCalendarAdvance(Calendar,AW499,AU500,"f",,Trigger)</f>
        <v>42956</v>
      </c>
      <c r="AX500" s="29">
        <f>_xll.qlInterestRateIndexMaturity(IborIndex&amp;Tenor,AW500,Trigger)</f>
        <v>43140</v>
      </c>
      <c r="AY500" s="66">
        <f>_xll.qlIndexFixing($Z$5,AV500,,Trigger)</f>
        <v>2.6534512293223101E-3</v>
      </c>
      <c r="AZ500" s="66">
        <f>_xll.qlIndexFixing($BB$1,AW500,,Trigger)</f>
        <v>2.5266871410801004E-3</v>
      </c>
      <c r="BA500" s="195">
        <f t="shared" si="30"/>
        <v>1.2676408824220968</v>
      </c>
    </row>
    <row r="501" spans="47:53" ht="11.25" customHeight="1" x14ac:dyDescent="0.25">
      <c r="AU501" s="28" t="s">
        <v>99</v>
      </c>
      <c r="AV501" s="29">
        <f>_xll.qlInterestRateIndexFixingDate(IborIndex&amp;Tenor,AW501,Trigger)</f>
        <v>42955</v>
      </c>
      <c r="AW501" s="29">
        <f>_xll.qlCalendarAdvance(Calendar,AW500,AU501,"f",,Trigger)</f>
        <v>42957</v>
      </c>
      <c r="AX501" s="29">
        <f>_xll.qlInterestRateIndexMaturity(IborIndex&amp;Tenor,AW501,Trigger)</f>
        <v>43143</v>
      </c>
      <c r="AY501" s="66">
        <f>_xll.qlIndexFixing($Z$5,AV501,,Trigger)</f>
        <v>2.6665289570486136E-3</v>
      </c>
      <c r="AZ501" s="66">
        <f>_xll.qlIndexFixing($BB$1,AW501,,Trigger)</f>
        <v>2.5440150083965792E-3</v>
      </c>
      <c r="BA501" s="195">
        <f t="shared" si="30"/>
        <v>1.225139486520344</v>
      </c>
    </row>
    <row r="502" spans="47:53" ht="11.25" customHeight="1" x14ac:dyDescent="0.25">
      <c r="AU502" s="28" t="s">
        <v>99</v>
      </c>
      <c r="AV502" s="29">
        <f>_xll.qlInterestRateIndexFixingDate(IborIndex&amp;Tenor,AW502,Trigger)</f>
        <v>42956</v>
      </c>
      <c r="AW502" s="29">
        <f>_xll.qlCalendarAdvance(Calendar,AW501,AU502,"f",,Trigger)</f>
        <v>42958</v>
      </c>
      <c r="AX502" s="29">
        <f>_xll.qlInterestRateIndexMaturity(IborIndex&amp;Tenor,AW502,Trigger)</f>
        <v>43143</v>
      </c>
      <c r="AY502" s="66">
        <f>_xll.qlIndexFixing($Z$5,AV502,,Trigger)</f>
        <v>2.6703899616166123E-3</v>
      </c>
      <c r="AZ502" s="66">
        <f>_xll.qlIndexFixing($BB$1,AW502,,Trigger)</f>
        <v>2.5511682696177651E-3</v>
      </c>
      <c r="BA502" s="195">
        <f t="shared" si="30"/>
        <v>1.192216919988472</v>
      </c>
    </row>
    <row r="503" spans="47:53" ht="11.25" customHeight="1" x14ac:dyDescent="0.25">
      <c r="AU503" s="28" t="s">
        <v>99</v>
      </c>
      <c r="AV503" s="29">
        <f>_xll.qlInterestRateIndexFixingDate(IborIndex&amp;Tenor,AW503,Trigger)</f>
        <v>42957</v>
      </c>
      <c r="AW503" s="29">
        <f>_xll.qlCalendarAdvance(Calendar,AW502,AU503,"f",,Trigger)</f>
        <v>42961</v>
      </c>
      <c r="AX503" s="29">
        <f>_xll.qlInterestRateIndexMaturity(IborIndex&amp;Tenor,AW503,Trigger)</f>
        <v>43145</v>
      </c>
      <c r="AY503" s="66">
        <f>_xll.qlIndexFixing($Z$5,AV503,,Trigger)</f>
        <v>2.6881847391145518E-3</v>
      </c>
      <c r="AZ503" s="66">
        <f>_xll.qlIndexFixing($BB$1,AW503,,Trigger)</f>
        <v>2.55837174402821E-3</v>
      </c>
      <c r="BA503" s="195">
        <f t="shared" si="30"/>
        <v>1.2981299508634188</v>
      </c>
    </row>
    <row r="504" spans="47:53" ht="11.25" customHeight="1" x14ac:dyDescent="0.25">
      <c r="AU504" s="28" t="s">
        <v>99</v>
      </c>
      <c r="AV504" s="29">
        <f>_xll.qlInterestRateIndexFixingDate(IborIndex&amp;Tenor,AW504,Trigger)</f>
        <v>42958</v>
      </c>
      <c r="AW504" s="29">
        <f>_xll.qlCalendarAdvance(Calendar,AW503,AU504,"f",,Trigger)</f>
        <v>42962</v>
      </c>
      <c r="AX504" s="29">
        <f>_xll.qlInterestRateIndexMaturity(IborIndex&amp;Tenor,AW504,Trigger)</f>
        <v>43146</v>
      </c>
      <c r="AY504" s="66">
        <f>_xll.qlIndexFixing($Z$5,AV504,,Trigger)</f>
        <v>2.6951359151714828E-3</v>
      </c>
      <c r="AZ504" s="66">
        <f>_xll.qlIndexFixing($BB$1,AW504,,Trigger)</f>
        <v>2.5732677505629904E-3</v>
      </c>
      <c r="BA504" s="195">
        <f t="shared" si="30"/>
        <v>1.2186816460849244</v>
      </c>
    </row>
    <row r="505" spans="47:53" ht="11.25" customHeight="1" x14ac:dyDescent="0.25">
      <c r="AU505" s="28" t="s">
        <v>99</v>
      </c>
      <c r="AV505" s="29">
        <f>_xll.qlInterestRateIndexFixingDate(IborIndex&amp;Tenor,AW505,Trigger)</f>
        <v>42961</v>
      </c>
      <c r="AW505" s="29">
        <f>_xll.qlCalendarAdvance(Calendar,AW504,AU505,"f",,Trigger)</f>
        <v>42963</v>
      </c>
      <c r="AX505" s="29">
        <f>_xll.qlInterestRateIndexMaturity(IborIndex&amp;Tenor,AW505,Trigger)</f>
        <v>43147</v>
      </c>
      <c r="AY505" s="66">
        <f>_xll.qlIndexFixing($Z$5,AV505,,Trigger)</f>
        <v>2.7020751924616599E-3</v>
      </c>
      <c r="AZ505" s="66">
        <f>_xll.qlIndexFixing($BB$1,AW505,,Trigger)</f>
        <v>2.5767426139744897E-3</v>
      </c>
      <c r="BA505" s="195">
        <f t="shared" si="30"/>
        <v>1.2533257848717019</v>
      </c>
    </row>
    <row r="506" spans="47:53" ht="11.25" customHeight="1" x14ac:dyDescent="0.25">
      <c r="AU506" s="28" t="s">
        <v>99</v>
      </c>
      <c r="AV506" s="29">
        <f>_xll.qlInterestRateIndexFixingDate(IborIndex&amp;Tenor,AW506,Trigger)</f>
        <v>42962</v>
      </c>
      <c r="AW506" s="29">
        <f>_xll.qlCalendarAdvance(Calendar,AW505,AU506,"f",,Trigger)</f>
        <v>42964</v>
      </c>
      <c r="AX506" s="29">
        <f>_xll.qlInterestRateIndexMaturity(IborIndex&amp;Tenor,AW506,Trigger)</f>
        <v>43150</v>
      </c>
      <c r="AY506" s="66">
        <f>_xll.qlIndexFixing($Z$5,AV506,,Trigger)</f>
        <v>2.7151032285758106E-3</v>
      </c>
      <c r="AZ506" s="66">
        <f>_xll.qlIndexFixing($BB$1,AW506,,Trigger)</f>
        <v>2.5950422047944124E-3</v>
      </c>
      <c r="BA506" s="195">
        <f t="shared" si="30"/>
        <v>1.2006102378139816</v>
      </c>
    </row>
    <row r="507" spans="47:53" ht="11.25" customHeight="1" x14ac:dyDescent="0.25">
      <c r="AU507" s="28" t="s">
        <v>99</v>
      </c>
      <c r="AV507" s="29">
        <f>_xll.qlInterestRateIndexFixingDate(IborIndex&amp;Tenor,AW507,Trigger)</f>
        <v>42963</v>
      </c>
      <c r="AW507" s="29">
        <f>_xll.qlCalendarAdvance(Calendar,AW506,AU507,"f",,Trigger)</f>
        <v>42965</v>
      </c>
      <c r="AX507" s="29">
        <f>_xll.qlInterestRateIndexMaturity(IborIndex&amp;Tenor,AW507,Trigger)</f>
        <v>43150</v>
      </c>
      <c r="AY507" s="66">
        <f>_xll.qlIndexFixing($Z$5,AV507,,Trigger)</f>
        <v>2.7189443631581637E-3</v>
      </c>
      <c r="AZ507" s="66">
        <f>_xll.qlIndexFixing($BB$1,AW507,,Trigger)</f>
        <v>2.6024868923056554E-3</v>
      </c>
      <c r="BA507" s="195">
        <f t="shared" si="30"/>
        <v>1.1645747085250839</v>
      </c>
    </row>
    <row r="508" spans="47:53" ht="11.25" customHeight="1" x14ac:dyDescent="0.25">
      <c r="AU508" s="28" t="s">
        <v>99</v>
      </c>
      <c r="AV508" s="29">
        <f>_xll.qlInterestRateIndexFixingDate(IborIndex&amp;Tenor,AW508,Trigger)</f>
        <v>42964</v>
      </c>
      <c r="AW508" s="29">
        <f>_xll.qlCalendarAdvance(Calendar,AW507,AU508,"f",,Trigger)</f>
        <v>42968</v>
      </c>
      <c r="AX508" s="29">
        <f>_xll.qlInterestRateIndexMaturity(IborIndex&amp;Tenor,AW508,Trigger)</f>
        <v>43152</v>
      </c>
      <c r="AY508" s="66">
        <f>_xll.qlIndexFixing($Z$5,AV508,,Trigger)</f>
        <v>2.7363888859460971E-3</v>
      </c>
      <c r="AZ508" s="66">
        <f>_xll.qlIndexFixing($BB$1,AW508,,Trigger)</f>
        <v>2.6099617706184957E-3</v>
      </c>
      <c r="BA508" s="195">
        <f t="shared" si="30"/>
        <v>1.2642711532760134</v>
      </c>
    </row>
    <row r="509" spans="47:53" ht="11.25" customHeight="1" x14ac:dyDescent="0.25">
      <c r="AU509" s="28" t="s">
        <v>99</v>
      </c>
      <c r="AV509" s="29">
        <f>_xll.qlInterestRateIndexFixingDate(IborIndex&amp;Tenor,AW509,Trigger)</f>
        <v>42965</v>
      </c>
      <c r="AW509" s="29">
        <f>_xll.qlCalendarAdvance(Calendar,AW508,AU509,"f",,Trigger)</f>
        <v>42969</v>
      </c>
      <c r="AX509" s="29">
        <f>_xll.qlInterestRateIndexMaturity(IborIndex&amp;Tenor,AW509,Trigger)</f>
        <v>43153</v>
      </c>
      <c r="AY509" s="66">
        <f>_xll.qlIndexFixing($Z$5,AV509,,Trigger)</f>
        <v>2.7431337958288876E-3</v>
      </c>
      <c r="AZ509" s="66">
        <f>_xll.qlIndexFixing($BB$1,AW509,,Trigger)</f>
        <v>2.6251356660950309E-3</v>
      </c>
      <c r="BA509" s="195">
        <f t="shared" si="30"/>
        <v>1.179981297338567</v>
      </c>
    </row>
    <row r="510" spans="47:53" ht="11.25" customHeight="1" x14ac:dyDescent="0.25">
      <c r="AU510" s="28" t="s">
        <v>99</v>
      </c>
      <c r="AV510" s="29">
        <f>_xll.qlInterestRateIndexFixingDate(IborIndex&amp;Tenor,AW510,Trigger)</f>
        <v>42968</v>
      </c>
      <c r="AW510" s="29">
        <f>_xll.qlCalendarAdvance(Calendar,AW509,AU510,"f",,Trigger)</f>
        <v>42970</v>
      </c>
      <c r="AX510" s="29">
        <f>_xll.qlInterestRateIndexMaturity(IborIndex&amp;Tenor,AW510,Trigger)</f>
        <v>43154</v>
      </c>
      <c r="AY510" s="66">
        <f>_xll.qlIndexFixing($Z$5,AV510,,Trigger)</f>
        <v>2.7498255167271567E-3</v>
      </c>
      <c r="AZ510" s="66">
        <f>_xll.qlIndexFixing($BB$1,AW510,,Trigger)</f>
        <v>2.6288274854661571E-3</v>
      </c>
      <c r="BA510" s="195">
        <f t="shared" si="30"/>
        <v>1.2099803126099964</v>
      </c>
    </row>
    <row r="511" spans="47:53" ht="11.25" customHeight="1" x14ac:dyDescent="0.25">
      <c r="AU511" s="28" t="s">
        <v>99</v>
      </c>
      <c r="AV511" s="29">
        <f>_xll.qlInterestRateIndexFixingDate(IborIndex&amp;Tenor,AW511,Trigger)</f>
        <v>42969</v>
      </c>
      <c r="AW511" s="29">
        <f>_xll.qlCalendarAdvance(Calendar,AW510,AU511,"f",,Trigger)</f>
        <v>42971</v>
      </c>
      <c r="AX511" s="29">
        <f>_xll.qlInterestRateIndexMaturity(IborIndex&amp;Tenor,AW511,Trigger)</f>
        <v>43157</v>
      </c>
      <c r="AY511" s="66">
        <f>_xll.qlIndexFixing($Z$5,AV511,,Trigger)</f>
        <v>2.7625334723569228E-3</v>
      </c>
      <c r="AZ511" s="66">
        <f>_xll.qlIndexFixing($BB$1,AW511,,Trigger)</f>
        <v>2.6476889049907039E-3</v>
      </c>
      <c r="BA511" s="195">
        <f t="shared" si="30"/>
        <v>1.1484456736621891</v>
      </c>
    </row>
    <row r="512" spans="47:53" ht="11.25" customHeight="1" x14ac:dyDescent="0.25">
      <c r="AU512" s="28" t="s">
        <v>99</v>
      </c>
      <c r="AV512" s="29">
        <f>_xll.qlInterestRateIndexFixingDate(IborIndex&amp;Tenor,AW512,Trigger)</f>
        <v>42970</v>
      </c>
      <c r="AW512" s="29">
        <f>_xll.qlCalendarAdvance(Calendar,AW511,AU512,"f",,Trigger)</f>
        <v>42972</v>
      </c>
      <c r="AX512" s="29">
        <f>_xll.qlInterestRateIndexMaturity(IborIndex&amp;Tenor,AW512,Trigger)</f>
        <v>43157</v>
      </c>
      <c r="AY512" s="66">
        <f>_xll.qlIndexFixing($Z$5,AV512,,Trigger)</f>
        <v>2.766061112516469E-3</v>
      </c>
      <c r="AZ512" s="66">
        <f>_xll.qlIndexFixing($BB$1,AW512,,Trigger)</f>
        <v>2.6514444066144216E-3</v>
      </c>
      <c r="BA512" s="195">
        <f t="shared" si="30"/>
        <v>1.1461670590204742</v>
      </c>
    </row>
    <row r="513" spans="47:53" ht="11.25" customHeight="1" x14ac:dyDescent="0.25">
      <c r="AU513" s="30" t="s">
        <v>38</v>
      </c>
      <c r="AV513" s="29">
        <f>_xll.qlInterestRateIndexFixingDate(IborIndex&amp;Tenor,AW513,Trigger)</f>
        <v>42977</v>
      </c>
      <c r="AW513" s="29">
        <f>_xll.qlCalendarAdvance(Calendar,AW512,AU513,"f",,Trigger)</f>
        <v>42979</v>
      </c>
      <c r="AX513" s="29">
        <f>_xll.qlInterestRateIndexMaturity(IborIndex&amp;Tenor,AW513,Trigger)</f>
        <v>43160</v>
      </c>
      <c r="AY513" s="66">
        <f>_xll.qlIndexFixing($Z$5,AV513,,Trigger)</f>
        <v>2.7975366711192507E-3</v>
      </c>
      <c r="AZ513" s="66">
        <f>_xll.qlIndexFixing($BB$1,AW513,,Trigger)</f>
        <v>2.6970738488282689E-3</v>
      </c>
      <c r="BA513" s="195">
        <f t="shared" si="30"/>
        <v>1.0046282229098178</v>
      </c>
    </row>
    <row r="514" spans="47:53" ht="11.25" customHeight="1" x14ac:dyDescent="0.25">
      <c r="AU514" s="30" t="s">
        <v>38</v>
      </c>
      <c r="AV514" s="29">
        <f>_xll.qlInterestRateIndexFixingDate(IborIndex&amp;Tenor,AW514,Trigger)</f>
        <v>42984</v>
      </c>
      <c r="AW514" s="29">
        <f>_xll.qlCalendarAdvance(Calendar,AW513,AU514,"f",,Trigger)</f>
        <v>42986</v>
      </c>
      <c r="AX514" s="29">
        <f>_xll.qlInterestRateIndexMaturity(IborIndex&amp;Tenor,AW514,Trigger)</f>
        <v>43167</v>
      </c>
      <c r="AY514" s="66">
        <f>_xll.qlIndexFixing($Z$5,AV514,,Trigger)</f>
        <v>2.8387895295249976E-3</v>
      </c>
      <c r="AZ514" s="66">
        <f>_xll.qlIndexFixing($BB$1,AW514,,Trigger)</f>
        <v>2.7504731115499561E-3</v>
      </c>
      <c r="BA514" s="195">
        <f t="shared" si="30"/>
        <v>0.88316417975041472</v>
      </c>
    </row>
    <row r="515" spans="47:53" ht="11.25" customHeight="1" x14ac:dyDescent="0.25">
      <c r="AU515" s="30" t="s">
        <v>38</v>
      </c>
      <c r="AV515" s="29">
        <f>_xll.qlInterestRateIndexFixingDate(IborIndex&amp;Tenor,AW515,Trigger)</f>
        <v>42991</v>
      </c>
      <c r="AW515" s="29">
        <f>_xll.qlCalendarAdvance(Calendar,AW514,AU515,"f",,Trigger)</f>
        <v>42993</v>
      </c>
      <c r="AX515" s="29">
        <f>_xll.qlInterestRateIndexMaturity(IborIndex&amp;Tenor,AW515,Trigger)</f>
        <v>43174</v>
      </c>
      <c r="AY515" s="66">
        <f>_xll.qlIndexFixing($Z$5,AV515,,Trigger)</f>
        <v>2.880330122096078E-3</v>
      </c>
      <c r="AZ515" s="66">
        <f>_xll.qlIndexFixing($BB$1,AW515,,Trigger)</f>
        <v>2.8039499630764164E-3</v>
      </c>
      <c r="BA515" s="195">
        <f t="shared" ref="BA515:BA578" si="31">(AY515-AZ515)*10000</f>
        <v>0.76380159019661609</v>
      </c>
    </row>
    <row r="516" spans="47:53" ht="11.25" customHeight="1" x14ac:dyDescent="0.25">
      <c r="AU516" s="30" t="s">
        <v>38</v>
      </c>
      <c r="AV516" s="29">
        <f>_xll.qlInterestRateIndexFixingDate(IborIndex&amp;Tenor,AW516,Trigger)</f>
        <v>42998</v>
      </c>
      <c r="AW516" s="29">
        <f>_xll.qlCalendarAdvance(Calendar,AW515,AU516,"f",,Trigger)</f>
        <v>43000</v>
      </c>
      <c r="AX516" s="29">
        <f>_xll.qlInterestRateIndexMaturity(IborIndex&amp;Tenor,AW516,Trigger)</f>
        <v>43181</v>
      </c>
      <c r="AY516" s="66">
        <f>_xll.qlIndexFixing($Z$5,AV516,,Trigger)</f>
        <v>2.922158034037664E-3</v>
      </c>
      <c r="AZ516" s="66">
        <f>_xll.qlIndexFixing($BB$1,AW516,,Trigger)</f>
        <v>2.8575044095808335E-3</v>
      </c>
      <c r="BA516" s="195">
        <f t="shared" si="31"/>
        <v>0.6465362445683045</v>
      </c>
    </row>
    <row r="517" spans="47:53" ht="11.25" customHeight="1" x14ac:dyDescent="0.25">
      <c r="AU517" s="30" t="s">
        <v>38</v>
      </c>
      <c r="AV517" s="29">
        <f>_xll.qlInterestRateIndexFixingDate(IborIndex&amp;Tenor,AW517,Trigger)</f>
        <v>43005</v>
      </c>
      <c r="AW517" s="29">
        <f>_xll.qlCalendarAdvance(Calendar,AW516,AU517,"f",,Trigger)</f>
        <v>43007</v>
      </c>
      <c r="AX517" s="29">
        <f>_xll.qlInterestRateIndexMaturity(IborIndex&amp;Tenor,AW517,Trigger)</f>
        <v>43188</v>
      </c>
      <c r="AY517" s="66">
        <f>_xll.qlIndexFixing($Z$5,AV517,,Trigger)</f>
        <v>2.9642728506432542E-3</v>
      </c>
      <c r="AZ517" s="66">
        <f>_xll.qlIndexFixing($BB$1,AW517,,Trigger)</f>
        <v>2.915005592292796E-3</v>
      </c>
      <c r="BA517" s="195">
        <f t="shared" si="31"/>
        <v>0.49267258350458187</v>
      </c>
    </row>
    <row r="518" spans="47:53" ht="11.25" customHeight="1" x14ac:dyDescent="0.25">
      <c r="AU518" s="30" t="s">
        <v>38</v>
      </c>
      <c r="AV518" s="29">
        <f>_xll.qlInterestRateIndexFixingDate(IborIndex&amp;Tenor,AW518,Trigger)</f>
        <v>43012</v>
      </c>
      <c r="AW518" s="29">
        <f>_xll.qlCalendarAdvance(Calendar,AW517,AU518,"f",,Trigger)</f>
        <v>43014</v>
      </c>
      <c r="AX518" s="29">
        <f>_xll.qlInterestRateIndexMaturity(IborIndex&amp;Tenor,AW518,Trigger)</f>
        <v>43196</v>
      </c>
      <c r="AY518" s="66">
        <f>_xll.qlIndexFixing($Z$5,AV518,,Trigger)</f>
        <v>3.0098143632709771E-3</v>
      </c>
      <c r="AZ518" s="66">
        <f>_xll.qlIndexFixing($BB$1,AW518,,Trigger)</f>
        <v>2.9687212301891673E-3</v>
      </c>
      <c r="BA518" s="195">
        <f t="shared" si="31"/>
        <v>0.41093133081809752</v>
      </c>
    </row>
    <row r="519" spans="47:53" ht="11.25" customHeight="1" x14ac:dyDescent="0.25">
      <c r="AU519" s="30" t="s">
        <v>38</v>
      </c>
      <c r="AV519" s="29">
        <f>_xll.qlInterestRateIndexFixingDate(IborIndex&amp;Tenor,AW519,Trigger)</f>
        <v>43019</v>
      </c>
      <c r="AW519" s="29">
        <f>_xll.qlCalendarAdvance(Calendar,AW518,AU519,"f",,Trigger)</f>
        <v>43021</v>
      </c>
      <c r="AX519" s="29">
        <f>_xll.qlInterestRateIndexMaturity(IborIndex&amp;Tenor,AW519,Trigger)</f>
        <v>43203</v>
      </c>
      <c r="AY519" s="66">
        <f>_xll.qlIndexFixing($Z$5,AV519,,Trigger)</f>
        <v>3.0525223911574803E-3</v>
      </c>
      <c r="AZ519" s="66">
        <f>_xll.qlIndexFixing($BB$1,AW519,,Trigger)</f>
        <v>3.0225144907353846E-3</v>
      </c>
      <c r="BA519" s="195">
        <f t="shared" si="31"/>
        <v>0.3000790042209569</v>
      </c>
    </row>
    <row r="520" spans="47:53" ht="11.25" customHeight="1" x14ac:dyDescent="0.25">
      <c r="AU520" s="30" t="s">
        <v>38</v>
      </c>
      <c r="AV520" s="29">
        <f>_xll.qlInterestRateIndexFixingDate(IborIndex&amp;Tenor,AW520,Trigger)</f>
        <v>43026</v>
      </c>
      <c r="AW520" s="29">
        <f>_xll.qlCalendarAdvance(Calendar,AW519,AU520,"f",,Trigger)</f>
        <v>43028</v>
      </c>
      <c r="AX520" s="29">
        <f>_xll.qlInterestRateIndexMaturity(IborIndex&amp;Tenor,AW520,Trigger)</f>
        <v>43210</v>
      </c>
      <c r="AY520" s="66">
        <f>_xll.qlIndexFixing($Z$5,AV520,,Trigger)</f>
        <v>3.0955160580302932E-3</v>
      </c>
      <c r="AZ520" s="66">
        <f>_xll.qlIndexFixing($BB$1,AW520,,Trigger)</f>
        <v>3.0763853801743664E-3</v>
      </c>
      <c r="BA520" s="195">
        <f t="shared" si="31"/>
        <v>0.19130677855926786</v>
      </c>
    </row>
    <row r="521" spans="47:53" ht="11.25" customHeight="1" x14ac:dyDescent="0.25">
      <c r="AU521" s="30" t="s">
        <v>38</v>
      </c>
      <c r="AV521" s="29">
        <f>_xll.qlInterestRateIndexFixingDate(IborIndex&amp;Tenor,AW521,Trigger)</f>
        <v>43033</v>
      </c>
      <c r="AW521" s="29">
        <f>_xll.qlCalendarAdvance(Calendar,AW520,AU521,"f",,Trigger)</f>
        <v>43035</v>
      </c>
      <c r="AX521" s="29">
        <f>_xll.qlInterestRateIndexMaturity(IborIndex&amp;Tenor,AW521,Trigger)</f>
        <v>43217</v>
      </c>
      <c r="AY521" s="66">
        <f>_xll.qlIndexFixing($Z$5,AV521,,Trigger)</f>
        <v>3.1387949496339733E-3</v>
      </c>
      <c r="AZ521" s="66">
        <f>_xll.qlIndexFixing($BB$1,AW521,,Trigger)</f>
        <v>3.1264407834577252E-3</v>
      </c>
      <c r="BA521" s="195">
        <f t="shared" si="31"/>
        <v>0.1235416617624812</v>
      </c>
    </row>
    <row r="522" spans="47:53" ht="11.25" customHeight="1" x14ac:dyDescent="0.25">
      <c r="AU522" s="30" t="s">
        <v>38</v>
      </c>
      <c r="AV522" s="29">
        <f>_xll.qlInterestRateIndexFixingDate(IborIndex&amp;Tenor,AW522,Trigger)</f>
        <v>43040</v>
      </c>
      <c r="AW522" s="29">
        <f>_xll.qlCalendarAdvance(Calendar,AW521,AU522,"f",,Trigger)</f>
        <v>43042</v>
      </c>
      <c r="AX522" s="29">
        <f>_xll.qlInterestRateIndexMaturity(IborIndex&amp;Tenor,AW522,Trigger)</f>
        <v>43223</v>
      </c>
      <c r="AY522" s="66">
        <f>_xll.qlIndexFixing($Z$5,AV522,,Trigger)</f>
        <v>3.1791359949947672E-3</v>
      </c>
      <c r="AZ522" s="66">
        <f>_xll.qlIndexFixing($BB$1,AW522,,Trigger)</f>
        <v>3.1804609299675517E-3</v>
      </c>
      <c r="BA522" s="195">
        <f t="shared" si="31"/>
        <v>-1.3249349727845541E-2</v>
      </c>
    </row>
    <row r="523" spans="47:53" ht="11.25" customHeight="1" x14ac:dyDescent="0.25">
      <c r="AU523" s="30" t="s">
        <v>38</v>
      </c>
      <c r="AV523" s="29">
        <f>_xll.qlInterestRateIndexFixingDate(IborIndex&amp;Tenor,AW523,Trigger)</f>
        <v>43047</v>
      </c>
      <c r="AW523" s="29">
        <f>_xll.qlCalendarAdvance(Calendar,AW522,AU523,"f",,Trigger)</f>
        <v>43049</v>
      </c>
      <c r="AX523" s="29">
        <f>_xll.qlInterestRateIndexMaturity(IborIndex&amp;Tenor,AW523,Trigger)</f>
        <v>43230</v>
      </c>
      <c r="AY523" s="66">
        <f>_xll.qlIndexFixing($Z$5,AV523,,Trigger)</f>
        <v>3.2229635356040838E-3</v>
      </c>
      <c r="AZ523" s="66">
        <f>_xll.qlIndexFixing($BB$1,AW523,,Trigger)</f>
        <v>3.2345587149189103E-3</v>
      </c>
      <c r="BA523" s="195">
        <f t="shared" si="31"/>
        <v>-0.11595179314826537</v>
      </c>
    </row>
    <row r="524" spans="47:53" ht="11.25" customHeight="1" x14ac:dyDescent="0.25">
      <c r="AU524" s="30" t="s">
        <v>38</v>
      </c>
      <c r="AV524" s="29">
        <f>_xll.qlInterestRateIndexFixingDate(IborIndex&amp;Tenor,AW524,Trigger)</f>
        <v>43054</v>
      </c>
      <c r="AW524" s="29">
        <f>_xll.qlCalendarAdvance(Calendar,AW523,AU524,"f",,Trigger)</f>
        <v>43056</v>
      </c>
      <c r="AX524" s="29">
        <f>_xll.qlInterestRateIndexMaturity(IborIndex&amp;Tenor,AW524,Trigger)</f>
        <v>43237</v>
      </c>
      <c r="AY524" s="66">
        <f>_xll.qlIndexFixing($Z$5,AV524,,Trigger)</f>
        <v>3.2670750803472023E-3</v>
      </c>
      <c r="AZ524" s="66">
        <f>_xll.qlIndexFixing($BB$1,AW524,,Trigger)</f>
        <v>3.2887341445574131E-3</v>
      </c>
      <c r="BA524" s="195">
        <f t="shared" si="31"/>
        <v>-0.2165906421021076</v>
      </c>
    </row>
    <row r="525" spans="47:53" ht="11.25" customHeight="1" x14ac:dyDescent="0.25">
      <c r="AU525" s="30" t="s">
        <v>38</v>
      </c>
      <c r="AV525" s="29">
        <f>_xll.qlInterestRateIndexFixingDate(IborIndex&amp;Tenor,AW525,Trigger)</f>
        <v>43061</v>
      </c>
      <c r="AW525" s="29">
        <f>_xll.qlCalendarAdvance(Calendar,AW524,AU525,"f",,Trigger)</f>
        <v>43063</v>
      </c>
      <c r="AX525" s="29">
        <f>_xll.qlInterestRateIndexMaturity(IborIndex&amp;Tenor,AW525,Trigger)</f>
        <v>43244</v>
      </c>
      <c r="AY525" s="66">
        <f>_xll.qlIndexFixing($Z$5,AV525,,Trigger)</f>
        <v>3.31147021520039E-3</v>
      </c>
      <c r="AZ525" s="66">
        <f>_xll.qlIndexFixing($BB$1,AW525,,Trigger)</f>
        <v>3.3429872251370622E-3</v>
      </c>
      <c r="BA525" s="195">
        <f t="shared" si="31"/>
        <v>-0.31517009936672147</v>
      </c>
    </row>
    <row r="526" spans="47:53" ht="11.25" customHeight="1" x14ac:dyDescent="0.25">
      <c r="AU526" s="30" t="s">
        <v>38</v>
      </c>
      <c r="AV526" s="29">
        <f>_xll.qlInterestRateIndexFixingDate(IborIndex&amp;Tenor,AW526,Trigger)</f>
        <v>43068</v>
      </c>
      <c r="AW526" s="29">
        <f>_xll.qlCalendarAdvance(Calendar,AW525,AU526,"f",,Trigger)</f>
        <v>43070</v>
      </c>
      <c r="AX526" s="29">
        <f>_xll.qlInterestRateIndexMaturity(IborIndex&amp;Tenor,AW526,Trigger)</f>
        <v>43252</v>
      </c>
      <c r="AY526" s="66">
        <f>_xll.qlIndexFixing($Z$5,AV526,,Trigger)</f>
        <v>3.3594532856120927E-3</v>
      </c>
      <c r="AZ526" s="66">
        <f>_xll.qlIndexFixing($BB$1,AW526,,Trigger)</f>
        <v>3.4012412743991845E-3</v>
      </c>
      <c r="BA526" s="195">
        <f t="shared" si="31"/>
        <v>-0.41787988787091862</v>
      </c>
    </row>
    <row r="527" spans="47:53" ht="11.25" customHeight="1" x14ac:dyDescent="0.25">
      <c r="AU527" s="30" t="s">
        <v>38</v>
      </c>
      <c r="AV527" s="29">
        <f>_xll.qlInterestRateIndexFixingDate(IborIndex&amp;Tenor,AW527,Trigger)</f>
        <v>43075</v>
      </c>
      <c r="AW527" s="29">
        <f>_xll.qlCalendarAdvance(Calendar,AW526,AU527,"f",,Trigger)</f>
        <v>43077</v>
      </c>
      <c r="AX527" s="29">
        <f>_xll.qlInterestRateIndexMaturity(IborIndex&amp;Tenor,AW527,Trigger)</f>
        <v>43259</v>
      </c>
      <c r="AY527" s="66">
        <f>_xll.qlIndexFixing($Z$5,AV527,,Trigger)</f>
        <v>3.4044348309748549E-3</v>
      </c>
      <c r="AZ527" s="66">
        <f>_xll.qlIndexFixing($BB$1,AW527,,Trigger)</f>
        <v>3.4556557416986922E-3</v>
      </c>
      <c r="BA527" s="195">
        <f t="shared" si="31"/>
        <v>-0.5122091072383731</v>
      </c>
    </row>
    <row r="528" spans="47:53" ht="11.25" customHeight="1" x14ac:dyDescent="0.25">
      <c r="AU528" s="30" t="s">
        <v>38</v>
      </c>
      <c r="AV528" s="29">
        <f>_xll.qlInterestRateIndexFixingDate(IborIndex&amp;Tenor,AW528,Trigger)</f>
        <v>43082</v>
      </c>
      <c r="AW528" s="29">
        <f>_xll.qlCalendarAdvance(Calendar,AW527,AU528,"f",,Trigger)</f>
        <v>43084</v>
      </c>
      <c r="AX528" s="29">
        <f>_xll.qlInterestRateIndexMaturity(IborIndex&amp;Tenor,AW528,Trigger)</f>
        <v>43266</v>
      </c>
      <c r="AY528" s="66">
        <f>_xll.qlIndexFixing($Z$5,AV528,,Trigger)</f>
        <v>3.4496987036371782E-3</v>
      </c>
      <c r="AZ528" s="66">
        <f>_xll.qlIndexFixing($BB$1,AW528,,Trigger)</f>
        <v>3.5101478881746978E-3</v>
      </c>
      <c r="BA528" s="195">
        <f t="shared" si="31"/>
        <v>-0.60449184537519562</v>
      </c>
    </row>
    <row r="529" spans="47:53" ht="11.25" customHeight="1" x14ac:dyDescent="0.25">
      <c r="AU529" s="30" t="s">
        <v>38</v>
      </c>
      <c r="AV529" s="29">
        <f>_xll.qlInterestRateIndexFixingDate(IborIndex&amp;Tenor,AW529,Trigger)</f>
        <v>43089</v>
      </c>
      <c r="AW529" s="29">
        <f>_xll.qlCalendarAdvance(Calendar,AW528,AU529,"f",,Trigger)</f>
        <v>43091</v>
      </c>
      <c r="AX529" s="29">
        <f>_xll.qlInterestRateIndexMaturity(IborIndex&amp;Tenor,AW529,Trigger)</f>
        <v>43273</v>
      </c>
      <c r="AY529" s="66">
        <f>_xll.qlIndexFixing($Z$5,AV529,,Trigger)</f>
        <v>3.4952444900107778E-3</v>
      </c>
      <c r="AZ529" s="66">
        <f>_xll.qlIndexFixing($BB$1,AW529,,Trigger)</f>
        <v>3.5803233703704807E-3</v>
      </c>
      <c r="BA529" s="195">
        <f t="shared" si="31"/>
        <v>-0.85078880359702824</v>
      </c>
    </row>
    <row r="530" spans="47:53" ht="11.25" customHeight="1" x14ac:dyDescent="0.25">
      <c r="AU530" s="30" t="s">
        <v>38</v>
      </c>
      <c r="AV530" s="29">
        <f>_xll.qlInterestRateIndexFixingDate(IborIndex&amp;Tenor,AW530,Trigger)</f>
        <v>43096</v>
      </c>
      <c r="AW530" s="29">
        <f>_xll.qlCalendarAdvance(Calendar,AW529,AU530,"f",,Trigger)</f>
        <v>43098</v>
      </c>
      <c r="AX530" s="29">
        <f>_xll.qlInterestRateIndexMaturity(IborIndex&amp;Tenor,AW530,Trigger)</f>
        <v>43280</v>
      </c>
      <c r="AY530" s="66">
        <f>_xll.qlIndexFixing($Z$5,AV530,,Trigger)</f>
        <v>3.5410717765881842E-3</v>
      </c>
      <c r="AZ530" s="66">
        <f>_xll.qlIndexFixing($BB$1,AW530,,Trigger)</f>
        <v>3.6232298719718215E-3</v>
      </c>
      <c r="BA530" s="195">
        <f t="shared" si="31"/>
        <v>-0.82158095383637331</v>
      </c>
    </row>
    <row r="531" spans="47:53" ht="11.25" customHeight="1" x14ac:dyDescent="0.25">
      <c r="AU531" s="30" t="s">
        <v>38</v>
      </c>
      <c r="AV531" s="29">
        <f>_xll.qlInterestRateIndexFixingDate(IborIndex&amp;Tenor,AW531,Trigger)</f>
        <v>43103</v>
      </c>
      <c r="AW531" s="29">
        <f>_xll.qlCalendarAdvance(Calendar,AW530,AU531,"f",,Trigger)</f>
        <v>43105</v>
      </c>
      <c r="AX531" s="29">
        <f>_xll.qlInterestRateIndexMaturity(IborIndex&amp;Tenor,AW531,Trigger)</f>
        <v>43286</v>
      </c>
      <c r="AY531" s="66">
        <f>_xll.qlIndexFixing($Z$5,AV531,,Trigger)</f>
        <v>3.5837732416503579E-3</v>
      </c>
      <c r="AZ531" s="66">
        <f>_xll.qlIndexFixing($BB$1,AW531,,Trigger)</f>
        <v>3.6701367297792735E-3</v>
      </c>
      <c r="BA531" s="195">
        <f t="shared" si="31"/>
        <v>-0.86363488128915655</v>
      </c>
    </row>
    <row r="532" spans="47:53" ht="11.25" customHeight="1" x14ac:dyDescent="0.25">
      <c r="AU532" s="30" t="s">
        <v>38</v>
      </c>
      <c r="AV532" s="29">
        <f>_xll.qlInterestRateIndexFixingDate(IborIndex&amp;Tenor,AW532,Trigger)</f>
        <v>43110</v>
      </c>
      <c r="AW532" s="29">
        <f>_xll.qlCalendarAdvance(Calendar,AW531,AU532,"f",,Trigger)</f>
        <v>43112</v>
      </c>
      <c r="AX532" s="29">
        <f>_xll.qlInterestRateIndexMaturity(IborIndex&amp;Tenor,AW532,Trigger)</f>
        <v>43293</v>
      </c>
      <c r="AY532" s="66">
        <f>_xll.qlIndexFixing($Z$5,AV532,,Trigger)</f>
        <v>3.6301419214796061E-3</v>
      </c>
      <c r="AZ532" s="66">
        <f>_xll.qlIndexFixing($BB$1,AW532,,Trigger)</f>
        <v>3.7249335428363082E-3</v>
      </c>
      <c r="BA532" s="195">
        <f t="shared" si="31"/>
        <v>-0.94791621356702083</v>
      </c>
    </row>
    <row r="533" spans="47:53" ht="11.25" customHeight="1" x14ac:dyDescent="0.25">
      <c r="AU533" s="30" t="s">
        <v>38</v>
      </c>
      <c r="AV533" s="29">
        <f>_xll.qlInterestRateIndexFixingDate(IborIndex&amp;Tenor,AW533,Trigger)</f>
        <v>43117</v>
      </c>
      <c r="AW533" s="29">
        <f>_xll.qlCalendarAdvance(Calendar,AW532,AU533,"f",,Trigger)</f>
        <v>43119</v>
      </c>
      <c r="AX533" s="29">
        <f>_xll.qlInterestRateIndexMaturity(IborIndex&amp;Tenor,AW533,Trigger)</f>
        <v>43300</v>
      </c>
      <c r="AY533" s="66">
        <f>_xll.qlIndexFixing($Z$5,AV533,,Trigger)</f>
        <v>3.676790882155783E-3</v>
      </c>
      <c r="AZ533" s="66">
        <f>_xll.qlIndexFixing($BB$1,AW533,,Trigger)</f>
        <v>3.7798080571972972E-3</v>
      </c>
      <c r="BA533" s="195">
        <f t="shared" si="31"/>
        <v>-1.0301717504151422</v>
      </c>
    </row>
    <row r="534" spans="47:53" ht="11.25" customHeight="1" x14ac:dyDescent="0.25">
      <c r="AU534" s="30" t="s">
        <v>38</v>
      </c>
      <c r="AV534" s="29">
        <f>_xll.qlInterestRateIndexFixingDate(IborIndex&amp;Tenor,AW534,Trigger)</f>
        <v>43124</v>
      </c>
      <c r="AW534" s="29">
        <f>_xll.qlCalendarAdvance(Calendar,AW533,AU534,"f",,Trigger)</f>
        <v>43126</v>
      </c>
      <c r="AX534" s="29">
        <f>_xll.qlInterestRateIndexMaturity(IborIndex&amp;Tenor,AW534,Trigger)</f>
        <v>43307</v>
      </c>
      <c r="AY534" s="66">
        <f>_xll.qlIndexFixing($Z$5,AV534,,Trigger)</f>
        <v>3.7237197103763484E-3</v>
      </c>
      <c r="AZ534" s="66">
        <f>_xll.qlIndexFixing($BB$1,AW534,,Trigger)</f>
        <v>3.8347602791983879E-3</v>
      </c>
      <c r="BA534" s="195">
        <f t="shared" si="31"/>
        <v>-1.1104056882203956</v>
      </c>
    </row>
    <row r="535" spans="47:53" ht="11.25" customHeight="1" x14ac:dyDescent="0.25">
      <c r="AU535" s="30" t="s">
        <v>38</v>
      </c>
      <c r="AV535" s="29">
        <f>_xll.qlInterestRateIndexFixingDate(IborIndex&amp;Tenor,AW535,Trigger)</f>
        <v>43131</v>
      </c>
      <c r="AW535" s="29">
        <f>_xll.qlCalendarAdvance(Calendar,AW534,AU535,"f",,Trigger)</f>
        <v>43133</v>
      </c>
      <c r="AX535" s="29">
        <f>_xll.qlInterestRateIndexMaturity(IborIndex&amp;Tenor,AW535,Trigger)</f>
        <v>43314</v>
      </c>
      <c r="AY535" s="66">
        <f>_xll.qlIndexFixing($Z$5,AV535,,Trigger)</f>
        <v>3.7709279929173715E-3</v>
      </c>
      <c r="AZ535" s="66">
        <f>_xll.qlIndexFixing($BB$1,AW535,,Trigger)</f>
        <v>3.8897902151850015E-3</v>
      </c>
      <c r="BA535" s="195">
        <f t="shared" si="31"/>
        <v>-1.1886222226763004</v>
      </c>
    </row>
    <row r="536" spans="47:53" ht="11.25" customHeight="1" x14ac:dyDescent="0.25">
      <c r="AU536" s="30" t="s">
        <v>38</v>
      </c>
      <c r="AV536" s="29">
        <f>_xll.qlInterestRateIndexFixingDate(IborIndex&amp;Tenor,AW536,Trigger)</f>
        <v>43138</v>
      </c>
      <c r="AW536" s="29">
        <f>_xll.qlCalendarAdvance(Calendar,AW535,AU536,"f",,Trigger)</f>
        <v>43140</v>
      </c>
      <c r="AX536" s="29">
        <f>_xll.qlInterestRateIndexMaturity(IborIndex&amp;Tenor,AW536,Trigger)</f>
        <v>43321</v>
      </c>
      <c r="AY536" s="66">
        <f>_xll.qlIndexFixing($Z$5,AV536,,Trigger)</f>
        <v>3.8184153166308833E-3</v>
      </c>
      <c r="AZ536" s="66">
        <f>_xll.qlIndexFixing($BB$1,AW536,,Trigger)</f>
        <v>3.9448978715113927E-3</v>
      </c>
      <c r="BA536" s="195">
        <f t="shared" si="31"/>
        <v>-1.2648255488050941</v>
      </c>
    </row>
    <row r="537" spans="47:53" ht="11.25" customHeight="1" x14ac:dyDescent="0.25">
      <c r="AU537" s="30" t="s">
        <v>38</v>
      </c>
      <c r="AV537" s="29">
        <f>_xll.qlInterestRateIndexFixingDate(IborIndex&amp;Tenor,AW537,Trigger)</f>
        <v>43145</v>
      </c>
      <c r="AW537" s="29">
        <f>_xll.qlCalendarAdvance(Calendar,AW536,AU537,"f",,Trigger)</f>
        <v>43147</v>
      </c>
      <c r="AX537" s="29">
        <f>_xll.qlInterestRateIndexMaturity(IborIndex&amp;Tenor,AW537,Trigger)</f>
        <v>43328</v>
      </c>
      <c r="AY537" s="66">
        <f>_xll.qlIndexFixing($Z$5,AV537,,Trigger)</f>
        <v>3.8661812684466432E-3</v>
      </c>
      <c r="AZ537" s="66">
        <f>_xll.qlIndexFixing($BB$1,AW537,,Trigger)</f>
        <v>4.0000832545406479E-3</v>
      </c>
      <c r="BA537" s="195">
        <f t="shared" si="31"/>
        <v>-1.339019860940047</v>
      </c>
    </row>
    <row r="538" spans="47:53" ht="11.25" customHeight="1" x14ac:dyDescent="0.25">
      <c r="AU538" s="30" t="s">
        <v>38</v>
      </c>
      <c r="AV538" s="29">
        <f>_xll.qlInterestRateIndexFixingDate(IborIndex&amp;Tenor,AW538,Trigger)</f>
        <v>43152</v>
      </c>
      <c r="AW538" s="29">
        <f>_xll.qlCalendarAdvance(Calendar,AW537,AU538,"f",,Trigger)</f>
        <v>43154</v>
      </c>
      <c r="AX538" s="29">
        <f>_xll.qlInterestRateIndexMaturity(IborIndex&amp;Tenor,AW538,Trigger)</f>
        <v>43335</v>
      </c>
      <c r="AY538" s="66">
        <f>_xll.qlIndexFixing($Z$5,AV538,,Trigger)</f>
        <v>3.9142254353677214E-3</v>
      </c>
      <c r="AZ538" s="66">
        <f>_xll.qlIndexFixing($BB$1,AW538,,Trigger)</f>
        <v>4.0553463706460109E-3</v>
      </c>
      <c r="BA538" s="195">
        <f t="shared" si="31"/>
        <v>-1.4112093527828951</v>
      </c>
    </row>
    <row r="539" spans="47:53" ht="11.25" customHeight="1" x14ac:dyDescent="0.25">
      <c r="AU539" s="30" t="s">
        <v>38</v>
      </c>
      <c r="AV539" s="29">
        <f>_xll.qlInterestRateIndexFixingDate(IborIndex&amp;Tenor,AW539,Trigger)</f>
        <v>43159</v>
      </c>
      <c r="AW539" s="29">
        <f>_xll.qlCalendarAdvance(Calendar,AW538,AU539,"f",,Trigger)</f>
        <v>43161</v>
      </c>
      <c r="AX539" s="29">
        <f>_xll.qlInterestRateIndexMaturity(IborIndex&amp;Tenor,AW539,Trigger)</f>
        <v>43346</v>
      </c>
      <c r="AY539" s="66">
        <f>_xll.qlIndexFixing($Z$5,AV539,,Trigger)</f>
        <v>3.9768361525974894E-3</v>
      </c>
      <c r="AZ539" s="66">
        <f>_xll.qlIndexFixing($BB$1,AW539,,Trigger)</f>
        <v>4.1226978148236814E-3</v>
      </c>
      <c r="BA539" s="195">
        <f t="shared" si="31"/>
        <v>-1.4586166222619201</v>
      </c>
    </row>
    <row r="540" spans="47:53" ht="11.25" customHeight="1" x14ac:dyDescent="0.25">
      <c r="AU540" s="30" t="s">
        <v>38</v>
      </c>
      <c r="AV540" s="29">
        <f>_xll.qlInterestRateIndexFixingDate(IborIndex&amp;Tenor,AW540,Trigger)</f>
        <v>43166</v>
      </c>
      <c r="AW540" s="29">
        <f>_xll.qlCalendarAdvance(Calendar,AW539,AU540,"f",,Trigger)</f>
        <v>43168</v>
      </c>
      <c r="AX540" s="29">
        <f>_xll.qlInterestRateIndexMaturity(IborIndex&amp;Tenor,AW540,Trigger)</f>
        <v>43353</v>
      </c>
      <c r="AY540" s="66">
        <f>_xll.qlIndexFixing($Z$5,AV540,,Trigger)</f>
        <v>4.0258851493626289E-3</v>
      </c>
      <c r="AZ540" s="66">
        <f>_xll.qlIndexFixing($BB$1,AW540,,Trigger)</f>
        <v>4.1781346998818244E-3</v>
      </c>
      <c r="BA540" s="195">
        <f t="shared" si="31"/>
        <v>-1.5224955051919546</v>
      </c>
    </row>
    <row r="541" spans="47:53" ht="11.25" customHeight="1" x14ac:dyDescent="0.25">
      <c r="AU541" s="30" t="s">
        <v>38</v>
      </c>
      <c r="AV541" s="29">
        <f>_xll.qlInterestRateIndexFixingDate(IborIndex&amp;Tenor,AW541,Trigger)</f>
        <v>43173</v>
      </c>
      <c r="AW541" s="29">
        <f>_xll.qlCalendarAdvance(Calendar,AW540,AU541,"f",,Trigger)</f>
        <v>43175</v>
      </c>
      <c r="AX541" s="29">
        <f>_xll.qlInterestRateIndexMaturity(IborIndex&amp;Tenor,AW541,Trigger)</f>
        <v>43360</v>
      </c>
      <c r="AY541" s="66">
        <f>_xll.qlIndexFixing($Z$5,AV541,,Trigger)</f>
        <v>4.0759388911263197E-3</v>
      </c>
      <c r="AZ541" s="66">
        <f>_xll.qlIndexFixing($BB$1,AW541,,Trigger)</f>
        <v>4.2336484775248751E-3</v>
      </c>
      <c r="BA541" s="195">
        <f t="shared" si="31"/>
        <v>-1.5770958639855539</v>
      </c>
    </row>
    <row r="542" spans="47:53" ht="11.25" customHeight="1" x14ac:dyDescent="0.25">
      <c r="AU542" s="30" t="s">
        <v>38</v>
      </c>
      <c r="AV542" s="29">
        <f>_xll.qlInterestRateIndexFixingDate(IborIndex&amp;Tenor,AW542,Trigger)</f>
        <v>43180</v>
      </c>
      <c r="AW542" s="29">
        <f>_xll.qlCalendarAdvance(Calendar,AW541,AU542,"f",,Trigger)</f>
        <v>43182</v>
      </c>
      <c r="AX542" s="29">
        <f>_xll.qlInterestRateIndexMaturity(IborIndex&amp;Tenor,AW542,Trigger)</f>
        <v>43367</v>
      </c>
      <c r="AY542" s="66">
        <f>_xll.qlIndexFixing($Z$5,AV542,,Trigger)</f>
        <v>4.1269817068820165E-3</v>
      </c>
      <c r="AZ542" s="66">
        <f>_xll.qlIndexFixing($BB$1,AW542,,Trigger)</f>
        <v>4.2892385316534894E-3</v>
      </c>
      <c r="BA542" s="195">
        <f t="shared" si="31"/>
        <v>-1.6225682477147285</v>
      </c>
    </row>
    <row r="543" spans="47:53" ht="11.25" customHeight="1" x14ac:dyDescent="0.25">
      <c r="AU543" s="30" t="s">
        <v>38</v>
      </c>
      <c r="AV543" s="29">
        <f>_xll.qlInterestRateIndexFixingDate(IborIndex&amp;Tenor,AW543,Trigger)</f>
        <v>43187</v>
      </c>
      <c r="AW543" s="29">
        <f>_xll.qlCalendarAdvance(Calendar,AW542,AU543,"f",,Trigger)</f>
        <v>43193</v>
      </c>
      <c r="AX543" s="29">
        <f>_xll.qlInterestRateIndexMaturity(IborIndex&amp;Tenor,AW543,Trigger)</f>
        <v>43376</v>
      </c>
      <c r="AY543" s="66">
        <f>_xll.qlIndexFixing($Z$5,AV543,,Trigger)</f>
        <v>4.2009934033591318E-3</v>
      </c>
      <c r="AZ543" s="66">
        <f>_xll.qlIndexFixing($BB$1,AW543,,Trigger)</f>
        <v>4.356792685506092E-3</v>
      </c>
      <c r="BA543" s="195">
        <f t="shared" si="31"/>
        <v>-1.5579928214696017</v>
      </c>
    </row>
    <row r="544" spans="47:53" ht="11.25" customHeight="1" x14ac:dyDescent="0.25">
      <c r="AU544" s="30" t="s">
        <v>38</v>
      </c>
      <c r="AV544" s="29">
        <f>_xll.qlInterestRateIndexFixingDate(IborIndex&amp;Tenor,AW544,Trigger)</f>
        <v>43196</v>
      </c>
      <c r="AW544" s="29">
        <f>_xll.qlCalendarAdvance(Calendar,AW543,AU544,"f",,Trigger)</f>
        <v>43200</v>
      </c>
      <c r="AX544" s="29">
        <f>_xll.qlInterestRateIndexMaturity(IborIndex&amp;Tenor,AW544,Trigger)</f>
        <v>43383</v>
      </c>
      <c r="AY544" s="66">
        <f>_xll.qlIndexFixing($Z$5,AV544,,Trigger)</f>
        <v>4.2543094867626315E-3</v>
      </c>
      <c r="AZ544" s="66">
        <f>_xll.qlIndexFixing($BB$1,AW544,,Trigger)</f>
        <v>4.4125489489868271E-3</v>
      </c>
      <c r="BA544" s="195">
        <f t="shared" si="31"/>
        <v>-1.5823946222419567</v>
      </c>
    </row>
    <row r="545" spans="47:53" ht="11.25" customHeight="1" x14ac:dyDescent="0.25">
      <c r="AU545" s="30" t="s">
        <v>38</v>
      </c>
      <c r="AV545" s="29">
        <f>_xll.qlInterestRateIndexFixingDate(IborIndex&amp;Tenor,AW545,Trigger)</f>
        <v>43203</v>
      </c>
      <c r="AW545" s="29">
        <f>_xll.qlCalendarAdvance(Calendar,AW544,AU545,"f",,Trigger)</f>
        <v>43207</v>
      </c>
      <c r="AX545" s="29">
        <f>_xll.qlInterestRateIndexMaturity(IborIndex&amp;Tenor,AW545,Trigger)</f>
        <v>43390</v>
      </c>
      <c r="AY545" s="66">
        <f>_xll.qlIndexFixing($Z$5,AV545,,Trigger)</f>
        <v>4.3085651370979279E-3</v>
      </c>
      <c r="AZ545" s="66">
        <f>_xll.qlIndexFixing($BB$1,AW545,,Trigger)</f>
        <v>4.4683795242077117E-3</v>
      </c>
      <c r="BA545" s="195">
        <f t="shared" si="31"/>
        <v>-1.5981438710978377</v>
      </c>
    </row>
    <row r="546" spans="47:53" ht="11.25" customHeight="1" x14ac:dyDescent="0.25">
      <c r="AU546" s="30" t="s">
        <v>38</v>
      </c>
      <c r="AV546" s="29">
        <f>_xll.qlInterestRateIndexFixingDate(IborIndex&amp;Tenor,AW546,Trigger)</f>
        <v>43210</v>
      </c>
      <c r="AW546" s="29">
        <f>_xll.qlCalendarAdvance(Calendar,AW545,AU546,"f",,Trigger)</f>
        <v>43214</v>
      </c>
      <c r="AX546" s="29">
        <f>_xll.qlInterestRateIndexMaturity(IborIndex&amp;Tenor,AW546,Trigger)</f>
        <v>43397</v>
      </c>
      <c r="AY546" s="66">
        <f>_xll.qlIndexFixing($Z$5,AV546,,Trigger)</f>
        <v>4.3637413733987156E-3</v>
      </c>
      <c r="AZ546" s="66">
        <f>_xll.qlIndexFixing($BB$1,AW546,,Trigger)</f>
        <v>4.5242837913821192E-3</v>
      </c>
      <c r="BA546" s="195">
        <f t="shared" si="31"/>
        <v>-1.6054241798340358</v>
      </c>
    </row>
    <row r="547" spans="47:53" ht="11.25" customHeight="1" x14ac:dyDescent="0.25">
      <c r="AU547" s="30" t="s">
        <v>38</v>
      </c>
      <c r="AV547" s="29">
        <f>_xll.qlInterestRateIndexFixingDate(IborIndex&amp;Tenor,AW547,Trigger)</f>
        <v>43217</v>
      </c>
      <c r="AW547" s="29">
        <f>_xll.qlCalendarAdvance(Calendar,AW546,AU547,"f",,Trigger)</f>
        <v>43222</v>
      </c>
      <c r="AX547" s="29">
        <f>_xll.qlInterestRateIndexMaturity(IborIndex&amp;Tenor,AW547,Trigger)</f>
        <v>43406</v>
      </c>
      <c r="AY547" s="66">
        <f>_xll.qlIndexFixing($Z$5,AV547,,Trigger)</f>
        <v>4.4323366100489274E-3</v>
      </c>
      <c r="AZ547" s="66">
        <f>_xll.qlIndexFixing($BB$1,AW547,,Trigger)</f>
        <v>4.5963715937567531E-3</v>
      </c>
      <c r="BA547" s="195">
        <f t="shared" si="31"/>
        <v>-1.6403498370782568</v>
      </c>
    </row>
    <row r="548" spans="47:53" ht="11.25" customHeight="1" x14ac:dyDescent="0.25">
      <c r="AU548" s="30" t="s">
        <v>38</v>
      </c>
      <c r="AV548" s="29">
        <f>_xll.qlInterestRateIndexFixingDate(IborIndex&amp;Tenor,AW548,Trigger)</f>
        <v>43227</v>
      </c>
      <c r="AW548" s="29">
        <f>_xll.qlCalendarAdvance(Calendar,AW547,AU548,"f",,Trigger)</f>
        <v>43229</v>
      </c>
      <c r="AX548" s="29">
        <f>_xll.qlInterestRateIndexMaturity(IborIndex&amp;Tenor,AW548,Trigger)</f>
        <v>43413</v>
      </c>
      <c r="AY548" s="66">
        <f>_xll.qlIndexFixing($Z$5,AV548,,Trigger)</f>
        <v>4.489489558551895E-3</v>
      </c>
      <c r="AZ548" s="66">
        <f>_xll.qlIndexFixing($BB$1,AW548,,Trigger)</f>
        <v>4.6524428745138117E-3</v>
      </c>
      <c r="BA548" s="195">
        <f t="shared" si="31"/>
        <v>-1.6295331596191676</v>
      </c>
    </row>
    <row r="549" spans="47:53" ht="11.25" customHeight="1" x14ac:dyDescent="0.25">
      <c r="AU549" s="30" t="s">
        <v>38</v>
      </c>
      <c r="AV549" s="29">
        <f>_xll.qlInterestRateIndexFixingDate(IborIndex&amp;Tenor,AW549,Trigger)</f>
        <v>43234</v>
      </c>
      <c r="AW549" s="29">
        <f>_xll.qlCalendarAdvance(Calendar,AW548,AU549,"f",,Trigger)</f>
        <v>43236</v>
      </c>
      <c r="AX549" s="29">
        <f>_xll.qlInterestRateIndexMaturity(IborIndex&amp;Tenor,AW549,Trigger)</f>
        <v>43420</v>
      </c>
      <c r="AY549" s="66">
        <f>_xll.qlIndexFixing($Z$5,AV549,,Trigger)</f>
        <v>4.5474924563740481E-3</v>
      </c>
      <c r="AZ549" s="66">
        <f>_xll.qlIndexFixing($BB$1,AW549,,Trigger)</f>
        <v>4.7085858078548442E-3</v>
      </c>
      <c r="BA549" s="195">
        <f t="shared" si="31"/>
        <v>-1.6109335148079602</v>
      </c>
    </row>
    <row r="550" spans="47:53" ht="11.25" customHeight="1" x14ac:dyDescent="0.25">
      <c r="AU550" s="30" t="s">
        <v>38</v>
      </c>
      <c r="AV550" s="29">
        <f>_xll.qlInterestRateIndexFixingDate(IborIndex&amp;Tenor,AW550,Trigger)</f>
        <v>43241</v>
      </c>
      <c r="AW550" s="29">
        <f>_xll.qlCalendarAdvance(Calendar,AW549,AU550,"f",,Trigger)</f>
        <v>43243</v>
      </c>
      <c r="AX550" s="29">
        <f>_xll.qlInterestRateIndexMaturity(IborIndex&amp;Tenor,AW550,Trigger)</f>
        <v>43427</v>
      </c>
      <c r="AY550" s="66">
        <f>_xll.qlIndexFixing($Z$5,AV550,,Trigger)</f>
        <v>4.6063232944586379E-3</v>
      </c>
      <c r="AZ550" s="66">
        <f>_xll.qlIndexFixing($BB$1,AW550,,Trigger)</f>
        <v>4.764799780538934E-3</v>
      </c>
      <c r="BA550" s="195">
        <f t="shared" si="31"/>
        <v>-1.5847648608029608</v>
      </c>
    </row>
    <row r="551" spans="47:53" ht="11.25" customHeight="1" x14ac:dyDescent="0.25">
      <c r="AU551" s="30" t="s">
        <v>38</v>
      </c>
      <c r="AV551" s="29">
        <f>_xll.qlInterestRateIndexFixingDate(IborIndex&amp;Tenor,AW551,Trigger)</f>
        <v>43248</v>
      </c>
      <c r="AW551" s="29">
        <f>_xll.qlCalendarAdvance(Calendar,AW550,AU551,"f",,Trigger)</f>
        <v>43250</v>
      </c>
      <c r="AX551" s="29">
        <f>_xll.qlInterestRateIndexMaturity(IborIndex&amp;Tenor,AW551,Trigger)</f>
        <v>43434</v>
      </c>
      <c r="AY551" s="66">
        <f>_xll.qlIndexFixing($Z$5,AV551,,Trigger)</f>
        <v>4.6659593330794745E-3</v>
      </c>
      <c r="AZ551" s="66">
        <f>_xll.qlIndexFixing($BB$1,AW551,,Trigger)</f>
        <v>4.821084179262942E-3</v>
      </c>
      <c r="BA551" s="195">
        <f t="shared" si="31"/>
        <v>-1.5512484618346745</v>
      </c>
    </row>
    <row r="552" spans="47:53" ht="11.25" customHeight="1" x14ac:dyDescent="0.25">
      <c r="AU552" s="30" t="s">
        <v>38</v>
      </c>
      <c r="AV552" s="29">
        <f>_xll.qlInterestRateIndexFixingDate(IborIndex&amp;Tenor,AW552,Trigger)</f>
        <v>43255</v>
      </c>
      <c r="AW552" s="29">
        <f>_xll.qlCalendarAdvance(Calendar,AW551,AU552,"f",,Trigger)</f>
        <v>43257</v>
      </c>
      <c r="AX552" s="29">
        <f>_xll.qlInterestRateIndexMaturity(IborIndex&amp;Tenor,AW552,Trigger)</f>
        <v>43440</v>
      </c>
      <c r="AY552" s="66">
        <f>_xll.qlIndexFixing($Z$5,AV552,,Trigger)</f>
        <v>4.7216474544156811E-3</v>
      </c>
      <c r="AZ552" s="66">
        <f>_xll.qlIndexFixing($BB$1,AW552,,Trigger)</f>
        <v>4.8774383906602147E-3</v>
      </c>
      <c r="BA552" s="195">
        <f t="shared" si="31"/>
        <v>-1.5579093624453355</v>
      </c>
    </row>
    <row r="553" spans="47:53" ht="11.25" customHeight="1" x14ac:dyDescent="0.25">
      <c r="AU553" s="30" t="s">
        <v>38</v>
      </c>
      <c r="AV553" s="29">
        <f>_xll.qlInterestRateIndexFixingDate(IborIndex&amp;Tenor,AW553,Trigger)</f>
        <v>43262</v>
      </c>
      <c r="AW553" s="29">
        <f>_xll.qlCalendarAdvance(Calendar,AW552,AU553,"f",,Trigger)</f>
        <v>43264</v>
      </c>
      <c r="AX553" s="29">
        <f>_xll.qlInterestRateIndexMaturity(IborIndex&amp;Tenor,AW553,Trigger)</f>
        <v>43447</v>
      </c>
      <c r="AY553" s="66">
        <f>_xll.qlIndexFixing($Z$5,AV553,,Trigger)</f>
        <v>4.7827822442442127E-3</v>
      </c>
      <c r="AZ553" s="66">
        <f>_xll.qlIndexFixing($BB$1,AW553,,Trigger)</f>
        <v>4.9338618012992833E-3</v>
      </c>
      <c r="BA553" s="195">
        <f t="shared" si="31"/>
        <v>-1.5107955705507061</v>
      </c>
    </row>
    <row r="554" spans="47:53" ht="11.25" customHeight="1" x14ac:dyDescent="0.25">
      <c r="AU554" s="30" t="s">
        <v>38</v>
      </c>
      <c r="AV554" s="29">
        <f>_xll.qlInterestRateIndexFixingDate(IborIndex&amp;Tenor,AW554,Trigger)</f>
        <v>43269</v>
      </c>
      <c r="AW554" s="29">
        <f>_xll.qlCalendarAdvance(Calendar,AW553,AU554,"f",,Trigger)</f>
        <v>43271</v>
      </c>
      <c r="AX554" s="29">
        <f>_xll.qlInterestRateIndexMaturity(IborIndex&amp;Tenor,AW554,Trigger)</f>
        <v>43454</v>
      </c>
      <c r="AY554" s="66">
        <f>_xll.qlIndexFixing($Z$5,AV554,,Trigger)</f>
        <v>4.8446557279748564E-3</v>
      </c>
      <c r="AZ554" s="66">
        <f>_xll.qlIndexFixing($BB$1,AW554,,Trigger)</f>
        <v>4.9903537976842991E-3</v>
      </c>
      <c r="BA554" s="195">
        <f t="shared" si="31"/>
        <v>-1.4569806970944275</v>
      </c>
    </row>
    <row r="555" spans="47:53" ht="11.25" customHeight="1" x14ac:dyDescent="0.25">
      <c r="AU555" s="30" t="s">
        <v>38</v>
      </c>
      <c r="AV555" s="29">
        <f>_xll.qlInterestRateIndexFixingDate(IborIndex&amp;Tenor,AW555,Trigger)</f>
        <v>43276</v>
      </c>
      <c r="AW555" s="29">
        <f>_xll.qlCalendarAdvance(Calendar,AW554,AU555,"f",,Trigger)</f>
        <v>43278</v>
      </c>
      <c r="AX555" s="29">
        <f>_xll.qlInterestRateIndexMaturity(IborIndex&amp;Tenor,AW555,Trigger)</f>
        <v>43461</v>
      </c>
      <c r="AY555" s="66">
        <f>_xll.qlIndexFixing($Z$5,AV555,,Trigger)</f>
        <v>4.9072422081988219E-3</v>
      </c>
      <c r="AZ555" s="66">
        <f>_xll.qlIndexFixing($BB$1,AW555,,Trigger)</f>
        <v>5.0469137662558965E-3</v>
      </c>
      <c r="BA555" s="195">
        <f t="shared" si="31"/>
        <v>-1.3967155805707459</v>
      </c>
    </row>
    <row r="556" spans="47:53" ht="11.25" customHeight="1" x14ac:dyDescent="0.25">
      <c r="AU556" s="30" t="s">
        <v>38</v>
      </c>
      <c r="AV556" s="29">
        <f>_xll.qlInterestRateIndexFixingDate(IborIndex&amp;Tenor,AW556,Trigger)</f>
        <v>43283</v>
      </c>
      <c r="AW556" s="29">
        <f>_xll.qlCalendarAdvance(Calendar,AW555,AU556,"f",,Trigger)</f>
        <v>43285</v>
      </c>
      <c r="AX556" s="29">
        <f>_xll.qlInterestRateIndexMaturity(IborIndex&amp;Tenor,AW556,Trigger)</f>
        <v>43469</v>
      </c>
      <c r="AY556" s="66">
        <f>_xll.qlIndexFixing($Z$5,AV556,,Trigger)</f>
        <v>4.9753704709865065E-3</v>
      </c>
      <c r="AZ556" s="66">
        <f>_xll.qlIndexFixing($BB$1,AW556,,Trigger)</f>
        <v>5.1035410933894659E-3</v>
      </c>
      <c r="BA556" s="195">
        <f t="shared" si="31"/>
        <v>-1.281706224029594</v>
      </c>
    </row>
    <row r="557" spans="47:53" ht="11.25" customHeight="1" x14ac:dyDescent="0.25">
      <c r="AU557" s="30" t="s">
        <v>38</v>
      </c>
      <c r="AV557" s="29">
        <f>_xll.qlInterestRateIndexFixingDate(IborIndex&amp;Tenor,AW557,Trigger)</f>
        <v>43290</v>
      </c>
      <c r="AW557" s="29">
        <f>_xll.qlCalendarAdvance(Calendar,AW556,AU557,"f",,Trigger)</f>
        <v>43292</v>
      </c>
      <c r="AX557" s="29">
        <f>_xll.qlInterestRateIndexMaturity(IborIndex&amp;Tenor,AW557,Trigger)</f>
        <v>43476</v>
      </c>
      <c r="AY557" s="66">
        <f>_xll.qlIndexFixing($Z$5,AV557,,Trigger)</f>
        <v>5.0393192350901665E-3</v>
      </c>
      <c r="AZ557" s="66">
        <f>_xll.qlIndexFixing($BB$1,AW557,,Trigger)</f>
        <v>5.1602351653955835E-3</v>
      </c>
      <c r="BA557" s="195">
        <f t="shared" si="31"/>
        <v>-1.2091593030541699</v>
      </c>
    </row>
    <row r="558" spans="47:53" ht="11.25" customHeight="1" x14ac:dyDescent="0.25">
      <c r="AU558" s="30" t="s">
        <v>38</v>
      </c>
      <c r="AV558" s="29">
        <f>_xll.qlInterestRateIndexFixingDate(IborIndex&amp;Tenor,AW558,Trigger)</f>
        <v>43297</v>
      </c>
      <c r="AW558" s="29">
        <f>_xll.qlCalendarAdvance(Calendar,AW557,AU558,"f",,Trigger)</f>
        <v>43299</v>
      </c>
      <c r="AX558" s="29">
        <f>_xll.qlInterestRateIndexMaturity(IborIndex&amp;Tenor,AW558,Trigger)</f>
        <v>43483</v>
      </c>
      <c r="AY558" s="66">
        <f>_xll.qlIndexFixing($Z$5,AV558,,Trigger)</f>
        <v>5.1038935455350737E-3</v>
      </c>
      <c r="AZ558" s="66">
        <f>_xll.qlIndexFixing($BB$1,AW558,,Trigger)</f>
        <v>5.2169953685191469E-3</v>
      </c>
      <c r="BA558" s="195">
        <f t="shared" si="31"/>
        <v>-1.1310182298407325</v>
      </c>
    </row>
    <row r="559" spans="47:53" ht="11.25" customHeight="1" x14ac:dyDescent="0.25">
      <c r="AU559" s="30" t="s">
        <v>38</v>
      </c>
      <c r="AV559" s="29">
        <f>_xll.qlInterestRateIndexFixingDate(IborIndex&amp;Tenor,AW559,Trigger)</f>
        <v>43304</v>
      </c>
      <c r="AW559" s="29">
        <f>_xll.qlCalendarAdvance(Calendar,AW558,AU559,"f",,Trigger)</f>
        <v>43306</v>
      </c>
      <c r="AX559" s="29">
        <f>_xll.qlInterestRateIndexMaturity(IborIndex&amp;Tenor,AW559,Trigger)</f>
        <v>43490</v>
      </c>
      <c r="AY559" s="66">
        <f>_xll.qlIndexFixing($Z$5,AV559,,Trigger)</f>
        <v>5.1690648097720308E-3</v>
      </c>
      <c r="AZ559" s="66">
        <f>_xll.qlIndexFixing($BB$1,AW559,,Trigger)</f>
        <v>5.2738210889406766E-3</v>
      </c>
      <c r="BA559" s="195">
        <f t="shared" si="31"/>
        <v>-1.0475627916864578</v>
      </c>
    </row>
    <row r="560" spans="47:53" ht="11.25" customHeight="1" x14ac:dyDescent="0.25">
      <c r="AU560" s="30" t="s">
        <v>38</v>
      </c>
      <c r="AV560" s="29">
        <f>_xll.qlInterestRateIndexFixingDate(IborIndex&amp;Tenor,AW560,Trigger)</f>
        <v>43311</v>
      </c>
      <c r="AW560" s="29">
        <f>_xll.qlCalendarAdvance(Calendar,AW559,AU560,"f",,Trigger)</f>
        <v>43313</v>
      </c>
      <c r="AX560" s="29">
        <f>_xll.qlInterestRateIndexMaturity(IborIndex&amp;Tenor,AW560,Trigger)</f>
        <v>43497</v>
      </c>
      <c r="AY560" s="66">
        <f>_xll.qlIndexFixing($Z$5,AV560,,Trigger)</f>
        <v>5.2348037027078152E-3</v>
      </c>
      <c r="AZ560" s="66">
        <f>_xll.qlIndexFixing($BB$1,AW560,,Trigger)</f>
        <v>5.3307117127745799E-3</v>
      </c>
      <c r="BA560" s="195">
        <f t="shared" si="31"/>
        <v>-0.95908010066764715</v>
      </c>
    </row>
    <row r="561" spans="47:53" ht="11.25" customHeight="1" x14ac:dyDescent="0.25">
      <c r="AU561" s="30" t="s">
        <v>38</v>
      </c>
      <c r="AV561" s="29">
        <f>_xll.qlInterestRateIndexFixingDate(IborIndex&amp;Tenor,AW561,Trigger)</f>
        <v>43318</v>
      </c>
      <c r="AW561" s="29">
        <f>_xll.qlCalendarAdvance(Calendar,AW560,AU561,"f",,Trigger)</f>
        <v>43320</v>
      </c>
      <c r="AX561" s="29">
        <f>_xll.qlInterestRateIndexMaturity(IborIndex&amp;Tenor,AW561,Trigger)</f>
        <v>43504</v>
      </c>
      <c r="AY561" s="66">
        <f>_xll.qlIndexFixing($Z$5,AV561,,Trigger)</f>
        <v>5.3010801664949113E-3</v>
      </c>
      <c r="AZ561" s="66">
        <f>_xll.qlIndexFixing($BB$1,AW561,,Trigger)</f>
        <v>5.3876666260700215E-3</v>
      </c>
      <c r="BA561" s="195">
        <f t="shared" si="31"/>
        <v>-0.8658645957511022</v>
      </c>
    </row>
    <row r="562" spans="47:53" ht="11.25" customHeight="1" x14ac:dyDescent="0.25">
      <c r="AU562" s="30" t="s">
        <v>38</v>
      </c>
      <c r="AV562" s="29">
        <f>_xll.qlInterestRateIndexFixingDate(IborIndex&amp;Tenor,AW562,Trigger)</f>
        <v>43325</v>
      </c>
      <c r="AW562" s="29">
        <f>_xll.qlCalendarAdvance(Calendar,AW561,AU562,"f",,Trigger)</f>
        <v>43327</v>
      </c>
      <c r="AX562" s="29">
        <f>_xll.qlInterestRateIndexMaturity(IborIndex&amp;Tenor,AW562,Trigger)</f>
        <v>43511</v>
      </c>
      <c r="AY562" s="66">
        <f>_xll.qlIndexFixing($Z$5,AV562,,Trigger)</f>
        <v>5.3678634103277618E-3</v>
      </c>
      <c r="AZ562" s="66">
        <f>_xll.qlIndexFixing($BB$1,AW562,,Trigger)</f>
        <v>5.4446852148096244E-3</v>
      </c>
      <c r="BA562" s="195">
        <f t="shared" si="31"/>
        <v>-0.76821804481862555</v>
      </c>
    </row>
    <row r="563" spans="47:53" ht="11.25" customHeight="1" x14ac:dyDescent="0.25">
      <c r="AU563" s="30" t="s">
        <v>38</v>
      </c>
      <c r="AV563" s="29">
        <f>_xll.qlInterestRateIndexFixingDate(IborIndex&amp;Tenor,AW563,Trigger)</f>
        <v>43332</v>
      </c>
      <c r="AW563" s="29">
        <f>_xll.qlCalendarAdvance(Calendar,AW562,AU563,"f",,Trigger)</f>
        <v>43334</v>
      </c>
      <c r="AX563" s="29">
        <f>_xll.qlInterestRateIndexMaturity(IborIndex&amp;Tenor,AW563,Trigger)</f>
        <v>43518</v>
      </c>
      <c r="AY563" s="66">
        <f>_xll.qlIndexFixing($Z$5,AV563,,Trigger)</f>
        <v>5.4351219102359754E-3</v>
      </c>
      <c r="AZ563" s="66">
        <f>_xll.qlIndexFixing($BB$1,AW563,,Trigger)</f>
        <v>5.5017668649103325E-3</v>
      </c>
      <c r="BA563" s="195">
        <f t="shared" si="31"/>
        <v>-0.66644954674357182</v>
      </c>
    </row>
    <row r="564" spans="47:53" ht="11.25" customHeight="1" x14ac:dyDescent="0.25">
      <c r="AU564" s="30" t="s">
        <v>38</v>
      </c>
      <c r="AV564" s="29">
        <f>_xll.qlInterestRateIndexFixingDate(IborIndex&amp;Tenor,AW564,Trigger)</f>
        <v>43339</v>
      </c>
      <c r="AW564" s="29">
        <f>_xll.qlCalendarAdvance(Calendar,AW563,AU564,"f",,Trigger)</f>
        <v>43341</v>
      </c>
      <c r="AX564" s="29">
        <f>_xll.qlInterestRateIndexMaturity(IborIndex&amp;Tenor,AW564,Trigger)</f>
        <v>43524</v>
      </c>
      <c r="AY564" s="66">
        <f>_xll.qlIndexFixing($Z$5,AV564,,Trigger)</f>
        <v>5.4980009847825934E-3</v>
      </c>
      <c r="AZ564" s="66">
        <f>_xll.qlIndexFixing($BB$1,AW564,,Trigger)</f>
        <v>5.5423326546498062E-3</v>
      </c>
      <c r="BA564" s="195">
        <f t="shared" si="31"/>
        <v>-0.44331669867212797</v>
      </c>
    </row>
    <row r="565" spans="47:53" ht="11.25" customHeight="1" x14ac:dyDescent="0.25">
      <c r="AU565" s="30" t="s">
        <v>38</v>
      </c>
      <c r="AV565" s="29">
        <f>_xll.qlInterestRateIndexFixingDate(IborIndex&amp;Tenor,AW565,Trigger)</f>
        <v>43346</v>
      </c>
      <c r="AW565" s="29">
        <f>_xll.qlCalendarAdvance(Calendar,AW564,AU565,"f",,Trigger)</f>
        <v>43348</v>
      </c>
      <c r="AX565" s="29">
        <f>_xll.qlInterestRateIndexMaturity(IborIndex&amp;Tenor,AW565,Trigger)</f>
        <v>43529</v>
      </c>
      <c r="AY565" s="66">
        <f>_xll.qlIndexFixing($Z$5,AV565,,Trigger)</f>
        <v>5.556515982199587E-3</v>
      </c>
      <c r="AZ565" s="66">
        <f>_xll.qlIndexFixing($BB$1,AW565,,Trigger)</f>
        <v>5.5995174757597988E-3</v>
      </c>
      <c r="BA565" s="195">
        <f t="shared" si="31"/>
        <v>-0.43001493560211773</v>
      </c>
    </row>
    <row r="566" spans="47:53" ht="11.25" customHeight="1" x14ac:dyDescent="0.25">
      <c r="AU566" s="30" t="s">
        <v>38</v>
      </c>
      <c r="AV566" s="29">
        <f>_xll.qlInterestRateIndexFixingDate(IborIndex&amp;Tenor,AW566,Trigger)</f>
        <v>43353</v>
      </c>
      <c r="AW566" s="29">
        <f>_xll.qlCalendarAdvance(Calendar,AW565,AU566,"f",,Trigger)</f>
        <v>43355</v>
      </c>
      <c r="AX566" s="29">
        <f>_xll.qlInterestRateIndexMaturity(IborIndex&amp;Tenor,AW566,Trigger)</f>
        <v>43536</v>
      </c>
      <c r="AY566" s="66">
        <f>_xll.qlIndexFixing($Z$5,AV566,,Trigger)</f>
        <v>5.624517182397446E-3</v>
      </c>
      <c r="AZ566" s="66">
        <f>_xll.qlIndexFixing($BB$1,AW566,,Trigger)</f>
        <v>5.6567638363425347E-3</v>
      </c>
      <c r="BA566" s="195">
        <f t="shared" si="31"/>
        <v>-0.32246653945088716</v>
      </c>
    </row>
    <row r="567" spans="47:53" ht="11.25" customHeight="1" x14ac:dyDescent="0.25">
      <c r="AU567" s="30" t="s">
        <v>38</v>
      </c>
      <c r="AV567" s="29">
        <f>_xll.qlInterestRateIndexFixingDate(IborIndex&amp;Tenor,AW567,Trigger)</f>
        <v>43360</v>
      </c>
      <c r="AW567" s="29">
        <f>_xll.qlCalendarAdvance(Calendar,AW566,AU567,"f",,Trigger)</f>
        <v>43362</v>
      </c>
      <c r="AX567" s="29">
        <f>_xll.qlInterestRateIndexMaturity(IborIndex&amp;Tenor,AW567,Trigger)</f>
        <v>43543</v>
      </c>
      <c r="AY567" s="66">
        <f>_xll.qlIndexFixing($Z$5,AV567,,Trigger)</f>
        <v>5.692136301031569E-3</v>
      </c>
      <c r="AZ567" s="66">
        <f>_xll.qlIndexFixing($BB$1,AW567,,Trigger)</f>
        <v>5.7140717332941999E-3</v>
      </c>
      <c r="BA567" s="195">
        <f t="shared" si="31"/>
        <v>-0.21935432262630908</v>
      </c>
    </row>
    <row r="568" spans="47:53" ht="11.25" customHeight="1" x14ac:dyDescent="0.25">
      <c r="AU568" s="30" t="s">
        <v>38</v>
      </c>
      <c r="AV568" s="29">
        <f>_xll.qlInterestRateIndexFixingDate(IborIndex&amp;Tenor,AW568,Trigger)</f>
        <v>43367</v>
      </c>
      <c r="AW568" s="29">
        <f>_xll.qlCalendarAdvance(Calendar,AW567,AU568,"f",,Trigger)</f>
        <v>43369</v>
      </c>
      <c r="AX568" s="29">
        <f>_xll.qlInterestRateIndexMaturity(IborIndex&amp;Tenor,AW568,Trigger)</f>
        <v>43550</v>
      </c>
      <c r="AY568" s="66">
        <f>_xll.qlIndexFixing($Z$5,AV568,,Trigger)</f>
        <v>5.7593536913381812E-3</v>
      </c>
      <c r="AZ568" s="66">
        <f>_xll.qlIndexFixing($BB$1,AW568,,Trigger)</f>
        <v>5.7756061167185254E-3</v>
      </c>
      <c r="BA568" s="195">
        <f t="shared" si="31"/>
        <v>-0.16252425380344249</v>
      </c>
    </row>
    <row r="569" spans="47:53" ht="11.25" customHeight="1" x14ac:dyDescent="0.25">
      <c r="AU569" s="30" t="s">
        <v>38</v>
      </c>
      <c r="AV569" s="29">
        <f>_xll.qlInterestRateIndexFixingDate(IborIndex&amp;Tenor,AW569,Trigger)</f>
        <v>43374</v>
      </c>
      <c r="AW569" s="29">
        <f>_xll.qlCalendarAdvance(Calendar,AW568,AU569,"f",,Trigger)</f>
        <v>43376</v>
      </c>
      <c r="AX569" s="29">
        <f>_xll.qlInterestRateIndexMaturity(IborIndex&amp;Tenor,AW569,Trigger)</f>
        <v>43558</v>
      </c>
      <c r="AY569" s="66">
        <f>_xll.qlIndexFixing($Z$5,AV569,,Trigger)</f>
        <v>5.8308141255028634E-3</v>
      </c>
      <c r="AZ569" s="66">
        <f>_xll.qlIndexFixing($BB$1,AW569,,Trigger)</f>
        <v>5.8330424236646755E-3</v>
      </c>
      <c r="BA569" s="195">
        <f t="shared" si="31"/>
        <v>-2.2282981618120326E-2</v>
      </c>
    </row>
    <row r="570" spans="47:53" ht="11.25" customHeight="1" x14ac:dyDescent="0.25">
      <c r="AU570" s="30" t="s">
        <v>38</v>
      </c>
      <c r="AV570" s="29">
        <f>_xll.qlInterestRateIndexFixingDate(IborIndex&amp;Tenor,AW570,Trigger)</f>
        <v>43381</v>
      </c>
      <c r="AW570" s="29">
        <f>_xll.qlCalendarAdvance(Calendar,AW569,AU570,"f",,Trigger)</f>
        <v>43383</v>
      </c>
      <c r="AX570" s="29">
        <f>_xll.qlInterestRateIndexMaturity(IborIndex&amp;Tenor,AW570,Trigger)</f>
        <v>43565</v>
      </c>
      <c r="AY570" s="66">
        <f>_xll.qlIndexFixing($Z$5,AV570,,Trigger)</f>
        <v>5.8971318764248788E-3</v>
      </c>
      <c r="AZ570" s="66">
        <f>_xll.qlIndexFixing($BB$1,AW570,,Trigger)</f>
        <v>5.8905402931412843E-3</v>
      </c>
      <c r="BA570" s="195">
        <f t="shared" si="31"/>
        <v>6.591583283594403E-2</v>
      </c>
    </row>
    <row r="571" spans="47:53" ht="11.25" customHeight="1" x14ac:dyDescent="0.25">
      <c r="AU571" s="30" t="s">
        <v>38</v>
      </c>
      <c r="AV571" s="29">
        <f>_xll.qlInterestRateIndexFixingDate(IborIndex&amp;Tenor,AW571,Trigger)</f>
        <v>43388</v>
      </c>
      <c r="AW571" s="29">
        <f>_xll.qlCalendarAdvance(Calendar,AW570,AU571,"f",,Trigger)</f>
        <v>43390</v>
      </c>
      <c r="AX571" s="29">
        <f>_xll.qlInterestRateIndexMaturity(IborIndex&amp;Tenor,AW571,Trigger)</f>
        <v>43572</v>
      </c>
      <c r="AY571" s="66">
        <f>_xll.qlIndexFixing($Z$5,AV571,,Trigger)</f>
        <v>5.9629875446806984E-3</v>
      </c>
      <c r="AZ571" s="66">
        <f>_xll.qlIndexFixing($BB$1,AW571,,Trigger)</f>
        <v>5.964829027221303E-3</v>
      </c>
      <c r="BA571" s="195">
        <f t="shared" si="31"/>
        <v>-1.8414825406045179E-2</v>
      </c>
    </row>
    <row r="572" spans="47:53" ht="11.25" customHeight="1" x14ac:dyDescent="0.25">
      <c r="AU572" s="30" t="s">
        <v>38</v>
      </c>
      <c r="AV572" s="29">
        <f>_xll.qlInterestRateIndexFixingDate(IborIndex&amp;Tenor,AW572,Trigger)</f>
        <v>43395</v>
      </c>
      <c r="AW572" s="29">
        <f>_xll.qlCalendarAdvance(Calendar,AW571,AU572,"f",,Trigger)</f>
        <v>43397</v>
      </c>
      <c r="AX572" s="29">
        <f>_xll.qlInterestRateIndexMaturity(IborIndex&amp;Tenor,AW572,Trigger)</f>
        <v>43579</v>
      </c>
      <c r="AY572" s="66">
        <f>_xll.qlIndexFixing($Z$5,AV572,,Trigger)</f>
        <v>6.0283614733893627E-3</v>
      </c>
      <c r="AZ572" s="66">
        <f>_xll.qlIndexFixing($BB$1,AW572,,Trigger)</f>
        <v>6.0057207407195994E-3</v>
      </c>
      <c r="BA572" s="195">
        <f t="shared" si="31"/>
        <v>0.22640732669763386</v>
      </c>
    </row>
    <row r="573" spans="47:53" ht="11.25" customHeight="1" x14ac:dyDescent="0.25">
      <c r="AU573" s="30" t="s">
        <v>38</v>
      </c>
      <c r="AV573" s="29">
        <f>_xll.qlInterestRateIndexFixingDate(IborIndex&amp;Tenor,AW573,Trigger)</f>
        <v>43402</v>
      </c>
      <c r="AW573" s="29">
        <f>_xll.qlCalendarAdvance(Calendar,AW572,AU573,"f",,Trigger)</f>
        <v>43404</v>
      </c>
      <c r="AX573" s="29">
        <f>_xll.qlInterestRateIndexMaturity(IborIndex&amp;Tenor,AW573,Trigger)</f>
        <v>43585</v>
      </c>
      <c r="AY573" s="66">
        <f>_xll.qlIndexFixing($Z$5,AV573,,Trigger)</f>
        <v>6.0887269150191343E-3</v>
      </c>
      <c r="AZ573" s="66">
        <f>_xll.qlIndexFixing($BB$1,AW573,,Trigger)</f>
        <v>6.0592116708963438E-3</v>
      </c>
      <c r="BA573" s="195">
        <f t="shared" si="31"/>
        <v>0.29515244122790485</v>
      </c>
    </row>
    <row r="574" spans="47:53" ht="11.25" customHeight="1" x14ac:dyDescent="0.25">
      <c r="AU574" s="30" t="s">
        <v>38</v>
      </c>
      <c r="AV574" s="29">
        <f>_xll.qlInterestRateIndexFixingDate(IborIndex&amp;Tenor,AW574,Trigger)</f>
        <v>43409</v>
      </c>
      <c r="AW574" s="29">
        <f>_xll.qlCalendarAdvance(Calendar,AW573,AU574,"f",,Trigger)</f>
        <v>43411</v>
      </c>
      <c r="AX574" s="29">
        <f>_xll.qlInterestRateIndexMaturity(IborIndex&amp;Tenor,AW574,Trigger)</f>
        <v>43592</v>
      </c>
      <c r="AY574" s="66">
        <f>_xll.qlIndexFixing($Z$5,AV574,,Trigger)</f>
        <v>6.1531212214340084E-3</v>
      </c>
      <c r="AZ574" s="66">
        <f>_xll.qlIndexFixing($BB$1,AW574,,Trigger)</f>
        <v>6.1169504686211934E-3</v>
      </c>
      <c r="BA574" s="195">
        <f t="shared" si="31"/>
        <v>0.36170752812814988</v>
      </c>
    </row>
    <row r="575" spans="47:53" ht="11.25" customHeight="1" x14ac:dyDescent="0.25">
      <c r="AU575" s="30" t="s">
        <v>38</v>
      </c>
      <c r="AV575" s="29">
        <f>_xll.qlInterestRateIndexFixingDate(IborIndex&amp;Tenor,AW575,Trigger)</f>
        <v>43416</v>
      </c>
      <c r="AW575" s="29">
        <f>_xll.qlCalendarAdvance(Calendar,AW574,AU575,"f",,Trigger)</f>
        <v>43418</v>
      </c>
      <c r="AX575" s="29">
        <f>_xll.qlInterestRateIndexMaturity(IborIndex&amp;Tenor,AW575,Trigger)</f>
        <v>43599</v>
      </c>
      <c r="AY575" s="66">
        <f>_xll.qlIndexFixing($Z$5,AV575,,Trigger)</f>
        <v>6.2169762071608839E-3</v>
      </c>
      <c r="AZ575" s="66">
        <f>_xll.qlIndexFixing($BB$1,AW575,,Trigger)</f>
        <v>6.1747508445511197E-3</v>
      </c>
      <c r="BA575" s="195">
        <f t="shared" si="31"/>
        <v>0.42225362609764167</v>
      </c>
    </row>
    <row r="576" spans="47:53" ht="11.25" customHeight="1" x14ac:dyDescent="0.25">
      <c r="AU576" s="30" t="s">
        <v>38</v>
      </c>
      <c r="AV576" s="29">
        <f>_xll.qlInterestRateIndexFixingDate(IborIndex&amp;Tenor,AW576,Trigger)</f>
        <v>43423</v>
      </c>
      <c r="AW576" s="29">
        <f>_xll.qlCalendarAdvance(Calendar,AW575,AU576,"f",,Trigger)</f>
        <v>43425</v>
      </c>
      <c r="AX576" s="29">
        <f>_xll.qlInterestRateIndexMaturity(IborIndex&amp;Tenor,AW576,Trigger)</f>
        <v>43606</v>
      </c>
      <c r="AY576" s="66">
        <f>_xll.qlIndexFixing($Z$5,AV576,,Trigger)</f>
        <v>6.2802722074150425E-3</v>
      </c>
      <c r="AZ576" s="66">
        <f>_xll.qlIndexFixing($BB$1,AW576,,Trigger)</f>
        <v>6.2326128039420286E-3</v>
      </c>
      <c r="BA576" s="195">
        <f t="shared" si="31"/>
        <v>0.47659403473013923</v>
      </c>
    </row>
    <row r="577" spans="47:53" ht="11.25" customHeight="1" x14ac:dyDescent="0.25">
      <c r="AU577" s="30" t="s">
        <v>38</v>
      </c>
      <c r="AV577" s="29">
        <f>_xll.qlInterestRateIndexFixingDate(IborIndex&amp;Tenor,AW577,Trigger)</f>
        <v>43430</v>
      </c>
      <c r="AW577" s="29">
        <f>_xll.qlCalendarAdvance(Calendar,AW576,AU577,"f",,Trigger)</f>
        <v>43432</v>
      </c>
      <c r="AX577" s="29">
        <f>_xll.qlInterestRateIndexMaturity(IborIndex&amp;Tenor,AW577,Trigger)</f>
        <v>43613</v>
      </c>
      <c r="AY577" s="66">
        <f>_xll.qlIndexFixing($Z$5,AV577,,Trigger)</f>
        <v>6.3429895553824521E-3</v>
      </c>
      <c r="AZ577" s="66">
        <f>_xll.qlIndexFixing($BB$1,AW577,,Trigger)</f>
        <v>6.2947495726095471E-3</v>
      </c>
      <c r="BA577" s="195">
        <f t="shared" si="31"/>
        <v>0.48239982772904988</v>
      </c>
    </row>
    <row r="578" spans="47:53" ht="11.25" customHeight="1" x14ac:dyDescent="0.25">
      <c r="AU578" s="30" t="s">
        <v>38</v>
      </c>
      <c r="AV578" s="29">
        <f>_xll.qlInterestRateIndexFixingDate(IborIndex&amp;Tenor,AW578,Trigger)</f>
        <v>43437</v>
      </c>
      <c r="AW578" s="29">
        <f>_xll.qlCalendarAdvance(Calendar,AW577,AU578,"f",,Trigger)</f>
        <v>43439</v>
      </c>
      <c r="AX578" s="29">
        <f>_xll.qlInterestRateIndexMaturity(IborIndex&amp;Tenor,AW578,Trigger)</f>
        <v>43621</v>
      </c>
      <c r="AY578" s="66">
        <f>_xll.qlIndexFixing($Z$5,AV578,,Trigger)</f>
        <v>6.4093874534442413E-3</v>
      </c>
      <c r="AZ578" s="66">
        <f>_xll.qlIndexFixing($BB$1,AW578,,Trigger)</f>
        <v>6.3527401320461942E-3</v>
      </c>
      <c r="BA578" s="195">
        <f t="shared" si="31"/>
        <v>0.56647321398047012</v>
      </c>
    </row>
    <row r="579" spans="47:53" ht="11.25" customHeight="1" x14ac:dyDescent="0.25">
      <c r="AU579" s="30" t="s">
        <v>38</v>
      </c>
      <c r="AV579" s="29">
        <f>_xll.qlInterestRateIndexFixingDate(IborIndex&amp;Tenor,AW579,Trigger)</f>
        <v>43444</v>
      </c>
      <c r="AW579" s="29">
        <f>_xll.qlCalendarAdvance(Calendar,AW578,AU579,"f",,Trigger)</f>
        <v>43446</v>
      </c>
      <c r="AX579" s="29">
        <f>_xll.qlInterestRateIndexMaturity(IborIndex&amp;Tenor,AW579,Trigger)</f>
        <v>43628</v>
      </c>
      <c r="AY579" s="66">
        <f>_xll.qlIndexFixing($Z$5,AV579,,Trigger)</f>
        <v>6.4708386305937192E-3</v>
      </c>
      <c r="AZ579" s="66">
        <f>_xll.qlIndexFixing($BB$1,AW579,,Trigger)</f>
        <v>6.4107923015273797E-3</v>
      </c>
      <c r="BA579" s="195">
        <f t="shared" ref="BA579:BA642" si="32">(AY579-AZ579)*10000</f>
        <v>0.6004632906633951</v>
      </c>
    </row>
    <row r="580" spans="47:53" ht="11.25" customHeight="1" x14ac:dyDescent="0.25">
      <c r="AU580" s="30" t="s">
        <v>38</v>
      </c>
      <c r="AV580" s="29">
        <f>_xll.qlInterestRateIndexFixingDate(IborIndex&amp;Tenor,AW580,Trigger)</f>
        <v>43451</v>
      </c>
      <c r="AW580" s="29">
        <f>_xll.qlCalendarAdvance(Calendar,AW579,AU580,"f",,Trigger)</f>
        <v>43453</v>
      </c>
      <c r="AX580" s="29">
        <f>_xll.qlInterestRateIndexMaturity(IborIndex&amp;Tenor,AW580,Trigger)</f>
        <v>43635</v>
      </c>
      <c r="AY580" s="66">
        <f>_xll.qlIndexFixing($Z$5,AV580,,Trigger)</f>
        <v>6.5316507367251149E-3</v>
      </c>
      <c r="AZ580" s="66">
        <f>_xll.qlIndexFixing($BB$1,AW580,,Trigger)</f>
        <v>6.4689060863613859E-3</v>
      </c>
      <c r="BA580" s="195">
        <f t="shared" si="32"/>
        <v>0.62744650363729015</v>
      </c>
    </row>
    <row r="581" spans="47:53" ht="11.25" customHeight="1" x14ac:dyDescent="0.25">
      <c r="AU581" s="30" t="s">
        <v>38</v>
      </c>
      <c r="AV581" s="29">
        <f>_xll.qlInterestRateIndexFixingDate(IborIndex&amp;Tenor,AW581,Trigger)</f>
        <v>43455</v>
      </c>
      <c r="AW581" s="29">
        <f>_xll.qlCalendarAdvance(Calendar,AW580,AU581,"f",,Trigger)</f>
        <v>43461</v>
      </c>
      <c r="AX581" s="29">
        <f>_xll.qlInterestRateIndexMaturity(IborIndex&amp;Tenor,AW581,Trigger)</f>
        <v>43643</v>
      </c>
      <c r="AY581" s="66">
        <f>_xll.qlIndexFixing($Z$5,AV581,,Trigger)</f>
        <v>6.6003425113025926E-3</v>
      </c>
      <c r="AZ581" s="66">
        <f>_xll.qlIndexFixing($BB$1,AW581,,Trigger)</f>
        <v>6.5393224984796588E-3</v>
      </c>
      <c r="BA581" s="195">
        <f t="shared" si="32"/>
        <v>0.61020012822933856</v>
      </c>
    </row>
    <row r="582" spans="47:53" ht="11.25" customHeight="1" x14ac:dyDescent="0.25">
      <c r="AU582" s="30" t="s">
        <v>38</v>
      </c>
      <c r="AV582" s="29">
        <f>_xll.qlInterestRateIndexFixingDate(IborIndex&amp;Tenor,AW582,Trigger)</f>
        <v>43465</v>
      </c>
      <c r="AW582" s="29">
        <f>_xll.qlCalendarAdvance(Calendar,AW581,AU582,"f",,Trigger)</f>
        <v>43468</v>
      </c>
      <c r="AX582" s="29">
        <f>_xll.qlInterestRateIndexMaturity(IborIndex&amp;Tenor,AW582,Trigger)</f>
        <v>43649</v>
      </c>
      <c r="AY582" s="66">
        <f>_xll.qlIndexFixing($Z$5,AV582,,Trigger)</f>
        <v>6.6556557690073369E-3</v>
      </c>
      <c r="AZ582" s="66">
        <f>_xll.qlIndexFixing($BB$1,AW582,,Trigger)</f>
        <v>6.6102961175433629E-3</v>
      </c>
      <c r="BA582" s="195">
        <f t="shared" si="32"/>
        <v>0.45359651463973938</v>
      </c>
    </row>
    <row r="583" spans="47:53" ht="11.25" customHeight="1" x14ac:dyDescent="0.25">
      <c r="AU583" s="30" t="s">
        <v>38</v>
      </c>
      <c r="AV583" s="29">
        <f>_xll.qlInterestRateIndexFixingDate(IborIndex&amp;Tenor,AW583,Trigger)</f>
        <v>43473</v>
      </c>
      <c r="AW583" s="29">
        <f>_xll.qlCalendarAdvance(Calendar,AW582,AU583,"f",,Trigger)</f>
        <v>43475</v>
      </c>
      <c r="AX583" s="29">
        <f>_xll.qlInterestRateIndexMaturity(IborIndex&amp;Tenor,AW583,Trigger)</f>
        <v>43656</v>
      </c>
      <c r="AY583" s="66">
        <f>_xll.qlIndexFixing($Z$5,AV583,,Trigger)</f>
        <v>6.7143869598479374E-3</v>
      </c>
      <c r="AZ583" s="66">
        <f>_xll.qlIndexFixing($BB$1,AW583,,Trigger)</f>
        <v>6.6686211953903441E-3</v>
      </c>
      <c r="BA583" s="195">
        <f t="shared" si="32"/>
        <v>0.45765764457593278</v>
      </c>
    </row>
    <row r="584" spans="47:53" ht="11.25" customHeight="1" x14ac:dyDescent="0.25">
      <c r="AU584" s="30" t="s">
        <v>38</v>
      </c>
      <c r="AV584" s="29">
        <f>_xll.qlInterestRateIndexFixingDate(IborIndex&amp;Tenor,AW584,Trigger)</f>
        <v>43480</v>
      </c>
      <c r="AW584" s="29">
        <f>_xll.qlCalendarAdvance(Calendar,AW583,AU584,"f",,Trigger)</f>
        <v>43482</v>
      </c>
      <c r="AX584" s="29">
        <f>_xll.qlInterestRateIndexMaturity(IborIndex&amp;Tenor,AW584,Trigger)</f>
        <v>43663</v>
      </c>
      <c r="AY584" s="66">
        <f>_xll.qlIndexFixing($Z$5,AV584,,Trigger)</f>
        <v>6.7723989673568645E-3</v>
      </c>
      <c r="AZ584" s="66">
        <f>_xll.qlIndexFixing($BB$1,AW584,,Trigger)</f>
        <v>6.7270079121655732E-3</v>
      </c>
      <c r="BA584" s="195">
        <f t="shared" si="32"/>
        <v>0.45391055191291302</v>
      </c>
    </row>
    <row r="585" spans="47:53" ht="11.25" customHeight="1" x14ac:dyDescent="0.25">
      <c r="AU585" s="30" t="s">
        <v>38</v>
      </c>
      <c r="AV585" s="29">
        <f>_xll.qlInterestRateIndexFixingDate(IborIndex&amp;Tenor,AW585,Trigger)</f>
        <v>43487</v>
      </c>
      <c r="AW585" s="29">
        <f>_xll.qlCalendarAdvance(Calendar,AW584,AU585,"f",,Trigger)</f>
        <v>43489</v>
      </c>
      <c r="AX585" s="29">
        <f>_xll.qlInterestRateIndexMaturity(IborIndex&amp;Tenor,AW585,Trigger)</f>
        <v>43670</v>
      </c>
      <c r="AY585" s="66">
        <f>_xll.qlIndexFixing($Z$5,AV585,,Trigger)</f>
        <v>6.8296721104481881E-3</v>
      </c>
      <c r="AZ585" s="66">
        <f>_xll.qlIndexFixing($BB$1,AW585,,Trigger)</f>
        <v>6.7854562732076358E-3</v>
      </c>
      <c r="BA585" s="195">
        <f t="shared" si="32"/>
        <v>0.44215837240552286</v>
      </c>
    </row>
    <row r="586" spans="47:53" ht="11.25" customHeight="1" x14ac:dyDescent="0.25">
      <c r="AU586" s="30" t="s">
        <v>38</v>
      </c>
      <c r="AV586" s="29">
        <f>_xll.qlInterestRateIndexFixingDate(IborIndex&amp;Tenor,AW586,Trigger)</f>
        <v>43494</v>
      </c>
      <c r="AW586" s="29">
        <f>_xll.qlCalendarAdvance(Calendar,AW585,AU586,"f",,Trigger)</f>
        <v>43496</v>
      </c>
      <c r="AX586" s="29">
        <f>_xll.qlInterestRateIndexMaturity(IborIndex&amp;Tenor,AW586,Trigger)</f>
        <v>43677</v>
      </c>
      <c r="AY586" s="66">
        <f>_xll.qlIndexFixing($Z$5,AV586,,Trigger)</f>
        <v>6.8861867065905004E-3</v>
      </c>
      <c r="AZ586" s="66">
        <f>_xll.qlIndexFixing($BB$1,AW586,,Trigger)</f>
        <v>6.8439662838621473E-3</v>
      </c>
      <c r="BA586" s="195">
        <f t="shared" si="32"/>
        <v>0.42220422728353124</v>
      </c>
    </row>
    <row r="587" spans="47:53" ht="11.25" customHeight="1" x14ac:dyDescent="0.25">
      <c r="AU587" s="30" t="s">
        <v>38</v>
      </c>
      <c r="AV587" s="29">
        <f>_xll.qlInterestRateIndexFixingDate(IborIndex&amp;Tenor,AW587,Trigger)</f>
        <v>43501</v>
      </c>
      <c r="AW587" s="29">
        <f>_xll.qlCalendarAdvance(Calendar,AW586,AU587,"f",,Trigger)</f>
        <v>43503</v>
      </c>
      <c r="AX587" s="29">
        <f>_xll.qlInterestRateIndexMaturity(IborIndex&amp;Tenor,AW587,Trigger)</f>
        <v>43684</v>
      </c>
      <c r="AY587" s="66">
        <f>_xll.qlIndexFixing($Z$5,AV587,,Trigger)</f>
        <v>6.9419230718797938E-3</v>
      </c>
      <c r="AZ587" s="66">
        <f>_xll.qlIndexFixing($BB$1,AW587,,Trigger)</f>
        <v>6.902537949478673E-3</v>
      </c>
      <c r="BA587" s="195">
        <f t="shared" si="32"/>
        <v>0.39385122401120776</v>
      </c>
    </row>
    <row r="588" spans="47:53" ht="11.25" customHeight="1" x14ac:dyDescent="0.25">
      <c r="AU588" s="30" t="s">
        <v>38</v>
      </c>
      <c r="AV588" s="29">
        <f>_xll.qlInterestRateIndexFixingDate(IborIndex&amp;Tenor,AW588,Trigger)</f>
        <v>43508</v>
      </c>
      <c r="AW588" s="29">
        <f>_xll.qlCalendarAdvance(Calendar,AW587,AU588,"f",,Trigger)</f>
        <v>43510</v>
      </c>
      <c r="AX588" s="29">
        <f>_xll.qlInterestRateIndexMaturity(IborIndex&amp;Tenor,AW588,Trigger)</f>
        <v>43691</v>
      </c>
      <c r="AY588" s="66">
        <f>_xll.qlIndexFixing($Z$5,AV588,,Trigger)</f>
        <v>6.9968615211171816E-3</v>
      </c>
      <c r="AZ588" s="66">
        <f>_xll.qlIndexFixing($BB$1,AW588,,Trigger)</f>
        <v>6.9611712754142473E-3</v>
      </c>
      <c r="BA588" s="195">
        <f t="shared" si="32"/>
        <v>0.35690245702934242</v>
      </c>
    </row>
    <row r="589" spans="47:53" ht="11.25" customHeight="1" x14ac:dyDescent="0.25">
      <c r="AU589" s="30" t="s">
        <v>38</v>
      </c>
      <c r="AV589" s="29">
        <f>_xll.qlInterestRateIndexFixingDate(IborIndex&amp;Tenor,AW589,Trigger)</f>
        <v>43515</v>
      </c>
      <c r="AW589" s="29">
        <f>_xll.qlCalendarAdvance(Calendar,AW588,AU589,"f",,Trigger)</f>
        <v>43517</v>
      </c>
      <c r="AX589" s="29">
        <f>_xll.qlInterestRateIndexMaturity(IborIndex&amp;Tenor,AW589,Trigger)</f>
        <v>43698</v>
      </c>
      <c r="AY589" s="66">
        <f>_xll.qlIndexFixing($Z$5,AV589,,Trigger)</f>
        <v>7.0509823678844225E-3</v>
      </c>
      <c r="AZ589" s="66">
        <f>_xll.qlIndexFixing($BB$1,AW589,,Trigger)</f>
        <v>7.0198662670307348E-3</v>
      </c>
      <c r="BA589" s="195">
        <f t="shared" si="32"/>
        <v>0.31116100853687684</v>
      </c>
    </row>
    <row r="590" spans="47:53" ht="11.25" customHeight="1" x14ac:dyDescent="0.25">
      <c r="AU590" s="30" t="s">
        <v>38</v>
      </c>
      <c r="AV590" s="29">
        <f>_xll.qlInterestRateIndexFixingDate(IborIndex&amp;Tenor,AW590,Trigger)</f>
        <v>43522</v>
      </c>
      <c r="AW590" s="29">
        <f>_xll.qlCalendarAdvance(Calendar,AW589,AU590,"f",,Trigger)</f>
        <v>43524</v>
      </c>
      <c r="AX590" s="29">
        <f>_xll.qlInterestRateIndexMaturity(IborIndex&amp;Tenor,AW590,Trigger)</f>
        <v>43707</v>
      </c>
      <c r="AY590" s="66">
        <f>_xll.qlIndexFixing($Z$5,AV590,,Trigger)</f>
        <v>7.1114155564970189E-3</v>
      </c>
      <c r="AZ590" s="66">
        <f>_xll.qlIndexFixing($BB$1,AW590,,Trigger)</f>
        <v>7.0871984098985772E-3</v>
      </c>
      <c r="BA590" s="195">
        <f t="shared" si="32"/>
        <v>0.24217146598441708</v>
      </c>
    </row>
    <row r="591" spans="47:53" ht="11.25" customHeight="1" x14ac:dyDescent="0.25">
      <c r="AU591" s="30" t="s">
        <v>38</v>
      </c>
      <c r="AV591" s="29">
        <f>_xll.qlInterestRateIndexFixingDate(IborIndex&amp;Tenor,AW591,Trigger)</f>
        <v>43529</v>
      </c>
      <c r="AW591" s="29">
        <f>_xll.qlCalendarAdvance(Calendar,AW590,AU591,"f",,Trigger)</f>
        <v>43531</v>
      </c>
      <c r="AX591" s="29">
        <f>_xll.qlInterestRateIndexMaturity(IborIndex&amp;Tenor,AW591,Trigger)</f>
        <v>43717</v>
      </c>
      <c r="AY591" s="66">
        <f>_xll.qlIndexFixing($Z$5,AV591,,Trigger)</f>
        <v>7.1747036474044705E-3</v>
      </c>
      <c r="AZ591" s="66">
        <f>_xll.qlIndexFixing($BB$1,AW591,,Trigger)</f>
        <v>7.1460257510825714E-3</v>
      </c>
      <c r="BA591" s="195">
        <f t="shared" si="32"/>
        <v>0.28677896321899038</v>
      </c>
    </row>
    <row r="592" spans="47:53" ht="11.25" customHeight="1" x14ac:dyDescent="0.25">
      <c r="AU592" s="30" t="s">
        <v>38</v>
      </c>
      <c r="AV592" s="29">
        <f>_xll.qlInterestRateIndexFixingDate(IborIndex&amp;Tenor,AW592,Trigger)</f>
        <v>43536</v>
      </c>
      <c r="AW592" s="29">
        <f>_xll.qlCalendarAdvance(Calendar,AW591,AU592,"f",,Trigger)</f>
        <v>43538</v>
      </c>
      <c r="AX592" s="29">
        <f>_xll.qlInterestRateIndexMaturity(IborIndex&amp;Tenor,AW592,Trigger)</f>
        <v>43724</v>
      </c>
      <c r="AY592" s="66">
        <f>_xll.qlIndexFixing($Z$5,AV592,,Trigger)</f>
        <v>7.2275023815251693E-3</v>
      </c>
      <c r="AZ592" s="66">
        <f>_xll.qlIndexFixing($BB$1,AW592,,Trigger)</f>
        <v>7.2049069717765504E-3</v>
      </c>
      <c r="BA592" s="195">
        <f t="shared" si="32"/>
        <v>0.22595409748618969</v>
      </c>
    </row>
    <row r="593" spans="47:53" ht="11.25" customHeight="1" x14ac:dyDescent="0.25">
      <c r="AU593" s="30" t="s">
        <v>38</v>
      </c>
      <c r="AV593" s="29">
        <f>_xll.qlInterestRateIndexFixingDate(IborIndex&amp;Tenor,AW593,Trigger)</f>
        <v>43543</v>
      </c>
      <c r="AW593" s="29">
        <f>_xll.qlCalendarAdvance(Calendar,AW592,AU593,"f",,Trigger)</f>
        <v>43545</v>
      </c>
      <c r="AX593" s="29">
        <f>_xll.qlInterestRateIndexMaturity(IborIndex&amp;Tenor,AW593,Trigger)</f>
        <v>43731</v>
      </c>
      <c r="AY593" s="66">
        <f>_xll.qlIndexFixing($Z$5,AV593,,Trigger)</f>
        <v>7.2805030274548611E-3</v>
      </c>
      <c r="AZ593" s="66">
        <f>_xll.qlIndexFixing($BB$1,AW593,,Trigger)</f>
        <v>7.2638359907710639E-3</v>
      </c>
      <c r="BA593" s="195">
        <f t="shared" si="32"/>
        <v>0.16667036683797215</v>
      </c>
    </row>
    <row r="594" spans="47:53" ht="11.25" customHeight="1" x14ac:dyDescent="0.25">
      <c r="AU594" s="30" t="s">
        <v>38</v>
      </c>
      <c r="AV594" s="29">
        <f>_xll.qlInterestRateIndexFixingDate(IborIndex&amp;Tenor,AW594,Trigger)</f>
        <v>43550</v>
      </c>
      <c r="AW594" s="29">
        <f>_xll.qlCalendarAdvance(Calendar,AW593,AU594,"f",,Trigger)</f>
        <v>43552</v>
      </c>
      <c r="AX594" s="29">
        <f>_xll.qlInterestRateIndexMaturity(IborIndex&amp;Tenor,AW594,Trigger)</f>
        <v>43738</v>
      </c>
      <c r="AY594" s="66">
        <f>_xll.qlIndexFixing($Z$5,AV594,,Trigger)</f>
        <v>7.333722230205366E-3</v>
      </c>
      <c r="AZ594" s="66">
        <f>_xll.qlIndexFixing($BB$1,AW594,,Trigger)</f>
        <v>7.3185036727933285E-3</v>
      </c>
      <c r="BA594" s="195">
        <f t="shared" si="32"/>
        <v>0.15218557412037537</v>
      </c>
    </row>
    <row r="595" spans="47:53" ht="11.25" customHeight="1" x14ac:dyDescent="0.25">
      <c r="AU595" s="30" t="s">
        <v>38</v>
      </c>
      <c r="AV595" s="29">
        <f>_xll.qlInterestRateIndexFixingDate(IborIndex&amp;Tenor,AW595,Trigger)</f>
        <v>43557</v>
      </c>
      <c r="AW595" s="29">
        <f>_xll.qlCalendarAdvance(Calendar,AW594,AU595,"f",,Trigger)</f>
        <v>43559</v>
      </c>
      <c r="AX595" s="29">
        <f>_xll.qlInterestRateIndexMaturity(IborIndex&amp;Tenor,AW595,Trigger)</f>
        <v>43742</v>
      </c>
      <c r="AY595" s="66">
        <f>_xll.qlIndexFixing($Z$5,AV595,,Trigger)</f>
        <v>7.375444226341607E-3</v>
      </c>
      <c r="AZ595" s="66">
        <f>_xll.qlIndexFixing($BB$1,AW595,,Trigger)</f>
        <v>7.3775081698499488E-3</v>
      </c>
      <c r="BA595" s="195">
        <f t="shared" si="32"/>
        <v>-2.0639435083418325E-2</v>
      </c>
    </row>
    <row r="596" spans="47:53" ht="11.25" customHeight="1" x14ac:dyDescent="0.25">
      <c r="AU596" s="30" t="s">
        <v>38</v>
      </c>
      <c r="AV596" s="29">
        <f>_xll.qlInterestRateIndexFixingDate(IborIndex&amp;Tenor,AW596,Trigger)</f>
        <v>43564</v>
      </c>
      <c r="AW596" s="29">
        <f>_xll.qlCalendarAdvance(Calendar,AW595,AU596,"f",,Trigger)</f>
        <v>43566</v>
      </c>
      <c r="AX596" s="29">
        <f>_xll.qlInterestRateIndexMaturity(IborIndex&amp;Tenor,AW596,Trigger)</f>
        <v>43749</v>
      </c>
      <c r="AY596" s="66">
        <f>_xll.qlIndexFixing($Z$5,AV596,,Trigger)</f>
        <v>7.4289432445595067E-3</v>
      </c>
      <c r="AZ596" s="66">
        <f>_xll.qlIndexFixing($BB$1,AW596,,Trigger)</f>
        <v>7.4365429053133199E-3</v>
      </c>
      <c r="BA596" s="195">
        <f t="shared" si="32"/>
        <v>-7.5996607538132699E-2</v>
      </c>
    </row>
    <row r="597" spans="47:53" ht="11.25" customHeight="1" x14ac:dyDescent="0.25">
      <c r="AU597" s="30" t="s">
        <v>38</v>
      </c>
      <c r="AV597" s="29">
        <f>_xll.qlInterestRateIndexFixingDate(IborIndex&amp;Tenor,AW597,Trigger)</f>
        <v>43571</v>
      </c>
      <c r="AW597" s="29">
        <f>_xll.qlCalendarAdvance(Calendar,AW596,AU597,"f",,Trigger)</f>
        <v>43573</v>
      </c>
      <c r="AX597" s="29">
        <f>_xll.qlInterestRateIndexMaturity(IborIndex&amp;Tenor,AW597,Trigger)</f>
        <v>43756</v>
      </c>
      <c r="AY597" s="66">
        <f>_xll.qlIndexFixing($Z$5,AV597,,Trigger)</f>
        <v>7.4827214489130364E-3</v>
      </c>
      <c r="AZ597" s="66">
        <f>_xll.qlIndexFixing($BB$1,AW597,,Trigger)</f>
        <v>7.512479295332177E-3</v>
      </c>
      <c r="BA597" s="195">
        <f t="shared" si="32"/>
        <v>-0.29757846419140555</v>
      </c>
    </row>
    <row r="598" spans="47:53" ht="11.25" customHeight="1" x14ac:dyDescent="0.25">
      <c r="AU598" s="30" t="s">
        <v>38</v>
      </c>
      <c r="AV598" s="29">
        <f>_xll.qlInterestRateIndexFixingDate(IborIndex&amp;Tenor,AW598,Trigger)</f>
        <v>43578</v>
      </c>
      <c r="AW598" s="29">
        <f>_xll.qlCalendarAdvance(Calendar,AW597,AU598,"f",,Trigger)</f>
        <v>43580</v>
      </c>
      <c r="AX598" s="29">
        <f>_xll.qlInterestRateIndexMaturity(IborIndex&amp;Tenor,AW598,Trigger)</f>
        <v>43763</v>
      </c>
      <c r="AY598" s="66">
        <f>_xll.qlIndexFixing($Z$5,AV598,,Trigger)</f>
        <v>7.536797505731445E-3</v>
      </c>
      <c r="AZ598" s="66">
        <f>_xll.qlIndexFixing($BB$1,AW598,,Trigger)</f>
        <v>7.5546786219545499E-3</v>
      </c>
      <c r="BA598" s="195">
        <f t="shared" si="32"/>
        <v>-0.17881116223104898</v>
      </c>
    </row>
    <row r="599" spans="47:53" ht="11.25" customHeight="1" x14ac:dyDescent="0.25">
      <c r="AU599" s="30" t="s">
        <v>38</v>
      </c>
      <c r="AV599" s="29">
        <f>_xll.qlInterestRateIndexFixingDate(IborIndex&amp;Tenor,AW599,Trigger)</f>
        <v>43584</v>
      </c>
      <c r="AW599" s="29">
        <f>_xll.qlCalendarAdvance(Calendar,AW598,AU599,"f",,Trigger)</f>
        <v>43587</v>
      </c>
      <c r="AX599" s="29">
        <f>_xll.qlInterestRateIndexMaturity(IborIndex&amp;Tenor,AW599,Trigger)</f>
        <v>43773</v>
      </c>
      <c r="AY599" s="66">
        <f>_xll.qlIndexFixing($Z$5,AV599,,Trigger)</f>
        <v>7.6037066907559897E-3</v>
      </c>
      <c r="AZ599" s="66">
        <f>_xll.qlIndexFixing($BB$1,AW599,,Trigger)</f>
        <v>7.6180732297152481E-3</v>
      </c>
      <c r="BA599" s="195">
        <f t="shared" si="32"/>
        <v>-0.14366538959258329</v>
      </c>
    </row>
    <row r="600" spans="47:53" ht="11.25" customHeight="1" x14ac:dyDescent="0.25">
      <c r="AU600" s="30" t="s">
        <v>38</v>
      </c>
      <c r="AV600" s="29">
        <f>_xll.qlInterestRateIndexFixingDate(IborIndex&amp;Tenor,AW600,Trigger)</f>
        <v>43592</v>
      </c>
      <c r="AW600" s="29">
        <f>_xll.qlCalendarAdvance(Calendar,AW599,AU600,"f",,Trigger)</f>
        <v>43594</v>
      </c>
      <c r="AX600" s="29">
        <f>_xll.qlInterestRateIndexMaturity(IborIndex&amp;Tenor,AW600,Trigger)</f>
        <v>43780</v>
      </c>
      <c r="AY600" s="66">
        <f>_xll.qlIndexFixing($Z$5,AV600,,Trigger)</f>
        <v>7.6586087968599417E-3</v>
      </c>
      <c r="AZ600" s="66">
        <f>_xll.qlIndexFixing($BB$1,AW600,,Trigger)</f>
        <v>7.6771665018104474E-3</v>
      </c>
      <c r="BA600" s="195">
        <f t="shared" si="32"/>
        <v>-0.18557704950505732</v>
      </c>
    </row>
    <row r="601" spans="47:53" ht="11.25" customHeight="1" x14ac:dyDescent="0.25">
      <c r="AU601" s="30" t="s">
        <v>38</v>
      </c>
      <c r="AV601" s="29">
        <f>_xll.qlInterestRateIndexFixingDate(IborIndex&amp;Tenor,AW601,Trigger)</f>
        <v>43599</v>
      </c>
      <c r="AW601" s="29">
        <f>_xll.qlCalendarAdvance(Calendar,AW600,AU601,"f",,Trigger)</f>
        <v>43601</v>
      </c>
      <c r="AX601" s="29">
        <f>_xll.qlInterestRateIndexMaturity(IborIndex&amp;Tenor,AW601,Trigger)</f>
        <v>43787</v>
      </c>
      <c r="AY601" s="66">
        <f>_xll.qlIndexFixing($Z$5,AV601,,Trigger)</f>
        <v>7.7138569850967375E-3</v>
      </c>
      <c r="AZ601" s="66">
        <f>_xll.qlIndexFixing($BB$1,AW601,,Trigger)</f>
        <v>7.7362588962915785E-3</v>
      </c>
      <c r="BA601" s="195">
        <f t="shared" si="32"/>
        <v>-0.22401911194840951</v>
      </c>
    </row>
    <row r="602" spans="47:53" ht="11.25" customHeight="1" x14ac:dyDescent="0.25">
      <c r="AU602" s="30" t="s">
        <v>38</v>
      </c>
      <c r="AV602" s="29">
        <f>_xll.qlInterestRateIndexFixingDate(IborIndex&amp;Tenor,AW602,Trigger)</f>
        <v>43606</v>
      </c>
      <c r="AW602" s="29">
        <f>_xll.qlCalendarAdvance(Calendar,AW601,AU602,"f",,Trigger)</f>
        <v>43608</v>
      </c>
      <c r="AX602" s="29">
        <f>_xll.qlInterestRateIndexMaturity(IborIndex&amp;Tenor,AW602,Trigger)</f>
        <v>43794</v>
      </c>
      <c r="AY602" s="66">
        <f>_xll.qlIndexFixing($Z$5,AV602,,Trigger)</f>
        <v>7.7694710472264363E-3</v>
      </c>
      <c r="AZ602" s="66">
        <f>_xll.qlIndexFixing($BB$1,AW602,,Trigger)</f>
        <v>7.7953443253761887E-3</v>
      </c>
      <c r="BA602" s="195">
        <f t="shared" si="32"/>
        <v>-0.25873278149752404</v>
      </c>
    </row>
    <row r="603" spans="47:53" ht="11.25" customHeight="1" x14ac:dyDescent="0.25">
      <c r="AU603" s="30" t="s">
        <v>38</v>
      </c>
      <c r="AV603" s="29">
        <f>_xll.qlInterestRateIndexFixingDate(IborIndex&amp;Tenor,AW603,Trigger)</f>
        <v>43613</v>
      </c>
      <c r="AW603" s="29">
        <f>_xll.qlCalendarAdvance(Calendar,AW602,AU603,"f",,Trigger)</f>
        <v>43615</v>
      </c>
      <c r="AX603" s="29">
        <f>_xll.qlInterestRateIndexMaturity(IborIndex&amp;Tenor,AW603,Trigger)</f>
        <v>43798</v>
      </c>
      <c r="AY603" s="66">
        <f>_xll.qlIndexFixing($Z$5,AV603,,Trigger)</f>
        <v>7.8123268875478604E-3</v>
      </c>
      <c r="AZ603" s="66">
        <f>_xll.qlIndexFixing($BB$1,AW603,,Trigger)</f>
        <v>7.8501187924892805E-3</v>
      </c>
      <c r="BA603" s="195">
        <f t="shared" si="32"/>
        <v>-0.37791904941420101</v>
      </c>
    </row>
    <row r="604" spans="47:53" ht="11.25" customHeight="1" x14ac:dyDescent="0.25">
      <c r="AU604" s="30" t="s">
        <v>38</v>
      </c>
      <c r="AV604" s="29">
        <f>_xll.qlInterestRateIndexFixingDate(IborIndex&amp;Tenor,AW604,Trigger)</f>
        <v>43620</v>
      </c>
      <c r="AW604" s="29">
        <f>_xll.qlCalendarAdvance(Calendar,AW603,AU604,"f",,Trigger)</f>
        <v>43622</v>
      </c>
      <c r="AX604" s="29">
        <f>_xll.qlInterestRateIndexMaturity(IborIndex&amp;Tenor,AW604,Trigger)</f>
        <v>43805</v>
      </c>
      <c r="AY604" s="66">
        <f>_xll.qlIndexFixing($Z$5,AV604,,Trigger)</f>
        <v>7.8686044456780097E-3</v>
      </c>
      <c r="AZ604" s="66">
        <f>_xll.qlIndexFixing($BB$1,AW604,,Trigger)</f>
        <v>7.9091751547622855E-3</v>
      </c>
      <c r="BA604" s="195">
        <f t="shared" si="32"/>
        <v>-0.40570709084275858</v>
      </c>
    </row>
    <row r="605" spans="47:53" ht="11.25" customHeight="1" x14ac:dyDescent="0.25">
      <c r="AU605" s="30" t="s">
        <v>38</v>
      </c>
      <c r="AV605" s="29">
        <f>_xll.qlInterestRateIndexFixingDate(IborIndex&amp;Tenor,AW605,Trigger)</f>
        <v>43627</v>
      </c>
      <c r="AW605" s="29">
        <f>_xll.qlCalendarAdvance(Calendar,AW604,AU605,"f",,Trigger)</f>
        <v>43629</v>
      </c>
      <c r="AX605" s="29">
        <f>_xll.qlInterestRateIndexMaturity(IborIndex&amp;Tenor,AW605,Trigger)</f>
        <v>43812</v>
      </c>
      <c r="AY605" s="66">
        <f>_xll.qlIndexFixing($Z$5,AV605,,Trigger)</f>
        <v>7.9253217192761308E-3</v>
      </c>
      <c r="AZ605" s="66">
        <f>_xll.qlIndexFixing($BB$1,AW605,,Trigger)</f>
        <v>7.9682066743486917E-3</v>
      </c>
      <c r="BA605" s="195">
        <f t="shared" si="32"/>
        <v>-0.42884955072560949</v>
      </c>
    </row>
    <row r="606" spans="47:53" ht="11.25" customHeight="1" x14ac:dyDescent="0.25">
      <c r="AU606" s="30" t="s">
        <v>38</v>
      </c>
      <c r="AV606" s="29">
        <f>_xll.qlInterestRateIndexFixingDate(IborIndex&amp;Tenor,AW606,Trigger)</f>
        <v>43634</v>
      </c>
      <c r="AW606" s="29">
        <f>_xll.qlCalendarAdvance(Calendar,AW605,AU606,"f",,Trigger)</f>
        <v>43636</v>
      </c>
      <c r="AX606" s="29">
        <f>_xll.qlInterestRateIndexMaturity(IborIndex&amp;Tenor,AW606,Trigger)</f>
        <v>43819</v>
      </c>
      <c r="AY606" s="66">
        <f>_xll.qlIndexFixing($Z$5,AV606,,Trigger)</f>
        <v>7.982500575420862E-3</v>
      </c>
      <c r="AZ606" s="66">
        <f>_xll.qlIndexFixing($BB$1,AW606,,Trigger)</f>
        <v>8.0272072274668038E-3</v>
      </c>
      <c r="BA606" s="195">
        <f t="shared" si="32"/>
        <v>-0.44706652045941808</v>
      </c>
    </row>
    <row r="607" spans="47:53" ht="11.25" customHeight="1" x14ac:dyDescent="0.25">
      <c r="AU607" s="30" t="s">
        <v>38</v>
      </c>
      <c r="AV607" s="29">
        <f>_xll.qlInterestRateIndexFixingDate(IborIndex&amp;Tenor,AW607,Trigger)</f>
        <v>43641</v>
      </c>
      <c r="AW607" s="29">
        <f>_xll.qlCalendarAdvance(Calendar,AW606,AU607,"f",,Trigger)</f>
        <v>43643</v>
      </c>
      <c r="AX607" s="29">
        <f>_xll.qlInterestRateIndexMaturity(IborIndex&amp;Tenor,AW607,Trigger)</f>
        <v>43826</v>
      </c>
      <c r="AY607" s="66">
        <f>_xll.qlIndexFixing($Z$5,AV607,,Trigger)</f>
        <v>8.0401632817272799E-3</v>
      </c>
      <c r="AZ607" s="66">
        <f>_xll.qlIndexFixing($BB$1,AW607,,Trigger)</f>
        <v>8.0947366041503772E-3</v>
      </c>
      <c r="BA607" s="195">
        <f t="shared" si="32"/>
        <v>-0.5457332242309737</v>
      </c>
    </row>
    <row r="608" spans="47:53" ht="11.25" customHeight="1" x14ac:dyDescent="0.25">
      <c r="AU608" s="30" t="s">
        <v>38</v>
      </c>
      <c r="AV608" s="29">
        <f>_xll.qlInterestRateIndexFixingDate(IborIndex&amp;Tenor,AW608,Trigger)</f>
        <v>43648</v>
      </c>
      <c r="AW608" s="29">
        <f>_xll.qlCalendarAdvance(Calendar,AW607,AU608,"f",,Trigger)</f>
        <v>43650</v>
      </c>
      <c r="AX608" s="29">
        <f>_xll.qlInterestRateIndexMaturity(IborIndex&amp;Tenor,AW608,Trigger)</f>
        <v>43836</v>
      </c>
      <c r="AY608" s="66">
        <f>_xll.qlIndexFixing($Z$5,AV608,,Trigger)</f>
        <v>8.1119967322284738E-3</v>
      </c>
      <c r="AZ608" s="66">
        <f>_xll.qlIndexFixing($BB$1,AW608,,Trigger)</f>
        <v>8.1493696185403162E-3</v>
      </c>
      <c r="BA608" s="195">
        <f t="shared" si="32"/>
        <v>-0.37372886311842424</v>
      </c>
    </row>
    <row r="609" spans="47:53" ht="11.25" customHeight="1" x14ac:dyDescent="0.25">
      <c r="AU609" s="30" t="s">
        <v>38</v>
      </c>
      <c r="AV609" s="29">
        <f>_xll.qlInterestRateIndexFixingDate(IborIndex&amp;Tenor,AW609,Trigger)</f>
        <v>43655</v>
      </c>
      <c r="AW609" s="29">
        <f>_xll.qlCalendarAdvance(Calendar,AW608,AU609,"f",,Trigger)</f>
        <v>43657</v>
      </c>
      <c r="AX609" s="29">
        <f>_xll.qlInterestRateIndexMaturity(IborIndex&amp;Tenor,AW609,Trigger)</f>
        <v>43843</v>
      </c>
      <c r="AY609" s="66">
        <f>_xll.qlIndexFixing($Z$5,AV609,,Trigger)</f>
        <v>8.1707591663892111E-3</v>
      </c>
      <c r="AZ609" s="66">
        <f>_xll.qlIndexFixing($BB$1,AW609,,Trigger)</f>
        <v>8.2082357704941263E-3</v>
      </c>
      <c r="BA609" s="195">
        <f t="shared" si="32"/>
        <v>-0.37476604104915223</v>
      </c>
    </row>
    <row r="610" spans="47:53" ht="11.25" customHeight="1" x14ac:dyDescent="0.25">
      <c r="AU610" s="30" t="s">
        <v>38</v>
      </c>
      <c r="AV610" s="29">
        <f>_xll.qlInterestRateIndexFixingDate(IborIndex&amp;Tenor,AW610,Trigger)</f>
        <v>43662</v>
      </c>
      <c r="AW610" s="29">
        <f>_xll.qlCalendarAdvance(Calendar,AW609,AU610,"f",,Trigger)</f>
        <v>43664</v>
      </c>
      <c r="AX610" s="29">
        <f>_xll.qlInterestRateIndexMaturity(IborIndex&amp;Tenor,AW610,Trigger)</f>
        <v>43850</v>
      </c>
      <c r="AY610" s="66">
        <f>_xll.qlIndexFixing($Z$5,AV610,,Trigger)</f>
        <v>8.2300599911233618E-3</v>
      </c>
      <c r="AZ610" s="66">
        <f>_xll.qlIndexFixing($BB$1,AW610,,Trigger)</f>
        <v>8.2670462284780664E-3</v>
      </c>
      <c r="BA610" s="195">
        <f t="shared" si="32"/>
        <v>-0.36986237354704604</v>
      </c>
    </row>
    <row r="611" spans="47:53" ht="11.25" customHeight="1" x14ac:dyDescent="0.25">
      <c r="AU611" s="30" t="s">
        <v>38</v>
      </c>
      <c r="AV611" s="29">
        <f>_xll.qlInterestRateIndexFixingDate(IborIndex&amp;Tenor,AW611,Trigger)</f>
        <v>43669</v>
      </c>
      <c r="AW611" s="29">
        <f>_xll.qlCalendarAdvance(Calendar,AW610,AU611,"f",,Trigger)</f>
        <v>43671</v>
      </c>
      <c r="AX611" s="29">
        <f>_xll.qlInterestRateIndexMaturity(IborIndex&amp;Tenor,AW611,Trigger)</f>
        <v>43857</v>
      </c>
      <c r="AY611" s="66">
        <f>_xll.qlIndexFixing($Z$5,AV611,,Trigger)</f>
        <v>8.2899225454541123E-3</v>
      </c>
      <c r="AZ611" s="66">
        <f>_xll.qlIndexFixing($BB$1,AW611,,Trigger)</f>
        <v>8.3257948981462371E-3</v>
      </c>
      <c r="BA611" s="195">
        <f t="shared" si="32"/>
        <v>-0.35872352692124798</v>
      </c>
    </row>
    <row r="612" spans="47:53" ht="11.25" customHeight="1" x14ac:dyDescent="0.25">
      <c r="AU612" s="30" t="s">
        <v>38</v>
      </c>
      <c r="AV612" s="29">
        <f>_xll.qlInterestRateIndexFixingDate(IborIndex&amp;Tenor,AW612,Trigger)</f>
        <v>43676</v>
      </c>
      <c r="AW612" s="29">
        <f>_xll.qlCalendarAdvance(Calendar,AW611,AU612,"f",,Trigger)</f>
        <v>43678</v>
      </c>
      <c r="AX612" s="29">
        <f>_xll.qlInterestRateIndexMaturity(IborIndex&amp;Tenor,AW612,Trigger)</f>
        <v>43864</v>
      </c>
      <c r="AY612" s="66">
        <f>_xll.qlIndexFixing($Z$5,AV612,,Trigger)</f>
        <v>8.3503705631177323E-3</v>
      </c>
      <c r="AZ612" s="66">
        <f>_xll.qlIndexFixing($BB$1,AW612,,Trigger)</f>
        <v>8.3844756844289724E-3</v>
      </c>
      <c r="BA612" s="195">
        <f t="shared" si="32"/>
        <v>-0.34105121311240116</v>
      </c>
    </row>
    <row r="613" spans="47:53" ht="11.25" customHeight="1" x14ac:dyDescent="0.25">
      <c r="AU613" s="30" t="s">
        <v>38</v>
      </c>
      <c r="AV613" s="29">
        <f>_xll.qlInterestRateIndexFixingDate(IborIndex&amp;Tenor,AW613,Trigger)</f>
        <v>43683</v>
      </c>
      <c r="AW613" s="29">
        <f>_xll.qlCalendarAdvance(Calendar,AW612,AU613,"f",,Trigger)</f>
        <v>43685</v>
      </c>
      <c r="AX613" s="29">
        <f>_xll.qlInterestRateIndexMaturity(IborIndex&amp;Tenor,AW613,Trigger)</f>
        <v>43871</v>
      </c>
      <c r="AY613" s="66">
        <f>_xll.qlIndexFixing($Z$5,AV613,,Trigger)</f>
        <v>8.4114281726959325E-3</v>
      </c>
      <c r="AZ613" s="66">
        <f>_xll.qlIndexFixing($BB$1,AW613,,Trigger)</f>
        <v>8.4430824915354453E-3</v>
      </c>
      <c r="BA613" s="195">
        <f t="shared" si="32"/>
        <v>-0.31654318839512835</v>
      </c>
    </row>
    <row r="614" spans="47:53" ht="11.25" customHeight="1" x14ac:dyDescent="0.25">
      <c r="AU614" s="30" t="s">
        <v>38</v>
      </c>
      <c r="AV614" s="29">
        <f>_xll.qlInterestRateIndexFixingDate(IborIndex&amp;Tenor,AW614,Trigger)</f>
        <v>43690</v>
      </c>
      <c r="AW614" s="29">
        <f>_xll.qlCalendarAdvance(Calendar,AW613,AU614,"f",,Trigger)</f>
        <v>43692</v>
      </c>
      <c r="AX614" s="29">
        <f>_xll.qlInterestRateIndexMaturity(IborIndex&amp;Tenor,AW614,Trigger)</f>
        <v>43878</v>
      </c>
      <c r="AY614" s="66">
        <f>_xll.qlIndexFixing($Z$5,AV614,,Trigger)</f>
        <v>8.4731198977491002E-3</v>
      </c>
      <c r="AZ614" s="66">
        <f>_xll.qlIndexFixing($BB$1,AW614,,Trigger)</f>
        <v>8.5016092229571408E-3</v>
      </c>
      <c r="BA614" s="195">
        <f t="shared" si="32"/>
        <v>-0.2848932520804065</v>
      </c>
    </row>
    <row r="615" spans="47:53" ht="11.25" customHeight="1" x14ac:dyDescent="0.25">
      <c r="AU615" s="30" t="s">
        <v>38</v>
      </c>
      <c r="AV615" s="29">
        <f>_xll.qlInterestRateIndexFixingDate(IborIndex&amp;Tenor,AW615,Trigger)</f>
        <v>43697</v>
      </c>
      <c r="AW615" s="29">
        <f>_xll.qlCalendarAdvance(Calendar,AW614,AU615,"f",,Trigger)</f>
        <v>43699</v>
      </c>
      <c r="AX615" s="29">
        <f>_xll.qlInterestRateIndexMaturity(IborIndex&amp;Tenor,AW615,Trigger)</f>
        <v>43885</v>
      </c>
      <c r="AY615" s="66">
        <f>_xll.qlIndexFixing($Z$5,AV615,,Trigger)</f>
        <v>8.5354706569568291E-3</v>
      </c>
      <c r="AZ615" s="66">
        <f>_xll.qlIndexFixing($BB$1,AW615,,Trigger)</f>
        <v>8.5600497814691569E-3</v>
      </c>
      <c r="BA615" s="195">
        <f t="shared" si="32"/>
        <v>-0.24579124512327799</v>
      </c>
    </row>
    <row r="616" spans="47:53" ht="11.25" customHeight="1" x14ac:dyDescent="0.25">
      <c r="AU616" s="30" t="s">
        <v>38</v>
      </c>
      <c r="AV616" s="29">
        <f>_xll.qlInterestRateIndexFixingDate(IborIndex&amp;Tenor,AW616,Trigger)</f>
        <v>43704</v>
      </c>
      <c r="AW616" s="29">
        <f>_xll.qlCalendarAdvance(Calendar,AW615,AU616,"f",,Trigger)</f>
        <v>43706</v>
      </c>
      <c r="AX616" s="29">
        <f>_xll.qlInterestRateIndexMaturity(IborIndex&amp;Tenor,AW616,Trigger)</f>
        <v>43889</v>
      </c>
      <c r="AY616" s="66">
        <f>_xll.qlIndexFixing($Z$5,AV616,,Trigger)</f>
        <v>8.584773468765872E-3</v>
      </c>
      <c r="AZ616" s="66">
        <f>_xll.qlIndexFixing($BB$1,AW616,,Trigger)</f>
        <v>8.6099251590929585E-3</v>
      </c>
      <c r="BA616" s="195">
        <f t="shared" si="32"/>
        <v>-0.25151690327086462</v>
      </c>
    </row>
    <row r="617" spans="47:53" ht="11.25" customHeight="1" x14ac:dyDescent="0.25">
      <c r="AU617" s="30" t="s">
        <v>38</v>
      </c>
      <c r="AV617" s="29">
        <f>_xll.qlInterestRateIndexFixingDate(IborIndex&amp;Tenor,AW617,Trigger)</f>
        <v>43711</v>
      </c>
      <c r="AW617" s="29">
        <f>_xll.qlCalendarAdvance(Calendar,AW616,AU617,"f",,Trigger)</f>
        <v>43713</v>
      </c>
      <c r="AX617" s="29">
        <f>_xll.qlInterestRateIndexMaturity(IborIndex&amp;Tenor,AW617,Trigger)</f>
        <v>43895</v>
      </c>
      <c r="AY617" s="66">
        <f>_xll.qlIndexFixing($Z$5,AV617,,Trigger)</f>
        <v>8.6439309471417168E-3</v>
      </c>
      <c r="AZ617" s="66">
        <f>_xll.qlIndexFixing($BB$1,AW617,,Trigger)</f>
        <v>8.6681873572209255E-3</v>
      </c>
      <c r="BA617" s="195">
        <f t="shared" si="32"/>
        <v>-0.24256410079208715</v>
      </c>
    </row>
    <row r="618" spans="47:53" ht="11.25" customHeight="1" x14ac:dyDescent="0.25">
      <c r="AU618" s="30" t="s">
        <v>38</v>
      </c>
      <c r="AV618" s="29">
        <f>_xll.qlInterestRateIndexFixingDate(IborIndex&amp;Tenor,AW618,Trigger)</f>
        <v>43718</v>
      </c>
      <c r="AW618" s="29">
        <f>_xll.qlCalendarAdvance(Calendar,AW617,AU618,"f",,Trigger)</f>
        <v>43720</v>
      </c>
      <c r="AX618" s="29">
        <f>_xll.qlInterestRateIndexMaturity(IborIndex&amp;Tenor,AW618,Trigger)</f>
        <v>43902</v>
      </c>
      <c r="AY618" s="66">
        <f>_xll.qlIndexFixing($Z$5,AV618,,Trigger)</f>
        <v>8.7075307748414252E-3</v>
      </c>
      <c r="AZ618" s="66">
        <f>_xll.qlIndexFixing($BB$1,AW618,,Trigger)</f>
        <v>8.7263511643036924E-3</v>
      </c>
      <c r="BA618" s="195">
        <f t="shared" si="32"/>
        <v>-0.18820389462267245</v>
      </c>
    </row>
    <row r="619" spans="47:53" ht="11.25" customHeight="1" x14ac:dyDescent="0.25">
      <c r="AU619" s="30" t="s">
        <v>38</v>
      </c>
      <c r="AV619" s="29">
        <f>_xll.qlInterestRateIndexFixingDate(IborIndex&amp;Tenor,AW619,Trigger)</f>
        <v>43725</v>
      </c>
      <c r="AW619" s="29">
        <f>_xll.qlCalendarAdvance(Calendar,AW618,AU619,"f",,Trigger)</f>
        <v>43727</v>
      </c>
      <c r="AX619" s="29">
        <f>_xll.qlInterestRateIndexMaturity(IborIndex&amp;Tenor,AW619,Trigger)</f>
        <v>43909</v>
      </c>
      <c r="AY619" s="66">
        <f>_xll.qlIndexFixing($Z$5,AV619,,Trigger)</f>
        <v>8.7708102581408962E-3</v>
      </c>
      <c r="AZ619" s="66">
        <f>_xll.qlIndexFixing($BB$1,AW619,,Trigger)</f>
        <v>8.7844165716001159E-3</v>
      </c>
      <c r="BA619" s="195">
        <f t="shared" si="32"/>
        <v>-0.13606313459219727</v>
      </c>
    </row>
    <row r="620" spans="47:53" ht="11.25" customHeight="1" x14ac:dyDescent="0.25">
      <c r="AU620" s="30" t="s">
        <v>38</v>
      </c>
      <c r="AV620" s="29">
        <f>_xll.qlInterestRateIndexFixingDate(IborIndex&amp;Tenor,AW620,Trigger)</f>
        <v>43732</v>
      </c>
      <c r="AW620" s="29">
        <f>_xll.qlCalendarAdvance(Calendar,AW619,AU620,"f",,Trigger)</f>
        <v>43734</v>
      </c>
      <c r="AX620" s="29">
        <f>_xll.qlInterestRateIndexMaturity(IborIndex&amp;Tenor,AW620,Trigger)</f>
        <v>43916</v>
      </c>
      <c r="AY620" s="66">
        <f>_xll.qlIndexFixing($Z$5,AV620,,Trigger)</f>
        <v>8.8337601287146808E-3</v>
      </c>
      <c r="AZ620" s="66">
        <f>_xll.qlIndexFixing($BB$1,AW620,,Trigger)</f>
        <v>8.8465977683604077E-3</v>
      </c>
      <c r="BA620" s="195">
        <f t="shared" si="32"/>
        <v>-0.12837639645726928</v>
      </c>
    </row>
    <row r="621" spans="47:53" ht="11.25" customHeight="1" x14ac:dyDescent="0.25">
      <c r="AU621" s="30" t="s">
        <v>38</v>
      </c>
      <c r="AV621" s="29">
        <f>_xll.qlInterestRateIndexFixingDate(IborIndex&amp;Tenor,AW621,Trigger)</f>
        <v>43739</v>
      </c>
      <c r="AW621" s="29">
        <f>_xll.qlCalendarAdvance(Calendar,AW620,AU621,"f",,Trigger)</f>
        <v>43741</v>
      </c>
      <c r="AX621" s="29">
        <f>_xll.qlInterestRateIndexMaturity(IborIndex&amp;Tenor,AW621,Trigger)</f>
        <v>43924</v>
      </c>
      <c r="AY621" s="66">
        <f>_xll.qlIndexFixing($Z$5,AV621,,Trigger)</f>
        <v>8.9008311147852921E-3</v>
      </c>
      <c r="AZ621" s="66">
        <f>_xll.qlIndexFixing($BB$1,AW621,,Trigger)</f>
        <v>8.9044607422188744E-3</v>
      </c>
      <c r="BA621" s="195">
        <f t="shared" si="32"/>
        <v>-3.6296274335823053E-2</v>
      </c>
    </row>
    <row r="622" spans="47:53" ht="11.25" customHeight="1" x14ac:dyDescent="0.25">
      <c r="AU622" s="30" t="s">
        <v>38</v>
      </c>
      <c r="AV622" s="29">
        <f>_xll.qlInterestRateIndexFixingDate(IborIndex&amp;Tenor,AW622,Trigger)</f>
        <v>43746</v>
      </c>
      <c r="AW622" s="29">
        <f>_xll.qlCalendarAdvance(Calendar,AW621,AU622,"f",,Trigger)</f>
        <v>43748</v>
      </c>
      <c r="AX622" s="29">
        <f>_xll.qlInterestRateIndexMaturity(IborIndex&amp;Tenor,AW622,Trigger)</f>
        <v>43935</v>
      </c>
      <c r="AY622" s="66">
        <f>_xll.qlIndexFixing($Z$5,AV622,,Trigger)</f>
        <v>8.9807747688213872E-3</v>
      </c>
      <c r="AZ622" s="66">
        <f>_xll.qlIndexFixing($BB$1,AW622,,Trigger)</f>
        <v>8.9622252963481447E-3</v>
      </c>
      <c r="BA622" s="195">
        <f t="shared" si="32"/>
        <v>0.1854947247324247</v>
      </c>
    </row>
    <row r="623" spans="47:53" ht="11.25" customHeight="1" x14ac:dyDescent="0.25">
      <c r="AU623" s="30" t="s">
        <v>38</v>
      </c>
      <c r="AV623" s="29">
        <f>_xll.qlInterestRateIndexFixingDate(IborIndex&amp;Tenor,AW623,Trigger)</f>
        <v>43753</v>
      </c>
      <c r="AW623" s="29">
        <f>_xll.qlCalendarAdvance(Calendar,AW622,AU623,"f",,Trigger)</f>
        <v>43755</v>
      </c>
      <c r="AX623" s="29">
        <f>_xll.qlInterestRateIndexMaturity(IborIndex&amp;Tenor,AW623,Trigger)</f>
        <v>43938</v>
      </c>
      <c r="AY623" s="66">
        <f>_xll.qlIndexFixing($Z$5,AV623,,Trigger)</f>
        <v>9.0249455969293093E-3</v>
      </c>
      <c r="AZ623" s="66">
        <f>_xll.qlIndexFixing($BB$1,AW623,,Trigger)</f>
        <v>9.0198914220172774E-3</v>
      </c>
      <c r="BA623" s="195">
        <f t="shared" si="32"/>
        <v>5.0541749120319029E-2</v>
      </c>
    </row>
    <row r="624" spans="47:53" ht="11.25" customHeight="1" x14ac:dyDescent="0.25">
      <c r="AU624" s="30" t="s">
        <v>38</v>
      </c>
      <c r="AV624" s="29">
        <f>_xll.qlInterestRateIndexFixingDate(IborIndex&amp;Tenor,AW624,Trigger)</f>
        <v>43760</v>
      </c>
      <c r="AW624" s="29">
        <f>_xll.qlCalendarAdvance(Calendar,AW623,AU624,"f",,Trigger)</f>
        <v>43762</v>
      </c>
      <c r="AX624" s="29">
        <f>_xll.qlInterestRateIndexMaturity(IborIndex&amp;Tenor,AW624,Trigger)</f>
        <v>43945</v>
      </c>
      <c r="AY624" s="66">
        <f>_xll.qlIndexFixing($Z$5,AV624,,Trigger)</f>
        <v>9.0864564386844895E-3</v>
      </c>
      <c r="AZ624" s="66">
        <f>_xll.qlIndexFixing($BB$1,AW624,,Trigger)</f>
        <v>9.0774591105123714E-3</v>
      </c>
      <c r="BA624" s="195">
        <f t="shared" si="32"/>
        <v>8.9973281721181242E-2</v>
      </c>
    </row>
    <row r="625" spans="47:53" ht="11.25" customHeight="1" x14ac:dyDescent="0.25">
      <c r="AU625" s="30" t="s">
        <v>38</v>
      </c>
      <c r="AV625" s="29">
        <f>_xll.qlInterestRateIndexFixingDate(IborIndex&amp;Tenor,AW625,Trigger)</f>
        <v>43767</v>
      </c>
      <c r="AW625" s="29">
        <f>_xll.qlCalendarAdvance(Calendar,AW624,AU625,"f",,Trigger)</f>
        <v>43769</v>
      </c>
      <c r="AX625" s="29">
        <f>_xll.qlInterestRateIndexMaturity(IborIndex&amp;Tenor,AW625,Trigger)</f>
        <v>43951</v>
      </c>
      <c r="AY625" s="66">
        <f>_xll.qlIndexFixing($Z$5,AV625,,Trigger)</f>
        <v>9.1432408295072324E-3</v>
      </c>
      <c r="AZ625" s="66">
        <f>_xll.qlIndexFixing($BB$1,AW625,,Trigger)</f>
        <v>9.1307421321633192E-3</v>
      </c>
      <c r="BA625" s="195">
        <f t="shared" si="32"/>
        <v>0.12498697343913193</v>
      </c>
    </row>
    <row r="626" spans="47:53" ht="11.25" customHeight="1" x14ac:dyDescent="0.25">
      <c r="AU626" s="30" t="s">
        <v>38</v>
      </c>
      <c r="AV626" s="29">
        <f>_xll.qlInterestRateIndexFixingDate(IborIndex&amp;Tenor,AW626,Trigger)</f>
        <v>43774</v>
      </c>
      <c r="AW626" s="29">
        <f>_xll.qlCalendarAdvance(Calendar,AW625,AU626,"f",,Trigger)</f>
        <v>43776</v>
      </c>
      <c r="AX626" s="29">
        <f>_xll.qlInterestRateIndexMaturity(IborIndex&amp;Tenor,AW626,Trigger)</f>
        <v>43958</v>
      </c>
      <c r="AY626" s="66">
        <f>_xll.qlIndexFixing($Z$5,AV626,,Trigger)</f>
        <v>9.2040183334603613E-3</v>
      </c>
      <c r="AZ626" s="66">
        <f>_xll.qlIndexFixing($BB$1,AW626,,Trigger)</f>
        <v>9.1881184974134684E-3</v>
      </c>
      <c r="BA626" s="195">
        <f t="shared" si="32"/>
        <v>0.15899836046892948</v>
      </c>
    </row>
    <row r="627" spans="47:53" ht="11.25" customHeight="1" x14ac:dyDescent="0.25">
      <c r="AU627" s="30" t="s">
        <v>38</v>
      </c>
      <c r="AV627" s="29">
        <f>_xll.qlInterestRateIndexFixingDate(IborIndex&amp;Tenor,AW627,Trigger)</f>
        <v>43781</v>
      </c>
      <c r="AW627" s="29">
        <f>_xll.qlCalendarAdvance(Calendar,AW626,AU627,"f",,Trigger)</f>
        <v>43783</v>
      </c>
      <c r="AX627" s="29">
        <f>_xll.qlInterestRateIndexMaturity(IborIndex&amp;Tenor,AW627,Trigger)</f>
        <v>43965</v>
      </c>
      <c r="AY627" s="66">
        <f>_xll.qlIndexFixing($Z$5,AV627,,Trigger)</f>
        <v>9.264401319039918E-3</v>
      </c>
      <c r="AZ627" s="66">
        <f>_xll.qlIndexFixing($BB$1,AW627,,Trigger)</f>
        <v>9.2453963934699367E-3</v>
      </c>
      <c r="BA627" s="195">
        <f t="shared" si="32"/>
        <v>0.19004925569981318</v>
      </c>
    </row>
    <row r="628" spans="47:53" ht="11.25" customHeight="1" x14ac:dyDescent="0.25">
      <c r="AU628" s="30" t="s">
        <v>38</v>
      </c>
      <c r="AV628" s="29">
        <f>_xll.qlInterestRateIndexFixingDate(IborIndex&amp;Tenor,AW628,Trigger)</f>
        <v>43788</v>
      </c>
      <c r="AW628" s="29">
        <f>_xll.qlCalendarAdvance(Calendar,AW627,AU628,"f",,Trigger)</f>
        <v>43790</v>
      </c>
      <c r="AX628" s="29">
        <f>_xll.qlInterestRateIndexMaturity(IborIndex&amp;Tenor,AW628,Trigger)</f>
        <v>43972</v>
      </c>
      <c r="AY628" s="66">
        <f>_xll.qlIndexFixing($Z$5,AV628,,Trigger)</f>
        <v>9.3243805103019294E-3</v>
      </c>
      <c r="AZ628" s="66">
        <f>_xll.qlIndexFixing($BB$1,AW628,,Trigger)</f>
        <v>9.3025758117224744E-3</v>
      </c>
      <c r="BA628" s="195">
        <f t="shared" si="32"/>
        <v>0.21804698579454967</v>
      </c>
    </row>
    <row r="629" spans="47:53" ht="11.25" customHeight="1" x14ac:dyDescent="0.25">
      <c r="AU629" s="30" t="s">
        <v>38</v>
      </c>
      <c r="AV629" s="29">
        <f>_xll.qlInterestRateIndexFixingDate(IborIndex&amp;Tenor,AW629,Trigger)</f>
        <v>43795</v>
      </c>
      <c r="AW629" s="29">
        <f>_xll.qlCalendarAdvance(Calendar,AW628,AU629,"f",,Trigger)</f>
        <v>43797</v>
      </c>
      <c r="AX629" s="29">
        <f>_xll.qlInterestRateIndexMaturity(IborIndex&amp;Tenor,AW629,Trigger)</f>
        <v>43979</v>
      </c>
      <c r="AY629" s="66">
        <f>_xll.qlIndexFixing($Z$5,AV629,,Trigger)</f>
        <v>9.3839466304314785E-3</v>
      </c>
      <c r="AZ629" s="66">
        <f>_xll.qlIndexFixing($BB$1,AW629,,Trigger)</f>
        <v>9.3638206913712295E-3</v>
      </c>
      <c r="BA629" s="195">
        <f t="shared" si="32"/>
        <v>0.2012593906024901</v>
      </c>
    </row>
    <row r="630" spans="47:53" ht="11.25" customHeight="1" x14ac:dyDescent="0.25">
      <c r="AU630" s="30" t="s">
        <v>38</v>
      </c>
      <c r="AV630" s="29">
        <f>_xll.qlInterestRateIndexFixingDate(IborIndex&amp;Tenor,AW630,Trigger)</f>
        <v>43802</v>
      </c>
      <c r="AW630" s="29">
        <f>_xll.qlCalendarAdvance(Calendar,AW629,AU630,"f",,Trigger)</f>
        <v>43804</v>
      </c>
      <c r="AX630" s="29">
        <f>_xll.qlInterestRateIndexMaturity(IborIndex&amp;Tenor,AW630,Trigger)</f>
        <v>43987</v>
      </c>
      <c r="AY630" s="66">
        <f>_xll.qlIndexFixing($Z$5,AV630,,Trigger)</f>
        <v>9.4472875980322613E-3</v>
      </c>
      <c r="AZ630" s="66">
        <f>_xll.qlIndexFixing($BB$1,AW630,,Trigger)</f>
        <v>9.4207975746264001E-3</v>
      </c>
      <c r="BA630" s="195">
        <f t="shared" si="32"/>
        <v>0.26490023405861124</v>
      </c>
    </row>
    <row r="631" spans="47:53" ht="11.25" customHeight="1" x14ac:dyDescent="0.25">
      <c r="AU631" s="30" t="s">
        <v>38</v>
      </c>
      <c r="AV631" s="29">
        <f>_xll.qlInterestRateIndexFixingDate(IborIndex&amp;Tenor,AW631,Trigger)</f>
        <v>43809</v>
      </c>
      <c r="AW631" s="29">
        <f>_xll.qlCalendarAdvance(Calendar,AW630,AU631,"f",,Trigger)</f>
        <v>43811</v>
      </c>
      <c r="AX631" s="29">
        <f>_xll.qlInterestRateIndexMaturity(IborIndex&amp;Tenor,AW631,Trigger)</f>
        <v>43994</v>
      </c>
      <c r="AY631" s="66">
        <f>_xll.qlIndexFixing($Z$5,AV631,,Trigger)</f>
        <v>9.5059672253590757E-3</v>
      </c>
      <c r="AZ631" s="66">
        <f>_xll.qlIndexFixing($BB$1,AW631,,Trigger)</f>
        <v>9.4776759601133791E-3</v>
      </c>
      <c r="BA631" s="195">
        <f t="shared" si="32"/>
        <v>0.28291265245696667</v>
      </c>
    </row>
    <row r="632" spans="47:53" ht="11.25" customHeight="1" x14ac:dyDescent="0.25">
      <c r="AU632" s="30" t="s">
        <v>38</v>
      </c>
      <c r="AV632" s="29">
        <f>_xll.qlInterestRateIndexFixingDate(IborIndex&amp;Tenor,AW632,Trigger)</f>
        <v>43816</v>
      </c>
      <c r="AW632" s="29">
        <f>_xll.qlCalendarAdvance(Calendar,AW631,AU632,"f",,Trigger)</f>
        <v>43818</v>
      </c>
      <c r="AX632" s="29">
        <f>_xll.qlInterestRateIndexMaturity(IborIndex&amp;Tenor,AW632,Trigger)</f>
        <v>44001</v>
      </c>
      <c r="AY632" s="66">
        <f>_xll.qlIndexFixing($Z$5,AV632,,Trigger)</f>
        <v>9.5642052808973567E-3</v>
      </c>
      <c r="AZ632" s="66">
        <f>_xll.qlIndexFixing($BB$1,AW632,,Trigger)</f>
        <v>9.5344558392344517E-3</v>
      </c>
      <c r="BA632" s="195">
        <f t="shared" si="32"/>
        <v>0.29749441662904952</v>
      </c>
    </row>
    <row r="633" spans="47:53" ht="11.25" customHeight="1" x14ac:dyDescent="0.25">
      <c r="AU633" s="30" t="s">
        <v>38</v>
      </c>
      <c r="AV633" s="29">
        <f>_xll.qlInterestRateIndexFixingDate(IborIndex&amp;Tenor,AW633,Trigger)</f>
        <v>43822</v>
      </c>
      <c r="AW633" s="29">
        <f>_xll.qlCalendarAdvance(Calendar,AW632,AU633,"f",,Trigger)</f>
        <v>43826</v>
      </c>
      <c r="AX633" s="29">
        <f>_xll.qlInterestRateIndexMaturity(IborIndex&amp;Tenor,AW633,Trigger)</f>
        <v>44011</v>
      </c>
      <c r="AY633" s="66">
        <f>_xll.qlIndexFixing($Z$5,AV633,,Trigger)</f>
        <v>9.6383859481319108E-3</v>
      </c>
      <c r="AZ633" s="66">
        <f>_xll.qlIndexFixing($BB$1,AW633,,Trigger)</f>
        <v>9.5950855212631556E-3</v>
      </c>
      <c r="BA633" s="195">
        <f t="shared" si="32"/>
        <v>0.4330042686875521</v>
      </c>
    </row>
    <row r="634" spans="47:53" ht="11.25" customHeight="1" x14ac:dyDescent="0.25">
      <c r="AU634" s="30" t="s">
        <v>38</v>
      </c>
      <c r="AV634" s="29">
        <f>_xll.qlInterestRateIndexFixingDate(IborIndex&amp;Tenor,AW634,Trigger)</f>
        <v>43830</v>
      </c>
      <c r="AW634" s="29">
        <f>_xll.qlCalendarAdvance(Calendar,AW633,AU634,"f",,Trigger)</f>
        <v>43833</v>
      </c>
      <c r="AX634" s="29">
        <f>_xll.qlInterestRateIndexMaturity(IborIndex&amp;Tenor,AW634,Trigger)</f>
        <v>44015</v>
      </c>
      <c r="AY634" s="66">
        <f>_xll.qlIndexFixing($Z$5,AV634,,Trigger)</f>
        <v>9.6834128799509495E-3</v>
      </c>
      <c r="AZ634" s="66">
        <f>_xll.qlIndexFixing($BB$1,AW634,,Trigger)</f>
        <v>9.6516598164141758E-3</v>
      </c>
      <c r="BA634" s="195">
        <f t="shared" si="32"/>
        <v>0.31753063536773751</v>
      </c>
    </row>
    <row r="635" spans="47:53" ht="11.25" customHeight="1" x14ac:dyDescent="0.25">
      <c r="AU635" s="30" t="s">
        <v>38</v>
      </c>
      <c r="AV635" s="29">
        <f>_xll.qlInterestRateIndexFixingDate(IborIndex&amp;Tenor,AW635,Trigger)</f>
        <v>43838</v>
      </c>
      <c r="AW635" s="29">
        <f>_xll.qlCalendarAdvance(Calendar,AW634,AU635,"f",,Trigger)</f>
        <v>43840</v>
      </c>
      <c r="AX635" s="29">
        <f>_xll.qlInterestRateIndexMaturity(IborIndex&amp;Tenor,AW635,Trigger)</f>
        <v>44022</v>
      </c>
      <c r="AY635" s="66">
        <f>_xll.qlIndexFixing($Z$5,AV635,,Trigger)</f>
        <v>9.7402379918003681E-3</v>
      </c>
      <c r="AZ635" s="66">
        <f>_xll.qlIndexFixing($BB$1,AW635,,Trigger)</f>
        <v>9.7081355726870398E-3</v>
      </c>
      <c r="BA635" s="195">
        <f t="shared" si="32"/>
        <v>0.3210241911332824</v>
      </c>
    </row>
    <row r="636" spans="47:53" ht="11.25" customHeight="1" x14ac:dyDescent="0.25">
      <c r="AU636" s="30" t="s">
        <v>38</v>
      </c>
      <c r="AV636" s="29">
        <f>_xll.qlInterestRateIndexFixingDate(IborIndex&amp;Tenor,AW636,Trigger)</f>
        <v>43845</v>
      </c>
      <c r="AW636" s="29">
        <f>_xll.qlCalendarAdvance(Calendar,AW635,AU636,"f",,Trigger)</f>
        <v>43847</v>
      </c>
      <c r="AX636" s="29">
        <f>_xll.qlInterestRateIndexMaturity(IborIndex&amp;Tenor,AW636,Trigger)</f>
        <v>44029</v>
      </c>
      <c r="AY636" s="66">
        <f>_xll.qlIndexFixing($Z$5,AV636,,Trigger)</f>
        <v>9.7965837459015673E-3</v>
      </c>
      <c r="AZ636" s="66">
        <f>_xll.qlIndexFixing($BB$1,AW636,,Trigger)</f>
        <v>9.7645127815913953E-3</v>
      </c>
      <c r="BA636" s="195">
        <f t="shared" si="32"/>
        <v>0.32070964310172007</v>
      </c>
    </row>
    <row r="637" spans="47:53" ht="11.25" customHeight="1" x14ac:dyDescent="0.25">
      <c r="AU637" s="30" t="s">
        <v>38</v>
      </c>
      <c r="AV637" s="29">
        <f>_xll.qlInterestRateIndexFixingDate(IborIndex&amp;Tenor,AW637,Trigger)</f>
        <v>43852</v>
      </c>
      <c r="AW637" s="29">
        <f>_xll.qlCalendarAdvance(Calendar,AW636,AU637,"f",,Trigger)</f>
        <v>43854</v>
      </c>
      <c r="AX637" s="29">
        <f>_xll.qlInterestRateIndexMaturity(IborIndex&amp;Tenor,AW637,Trigger)</f>
        <v>44036</v>
      </c>
      <c r="AY637" s="66">
        <f>_xll.qlIndexFixing($Z$5,AV637,,Trigger)</f>
        <v>9.8524408590768015E-3</v>
      </c>
      <c r="AZ637" s="66">
        <f>_xll.qlIndexFixing($BB$1,AW637,,Trigger)</f>
        <v>9.8207914346500683E-3</v>
      </c>
      <c r="BA637" s="195">
        <f t="shared" si="32"/>
        <v>0.31649424426733253</v>
      </c>
    </row>
    <row r="638" spans="47:53" ht="11.25" customHeight="1" x14ac:dyDescent="0.25">
      <c r="AU638" s="30" t="s">
        <v>38</v>
      </c>
      <c r="AV638" s="29">
        <f>_xll.qlInterestRateIndexFixingDate(IborIndex&amp;Tenor,AW638,Trigger)</f>
        <v>43859</v>
      </c>
      <c r="AW638" s="29">
        <f>_xll.qlCalendarAdvance(Calendar,AW637,AU638,"f",,Trigger)</f>
        <v>43861</v>
      </c>
      <c r="AX638" s="29">
        <f>_xll.qlInterestRateIndexMaturity(IborIndex&amp;Tenor,AW638,Trigger)</f>
        <v>44043</v>
      </c>
      <c r="AY638" s="66">
        <f>_xll.qlIndexFixing($Z$5,AV638,,Trigger)</f>
        <v>9.907800047464041E-3</v>
      </c>
      <c r="AZ638" s="66">
        <f>_xll.qlIndexFixing($BB$1,AW638,,Trigger)</f>
        <v>9.8769715234025748E-3</v>
      </c>
      <c r="BA638" s="195">
        <f t="shared" si="32"/>
        <v>0.308285240614662</v>
      </c>
    </row>
    <row r="639" spans="47:53" ht="11.25" customHeight="1" x14ac:dyDescent="0.25">
      <c r="AU639" s="30" t="s">
        <v>38</v>
      </c>
      <c r="AV639" s="29">
        <f>_xll.qlInterestRateIndexFixingDate(IborIndex&amp;Tenor,AW639,Trigger)</f>
        <v>43866</v>
      </c>
      <c r="AW639" s="29">
        <f>_xll.qlCalendarAdvance(Calendar,AW638,AU639,"f",,Trigger)</f>
        <v>43868</v>
      </c>
      <c r="AX639" s="29">
        <f>_xll.qlInterestRateIndexMaturity(IborIndex&amp;Tenor,AW639,Trigger)</f>
        <v>44050</v>
      </c>
      <c r="AY639" s="66">
        <f>_xll.qlIndexFixing($Z$5,AV639,,Trigger)</f>
        <v>9.9626520265424425E-3</v>
      </c>
      <c r="AZ639" s="66">
        <f>_xll.qlIndexFixing($BB$1,AW639,,Trigger)</f>
        <v>9.9330530394020448E-3</v>
      </c>
      <c r="BA639" s="195">
        <f t="shared" si="32"/>
        <v>0.2959898714039767</v>
      </c>
    </row>
    <row r="640" spans="47:53" ht="11.25" customHeight="1" x14ac:dyDescent="0.25">
      <c r="AU640" s="30" t="s">
        <v>38</v>
      </c>
      <c r="AV640" s="29">
        <f>_xll.qlInterestRateIndexFixingDate(IborIndex&amp;Tenor,AW640,Trigger)</f>
        <v>43873</v>
      </c>
      <c r="AW640" s="29">
        <f>_xll.qlCalendarAdvance(Calendar,AW639,AU640,"f",,Trigger)</f>
        <v>43875</v>
      </c>
      <c r="AX640" s="29">
        <f>_xll.qlInterestRateIndexMaturity(IborIndex&amp;Tenor,AW640,Trigger)</f>
        <v>44057</v>
      </c>
      <c r="AY640" s="66">
        <f>_xll.qlIndexFixing($Z$5,AV640,,Trigger)</f>
        <v>1.0016987511154308E-2</v>
      </c>
      <c r="AZ640" s="66">
        <f>_xll.qlIndexFixing($BB$1,AW640,,Trigger)</f>
        <v>9.9890359742152227E-3</v>
      </c>
      <c r="BA640" s="195">
        <f t="shared" si="32"/>
        <v>0.27951536939085225</v>
      </c>
    </row>
    <row r="641" spans="47:53" ht="11.25" customHeight="1" x14ac:dyDescent="0.25">
      <c r="AU641" s="30" t="s">
        <v>38</v>
      </c>
      <c r="AV641" s="29">
        <f>_xll.qlInterestRateIndexFixingDate(IborIndex&amp;Tenor,AW641,Trigger)</f>
        <v>43880</v>
      </c>
      <c r="AW641" s="29">
        <f>_xll.qlCalendarAdvance(Calendar,AW640,AU641,"f",,Trigger)</f>
        <v>43882</v>
      </c>
      <c r="AX641" s="29">
        <f>_xll.qlInterestRateIndexMaturity(IborIndex&amp;Tenor,AW641,Trigger)</f>
        <v>44064</v>
      </c>
      <c r="AY641" s="66">
        <f>_xll.qlIndexFixing($Z$5,AV641,,Trigger)</f>
        <v>1.0070797215528803E-2</v>
      </c>
      <c r="AZ641" s="66">
        <f>_xll.qlIndexFixing($BB$1,AW641,,Trigger)</f>
        <v>1.0044920319426423E-2</v>
      </c>
      <c r="BA641" s="195">
        <f t="shared" si="32"/>
        <v>0.25876896102379132</v>
      </c>
    </row>
    <row r="642" spans="47:53" ht="11.25" customHeight="1" x14ac:dyDescent="0.25">
      <c r="AU642" s="30" t="s">
        <v>38</v>
      </c>
      <c r="AV642" s="29">
        <f>_xll.qlInterestRateIndexFixingDate(IborIndex&amp;Tenor,AW642,Trigger)</f>
        <v>43887</v>
      </c>
      <c r="AW642" s="29">
        <f>_xll.qlCalendarAdvance(Calendar,AW641,AU642,"f",,Trigger)</f>
        <v>43889</v>
      </c>
      <c r="AX642" s="29">
        <f>_xll.qlInterestRateIndexMaturity(IborIndex&amp;Tenor,AW642,Trigger)</f>
        <v>44074</v>
      </c>
      <c r="AY642" s="66">
        <f>_xll.qlIndexFixing($Z$5,AV642,,Trigger)</f>
        <v>1.0135331792192765E-2</v>
      </c>
      <c r="AZ642" s="66">
        <f>_xll.qlIndexFixing($BB$1,AW642,,Trigger)</f>
        <v>1.01088884405094E-2</v>
      </c>
      <c r="BA642" s="195">
        <f t="shared" si="32"/>
        <v>0.26443351683365712</v>
      </c>
    </row>
    <row r="643" spans="47:53" ht="11.25" customHeight="1" x14ac:dyDescent="0.25">
      <c r="AU643" s="30" t="s">
        <v>38</v>
      </c>
      <c r="AV643" s="29">
        <f>_xll.qlInterestRateIndexFixingDate(IborIndex&amp;Tenor,AW643,Trigger)</f>
        <v>43894</v>
      </c>
      <c r="AW643" s="29">
        <f>_xll.qlCalendarAdvance(Calendar,AW642,AU643,"f",,Trigger)</f>
        <v>43896</v>
      </c>
      <c r="AX643" s="29">
        <f>_xll.qlInterestRateIndexMaturity(IborIndex&amp;Tenor,AW643,Trigger)</f>
        <v>44081</v>
      </c>
      <c r="AY643" s="66">
        <f>_xll.qlIndexFixing($Z$5,AV643,,Trigger)</f>
        <v>1.0188144790569056E-2</v>
      </c>
      <c r="AZ643" s="66">
        <f>_xll.qlIndexFixing($BB$1,AW643,,Trigger)</f>
        <v>1.0164565870415497E-2</v>
      </c>
      <c r="BA643" s="195">
        <f t="shared" ref="BA643:BA706" si="33">(AY643-AZ643)*10000</f>
        <v>0.23578920153559044</v>
      </c>
    </row>
    <row r="644" spans="47:53" ht="11.25" customHeight="1" x14ac:dyDescent="0.25">
      <c r="AU644" s="30" t="s">
        <v>38</v>
      </c>
      <c r="AV644" s="29">
        <f>_xll.qlInterestRateIndexFixingDate(IborIndex&amp;Tenor,AW644,Trigger)</f>
        <v>43901</v>
      </c>
      <c r="AW644" s="29">
        <f>_xll.qlCalendarAdvance(Calendar,AW643,AU644,"f",,Trigger)</f>
        <v>43903</v>
      </c>
      <c r="AX644" s="29">
        <f>_xll.qlInterestRateIndexMaturity(IborIndex&amp;Tenor,AW644,Trigger)</f>
        <v>44088</v>
      </c>
      <c r="AY644" s="66">
        <f>_xll.qlIndexFixing($Z$5,AV644,,Trigger)</f>
        <v>1.0240965905834563E-2</v>
      </c>
      <c r="AZ644" s="66">
        <f>_xll.qlIndexFixing($BB$1,AW644,,Trigger)</f>
        <v>1.0220149286873263E-2</v>
      </c>
      <c r="BA644" s="195">
        <f t="shared" si="33"/>
        <v>0.20816618961300506</v>
      </c>
    </row>
    <row r="645" spans="47:53" ht="11.25" customHeight="1" x14ac:dyDescent="0.25">
      <c r="AU645" s="30" t="s">
        <v>38</v>
      </c>
      <c r="AV645" s="29">
        <f>_xll.qlInterestRateIndexFixingDate(IborIndex&amp;Tenor,AW645,Trigger)</f>
        <v>43908</v>
      </c>
      <c r="AW645" s="29">
        <f>_xll.qlCalendarAdvance(Calendar,AW644,AU645,"f",,Trigger)</f>
        <v>43910</v>
      </c>
      <c r="AX645" s="29">
        <f>_xll.qlInterestRateIndexMaturity(IborIndex&amp;Tenor,AW645,Trigger)</f>
        <v>44095</v>
      </c>
      <c r="AY645" s="66">
        <f>_xll.qlIndexFixing($Z$5,AV645,,Trigger)</f>
        <v>1.0293812432306182E-2</v>
      </c>
      <c r="AZ645" s="66">
        <f>_xll.qlIndexFixing($BB$1,AW645,,Trigger)</f>
        <v>1.0275642252618455E-2</v>
      </c>
      <c r="BA645" s="195">
        <f t="shared" si="33"/>
        <v>0.18170179687726148</v>
      </c>
    </row>
    <row r="646" spans="47:53" ht="11.25" customHeight="1" x14ac:dyDescent="0.25">
      <c r="AU646" s="30" t="s">
        <v>38</v>
      </c>
      <c r="AV646" s="29">
        <f>_xll.qlInterestRateIndexFixingDate(IborIndex&amp;Tenor,AW646,Trigger)</f>
        <v>43915</v>
      </c>
      <c r="AW646" s="29">
        <f>_xll.qlCalendarAdvance(Calendar,AW645,AU646,"f",,Trigger)</f>
        <v>43917</v>
      </c>
      <c r="AX646" s="29">
        <f>_xll.qlInterestRateIndexMaturity(IborIndex&amp;Tenor,AW646,Trigger)</f>
        <v>44102</v>
      </c>
      <c r="AY646" s="66">
        <f>_xll.qlIndexFixing($Z$5,AV646,,Trigger)</f>
        <v>1.0346696266154014E-2</v>
      </c>
      <c r="AZ646" s="66">
        <f>_xll.qlIndexFixing($BB$1,AW646,,Trigger)</f>
        <v>1.0326974966356348E-2</v>
      </c>
      <c r="BA646" s="195">
        <f t="shared" si="33"/>
        <v>0.19721299797666181</v>
      </c>
    </row>
    <row r="647" spans="47:53" ht="11.25" customHeight="1" x14ac:dyDescent="0.25">
      <c r="AU647" s="30" t="s">
        <v>38</v>
      </c>
      <c r="AV647" s="29">
        <f>_xll.qlInterestRateIndexFixingDate(IborIndex&amp;Tenor,AW647,Trigger)</f>
        <v>43922</v>
      </c>
      <c r="AW647" s="29">
        <f>_xll.qlCalendarAdvance(Calendar,AW646,AU647,"f",,Trigger)</f>
        <v>43924</v>
      </c>
      <c r="AX647" s="29">
        <f>_xll.qlInterestRateIndexMaturity(IborIndex&amp;Tenor,AW647,Trigger)</f>
        <v>44109</v>
      </c>
      <c r="AY647" s="66">
        <f>_xll.qlIndexFixing($Z$5,AV647,,Trigger)</f>
        <v>1.0399629523737439E-2</v>
      </c>
      <c r="AZ647" s="66">
        <f>_xll.qlIndexFixing($BB$1,AW647,,Trigger)</f>
        <v>1.0382300985472357E-2</v>
      </c>
      <c r="BA647" s="195">
        <f t="shared" si="33"/>
        <v>0.17328538265082294</v>
      </c>
    </row>
    <row r="648" spans="47:53" ht="11.25" customHeight="1" x14ac:dyDescent="0.25">
      <c r="AU648" s="30" t="s">
        <v>38</v>
      </c>
      <c r="AV648" s="29">
        <f>_xll.qlInterestRateIndexFixingDate(IborIndex&amp;Tenor,AW648,Trigger)</f>
        <v>43929</v>
      </c>
      <c r="AW648" s="29">
        <f>_xll.qlCalendarAdvance(Calendar,AW647,AU648,"f",,Trigger)</f>
        <v>43935</v>
      </c>
      <c r="AX648" s="29">
        <f>_xll.qlInterestRateIndexMaturity(IborIndex&amp;Tenor,AW648,Trigger)</f>
        <v>44118</v>
      </c>
      <c r="AY648" s="66">
        <f>_xll.qlIndexFixing($Z$5,AV648,,Trigger)</f>
        <v>1.047500925088311E-2</v>
      </c>
      <c r="AZ648" s="66">
        <f>_xll.qlIndexFixing($BB$1,AW648,,Trigger)</f>
        <v>1.0453317131207956E-2</v>
      </c>
      <c r="BA648" s="195">
        <f t="shared" si="33"/>
        <v>0.21692119675153707</v>
      </c>
    </row>
    <row r="649" spans="47:53" ht="11.25" customHeight="1" x14ac:dyDescent="0.25">
      <c r="AU649" s="30" t="s">
        <v>38</v>
      </c>
      <c r="AV649" s="29">
        <f>_xll.qlInterestRateIndexFixingDate(IborIndex&amp;Tenor,AW649,Trigger)</f>
        <v>43938</v>
      </c>
      <c r="AW649" s="29">
        <f>_xll.qlCalendarAdvance(Calendar,AW648,AU649,"f",,Trigger)</f>
        <v>43942</v>
      </c>
      <c r="AX649" s="29">
        <f>_xll.qlInterestRateIndexMaturity(IborIndex&amp;Tenor,AW649,Trigger)</f>
        <v>44125</v>
      </c>
      <c r="AY649" s="66">
        <f>_xll.qlIndexFixing($Z$5,AV649,,Trigger)</f>
        <v>1.0528062883457453E-2</v>
      </c>
      <c r="AZ649" s="66">
        <f>_xll.qlIndexFixing($BB$1,AW649,,Trigger)</f>
        <v>1.0508465158036827E-2</v>
      </c>
      <c r="BA649" s="195">
        <f t="shared" si="33"/>
        <v>0.19597725420626017</v>
      </c>
    </row>
    <row r="650" spans="47:53" ht="11.25" customHeight="1" x14ac:dyDescent="0.25">
      <c r="AU650" s="30" t="s">
        <v>38</v>
      </c>
      <c r="AV650" s="29">
        <f>_xll.qlInterestRateIndexFixingDate(IborIndex&amp;Tenor,AW650,Trigger)</f>
        <v>43945</v>
      </c>
      <c r="AW650" s="29">
        <f>_xll.qlCalendarAdvance(Calendar,AW649,AU650,"f",,Trigger)</f>
        <v>43949</v>
      </c>
      <c r="AX650" s="29">
        <f>_xll.qlInterestRateIndexMaturity(IborIndex&amp;Tenor,AW650,Trigger)</f>
        <v>44132</v>
      </c>
      <c r="AY650" s="66">
        <f>_xll.qlIndexFixing($Z$5,AV650,,Trigger)</f>
        <v>1.0581213658495922E-2</v>
      </c>
      <c r="AZ650" s="66">
        <f>_xll.qlIndexFixing($BB$1,AW650,,Trigger)</f>
        <v>1.0563541201479889E-2</v>
      </c>
      <c r="BA650" s="195">
        <f t="shared" si="33"/>
        <v>0.17672457016032483</v>
      </c>
    </row>
    <row r="651" spans="47:53" ht="11.25" customHeight="1" x14ac:dyDescent="0.25">
      <c r="AU651" s="30" t="s">
        <v>38</v>
      </c>
      <c r="AV651" s="29">
        <f>_xll.qlInterestRateIndexFixingDate(IborIndex&amp;Tenor,AW651,Trigger)</f>
        <v>43951</v>
      </c>
      <c r="AW651" s="29">
        <f>_xll.qlCalendarAdvance(Calendar,AW650,AU651,"f",,Trigger)</f>
        <v>43956</v>
      </c>
      <c r="AX651" s="29">
        <f>_xll.qlInterestRateIndexMaturity(IborIndex&amp;Tenor,AW651,Trigger)</f>
        <v>44140</v>
      </c>
      <c r="AY651" s="66">
        <f>_xll.qlIndexFixing($Z$5,AV651,,Trigger)</f>
        <v>1.0638530463354608E-2</v>
      </c>
      <c r="AZ651" s="66">
        <f>_xll.qlIndexFixing($BB$1,AW651,,Trigger)</f>
        <v>1.0630730666365837E-2</v>
      </c>
      <c r="BA651" s="195">
        <f t="shared" si="33"/>
        <v>7.7997969887711599E-2</v>
      </c>
    </row>
    <row r="652" spans="47:53" ht="11.25" customHeight="1" x14ac:dyDescent="0.25">
      <c r="AU652" s="30" t="s">
        <v>38</v>
      </c>
      <c r="AV652" s="29">
        <f>_xll.qlInterestRateIndexFixingDate(IborIndex&amp;Tenor,AW652,Trigger)</f>
        <v>43959</v>
      </c>
      <c r="AW652" s="29">
        <f>_xll.qlCalendarAdvance(Calendar,AW651,AU652,"f",,Trigger)</f>
        <v>43963</v>
      </c>
      <c r="AX652" s="29">
        <f>_xll.qlInterestRateIndexMaturity(IborIndex&amp;Tenor,AW652,Trigger)</f>
        <v>44147</v>
      </c>
      <c r="AY652" s="66">
        <f>_xll.qlIndexFixing($Z$5,AV652,,Trigger)</f>
        <v>1.0691943561714093E-2</v>
      </c>
      <c r="AZ652" s="66">
        <f>_xll.qlIndexFixing($BB$1,AW652,,Trigger)</f>
        <v>1.0685669718001584E-2</v>
      </c>
      <c r="BA652" s="195">
        <f t="shared" si="33"/>
        <v>6.273843712508928E-2</v>
      </c>
    </row>
    <row r="653" spans="47:53" ht="11.25" customHeight="1" x14ac:dyDescent="0.25">
      <c r="AU653" s="30" t="s">
        <v>38</v>
      </c>
      <c r="AV653" s="29">
        <f>_xll.qlInterestRateIndexFixingDate(IborIndex&amp;Tenor,AW653,Trigger)</f>
        <v>43966</v>
      </c>
      <c r="AW653" s="29">
        <f>_xll.qlCalendarAdvance(Calendar,AW652,AU653,"f",,Trigger)</f>
        <v>43970</v>
      </c>
      <c r="AX653" s="29">
        <f>_xll.qlInterestRateIndexMaturity(IborIndex&amp;Tenor,AW653,Trigger)</f>
        <v>44154</v>
      </c>
      <c r="AY653" s="66">
        <f>_xll.qlIndexFixing($Z$5,AV653,,Trigger)</f>
        <v>1.0745492776688079E-2</v>
      </c>
      <c r="AZ653" s="66">
        <f>_xll.qlIndexFixing($BB$1,AW653,,Trigger)</f>
        <v>1.0740548470600599E-2</v>
      </c>
      <c r="BA653" s="195">
        <f t="shared" si="33"/>
        <v>4.9443060874797967E-2</v>
      </c>
    </row>
    <row r="654" spans="47:53" ht="11.25" customHeight="1" x14ac:dyDescent="0.25">
      <c r="AU654" s="30" t="s">
        <v>38</v>
      </c>
      <c r="AV654" s="29">
        <f>_xll.qlInterestRateIndexFixingDate(IborIndex&amp;Tenor,AW654,Trigger)</f>
        <v>43973</v>
      </c>
      <c r="AW654" s="29">
        <f>_xll.qlCalendarAdvance(Calendar,AW653,AU654,"f",,Trigger)</f>
        <v>43977</v>
      </c>
      <c r="AX654" s="29">
        <f>_xll.qlInterestRateIndexMaturity(IborIndex&amp;Tenor,AW654,Trigger)</f>
        <v>44161</v>
      </c>
      <c r="AY654" s="66">
        <f>_xll.qlIndexFixing($Z$5,AV654,,Trigger)</f>
        <v>1.0799191986194945E-2</v>
      </c>
      <c r="AZ654" s="66">
        <f>_xll.qlIndexFixing($BB$1,AW654,,Trigger)</f>
        <v>1.0795370452518984E-2</v>
      </c>
      <c r="BA654" s="195">
        <f t="shared" si="33"/>
        <v>3.8215336759604007E-2</v>
      </c>
    </row>
    <row r="655" spans="47:53" ht="11.25" customHeight="1" x14ac:dyDescent="0.25">
      <c r="AU655" s="30" t="s">
        <v>38</v>
      </c>
      <c r="AV655" s="29">
        <f>_xll.qlInterestRateIndexFixingDate(IborIndex&amp;Tenor,AW655,Trigger)</f>
        <v>43980</v>
      </c>
      <c r="AW655" s="29">
        <f>_xll.qlCalendarAdvance(Calendar,AW654,AU655,"f",,Trigger)</f>
        <v>43984</v>
      </c>
      <c r="AX655" s="29">
        <f>_xll.qlInterestRateIndexMaturity(IborIndex&amp;Tenor,AW655,Trigger)</f>
        <v>44167</v>
      </c>
      <c r="AY655" s="66">
        <f>_xll.qlIndexFixing($Z$5,AV655,,Trigger)</f>
        <v>1.0848898101881011E-2</v>
      </c>
      <c r="AZ655" s="66">
        <f>_xll.qlIndexFixing($BB$1,AW655,,Trigger)</f>
        <v>1.0837967147628221E-2</v>
      </c>
      <c r="BA655" s="195">
        <f t="shared" si="33"/>
        <v>0.10930954252790642</v>
      </c>
    </row>
    <row r="656" spans="47:53" ht="11.25" customHeight="1" x14ac:dyDescent="0.25">
      <c r="AU656" s="30" t="s">
        <v>38</v>
      </c>
      <c r="AV656" s="29">
        <f>_xll.qlInterestRateIndexFixingDate(IborIndex&amp;Tenor,AW656,Trigger)</f>
        <v>43987</v>
      </c>
      <c r="AW656" s="29">
        <f>_xll.qlCalendarAdvance(Calendar,AW655,AU656,"f",,Trigger)</f>
        <v>43991</v>
      </c>
      <c r="AX656" s="29">
        <f>_xll.qlInterestRateIndexMaturity(IborIndex&amp;Tenor,AW656,Trigger)</f>
        <v>44174</v>
      </c>
      <c r="AY656" s="66">
        <f>_xll.qlIndexFixing($Z$5,AV656,,Trigger)</f>
        <v>1.0902918910001126E-2</v>
      </c>
      <c r="AZ656" s="66">
        <f>_xll.qlIndexFixing($BB$1,AW656,,Trigger)</f>
        <v>1.0892686584260318E-2</v>
      </c>
      <c r="BA656" s="195">
        <f t="shared" si="33"/>
        <v>0.10232325740808235</v>
      </c>
    </row>
    <row r="657" spans="47:53" ht="11.25" customHeight="1" x14ac:dyDescent="0.25">
      <c r="AU657" s="30" t="s">
        <v>38</v>
      </c>
      <c r="AV657" s="29">
        <f>_xll.qlInterestRateIndexFixingDate(IborIndex&amp;Tenor,AW657,Trigger)</f>
        <v>43994</v>
      </c>
      <c r="AW657" s="29">
        <f>_xll.qlCalendarAdvance(Calendar,AW656,AU657,"f",,Trigger)</f>
        <v>43998</v>
      </c>
      <c r="AX657" s="29">
        <f>_xll.qlInterestRateIndexMaturity(IborIndex&amp;Tenor,AW657,Trigger)</f>
        <v>44181</v>
      </c>
      <c r="AY657" s="66">
        <f>_xll.qlIndexFixing($Z$5,AV657,,Trigger)</f>
        <v>1.0957134666727132E-2</v>
      </c>
      <c r="AZ657" s="66">
        <f>_xll.qlIndexFixing($BB$1,AW657,,Trigger)</f>
        <v>1.0947359139112642E-2</v>
      </c>
      <c r="BA657" s="195">
        <f t="shared" si="33"/>
        <v>9.7755276144903536E-2</v>
      </c>
    </row>
    <row r="658" spans="47:53" ht="11.25" customHeight="1" x14ac:dyDescent="0.25">
      <c r="AU658" s="30" t="s">
        <v>38</v>
      </c>
      <c r="AV658" s="29">
        <f>_xll.qlInterestRateIndexFixingDate(IborIndex&amp;Tenor,AW658,Trigger)</f>
        <v>44001</v>
      </c>
      <c r="AW658" s="29">
        <f>_xll.qlCalendarAdvance(Calendar,AW657,AU658,"f",,Trigger)</f>
        <v>44005</v>
      </c>
      <c r="AX658" s="29">
        <f>_xll.qlInterestRateIndexMaturity(IborIndex&amp;Tenor,AW658,Trigger)</f>
        <v>44188</v>
      </c>
      <c r="AY658" s="66">
        <f>_xll.qlIndexFixing($Z$5,AV658,,Trigger)</f>
        <v>1.1011560236061082E-2</v>
      </c>
      <c r="AZ658" s="66">
        <f>_xll.qlIndexFixing($BB$1,AW658,,Trigger)</f>
        <v>1.1014161254586902E-2</v>
      </c>
      <c r="BA658" s="195">
        <f t="shared" si="33"/>
        <v>-2.6010185258194124E-2</v>
      </c>
    </row>
    <row r="659" spans="47:53" ht="11.25" customHeight="1" x14ac:dyDescent="0.25">
      <c r="AU659" s="30" t="s">
        <v>38</v>
      </c>
      <c r="AV659" s="29">
        <f>_xll.qlInterestRateIndexFixingDate(IborIndex&amp;Tenor,AW659,Trigger)</f>
        <v>44008</v>
      </c>
      <c r="AW659" s="29">
        <f>_xll.qlCalendarAdvance(Calendar,AW658,AU659,"f",,Trigger)</f>
        <v>44012</v>
      </c>
      <c r="AX659" s="29">
        <f>_xll.qlInterestRateIndexMaturity(IborIndex&amp;Tenor,AW659,Trigger)</f>
        <v>44196</v>
      </c>
      <c r="AY659" s="66">
        <f>_xll.qlIndexFixing($Z$5,AV659,,Trigger)</f>
        <v>1.1070439198990105E-2</v>
      </c>
      <c r="AZ659" s="66">
        <f>_xll.qlIndexFixing($BB$1,AW659,,Trigger)</f>
        <v>1.1068752322514133E-2</v>
      </c>
      <c r="BA659" s="195">
        <f t="shared" si="33"/>
        <v>1.6868764759724042E-2</v>
      </c>
    </row>
    <row r="660" spans="47:53" ht="11.25" customHeight="1" x14ac:dyDescent="0.25">
      <c r="AU660" s="30" t="s">
        <v>38</v>
      </c>
      <c r="AV660" s="29">
        <f>_xll.qlInterestRateIndexFixingDate(IborIndex&amp;Tenor,AW660,Trigger)</f>
        <v>44015</v>
      </c>
      <c r="AW660" s="29">
        <f>_xll.qlCalendarAdvance(Calendar,AW659,AU660,"f",,Trigger)</f>
        <v>44019</v>
      </c>
      <c r="AX660" s="29">
        <f>_xll.qlInterestRateIndexMaturity(IborIndex&amp;Tenor,AW660,Trigger)</f>
        <v>44203</v>
      </c>
      <c r="AY660" s="66">
        <f>_xll.qlIndexFixing($Z$5,AV660,,Trigger)</f>
        <v>1.1125342229169249E-2</v>
      </c>
      <c r="AZ660" s="66">
        <f>_xll.qlIndexFixing($BB$1,AW660,,Trigger)</f>
        <v>1.1123307798330172E-2</v>
      </c>
      <c r="BA660" s="195">
        <f t="shared" si="33"/>
        <v>2.0344308390776722E-2</v>
      </c>
    </row>
    <row r="661" spans="47:53" ht="11.25" customHeight="1" x14ac:dyDescent="0.25">
      <c r="AU661" s="30" t="s">
        <v>38</v>
      </c>
      <c r="AV661" s="29">
        <f>_xll.qlInterestRateIndexFixingDate(IborIndex&amp;Tenor,AW661,Trigger)</f>
        <v>44022</v>
      </c>
      <c r="AW661" s="29">
        <f>_xll.qlCalendarAdvance(Calendar,AW660,AU661,"f",,Trigger)</f>
        <v>44026</v>
      </c>
      <c r="AX661" s="29">
        <f>_xll.qlInterestRateIndexMaturity(IborIndex&amp;Tenor,AW661,Trigger)</f>
        <v>44210</v>
      </c>
      <c r="AY661" s="66">
        <f>_xll.qlIndexFixing($Z$5,AV661,,Trigger)</f>
        <v>1.1180498608830657E-2</v>
      </c>
      <c r="AZ661" s="66">
        <f>_xll.qlIndexFixing($BB$1,AW661,,Trigger)</f>
        <v>1.1177831213194466E-2</v>
      </c>
      <c r="BA661" s="195">
        <f t="shared" si="33"/>
        <v>2.6673956361900758E-2</v>
      </c>
    </row>
    <row r="662" spans="47:53" ht="11.25" customHeight="1" x14ac:dyDescent="0.25">
      <c r="AU662" s="30" t="s">
        <v>38</v>
      </c>
      <c r="AV662" s="29">
        <f>_xll.qlInterestRateIndexFixingDate(IborIndex&amp;Tenor,AW662,Trigger)</f>
        <v>44029</v>
      </c>
      <c r="AW662" s="29">
        <f>_xll.qlCalendarAdvance(Calendar,AW661,AU662,"f",,Trigger)</f>
        <v>44033</v>
      </c>
      <c r="AX662" s="29">
        <f>_xll.qlInterestRateIndexMaturity(IborIndex&amp;Tenor,AW662,Trigger)</f>
        <v>44217</v>
      </c>
      <c r="AY662" s="66">
        <f>_xll.qlIndexFixing($Z$5,AV662,,Trigger)</f>
        <v>1.1235923990587879E-2</v>
      </c>
      <c r="AZ662" s="66">
        <f>_xll.qlIndexFixing($BB$1,AW662,,Trigger)</f>
        <v>1.1232326098664001E-2</v>
      </c>
      <c r="BA662" s="195">
        <f t="shared" si="33"/>
        <v>3.5978919238777857E-2</v>
      </c>
    </row>
    <row r="663" spans="47:53" ht="11.25" customHeight="1" x14ac:dyDescent="0.25">
      <c r="AU663" s="30" t="s">
        <v>38</v>
      </c>
      <c r="AV663" s="29">
        <f>_xll.qlInterestRateIndexFixingDate(IborIndex&amp;Tenor,AW663,Trigger)</f>
        <v>44036</v>
      </c>
      <c r="AW663" s="29">
        <f>_xll.qlCalendarAdvance(Calendar,AW662,AU663,"f",,Trigger)</f>
        <v>44040</v>
      </c>
      <c r="AX663" s="29">
        <f>_xll.qlInterestRateIndexMaturity(IborIndex&amp;Tenor,AW663,Trigger)</f>
        <v>44224</v>
      </c>
      <c r="AY663" s="66">
        <f>_xll.qlIndexFixing($Z$5,AV663,,Trigger)</f>
        <v>1.1291634249106846E-2</v>
      </c>
      <c r="AZ663" s="66">
        <f>_xll.qlIndexFixing($BB$1,AW663,,Trigger)</f>
        <v>1.1274610881800689E-2</v>
      </c>
      <c r="BA663" s="195">
        <f t="shared" si="33"/>
        <v>0.17023367306157403</v>
      </c>
    </row>
    <row r="664" spans="47:53" ht="11.25" customHeight="1" x14ac:dyDescent="0.25">
      <c r="AU664" s="30" t="s">
        <v>38</v>
      </c>
      <c r="AV664" s="29">
        <f>_xll.qlInterestRateIndexFixingDate(IborIndex&amp;Tenor,AW664,Trigger)</f>
        <v>44043</v>
      </c>
      <c r="AW664" s="29">
        <f>_xll.qlCalendarAdvance(Calendar,AW663,AU664,"f",,Trigger)</f>
        <v>44047</v>
      </c>
      <c r="AX664" s="29">
        <f>_xll.qlInterestRateIndexMaturity(IborIndex&amp;Tenor,AW664,Trigger)</f>
        <v>44231</v>
      </c>
      <c r="AY664" s="66">
        <f>_xll.qlIndexFixing($Z$5,AV664,,Trigger)</f>
        <v>1.1347645481161473E-2</v>
      </c>
      <c r="AZ664" s="66">
        <f>_xll.qlIndexFixing($BB$1,AW664,,Trigger)</f>
        <v>1.1341244409635664E-2</v>
      </c>
      <c r="BA664" s="195">
        <f t="shared" si="33"/>
        <v>6.4010715258092099E-2</v>
      </c>
    </row>
    <row r="665" spans="47:53" ht="11.25" customHeight="1" x14ac:dyDescent="0.25">
      <c r="AU665" s="30" t="s">
        <v>38</v>
      </c>
      <c r="AV665" s="29">
        <f>_xll.qlInterestRateIndexFixingDate(IborIndex&amp;Tenor,AW665,Trigger)</f>
        <v>44050</v>
      </c>
      <c r="AW665" s="29">
        <f>_xll.qlCalendarAdvance(Calendar,AW664,AU665,"f",,Trigger)</f>
        <v>44054</v>
      </c>
      <c r="AX665" s="29">
        <f>_xll.qlInterestRateIndexMaturity(IborIndex&amp;Tenor,AW665,Trigger)</f>
        <v>44238</v>
      </c>
      <c r="AY665" s="66">
        <f>_xll.qlIndexFixing($Z$5,AV665,,Trigger)</f>
        <v>1.1403974005684488E-2</v>
      </c>
      <c r="AZ665" s="66">
        <f>_xll.qlIndexFixing($BB$1,AW665,,Trigger)</f>
        <v>1.1395674900236406E-2</v>
      </c>
      <c r="BA665" s="195">
        <f t="shared" si="33"/>
        <v>8.2991054480823639E-2</v>
      </c>
    </row>
    <row r="666" spans="47:53" ht="11.25" customHeight="1" x14ac:dyDescent="0.25">
      <c r="AU666" s="30" t="s">
        <v>38</v>
      </c>
      <c r="AV666" s="29">
        <f>_xll.qlInterestRateIndexFixingDate(IborIndex&amp;Tenor,AW666,Trigger)</f>
        <v>44057</v>
      </c>
      <c r="AW666" s="29">
        <f>_xll.qlCalendarAdvance(Calendar,AW665,AU666,"f",,Trigger)</f>
        <v>44061</v>
      </c>
      <c r="AX666" s="29">
        <f>_xll.qlInterestRateIndexMaturity(IborIndex&amp;Tenor,AW666,Trigger)</f>
        <v>44245</v>
      </c>
      <c r="AY666" s="66">
        <f>_xll.qlIndexFixing($Z$5,AV666,,Trigger)</f>
        <v>1.1460636363828682E-2</v>
      </c>
      <c r="AZ666" s="66">
        <f>_xll.qlIndexFixing($BB$1,AW666,,Trigger)</f>
        <v>1.1450090991639615E-2</v>
      </c>
      <c r="BA666" s="195">
        <f t="shared" si="33"/>
        <v>0.10545372189066718</v>
      </c>
    </row>
    <row r="667" spans="47:53" ht="11.25" customHeight="1" x14ac:dyDescent="0.25">
      <c r="AU667" s="30" t="s">
        <v>38</v>
      </c>
      <c r="AV667" s="29">
        <f>_xll.qlInterestRateIndexFixingDate(IborIndex&amp;Tenor,AW667,Trigger)</f>
        <v>44064</v>
      </c>
      <c r="AW667" s="29">
        <f>_xll.qlCalendarAdvance(Calendar,AW666,AU667,"f",,Trigger)</f>
        <v>44068</v>
      </c>
      <c r="AX667" s="29">
        <f>_xll.qlInterestRateIndexMaturity(IborIndex&amp;Tenor,AW667,Trigger)</f>
        <v>44252</v>
      </c>
      <c r="AY667" s="66">
        <f>_xll.qlIndexFixing($Z$5,AV667,,Trigger)</f>
        <v>1.1517649319023399E-2</v>
      </c>
      <c r="AZ667" s="66">
        <f>_xll.qlIndexFixing($BB$1,AW667,,Trigger)</f>
        <v>1.1492295648896235E-2</v>
      </c>
      <c r="BA667" s="195">
        <f t="shared" si="33"/>
        <v>0.25353670127164357</v>
      </c>
    </row>
    <row r="668" spans="47:53" ht="11.25" customHeight="1" x14ac:dyDescent="0.25">
      <c r="AU668" s="30" t="s">
        <v>38</v>
      </c>
      <c r="AV668" s="29">
        <f>_xll.qlInterestRateIndexFixingDate(IborIndex&amp;Tenor,AW668,Trigger)</f>
        <v>44071</v>
      </c>
      <c r="AW668" s="29">
        <f>_xll.qlCalendarAdvance(Calendar,AW667,AU668,"f",,Trigger)</f>
        <v>44075</v>
      </c>
      <c r="AX668" s="29">
        <f>_xll.qlInterestRateIndexMaturity(IborIndex&amp;Tenor,AW668,Trigger)</f>
        <v>44256</v>
      </c>
      <c r="AY668" s="66">
        <f>_xll.qlIndexFixing($Z$5,AV668,,Trigger)</f>
        <v>1.1562292892708001E-2</v>
      </c>
      <c r="AZ668" s="66">
        <f>_xll.qlIndexFixing($BB$1,AW668,,Trigger)</f>
        <v>1.1538553946856732E-2</v>
      </c>
      <c r="BA668" s="195">
        <f t="shared" si="33"/>
        <v>0.23738945851269413</v>
      </c>
    </row>
    <row r="669" spans="47:53" ht="11.25" customHeight="1" x14ac:dyDescent="0.25">
      <c r="AU669" s="30" t="s">
        <v>38</v>
      </c>
      <c r="AV669" s="29">
        <f>_xll.qlInterestRateIndexFixingDate(IborIndex&amp;Tenor,AW669,Trigger)</f>
        <v>44078</v>
      </c>
      <c r="AW669" s="29">
        <f>_xll.qlCalendarAdvance(Calendar,AW668,AU669,"f",,Trigger)</f>
        <v>44082</v>
      </c>
      <c r="AX669" s="29">
        <f>_xll.qlInterestRateIndexMaturity(IborIndex&amp;Tenor,AW669,Trigger)</f>
        <v>44263</v>
      </c>
      <c r="AY669" s="66">
        <f>_xll.qlIndexFixing($Z$5,AV669,,Trigger)</f>
        <v>1.1619811715323784E-2</v>
      </c>
      <c r="AZ669" s="66">
        <f>_xll.qlIndexFixing($BB$1,AW669,,Trigger)</f>
        <v>1.1592939810596318E-2</v>
      </c>
      <c r="BA669" s="195">
        <f t="shared" si="33"/>
        <v>0.26871904727466045</v>
      </c>
    </row>
    <row r="670" spans="47:53" ht="11.25" customHeight="1" x14ac:dyDescent="0.25">
      <c r="AU670" s="30" t="s">
        <v>38</v>
      </c>
      <c r="AV670" s="29">
        <f>_xll.qlInterestRateIndexFixingDate(IborIndex&amp;Tenor,AW670,Trigger)</f>
        <v>44085</v>
      </c>
      <c r="AW670" s="29">
        <f>_xll.qlCalendarAdvance(Calendar,AW669,AU670,"f",,Trigger)</f>
        <v>44089</v>
      </c>
      <c r="AX670" s="29">
        <f>_xll.qlInterestRateIndexMaturity(IborIndex&amp;Tenor,AW670,Trigger)</f>
        <v>44270</v>
      </c>
      <c r="AY670" s="66">
        <f>_xll.qlIndexFixing($Z$5,AV670,,Trigger)</f>
        <v>1.1677157603765623E-2</v>
      </c>
      <c r="AZ670" s="66">
        <f>_xll.qlIndexFixing($BB$1,AW670,,Trigger)</f>
        <v>1.1647320826538602E-2</v>
      </c>
      <c r="BA670" s="195">
        <f t="shared" si="33"/>
        <v>0.29836777227020689</v>
      </c>
    </row>
    <row r="671" spans="47:53" ht="11.25" customHeight="1" x14ac:dyDescent="0.25">
      <c r="AU671" s="30" t="s">
        <v>38</v>
      </c>
      <c r="AV671" s="29">
        <f>_xll.qlInterestRateIndexFixingDate(IborIndex&amp;Tenor,AW671,Trigger)</f>
        <v>44092</v>
      </c>
      <c r="AW671" s="29">
        <f>_xll.qlCalendarAdvance(Calendar,AW670,AU671,"f",,Trigger)</f>
        <v>44096</v>
      </c>
      <c r="AX671" s="29">
        <f>_xll.qlInterestRateIndexMaturity(IborIndex&amp;Tenor,AW671,Trigger)</f>
        <v>44277</v>
      </c>
      <c r="AY671" s="66">
        <f>_xll.qlIndexFixing($Z$5,AV671,,Trigger)</f>
        <v>1.1734327080769961E-2</v>
      </c>
      <c r="AZ671" s="66">
        <f>_xll.qlIndexFixing($BB$1,AW671,,Trigger)</f>
        <v>1.1701696994207944E-2</v>
      </c>
      <c r="BA671" s="195">
        <f t="shared" si="33"/>
        <v>0.32630086562016741</v>
      </c>
    </row>
    <row r="672" spans="47:53" ht="11.25" customHeight="1" x14ac:dyDescent="0.25">
      <c r="AU672" s="30" t="s">
        <v>38</v>
      </c>
      <c r="AV672" s="29">
        <f>_xll.qlInterestRateIndexFixingDate(IborIndex&amp;Tenor,AW672,Trigger)</f>
        <v>44099</v>
      </c>
      <c r="AW672" s="29">
        <f>_xll.qlCalendarAdvance(Calendar,AW671,AU672,"f",,Trigger)</f>
        <v>44103</v>
      </c>
      <c r="AX672" s="29">
        <f>_xll.qlInterestRateIndexMaturity(IborIndex&amp;Tenor,AW672,Trigger)</f>
        <v>44284</v>
      </c>
      <c r="AY672" s="66">
        <f>_xll.qlIndexFixing($Z$5,AV672,,Trigger)</f>
        <v>1.1791316668723019E-2</v>
      </c>
      <c r="AZ672" s="66">
        <f>_xll.qlIndexFixing($BB$1,AW672,,Trigger)</f>
        <v>1.1760141543324144E-2</v>
      </c>
      <c r="BA672" s="195">
        <f t="shared" si="33"/>
        <v>0.31175125398874914</v>
      </c>
    </row>
    <row r="673" spans="47:53" ht="11.25" customHeight="1" x14ac:dyDescent="0.25">
      <c r="AU673" s="30" t="s">
        <v>38</v>
      </c>
      <c r="AV673" s="29">
        <f>_xll.qlInterestRateIndexFixingDate(IborIndex&amp;Tenor,AW673,Trigger)</f>
        <v>44106</v>
      </c>
      <c r="AW673" s="29">
        <f>_xll.qlCalendarAdvance(Calendar,AW672,AU673,"f",,Trigger)</f>
        <v>44110</v>
      </c>
      <c r="AX673" s="29">
        <f>_xll.qlInterestRateIndexMaturity(IborIndex&amp;Tenor,AW673,Trigger)</f>
        <v>44292</v>
      </c>
      <c r="AY673" s="66">
        <f>_xll.qlIndexFixing($Z$5,AV673,,Trigger)</f>
        <v>1.1852309838154704E-2</v>
      </c>
      <c r="AZ673" s="66">
        <f>_xll.qlIndexFixing($BB$1,AW673,,Trigger)</f>
        <v>1.1814509441408794E-2</v>
      </c>
      <c r="BA673" s="195">
        <f t="shared" si="33"/>
        <v>0.37800396745909726</v>
      </c>
    </row>
    <row r="674" spans="47:53" ht="11.25" customHeight="1" x14ac:dyDescent="0.25">
      <c r="AU674" s="30" t="s">
        <v>38</v>
      </c>
      <c r="AV674" s="29">
        <f>_xll.qlInterestRateIndexFixingDate(IborIndex&amp;Tenor,AW674,Trigger)</f>
        <v>44113</v>
      </c>
      <c r="AW674" s="29">
        <f>_xll.qlCalendarAdvance(Calendar,AW673,AU674,"f",,Trigger)</f>
        <v>44117</v>
      </c>
      <c r="AX674" s="29">
        <f>_xll.qlInterestRateIndexMaturity(IborIndex&amp;Tenor,AW674,Trigger)</f>
        <v>44299</v>
      </c>
      <c r="AY674" s="66">
        <f>_xll.qlIndexFixing($Z$5,AV674,,Trigger)</f>
        <v>1.190891652661881E-2</v>
      </c>
      <c r="AZ674" s="66">
        <f>_xll.qlIndexFixing($BB$1,AW674,,Trigger)</f>
        <v>1.1868872497762032E-2</v>
      </c>
      <c r="BA674" s="195">
        <f t="shared" si="33"/>
        <v>0.40044028856777575</v>
      </c>
    </row>
    <row r="675" spans="47:53" ht="11.25" customHeight="1" x14ac:dyDescent="0.25">
      <c r="AU675" s="30" t="s">
        <v>38</v>
      </c>
      <c r="AV675" s="29">
        <f>_xll.qlInterestRateIndexFixingDate(IborIndex&amp;Tenor,AW675,Trigger)</f>
        <v>44120</v>
      </c>
      <c r="AW675" s="29">
        <f>_xll.qlCalendarAdvance(Calendar,AW674,AU675,"f",,Trigger)</f>
        <v>44124</v>
      </c>
      <c r="AX675" s="29">
        <f>_xll.qlInterestRateIndexMaturity(IborIndex&amp;Tenor,AW675,Trigger)</f>
        <v>44306</v>
      </c>
      <c r="AY675" s="66">
        <f>_xll.qlIndexFixing($Z$5,AV675,,Trigger)</f>
        <v>1.1965332645113881E-2</v>
      </c>
      <c r="AZ675" s="66">
        <f>_xll.qlIndexFixing($BB$1,AW675,,Trigger)</f>
        <v>1.1923230711905559E-2</v>
      </c>
      <c r="BA675" s="195">
        <f t="shared" si="33"/>
        <v>0.42101933208322367</v>
      </c>
    </row>
    <row r="676" spans="47:53" ht="11.25" customHeight="1" x14ac:dyDescent="0.25">
      <c r="AU676" s="30" t="s">
        <v>38</v>
      </c>
      <c r="AV676" s="29">
        <f>_xll.qlInterestRateIndexFixingDate(IborIndex&amp;Tenor,AW676,Trigger)</f>
        <v>44127</v>
      </c>
      <c r="AW676" s="29">
        <f>_xll.qlCalendarAdvance(Calendar,AW675,AU676,"f",,Trigger)</f>
        <v>44131</v>
      </c>
      <c r="AX676" s="29">
        <f>_xll.qlInterestRateIndexMaturity(IborIndex&amp;Tenor,AW676,Trigger)</f>
        <v>44313</v>
      </c>
      <c r="AY676" s="66">
        <f>_xll.qlIndexFixing($Z$5,AV676,,Trigger)</f>
        <v>1.2021554714430905E-2</v>
      </c>
      <c r="AZ676" s="66">
        <f>_xll.qlIndexFixing($BB$1,AW676,,Trigger)</f>
        <v>1.1977584083362396E-2</v>
      </c>
      <c r="BA676" s="195">
        <f t="shared" si="33"/>
        <v>0.43970631068509025</v>
      </c>
    </row>
    <row r="677" spans="47:53" ht="11.25" customHeight="1" x14ac:dyDescent="0.25">
      <c r="AU677" s="30" t="s">
        <v>38</v>
      </c>
      <c r="AV677" s="29">
        <f>_xll.qlInterestRateIndexFixingDate(IborIndex&amp;Tenor,AW677,Trigger)</f>
        <v>44134</v>
      </c>
      <c r="AW677" s="29">
        <f>_xll.qlCalendarAdvance(Calendar,AW676,AU677,"f",,Trigger)</f>
        <v>44138</v>
      </c>
      <c r="AX677" s="29">
        <f>_xll.qlInterestRateIndexMaturity(IborIndex&amp;Tenor,AW677,Trigger)</f>
        <v>44319</v>
      </c>
      <c r="AY677" s="66">
        <f>_xll.qlIndexFixing($Z$5,AV677,,Trigger)</f>
        <v>1.2073444532163365E-2</v>
      </c>
      <c r="AZ677" s="66">
        <f>_xll.qlIndexFixing($BB$1,AW677,,Trigger)</f>
        <v>1.2027852159854484E-2</v>
      </c>
      <c r="BA677" s="195">
        <f t="shared" si="33"/>
        <v>0.45592372308880458</v>
      </c>
    </row>
    <row r="678" spans="47:53" ht="11.25" customHeight="1" x14ac:dyDescent="0.25">
      <c r="AU678" s="30" t="s">
        <v>38</v>
      </c>
      <c r="AV678" s="29">
        <f>_xll.qlInterestRateIndexFixingDate(IborIndex&amp;Tenor,AW678,Trigger)</f>
        <v>44141</v>
      </c>
      <c r="AW678" s="29">
        <f>_xll.qlCalendarAdvance(Calendar,AW677,AU678,"f",,Trigger)</f>
        <v>44145</v>
      </c>
      <c r="AX678" s="29">
        <f>_xll.qlInterestRateIndexMaturity(IborIndex&amp;Tenor,AW678,Trigger)</f>
        <v>44326</v>
      </c>
      <c r="AY678" s="66">
        <f>_xll.qlIndexFixing($Z$5,AV678,,Trigger)</f>
        <v>1.2129281736739193E-2</v>
      </c>
      <c r="AZ678" s="66">
        <f>_xll.qlIndexFixing($BB$1,AW678,,Trigger)</f>
        <v>1.2082194376295697E-2</v>
      </c>
      <c r="BA678" s="195">
        <f t="shared" si="33"/>
        <v>0.47087360443495707</v>
      </c>
    </row>
    <row r="679" spans="47:53" ht="11.25" customHeight="1" x14ac:dyDescent="0.25">
      <c r="AU679" s="30" t="s">
        <v>38</v>
      </c>
      <c r="AV679" s="29">
        <f>_xll.qlInterestRateIndexFixingDate(IborIndex&amp;Tenor,AW679,Trigger)</f>
        <v>44148</v>
      </c>
      <c r="AW679" s="29">
        <f>_xll.qlCalendarAdvance(Calendar,AW678,AU679,"f",,Trigger)</f>
        <v>44152</v>
      </c>
      <c r="AX679" s="29">
        <f>_xll.qlInterestRateIndexMaturity(IborIndex&amp;Tenor,AW679,Trigger)</f>
        <v>44333</v>
      </c>
      <c r="AY679" s="66">
        <f>_xll.qlIndexFixing($Z$5,AV679,,Trigger)</f>
        <v>1.2184914699445194E-2</v>
      </c>
      <c r="AZ679" s="66">
        <f>_xll.qlIndexFixing($BB$1,AW679,,Trigger)</f>
        <v>1.2136531740659276E-2</v>
      </c>
      <c r="BA679" s="195">
        <f t="shared" si="33"/>
        <v>0.48382958785918306</v>
      </c>
    </row>
    <row r="680" spans="47:53" ht="11.25" customHeight="1" x14ac:dyDescent="0.25">
      <c r="AU680" s="30" t="s">
        <v>38</v>
      </c>
      <c r="AV680" s="29">
        <f>_xll.qlInterestRateIndexFixingDate(IborIndex&amp;Tenor,AW680,Trigger)</f>
        <v>44155</v>
      </c>
      <c r="AW680" s="29">
        <f>_xll.qlCalendarAdvance(Calendar,AW679,AU680,"f",,Trigger)</f>
        <v>44159</v>
      </c>
      <c r="AX680" s="29">
        <f>_xll.qlInterestRateIndexMaturity(IborIndex&amp;Tenor,AW680,Trigger)</f>
        <v>44340</v>
      </c>
      <c r="AY680" s="66">
        <f>_xll.qlIndexFixing($Z$5,AV680,,Trigger)</f>
        <v>1.2240339939986423E-2</v>
      </c>
      <c r="AZ680" s="66">
        <f>_xll.qlIndexFixing($BB$1,AW680,,Trigger)</f>
        <v>1.2190864252470021E-2</v>
      </c>
      <c r="BA680" s="195">
        <f t="shared" si="33"/>
        <v>0.49475687516401662</v>
      </c>
    </row>
    <row r="681" spans="47:53" ht="11.25" customHeight="1" x14ac:dyDescent="0.25">
      <c r="AU681" s="30" t="s">
        <v>38</v>
      </c>
      <c r="AV681" s="29">
        <f>_xll.qlInterestRateIndexFixingDate(IborIndex&amp;Tenor,AW681,Trigger)</f>
        <v>44162</v>
      </c>
      <c r="AW681" s="29">
        <f>_xll.qlCalendarAdvance(Calendar,AW680,AU681,"f",,Trigger)</f>
        <v>44166</v>
      </c>
      <c r="AX681" s="29">
        <f>_xll.qlInterestRateIndexMaturity(IborIndex&amp;Tenor,AW681,Trigger)</f>
        <v>44348</v>
      </c>
      <c r="AY681" s="66">
        <f>_xll.qlIndexFixing($Z$5,AV681,,Trigger)</f>
        <v>1.2299632527743624E-2</v>
      </c>
      <c r="AZ681" s="66">
        <f>_xll.qlIndexFixing($BB$1,AW681,,Trigger)</f>
        <v>1.2249278283609711E-2</v>
      </c>
      <c r="BA681" s="195">
        <f t="shared" si="33"/>
        <v>0.50354244133913451</v>
      </c>
    </row>
    <row r="682" spans="47:53" ht="11.25" customHeight="1" x14ac:dyDescent="0.25">
      <c r="AU682" s="30" t="s">
        <v>38</v>
      </c>
      <c r="AV682" s="29">
        <f>_xll.qlInterestRateIndexFixingDate(IborIndex&amp;Tenor,AW682,Trigger)</f>
        <v>44169</v>
      </c>
      <c r="AW682" s="29">
        <f>_xll.qlCalendarAdvance(Calendar,AW681,AU682,"f",,Trigger)</f>
        <v>44173</v>
      </c>
      <c r="AX682" s="29">
        <f>_xll.qlInterestRateIndexMaturity(IborIndex&amp;Tenor,AW682,Trigger)</f>
        <v>44355</v>
      </c>
      <c r="AY682" s="66">
        <f>_xll.qlIndexFixing($Z$5,AV682,,Trigger)</f>
        <v>1.2354617220063303E-2</v>
      </c>
      <c r="AZ682" s="66">
        <f>_xll.qlIndexFixing($BB$1,AW682,,Trigger)</f>
        <v>1.2303602588906958E-2</v>
      </c>
      <c r="BA682" s="195">
        <f t="shared" si="33"/>
        <v>0.5101463115634447</v>
      </c>
    </row>
    <row r="683" spans="47:53" ht="11.25" customHeight="1" x14ac:dyDescent="0.25">
      <c r="AU683" s="30" t="s">
        <v>38</v>
      </c>
      <c r="AV683" s="29">
        <f>_xll.qlInterestRateIndexFixingDate(IborIndex&amp;Tenor,AW683,Trigger)</f>
        <v>44176</v>
      </c>
      <c r="AW683" s="29">
        <f>_xll.qlCalendarAdvance(Calendar,AW682,AU683,"f",,Trigger)</f>
        <v>44180</v>
      </c>
      <c r="AX683" s="29">
        <f>_xll.qlInterestRateIndexMaturity(IborIndex&amp;Tenor,AW683,Trigger)</f>
        <v>44362</v>
      </c>
      <c r="AY683" s="66">
        <f>_xll.qlIndexFixing($Z$5,AV683,,Trigger)</f>
        <v>1.2409383499548347E-2</v>
      </c>
      <c r="AZ683" s="66">
        <f>_xll.qlIndexFixing($BB$1,AW683,,Trigger)</f>
        <v>1.2357922048172498E-2</v>
      </c>
      <c r="BA683" s="195">
        <f t="shared" si="33"/>
        <v>0.51461451375849065</v>
      </c>
    </row>
    <row r="684" spans="47:53" ht="11.25" customHeight="1" x14ac:dyDescent="0.25">
      <c r="AU684" s="30" t="s">
        <v>38</v>
      </c>
      <c r="AV684" s="29">
        <f>_xll.qlInterestRateIndexFixingDate(IborIndex&amp;Tenor,AW684,Trigger)</f>
        <v>44183</v>
      </c>
      <c r="AW684" s="29">
        <f>_xll.qlCalendarAdvance(Calendar,AW683,AU684,"f",,Trigger)</f>
        <v>44187</v>
      </c>
      <c r="AX684" s="29">
        <f>_xll.qlInterestRateIndexMaturity(IborIndex&amp;Tenor,AW684,Trigger)</f>
        <v>44369</v>
      </c>
      <c r="AY684" s="66">
        <f>_xll.qlIndexFixing($Z$5,AV684,,Trigger)</f>
        <v>1.2463927884405446E-2</v>
      </c>
      <c r="AZ684" s="66">
        <f>_xll.qlIndexFixing($BB$1,AW684,,Trigger)</f>
        <v>1.241223666092847E-2</v>
      </c>
      <c r="BA684" s="195">
        <f t="shared" si="33"/>
        <v>0.51691223476976056</v>
      </c>
    </row>
    <row r="685" spans="47:53" ht="11.25" customHeight="1" x14ac:dyDescent="0.25">
      <c r="AU685" s="30" t="s">
        <v>38</v>
      </c>
      <c r="AV685" s="29">
        <f>_xll.qlInterestRateIndexFixingDate(IborIndex&amp;Tenor,AW685,Trigger)</f>
        <v>44189</v>
      </c>
      <c r="AW685" s="29">
        <f>_xll.qlCalendarAdvance(Calendar,AW684,AU685,"f",,Trigger)</f>
        <v>44194</v>
      </c>
      <c r="AX685" s="29">
        <f>_xll.qlInterestRateIndexMaturity(IborIndex&amp;Tenor,AW685,Trigger)</f>
        <v>44376</v>
      </c>
      <c r="AY685" s="66">
        <f>_xll.qlIndexFixing($Z$5,AV685,,Trigger)</f>
        <v>1.2518246892536472E-2</v>
      </c>
      <c r="AZ685" s="66">
        <f>_xll.qlIndexFixing($BB$1,AW685,,Trigger)</f>
        <v>1.2462454006593042E-2</v>
      </c>
      <c r="BA685" s="195">
        <f t="shared" si="33"/>
        <v>0.55792885943430415</v>
      </c>
    </row>
    <row r="686" spans="47:53" ht="11.25" customHeight="1" x14ac:dyDescent="0.25">
      <c r="AU686" s="30" t="s">
        <v>38</v>
      </c>
      <c r="AV686" s="29">
        <f>_xll.qlInterestRateIndexFixingDate(IborIndex&amp;Tenor,AW686,Trigger)</f>
        <v>44196</v>
      </c>
      <c r="AW686" s="29">
        <f>_xll.qlCalendarAdvance(Calendar,AW685,AU686,"f",,Trigger)</f>
        <v>44201</v>
      </c>
      <c r="AX686" s="29">
        <f>_xll.qlInterestRateIndexMaturity(IborIndex&amp;Tenor,AW686,Trigger)</f>
        <v>44382</v>
      </c>
      <c r="AY686" s="66">
        <f>_xll.qlIndexFixing($Z$5,AV686,,Trigger)</f>
        <v>1.256833428145057E-2</v>
      </c>
      <c r="AZ686" s="66">
        <f>_xll.qlIndexFixing($BB$1,AW686,,Trigger)</f>
        <v>1.2516757393104486E-2</v>
      </c>
      <c r="BA686" s="195">
        <f t="shared" si="33"/>
        <v>0.51576888346083549</v>
      </c>
    </row>
    <row r="687" spans="47:53" ht="11.25" customHeight="1" x14ac:dyDescent="0.25">
      <c r="AU687" s="30" t="s">
        <v>38</v>
      </c>
      <c r="AV687" s="29">
        <f>_xll.qlInterestRateIndexFixingDate(IborIndex&amp;Tenor,AW687,Trigger)</f>
        <v>44204</v>
      </c>
      <c r="AW687" s="29">
        <f>_xll.qlCalendarAdvance(Calendar,AW686,AU687,"f",,Trigger)</f>
        <v>44208</v>
      </c>
      <c r="AX687" s="29">
        <f>_xll.qlInterestRateIndexMaturity(IborIndex&amp;Tenor,AW687,Trigger)</f>
        <v>44389</v>
      </c>
      <c r="AY687" s="66">
        <f>_xll.qlIndexFixing($Z$5,AV687,,Trigger)</f>
        <v>1.2622207992197433E-2</v>
      </c>
      <c r="AZ687" s="66">
        <f>_xll.qlIndexFixing($BB$1,AW687,,Trigger)</f>
        <v>1.2571055923735815E-2</v>
      </c>
      <c r="BA687" s="195">
        <f t="shared" si="33"/>
        <v>0.51152068461618805</v>
      </c>
    </row>
    <row r="688" spans="47:53" ht="11.25" customHeight="1" x14ac:dyDescent="0.25">
      <c r="AU688" s="30" t="s">
        <v>38</v>
      </c>
      <c r="AV688" s="29">
        <f>_xll.qlInterestRateIndexFixingDate(IborIndex&amp;Tenor,AW688,Trigger)</f>
        <v>44211</v>
      </c>
      <c r="AW688" s="29">
        <f>_xll.qlCalendarAdvance(Calendar,AW687,AU688,"f",,Trigger)</f>
        <v>44215</v>
      </c>
      <c r="AX688" s="29">
        <f>_xll.qlInterestRateIndexMaturity(IborIndex&amp;Tenor,AW688,Trigger)</f>
        <v>44396</v>
      </c>
      <c r="AY688" s="66">
        <f>_xll.qlIndexFixing($Z$5,AV688,,Trigger)</f>
        <v>1.2675846127225807E-2</v>
      </c>
      <c r="AZ688" s="66">
        <f>_xll.qlIndexFixing($BB$1,AW688,,Trigger)</f>
        <v>1.2625349598012266E-2</v>
      </c>
      <c r="BA688" s="195">
        <f t="shared" si="33"/>
        <v>0.50496529213541619</v>
      </c>
    </row>
    <row r="689" spans="47:53" ht="11.25" customHeight="1" x14ac:dyDescent="0.25">
      <c r="AU689" s="30" t="s">
        <v>38</v>
      </c>
      <c r="AV689" s="29">
        <f>_xll.qlInterestRateIndexFixingDate(IborIndex&amp;Tenor,AW689,Trigger)</f>
        <v>44218</v>
      </c>
      <c r="AW689" s="29">
        <f>_xll.qlCalendarAdvance(Calendar,AW688,AU689,"f",,Trigger)</f>
        <v>44222</v>
      </c>
      <c r="AX689" s="29">
        <f>_xll.qlInterestRateIndexMaturity(IborIndex&amp;Tenor,AW689,Trigger)</f>
        <v>44403</v>
      </c>
      <c r="AY689" s="66">
        <f>_xll.qlIndexFixing($Z$5,AV689,,Trigger)</f>
        <v>1.2729245203499511E-2</v>
      </c>
      <c r="AZ689" s="66">
        <f>_xll.qlIndexFixing($BB$1,AW689,,Trigger)</f>
        <v>1.267963841545864E-2</v>
      </c>
      <c r="BA689" s="195">
        <f t="shared" si="33"/>
        <v>0.49606788040871053</v>
      </c>
    </row>
    <row r="690" spans="47:53" ht="11.25" customHeight="1" x14ac:dyDescent="0.25">
      <c r="AU690" s="30" t="s">
        <v>38</v>
      </c>
      <c r="AV690" s="29">
        <f>_xll.qlInterestRateIndexFixingDate(IborIndex&amp;Tenor,AW690,Trigger)</f>
        <v>44225</v>
      </c>
      <c r="AW690" s="29">
        <f>_xll.qlCalendarAdvance(Calendar,AW689,AU690,"f",,Trigger)</f>
        <v>44229</v>
      </c>
      <c r="AX690" s="29">
        <f>_xll.qlInterestRateIndexMaturity(IborIndex&amp;Tenor,AW690,Trigger)</f>
        <v>44410</v>
      </c>
      <c r="AY690" s="66">
        <f>_xll.qlIndexFixing($Z$5,AV690,,Trigger)</f>
        <v>1.2782401737697508E-2</v>
      </c>
      <c r="AZ690" s="66">
        <f>_xll.qlIndexFixing($BB$1,AW690,,Trigger)</f>
        <v>1.2733922375599739E-2</v>
      </c>
      <c r="BA690" s="195">
        <f t="shared" si="33"/>
        <v>0.48479362097769013</v>
      </c>
    </row>
    <row r="691" spans="47:53" ht="11.25" customHeight="1" x14ac:dyDescent="0.25">
      <c r="AU691" s="30" t="s">
        <v>38</v>
      </c>
      <c r="AV691" s="29">
        <f>_xll.qlInterestRateIndexFixingDate(IborIndex&amp;Tenor,AW691,Trigger)</f>
        <v>44232</v>
      </c>
      <c r="AW691" s="29">
        <f>_xll.qlCalendarAdvance(Calendar,AW690,AU691,"f",,Trigger)</f>
        <v>44236</v>
      </c>
      <c r="AX691" s="29">
        <f>_xll.qlInterestRateIndexMaturity(IborIndex&amp;Tenor,AW691,Trigger)</f>
        <v>44417</v>
      </c>
      <c r="AY691" s="66">
        <f>_xll.qlIndexFixing($Z$5,AV691,,Trigger)</f>
        <v>1.2835312246218767E-2</v>
      </c>
      <c r="AZ691" s="66">
        <f>_xll.qlIndexFixing($BB$1,AW691,,Trigger)</f>
        <v>1.2788201477960361E-2</v>
      </c>
      <c r="BA691" s="195">
        <f t="shared" si="33"/>
        <v>0.47110768258406055</v>
      </c>
    </row>
    <row r="692" spans="47:53" ht="11.25" customHeight="1" x14ac:dyDescent="0.25">
      <c r="AU692" s="30" t="s">
        <v>38</v>
      </c>
      <c r="AV692" s="29">
        <f>_xll.qlInterestRateIndexFixingDate(IborIndex&amp;Tenor,AW692,Trigger)</f>
        <v>44239</v>
      </c>
      <c r="AW692" s="29">
        <f>_xll.qlCalendarAdvance(Calendar,AW691,AU692,"f",,Trigger)</f>
        <v>44243</v>
      </c>
      <c r="AX692" s="29">
        <f>_xll.qlInterestRateIndexMaturity(IborIndex&amp;Tenor,AW692,Trigger)</f>
        <v>44424</v>
      </c>
      <c r="AY692" s="66">
        <f>_xll.qlIndexFixing($Z$5,AV692,,Trigger)</f>
        <v>1.2887973245184913E-2</v>
      </c>
      <c r="AZ692" s="66">
        <f>_xll.qlIndexFixing($BB$1,AW692,,Trigger)</f>
        <v>1.2842475722065748E-2</v>
      </c>
      <c r="BA692" s="195">
        <f t="shared" si="33"/>
        <v>0.45497523119164551</v>
      </c>
    </row>
    <row r="693" spans="47:53" ht="11.25" customHeight="1" x14ac:dyDescent="0.25">
      <c r="AU693" s="30" t="s">
        <v>38</v>
      </c>
      <c r="AV693" s="29">
        <f>_xll.qlInterestRateIndexFixingDate(IborIndex&amp;Tenor,AW693,Trigger)</f>
        <v>44246</v>
      </c>
      <c r="AW693" s="29">
        <f>_xll.qlCalendarAdvance(Calendar,AW692,AU693,"f",,Trigger)</f>
        <v>44250</v>
      </c>
      <c r="AX693" s="29">
        <f>_xll.qlInterestRateIndexMaturity(IborIndex&amp;Tenor,AW693,Trigger)</f>
        <v>44431</v>
      </c>
      <c r="AY693" s="66">
        <f>_xll.qlIndexFixing($Z$5,AV693,,Trigger)</f>
        <v>1.2940381250446395E-2</v>
      </c>
      <c r="AZ693" s="66">
        <f>_xll.qlIndexFixing($BB$1,AW693,,Trigger)</f>
        <v>1.2896745107441144E-2</v>
      </c>
      <c r="BA693" s="195">
        <f t="shared" si="33"/>
        <v>0.43636143005251415</v>
      </c>
    </row>
    <row r="694" spans="47:53" ht="11.25" customHeight="1" x14ac:dyDescent="0.25">
      <c r="AU694" s="30" t="s">
        <v>38</v>
      </c>
      <c r="AV694" s="29">
        <f>_xll.qlInterestRateIndexFixingDate(IborIndex&amp;Tenor,AW694,Trigger)</f>
        <v>44253</v>
      </c>
      <c r="AW694" s="29">
        <f>_xll.qlCalendarAdvance(Calendar,AW693,AU694,"f",,Trigger)</f>
        <v>44257</v>
      </c>
      <c r="AX694" s="29">
        <f>_xll.qlInterestRateIndexMaturity(IborIndex&amp;Tenor,AW694,Trigger)</f>
        <v>44441</v>
      </c>
      <c r="AY694" s="66">
        <f>_xll.qlIndexFixing($Z$5,AV694,,Trigger)</f>
        <v>1.3004137968504387E-2</v>
      </c>
      <c r="AZ694" s="66">
        <f>_xll.qlIndexFixing($BB$1,AW694,,Trigger)</f>
        <v>1.2971544187899446E-2</v>
      </c>
      <c r="BA694" s="195">
        <f t="shared" si="33"/>
        <v>0.32593780604940958</v>
      </c>
    </row>
    <row r="695" spans="47:53" ht="11.25" customHeight="1" x14ac:dyDescent="0.25">
      <c r="AU695" s="30" t="s">
        <v>38</v>
      </c>
      <c r="AV695" s="29">
        <f>_xll.qlInterestRateIndexFixingDate(IborIndex&amp;Tenor,AW695,Trigger)</f>
        <v>44260</v>
      </c>
      <c r="AW695" s="29">
        <f>_xll.qlCalendarAdvance(Calendar,AW694,AU695,"f",,Trigger)</f>
        <v>44264</v>
      </c>
      <c r="AX695" s="29">
        <f>_xll.qlInterestRateIndexMaturity(IborIndex&amp;Tenor,AW695,Trigger)</f>
        <v>44448</v>
      </c>
      <c r="AY695" s="66">
        <f>_xll.qlIndexFixing($Z$5,AV695,,Trigger)</f>
        <v>1.3056261739228345E-2</v>
      </c>
      <c r="AZ695" s="66">
        <f>_xll.qlIndexFixing($BB$1,AW695,,Trigger)</f>
        <v>1.3025806939532526E-2</v>
      </c>
      <c r="BA695" s="195">
        <f t="shared" si="33"/>
        <v>0.30454799695819185</v>
      </c>
    </row>
    <row r="696" spans="47:53" ht="11.25" customHeight="1" x14ac:dyDescent="0.25">
      <c r="AU696" s="30" t="s">
        <v>38</v>
      </c>
      <c r="AV696" s="29">
        <f>_xll.qlInterestRateIndexFixingDate(IborIndex&amp;Tenor,AW696,Trigger)</f>
        <v>44267</v>
      </c>
      <c r="AW696" s="29">
        <f>_xll.qlCalendarAdvance(Calendar,AW695,AU696,"f",,Trigger)</f>
        <v>44271</v>
      </c>
      <c r="AX696" s="29">
        <f>_xll.qlInterestRateIndexMaturity(IborIndex&amp;Tenor,AW696,Trigger)</f>
        <v>44455</v>
      </c>
      <c r="AY696" s="66">
        <f>_xll.qlIndexFixing($Z$5,AV696,,Trigger)</f>
        <v>1.3108565641626229E-2</v>
      </c>
      <c r="AZ696" s="66">
        <f>_xll.qlIndexFixing($BB$1,AW696,,Trigger)</f>
        <v>1.3080053992043175E-2</v>
      </c>
      <c r="BA696" s="195">
        <f t="shared" si="33"/>
        <v>0.28511649583054177</v>
      </c>
    </row>
    <row r="697" spans="47:53" ht="11.25" customHeight="1" x14ac:dyDescent="0.25">
      <c r="AU697" s="30" t="s">
        <v>38</v>
      </c>
      <c r="AV697" s="29">
        <f>_xll.qlInterestRateIndexFixingDate(IborIndex&amp;Tenor,AW697,Trigger)</f>
        <v>44274</v>
      </c>
      <c r="AW697" s="29">
        <f>_xll.qlCalendarAdvance(Calendar,AW696,AU697,"f",,Trigger)</f>
        <v>44278</v>
      </c>
      <c r="AX697" s="29">
        <f>_xll.qlInterestRateIndexMaturity(IborIndex&amp;Tenor,AW697,Trigger)</f>
        <v>44462</v>
      </c>
      <c r="AY697" s="66">
        <f>_xll.qlIndexFixing($Z$5,AV697,,Trigger)</f>
        <v>1.3161045426544398E-2</v>
      </c>
      <c r="AZ697" s="66">
        <f>_xll.qlIndexFixing($BB$1,AW697,,Trigger)</f>
        <v>1.3134278998201552E-2</v>
      </c>
      <c r="BA697" s="195">
        <f t="shared" si="33"/>
        <v>0.26766428342846549</v>
      </c>
    </row>
    <row r="698" spans="47:53" ht="11.25" customHeight="1" x14ac:dyDescent="0.25">
      <c r="AU698" s="30" t="s">
        <v>38</v>
      </c>
      <c r="AV698" s="29">
        <f>_xll.qlInterestRateIndexFixingDate(IborIndex&amp;Tenor,AW698,Trigger)</f>
        <v>44281</v>
      </c>
      <c r="AW698" s="29">
        <f>_xll.qlCalendarAdvance(Calendar,AW697,AU698,"f",,Trigger)</f>
        <v>44285</v>
      </c>
      <c r="AX698" s="29">
        <f>_xll.qlInterestRateIndexMaturity(IborIndex&amp;Tenor,AW698,Trigger)</f>
        <v>44469</v>
      </c>
      <c r="AY698" s="66">
        <f>_xll.qlIndexFixing($Z$5,AV698,,Trigger)</f>
        <v>1.3213696781076737E-2</v>
      </c>
      <c r="AZ698" s="66">
        <f>_xll.qlIndexFixing($BB$1,AW698,,Trigger)</f>
        <v>1.3176160681298602E-2</v>
      </c>
      <c r="BA698" s="195">
        <f t="shared" si="33"/>
        <v>0.37536099778134879</v>
      </c>
    </row>
    <row r="699" spans="47:53" ht="11.25" customHeight="1" x14ac:dyDescent="0.25">
      <c r="AU699" s="30" t="s">
        <v>38</v>
      </c>
      <c r="AV699" s="29">
        <f>_xll.qlInterestRateIndexFixingDate(IborIndex&amp;Tenor,AW699,Trigger)</f>
        <v>44286</v>
      </c>
      <c r="AW699" s="29">
        <f>_xll.qlCalendarAdvance(Calendar,AW698,AU699,"f",,Trigger)</f>
        <v>44292</v>
      </c>
      <c r="AX699" s="29">
        <f>_xll.qlInterestRateIndexMaturity(IborIndex&amp;Tenor,AW699,Trigger)</f>
        <v>44475</v>
      </c>
      <c r="AY699" s="66">
        <f>_xll.qlIndexFixing($Z$5,AV699,,Trigger)</f>
        <v>1.3262451418282433E-2</v>
      </c>
      <c r="AZ699" s="66">
        <f>_xll.qlIndexFixing($BB$1,AW699,,Trigger)</f>
        <v>1.3230330047669008E-2</v>
      </c>
      <c r="BA699" s="195">
        <f t="shared" si="33"/>
        <v>0.32121370613424904</v>
      </c>
    </row>
    <row r="700" spans="47:53" ht="11.25" customHeight="1" x14ac:dyDescent="0.25">
      <c r="AU700" s="30" t="s">
        <v>38</v>
      </c>
      <c r="AV700" s="29">
        <f>_xll.qlInterestRateIndexFixingDate(IborIndex&amp;Tenor,AW700,Trigger)</f>
        <v>44295</v>
      </c>
      <c r="AW700" s="29">
        <f>_xll.qlCalendarAdvance(Calendar,AW699,AU700,"f",,Trigger)</f>
        <v>44299</v>
      </c>
      <c r="AX700" s="29">
        <f>_xll.qlInterestRateIndexMaturity(IborIndex&amp;Tenor,AW700,Trigger)</f>
        <v>44482</v>
      </c>
      <c r="AY700" s="66">
        <f>_xll.qlIndexFixing($Z$5,AV700,,Trigger)</f>
        <v>1.3315402230910994E-2</v>
      </c>
      <c r="AZ700" s="66">
        <f>_xll.qlIndexFixing($BB$1,AW700,,Trigger)</f>
        <v>1.3284460472716243E-2</v>
      </c>
      <c r="BA700" s="195">
        <f t="shared" si="33"/>
        <v>0.30941758194751379</v>
      </c>
    </row>
    <row r="701" spans="47:53" ht="11.25" customHeight="1" x14ac:dyDescent="0.25">
      <c r="AU701" s="30" t="s">
        <v>38</v>
      </c>
      <c r="AV701" s="29">
        <f>_xll.qlInterestRateIndexFixingDate(IborIndex&amp;Tenor,AW701,Trigger)</f>
        <v>44302</v>
      </c>
      <c r="AW701" s="29">
        <f>_xll.qlCalendarAdvance(Calendar,AW700,AU701,"f",,Trigger)</f>
        <v>44306</v>
      </c>
      <c r="AX701" s="29">
        <f>_xll.qlInterestRateIndexMaturity(IborIndex&amp;Tenor,AW701,Trigger)</f>
        <v>44489</v>
      </c>
      <c r="AY701" s="66">
        <f>_xll.qlIndexFixing($Z$5,AV701,,Trigger)</f>
        <v>1.336851408177323E-2</v>
      </c>
      <c r="AZ701" s="66">
        <f>_xll.qlIndexFixing($BB$1,AW701,,Trigger)</f>
        <v>1.3338545503337773E-2</v>
      </c>
      <c r="BA701" s="195">
        <f t="shared" si="33"/>
        <v>0.29968578435457527</v>
      </c>
    </row>
    <row r="702" spans="47:53" ht="11.25" customHeight="1" x14ac:dyDescent="0.25">
      <c r="AU702" s="30" t="s">
        <v>38</v>
      </c>
      <c r="AV702" s="29">
        <f>_xll.qlInterestRateIndexFixingDate(IborIndex&amp;Tenor,AW702,Trigger)</f>
        <v>44309</v>
      </c>
      <c r="AW702" s="29">
        <f>_xll.qlCalendarAdvance(Calendar,AW701,AU702,"f",,Trigger)</f>
        <v>44313</v>
      </c>
      <c r="AX702" s="29">
        <f>_xll.qlInterestRateIndexMaturity(IborIndex&amp;Tenor,AW702,Trigger)</f>
        <v>44496</v>
      </c>
      <c r="AY702" s="66">
        <f>_xll.qlIndexFixing($Z$5,AV702,,Trigger)</f>
        <v>1.3421782406159006E-2</v>
      </c>
      <c r="AZ702" s="66">
        <f>_xll.qlIndexFixing($BB$1,AW702,,Trigger)</f>
        <v>1.3392578685728239E-2</v>
      </c>
      <c r="BA702" s="195">
        <f t="shared" si="33"/>
        <v>0.29203720430767344</v>
      </c>
    </row>
    <row r="703" spans="47:53" ht="11.25" customHeight="1" x14ac:dyDescent="0.25">
      <c r="AU703" s="30" t="s">
        <v>38</v>
      </c>
      <c r="AV703" s="29">
        <f>_xll.qlInterestRateIndexFixingDate(IborIndex&amp;Tenor,AW703,Trigger)</f>
        <v>44316</v>
      </c>
      <c r="AW703" s="29">
        <f>_xll.qlCalendarAdvance(Calendar,AW702,AU703,"f",,Trigger)</f>
        <v>44320</v>
      </c>
      <c r="AX703" s="29">
        <f>_xll.qlInterestRateIndexMaturity(IborIndex&amp;Tenor,AW703,Trigger)</f>
        <v>44504</v>
      </c>
      <c r="AY703" s="66">
        <f>_xll.qlIndexFixing($Z$5,AV703,,Trigger)</f>
        <v>1.3479371681878329E-2</v>
      </c>
      <c r="AZ703" s="66">
        <f>_xll.qlIndexFixing($BB$1,AW703,,Trigger)</f>
        <v>1.3458810528041126E-2</v>
      </c>
      <c r="BA703" s="195">
        <f t="shared" si="33"/>
        <v>0.20561153837202195</v>
      </c>
    </row>
    <row r="704" spans="47:53" ht="11.25" customHeight="1" x14ac:dyDescent="0.25">
      <c r="AU704" s="30" t="s">
        <v>38</v>
      </c>
      <c r="AV704" s="29">
        <f>_xll.qlInterestRateIndexFixingDate(IborIndex&amp;Tenor,AW704,Trigger)</f>
        <v>44323</v>
      </c>
      <c r="AW704" s="29">
        <f>_xll.qlCalendarAdvance(Calendar,AW703,AU704,"f",,Trigger)</f>
        <v>44327</v>
      </c>
      <c r="AX704" s="29">
        <f>_xll.qlInterestRateIndexMaturity(IborIndex&amp;Tenor,AW704,Trigger)</f>
        <v>44511</v>
      </c>
      <c r="AY704" s="66">
        <f>_xll.qlIndexFixing($Z$5,AV704,,Trigger)</f>
        <v>1.3532958311281696E-2</v>
      </c>
      <c r="AZ704" s="66">
        <f>_xll.qlIndexFixing($BB$1,AW704,,Trigger)</f>
        <v>1.3512703428127828E-2</v>
      </c>
      <c r="BA704" s="195">
        <f t="shared" si="33"/>
        <v>0.20254883153868544</v>
      </c>
    </row>
    <row r="705" spans="47:53" ht="11.25" customHeight="1" x14ac:dyDescent="0.25">
      <c r="AU705" s="30" t="s">
        <v>38</v>
      </c>
      <c r="AV705" s="29">
        <f>_xll.qlInterestRateIndexFixingDate(IborIndex&amp;Tenor,AW705,Trigger)</f>
        <v>44330</v>
      </c>
      <c r="AW705" s="29">
        <f>_xll.qlCalendarAdvance(Calendar,AW704,AU705,"f",,Trigger)</f>
        <v>44334</v>
      </c>
      <c r="AX705" s="29">
        <f>_xll.qlInterestRateIndexMaturity(IborIndex&amp;Tenor,AW705,Trigger)</f>
        <v>44518</v>
      </c>
      <c r="AY705" s="66">
        <f>_xll.qlIndexFixing($Z$5,AV705,,Trigger)</f>
        <v>1.358668453381125E-2</v>
      </c>
      <c r="AZ705" s="66">
        <f>_xll.qlIndexFixing($BB$1,AW705,,Trigger)</f>
        <v>1.3566523478707888E-2</v>
      </c>
      <c r="BA705" s="195">
        <f t="shared" si="33"/>
        <v>0.20161055103362288</v>
      </c>
    </row>
    <row r="706" spans="47:53" ht="11.25" customHeight="1" x14ac:dyDescent="0.25">
      <c r="AU706" s="30" t="s">
        <v>38</v>
      </c>
      <c r="AV706" s="29">
        <f>_xll.qlInterestRateIndexFixingDate(IborIndex&amp;Tenor,AW706,Trigger)</f>
        <v>44337</v>
      </c>
      <c r="AW706" s="29">
        <f>_xll.qlCalendarAdvance(Calendar,AW705,AU706,"f",,Trigger)</f>
        <v>44341</v>
      </c>
      <c r="AX706" s="29">
        <f>_xll.qlInterestRateIndexMaturity(IborIndex&amp;Tenor,AW706,Trigger)</f>
        <v>44525</v>
      </c>
      <c r="AY706" s="66">
        <f>_xll.qlIndexFixing($Z$5,AV706,,Trigger)</f>
        <v>1.3640545526088777E-2</v>
      </c>
      <c r="AZ706" s="66">
        <f>_xll.qlIndexFixing($BB$1,AW706,,Trigger)</f>
        <v>1.3620264326246833E-2</v>
      </c>
      <c r="BA706" s="195">
        <f t="shared" si="33"/>
        <v>0.20281199841943806</v>
      </c>
    </row>
    <row r="707" spans="47:53" ht="11.25" customHeight="1" x14ac:dyDescent="0.25">
      <c r="AU707" s="30" t="s">
        <v>38</v>
      </c>
      <c r="AV707" s="29">
        <f>_xll.qlInterestRateIndexFixingDate(IborIndex&amp;Tenor,AW707,Trigger)</f>
        <v>44344</v>
      </c>
      <c r="AW707" s="29">
        <f>_xll.qlCalendarAdvance(Calendar,AW706,AU707,"f",,Trigger)</f>
        <v>44348</v>
      </c>
      <c r="AX707" s="29">
        <f>_xll.qlInterestRateIndexMaturity(IborIndex&amp;Tenor,AW707,Trigger)</f>
        <v>44531</v>
      </c>
      <c r="AY707" s="66">
        <f>_xll.qlIndexFixing($Z$5,AV707,,Trigger)</f>
        <v>1.3690306874586845E-2</v>
      </c>
      <c r="AZ707" s="66">
        <f>_xll.qlIndexFixing($BB$1,AW707,,Trigger)</f>
        <v>1.366174094214855E-2</v>
      </c>
      <c r="BA707" s="195">
        <f t="shared" ref="BA707:BA770" si="34">(AY707-AZ707)*10000</f>
        <v>0.28565932438294472</v>
      </c>
    </row>
    <row r="708" spans="47:53" ht="11.25" customHeight="1" x14ac:dyDescent="0.25">
      <c r="AU708" s="30" t="s">
        <v>38</v>
      </c>
      <c r="AV708" s="29">
        <f>_xll.qlInterestRateIndexFixingDate(IborIndex&amp;Tenor,AW708,Trigger)</f>
        <v>44351</v>
      </c>
      <c r="AW708" s="29">
        <f>_xll.qlCalendarAdvance(Calendar,AW707,AU708,"f",,Trigger)</f>
        <v>44355</v>
      </c>
      <c r="AX708" s="29">
        <f>_xll.qlInterestRateIndexMaturity(IborIndex&amp;Tenor,AW708,Trigger)</f>
        <v>44538</v>
      </c>
      <c r="AY708" s="66">
        <f>_xll.qlIndexFixing($Z$5,AV708,,Trigger)</f>
        <v>1.3744414587700324E-2</v>
      </c>
      <c r="AZ708" s="66">
        <f>_xll.qlIndexFixing($BB$1,AW708,,Trigger)</f>
        <v>1.3715327466184124E-2</v>
      </c>
      <c r="BA708" s="195">
        <f t="shared" si="34"/>
        <v>0.29087121516200437</v>
      </c>
    </row>
    <row r="709" spans="47:53" ht="11.25" customHeight="1" x14ac:dyDescent="0.25">
      <c r="AU709" s="30" t="s">
        <v>38</v>
      </c>
      <c r="AV709" s="29">
        <f>_xll.qlInterestRateIndexFixingDate(IborIndex&amp;Tenor,AW709,Trigger)</f>
        <v>44358</v>
      </c>
      <c r="AW709" s="29">
        <f>_xll.qlCalendarAdvance(Calendar,AW708,AU709,"f",,Trigger)</f>
        <v>44362</v>
      </c>
      <c r="AX709" s="29">
        <f>_xll.qlInterestRateIndexMaturity(IborIndex&amp;Tenor,AW709,Trigger)</f>
        <v>44545</v>
      </c>
      <c r="AY709" s="66">
        <f>_xll.qlIndexFixing($Z$5,AV709,,Trigger)</f>
        <v>1.3798645024362724E-2</v>
      </c>
      <c r="AZ709" s="66">
        <f>_xll.qlIndexFixing($BB$1,AW709,,Trigger)</f>
        <v>1.3768816945867252E-2</v>
      </c>
      <c r="BA709" s="195">
        <f t="shared" si="34"/>
        <v>0.29828078495471377</v>
      </c>
    </row>
    <row r="710" spans="47:53" ht="11.25" customHeight="1" x14ac:dyDescent="0.25">
      <c r="AU710" s="30" t="s">
        <v>38</v>
      </c>
      <c r="AV710" s="29">
        <f>_xll.qlInterestRateIndexFixingDate(IborIndex&amp;Tenor,AW710,Trigger)</f>
        <v>44365</v>
      </c>
      <c r="AW710" s="29">
        <f>_xll.qlCalendarAdvance(Calendar,AW709,AU710,"f",,Trigger)</f>
        <v>44369</v>
      </c>
      <c r="AX710" s="29">
        <f>_xll.qlInterestRateIndexMaturity(IborIndex&amp;Tenor,AW710,Trigger)</f>
        <v>44552</v>
      </c>
      <c r="AY710" s="66">
        <f>_xll.qlIndexFixing($Z$5,AV710,,Trigger)</f>
        <v>1.3852993106290455E-2</v>
      </c>
      <c r="AZ710" s="66">
        <f>_xll.qlIndexFixing($BB$1,AW710,,Trigger)</f>
        <v>1.3822202921853839E-2</v>
      </c>
      <c r="BA710" s="195">
        <f t="shared" si="34"/>
        <v>0.30790184436616308</v>
      </c>
    </row>
    <row r="711" spans="47:53" ht="11.25" customHeight="1" x14ac:dyDescent="0.25">
      <c r="AU711" s="30" t="s">
        <v>38</v>
      </c>
      <c r="AV711" s="29">
        <f>_xll.qlInterestRateIndexFixingDate(IborIndex&amp;Tenor,AW711,Trigger)</f>
        <v>44372</v>
      </c>
      <c r="AW711" s="29">
        <f>_xll.qlCalendarAdvance(Calendar,AW710,AU711,"f",,Trigger)</f>
        <v>44376</v>
      </c>
      <c r="AX711" s="29">
        <f>_xll.qlInterestRateIndexMaturity(IborIndex&amp;Tenor,AW711,Trigger)</f>
        <v>44559</v>
      </c>
      <c r="AY711" s="66">
        <f>_xll.qlIndexFixing($Z$5,AV711,,Trigger)</f>
        <v>1.3907453690949251E-2</v>
      </c>
      <c r="AZ711" s="66">
        <f>_xll.qlIndexFixing($BB$1,AW711,,Trigger)</f>
        <v>1.3887558096382896E-2</v>
      </c>
      <c r="BA711" s="195">
        <f t="shared" si="34"/>
        <v>0.1989559456635516</v>
      </c>
    </row>
    <row r="712" spans="47:53" ht="11.25" customHeight="1" x14ac:dyDescent="0.25">
      <c r="AU712" s="30" t="s">
        <v>38</v>
      </c>
      <c r="AV712" s="29">
        <f>_xll.qlInterestRateIndexFixingDate(IborIndex&amp;Tenor,AW712,Trigger)</f>
        <v>44379</v>
      </c>
      <c r="AW712" s="29">
        <f>_xll.qlCalendarAdvance(Calendar,AW711,AU712,"f",,Trigger)</f>
        <v>44383</v>
      </c>
      <c r="AX712" s="29">
        <f>_xll.qlInterestRateIndexMaturity(IborIndex&amp;Tenor,AW712,Trigger)</f>
        <v>44567</v>
      </c>
      <c r="AY712" s="66">
        <f>_xll.qlIndexFixing($Z$5,AV712,,Trigger)</f>
        <v>1.3966263486994243E-2</v>
      </c>
      <c r="AZ712" s="66">
        <f>_xll.qlIndexFixing($BB$1,AW712,,Trigger)</f>
        <v>1.394069026294654E-2</v>
      </c>
      <c r="BA712" s="195">
        <f t="shared" si="34"/>
        <v>0.25573224047703225</v>
      </c>
    </row>
    <row r="713" spans="47:53" ht="11.25" customHeight="1" x14ac:dyDescent="0.25">
      <c r="AU713" s="30" t="s">
        <v>38</v>
      </c>
      <c r="AV713" s="29">
        <f>_xll.qlInterestRateIndexFixingDate(IborIndex&amp;Tenor,AW713,Trigger)</f>
        <v>44386</v>
      </c>
      <c r="AW713" s="29">
        <f>_xll.qlCalendarAdvance(Calendar,AW712,AU713,"f",,Trigger)</f>
        <v>44390</v>
      </c>
      <c r="AX713" s="29">
        <f>_xll.qlInterestRateIndexMaturity(IborIndex&amp;Tenor,AW713,Trigger)</f>
        <v>44574</v>
      </c>
      <c r="AY713" s="66">
        <f>_xll.qlIndexFixing($Z$5,AV713,,Trigger)</f>
        <v>1.4020927446896335E-2</v>
      </c>
      <c r="AZ713" s="66">
        <f>_xll.qlIndexFixing($BB$1,AW713,,Trigger)</f>
        <v>1.3993698732543537E-2</v>
      </c>
      <c r="BA713" s="195">
        <f t="shared" si="34"/>
        <v>0.27228714352798067</v>
      </c>
    </row>
    <row r="714" spans="47:53" ht="11.25" customHeight="1" x14ac:dyDescent="0.25">
      <c r="AU714" s="30" t="s">
        <v>38</v>
      </c>
      <c r="AV714" s="29">
        <f>_xll.qlInterestRateIndexFixingDate(IborIndex&amp;Tenor,AW714,Trigger)</f>
        <v>44393</v>
      </c>
      <c r="AW714" s="29">
        <f>_xll.qlCalendarAdvance(Calendar,AW713,AU714,"f",,Trigger)</f>
        <v>44397</v>
      </c>
      <c r="AX714" s="29">
        <f>_xll.qlInterestRateIndexMaturity(IborIndex&amp;Tenor,AW714,Trigger)</f>
        <v>44581</v>
      </c>
      <c r="AY714" s="66">
        <f>_xll.qlIndexFixing($Z$5,AV714,,Trigger)</f>
        <v>1.4075685289443996E-2</v>
      </c>
      <c r="AZ714" s="66">
        <f>_xll.qlIndexFixing($BB$1,AW714,,Trigger)</f>
        <v>1.4046577146198174E-2</v>
      </c>
      <c r="BA714" s="195">
        <f t="shared" si="34"/>
        <v>0.29108143245821366</v>
      </c>
    </row>
    <row r="715" spans="47:53" ht="11.25" customHeight="1" x14ac:dyDescent="0.25">
      <c r="AU715" s="30" t="s">
        <v>38</v>
      </c>
      <c r="AV715" s="29">
        <f>_xll.qlInterestRateIndexFixingDate(IborIndex&amp;Tenor,AW715,Trigger)</f>
        <v>44400</v>
      </c>
      <c r="AW715" s="29">
        <f>_xll.qlCalendarAdvance(Calendar,AW714,AU715,"f",,Trigger)</f>
        <v>44404</v>
      </c>
      <c r="AX715" s="29">
        <f>_xll.qlInterestRateIndexMaturity(IborIndex&amp;Tenor,AW715,Trigger)</f>
        <v>44588</v>
      </c>
      <c r="AY715" s="66">
        <f>_xll.qlIndexFixing($Z$5,AV715,,Trigger)</f>
        <v>1.413053161606477E-2</v>
      </c>
      <c r="AZ715" s="66">
        <f>_xll.qlIndexFixing($BB$1,AW715,,Trigger)</f>
        <v>1.4099319144272475E-2</v>
      </c>
      <c r="BA715" s="195">
        <f t="shared" si="34"/>
        <v>0.31212471792295415</v>
      </c>
    </row>
    <row r="716" spans="47:53" ht="11.25" customHeight="1" x14ac:dyDescent="0.25">
      <c r="AU716" s="30" t="s">
        <v>38</v>
      </c>
      <c r="AV716" s="29">
        <f>_xll.qlInterestRateIndexFixingDate(IborIndex&amp;Tenor,AW716,Trigger)</f>
        <v>44407</v>
      </c>
      <c r="AW716" s="29">
        <f>_xll.qlCalendarAdvance(Calendar,AW715,AU716,"f",,Trigger)</f>
        <v>44411</v>
      </c>
      <c r="AX716" s="29">
        <f>_xll.qlInterestRateIndexMaturity(IborIndex&amp;Tenor,AW716,Trigger)</f>
        <v>44595</v>
      </c>
      <c r="AY716" s="66">
        <f>_xll.qlIndexFixing($Z$5,AV716,,Trigger)</f>
        <v>1.4185460964216932E-2</v>
      </c>
      <c r="AZ716" s="66">
        <f>_xll.qlIndexFixing($BB$1,AW716,,Trigger)</f>
        <v>1.4151918366467914E-2</v>
      </c>
      <c r="BA716" s="195">
        <f t="shared" si="34"/>
        <v>0.33542597749017938</v>
      </c>
    </row>
    <row r="717" spans="47:53" ht="11.25" customHeight="1" x14ac:dyDescent="0.25">
      <c r="AU717" s="30" t="s">
        <v>38</v>
      </c>
      <c r="AV717" s="29">
        <f>_xll.qlInterestRateIndexFixingDate(IborIndex&amp;Tenor,AW717,Trigger)</f>
        <v>44414</v>
      </c>
      <c r="AW717" s="29">
        <f>_xll.qlCalendarAdvance(Calendar,AW716,AU717,"f",,Trigger)</f>
        <v>44418</v>
      </c>
      <c r="AX717" s="29">
        <f>_xll.qlInterestRateIndexMaturity(IborIndex&amp;Tenor,AW717,Trigger)</f>
        <v>44602</v>
      </c>
      <c r="AY717" s="66">
        <f>_xll.qlIndexFixing($Z$5,AV717,,Trigger)</f>
        <v>1.4240467807380806E-2</v>
      </c>
      <c r="AZ717" s="66">
        <f>_xll.qlIndexFixing($BB$1,AW717,,Trigger)</f>
        <v>1.4204368451831435E-2</v>
      </c>
      <c r="BA717" s="195">
        <f t="shared" si="34"/>
        <v>0.36099355549370704</v>
      </c>
    </row>
    <row r="718" spans="47:53" ht="11.25" customHeight="1" x14ac:dyDescent="0.25">
      <c r="AU718" s="30" t="s">
        <v>38</v>
      </c>
      <c r="AV718" s="29">
        <f>_xll.qlInterestRateIndexFixingDate(IborIndex&amp;Tenor,AW718,Trigger)</f>
        <v>44421</v>
      </c>
      <c r="AW718" s="29">
        <f>_xll.qlCalendarAdvance(Calendar,AW717,AU718,"f",,Trigger)</f>
        <v>44425</v>
      </c>
      <c r="AX718" s="29">
        <f>_xll.qlInterestRateIndexMaturity(IborIndex&amp;Tenor,AW718,Trigger)</f>
        <v>44609</v>
      </c>
      <c r="AY718" s="66">
        <f>_xll.qlIndexFixing($Z$5,AV718,,Trigger)</f>
        <v>1.4295546555044862E-2</v>
      </c>
      <c r="AZ718" s="66">
        <f>_xll.qlIndexFixing($BB$1,AW718,,Trigger)</f>
        <v>1.4256663038759755E-2</v>
      </c>
      <c r="BA718" s="195">
        <f t="shared" si="34"/>
        <v>0.38883516285106656</v>
      </c>
    </row>
    <row r="719" spans="47:53" ht="11.25" customHeight="1" x14ac:dyDescent="0.25">
      <c r="AU719" s="30" t="s">
        <v>38</v>
      </c>
      <c r="AV719" s="29">
        <f>_xll.qlInterestRateIndexFixingDate(IborIndex&amp;Tenor,AW719,Trigger)</f>
        <v>44428</v>
      </c>
      <c r="AW719" s="29">
        <f>_xll.qlCalendarAdvance(Calendar,AW718,AU719,"f",,Trigger)</f>
        <v>44432</v>
      </c>
      <c r="AX719" s="29">
        <f>_xll.qlInterestRateIndexMaturity(IborIndex&amp;Tenor,AW719,Trigger)</f>
        <v>44616</v>
      </c>
      <c r="AY719" s="66">
        <f>_xll.qlIndexFixing($Z$5,AV719,,Trigger)</f>
        <v>1.4350691552696585E-2</v>
      </c>
      <c r="AZ719" s="66">
        <f>_xll.qlIndexFixing($BB$1,AW719,,Trigger)</f>
        <v>1.4308795765006226E-2</v>
      </c>
      <c r="BA719" s="195">
        <f t="shared" si="34"/>
        <v>0.41895787690359243</v>
      </c>
    </row>
    <row r="720" spans="47:53" ht="11.25" customHeight="1" x14ac:dyDescent="0.25">
      <c r="AU720" s="30" t="s">
        <v>38</v>
      </c>
      <c r="AV720" s="29">
        <f>_xll.qlInterestRateIndexFixingDate(IborIndex&amp;Tenor,AW720,Trigger)</f>
        <v>44435</v>
      </c>
      <c r="AW720" s="29">
        <f>_xll.qlCalendarAdvance(Calendar,AW719,AU720,"f",,Trigger)</f>
        <v>44439</v>
      </c>
      <c r="AX720" s="29">
        <f>_xll.qlInterestRateIndexMaturity(IborIndex&amp;Tenor,AW720,Trigger)</f>
        <v>44620</v>
      </c>
      <c r="AY720" s="66">
        <f>_xll.qlIndexFixing($Z$5,AV720,,Trigger)</f>
        <v>1.4393541834321129E-2</v>
      </c>
      <c r="AZ720" s="66">
        <f>_xll.qlIndexFixing($BB$1,AW720,,Trigger)</f>
        <v>1.4341069462628343E-2</v>
      </c>
      <c r="BA720" s="195">
        <f t="shared" si="34"/>
        <v>0.52472371692785513</v>
      </c>
    </row>
    <row r="721" spans="47:53" ht="11.25" customHeight="1" x14ac:dyDescent="0.25">
      <c r="AU721" s="30" t="s">
        <v>38</v>
      </c>
      <c r="AV721" s="29">
        <f>_xll.qlInterestRateIndexFixingDate(IborIndex&amp;Tenor,AW721,Trigger)</f>
        <v>44442</v>
      </c>
      <c r="AW721" s="29">
        <f>_xll.qlCalendarAdvance(Calendar,AW720,AU721,"f",,Trigger)</f>
        <v>44446</v>
      </c>
      <c r="AX721" s="29">
        <f>_xll.qlInterestRateIndexMaturity(IborIndex&amp;Tenor,AW721,Trigger)</f>
        <v>44627</v>
      </c>
      <c r="AY721" s="66">
        <f>_xll.qlIndexFixing($Z$5,AV721,,Trigger)</f>
        <v>1.4448720830275204E-2</v>
      </c>
      <c r="AZ721" s="66">
        <f>_xll.qlIndexFixing($BB$1,AW721,,Trigger)</f>
        <v>1.4392912683599331E-2</v>
      </c>
      <c r="BA721" s="195">
        <f t="shared" si="34"/>
        <v>0.55808146675873771</v>
      </c>
    </row>
    <row r="722" spans="47:53" ht="11.25" customHeight="1" x14ac:dyDescent="0.25">
      <c r="AU722" s="30" t="s">
        <v>38</v>
      </c>
      <c r="AV722" s="29">
        <f>_xll.qlInterestRateIndexFixingDate(IborIndex&amp;Tenor,AW722,Trigger)</f>
        <v>44449</v>
      </c>
      <c r="AW722" s="29">
        <f>_xll.qlCalendarAdvance(Calendar,AW721,AU722,"f",,Trigger)</f>
        <v>44453</v>
      </c>
      <c r="AX722" s="29">
        <f>_xll.qlInterestRateIndexMaturity(IborIndex&amp;Tenor,AW722,Trigger)</f>
        <v>44634</v>
      </c>
      <c r="AY722" s="66">
        <f>_xll.qlIndexFixing($Z$5,AV722,,Trigger)</f>
        <v>1.4503509617900871E-2</v>
      </c>
      <c r="AZ722" s="66">
        <f>_xll.qlIndexFixing($BB$1,AW722,,Trigger)</f>
        <v>1.4444582213337432E-2</v>
      </c>
      <c r="BA722" s="195">
        <f t="shared" si="34"/>
        <v>0.5892740456343859</v>
      </c>
    </row>
    <row r="723" spans="47:53" ht="11.25" customHeight="1" x14ac:dyDescent="0.25">
      <c r="AU723" s="30" t="s">
        <v>38</v>
      </c>
      <c r="AV723" s="29">
        <f>_xll.qlInterestRateIndexFixingDate(IborIndex&amp;Tenor,AW723,Trigger)</f>
        <v>44456</v>
      </c>
      <c r="AW723" s="29">
        <f>_xll.qlCalendarAdvance(Calendar,AW722,AU723,"f",,Trigger)</f>
        <v>44460</v>
      </c>
      <c r="AX723" s="29">
        <f>_xll.qlInterestRateIndexMaturity(IborIndex&amp;Tenor,AW723,Trigger)</f>
        <v>44641</v>
      </c>
      <c r="AY723" s="66">
        <f>_xll.qlIndexFixing($Z$5,AV723,,Trigger)</f>
        <v>1.455789841094499E-2</v>
      </c>
      <c r="AZ723" s="66">
        <f>_xll.qlIndexFixing($BB$1,AW723,,Trigger)</f>
        <v>1.449607803833345E-2</v>
      </c>
      <c r="BA723" s="195">
        <f t="shared" si="34"/>
        <v>0.61820372611539476</v>
      </c>
    </row>
    <row r="724" spans="47:53" ht="11.25" customHeight="1" x14ac:dyDescent="0.25">
      <c r="AU724" s="30" t="s">
        <v>38</v>
      </c>
      <c r="AV724" s="29">
        <f>_xll.qlInterestRateIndexFixingDate(IborIndex&amp;Tenor,AW724,Trigger)</f>
        <v>44463</v>
      </c>
      <c r="AW724" s="29">
        <f>_xll.qlCalendarAdvance(Calendar,AW723,AU724,"f",,Trigger)</f>
        <v>44467</v>
      </c>
      <c r="AX724" s="29">
        <f>_xll.qlInterestRateIndexMaturity(IborIndex&amp;Tenor,AW724,Trigger)</f>
        <v>44648</v>
      </c>
      <c r="AY724" s="66">
        <f>_xll.qlIndexFixing($Z$5,AV724,,Trigger)</f>
        <v>1.461188204335611E-2</v>
      </c>
      <c r="AZ724" s="66">
        <f>_xll.qlIndexFixing($BB$1,AW724,,Trigger)</f>
        <v>1.4551298692584473E-2</v>
      </c>
      <c r="BA724" s="195">
        <f t="shared" si="34"/>
        <v>0.60583350771636901</v>
      </c>
    </row>
    <row r="725" spans="47:53" ht="11.25" customHeight="1" x14ac:dyDescent="0.25">
      <c r="AU725" s="30" t="s">
        <v>38</v>
      </c>
      <c r="AV725" s="29">
        <f>_xll.qlInterestRateIndexFixingDate(IborIndex&amp;Tenor,AW725,Trigger)</f>
        <v>44470</v>
      </c>
      <c r="AW725" s="29">
        <f>_xll.qlCalendarAdvance(Calendar,AW724,AU725,"f",,Trigger)</f>
        <v>44474</v>
      </c>
      <c r="AX725" s="29">
        <f>_xll.qlInterestRateIndexMaturity(IborIndex&amp;Tenor,AW725,Trigger)</f>
        <v>44656</v>
      </c>
      <c r="AY725" s="66">
        <f>_xll.qlIndexFixing($Z$5,AV725,,Trigger)</f>
        <v>1.4669435509702294E-2</v>
      </c>
      <c r="AZ725" s="66">
        <f>_xll.qlIndexFixing($BB$1,AW725,,Trigger)</f>
        <v>1.4602436719471375E-2</v>
      </c>
      <c r="BA725" s="195">
        <f t="shared" si="34"/>
        <v>0.66998790230919303</v>
      </c>
    </row>
    <row r="726" spans="47:53" ht="11.25" customHeight="1" x14ac:dyDescent="0.25">
      <c r="AU726" s="30" t="s">
        <v>38</v>
      </c>
      <c r="AV726" s="29">
        <f>_xll.qlInterestRateIndexFixingDate(IborIndex&amp;Tenor,AW726,Trigger)</f>
        <v>44477</v>
      </c>
      <c r="AW726" s="29">
        <f>_xll.qlCalendarAdvance(Calendar,AW725,AU726,"f",,Trigger)</f>
        <v>44481</v>
      </c>
      <c r="AX726" s="29">
        <f>_xll.qlInterestRateIndexMaturity(IborIndex&amp;Tenor,AW726,Trigger)</f>
        <v>44663</v>
      </c>
      <c r="AY726" s="66">
        <f>_xll.qlIndexFixing($Z$5,AV726,,Trigger)</f>
        <v>1.4722564018356737E-2</v>
      </c>
      <c r="AZ726" s="66">
        <f>_xll.qlIndexFixing($BB$1,AW726,,Trigger)</f>
        <v>1.4653401000577874E-2</v>
      </c>
      <c r="BA726" s="195">
        <f t="shared" si="34"/>
        <v>0.69163017778862268</v>
      </c>
    </row>
    <row r="727" spans="47:53" ht="11.25" customHeight="1" x14ac:dyDescent="0.25">
      <c r="AU727" s="30" t="s">
        <v>38</v>
      </c>
      <c r="AV727" s="29">
        <f>_xll.qlInterestRateIndexFixingDate(IborIndex&amp;Tenor,AW727,Trigger)</f>
        <v>44484</v>
      </c>
      <c r="AW727" s="29">
        <f>_xll.qlCalendarAdvance(Calendar,AW726,AU727,"f",,Trigger)</f>
        <v>44488</v>
      </c>
      <c r="AX727" s="29">
        <f>_xll.qlInterestRateIndexMaturity(IborIndex&amp;Tenor,AW727,Trigger)</f>
        <v>44670</v>
      </c>
      <c r="AY727" s="66">
        <f>_xll.qlIndexFixing($Z$5,AV727,,Trigger)</f>
        <v>1.4775271487842814E-2</v>
      </c>
      <c r="AZ727" s="66">
        <f>_xll.qlIndexFixing($BB$1,AW727,,Trigger)</f>
        <v>1.470419152250634E-2</v>
      </c>
      <c r="BA727" s="195">
        <f t="shared" si="34"/>
        <v>0.71079965336473883</v>
      </c>
    </row>
    <row r="728" spans="47:53" ht="11.25" customHeight="1" x14ac:dyDescent="0.25">
      <c r="AU728" s="30" t="s">
        <v>38</v>
      </c>
      <c r="AV728" s="29">
        <f>_xll.qlInterestRateIndexFixingDate(IborIndex&amp;Tenor,AW728,Trigger)</f>
        <v>44491</v>
      </c>
      <c r="AW728" s="29">
        <f>_xll.qlCalendarAdvance(Calendar,AW727,AU728,"f",,Trigger)</f>
        <v>44495</v>
      </c>
      <c r="AX728" s="29">
        <f>_xll.qlInterestRateIndexMaturity(IborIndex&amp;Tenor,AW728,Trigger)</f>
        <v>44677</v>
      </c>
      <c r="AY728" s="66">
        <f>_xll.qlIndexFixing($Z$5,AV728,,Trigger)</f>
        <v>1.4827552750520586E-2</v>
      </c>
      <c r="AZ728" s="66">
        <f>_xll.qlIndexFixing($BB$1,AW728,,Trigger)</f>
        <v>1.4754808271903057E-2</v>
      </c>
      <c r="BA728" s="195">
        <f t="shared" si="34"/>
        <v>0.72744478617528874</v>
      </c>
    </row>
    <row r="729" spans="47:53" ht="11.25" customHeight="1" x14ac:dyDescent="0.25">
      <c r="AU729" s="30" t="s">
        <v>38</v>
      </c>
      <c r="AV729" s="29">
        <f>_xll.qlInterestRateIndexFixingDate(IborIndex&amp;Tenor,AW729,Trigger)</f>
        <v>44498</v>
      </c>
      <c r="AW729" s="29">
        <f>_xll.qlCalendarAdvance(Calendar,AW728,AU729,"f",,Trigger)</f>
        <v>44502</v>
      </c>
      <c r="AX729" s="29">
        <f>_xll.qlInterestRateIndexMaturity(IborIndex&amp;Tenor,AW729,Trigger)</f>
        <v>44683</v>
      </c>
      <c r="AY729" s="66">
        <f>_xll.qlIndexFixing($Z$5,AV729,,Trigger)</f>
        <v>1.4875541963070569E-2</v>
      </c>
      <c r="AZ729" s="66">
        <f>_xll.qlIndexFixing($BB$1,AW729,,Trigger)</f>
        <v>1.4801404437958436E-2</v>
      </c>
      <c r="BA729" s="195">
        <f t="shared" si="34"/>
        <v>0.74137525112132763</v>
      </c>
    </row>
    <row r="730" spans="47:53" ht="11.25" customHeight="1" x14ac:dyDescent="0.25">
      <c r="AU730" s="30" t="s">
        <v>38</v>
      </c>
      <c r="AV730" s="29">
        <f>_xll.qlInterestRateIndexFixingDate(IborIndex&amp;Tenor,AW730,Trigger)</f>
        <v>44505</v>
      </c>
      <c r="AW730" s="29">
        <f>_xll.qlCalendarAdvance(Calendar,AW729,AU730,"f",,Trigger)</f>
        <v>44509</v>
      </c>
      <c r="AX730" s="29">
        <f>_xll.qlInterestRateIndexMaturity(IborIndex&amp;Tenor,AW730,Trigger)</f>
        <v>44690</v>
      </c>
      <c r="AY730" s="66">
        <f>_xll.qlIndexFixing($Z$5,AV730,,Trigger)</f>
        <v>1.4926986128025921E-2</v>
      </c>
      <c r="AZ730" s="66">
        <f>_xll.qlIndexFixing($BB$1,AW730,,Trigger)</f>
        <v>1.4851683955323046E-2</v>
      </c>
      <c r="BA730" s="195">
        <f t="shared" si="34"/>
        <v>0.75302172702875625</v>
      </c>
    </row>
    <row r="731" spans="47:53" ht="11.25" customHeight="1" x14ac:dyDescent="0.25">
      <c r="AU731" s="30" t="s">
        <v>38</v>
      </c>
      <c r="AV731" s="29">
        <f>_xll.qlInterestRateIndexFixingDate(IborIndex&amp;Tenor,AW731,Trigger)</f>
        <v>44512</v>
      </c>
      <c r="AW731" s="29">
        <f>_xll.qlCalendarAdvance(Calendar,AW730,AU731,"f",,Trigger)</f>
        <v>44516</v>
      </c>
      <c r="AX731" s="29">
        <f>_xll.qlInterestRateIndexMaturity(IborIndex&amp;Tenor,AW731,Trigger)</f>
        <v>44697</v>
      </c>
      <c r="AY731" s="66">
        <f>_xll.qlIndexFixing($Z$5,AV731,,Trigger)</f>
        <v>1.4977988961922505E-2</v>
      </c>
      <c r="AZ731" s="66">
        <f>_xll.qlIndexFixing($BB$1,AW731,,Trigger)</f>
        <v>1.4901789661505634E-2</v>
      </c>
      <c r="BA731" s="195">
        <f t="shared" si="34"/>
        <v>0.76199300416870952</v>
      </c>
    </row>
    <row r="732" spans="47:53" ht="11.25" customHeight="1" x14ac:dyDescent="0.25">
      <c r="AU732" s="30" t="s">
        <v>38</v>
      </c>
      <c r="AV732" s="29">
        <f>_xll.qlInterestRateIndexFixingDate(IborIndex&amp;Tenor,AW732,Trigger)</f>
        <v>44519</v>
      </c>
      <c r="AW732" s="29">
        <f>_xll.qlCalendarAdvance(Calendar,AW731,AU732,"f",,Trigger)</f>
        <v>44523</v>
      </c>
      <c r="AX732" s="29">
        <f>_xll.qlInterestRateIndexMaturity(IborIndex&amp;Tenor,AW732,Trigger)</f>
        <v>44704</v>
      </c>
      <c r="AY732" s="66">
        <f>_xll.qlIndexFixing($Z$5,AV732,,Trigger)</f>
        <v>1.5028545296533809E-2</v>
      </c>
      <c r="AZ732" s="66">
        <f>_xll.qlIndexFixing($BB$1,AW732,,Trigger)</f>
        <v>1.4951721543404635E-2</v>
      </c>
      <c r="BA732" s="195">
        <f t="shared" si="34"/>
        <v>0.76823753129173777</v>
      </c>
    </row>
    <row r="733" spans="47:53" ht="11.25" customHeight="1" x14ac:dyDescent="0.25">
      <c r="AU733" s="30" t="s">
        <v>38</v>
      </c>
      <c r="AV733" s="29">
        <f>_xll.qlInterestRateIndexFixingDate(IborIndex&amp;Tenor,AW733,Trigger)</f>
        <v>44526</v>
      </c>
      <c r="AW733" s="29">
        <f>_xll.qlCalendarAdvance(Calendar,AW732,AU733,"f",,Trigger)</f>
        <v>44530</v>
      </c>
      <c r="AX733" s="29">
        <f>_xll.qlInterestRateIndexMaturity(IborIndex&amp;Tenor,AW733,Trigger)</f>
        <v>44712</v>
      </c>
      <c r="AY733" s="66">
        <f>_xll.qlIndexFixing($Z$5,AV733,,Trigger)</f>
        <v>1.5082385076305042E-2</v>
      </c>
      <c r="AZ733" s="66">
        <f>_xll.qlIndexFixing($BB$1,AW733,,Trigger)</f>
        <v>1.5005284966746756E-2</v>
      </c>
      <c r="BA733" s="195">
        <f t="shared" si="34"/>
        <v>0.77100109558286145</v>
      </c>
    </row>
    <row r="734" spans="47:53" ht="11.25" customHeight="1" x14ac:dyDescent="0.25">
      <c r="AU734" s="30" t="s">
        <v>38</v>
      </c>
      <c r="AV734" s="29">
        <f>_xll.qlInterestRateIndexFixingDate(IborIndex&amp;Tenor,AW734,Trigger)</f>
        <v>44533</v>
      </c>
      <c r="AW734" s="29">
        <f>_xll.qlCalendarAdvance(Calendar,AW733,AU734,"f",,Trigger)</f>
        <v>44537</v>
      </c>
      <c r="AX734" s="29">
        <f>_xll.qlInterestRateIndexMaturity(IborIndex&amp;Tenor,AW734,Trigger)</f>
        <v>44719</v>
      </c>
      <c r="AY734" s="66">
        <f>_xll.qlIndexFixing($Z$5,AV734,,Trigger)</f>
        <v>1.5132000563508602E-2</v>
      </c>
      <c r="AZ734" s="66">
        <f>_xll.qlIndexFixing($BB$1,AW734,,Trigger)</f>
        <v>1.5054858803089533E-2</v>
      </c>
      <c r="BA734" s="195">
        <f t="shared" si="34"/>
        <v>0.7714176041906905</v>
      </c>
    </row>
    <row r="735" spans="47:53" ht="11.25" customHeight="1" x14ac:dyDescent="0.25">
      <c r="AU735" s="30" t="s">
        <v>38</v>
      </c>
      <c r="AV735" s="29">
        <f>_xll.qlInterestRateIndexFixingDate(IborIndex&amp;Tenor,AW735,Trigger)</f>
        <v>44540</v>
      </c>
      <c r="AW735" s="29">
        <f>_xll.qlCalendarAdvance(Calendar,AW734,AU735,"f",,Trigger)</f>
        <v>44544</v>
      </c>
      <c r="AX735" s="29">
        <f>_xll.qlInterestRateIndexMaturity(IborIndex&amp;Tenor,AW735,Trigger)</f>
        <v>44726</v>
      </c>
      <c r="AY735" s="66">
        <f>_xll.qlIndexFixing($Z$5,AV735,,Trigger)</f>
        <v>1.5181153663568203E-2</v>
      </c>
      <c r="AZ735" s="66">
        <f>_xll.qlIndexFixing($BB$1,AW735,,Trigger)</f>
        <v>1.5104258774703104E-2</v>
      </c>
      <c r="BA735" s="195">
        <f t="shared" si="34"/>
        <v>0.76894888865098809</v>
      </c>
    </row>
    <row r="736" spans="47:53" ht="11.25" customHeight="1" x14ac:dyDescent="0.25">
      <c r="AU736" s="30" t="s">
        <v>38</v>
      </c>
      <c r="AV736" s="29">
        <f>_xll.qlInterestRateIndexFixingDate(IborIndex&amp;Tenor,AW736,Trigger)</f>
        <v>44547</v>
      </c>
      <c r="AW736" s="29">
        <f>_xll.qlCalendarAdvance(Calendar,AW735,AU736,"f",,Trigger)</f>
        <v>44551</v>
      </c>
      <c r="AX736" s="29">
        <f>_xll.qlInterestRateIndexMaturity(IborIndex&amp;Tenor,AW736,Trigger)</f>
        <v>44733</v>
      </c>
      <c r="AY736" s="66">
        <f>_xll.qlIndexFixing($Z$5,AV736,,Trigger)</f>
        <v>1.5229839207022066E-2</v>
      </c>
      <c r="AZ736" s="66">
        <f>_xll.qlIndexFixing($BB$1,AW736,,Trigger)</f>
        <v>1.5153484868599175E-2</v>
      </c>
      <c r="BA736" s="195">
        <f t="shared" si="34"/>
        <v>0.76354338422891099</v>
      </c>
    </row>
    <row r="737" spans="47:53" ht="11.25" customHeight="1" x14ac:dyDescent="0.25">
      <c r="AU737" s="30" t="s">
        <v>38</v>
      </c>
      <c r="AV737" s="29">
        <f>_xll.qlInterestRateIndexFixingDate(IborIndex&amp;Tenor,AW737,Trigger)</f>
        <v>44554</v>
      </c>
      <c r="AW737" s="29">
        <f>_xll.qlCalendarAdvance(Calendar,AW736,AU737,"f",,Trigger)</f>
        <v>44558</v>
      </c>
      <c r="AX737" s="29">
        <f>_xll.qlInterestRateIndexMaturity(IborIndex&amp;Tenor,AW737,Trigger)</f>
        <v>44740</v>
      </c>
      <c r="AY737" s="66">
        <f>_xll.qlIndexFixing($Z$5,AV737,,Trigger)</f>
        <v>1.5278052024232722E-2</v>
      </c>
      <c r="AZ737" s="66">
        <f>_xll.qlIndexFixing($BB$1,AW737,,Trigger)</f>
        <v>1.5202537071832499E-2</v>
      </c>
      <c r="BA737" s="195">
        <f t="shared" si="34"/>
        <v>0.75514952400223412</v>
      </c>
    </row>
    <row r="738" spans="47:53" ht="11.25" customHeight="1" x14ac:dyDescent="0.25">
      <c r="AU738" s="30" t="s">
        <v>38</v>
      </c>
      <c r="AV738" s="29">
        <f>_xll.qlInterestRateIndexFixingDate(IborIndex&amp;Tenor,AW738,Trigger)</f>
        <v>44561</v>
      </c>
      <c r="AW738" s="29">
        <f>_xll.qlCalendarAdvance(Calendar,AW737,AU738,"f",,Trigger)</f>
        <v>44565</v>
      </c>
      <c r="AX738" s="29">
        <f>_xll.qlInterestRateIndexMaturity(IborIndex&amp;Tenor,AW738,Trigger)</f>
        <v>44746</v>
      </c>
      <c r="AY738" s="66">
        <f>_xll.qlIndexFixing($Z$5,AV738,,Trigger)</f>
        <v>1.5322217372042203E-2</v>
      </c>
      <c r="AZ738" s="66">
        <f>_xll.qlIndexFixing($BB$1,AW738,,Trigger)</f>
        <v>1.5247661796850656E-2</v>
      </c>
      <c r="BA738" s="195">
        <f t="shared" si="34"/>
        <v>0.74555575191547629</v>
      </c>
    </row>
    <row r="739" spans="47:53" ht="11.25" customHeight="1" x14ac:dyDescent="0.25">
      <c r="AU739" s="30" t="s">
        <v>38</v>
      </c>
      <c r="AV739" s="29">
        <f>_xll.qlInterestRateIndexFixingDate(IborIndex&amp;Tenor,AW739,Trigger)</f>
        <v>44568</v>
      </c>
      <c r="AW739" s="29">
        <f>_xll.qlCalendarAdvance(Calendar,AW738,AU739,"f",,Trigger)</f>
        <v>44572</v>
      </c>
      <c r="AX739" s="29">
        <f>_xll.qlInterestRateIndexMaturity(IborIndex&amp;Tenor,AW739,Trigger)</f>
        <v>44753</v>
      </c>
      <c r="AY739" s="66">
        <f>_xll.qlIndexFixing($Z$5,AV739,,Trigger)</f>
        <v>1.5369503484150547E-2</v>
      </c>
      <c r="AZ739" s="66">
        <f>_xll.qlIndexFixing($BB$1,AW739,,Trigger)</f>
        <v>1.5296376545718832E-2</v>
      </c>
      <c r="BA739" s="195">
        <f t="shared" si="34"/>
        <v>0.7312693843171576</v>
      </c>
    </row>
    <row r="740" spans="47:53" ht="11.25" customHeight="1" x14ac:dyDescent="0.25">
      <c r="AU740" s="30" t="s">
        <v>38</v>
      </c>
      <c r="AV740" s="29">
        <f>_xll.qlInterestRateIndexFixingDate(IborIndex&amp;Tenor,AW740,Trigger)</f>
        <v>44575</v>
      </c>
      <c r="AW740" s="29">
        <f>_xll.qlCalendarAdvance(Calendar,AW739,AU740,"f",,Trigger)</f>
        <v>44579</v>
      </c>
      <c r="AX740" s="29">
        <f>_xll.qlInterestRateIndexMaturity(IborIndex&amp;Tenor,AW740,Trigger)</f>
        <v>44760</v>
      </c>
      <c r="AY740" s="66">
        <f>_xll.qlIndexFixing($Z$5,AV740,,Trigger)</f>
        <v>1.5416301744160726E-2</v>
      </c>
      <c r="AZ740" s="66">
        <f>_xll.qlIndexFixing($BB$1,AW740,,Trigger)</f>
        <v>1.5344917367120103E-2</v>
      </c>
      <c r="BA740" s="195">
        <f t="shared" si="34"/>
        <v>0.71384377040623403</v>
      </c>
    </row>
    <row r="741" spans="47:53" ht="11.25" customHeight="1" x14ac:dyDescent="0.25">
      <c r="AU741" s="30" t="s">
        <v>38</v>
      </c>
      <c r="AV741" s="29">
        <f>_xll.qlInterestRateIndexFixingDate(IborIndex&amp;Tenor,AW741,Trigger)</f>
        <v>44582</v>
      </c>
      <c r="AW741" s="29">
        <f>_xll.qlCalendarAdvance(Calendar,AW740,AU741,"f",,Trigger)</f>
        <v>44586</v>
      </c>
      <c r="AX741" s="29">
        <f>_xll.qlInterestRateIndexMaturity(IborIndex&amp;Tenor,AW741,Trigger)</f>
        <v>44767</v>
      </c>
      <c r="AY741" s="66">
        <f>_xll.qlIndexFixing($Z$5,AV741,,Trigger)</f>
        <v>1.5462606982274446E-2</v>
      </c>
      <c r="AZ741" s="66">
        <f>_xll.qlIndexFixing($BB$1,AW741,,Trigger)</f>
        <v>1.5393284248359212E-2</v>
      </c>
      <c r="BA741" s="195">
        <f t="shared" si="34"/>
        <v>0.69322733915234269</v>
      </c>
    </row>
    <row r="742" spans="47:53" ht="11.25" customHeight="1" x14ac:dyDescent="0.25">
      <c r="AU742" s="30" t="s">
        <v>38</v>
      </c>
      <c r="AV742" s="29">
        <f>_xll.qlInterestRateIndexFixingDate(IborIndex&amp;Tenor,AW742,Trigger)</f>
        <v>44589</v>
      </c>
      <c r="AW742" s="29">
        <f>_xll.qlCalendarAdvance(Calendar,AW741,AU742,"f",,Trigger)</f>
        <v>44593</v>
      </c>
      <c r="AX742" s="29">
        <f>_xll.qlInterestRateIndexMaturity(IborIndex&amp;Tenor,AW742,Trigger)</f>
        <v>44774</v>
      </c>
      <c r="AY742" s="66">
        <f>_xll.qlIndexFixing($Z$5,AV742,,Trigger)</f>
        <v>1.5508414028583451E-2</v>
      </c>
      <c r="AZ742" s="66">
        <f>_xll.qlIndexFixing($BB$1,AW742,,Trigger)</f>
        <v>1.5441477176787271E-2</v>
      </c>
      <c r="BA742" s="195">
        <f t="shared" si="34"/>
        <v>0.66936851796180541</v>
      </c>
    </row>
    <row r="743" spans="47:53" ht="11.25" customHeight="1" x14ac:dyDescent="0.25">
      <c r="AU743" s="30" t="s">
        <v>38</v>
      </c>
      <c r="AV743" s="29">
        <f>_xll.qlInterestRateIndexFixingDate(IborIndex&amp;Tenor,AW743,Trigger)</f>
        <v>44596</v>
      </c>
      <c r="AW743" s="29">
        <f>_xll.qlCalendarAdvance(Calendar,AW742,AU743,"f",,Trigger)</f>
        <v>44600</v>
      </c>
      <c r="AX743" s="29">
        <f>_xll.qlInterestRateIndexMaturity(IborIndex&amp;Tenor,AW743,Trigger)</f>
        <v>44781</v>
      </c>
      <c r="AY743" s="66">
        <f>_xll.qlIndexFixing($Z$5,AV743,,Trigger)</f>
        <v>1.5553717713075697E-2</v>
      </c>
      <c r="AZ743" s="66">
        <f>_xll.qlIndexFixing($BB$1,AW743,,Trigger)</f>
        <v>1.5489496139800879E-2</v>
      </c>
      <c r="BA743" s="195">
        <f t="shared" si="34"/>
        <v>0.64221573274817967</v>
      </c>
    </row>
    <row r="744" spans="47:53" ht="11.25" customHeight="1" x14ac:dyDescent="0.25">
      <c r="AU744" s="30" t="s">
        <v>38</v>
      </c>
      <c r="AV744" s="29">
        <f>_xll.qlInterestRateIndexFixingDate(IborIndex&amp;Tenor,AW744,Trigger)</f>
        <v>44603</v>
      </c>
      <c r="AW744" s="29">
        <f>_xll.qlCalendarAdvance(Calendar,AW743,AU744,"f",,Trigger)</f>
        <v>44607</v>
      </c>
      <c r="AX744" s="29">
        <f>_xll.qlInterestRateIndexMaturity(IborIndex&amp;Tenor,AW744,Trigger)</f>
        <v>44788</v>
      </c>
      <c r="AY744" s="66">
        <f>_xll.qlIndexFixing($Z$5,AV744,,Trigger)</f>
        <v>1.5598512865653464E-2</v>
      </c>
      <c r="AZ744" s="66">
        <f>_xll.qlIndexFixing($BB$1,AW744,,Trigger)</f>
        <v>1.5537341124841245E-2</v>
      </c>
      <c r="BA744" s="195">
        <f t="shared" si="34"/>
        <v>0.61171740812219344</v>
      </c>
    </row>
    <row r="745" spans="47:53" ht="11.25" customHeight="1" x14ac:dyDescent="0.25">
      <c r="AU745" s="30" t="s">
        <v>38</v>
      </c>
      <c r="AV745" s="29">
        <f>_xll.qlInterestRateIndexFixingDate(IborIndex&amp;Tenor,AW745,Trigger)</f>
        <v>44610</v>
      </c>
      <c r="AW745" s="29">
        <f>_xll.qlCalendarAdvance(Calendar,AW744,AU745,"f",,Trigger)</f>
        <v>44614</v>
      </c>
      <c r="AX745" s="29">
        <f>_xll.qlInterestRateIndexMaturity(IborIndex&amp;Tenor,AW745,Trigger)</f>
        <v>44795</v>
      </c>
      <c r="AY745" s="66">
        <f>_xll.qlIndexFixing($Z$5,AV745,,Trigger)</f>
        <v>1.5642794316142631E-2</v>
      </c>
      <c r="AZ745" s="66">
        <f>_xll.qlIndexFixing($BB$1,AW745,,Trigger)</f>
        <v>1.5585012119395945E-2</v>
      </c>
      <c r="BA745" s="195">
        <f t="shared" si="34"/>
        <v>0.57782196746685932</v>
      </c>
    </row>
    <row r="746" spans="47:53" ht="11.25" customHeight="1" x14ac:dyDescent="0.25">
      <c r="AU746" s="30" t="s">
        <v>38</v>
      </c>
      <c r="AV746" s="29">
        <f>_xll.qlInterestRateIndexFixingDate(IborIndex&amp;Tenor,AW746,Trigger)</f>
        <v>44617</v>
      </c>
      <c r="AW746" s="29">
        <f>_xll.qlCalendarAdvance(Calendar,AW745,AU746,"f",,Trigger)</f>
        <v>44621</v>
      </c>
      <c r="AX746" s="29">
        <f>_xll.qlInterestRateIndexMaturity(IborIndex&amp;Tenor,AW746,Trigger)</f>
        <v>44805</v>
      </c>
      <c r="AY746" s="66">
        <f>_xll.qlIndexFixing($Z$5,AV746,,Trigger)</f>
        <v>1.5696400524975333E-2</v>
      </c>
      <c r="AZ746" s="66">
        <f>_xll.qlIndexFixing($BB$1,AW746,,Trigger)</f>
        <v>1.5650853084439673E-2</v>
      </c>
      <c r="BA746" s="195">
        <f t="shared" si="34"/>
        <v>0.45547440535659983</v>
      </c>
    </row>
    <row r="747" spans="47:53" ht="11.25" customHeight="1" x14ac:dyDescent="0.25">
      <c r="AU747" s="30" t="s">
        <v>38</v>
      </c>
      <c r="AV747" s="29">
        <f>_xll.qlInterestRateIndexFixingDate(IborIndex&amp;Tenor,AW747,Trigger)</f>
        <v>44624</v>
      </c>
      <c r="AW747" s="29">
        <f>_xll.qlCalendarAdvance(Calendar,AW746,AU747,"f",,Trigger)</f>
        <v>44628</v>
      </c>
      <c r="AX747" s="29">
        <f>_xll.qlInterestRateIndexMaturity(IborIndex&amp;Tenor,AW747,Trigger)</f>
        <v>44812</v>
      </c>
      <c r="AY747" s="66">
        <f>_xll.qlIndexFixing($Z$5,AV747,,Trigger)</f>
        <v>1.5739858986714587E-2</v>
      </c>
      <c r="AZ747" s="66">
        <f>_xll.qlIndexFixing($BB$1,AW747,,Trigger)</f>
        <v>1.5698121528796176E-2</v>
      </c>
      <c r="BA747" s="195">
        <f t="shared" si="34"/>
        <v>0.41737457918411547</v>
      </c>
    </row>
    <row r="748" spans="47:53" ht="11.25" customHeight="1" x14ac:dyDescent="0.25">
      <c r="AU748" s="30" t="s">
        <v>38</v>
      </c>
      <c r="AV748" s="29">
        <f>_xll.qlInterestRateIndexFixingDate(IborIndex&amp;Tenor,AW748,Trigger)</f>
        <v>44631</v>
      </c>
      <c r="AW748" s="29">
        <f>_xll.qlCalendarAdvance(Calendar,AW747,AU748,"f",,Trigger)</f>
        <v>44635</v>
      </c>
      <c r="AX748" s="29">
        <f>_xll.qlInterestRateIndexMaturity(IborIndex&amp;Tenor,AW748,Trigger)</f>
        <v>44819</v>
      </c>
      <c r="AY748" s="66">
        <f>_xll.qlIndexFixing($Z$5,AV748,,Trigger)</f>
        <v>1.5783453595868486E-2</v>
      </c>
      <c r="AZ748" s="66">
        <f>_xll.qlIndexFixing($BB$1,AW748,,Trigger)</f>
        <v>1.5745209239752388E-2</v>
      </c>
      <c r="BA748" s="195">
        <f t="shared" si="34"/>
        <v>0.38244356116098194</v>
      </c>
    </row>
    <row r="749" spans="47:53" ht="11.25" customHeight="1" x14ac:dyDescent="0.25">
      <c r="AU749" s="30" t="s">
        <v>38</v>
      </c>
      <c r="AV749" s="29">
        <f>_xll.qlInterestRateIndexFixingDate(IborIndex&amp;Tenor,AW749,Trigger)</f>
        <v>44638</v>
      </c>
      <c r="AW749" s="29">
        <f>_xll.qlCalendarAdvance(Calendar,AW748,AU749,"f",,Trigger)</f>
        <v>44642</v>
      </c>
      <c r="AX749" s="29">
        <f>_xll.qlInterestRateIndexMaturity(IborIndex&amp;Tenor,AW749,Trigger)</f>
        <v>44826</v>
      </c>
      <c r="AY749" s="66">
        <f>_xll.qlIndexFixing($Z$5,AV749,,Trigger)</f>
        <v>1.582718276654518E-2</v>
      </c>
      <c r="AZ749" s="66">
        <f>_xll.qlIndexFixing($BB$1,AW749,,Trigger)</f>
        <v>1.5792111944241682E-2</v>
      </c>
      <c r="BA749" s="195">
        <f t="shared" si="34"/>
        <v>0.35070822303497756</v>
      </c>
    </row>
    <row r="750" spans="47:53" ht="11.25" customHeight="1" x14ac:dyDescent="0.25">
      <c r="AU750" s="30" t="s">
        <v>38</v>
      </c>
      <c r="AV750" s="29">
        <f>_xll.qlInterestRateIndexFixingDate(IborIndex&amp;Tenor,AW750,Trigger)</f>
        <v>44645</v>
      </c>
      <c r="AW750" s="29">
        <f>_xll.qlCalendarAdvance(Calendar,AW749,AU750,"f",,Trigger)</f>
        <v>44649</v>
      </c>
      <c r="AX750" s="29">
        <f>_xll.qlInterestRateIndexMaturity(IborIndex&amp;Tenor,AW750,Trigger)</f>
        <v>44833</v>
      </c>
      <c r="AY750" s="66">
        <f>_xll.qlIndexFixing($Z$5,AV750,,Trigger)</f>
        <v>1.5871044892242347E-2</v>
      </c>
      <c r="AZ750" s="66">
        <f>_xll.qlIndexFixing($BB$1,AW750,,Trigger)</f>
        <v>1.5827962720055502E-2</v>
      </c>
      <c r="BA750" s="195">
        <f t="shared" si="34"/>
        <v>0.43082172186844486</v>
      </c>
    </row>
    <row r="751" spans="47:53" ht="11.25" customHeight="1" x14ac:dyDescent="0.25">
      <c r="AU751" s="30" t="s">
        <v>38</v>
      </c>
      <c r="AV751" s="29">
        <f>_xll.qlInterestRateIndexFixingDate(IborIndex&amp;Tenor,AW751,Trigger)</f>
        <v>44652</v>
      </c>
      <c r="AW751" s="29">
        <f>_xll.qlCalendarAdvance(Calendar,AW750,AU751,"f",,Trigger)</f>
        <v>44656</v>
      </c>
      <c r="AX751" s="29">
        <f>_xll.qlInterestRateIndexMaturity(IborIndex&amp;Tenor,AW751,Trigger)</f>
        <v>44839</v>
      </c>
      <c r="AY751" s="66">
        <f>_xll.qlIndexFixing($Z$5,AV751,,Trigger)</f>
        <v>1.5911521432265055E-2</v>
      </c>
      <c r="AZ751" s="66">
        <f>_xll.qlIndexFixing($BB$1,AW751,,Trigger)</f>
        <v>1.5874521885306577E-2</v>
      </c>
      <c r="BA751" s="195">
        <f t="shared" si="34"/>
        <v>0.36999546958477875</v>
      </c>
    </row>
    <row r="752" spans="47:53" ht="11.25" customHeight="1" x14ac:dyDescent="0.25">
      <c r="AU752" s="30" t="s">
        <v>38</v>
      </c>
      <c r="AV752" s="29">
        <f>_xll.qlInterestRateIndexFixingDate(IborIndex&amp;Tenor,AW752,Trigger)</f>
        <v>44659</v>
      </c>
      <c r="AW752" s="29">
        <f>_xll.qlCalendarAdvance(Calendar,AW751,AU752,"f",,Trigger)</f>
        <v>44663</v>
      </c>
      <c r="AX752" s="29">
        <f>_xll.qlInterestRateIndexMaturity(IborIndex&amp;Tenor,AW752,Trigger)</f>
        <v>44846</v>
      </c>
      <c r="AY752" s="66">
        <f>_xll.qlIndexFixing($Z$5,AV752,,Trigger)</f>
        <v>1.5955605992070979E-2</v>
      </c>
      <c r="AZ752" s="66">
        <f>_xll.qlIndexFixing($BB$1,AW752,,Trigger)</f>
        <v>1.5920884700577002E-2</v>
      </c>
      <c r="BA752" s="195">
        <f t="shared" si="34"/>
        <v>0.34721291493976236</v>
      </c>
    </row>
    <row r="753" spans="47:53" ht="11.25" customHeight="1" x14ac:dyDescent="0.25">
      <c r="AU753" s="30" t="s">
        <v>38</v>
      </c>
      <c r="AV753" s="29">
        <f>_xll.qlInterestRateIndexFixingDate(IborIndex&amp;Tenor,AW753,Trigger)</f>
        <v>44664</v>
      </c>
      <c r="AW753" s="29">
        <f>_xll.qlCalendarAdvance(Calendar,AW752,AU753,"f",,Trigger)</f>
        <v>44670</v>
      </c>
      <c r="AX753" s="29">
        <f>_xll.qlInterestRateIndexMaturity(IborIndex&amp;Tenor,AW753,Trigger)</f>
        <v>44853</v>
      </c>
      <c r="AY753" s="66">
        <f>_xll.qlIndexFixing($Z$5,AV753,,Trigger)</f>
        <v>1.5999822160025545E-2</v>
      </c>
      <c r="AZ753" s="66">
        <f>_xll.qlIndexFixing($BB$1,AW753,,Trigger)</f>
        <v>1.5967046822464203E-2</v>
      </c>
      <c r="BA753" s="195">
        <f t="shared" si="34"/>
        <v>0.32775337561342238</v>
      </c>
    </row>
    <row r="754" spans="47:53" ht="11.25" customHeight="1" x14ac:dyDescent="0.25">
      <c r="AU754" s="30" t="s">
        <v>38</v>
      </c>
      <c r="AV754" s="29">
        <f>_xll.qlInterestRateIndexFixingDate(IborIndex&amp;Tenor,AW754,Trigger)</f>
        <v>44673</v>
      </c>
      <c r="AW754" s="29">
        <f>_xll.qlCalendarAdvance(Calendar,AW753,AU754,"f",,Trigger)</f>
        <v>44677</v>
      </c>
      <c r="AX754" s="29">
        <f>_xll.qlInterestRateIndexMaturity(IborIndex&amp;Tenor,AW754,Trigger)</f>
        <v>44860</v>
      </c>
      <c r="AY754" s="66">
        <f>_xll.qlIndexFixing($Z$5,AV754,,Trigger)</f>
        <v>1.6044168269163172E-2</v>
      </c>
      <c r="AZ754" s="66">
        <f>_xll.qlIndexFixing($BB$1,AW754,,Trigger)</f>
        <v>1.6013003907224019E-2</v>
      </c>
      <c r="BA754" s="195">
        <f t="shared" si="34"/>
        <v>0.31164361939152452</v>
      </c>
    </row>
    <row r="755" spans="47:53" ht="11.25" customHeight="1" x14ac:dyDescent="0.25">
      <c r="AU755" s="30" t="s">
        <v>38</v>
      </c>
      <c r="AV755" s="29">
        <f>_xll.qlInterestRateIndexFixingDate(IborIndex&amp;Tenor,AW755,Trigger)</f>
        <v>44680</v>
      </c>
      <c r="AW755" s="29">
        <f>_xll.qlCalendarAdvance(Calendar,AW754,AU755,"f",,Trigger)</f>
        <v>44684</v>
      </c>
      <c r="AX755" s="29">
        <f>_xll.qlInterestRateIndexMaturity(IborIndex&amp;Tenor,AW755,Trigger)</f>
        <v>44868</v>
      </c>
      <c r="AY755" s="66">
        <f>_xll.qlIndexFixing($Z$5,AV755,,Trigger)</f>
        <v>1.6092292175356581E-2</v>
      </c>
      <c r="AZ755" s="66">
        <f>_xll.qlIndexFixing($BB$1,AW755,,Trigger)</f>
        <v>1.6069403699016639E-2</v>
      </c>
      <c r="BA755" s="195">
        <f t="shared" si="34"/>
        <v>0.22888476339941871</v>
      </c>
    </row>
    <row r="756" spans="47:53" ht="11.25" customHeight="1" x14ac:dyDescent="0.25">
      <c r="AU756" s="30" t="s">
        <v>38</v>
      </c>
      <c r="AV756" s="29">
        <f>_xll.qlInterestRateIndexFixingDate(IborIndex&amp;Tenor,AW756,Trigger)</f>
        <v>44687</v>
      </c>
      <c r="AW756" s="29">
        <f>_xll.qlCalendarAdvance(Calendar,AW755,AU756,"f",,Trigger)</f>
        <v>44691</v>
      </c>
      <c r="AX756" s="29">
        <f>_xll.qlInterestRateIndexMaturity(IborIndex&amp;Tenor,AW756,Trigger)</f>
        <v>44875</v>
      </c>
      <c r="AY756" s="66">
        <f>_xll.qlIndexFixing($Z$5,AV756,,Trigger)</f>
        <v>1.6136917140061796E-2</v>
      </c>
      <c r="AZ756" s="66">
        <f>_xll.qlIndexFixing($BB$1,AW756,,Trigger)</f>
        <v>1.611489168281437E-2</v>
      </c>
      <c r="BA756" s="195">
        <f t="shared" si="34"/>
        <v>0.22025457247425856</v>
      </c>
    </row>
    <row r="757" spans="47:53" ht="11.25" customHeight="1" x14ac:dyDescent="0.25">
      <c r="AU757" s="30" t="s">
        <v>38</v>
      </c>
      <c r="AV757" s="29">
        <f>_xll.qlInterestRateIndexFixingDate(IborIndex&amp;Tenor,AW757,Trigger)</f>
        <v>44694</v>
      </c>
      <c r="AW757" s="29">
        <f>_xll.qlCalendarAdvance(Calendar,AW756,AU757,"f",,Trigger)</f>
        <v>44698</v>
      </c>
      <c r="AX757" s="29">
        <f>_xll.qlInterestRateIndexMaturity(IborIndex&amp;Tenor,AW757,Trigger)</f>
        <v>44882</v>
      </c>
      <c r="AY757" s="66">
        <f>_xll.qlIndexFixing($Z$5,AV757,,Trigger)</f>
        <v>1.6181663236916104E-2</v>
      </c>
      <c r="AZ757" s="66">
        <f>_xll.qlIndexFixing($BB$1,AW757,,Trigger)</f>
        <v>1.6160160463079786E-2</v>
      </c>
      <c r="BA757" s="195">
        <f t="shared" si="34"/>
        <v>0.21502773836317574</v>
      </c>
    </row>
    <row r="758" spans="47:53" ht="11.25" customHeight="1" x14ac:dyDescent="0.25">
      <c r="AU758" s="30" t="s">
        <v>38</v>
      </c>
      <c r="AV758" s="29">
        <f>_xll.qlInterestRateIndexFixingDate(IborIndex&amp;Tenor,AW758,Trigger)</f>
        <v>44701</v>
      </c>
      <c r="AW758" s="29">
        <f>_xll.qlCalendarAdvance(Calendar,AW757,AU758,"f",,Trigger)</f>
        <v>44705</v>
      </c>
      <c r="AX758" s="29">
        <f>_xll.qlInterestRateIndexMaturity(IborIndex&amp;Tenor,AW758,Trigger)</f>
        <v>44889</v>
      </c>
      <c r="AY758" s="66">
        <f>_xll.qlIndexFixing($Z$5,AV758,,Trigger)</f>
        <v>1.6226528694416563E-2</v>
      </c>
      <c r="AZ758" s="66">
        <f>_xll.qlIndexFixing($BB$1,AW758,,Trigger)</f>
        <v>1.620520576367946E-2</v>
      </c>
      <c r="BA758" s="195">
        <f t="shared" si="34"/>
        <v>0.21322930737102674</v>
      </c>
    </row>
    <row r="759" spans="47:53" ht="11.25" customHeight="1" x14ac:dyDescent="0.25">
      <c r="AU759" s="30" t="s">
        <v>38</v>
      </c>
      <c r="AV759" s="29">
        <f>_xll.qlInterestRateIndexFixingDate(IborIndex&amp;Tenor,AW759,Trigger)</f>
        <v>44708</v>
      </c>
      <c r="AW759" s="29">
        <f>_xll.qlCalendarAdvance(Calendar,AW758,AU759,"f",,Trigger)</f>
        <v>44712</v>
      </c>
      <c r="AX759" s="29">
        <f>_xll.qlInterestRateIndexMaturity(IborIndex&amp;Tenor,AW759,Trigger)</f>
        <v>44895</v>
      </c>
      <c r="AY759" s="66">
        <f>_xll.qlIndexFixing($Z$5,AV759,,Trigger)</f>
        <v>1.6267788137215428E-2</v>
      </c>
      <c r="AZ759" s="66">
        <f>_xll.qlIndexFixing($BB$1,AW759,,Trigger)</f>
        <v>1.6239561719595143E-2</v>
      </c>
      <c r="BA759" s="195">
        <f t="shared" si="34"/>
        <v>0.28226417620284827</v>
      </c>
    </row>
    <row r="760" spans="47:53" ht="11.25" customHeight="1" x14ac:dyDescent="0.25">
      <c r="AU760" s="30" t="s">
        <v>38</v>
      </c>
      <c r="AV760" s="29">
        <f>_xll.qlInterestRateIndexFixingDate(IborIndex&amp;Tenor,AW760,Trigger)</f>
        <v>44715</v>
      </c>
      <c r="AW760" s="29">
        <f>_xll.qlCalendarAdvance(Calendar,AW759,AU760,"f",,Trigger)</f>
        <v>44719</v>
      </c>
      <c r="AX760" s="29">
        <f>_xll.qlInterestRateIndexMaturity(IborIndex&amp;Tenor,AW760,Trigger)</f>
        <v>44902</v>
      </c>
      <c r="AY760" s="66">
        <f>_xll.qlIndexFixing($Z$5,AV760,,Trigger)</f>
        <v>1.6312877725829508E-2</v>
      </c>
      <c r="AZ760" s="66">
        <f>_xll.qlIndexFixing($BB$1,AW760,,Trigger)</f>
        <v>1.628419734430887E-2</v>
      </c>
      <c r="BA760" s="195">
        <f t="shared" si="34"/>
        <v>0.28680381520637677</v>
      </c>
    </row>
    <row r="761" spans="47:53" ht="11.25" customHeight="1" x14ac:dyDescent="0.25">
      <c r="AU761" s="30" t="s">
        <v>38</v>
      </c>
      <c r="AV761" s="29">
        <f>_xll.qlInterestRateIndexFixingDate(IborIndex&amp;Tenor,AW761,Trigger)</f>
        <v>44722</v>
      </c>
      <c r="AW761" s="29">
        <f>_xll.qlCalendarAdvance(Calendar,AW760,AU761,"f",,Trigger)</f>
        <v>44726</v>
      </c>
      <c r="AX761" s="29">
        <f>_xll.qlInterestRateIndexMaturity(IborIndex&amp;Tenor,AW761,Trigger)</f>
        <v>44909</v>
      </c>
      <c r="AY761" s="66">
        <f>_xll.qlIndexFixing($Z$5,AV761,,Trigger)</f>
        <v>1.6358085006127746E-2</v>
      </c>
      <c r="AZ761" s="66">
        <f>_xll.qlIndexFixing($BB$1,AW761,,Trigger)</f>
        <v>1.6328597516460673E-2</v>
      </c>
      <c r="BA761" s="195">
        <f t="shared" si="34"/>
        <v>0.29487489667072431</v>
      </c>
    </row>
    <row r="762" spans="47:53" ht="11.25" customHeight="1" x14ac:dyDescent="0.25">
      <c r="AU762" s="30" t="s">
        <v>38</v>
      </c>
      <c r="AV762" s="29">
        <f>_xll.qlInterestRateIndexFixingDate(IborIndex&amp;Tenor,AW762,Trigger)</f>
        <v>44729</v>
      </c>
      <c r="AW762" s="29">
        <f>_xll.qlCalendarAdvance(Calendar,AW761,AU762,"f",,Trigger)</f>
        <v>44733</v>
      </c>
      <c r="AX762" s="29">
        <f>_xll.qlInterestRateIndexMaturity(IborIndex&amp;Tenor,AW762,Trigger)</f>
        <v>44916</v>
      </c>
      <c r="AY762" s="66">
        <f>_xll.qlIndexFixing($Z$5,AV762,,Trigger)</f>
        <v>1.6403408145178957E-2</v>
      </c>
      <c r="AZ762" s="66">
        <f>_xll.qlIndexFixing($BB$1,AW762,,Trigger)</f>
        <v>1.6372757889729646E-2</v>
      </c>
      <c r="BA762" s="195">
        <f t="shared" si="34"/>
        <v>0.30650255449311131</v>
      </c>
    </row>
    <row r="763" spans="47:53" ht="11.25" customHeight="1" x14ac:dyDescent="0.25">
      <c r="AU763" s="30" t="s">
        <v>38</v>
      </c>
      <c r="AV763" s="29">
        <f>_xll.qlInterestRateIndexFixingDate(IborIndex&amp;Tenor,AW763,Trigger)</f>
        <v>44736</v>
      </c>
      <c r="AW763" s="29">
        <f>_xll.qlCalendarAdvance(Calendar,AW762,AU763,"f",,Trigger)</f>
        <v>44740</v>
      </c>
      <c r="AX763" s="29">
        <f>_xll.qlInterestRateIndexMaturity(IborIndex&amp;Tenor,AW763,Trigger)</f>
        <v>44923</v>
      </c>
      <c r="AY763" s="66">
        <f>_xll.qlIndexFixing($Z$5,AV763,,Trigger)</f>
        <v>1.644884528929217E-2</v>
      </c>
      <c r="AZ763" s="66">
        <f>_xll.qlIndexFixing($BB$1,AW763,,Trigger)</f>
        <v>1.641667411749393E-2</v>
      </c>
      <c r="BA763" s="195">
        <f t="shared" si="34"/>
        <v>0.32171171798239806</v>
      </c>
    </row>
    <row r="764" spans="47:53" ht="11.25" customHeight="1" x14ac:dyDescent="0.25">
      <c r="AU764" s="30" t="s">
        <v>38</v>
      </c>
      <c r="AV764" s="29">
        <f>_xll.qlInterestRateIndexFixingDate(IborIndex&amp;Tenor,AW764,Trigger)</f>
        <v>44743</v>
      </c>
      <c r="AW764" s="29">
        <f>_xll.qlCalendarAdvance(Calendar,AW763,AU764,"f",,Trigger)</f>
        <v>44747</v>
      </c>
      <c r="AX764" s="29">
        <f>_xll.qlInterestRateIndexMaturity(IborIndex&amp;Tenor,AW764,Trigger)</f>
        <v>44931</v>
      </c>
      <c r="AY764" s="66">
        <f>_xll.qlIndexFixing($Z$5,AV764,,Trigger)</f>
        <v>1.6498126207773325E-2</v>
      </c>
      <c r="AZ764" s="66">
        <f>_xll.qlIndexFixing($BB$1,AW764,,Trigger)</f>
        <v>1.6470544991517188E-2</v>
      </c>
      <c r="BA764" s="195">
        <f t="shared" si="34"/>
        <v>0.27581216256136742</v>
      </c>
    </row>
    <row r="765" spans="47:53" ht="11.25" customHeight="1" x14ac:dyDescent="0.25">
      <c r="AU765" s="30" t="s">
        <v>38</v>
      </c>
      <c r="AV765" s="29">
        <f>_xll.qlInterestRateIndexFixingDate(IborIndex&amp;Tenor,AW765,Trigger)</f>
        <v>44750</v>
      </c>
      <c r="AW765" s="29">
        <f>_xll.qlCalendarAdvance(Calendar,AW764,AU765,"f",,Trigger)</f>
        <v>44754</v>
      </c>
      <c r="AX765" s="29">
        <f>_xll.qlInterestRateIndexMaturity(IborIndex&amp;Tenor,AW765,Trigger)</f>
        <v>44938</v>
      </c>
      <c r="AY765" s="66">
        <f>_xll.qlIndexFixing($Z$5,AV765,,Trigger)</f>
        <v>1.6543775853525074E-2</v>
      </c>
      <c r="AZ765" s="66">
        <f>_xll.qlIndexFixing($BB$1,AW765,,Trigger)</f>
        <v>1.6513906176714461E-2</v>
      </c>
      <c r="BA765" s="195">
        <f t="shared" si="34"/>
        <v>0.29869676810612839</v>
      </c>
    </row>
    <row r="766" spans="47:53" ht="11.25" customHeight="1" x14ac:dyDescent="0.25">
      <c r="AU766" s="30" t="s">
        <v>38</v>
      </c>
      <c r="AV766" s="29">
        <f>_xll.qlInterestRateIndexFixingDate(IborIndex&amp;Tenor,AW766,Trigger)</f>
        <v>44757</v>
      </c>
      <c r="AW766" s="29">
        <f>_xll.qlCalendarAdvance(Calendar,AW765,AU766,"f",,Trigger)</f>
        <v>44761</v>
      </c>
      <c r="AX766" s="29">
        <f>_xll.qlInterestRateIndexMaturity(IborIndex&amp;Tenor,AW766,Trigger)</f>
        <v>44945</v>
      </c>
      <c r="AY766" s="66">
        <f>_xll.qlIndexFixing($Z$5,AV766,,Trigger)</f>
        <v>1.6589529944568804E-2</v>
      </c>
      <c r="AZ766" s="66">
        <f>_xll.qlIndexFixing($BB$1,AW766,,Trigger)</f>
        <v>1.655700966218179E-2</v>
      </c>
      <c r="BA766" s="195">
        <f t="shared" si="34"/>
        <v>0.32520282387014238</v>
      </c>
    </row>
    <row r="767" spans="47:53" ht="11.25" customHeight="1" x14ac:dyDescent="0.25">
      <c r="AU767" s="30" t="s">
        <v>38</v>
      </c>
      <c r="AV767" s="29">
        <f>_xll.qlInterestRateIndexFixingDate(IborIndex&amp;Tenor,AW767,Trigger)</f>
        <v>44764</v>
      </c>
      <c r="AW767" s="29">
        <f>_xll.qlCalendarAdvance(Calendar,AW766,AU767,"f",,Trigger)</f>
        <v>44768</v>
      </c>
      <c r="AX767" s="29">
        <f>_xll.qlInterestRateIndexMaturity(IborIndex&amp;Tenor,AW767,Trigger)</f>
        <v>44952</v>
      </c>
      <c r="AY767" s="66">
        <f>_xll.qlIndexFixing($Z$5,AV767,,Trigger)</f>
        <v>1.6635386523516784E-2</v>
      </c>
      <c r="AZ767" s="66">
        <f>_xll.qlIndexFixing($BB$1,AW767,,Trigger)</f>
        <v>1.6599851169114339E-2</v>
      </c>
      <c r="BA767" s="195">
        <f t="shared" si="34"/>
        <v>0.35535354402444624</v>
      </c>
    </row>
    <row r="768" spans="47:53" ht="11.25" customHeight="1" x14ac:dyDescent="0.25">
      <c r="AU768" s="30" t="s">
        <v>38</v>
      </c>
      <c r="AV768" s="29">
        <f>_xll.qlInterestRateIndexFixingDate(IborIndex&amp;Tenor,AW768,Trigger)</f>
        <v>44771</v>
      </c>
      <c r="AW768" s="29">
        <f>_xll.qlCalendarAdvance(Calendar,AW767,AU768,"f",,Trigger)</f>
        <v>44775</v>
      </c>
      <c r="AX768" s="29">
        <f>_xll.qlInterestRateIndexMaturity(IborIndex&amp;Tenor,AW768,Trigger)</f>
        <v>44959</v>
      </c>
      <c r="AY768" s="66">
        <f>_xll.qlIndexFixing($Z$5,AV768,,Trigger)</f>
        <v>1.6681343612310426E-2</v>
      </c>
      <c r="AZ768" s="66">
        <f>_xll.qlIndexFixing($BB$1,AW768,,Trigger)</f>
        <v>1.6642426418438237E-2</v>
      </c>
      <c r="BA768" s="195">
        <f t="shared" si="34"/>
        <v>0.3891719387218856</v>
      </c>
    </row>
    <row r="769" spans="47:53" ht="11.25" customHeight="1" x14ac:dyDescent="0.25">
      <c r="AU769" s="30" t="s">
        <v>38</v>
      </c>
      <c r="AV769" s="29">
        <f>_xll.qlInterestRateIndexFixingDate(IborIndex&amp;Tenor,AW769,Trigger)</f>
        <v>44778</v>
      </c>
      <c r="AW769" s="29">
        <f>_xll.qlCalendarAdvance(Calendar,AW768,AU769,"f",,Trigger)</f>
        <v>44782</v>
      </c>
      <c r="AX769" s="29">
        <f>_xll.qlInterestRateIndexMaturity(IborIndex&amp;Tenor,AW769,Trigger)</f>
        <v>44966</v>
      </c>
      <c r="AY769" s="66">
        <f>_xll.qlIndexFixing($Z$5,AV769,,Trigger)</f>
        <v>1.6727399212215947E-2</v>
      </c>
      <c r="AZ769" s="66">
        <f>_xll.qlIndexFixing($BB$1,AW769,,Trigger)</f>
        <v>1.6684731130814024E-2</v>
      </c>
      <c r="BA769" s="195">
        <f t="shared" si="34"/>
        <v>0.42668081401922575</v>
      </c>
    </row>
    <row r="770" spans="47:53" ht="11.25" customHeight="1" x14ac:dyDescent="0.25">
      <c r="AU770" s="30" t="s">
        <v>38</v>
      </c>
      <c r="AV770" s="29">
        <f>_xll.qlInterestRateIndexFixingDate(IborIndex&amp;Tenor,AW770,Trigger)</f>
        <v>44785</v>
      </c>
      <c r="AW770" s="29">
        <f>_xll.qlCalendarAdvance(Calendar,AW769,AU770,"f",,Trigger)</f>
        <v>44789</v>
      </c>
      <c r="AX770" s="29">
        <f>_xll.qlInterestRateIndexMaturity(IborIndex&amp;Tenor,AW770,Trigger)</f>
        <v>44973</v>
      </c>
      <c r="AY770" s="66">
        <f>_xll.qlIndexFixing($Z$5,AV770,,Trigger)</f>
        <v>1.6773551303823051E-2</v>
      </c>
      <c r="AZ770" s="66">
        <f>_xll.qlIndexFixing($BB$1,AW770,,Trigger)</f>
        <v>1.6726761026645238E-2</v>
      </c>
      <c r="BA770" s="195">
        <f t="shared" si="34"/>
        <v>0.46790277177813366</v>
      </c>
    </row>
    <row r="771" spans="47:53" ht="11.25" customHeight="1" x14ac:dyDescent="0.25">
      <c r="AU771" s="30" t="s">
        <v>38</v>
      </c>
      <c r="AV771" s="29">
        <f>_xll.qlInterestRateIndexFixingDate(IborIndex&amp;Tenor,AW771,Trigger)</f>
        <v>44792</v>
      </c>
      <c r="AW771" s="29">
        <f>_xll.qlCalendarAdvance(Calendar,AW770,AU771,"f",,Trigger)</f>
        <v>44796</v>
      </c>
      <c r="AX771" s="29">
        <f>_xll.qlInterestRateIndexMaturity(IborIndex&amp;Tenor,AW771,Trigger)</f>
        <v>44980</v>
      </c>
      <c r="AY771" s="66">
        <f>_xll.qlIndexFixing($Z$5,AV771,,Trigger)</f>
        <v>1.6819797847038867E-2</v>
      </c>
      <c r="AZ771" s="66">
        <f>_xll.qlIndexFixing($BB$1,AW771,,Trigger)</f>
        <v>1.6768511826083143E-2</v>
      </c>
      <c r="BA771" s="195">
        <f t="shared" ref="BA771:BA834" si="35">(AY771-AZ771)*10000</f>
        <v>0.51286020955724343</v>
      </c>
    </row>
    <row r="772" spans="47:53" ht="11.25" customHeight="1" x14ac:dyDescent="0.25">
      <c r="AU772" s="30" t="s">
        <v>38</v>
      </c>
      <c r="AV772" s="29">
        <f>_xll.qlInterestRateIndexFixingDate(IborIndex&amp;Tenor,AW772,Trigger)</f>
        <v>44799</v>
      </c>
      <c r="AW772" s="29">
        <f>_xll.qlCalendarAdvance(Calendar,AW771,AU772,"f",,Trigger)</f>
        <v>44803</v>
      </c>
      <c r="AX772" s="29">
        <f>_xll.qlInterestRateIndexMaturity(IborIndex&amp;Tenor,AW772,Trigger)</f>
        <v>44985</v>
      </c>
      <c r="AY772" s="66">
        <f>_xll.qlIndexFixing($Z$5,AV772,,Trigger)</f>
        <v>1.6859046731351229E-2</v>
      </c>
      <c r="AZ772" s="66">
        <f>_xll.qlIndexFixing($BB$1,AW772,,Trigger)</f>
        <v>1.6793699243774381E-2</v>
      </c>
      <c r="BA772" s="195">
        <f t="shared" si="35"/>
        <v>0.65347487576847274</v>
      </c>
    </row>
    <row r="773" spans="47:53" ht="11.25" customHeight="1" x14ac:dyDescent="0.25">
      <c r="AU773" s="30" t="s">
        <v>38</v>
      </c>
      <c r="AV773" s="29">
        <f>_xll.qlInterestRateIndexFixingDate(IborIndex&amp;Tenor,AW773,Trigger)</f>
        <v>44806</v>
      </c>
      <c r="AW773" s="29">
        <f>_xll.qlCalendarAdvance(Calendar,AW772,AU773,"f",,Trigger)</f>
        <v>44810</v>
      </c>
      <c r="AX773" s="29">
        <f>_xll.qlInterestRateIndexMaturity(IborIndex&amp;Tenor,AW773,Trigger)</f>
        <v>44991</v>
      </c>
      <c r="AY773" s="66">
        <f>_xll.qlIndexFixing($Z$5,AV773,,Trigger)</f>
        <v>1.6901877170513262E-2</v>
      </c>
      <c r="AZ773" s="66">
        <f>_xll.qlIndexFixing($BB$1,AW773,,Trigger)</f>
        <v>1.6834972867130989E-2</v>
      </c>
      <c r="BA773" s="195">
        <f t="shared" si="35"/>
        <v>0.66904303382273733</v>
      </c>
    </row>
    <row r="774" spans="47:53" ht="11.25" customHeight="1" x14ac:dyDescent="0.25">
      <c r="AU774" s="30" t="s">
        <v>38</v>
      </c>
      <c r="AV774" s="29">
        <f>_xll.qlInterestRateIndexFixingDate(IborIndex&amp;Tenor,AW774,Trigger)</f>
        <v>44813</v>
      </c>
      <c r="AW774" s="29">
        <f>_xll.qlCalendarAdvance(Calendar,AW773,AU774,"f",,Trigger)</f>
        <v>44817</v>
      </c>
      <c r="AX774" s="29">
        <f>_xll.qlInterestRateIndexMaturity(IborIndex&amp;Tenor,AW774,Trigger)</f>
        <v>44998</v>
      </c>
      <c r="AY774" s="66">
        <f>_xll.qlIndexFixing($Z$5,AV774,,Trigger)</f>
        <v>1.6947709487790789E-2</v>
      </c>
      <c r="AZ774" s="66">
        <f>_xll.qlIndexFixing($BB$1,AW774,,Trigger)</f>
        <v>1.6875958865560852E-2</v>
      </c>
      <c r="BA774" s="195">
        <f t="shared" si="35"/>
        <v>0.71750622229936611</v>
      </c>
    </row>
    <row r="775" spans="47:53" ht="11.25" customHeight="1" x14ac:dyDescent="0.25">
      <c r="AU775" s="30" t="s">
        <v>38</v>
      </c>
      <c r="AV775" s="29">
        <f>_xll.qlInterestRateIndexFixingDate(IborIndex&amp;Tenor,AW775,Trigger)</f>
        <v>44820</v>
      </c>
      <c r="AW775" s="29">
        <f>_xll.qlCalendarAdvance(Calendar,AW774,AU775,"f",,Trigger)</f>
        <v>44824</v>
      </c>
      <c r="AX775" s="29">
        <f>_xll.qlInterestRateIndexMaturity(IborIndex&amp;Tenor,AW775,Trigger)</f>
        <v>45005</v>
      </c>
      <c r="AY775" s="66">
        <f>_xll.qlIndexFixing($Z$5,AV775,,Trigger)</f>
        <v>1.6992959687715983E-2</v>
      </c>
      <c r="AZ775" s="66">
        <f>_xll.qlIndexFixing($BB$1,AW775,,Trigger)</f>
        <v>1.6916657221397211E-2</v>
      </c>
      <c r="BA775" s="195">
        <f t="shared" si="35"/>
        <v>0.76302466318772111</v>
      </c>
    </row>
    <row r="776" spans="47:53" ht="11.25" customHeight="1" x14ac:dyDescent="0.25">
      <c r="AU776" s="30" t="s">
        <v>38</v>
      </c>
      <c r="AV776" s="29">
        <f>_xll.qlInterestRateIndexFixingDate(IborIndex&amp;Tenor,AW776,Trigger)</f>
        <v>44827</v>
      </c>
      <c r="AW776" s="29">
        <f>_xll.qlCalendarAdvance(Calendar,AW775,AU776,"f",,Trigger)</f>
        <v>44831</v>
      </c>
      <c r="AX776" s="29">
        <f>_xll.qlInterestRateIndexMaturity(IborIndex&amp;Tenor,AW776,Trigger)</f>
        <v>45012</v>
      </c>
      <c r="AY776" s="66">
        <f>_xll.qlIndexFixing($Z$5,AV776,,Trigger)</f>
        <v>1.7037622052240933E-2</v>
      </c>
      <c r="AZ776" s="66">
        <f>_xll.qlIndexFixing($BB$1,AW776,,Trigger)</f>
        <v>1.6957067917097862E-2</v>
      </c>
      <c r="BA776" s="195">
        <f t="shared" si="35"/>
        <v>0.80554135143070393</v>
      </c>
    </row>
    <row r="777" spans="47:53" ht="11.25" customHeight="1" x14ac:dyDescent="0.25">
      <c r="AU777" s="30" t="s">
        <v>38</v>
      </c>
      <c r="AV777" s="29">
        <f>_xll.qlInterestRateIndexFixingDate(IborIndex&amp;Tenor,AW777,Trigger)</f>
        <v>44834</v>
      </c>
      <c r="AW777" s="29">
        <f>_xll.qlCalendarAdvance(Calendar,AW776,AU777,"f",,Trigger)</f>
        <v>44838</v>
      </c>
      <c r="AX777" s="29">
        <f>_xll.qlInterestRateIndexMaturity(IborIndex&amp;Tenor,AW777,Trigger)</f>
        <v>45020</v>
      </c>
      <c r="AY777" s="66">
        <f>_xll.qlIndexFixing($Z$5,AV777,,Trigger)</f>
        <v>1.7085034618334261E-2</v>
      </c>
      <c r="AZ777" s="66">
        <f>_xll.qlIndexFixing($BB$1,AW777,,Trigger)</f>
        <v>1.700035706114925E-2</v>
      </c>
      <c r="BA777" s="195">
        <f t="shared" si="35"/>
        <v>0.84677557185011687</v>
      </c>
    </row>
    <row r="778" spans="47:53" ht="11.25" customHeight="1" x14ac:dyDescent="0.25">
      <c r="AU778" s="30" t="s">
        <v>38</v>
      </c>
      <c r="AV778" s="29">
        <f>_xll.qlInterestRateIndexFixingDate(IborIndex&amp;Tenor,AW778,Trigger)</f>
        <v>44841</v>
      </c>
      <c r="AW778" s="29">
        <f>_xll.qlCalendarAdvance(Calendar,AW777,AU778,"f",,Trigger)</f>
        <v>44845</v>
      </c>
      <c r="AX778" s="29">
        <f>_xll.qlInterestRateIndexMaturity(IborIndex&amp;Tenor,AW778,Trigger)</f>
        <v>45027</v>
      </c>
      <c r="AY778" s="66">
        <f>_xll.qlIndexFixing($Z$5,AV778,,Trigger)</f>
        <v>1.7128461431793366E-2</v>
      </c>
      <c r="AZ778" s="66">
        <f>_xll.qlIndexFixing($BB$1,AW778,,Trigger)</f>
        <v>1.7040173706761048E-2</v>
      </c>
      <c r="BA778" s="195">
        <f t="shared" si="35"/>
        <v>0.88287725032318298</v>
      </c>
    </row>
    <row r="779" spans="47:53" ht="11.25" customHeight="1" x14ac:dyDescent="0.25">
      <c r="AU779" s="30" t="s">
        <v>38</v>
      </c>
      <c r="AV779" s="29">
        <f>_xll.qlInterestRateIndexFixingDate(IborIndex&amp;Tenor,AW779,Trigger)</f>
        <v>44848</v>
      </c>
      <c r="AW779" s="29">
        <f>_xll.qlCalendarAdvance(Calendar,AW778,AU779,"f",,Trigger)</f>
        <v>44852</v>
      </c>
      <c r="AX779" s="29">
        <f>_xll.qlInterestRateIndexMaturity(IborIndex&amp;Tenor,AW779,Trigger)</f>
        <v>45034</v>
      </c>
      <c r="AY779" s="66">
        <f>_xll.qlIndexFixing($Z$5,AV779,,Trigger)</f>
        <v>1.7171282823816407E-2</v>
      </c>
      <c r="AZ779" s="66">
        <f>_xll.qlIndexFixing($BB$1,AW779,,Trigger)</f>
        <v>1.7079702629916437E-2</v>
      </c>
      <c r="BA779" s="195">
        <f t="shared" si="35"/>
        <v>0.91580193899969831</v>
      </c>
    </row>
    <row r="780" spans="47:53" ht="11.25" customHeight="1" x14ac:dyDescent="0.25">
      <c r="AU780" s="30" t="s">
        <v>38</v>
      </c>
      <c r="AV780" s="29">
        <f>_xll.qlInterestRateIndexFixingDate(IborIndex&amp;Tenor,AW780,Trigger)</f>
        <v>44855</v>
      </c>
      <c r="AW780" s="29">
        <f>_xll.qlCalendarAdvance(Calendar,AW779,AU780,"f",,Trigger)</f>
        <v>44859</v>
      </c>
      <c r="AX780" s="29">
        <f>_xll.qlInterestRateIndexMaturity(IborIndex&amp;Tenor,AW780,Trigger)</f>
        <v>45041</v>
      </c>
      <c r="AY780" s="66">
        <f>_xll.qlIndexFixing($Z$5,AV780,,Trigger)</f>
        <v>1.7213493076007082E-2</v>
      </c>
      <c r="AZ780" s="66">
        <f>_xll.qlIndexFixing($BB$1,AW780,,Trigger)</f>
        <v>1.7118943813481433E-2</v>
      </c>
      <c r="BA780" s="195">
        <f t="shared" si="35"/>
        <v>0.94549262525649858</v>
      </c>
    </row>
    <row r="781" spans="47:53" ht="11.25" customHeight="1" x14ac:dyDescent="0.25">
      <c r="AU781" s="30" t="s">
        <v>38</v>
      </c>
      <c r="AV781" s="29">
        <f>_xll.qlInterestRateIndexFixingDate(IborIndex&amp;Tenor,AW781,Trigger)</f>
        <v>44862</v>
      </c>
      <c r="AW781" s="29">
        <f>_xll.qlCalendarAdvance(Calendar,AW780,AU781,"f",,Trigger)</f>
        <v>44866</v>
      </c>
      <c r="AX781" s="29">
        <f>_xll.qlInterestRateIndexMaturity(IborIndex&amp;Tenor,AW781,Trigger)</f>
        <v>45048</v>
      </c>
      <c r="AY781" s="66">
        <f>_xll.qlIndexFixing($Z$5,AV781,,Trigger)</f>
        <v>1.7255086470046827E-2</v>
      </c>
      <c r="AZ781" s="66">
        <f>_xll.qlIndexFixing($BB$1,AW781,,Trigger)</f>
        <v>1.7154805888227334E-2</v>
      </c>
      <c r="BA781" s="195">
        <f t="shared" si="35"/>
        <v>1.0028058181949309</v>
      </c>
    </row>
    <row r="782" spans="47:53" ht="11.25" customHeight="1" x14ac:dyDescent="0.25">
      <c r="AU782" s="30" t="s">
        <v>38</v>
      </c>
      <c r="AV782" s="29">
        <f>_xll.qlInterestRateIndexFixingDate(IborIndex&amp;Tenor,AW782,Trigger)</f>
        <v>44869</v>
      </c>
      <c r="AW782" s="29">
        <f>_xll.qlCalendarAdvance(Calendar,AW781,AU782,"f",,Trigger)</f>
        <v>44873</v>
      </c>
      <c r="AX782" s="29">
        <f>_xll.qlInterestRateIndexMaturity(IborIndex&amp;Tenor,AW782,Trigger)</f>
        <v>45054</v>
      </c>
      <c r="AY782" s="66">
        <f>_xll.qlIndexFixing($Z$5,AV782,,Trigger)</f>
        <v>1.7292931488347374E-2</v>
      </c>
      <c r="AZ782" s="66">
        <f>_xll.qlIndexFixing($BB$1,AW782,,Trigger)</f>
        <v>1.719349026164551E-2</v>
      </c>
      <c r="BA782" s="195">
        <f t="shared" si="35"/>
        <v>0.99441226701864338</v>
      </c>
    </row>
    <row r="783" spans="47:53" ht="11.25" customHeight="1" x14ac:dyDescent="0.25">
      <c r="AU783" s="30" t="s">
        <v>38</v>
      </c>
      <c r="AV783" s="29">
        <f>_xll.qlInterestRateIndexFixingDate(IborIndex&amp;Tenor,AW783,Trigger)</f>
        <v>44876</v>
      </c>
      <c r="AW783" s="29">
        <f>_xll.qlCalendarAdvance(Calendar,AW782,AU783,"f",,Trigger)</f>
        <v>44880</v>
      </c>
      <c r="AX783" s="29">
        <f>_xll.qlInterestRateIndexMaturity(IborIndex&amp;Tenor,AW783,Trigger)</f>
        <v>45061</v>
      </c>
      <c r="AY783" s="66">
        <f>_xll.qlIndexFixing($Z$5,AV783,,Trigger)</f>
        <v>1.7333318902486593E-2</v>
      </c>
      <c r="AZ783" s="66">
        <f>_xll.qlIndexFixing($BB$1,AW783,,Trigger)</f>
        <v>1.7231886855594042E-2</v>
      </c>
      <c r="BA783" s="195">
        <f t="shared" si="35"/>
        <v>1.0143204689255088</v>
      </c>
    </row>
    <row r="784" spans="47:53" ht="11.25" customHeight="1" x14ac:dyDescent="0.25">
      <c r="AU784" s="30" t="s">
        <v>38</v>
      </c>
      <c r="AV784" s="29">
        <f>_xll.qlInterestRateIndexFixingDate(IborIndex&amp;Tenor,AW784,Trigger)</f>
        <v>44883</v>
      </c>
      <c r="AW784" s="29">
        <f>_xll.qlCalendarAdvance(Calendar,AW783,AU784,"f",,Trigger)</f>
        <v>44887</v>
      </c>
      <c r="AX784" s="29">
        <f>_xll.qlInterestRateIndexMaturity(IborIndex&amp;Tenor,AW784,Trigger)</f>
        <v>45068</v>
      </c>
      <c r="AY784" s="66">
        <f>_xll.qlIndexFixing($Z$5,AV784,,Trigger)</f>
        <v>1.7373072738543438E-2</v>
      </c>
      <c r="AZ784" s="66">
        <f>_xll.qlIndexFixing($BB$1,AW784,,Trigger)</f>
        <v>1.7269995653520859E-2</v>
      </c>
      <c r="BA784" s="195">
        <f t="shared" si="35"/>
        <v>1.0307708502257928</v>
      </c>
    </row>
    <row r="785" spans="47:53" ht="11.25" customHeight="1" x14ac:dyDescent="0.25">
      <c r="AU785" s="30" t="s">
        <v>38</v>
      </c>
      <c r="AV785" s="29">
        <f>_xll.qlInterestRateIndexFixingDate(IborIndex&amp;Tenor,AW785,Trigger)</f>
        <v>44890</v>
      </c>
      <c r="AW785" s="29">
        <f>_xll.qlCalendarAdvance(Calendar,AW784,AU785,"f",,Trigger)</f>
        <v>44894</v>
      </c>
      <c r="AX785" s="29">
        <f>_xll.qlInterestRateIndexMaturity(IborIndex&amp;Tenor,AW785,Trigger)</f>
        <v>45075</v>
      </c>
      <c r="AY785" s="66">
        <f>_xll.qlIndexFixing($Z$5,AV785,,Trigger)</f>
        <v>1.7412187279156739E-2</v>
      </c>
      <c r="AZ785" s="66">
        <f>_xll.qlIndexFixing($BB$1,AW785,,Trigger)</f>
        <v>1.7310833046492842E-2</v>
      </c>
      <c r="BA785" s="195">
        <f t="shared" si="35"/>
        <v>1.0135423266389652</v>
      </c>
    </row>
    <row r="786" spans="47:53" ht="11.25" customHeight="1" x14ac:dyDescent="0.25">
      <c r="AU786" s="30" t="s">
        <v>38</v>
      </c>
      <c r="AV786" s="29">
        <f>_xll.qlInterestRateIndexFixingDate(IborIndex&amp;Tenor,AW786,Trigger)</f>
        <v>44897</v>
      </c>
      <c r="AW786" s="29">
        <f>_xll.qlCalendarAdvance(Calendar,AW785,AU786,"f",,Trigger)</f>
        <v>44901</v>
      </c>
      <c r="AX786" s="29">
        <f>_xll.qlInterestRateIndexMaturity(IborIndex&amp;Tenor,AW786,Trigger)</f>
        <v>45083</v>
      </c>
      <c r="AY786" s="66">
        <f>_xll.qlIndexFixing($Z$5,AV786,,Trigger)</f>
        <v>1.7453600434488476E-2</v>
      </c>
      <c r="AZ786" s="66">
        <f>_xll.qlIndexFixing($BB$1,AW786,,Trigger)</f>
        <v>1.7348347439683845E-2</v>
      </c>
      <c r="BA786" s="195">
        <f t="shared" si="35"/>
        <v>1.0525299480463115</v>
      </c>
    </row>
    <row r="787" spans="47:53" ht="11.25" customHeight="1" x14ac:dyDescent="0.25">
      <c r="AU787" s="30" t="s">
        <v>38</v>
      </c>
      <c r="AV787" s="29">
        <f>_xll.qlInterestRateIndexFixingDate(IborIndex&amp;Tenor,AW787,Trigger)</f>
        <v>44904</v>
      </c>
      <c r="AW787" s="29">
        <f>_xll.qlCalendarAdvance(Calendar,AW786,AU787,"f",,Trigger)</f>
        <v>44908</v>
      </c>
      <c r="AX787" s="29">
        <f>_xll.qlInterestRateIndexMaturity(IborIndex&amp;Tenor,AW787,Trigger)</f>
        <v>45090</v>
      </c>
      <c r="AY787" s="66">
        <f>_xll.qlIndexFixing($Z$5,AV787,,Trigger)</f>
        <v>1.7491372601507259E-2</v>
      </c>
      <c r="AZ787" s="66">
        <f>_xll.qlIndexFixing($BB$1,AW787,,Trigger)</f>
        <v>1.738557397683475E-2</v>
      </c>
      <c r="BA787" s="195">
        <f t="shared" si="35"/>
        <v>1.0579862467250887</v>
      </c>
    </row>
    <row r="788" spans="47:53" ht="11.25" customHeight="1" x14ac:dyDescent="0.25">
      <c r="AU788" s="30" t="s">
        <v>38</v>
      </c>
      <c r="AV788" s="29">
        <f>_xll.qlInterestRateIndexFixingDate(IborIndex&amp;Tenor,AW788,Trigger)</f>
        <v>44911</v>
      </c>
      <c r="AW788" s="29">
        <f>_xll.qlCalendarAdvance(Calendar,AW787,AU788,"f",,Trigger)</f>
        <v>44915</v>
      </c>
      <c r="AX788" s="29">
        <f>_xll.qlInterestRateIndexMaturity(IborIndex&amp;Tenor,AW788,Trigger)</f>
        <v>45097</v>
      </c>
      <c r="AY788" s="66">
        <f>_xll.qlIndexFixing($Z$5,AV788,,Trigger)</f>
        <v>1.752848788580947E-2</v>
      </c>
      <c r="AZ788" s="66">
        <f>_xll.qlIndexFixing($BB$1,AW788,,Trigger)</f>
        <v>1.7422512641809884E-2</v>
      </c>
      <c r="BA788" s="195">
        <f t="shared" si="35"/>
        <v>1.0597524399958562</v>
      </c>
    </row>
    <row r="789" spans="47:53" ht="11.25" customHeight="1" x14ac:dyDescent="0.25">
      <c r="AU789" s="30" t="s">
        <v>38</v>
      </c>
      <c r="AV789" s="29">
        <f>_xll.qlInterestRateIndexFixingDate(IborIndex&amp;Tenor,AW789,Trigger)</f>
        <v>44917</v>
      </c>
      <c r="AW789" s="29">
        <f>_xll.qlCalendarAdvance(Calendar,AW788,AU789,"f",,Trigger)</f>
        <v>44922</v>
      </c>
      <c r="AX789" s="29">
        <f>_xll.qlInterestRateIndexMaturity(IborIndex&amp;Tenor,AW789,Trigger)</f>
        <v>45104</v>
      </c>
      <c r="AY789" s="66">
        <f>_xll.qlIndexFixing($Z$5,AV789,,Trigger)</f>
        <v>1.7564940570342781E-2</v>
      </c>
      <c r="AZ789" s="66">
        <f>_xll.qlIndexFixing($BB$1,AW789,,Trigger)</f>
        <v>1.7459163418595689E-2</v>
      </c>
      <c r="BA789" s="195">
        <f t="shared" si="35"/>
        <v>1.0577715174709192</v>
      </c>
    </row>
    <row r="790" spans="47:53" ht="11.25" customHeight="1" x14ac:dyDescent="0.25">
      <c r="AU790" s="30" t="s">
        <v>38</v>
      </c>
      <c r="AV790" s="29">
        <f>_xll.qlInterestRateIndexFixingDate(IborIndex&amp;Tenor,AW790,Trigger)</f>
        <v>44925</v>
      </c>
      <c r="AW790" s="29">
        <f>_xll.qlCalendarAdvance(Calendar,AW789,AU790,"f",,Trigger)</f>
        <v>44929</v>
      </c>
      <c r="AX790" s="29">
        <f>_xll.qlInterestRateIndexMaturity(IborIndex&amp;Tenor,AW790,Trigger)</f>
        <v>45110</v>
      </c>
      <c r="AY790" s="66">
        <f>_xll.qlIndexFixing($Z$5,AV790,,Trigger)</f>
        <v>1.7597970455471134E-2</v>
      </c>
      <c r="AZ790" s="66">
        <f>_xll.qlIndexFixing($BB$1,AW790,,Trigger)</f>
        <v>1.7492603813307993E-2</v>
      </c>
      <c r="BA790" s="195">
        <f t="shared" si="35"/>
        <v>1.053666421631412</v>
      </c>
    </row>
    <row r="791" spans="47:53" ht="11.25" customHeight="1" x14ac:dyDescent="0.25">
      <c r="AU791" s="30" t="s">
        <v>38</v>
      </c>
      <c r="AV791" s="29">
        <f>_xll.qlInterestRateIndexFixingDate(IborIndex&amp;Tenor,AW791,Trigger)</f>
        <v>44932</v>
      </c>
      <c r="AW791" s="29">
        <f>_xll.qlCalendarAdvance(Calendar,AW790,AU791,"f",,Trigger)</f>
        <v>44936</v>
      </c>
      <c r="AX791" s="29">
        <f>_xll.qlInterestRateIndexMaturity(IborIndex&amp;Tenor,AW791,Trigger)</f>
        <v>45117</v>
      </c>
      <c r="AY791" s="66">
        <f>_xll.qlIndexFixing($Z$5,AV791,,Trigger)</f>
        <v>1.7633129169338485E-2</v>
      </c>
      <c r="AZ791" s="66">
        <f>_xll.qlIndexFixing($BB$1,AW791,,Trigger)</f>
        <v>1.7528697586024697E-2</v>
      </c>
      <c r="BA791" s="195">
        <f t="shared" si="35"/>
        <v>1.0443158331378821</v>
      </c>
    </row>
    <row r="792" spans="47:53" ht="11.25" customHeight="1" x14ac:dyDescent="0.25">
      <c r="AU792" s="30" t="s">
        <v>38</v>
      </c>
      <c r="AV792" s="29">
        <f>_xll.qlInterestRateIndexFixingDate(IborIndex&amp;Tenor,AW792,Trigger)</f>
        <v>44939</v>
      </c>
      <c r="AW792" s="29">
        <f>_xll.qlCalendarAdvance(Calendar,AW791,AU792,"f",,Trigger)</f>
        <v>44943</v>
      </c>
      <c r="AX792" s="29">
        <f>_xll.qlInterestRateIndexMaturity(IborIndex&amp;Tenor,AW792,Trigger)</f>
        <v>45124</v>
      </c>
      <c r="AY792" s="66">
        <f>_xll.qlIndexFixing($Z$5,AV792,,Trigger)</f>
        <v>1.7667608571873786E-2</v>
      </c>
      <c r="AZ792" s="66">
        <f>_xll.qlIndexFixing($BB$1,AW792,,Trigger)</f>
        <v>1.7564503434760612E-2</v>
      </c>
      <c r="BA792" s="195">
        <f t="shared" si="35"/>
        <v>1.0310513711317415</v>
      </c>
    </row>
    <row r="793" spans="47:53" ht="11.25" customHeight="1" x14ac:dyDescent="0.25">
      <c r="AU793" s="30" t="s">
        <v>38</v>
      </c>
      <c r="AV793" s="29">
        <f>_xll.qlInterestRateIndexFixingDate(IborIndex&amp;Tenor,AW793,Trigger)</f>
        <v>44946</v>
      </c>
      <c r="AW793" s="29">
        <f>_xll.qlCalendarAdvance(Calendar,AW792,AU793,"f",,Trigger)</f>
        <v>44950</v>
      </c>
      <c r="AX793" s="29">
        <f>_xll.qlInterestRateIndexMaturity(IborIndex&amp;Tenor,AW793,Trigger)</f>
        <v>45131</v>
      </c>
      <c r="AY793" s="66">
        <f>_xll.qlIndexFixing($Z$5,AV793,,Trigger)</f>
        <v>1.7701402947553076E-2</v>
      </c>
      <c r="AZ793" s="66">
        <f>_xll.qlIndexFixing($BB$1,AW793,,Trigger)</f>
        <v>1.7600021344079689E-2</v>
      </c>
      <c r="BA793" s="195">
        <f t="shared" si="35"/>
        <v>1.0138160347338694</v>
      </c>
    </row>
    <row r="794" spans="47:53" ht="11.25" customHeight="1" x14ac:dyDescent="0.25">
      <c r="AU794" s="30" t="s">
        <v>38</v>
      </c>
      <c r="AV794" s="29">
        <f>_xll.qlInterestRateIndexFixingDate(IborIndex&amp;Tenor,AW794,Trigger)</f>
        <v>44953</v>
      </c>
      <c r="AW794" s="29">
        <f>_xll.qlCalendarAdvance(Calendar,AW793,AU794,"f",,Trigger)</f>
        <v>44957</v>
      </c>
      <c r="AX794" s="29">
        <f>_xll.qlInterestRateIndexMaturity(IborIndex&amp;Tenor,AW794,Trigger)</f>
        <v>45138</v>
      </c>
      <c r="AY794" s="66">
        <f>_xll.qlIndexFixing($Z$5,AV794,,Trigger)</f>
        <v>1.7734506581166386E-2</v>
      </c>
      <c r="AZ794" s="66">
        <f>_xll.qlIndexFixing($BB$1,AW794,,Trigger)</f>
        <v>1.7635251298668206E-2</v>
      </c>
      <c r="BA794" s="195">
        <f t="shared" si="35"/>
        <v>0.99255282498180586</v>
      </c>
    </row>
    <row r="795" spans="47:53" ht="11.25" customHeight="1" x14ac:dyDescent="0.25">
      <c r="AU795" s="30" t="s">
        <v>38</v>
      </c>
      <c r="AV795" s="29">
        <f>_xll.qlInterestRateIndexFixingDate(IborIndex&amp;Tenor,AW795,Trigger)</f>
        <v>44960</v>
      </c>
      <c r="AW795" s="29">
        <f>_xll.qlCalendarAdvance(Calendar,AW794,AU795,"f",,Trigger)</f>
        <v>44964</v>
      </c>
      <c r="AX795" s="29">
        <f>_xll.qlInterestRateIndexMaturity(IborIndex&amp;Tenor,AW795,Trigger)</f>
        <v>45145</v>
      </c>
      <c r="AY795" s="66">
        <f>_xll.qlIndexFixing($Z$5,AV795,,Trigger)</f>
        <v>1.7766913757838964E-2</v>
      </c>
      <c r="AZ795" s="66">
        <f>_xll.qlIndexFixing($BB$1,AW795,,Trigger)</f>
        <v>1.7670193283336105E-2</v>
      </c>
      <c r="BA795" s="195">
        <f t="shared" si="35"/>
        <v>0.96720474502858678</v>
      </c>
    </row>
    <row r="796" spans="47:53" ht="11.25" customHeight="1" x14ac:dyDescent="0.25">
      <c r="AU796" s="30" t="s">
        <v>38</v>
      </c>
      <c r="AV796" s="29">
        <f>_xll.qlInterestRateIndexFixingDate(IborIndex&amp;Tenor,AW796,Trigger)</f>
        <v>44967</v>
      </c>
      <c r="AW796" s="29">
        <f>_xll.qlCalendarAdvance(Calendar,AW795,AU796,"f",,Trigger)</f>
        <v>44971</v>
      </c>
      <c r="AX796" s="29">
        <f>_xll.qlInterestRateIndexMaturity(IborIndex&amp;Tenor,AW796,Trigger)</f>
        <v>45152</v>
      </c>
      <c r="AY796" s="66">
        <f>_xll.qlIndexFixing($Z$5,AV796,,Trigger)</f>
        <v>1.7798618763048907E-2</v>
      </c>
      <c r="AZ796" s="66">
        <f>_xll.qlIndexFixing($BB$1,AW796,,Trigger)</f>
        <v>1.7704847283019198E-2</v>
      </c>
      <c r="BA796" s="195">
        <f t="shared" si="35"/>
        <v>0.93771480029709864</v>
      </c>
    </row>
    <row r="797" spans="47:53" ht="11.25" customHeight="1" x14ac:dyDescent="0.25">
      <c r="AU797" s="30" t="s">
        <v>38</v>
      </c>
      <c r="AV797" s="29">
        <f>_xll.qlInterestRateIndexFixingDate(IborIndex&amp;Tenor,AW797,Trigger)</f>
        <v>44974</v>
      </c>
      <c r="AW797" s="29">
        <f>_xll.qlCalendarAdvance(Calendar,AW796,AU797,"f",,Trigger)</f>
        <v>44978</v>
      </c>
      <c r="AX797" s="29">
        <f>_xll.qlInterestRateIndexMaturity(IborIndex&amp;Tenor,AW797,Trigger)</f>
        <v>45159</v>
      </c>
      <c r="AY797" s="66">
        <f>_xll.qlIndexFixing($Z$5,AV797,,Trigger)</f>
        <v>1.7829615882650158E-2</v>
      </c>
      <c r="AZ797" s="66">
        <f>_xll.qlIndexFixing($BB$1,AW797,,Trigger)</f>
        <v>1.7739213282775619E-2</v>
      </c>
      <c r="BA797" s="195">
        <f t="shared" si="35"/>
        <v>0.9040259987453878</v>
      </c>
    </row>
    <row r="798" spans="47:53" ht="11.25" customHeight="1" x14ac:dyDescent="0.25">
      <c r="AU798" s="30" t="s">
        <v>38</v>
      </c>
      <c r="AV798" s="29">
        <f>_xll.qlInterestRateIndexFixingDate(IborIndex&amp;Tenor,AW798,Trigger)</f>
        <v>44981</v>
      </c>
      <c r="AW798" s="29">
        <f>_xll.qlCalendarAdvance(Calendar,AW797,AU798,"f",,Trigger)</f>
        <v>44985</v>
      </c>
      <c r="AX798" s="29">
        <f>_xll.qlInterestRateIndexMaturity(IborIndex&amp;Tenor,AW798,Trigger)</f>
        <v>45169</v>
      </c>
      <c r="AY798" s="66">
        <f>_xll.qlIndexFixing($Z$5,AV798,,Trigger)</f>
        <v>1.7866950040241025E-2</v>
      </c>
      <c r="AZ798" s="66">
        <f>_xll.qlIndexFixing($BB$1,AW798,,Trigger)</f>
        <v>1.7787132101157756E-2</v>
      </c>
      <c r="BA798" s="195">
        <f t="shared" si="35"/>
        <v>0.79817939083268863</v>
      </c>
    </row>
    <row r="799" spans="47:53" ht="11.25" customHeight="1" x14ac:dyDescent="0.25">
      <c r="AU799" s="30" t="s">
        <v>38</v>
      </c>
      <c r="AV799" s="29">
        <f>_xll.qlInterestRateIndexFixingDate(IborIndex&amp;Tenor,AW799,Trigger)</f>
        <v>44988</v>
      </c>
      <c r="AW799" s="29">
        <f>_xll.qlCalendarAdvance(Calendar,AW798,AU799,"f",,Trigger)</f>
        <v>44992</v>
      </c>
      <c r="AX799" s="29">
        <f>_xll.qlInterestRateIndexMaturity(IborIndex&amp;Tenor,AW799,Trigger)</f>
        <v>45176</v>
      </c>
      <c r="AY799" s="66">
        <f>_xll.qlIndexFixing($Z$5,AV799,,Trigger)</f>
        <v>1.7896600422979643E-2</v>
      </c>
      <c r="AZ799" s="66">
        <f>_xll.qlIndexFixing($BB$1,AW799,,Trigger)</f>
        <v>1.7820828918745188E-2</v>
      </c>
      <c r="BA799" s="195">
        <f t="shared" si="35"/>
        <v>0.75771504234455056</v>
      </c>
    </row>
    <row r="800" spans="47:53" ht="11.25" customHeight="1" x14ac:dyDescent="0.25">
      <c r="AU800" s="30" t="s">
        <v>38</v>
      </c>
      <c r="AV800" s="29">
        <f>_xll.qlInterestRateIndexFixingDate(IborIndex&amp;Tenor,AW800,Trigger)</f>
        <v>44995</v>
      </c>
      <c r="AW800" s="29">
        <f>_xll.qlCalendarAdvance(Calendar,AW799,AU800,"f",,Trigger)</f>
        <v>44999</v>
      </c>
      <c r="AX800" s="29">
        <f>_xll.qlInterestRateIndexMaturity(IborIndex&amp;Tenor,AW800,Trigger)</f>
        <v>45183</v>
      </c>
      <c r="AY800" s="66">
        <f>_xll.qlIndexFixing($Z$5,AV800,,Trigger)</f>
        <v>1.7926185641635006E-2</v>
      </c>
      <c r="AZ800" s="66">
        <f>_xll.qlIndexFixing($BB$1,AW800,,Trigger)</f>
        <v>1.7854242006406184E-2</v>
      </c>
      <c r="BA800" s="195">
        <f t="shared" si="35"/>
        <v>0.71943635228822322</v>
      </c>
    </row>
    <row r="801" spans="47:53" ht="11.25" customHeight="1" x14ac:dyDescent="0.25">
      <c r="AU801" s="30" t="s">
        <v>38</v>
      </c>
      <c r="AV801" s="29">
        <f>_xll.qlInterestRateIndexFixingDate(IborIndex&amp;Tenor,AW801,Trigger)</f>
        <v>45002</v>
      </c>
      <c r="AW801" s="29">
        <f>_xll.qlCalendarAdvance(Calendar,AW800,AU801,"f",,Trigger)</f>
        <v>45006</v>
      </c>
      <c r="AX801" s="29">
        <f>_xll.qlInterestRateIndexMaturity(IborIndex&amp;Tenor,AW801,Trigger)</f>
        <v>45190</v>
      </c>
      <c r="AY801" s="66">
        <f>_xll.qlIndexFixing($Z$5,AV801,,Trigger)</f>
        <v>1.7955722633391371E-2</v>
      </c>
      <c r="AZ801" s="66">
        <f>_xll.qlIndexFixing($BB$1,AW801,,Trigger)</f>
        <v>1.7887374411848636E-2</v>
      </c>
      <c r="BA801" s="195">
        <f t="shared" si="35"/>
        <v>0.68348221542734877</v>
      </c>
    </row>
    <row r="802" spans="47:53" ht="11.25" customHeight="1" x14ac:dyDescent="0.25">
      <c r="AU802" s="30" t="s">
        <v>38</v>
      </c>
      <c r="AV802" s="29">
        <f>_xll.qlInterestRateIndexFixingDate(IborIndex&amp;Tenor,AW802,Trigger)</f>
        <v>45009</v>
      </c>
      <c r="AW802" s="29">
        <f>_xll.qlCalendarAdvance(Calendar,AW801,AU802,"f",,Trigger)</f>
        <v>45013</v>
      </c>
      <c r="AX802" s="29">
        <f>_xll.qlInterestRateIndexMaturity(IborIndex&amp;Tenor,AW802,Trigger)</f>
        <v>45197</v>
      </c>
      <c r="AY802" s="66">
        <f>_xll.qlIndexFixing($Z$5,AV802,,Trigger)</f>
        <v>1.7985221774356536E-2</v>
      </c>
      <c r="AZ802" s="66">
        <f>_xll.qlIndexFixing($BB$1,AW802,,Trigger)</f>
        <v>1.791214596890953E-2</v>
      </c>
      <c r="BA802" s="195">
        <f t="shared" si="35"/>
        <v>0.73075805447006537</v>
      </c>
    </row>
    <row r="803" spans="47:53" ht="11.25" customHeight="1" x14ac:dyDescent="0.25">
      <c r="AU803" s="30" t="s">
        <v>38</v>
      </c>
      <c r="AV803" s="29">
        <f>_xll.qlInterestRateIndexFixingDate(IborIndex&amp;Tenor,AW803,Trigger)</f>
        <v>45016</v>
      </c>
      <c r="AW803" s="29">
        <f>_xll.qlCalendarAdvance(Calendar,AW802,AU803,"f",,Trigger)</f>
        <v>45020</v>
      </c>
      <c r="AX803" s="29">
        <f>_xll.qlInterestRateIndexMaturity(IborIndex&amp;Tenor,AW803,Trigger)</f>
        <v>45203</v>
      </c>
      <c r="AY803" s="66">
        <f>_xll.qlIndexFixing($Z$5,AV803,,Trigger)</f>
        <v>1.8012180032001113E-2</v>
      </c>
      <c r="AZ803" s="66">
        <f>_xll.qlIndexFixing($BB$1,AW803,,Trigger)</f>
        <v>1.7944777375533318E-2</v>
      </c>
      <c r="BA803" s="195">
        <f t="shared" si="35"/>
        <v>0.67402656467794442</v>
      </c>
    </row>
    <row r="804" spans="47:53" ht="11.25" customHeight="1" x14ac:dyDescent="0.25">
      <c r="AU804" s="30" t="s">
        <v>38</v>
      </c>
      <c r="AV804" s="29">
        <f>_xll.qlInterestRateIndexFixingDate(IborIndex&amp;Tenor,AW804,Trigger)</f>
        <v>45021</v>
      </c>
      <c r="AW804" s="29">
        <f>_xll.qlCalendarAdvance(Calendar,AW803,AU804,"f",,Trigger)</f>
        <v>45027</v>
      </c>
      <c r="AX804" s="29">
        <f>_xll.qlInterestRateIndexMaturity(IborIndex&amp;Tenor,AW804,Trigger)</f>
        <v>45210</v>
      </c>
      <c r="AY804" s="66">
        <f>_xll.qlIndexFixing($Z$5,AV804,,Trigger)</f>
        <v>1.8041603246187945E-2</v>
      </c>
      <c r="AZ804" s="66">
        <f>_xll.qlIndexFixing($BB$1,AW804,,Trigger)</f>
        <v>1.7977136218228523E-2</v>
      </c>
      <c r="BA804" s="195">
        <f t="shared" si="35"/>
        <v>0.64467027959421586</v>
      </c>
    </row>
    <row r="805" spans="47:53" ht="11.25" customHeight="1" x14ac:dyDescent="0.25">
      <c r="AU805" s="30" t="s">
        <v>38</v>
      </c>
      <c r="AV805" s="29">
        <f>_xll.qlInterestRateIndexFixingDate(IborIndex&amp;Tenor,AW805,Trigger)</f>
        <v>45030</v>
      </c>
      <c r="AW805" s="29">
        <f>_xll.qlCalendarAdvance(Calendar,AW804,AU805,"f",,Trigger)</f>
        <v>45034</v>
      </c>
      <c r="AX805" s="29">
        <f>_xll.qlInterestRateIndexMaturity(IborIndex&amp;Tenor,AW805,Trigger)</f>
        <v>45217</v>
      </c>
      <c r="AY805" s="66">
        <f>_xll.qlIndexFixing($Z$5,AV805,,Trigger)</f>
        <v>1.8071022515142442E-2</v>
      </c>
      <c r="AZ805" s="66">
        <f>_xll.qlIndexFixing($BB$1,AW805,,Trigger)</f>
        <v>1.8009225595871925E-2</v>
      </c>
      <c r="BA805" s="195">
        <f t="shared" si="35"/>
        <v>0.61796919270516726</v>
      </c>
    </row>
    <row r="806" spans="47:53" ht="11.25" customHeight="1" x14ac:dyDescent="0.25">
      <c r="AU806" s="30" t="s">
        <v>38</v>
      </c>
      <c r="AV806" s="29">
        <f>_xll.qlInterestRateIndexFixingDate(IborIndex&amp;Tenor,AW806,Trigger)</f>
        <v>45037</v>
      </c>
      <c r="AW806" s="29">
        <f>_xll.qlCalendarAdvance(Calendar,AW805,AU806,"f",,Trigger)</f>
        <v>45041</v>
      </c>
      <c r="AX806" s="29">
        <f>_xll.qlInterestRateIndexMaturity(IborIndex&amp;Tenor,AW806,Trigger)</f>
        <v>45224</v>
      </c>
      <c r="AY806" s="66">
        <f>_xll.qlIndexFixing($Z$5,AV806,,Trigger)</f>
        <v>1.8100448717600328E-2</v>
      </c>
      <c r="AZ806" s="66">
        <f>_xll.qlIndexFixing($BB$1,AW806,,Trigger)</f>
        <v>1.8041048607650007E-2</v>
      </c>
      <c r="BA806" s="195">
        <f t="shared" si="35"/>
        <v>0.59400109950320801</v>
      </c>
    </row>
    <row r="807" spans="47:53" ht="11.25" customHeight="1" x14ac:dyDescent="0.25">
      <c r="AU807" s="30" t="s">
        <v>38</v>
      </c>
      <c r="AV807" s="29">
        <f>_xll.qlInterestRateIndexFixingDate(IborIndex&amp;Tenor,AW807,Trigger)</f>
        <v>45043</v>
      </c>
      <c r="AW807" s="29">
        <f>_xll.qlCalendarAdvance(Calendar,AW806,AU807,"f",,Trigger)</f>
        <v>45048</v>
      </c>
      <c r="AX807" s="29">
        <f>_xll.qlInterestRateIndexMaturity(IborIndex&amp;Tenor,AW807,Trigger)</f>
        <v>45232</v>
      </c>
      <c r="AY807" s="66">
        <f>_xll.qlIndexFixing($Z$5,AV807,,Trigger)</f>
        <v>1.8132520375704921E-2</v>
      </c>
      <c r="AZ807" s="66">
        <f>_xll.qlIndexFixing($BB$1,AW807,,Trigger)</f>
        <v>1.8080445230613841E-2</v>
      </c>
      <c r="BA807" s="195">
        <f t="shared" si="35"/>
        <v>0.52075145091080155</v>
      </c>
    </row>
    <row r="808" spans="47:53" ht="11.25" customHeight="1" x14ac:dyDescent="0.25">
      <c r="AU808" s="30" t="s">
        <v>38</v>
      </c>
      <c r="AV808" s="29">
        <f>_xll.qlInterestRateIndexFixingDate(IborIndex&amp;Tenor,AW808,Trigger)</f>
        <v>45051</v>
      </c>
      <c r="AW808" s="29">
        <f>_xll.qlCalendarAdvance(Calendar,AW807,AU808,"f",,Trigger)</f>
        <v>45055</v>
      </c>
      <c r="AX808" s="29">
        <f>_xll.qlInterestRateIndexMaturity(IborIndex&amp;Tenor,AW808,Trigger)</f>
        <v>45239</v>
      </c>
      <c r="AY808" s="66">
        <f>_xll.qlIndexFixing($Z$5,AV808,,Trigger)</f>
        <v>1.8162016306055271E-2</v>
      </c>
      <c r="AZ808" s="66">
        <f>_xll.qlIndexFixing($BB$1,AW808,,Trigger)</f>
        <v>1.8111698223524455E-2</v>
      </c>
      <c r="BA808" s="195">
        <f t="shared" si="35"/>
        <v>0.50318082530816099</v>
      </c>
    </row>
    <row r="809" spans="47:53" ht="11.25" customHeight="1" x14ac:dyDescent="0.25">
      <c r="AU809" s="30" t="s">
        <v>38</v>
      </c>
      <c r="AV809" s="29">
        <f>_xll.qlInterestRateIndexFixingDate(IborIndex&amp;Tenor,AW809,Trigger)</f>
        <v>45058</v>
      </c>
      <c r="AW809" s="29">
        <f>_xll.qlCalendarAdvance(Calendar,AW808,AU809,"f",,Trigger)</f>
        <v>45062</v>
      </c>
      <c r="AX809" s="29">
        <f>_xll.qlInterestRateIndexMaturity(IborIndex&amp;Tenor,AW809,Trigger)</f>
        <v>45246</v>
      </c>
      <c r="AY809" s="66">
        <f>_xll.qlIndexFixing($Z$5,AV809,,Trigger)</f>
        <v>1.8191550016457319E-2</v>
      </c>
      <c r="AZ809" s="66">
        <f>_xll.qlIndexFixing($BB$1,AW809,,Trigger)</f>
        <v>1.8142694927394325E-2</v>
      </c>
      <c r="BA809" s="195">
        <f t="shared" si="35"/>
        <v>0.48855089062993518</v>
      </c>
    </row>
    <row r="810" spans="47:53" ht="11.25" customHeight="1" x14ac:dyDescent="0.25">
      <c r="AU810" s="30" t="s">
        <v>38</v>
      </c>
      <c r="AV810" s="29">
        <f>_xll.qlInterestRateIndexFixingDate(IborIndex&amp;Tenor,AW810,Trigger)</f>
        <v>45065</v>
      </c>
      <c r="AW810" s="29">
        <f>_xll.qlCalendarAdvance(Calendar,AW809,AU810,"f",,Trigger)</f>
        <v>45069</v>
      </c>
      <c r="AX810" s="29">
        <f>_xll.qlInterestRateIndexMaturity(IborIndex&amp;Tenor,AW810,Trigger)</f>
        <v>45253</v>
      </c>
      <c r="AY810" s="66">
        <f>_xll.qlIndexFixing($Z$5,AV810,,Trigger)</f>
        <v>1.8221132739711401E-2</v>
      </c>
      <c r="AZ810" s="66">
        <f>_xll.qlIndexFixing($BB$1,AW810,,Trigger)</f>
        <v>1.8173438392746297E-2</v>
      </c>
      <c r="BA810" s="195">
        <f t="shared" si="35"/>
        <v>0.47694346965103385</v>
      </c>
    </row>
    <row r="811" spans="47:53" ht="11.25" customHeight="1" x14ac:dyDescent="0.25">
      <c r="AU811" s="30" t="s">
        <v>38</v>
      </c>
      <c r="AV811" s="29">
        <f>_xll.qlInterestRateIndexFixingDate(IborIndex&amp;Tenor,AW811,Trigger)</f>
        <v>45072</v>
      </c>
      <c r="AW811" s="29">
        <f>_xll.qlCalendarAdvance(Calendar,AW810,AU811,"f",,Trigger)</f>
        <v>45076</v>
      </c>
      <c r="AX811" s="29">
        <f>_xll.qlInterestRateIndexMaturity(IborIndex&amp;Tenor,AW811,Trigger)</f>
        <v>45260</v>
      </c>
      <c r="AY811" s="66">
        <f>_xll.qlIndexFixing($Z$5,AV811,,Trigger)</f>
        <v>1.8250775815743914E-2</v>
      </c>
      <c r="AZ811" s="66">
        <f>_xll.qlIndexFixing($BB$1,AW811,,Trigger)</f>
        <v>1.8196276671430808E-2</v>
      </c>
      <c r="BA811" s="195">
        <f t="shared" si="35"/>
        <v>0.54499144313106118</v>
      </c>
    </row>
    <row r="812" spans="47:53" ht="11.25" customHeight="1" x14ac:dyDescent="0.25">
      <c r="AU812" s="30" t="s">
        <v>38</v>
      </c>
      <c r="AV812" s="29">
        <f>_xll.qlInterestRateIndexFixingDate(IborIndex&amp;Tenor,AW812,Trigger)</f>
        <v>45079</v>
      </c>
      <c r="AW812" s="29">
        <f>_xll.qlCalendarAdvance(Calendar,AW811,AU812,"f",,Trigger)</f>
        <v>45083</v>
      </c>
      <c r="AX812" s="29">
        <f>_xll.qlInterestRateIndexMaturity(IborIndex&amp;Tenor,AW812,Trigger)</f>
        <v>45266</v>
      </c>
      <c r="AY812" s="66">
        <f>_xll.qlIndexFixing($Z$5,AV812,,Trigger)</f>
        <v>1.8277774312086058E-2</v>
      </c>
      <c r="AZ812" s="66">
        <f>_xll.qlIndexFixing($BB$1,AW812,,Trigger)</f>
        <v>1.8226566587895676E-2</v>
      </c>
      <c r="BA812" s="195">
        <f t="shared" si="35"/>
        <v>0.51207724190382309</v>
      </c>
    </row>
    <row r="813" spans="47:53" ht="11.25" customHeight="1" x14ac:dyDescent="0.25">
      <c r="AU813" s="30" t="s">
        <v>38</v>
      </c>
      <c r="AV813" s="29">
        <f>_xll.qlInterestRateIndexFixingDate(IborIndex&amp;Tenor,AW813,Trigger)</f>
        <v>45086</v>
      </c>
      <c r="AW813" s="29">
        <f>_xll.qlCalendarAdvance(Calendar,AW812,AU813,"f",,Trigger)</f>
        <v>45090</v>
      </c>
      <c r="AX813" s="29">
        <f>_xll.qlInterestRateIndexMaturity(IborIndex&amp;Tenor,AW813,Trigger)</f>
        <v>45273</v>
      </c>
      <c r="AY813" s="66">
        <f>_xll.qlIndexFixing($Z$5,AV813,,Trigger)</f>
        <v>1.8307562698726479E-2</v>
      </c>
      <c r="AZ813" s="66">
        <f>_xll.qlIndexFixing($BB$1,AW813,,Trigger)</f>
        <v>1.8256611841192566E-2</v>
      </c>
      <c r="BA813" s="195">
        <f t="shared" si="35"/>
        <v>0.5095085753391293</v>
      </c>
    </row>
    <row r="814" spans="47:53" ht="11.25" customHeight="1" x14ac:dyDescent="0.25">
      <c r="AU814" s="30" t="s">
        <v>38</v>
      </c>
      <c r="AV814" s="29">
        <f>_xll.qlInterestRateIndexFixingDate(IborIndex&amp;Tenor,AW814,Trigger)</f>
        <v>45093</v>
      </c>
      <c r="AW814" s="29">
        <f>_xll.qlCalendarAdvance(Calendar,AW813,AU814,"f",,Trigger)</f>
        <v>45097</v>
      </c>
      <c r="AX814" s="29">
        <f>_xll.qlInterestRateIndexMaturity(IborIndex&amp;Tenor,AW814,Trigger)</f>
        <v>45280</v>
      </c>
      <c r="AY814" s="66">
        <f>_xll.qlIndexFixing($Z$5,AV814,,Trigger)</f>
        <v>1.8337448925518182E-2</v>
      </c>
      <c r="AZ814" s="66">
        <f>_xll.qlIndexFixing($BB$1,AW814,,Trigger)</f>
        <v>1.8286415532856686E-2</v>
      </c>
      <c r="BA814" s="195">
        <f t="shared" si="35"/>
        <v>0.51033392661496002</v>
      </c>
    </row>
    <row r="815" spans="47:53" ht="11.25" customHeight="1" x14ac:dyDescent="0.25">
      <c r="AU815" s="30" t="s">
        <v>38</v>
      </c>
      <c r="AV815" s="29">
        <f>_xll.qlInterestRateIndexFixingDate(IborIndex&amp;Tenor,AW815,Trigger)</f>
        <v>45100</v>
      </c>
      <c r="AW815" s="29">
        <f>_xll.qlCalendarAdvance(Calendar,AW814,AU815,"f",,Trigger)</f>
        <v>45104</v>
      </c>
      <c r="AX815" s="29">
        <f>_xll.qlInterestRateIndexMaturity(IborIndex&amp;Tenor,AW815,Trigger)</f>
        <v>45287</v>
      </c>
      <c r="AY815" s="66">
        <f>_xll.qlIndexFixing($Z$5,AV815,,Trigger)</f>
        <v>1.8367444840550889E-2</v>
      </c>
      <c r="AZ815" s="66">
        <f>_xll.qlIndexFixing($BB$1,AW815,,Trigger)</f>
        <v>1.8315980764699296E-2</v>
      </c>
      <c r="BA815" s="195">
        <f t="shared" si="35"/>
        <v>0.51464075851593427</v>
      </c>
    </row>
    <row r="816" spans="47:53" ht="11.25" customHeight="1" x14ac:dyDescent="0.25">
      <c r="AU816" s="30" t="s">
        <v>38</v>
      </c>
      <c r="AV816" s="29">
        <f>_xll.qlInterestRateIndexFixingDate(IborIndex&amp;Tenor,AW816,Trigger)</f>
        <v>45107</v>
      </c>
      <c r="AW816" s="29">
        <f>_xll.qlCalendarAdvance(Calendar,AW815,AU816,"f",,Trigger)</f>
        <v>45111</v>
      </c>
      <c r="AX816" s="29">
        <f>_xll.qlInterestRateIndexMaturity(IborIndex&amp;Tenor,AW816,Trigger)</f>
        <v>45295</v>
      </c>
      <c r="AY816" s="66">
        <f>_xll.qlIndexFixing($Z$5,AV816,,Trigger)</f>
        <v>1.8400300885357268E-2</v>
      </c>
      <c r="AZ816" s="66">
        <f>_xll.qlIndexFixing($BB$1,AW816,,Trigger)</f>
        <v>1.8352752041536687E-2</v>
      </c>
      <c r="BA816" s="195">
        <f t="shared" si="35"/>
        <v>0.47548843820580805</v>
      </c>
    </row>
    <row r="817" spans="47:53" ht="11.25" customHeight="1" x14ac:dyDescent="0.25">
      <c r="AU817" s="30" t="s">
        <v>38</v>
      </c>
      <c r="AV817" s="29">
        <f>_xll.qlInterestRateIndexFixingDate(IborIndex&amp;Tenor,AW817,Trigger)</f>
        <v>45114</v>
      </c>
      <c r="AW817" s="29">
        <f>_xll.qlCalendarAdvance(Calendar,AW816,AU817,"f",,Trigger)</f>
        <v>45118</v>
      </c>
      <c r="AX817" s="29">
        <f>_xll.qlInterestRateIndexMaturity(IborIndex&amp;Tenor,AW817,Trigger)</f>
        <v>45302</v>
      </c>
      <c r="AY817" s="66">
        <f>_xll.qlIndexFixing($Z$5,AV817,,Trigger)</f>
        <v>1.8430550217115402E-2</v>
      </c>
      <c r="AZ817" s="66">
        <f>_xll.qlIndexFixing($BB$1,AW817,,Trigger)</f>
        <v>1.8381808275931992E-2</v>
      </c>
      <c r="BA817" s="195">
        <f t="shared" si="35"/>
        <v>0.48741941183410437</v>
      </c>
    </row>
    <row r="818" spans="47:53" ht="11.25" customHeight="1" x14ac:dyDescent="0.25">
      <c r="AU818" s="30" t="s">
        <v>38</v>
      </c>
      <c r="AV818" s="29">
        <f>_xll.qlInterestRateIndexFixingDate(IborIndex&amp;Tenor,AW818,Trigger)</f>
        <v>45121</v>
      </c>
      <c r="AW818" s="29">
        <f>_xll.qlCalendarAdvance(Calendar,AW817,AU818,"f",,Trigger)</f>
        <v>45125</v>
      </c>
      <c r="AX818" s="29">
        <f>_xll.qlInterestRateIndexMaturity(IborIndex&amp;Tenor,AW818,Trigger)</f>
        <v>45309</v>
      </c>
      <c r="AY818" s="66">
        <f>_xll.qlIndexFixing($Z$5,AV818,,Trigger)</f>
        <v>1.8460942281716037E-2</v>
      </c>
      <c r="AZ818" s="66">
        <f>_xll.qlIndexFixing($BB$1,AW818,,Trigger)</f>
        <v>1.8410635686177561E-2</v>
      </c>
      <c r="BA818" s="195">
        <f t="shared" si="35"/>
        <v>0.5030659553847614</v>
      </c>
    </row>
    <row r="819" spans="47:53" ht="11.25" customHeight="1" x14ac:dyDescent="0.25">
      <c r="AU819" s="30" t="s">
        <v>38</v>
      </c>
      <c r="AV819" s="29">
        <f>_xll.qlInterestRateIndexFixingDate(IborIndex&amp;Tenor,AW819,Trigger)</f>
        <v>45128</v>
      </c>
      <c r="AW819" s="29">
        <f>_xll.qlCalendarAdvance(Calendar,AW818,AU819,"f",,Trigger)</f>
        <v>45132</v>
      </c>
      <c r="AX819" s="29">
        <f>_xll.qlInterestRateIndexMaturity(IborIndex&amp;Tenor,AW819,Trigger)</f>
        <v>45316</v>
      </c>
      <c r="AY819" s="66">
        <f>_xll.qlIndexFixing($Z$5,AV819,,Trigger)</f>
        <v>1.8491489276562259E-2</v>
      </c>
      <c r="AZ819" s="66">
        <f>_xll.qlIndexFixing($BB$1,AW819,,Trigger)</f>
        <v>1.8439237325288009E-2</v>
      </c>
      <c r="BA819" s="195">
        <f t="shared" si="35"/>
        <v>0.5225195127425003</v>
      </c>
    </row>
    <row r="820" spans="47:53" ht="11.25" customHeight="1" x14ac:dyDescent="0.25">
      <c r="AU820" s="30" t="s">
        <v>38</v>
      </c>
      <c r="AV820" s="29">
        <f>_xll.qlInterestRateIndexFixingDate(IborIndex&amp;Tenor,AW820,Trigger)</f>
        <v>45135</v>
      </c>
      <c r="AW820" s="29">
        <f>_xll.qlCalendarAdvance(Calendar,AW819,AU820,"f",,Trigger)</f>
        <v>45139</v>
      </c>
      <c r="AX820" s="29">
        <f>_xll.qlInterestRateIndexMaturity(IborIndex&amp;Tenor,AW820,Trigger)</f>
        <v>45323</v>
      </c>
      <c r="AY820" s="66">
        <f>_xll.qlIndexFixing($Z$5,AV820,,Trigger)</f>
        <v>1.8522203506312233E-2</v>
      </c>
      <c r="AZ820" s="66">
        <f>_xll.qlIndexFixing($BB$1,AW820,,Trigger)</f>
        <v>1.8467616246533661E-2</v>
      </c>
      <c r="BA820" s="195">
        <f t="shared" si="35"/>
        <v>0.5458725977857195</v>
      </c>
    </row>
    <row r="821" spans="47:53" ht="11.25" customHeight="1" x14ac:dyDescent="0.25">
      <c r="AU821" s="30" t="s">
        <v>38</v>
      </c>
      <c r="AV821" s="29">
        <f>_xll.qlInterestRateIndexFixingDate(IborIndex&amp;Tenor,AW821,Trigger)</f>
        <v>45142</v>
      </c>
      <c r="AW821" s="29">
        <f>_xll.qlCalendarAdvance(Calendar,AW820,AU821,"f",,Trigger)</f>
        <v>45146</v>
      </c>
      <c r="AX821" s="29">
        <f>_xll.qlInterestRateIndexMaturity(IborIndex&amp;Tenor,AW821,Trigger)</f>
        <v>45330</v>
      </c>
      <c r="AY821" s="66">
        <f>_xll.qlIndexFixing($Z$5,AV821,,Trigger)</f>
        <v>1.8553097382895702E-2</v>
      </c>
      <c r="AZ821" s="66">
        <f>_xll.qlIndexFixing($BB$1,AW821,,Trigger)</f>
        <v>1.8495775503441413E-2</v>
      </c>
      <c r="BA821" s="195">
        <f t="shared" si="35"/>
        <v>0.57321879454289704</v>
      </c>
    </row>
    <row r="822" spans="47:53" ht="11.25" customHeight="1" x14ac:dyDescent="0.25">
      <c r="AU822" s="30" t="s">
        <v>38</v>
      </c>
      <c r="AV822" s="29">
        <f>_xll.qlInterestRateIndexFixingDate(IborIndex&amp;Tenor,AW822,Trigger)</f>
        <v>45149</v>
      </c>
      <c r="AW822" s="29">
        <f>_xll.qlCalendarAdvance(Calendar,AW821,AU822,"f",,Trigger)</f>
        <v>45153</v>
      </c>
      <c r="AX822" s="29">
        <f>_xll.qlInterestRateIndexMaturity(IborIndex&amp;Tenor,AW822,Trigger)</f>
        <v>45337</v>
      </c>
      <c r="AY822" s="66">
        <f>_xll.qlIndexFixing($Z$5,AV822,,Trigger)</f>
        <v>1.8584183425535718E-2</v>
      </c>
      <c r="AZ822" s="66">
        <f>_xll.qlIndexFixing($BB$1,AW822,,Trigger)</f>
        <v>1.8523718149788277E-2</v>
      </c>
      <c r="BA822" s="195">
        <f t="shared" si="35"/>
        <v>0.60465275747441372</v>
      </c>
    </row>
    <row r="823" spans="47:53" ht="11.25" customHeight="1" x14ac:dyDescent="0.25">
      <c r="AU823" s="30" t="s">
        <v>38</v>
      </c>
      <c r="AV823" s="29">
        <f>_xll.qlInterestRateIndexFixingDate(IborIndex&amp;Tenor,AW823,Trigger)</f>
        <v>45156</v>
      </c>
      <c r="AW823" s="29">
        <f>_xll.qlCalendarAdvance(Calendar,AW822,AU823,"f",,Trigger)</f>
        <v>45160</v>
      </c>
      <c r="AX823" s="29">
        <f>_xll.qlInterestRateIndexMaturity(IborIndex&amp;Tenor,AW823,Trigger)</f>
        <v>45344</v>
      </c>
      <c r="AY823" s="66">
        <f>_xll.qlIndexFixing($Z$5,AV823,,Trigger)</f>
        <v>1.8615474260763841E-2</v>
      </c>
      <c r="AZ823" s="66">
        <f>_xll.qlIndexFixing($BB$1,AW823,,Trigger)</f>
        <v>1.8551447239600963E-2</v>
      </c>
      <c r="BA823" s="195">
        <f t="shared" si="35"/>
        <v>0.64027021162878228</v>
      </c>
    </row>
    <row r="824" spans="47:53" ht="11.25" customHeight="1" x14ac:dyDescent="0.25">
      <c r="AU824" s="30" t="s">
        <v>38</v>
      </c>
      <c r="AV824" s="29">
        <f>_xll.qlInterestRateIndexFixingDate(IborIndex&amp;Tenor,AW824,Trigger)</f>
        <v>45163</v>
      </c>
      <c r="AW824" s="29">
        <f>_xll.qlCalendarAdvance(Calendar,AW823,AU824,"f",,Trigger)</f>
        <v>45167</v>
      </c>
      <c r="AX824" s="29">
        <f>_xll.qlInterestRateIndexMaturity(IborIndex&amp;Tenor,AW824,Trigger)</f>
        <v>45351</v>
      </c>
      <c r="AY824" s="66">
        <f>_xll.qlIndexFixing($Z$5,AV824,,Trigger)</f>
        <v>1.864698262244794E-2</v>
      </c>
      <c r="AZ824" s="66">
        <f>_xll.qlIndexFixing($BB$1,AW824,,Trigger)</f>
        <v>1.8569474448492145E-2</v>
      </c>
      <c r="BA824" s="195">
        <f t="shared" si="35"/>
        <v>0.77508173955794657</v>
      </c>
    </row>
    <row r="825" spans="47:53" ht="11.25" customHeight="1" x14ac:dyDescent="0.25">
      <c r="AU825" s="30" t="s">
        <v>38</v>
      </c>
      <c r="AV825" s="29">
        <f>_xll.qlInterestRateIndexFixingDate(IborIndex&amp;Tenor,AW825,Trigger)</f>
        <v>45170</v>
      </c>
      <c r="AW825" s="29">
        <f>_xll.qlCalendarAdvance(Calendar,AW824,AU825,"f",,Trigger)</f>
        <v>45174</v>
      </c>
      <c r="AX825" s="29">
        <f>_xll.qlInterestRateIndexMaturity(IborIndex&amp;Tenor,AW825,Trigger)</f>
        <v>45356</v>
      </c>
      <c r="AY825" s="66">
        <f>_xll.qlIndexFixing($Z$5,AV825,,Trigger)</f>
        <v>1.8673408383560609E-2</v>
      </c>
      <c r="AZ825" s="66">
        <f>_xll.qlIndexFixing($BB$1,AW825,,Trigger)</f>
        <v>1.859683879269855E-2</v>
      </c>
      <c r="BA825" s="195">
        <f t="shared" si="35"/>
        <v>0.76569590862059222</v>
      </c>
    </row>
    <row r="826" spans="47:53" ht="11.25" customHeight="1" x14ac:dyDescent="0.25">
      <c r="AU826" s="30" t="s">
        <v>38</v>
      </c>
      <c r="AV826" s="29">
        <f>_xll.qlInterestRateIndexFixingDate(IborIndex&amp;Tenor,AW826,Trigger)</f>
        <v>45177</v>
      </c>
      <c r="AW826" s="29">
        <f>_xll.qlCalendarAdvance(Calendar,AW825,AU826,"f",,Trigger)</f>
        <v>45181</v>
      </c>
      <c r="AX826" s="29">
        <f>_xll.qlInterestRateIndexMaturity(IborIndex&amp;Tenor,AW826,Trigger)</f>
        <v>45363</v>
      </c>
      <c r="AY826" s="66">
        <f>_xll.qlIndexFixing($Z$5,AV826,,Trigger)</f>
        <v>1.8704738181659741E-2</v>
      </c>
      <c r="AZ826" s="66">
        <f>_xll.qlIndexFixing($BB$1,AW826,,Trigger)</f>
        <v>1.8623996153389794E-2</v>
      </c>
      <c r="BA826" s="195">
        <f t="shared" si="35"/>
        <v>0.80742028269947119</v>
      </c>
    </row>
    <row r="827" spans="47:53" ht="11.25" customHeight="1" x14ac:dyDescent="0.25">
      <c r="AU827" s="30" t="s">
        <v>38</v>
      </c>
      <c r="AV827" s="29">
        <f>_xll.qlInterestRateIndexFixingDate(IborIndex&amp;Tenor,AW827,Trigger)</f>
        <v>45184</v>
      </c>
      <c r="AW827" s="29">
        <f>_xll.qlCalendarAdvance(Calendar,AW826,AU827,"f",,Trigger)</f>
        <v>45188</v>
      </c>
      <c r="AX827" s="29">
        <f>_xll.qlInterestRateIndexMaturity(IborIndex&amp;Tenor,AW827,Trigger)</f>
        <v>45370</v>
      </c>
      <c r="AY827" s="66">
        <f>_xll.qlIndexFixing($Z$5,AV827,,Trigger)</f>
        <v>1.8735645269885172E-2</v>
      </c>
      <c r="AZ827" s="66">
        <f>_xll.qlIndexFixing($BB$1,AW827,,Trigger)</f>
        <v>1.8650946523631202E-2</v>
      </c>
      <c r="BA827" s="195">
        <f t="shared" si="35"/>
        <v>0.84698746253969448</v>
      </c>
    </row>
    <row r="828" spans="47:53" ht="11.25" customHeight="1" x14ac:dyDescent="0.25">
      <c r="AU828" s="30" t="s">
        <v>38</v>
      </c>
      <c r="AV828" s="29">
        <f>_xll.qlInterestRateIndexFixingDate(IborIndex&amp;Tenor,AW828,Trigger)</f>
        <v>45191</v>
      </c>
      <c r="AW828" s="29">
        <f>_xll.qlCalendarAdvance(Calendar,AW827,AU828,"f",,Trigger)</f>
        <v>45195</v>
      </c>
      <c r="AX828" s="29">
        <f>_xll.qlInterestRateIndexMaturity(IborIndex&amp;Tenor,AW828,Trigger)</f>
        <v>45377</v>
      </c>
      <c r="AY828" s="66">
        <f>_xll.qlIndexFixing($Z$5,AV828,,Trigger)</f>
        <v>1.8766126743372427E-2</v>
      </c>
      <c r="AZ828" s="66">
        <f>_xll.qlIndexFixing($BB$1,AW828,,Trigger)</f>
        <v>1.8677689895031248E-2</v>
      </c>
      <c r="BA828" s="195">
        <f t="shared" si="35"/>
        <v>0.88436848341179319</v>
      </c>
    </row>
    <row r="829" spans="47:53" ht="11.25" customHeight="1" x14ac:dyDescent="0.25">
      <c r="AU829" s="30" t="s">
        <v>38</v>
      </c>
      <c r="AV829" s="29">
        <f>_xll.qlInterestRateIndexFixingDate(IborIndex&amp;Tenor,AW829,Trigger)</f>
        <v>45198</v>
      </c>
      <c r="AW829" s="29">
        <f>_xll.qlCalendarAdvance(Calendar,AW828,AU829,"f",,Trigger)</f>
        <v>45202</v>
      </c>
      <c r="AX829" s="29">
        <f>_xll.qlInterestRateIndexMaturity(IborIndex&amp;Tenor,AW829,Trigger)</f>
        <v>45385</v>
      </c>
      <c r="AY829" s="66">
        <f>_xll.qlIndexFixing($Z$5,AV829,,Trigger)</f>
        <v>1.8798665012046793E-2</v>
      </c>
      <c r="AZ829" s="66">
        <f>_xll.qlIndexFixing($BB$1,AW829,,Trigger)</f>
        <v>1.8706533909925882E-2</v>
      </c>
      <c r="BA829" s="195">
        <f t="shared" si="35"/>
        <v>0.9213110212091119</v>
      </c>
    </row>
    <row r="830" spans="47:53" ht="11.25" customHeight="1" x14ac:dyDescent="0.25">
      <c r="AU830" s="30" t="s">
        <v>38</v>
      </c>
      <c r="AV830" s="29">
        <f>_xll.qlInterestRateIndexFixingDate(IborIndex&amp;Tenor,AW830,Trigger)</f>
        <v>45205</v>
      </c>
      <c r="AW830" s="29">
        <f>_xll.qlCalendarAdvance(Calendar,AW829,AU830,"f",,Trigger)</f>
        <v>45209</v>
      </c>
      <c r="AX830" s="29">
        <f>_xll.qlInterestRateIndexMaturity(IborIndex&amp;Tenor,AW830,Trigger)</f>
        <v>45392</v>
      </c>
      <c r="AY830" s="66">
        <f>_xll.qlIndexFixing($Z$5,AV830,,Trigger)</f>
        <v>1.882825625621962E-2</v>
      </c>
      <c r="AZ830" s="66">
        <f>_xll.qlIndexFixing($BB$1,AW830,,Trigger)</f>
        <v>1.873284983264727E-2</v>
      </c>
      <c r="BA830" s="195">
        <f t="shared" si="35"/>
        <v>0.95406423572350074</v>
      </c>
    </row>
    <row r="831" spans="47:53" ht="11.25" customHeight="1" x14ac:dyDescent="0.25">
      <c r="AU831" s="30" t="s">
        <v>38</v>
      </c>
      <c r="AV831" s="29">
        <f>_xll.qlInterestRateIndexFixingDate(IborIndex&amp;Tenor,AW831,Trigger)</f>
        <v>45212</v>
      </c>
      <c r="AW831" s="29">
        <f>_xll.qlCalendarAdvance(Calendar,AW830,AU831,"f",,Trigger)</f>
        <v>45216</v>
      </c>
      <c r="AX831" s="29">
        <f>_xll.qlInterestRateIndexMaturity(IborIndex&amp;Tenor,AW831,Trigger)</f>
        <v>45399</v>
      </c>
      <c r="AY831" s="66">
        <f>_xll.qlIndexFixing($Z$5,AV831,,Trigger)</f>
        <v>1.8857412943949155E-2</v>
      </c>
      <c r="AZ831" s="66">
        <f>_xll.qlIndexFixing($BB$1,AW831,,Trigger)</f>
        <v>1.875895872233008E-2</v>
      </c>
      <c r="BA831" s="195">
        <f t="shared" si="35"/>
        <v>0.98454221619075077</v>
      </c>
    </row>
    <row r="832" spans="47:53" ht="11.25" customHeight="1" x14ac:dyDescent="0.25">
      <c r="AU832" s="30" t="s">
        <v>38</v>
      </c>
      <c r="AV832" s="29">
        <f>_xll.qlInterestRateIndexFixingDate(IborIndex&amp;Tenor,AW832,Trigger)</f>
        <v>45219</v>
      </c>
      <c r="AW832" s="29">
        <f>_xll.qlCalendarAdvance(Calendar,AW831,AU832,"f",,Trigger)</f>
        <v>45223</v>
      </c>
      <c r="AX832" s="29">
        <f>_xll.qlInterestRateIndexMaturity(IborIndex&amp;Tenor,AW832,Trigger)</f>
        <v>45406</v>
      </c>
      <c r="AY832" s="66">
        <f>_xll.qlIndexFixing($Z$5,AV832,,Trigger)</f>
        <v>1.8886132170540342E-2</v>
      </c>
      <c r="AZ832" s="66">
        <f>_xll.qlIndexFixing($BB$1,AW832,,Trigger)</f>
        <v>1.87848605708003E-2</v>
      </c>
      <c r="BA832" s="195">
        <f t="shared" si="35"/>
        <v>1.0127159974004236</v>
      </c>
    </row>
    <row r="833" spans="47:53" ht="11.25" customHeight="1" x14ac:dyDescent="0.25">
      <c r="AU833" s="30" t="s">
        <v>38</v>
      </c>
      <c r="AV833" s="29">
        <f>_xll.qlInterestRateIndexFixingDate(IborIndex&amp;Tenor,AW833,Trigger)</f>
        <v>45226</v>
      </c>
      <c r="AW833" s="29">
        <f>_xll.qlCalendarAdvance(Calendar,AW832,AU833,"f",,Trigger)</f>
        <v>45230</v>
      </c>
      <c r="AX833" s="29">
        <f>_xll.qlInterestRateIndexMaturity(IborIndex&amp;Tenor,AW833,Trigger)</f>
        <v>45412</v>
      </c>
      <c r="AY833" s="66">
        <f>_xll.qlIndexFixing($Z$5,AV833,,Trigger)</f>
        <v>1.8912048226475353E-2</v>
      </c>
      <c r="AZ833" s="66">
        <f>_xll.qlIndexFixing($BB$1,AW833,,Trigger)</f>
        <v>1.880830148020805E-2</v>
      </c>
      <c r="BA833" s="195">
        <f t="shared" si="35"/>
        <v>1.037467462673032</v>
      </c>
    </row>
    <row r="834" spans="47:53" ht="11.25" customHeight="1" x14ac:dyDescent="0.25">
      <c r="AU834" s="30" t="s">
        <v>38</v>
      </c>
      <c r="AV834" s="29">
        <f>_xll.qlInterestRateIndexFixingDate(IborIndex&amp;Tenor,AW834,Trigger)</f>
        <v>45233</v>
      </c>
      <c r="AW834" s="29">
        <f>_xll.qlCalendarAdvance(Calendar,AW833,AU834,"f",,Trigger)</f>
        <v>45237</v>
      </c>
      <c r="AX834" s="29">
        <f>_xll.qlInterestRateIndexMaturity(IborIndex&amp;Tenor,AW834,Trigger)</f>
        <v>45419</v>
      </c>
      <c r="AY834" s="66">
        <f>_xll.qlIndexFixing($Z$5,AV834,,Trigger)</f>
        <v>1.8939915015130444E-2</v>
      </c>
      <c r="AZ834" s="66">
        <f>_xll.qlIndexFixing($BB$1,AW834,,Trigger)</f>
        <v>1.8833802685939309E-2</v>
      </c>
      <c r="BA834" s="195">
        <f t="shared" si="35"/>
        <v>1.0611232919113465</v>
      </c>
    </row>
    <row r="835" spans="47:53" ht="11.25" customHeight="1" x14ac:dyDescent="0.25">
      <c r="AU835" s="30" t="s">
        <v>38</v>
      </c>
      <c r="AV835" s="29">
        <f>_xll.qlInterestRateIndexFixingDate(IborIndex&amp;Tenor,AW835,Trigger)</f>
        <v>45240</v>
      </c>
      <c r="AW835" s="29">
        <f>_xll.qlCalendarAdvance(Calendar,AW834,AU835,"f",,Trigger)</f>
        <v>45244</v>
      </c>
      <c r="AX835" s="29">
        <f>_xll.qlInterestRateIndexMaturity(IborIndex&amp;Tenor,AW835,Trigger)</f>
        <v>45426</v>
      </c>
      <c r="AY835" s="66">
        <f>_xll.qlIndexFixing($Z$5,AV835,,Trigger)</f>
        <v>1.8967335858001939E-2</v>
      </c>
      <c r="AZ835" s="66">
        <f>_xll.qlIndexFixing($BB$1,AW835,,Trigger)</f>
        <v>1.8859096835891011E-2</v>
      </c>
      <c r="BA835" s="195">
        <f t="shared" ref="BA835:BA898" si="36">(AY835-AZ835)*10000</f>
        <v>1.0823902211092724</v>
      </c>
    </row>
    <row r="836" spans="47:53" ht="11.25" customHeight="1" x14ac:dyDescent="0.25">
      <c r="AU836" s="30" t="s">
        <v>38</v>
      </c>
      <c r="AV836" s="29">
        <f>_xll.qlInterestRateIndexFixingDate(IborIndex&amp;Tenor,AW836,Trigger)</f>
        <v>45247</v>
      </c>
      <c r="AW836" s="29">
        <f>_xll.qlCalendarAdvance(Calendar,AW835,AU836,"f",,Trigger)</f>
        <v>45251</v>
      </c>
      <c r="AX836" s="29">
        <f>_xll.qlInterestRateIndexMaturity(IborIndex&amp;Tenor,AW836,Trigger)</f>
        <v>45433</v>
      </c>
      <c r="AY836" s="66">
        <f>_xll.qlIndexFixing($Z$5,AV836,,Trigger)</f>
        <v>1.8994307851159551E-2</v>
      </c>
      <c r="AZ836" s="66">
        <f>_xll.qlIndexFixing($BB$1,AW836,,Trigger)</f>
        <v>1.8884183922185067E-2</v>
      </c>
      <c r="BA836" s="195">
        <f t="shared" si="36"/>
        <v>1.1012392897448431</v>
      </c>
    </row>
    <row r="837" spans="47:53" ht="11.25" customHeight="1" x14ac:dyDescent="0.25">
      <c r="AU837" s="30" t="s">
        <v>38</v>
      </c>
      <c r="AV837" s="29">
        <f>_xll.qlInterestRateIndexFixingDate(IborIndex&amp;Tenor,AW837,Trigger)</f>
        <v>45254</v>
      </c>
      <c r="AW837" s="29">
        <f>_xll.qlCalendarAdvance(Calendar,AW836,AU837,"f",,Trigger)</f>
        <v>45258</v>
      </c>
      <c r="AX837" s="29">
        <f>_xll.qlInterestRateIndexMaturity(IborIndex&amp;Tenor,AW837,Trigger)</f>
        <v>45440</v>
      </c>
      <c r="AY837" s="66">
        <f>_xll.qlIndexFixing($Z$5,AV837,,Trigger)</f>
        <v>1.902082809081794E-2</v>
      </c>
      <c r="AZ837" s="66">
        <f>_xll.qlIndexFixing($BB$1,AW837,,Trigger)</f>
        <v>1.8911263913383203E-2</v>
      </c>
      <c r="BA837" s="195">
        <f t="shared" si="36"/>
        <v>1.0956417743473654</v>
      </c>
    </row>
    <row r="838" spans="47:53" ht="11.25" customHeight="1" x14ac:dyDescent="0.25">
      <c r="AU838" s="30" t="s">
        <v>38</v>
      </c>
      <c r="AV838" s="29">
        <f>_xll.qlInterestRateIndexFixingDate(IborIndex&amp;Tenor,AW838,Trigger)</f>
        <v>45261</v>
      </c>
      <c r="AW838" s="29">
        <f>_xll.qlCalendarAdvance(Calendar,AW837,AU838,"f",,Trigger)</f>
        <v>45265</v>
      </c>
      <c r="AX838" s="29">
        <f>_xll.qlInterestRateIndexMaturity(IborIndex&amp;Tenor,AW838,Trigger)</f>
        <v>45448</v>
      </c>
      <c r="AY838" s="66">
        <f>_xll.qlIndexFixing($Z$5,AV838,,Trigger)</f>
        <v>1.9049098199318205E-2</v>
      </c>
      <c r="AZ838" s="66">
        <f>_xll.qlIndexFixing($BB$1,AW838,,Trigger)</f>
        <v>1.8935923346537004E-2</v>
      </c>
      <c r="BA838" s="195">
        <f t="shared" si="36"/>
        <v>1.1317485278120043</v>
      </c>
    </row>
    <row r="839" spans="47:53" ht="11.25" customHeight="1" x14ac:dyDescent="0.25">
      <c r="AU839" s="30" t="s">
        <v>38</v>
      </c>
      <c r="AV839" s="29">
        <f>_xll.qlInterestRateIndexFixingDate(IborIndex&amp;Tenor,AW839,Trigger)</f>
        <v>45268</v>
      </c>
      <c r="AW839" s="29">
        <f>_xll.qlCalendarAdvance(Calendar,AW838,AU839,"f",,Trigger)</f>
        <v>45272</v>
      </c>
      <c r="AX839" s="29">
        <f>_xll.qlInterestRateIndexMaturity(IborIndex&amp;Tenor,AW839,Trigger)</f>
        <v>45455</v>
      </c>
      <c r="AY839" s="66">
        <f>_xll.qlIndexFixing($Z$5,AV839,,Trigger)</f>
        <v>1.9074673877453967E-2</v>
      </c>
      <c r="AZ839" s="66">
        <f>_xll.qlIndexFixing($BB$1,AW839,,Trigger)</f>
        <v>1.8960375683069425E-2</v>
      </c>
      <c r="BA839" s="195">
        <f t="shared" si="36"/>
        <v>1.1429819438454198</v>
      </c>
    </row>
    <row r="840" spans="47:53" ht="11.25" customHeight="1" x14ac:dyDescent="0.25">
      <c r="AU840" s="30" t="s">
        <v>38</v>
      </c>
      <c r="AV840" s="29">
        <f>_xll.qlInterestRateIndexFixingDate(IborIndex&amp;Tenor,AW840,Trigger)</f>
        <v>45275</v>
      </c>
      <c r="AW840" s="29">
        <f>_xll.qlCalendarAdvance(Calendar,AW839,AU840,"f",,Trigger)</f>
        <v>45279</v>
      </c>
      <c r="AX840" s="29">
        <f>_xll.qlInterestRateIndexMaturity(IborIndex&amp;Tenor,AW840,Trigger)</f>
        <v>45462</v>
      </c>
      <c r="AY840" s="66">
        <f>_xll.qlIndexFixing($Z$5,AV840,,Trigger)</f>
        <v>1.9099788861787932E-2</v>
      </c>
      <c r="AZ840" s="66">
        <f>_xll.qlIndexFixing($BB$1,AW840,,Trigger)</f>
        <v>1.8984620915323196E-2</v>
      </c>
      <c r="BA840" s="195">
        <f t="shared" si="36"/>
        <v>1.151679464647358</v>
      </c>
    </row>
    <row r="841" spans="47:53" ht="11.25" customHeight="1" x14ac:dyDescent="0.25">
      <c r="AU841" s="30" t="s">
        <v>38</v>
      </c>
      <c r="AV841" s="29">
        <f>_xll.qlInterestRateIndexFixingDate(IborIndex&amp;Tenor,AW841,Trigger)</f>
        <v>45281</v>
      </c>
      <c r="AW841" s="29">
        <f>_xll.qlCalendarAdvance(Calendar,AW840,AU841,"f",,Trigger)</f>
        <v>45287</v>
      </c>
      <c r="AX841" s="29">
        <f>_xll.qlInterestRateIndexMaturity(IborIndex&amp;Tenor,AW841,Trigger)</f>
        <v>45470</v>
      </c>
      <c r="AY841" s="66">
        <f>_xll.qlIndexFixing($Z$5,AV841,,Trigger)</f>
        <v>1.9127923861731729E-2</v>
      </c>
      <c r="AZ841" s="66">
        <f>_xll.qlIndexFixing($BB$1,AW841,,Trigger)</f>
        <v>1.9009932171204783E-2</v>
      </c>
      <c r="BA841" s="195">
        <f t="shared" si="36"/>
        <v>1.1799169052694598</v>
      </c>
    </row>
    <row r="842" spans="47:53" ht="11.25" customHeight="1" x14ac:dyDescent="0.25">
      <c r="AU842" s="30" t="s">
        <v>38</v>
      </c>
      <c r="AV842" s="29">
        <f>_xll.qlInterestRateIndexFixingDate(IborIndex&amp;Tenor,AW842,Trigger)</f>
        <v>45289</v>
      </c>
      <c r="AW842" s="29">
        <f>_xll.qlCalendarAdvance(Calendar,AW841,AU842,"f",,Trigger)</f>
        <v>45294</v>
      </c>
      <c r="AX842" s="29">
        <f>_xll.qlInterestRateIndexMaturity(IborIndex&amp;Tenor,AW842,Trigger)</f>
        <v>45476</v>
      </c>
      <c r="AY842" s="66">
        <f>_xll.qlIndexFixing($Z$5,AV842,,Trigger)</f>
        <v>1.9149972836042386E-2</v>
      </c>
      <c r="AZ842" s="66">
        <f>_xll.qlIndexFixing($BB$1,AW842,,Trigger)</f>
        <v>1.9033747126069631E-2</v>
      </c>
      <c r="BA842" s="195">
        <f t="shared" si="36"/>
        <v>1.1622570997275525</v>
      </c>
    </row>
    <row r="843" spans="47:53" ht="11.25" customHeight="1" x14ac:dyDescent="0.25">
      <c r="AU843" s="30" t="s">
        <v>38</v>
      </c>
      <c r="AV843" s="29">
        <f>_xll.qlInterestRateIndexFixingDate(IborIndex&amp;Tenor,AW843,Trigger)</f>
        <v>45299</v>
      </c>
      <c r="AW843" s="29">
        <f>_xll.qlCalendarAdvance(Calendar,AW842,AU843,"f",,Trigger)</f>
        <v>45301</v>
      </c>
      <c r="AX843" s="29">
        <f>_xll.qlInterestRateIndexMaturity(IborIndex&amp;Tenor,AW843,Trigger)</f>
        <v>45483</v>
      </c>
      <c r="AY843" s="66">
        <f>_xll.qlIndexFixing($Z$5,AV843,,Trigger)</f>
        <v>1.9173654322567554E-2</v>
      </c>
      <c r="AZ843" s="66">
        <f>_xll.qlIndexFixing($BB$1,AW843,,Trigger)</f>
        <v>1.9057354962889562E-2</v>
      </c>
      <c r="BA843" s="195">
        <f t="shared" si="36"/>
        <v>1.1629935967799252</v>
      </c>
    </row>
    <row r="844" spans="47:53" ht="11.25" customHeight="1" x14ac:dyDescent="0.25">
      <c r="AU844" s="30" t="s">
        <v>38</v>
      </c>
      <c r="AV844" s="29">
        <f>_xll.qlInterestRateIndexFixingDate(IborIndex&amp;Tenor,AW844,Trigger)</f>
        <v>45306</v>
      </c>
      <c r="AW844" s="29">
        <f>_xll.qlCalendarAdvance(Calendar,AW843,AU844,"f",,Trigger)</f>
        <v>45308</v>
      </c>
      <c r="AX844" s="29">
        <f>_xll.qlInterestRateIndexMaturity(IborIndex&amp;Tenor,AW844,Trigger)</f>
        <v>45490</v>
      </c>
      <c r="AY844" s="66">
        <f>_xll.qlIndexFixing($Z$5,AV844,,Trigger)</f>
        <v>1.919686331908824E-2</v>
      </c>
      <c r="AZ844" s="66">
        <f>_xll.qlIndexFixing($BB$1,AW844,,Trigger)</f>
        <v>1.90807556743131E-2</v>
      </c>
      <c r="BA844" s="195">
        <f t="shared" si="36"/>
        <v>1.1610764477514024</v>
      </c>
    </row>
    <row r="845" spans="47:53" ht="11.25" customHeight="1" x14ac:dyDescent="0.25">
      <c r="AU845" s="30" t="s">
        <v>38</v>
      </c>
      <c r="AV845" s="29">
        <f>_xll.qlInterestRateIndexFixingDate(IborIndex&amp;Tenor,AW845,Trigger)</f>
        <v>45313</v>
      </c>
      <c r="AW845" s="29">
        <f>_xll.qlCalendarAdvance(Calendar,AW844,AU845,"f",,Trigger)</f>
        <v>45315</v>
      </c>
      <c r="AX845" s="29">
        <f>_xll.qlInterestRateIndexMaturity(IborIndex&amp;Tenor,AW845,Trigger)</f>
        <v>45497</v>
      </c>
      <c r="AY845" s="66">
        <f>_xll.qlIndexFixing($Z$5,AV845,,Trigger)</f>
        <v>1.9219596923251796E-2</v>
      </c>
      <c r="AZ845" s="66">
        <f>_xll.qlIndexFixing($BB$1,AW845,,Trigger)</f>
        <v>1.9103949253053327E-2</v>
      </c>
      <c r="BA845" s="195">
        <f t="shared" si="36"/>
        <v>1.1564767019846962</v>
      </c>
    </row>
    <row r="846" spans="47:53" ht="11.25" customHeight="1" x14ac:dyDescent="0.25">
      <c r="AU846" s="30" t="s">
        <v>38</v>
      </c>
      <c r="AV846" s="29">
        <f>_xll.qlInterestRateIndexFixingDate(IborIndex&amp;Tenor,AW846,Trigger)</f>
        <v>45320</v>
      </c>
      <c r="AW846" s="29">
        <f>_xll.qlCalendarAdvance(Calendar,AW845,AU846,"f",,Trigger)</f>
        <v>45322</v>
      </c>
      <c r="AX846" s="29">
        <f>_xll.qlInterestRateIndexMaturity(IborIndex&amp;Tenor,AW846,Trigger)</f>
        <v>45504</v>
      </c>
      <c r="AY846" s="66">
        <f>_xll.qlIndexFixing($Z$5,AV846,,Trigger)</f>
        <v>1.9241852232910691E-2</v>
      </c>
      <c r="AZ846" s="66">
        <f>_xll.qlIndexFixing($BB$1,AW846,,Trigger)</f>
        <v>1.9126935691886129E-2</v>
      </c>
      <c r="BA846" s="195">
        <f t="shared" si="36"/>
        <v>1.1491654102456159</v>
      </c>
    </row>
    <row r="847" spans="47:53" ht="11.25" customHeight="1" x14ac:dyDescent="0.25">
      <c r="AU847" s="30" t="s">
        <v>38</v>
      </c>
      <c r="AV847" s="29">
        <f>_xll.qlInterestRateIndexFixingDate(IborIndex&amp;Tenor,AW847,Trigger)</f>
        <v>45327</v>
      </c>
      <c r="AW847" s="29">
        <f>_xll.qlCalendarAdvance(Calendar,AW846,AU847,"f",,Trigger)</f>
        <v>45329</v>
      </c>
      <c r="AX847" s="29">
        <f>_xll.qlInterestRateIndexMaturity(IborIndex&amp;Tenor,AW847,Trigger)</f>
        <v>45511</v>
      </c>
      <c r="AY847" s="66">
        <f>_xll.qlIndexFixing($Z$5,AV847,,Trigger)</f>
        <v>1.9263626346131723E-2</v>
      </c>
      <c r="AZ847" s="66">
        <f>_xll.qlIndexFixing($BB$1,AW847,,Trigger)</f>
        <v>1.9149714983653712E-2</v>
      </c>
      <c r="BA847" s="195">
        <f t="shared" si="36"/>
        <v>1.1391136247801068</v>
      </c>
    </row>
    <row r="848" spans="47:53" ht="11.25" customHeight="1" x14ac:dyDescent="0.25">
      <c r="AU848" s="30" t="s">
        <v>38</v>
      </c>
      <c r="AV848" s="29">
        <f>_xll.qlInterestRateIndexFixingDate(IborIndex&amp;Tenor,AW848,Trigger)</f>
        <v>45334</v>
      </c>
      <c r="AW848" s="29">
        <f>_xll.qlCalendarAdvance(Calendar,AW847,AU848,"f",,Trigger)</f>
        <v>45336</v>
      </c>
      <c r="AX848" s="29">
        <f>_xll.qlInterestRateIndexMaturity(IborIndex&amp;Tenor,AW848,Trigger)</f>
        <v>45518</v>
      </c>
      <c r="AY848" s="66">
        <f>_xll.qlIndexFixing($Z$5,AV848,,Trigger)</f>
        <v>1.9284916361202182E-2</v>
      </c>
      <c r="AZ848" s="66">
        <f>_xll.qlIndexFixing($BB$1,AW848,,Trigger)</f>
        <v>1.9172287121261539E-2</v>
      </c>
      <c r="BA848" s="195">
        <f t="shared" si="36"/>
        <v>1.1262923994064324</v>
      </c>
    </row>
    <row r="849" spans="47:53" ht="11.25" customHeight="1" x14ac:dyDescent="0.25">
      <c r="AU849" s="30" t="s">
        <v>38</v>
      </c>
      <c r="AV849" s="29">
        <f>_xll.qlInterestRateIndexFixingDate(IborIndex&amp;Tenor,AW849,Trigger)</f>
        <v>45341</v>
      </c>
      <c r="AW849" s="29">
        <f>_xll.qlCalendarAdvance(Calendar,AW848,AU849,"f",,Trigger)</f>
        <v>45343</v>
      </c>
      <c r="AX849" s="29">
        <f>_xll.qlInterestRateIndexMaturity(IborIndex&amp;Tenor,AW849,Trigger)</f>
        <v>45525</v>
      </c>
      <c r="AY849" s="66">
        <f>_xll.qlIndexFixing($Z$5,AV849,,Trigger)</f>
        <v>1.9305719376636856E-2</v>
      </c>
      <c r="AZ849" s="66">
        <f>_xll.qlIndexFixing($BB$1,AW849,,Trigger)</f>
        <v>1.9194652097680943E-2</v>
      </c>
      <c r="BA849" s="195">
        <f t="shared" si="36"/>
        <v>1.1106727895591333</v>
      </c>
    </row>
    <row r="850" spans="47:53" ht="11.25" customHeight="1" x14ac:dyDescent="0.25">
      <c r="AU850" s="30" t="s">
        <v>38</v>
      </c>
      <c r="AV850" s="29">
        <f>_xll.qlInterestRateIndexFixingDate(IborIndex&amp;Tenor,AW850,Trigger)</f>
        <v>45348</v>
      </c>
      <c r="AW850" s="29">
        <f>_xll.qlCalendarAdvance(Calendar,AW849,AU850,"f",,Trigger)</f>
        <v>45350</v>
      </c>
      <c r="AX850" s="29">
        <f>_xll.qlInterestRateIndexMaturity(IborIndex&amp;Tenor,AW850,Trigger)</f>
        <v>45532</v>
      </c>
      <c r="AY850" s="66">
        <f>_xll.qlIndexFixing($Z$5,AV850,,Trigger)</f>
        <v>1.9326032491185956E-2</v>
      </c>
      <c r="AZ850" s="66">
        <f>_xll.qlIndexFixing($BB$1,AW850,,Trigger)</f>
        <v>1.9222871398322103E-2</v>
      </c>
      <c r="BA850" s="195">
        <f t="shared" si="36"/>
        <v>1.0316109286385293</v>
      </c>
    </row>
    <row r="851" spans="47:53" ht="11.25" customHeight="1" x14ac:dyDescent="0.25">
      <c r="AU851" s="30" t="s">
        <v>38</v>
      </c>
      <c r="AV851" s="29">
        <f>_xll.qlInterestRateIndexFixingDate(IborIndex&amp;Tenor,AW851,Trigger)</f>
        <v>45355</v>
      </c>
      <c r="AW851" s="29">
        <f>_xll.qlCalendarAdvance(Calendar,AW850,AU851,"f",,Trigger)</f>
        <v>45357</v>
      </c>
      <c r="AX851" s="29">
        <f>_xll.qlInterestRateIndexMaturity(IborIndex&amp;Tenor,AW851,Trigger)</f>
        <v>45541</v>
      </c>
      <c r="AY851" s="66">
        <f>_xll.qlIndexFixing($Z$5,AV851,,Trigger)</f>
        <v>1.9349432380000649E-2</v>
      </c>
      <c r="AZ851" s="66">
        <f>_xll.qlIndexFixing($BB$1,AW851,,Trigger)</f>
        <v>1.9244781879028408E-2</v>
      </c>
      <c r="BA851" s="195">
        <f t="shared" si="36"/>
        <v>1.0465050097224067</v>
      </c>
    </row>
    <row r="852" spans="47:53" ht="11.25" customHeight="1" x14ac:dyDescent="0.25">
      <c r="AU852" s="30" t="s">
        <v>38</v>
      </c>
      <c r="AV852" s="29">
        <f>_xll.qlInterestRateIndexFixingDate(IborIndex&amp;Tenor,AW852,Trigger)</f>
        <v>45362</v>
      </c>
      <c r="AW852" s="29">
        <f>_xll.qlCalendarAdvance(Calendar,AW851,AU852,"f",,Trigger)</f>
        <v>45364</v>
      </c>
      <c r="AX852" s="29">
        <f>_xll.qlInterestRateIndexMaturity(IborIndex&amp;Tenor,AW852,Trigger)</f>
        <v>45548</v>
      </c>
      <c r="AY852" s="66">
        <f>_xll.qlIndexFixing($Z$5,AV852,,Trigger)</f>
        <v>1.9369090881080245E-2</v>
      </c>
      <c r="AZ852" s="66">
        <f>_xll.qlIndexFixing($BB$1,AW852,,Trigger)</f>
        <v>1.926648965309535E-2</v>
      </c>
      <c r="BA852" s="195">
        <f t="shared" si="36"/>
        <v>1.0260122798489562</v>
      </c>
    </row>
    <row r="853" spans="47:53" ht="11.25" customHeight="1" x14ac:dyDescent="0.25">
      <c r="AU853" s="30" t="s">
        <v>38</v>
      </c>
      <c r="AV853" s="29">
        <f>_xll.qlInterestRateIndexFixingDate(IborIndex&amp;Tenor,AW853,Trigger)</f>
        <v>45369</v>
      </c>
      <c r="AW853" s="29">
        <f>_xll.qlCalendarAdvance(Calendar,AW852,AU853,"f",,Trigger)</f>
        <v>45371</v>
      </c>
      <c r="AX853" s="29">
        <f>_xll.qlInterestRateIndexMaturity(IborIndex&amp;Tenor,AW853,Trigger)</f>
        <v>45555</v>
      </c>
      <c r="AY853" s="66">
        <f>_xll.qlIndexFixing($Z$5,AV853,,Trigger)</f>
        <v>1.938864054547192E-2</v>
      </c>
      <c r="AZ853" s="66">
        <f>_xll.qlIndexFixing($BB$1,AW853,,Trigger)</f>
        <v>1.9287999219660422E-2</v>
      </c>
      <c r="BA853" s="195">
        <f t="shared" si="36"/>
        <v>1.0064132581149785</v>
      </c>
    </row>
    <row r="854" spans="47:53" ht="11.25" customHeight="1" x14ac:dyDescent="0.25">
      <c r="AU854" s="30" t="s">
        <v>38</v>
      </c>
      <c r="AV854" s="29">
        <f>_xll.qlInterestRateIndexFixingDate(IborIndex&amp;Tenor,AW854,Trigger)</f>
        <v>45376</v>
      </c>
      <c r="AW854" s="29">
        <f>_xll.qlCalendarAdvance(Calendar,AW853,AU854,"f",,Trigger)</f>
        <v>45378</v>
      </c>
      <c r="AX854" s="29">
        <f>_xll.qlInterestRateIndexMaturity(IborIndex&amp;Tenor,AW854,Trigger)</f>
        <v>45562</v>
      </c>
      <c r="AY854" s="66">
        <f>_xll.qlIndexFixing($Z$5,AV854,,Trigger)</f>
        <v>1.9408091126541613E-2</v>
      </c>
      <c r="AZ854" s="66">
        <f>_xll.qlIndexFixing($BB$1,AW854,,Trigger)</f>
        <v>1.9317483407927067E-2</v>
      </c>
      <c r="BA854" s="195">
        <f t="shared" si="36"/>
        <v>0.9060771861454584</v>
      </c>
    </row>
    <row r="855" spans="47:53" ht="11.25" customHeight="1" x14ac:dyDescent="0.25">
      <c r="AU855" s="30" t="s">
        <v>38</v>
      </c>
      <c r="AV855" s="29">
        <f>_xll.qlInterestRateIndexFixingDate(IborIndex&amp;Tenor,AW855,Trigger)</f>
        <v>45379</v>
      </c>
      <c r="AW855" s="29">
        <f>_xll.qlCalendarAdvance(Calendar,AW854,AU855,"f",,Trigger)</f>
        <v>45385</v>
      </c>
      <c r="AX855" s="29">
        <f>_xll.qlInterestRateIndexMaturity(IborIndex&amp;Tenor,AW855,Trigger)</f>
        <v>45568</v>
      </c>
      <c r="AY855" s="66">
        <f>_xll.qlIndexFixing($Z$5,AV855,,Trigger)</f>
        <v>1.9425602041828176E-2</v>
      </c>
      <c r="AZ855" s="66">
        <f>_xll.qlIndexFixing($BB$1,AW855,,Trigger)</f>
        <v>1.9330441728135077E-2</v>
      </c>
      <c r="BA855" s="195">
        <f t="shared" si="36"/>
        <v>0.95160313693099652</v>
      </c>
    </row>
    <row r="856" spans="47:53" ht="11.25" customHeight="1" x14ac:dyDescent="0.25">
      <c r="AU856" s="30" t="s">
        <v>38</v>
      </c>
      <c r="AV856" s="29">
        <f>_xll.qlInterestRateIndexFixingDate(IborIndex&amp;Tenor,AW856,Trigger)</f>
        <v>45390</v>
      </c>
      <c r="AW856" s="29">
        <f>_xll.qlCalendarAdvance(Calendar,AW855,AU856,"f",,Trigger)</f>
        <v>45392</v>
      </c>
      <c r="AX856" s="29">
        <f>_xll.qlInterestRateIndexMaturity(IborIndex&amp;Tenor,AW856,Trigger)</f>
        <v>45575</v>
      </c>
      <c r="AY856" s="66">
        <f>_xll.qlIndexFixing($Z$5,AV856,,Trigger)</f>
        <v>1.9444869118743068E-2</v>
      </c>
      <c r="AZ856" s="66">
        <f>_xll.qlIndexFixing($BB$1,AW856,,Trigger)</f>
        <v>1.9351383669596472E-2</v>
      </c>
      <c r="BA856" s="195">
        <f t="shared" si="36"/>
        <v>0.93485449146595712</v>
      </c>
    </row>
    <row r="857" spans="47:53" ht="11.25" customHeight="1" x14ac:dyDescent="0.25">
      <c r="AU857" s="30" t="s">
        <v>38</v>
      </c>
      <c r="AV857" s="29">
        <f>_xll.qlInterestRateIndexFixingDate(IborIndex&amp;Tenor,AW857,Trigger)</f>
        <v>45397</v>
      </c>
      <c r="AW857" s="29">
        <f>_xll.qlCalendarAdvance(Calendar,AW856,AU857,"f",,Trigger)</f>
        <v>45399</v>
      </c>
      <c r="AX857" s="29">
        <f>_xll.qlInterestRateIndexMaturity(IborIndex&amp;Tenor,AW857,Trigger)</f>
        <v>45582</v>
      </c>
      <c r="AY857" s="66">
        <f>_xll.qlIndexFixing($Z$5,AV857,,Trigger)</f>
        <v>1.9464067652544045E-2</v>
      </c>
      <c r="AZ857" s="66">
        <f>_xll.qlIndexFixing($BB$1,AW857,,Trigger)</f>
        <v>1.9372145402652263E-2</v>
      </c>
      <c r="BA857" s="195">
        <f t="shared" si="36"/>
        <v>0.91922249891782104</v>
      </c>
    </row>
    <row r="858" spans="47:53" ht="11.25" customHeight="1" x14ac:dyDescent="0.25">
      <c r="AU858" s="30" t="s">
        <v>38</v>
      </c>
      <c r="AV858" s="29">
        <f>_xll.qlInterestRateIndexFixingDate(IborIndex&amp;Tenor,AW858,Trigger)</f>
        <v>45404</v>
      </c>
      <c r="AW858" s="29">
        <f>_xll.qlCalendarAdvance(Calendar,AW857,AU858,"f",,Trigger)</f>
        <v>45406</v>
      </c>
      <c r="AX858" s="29">
        <f>_xll.qlInterestRateIndexMaturity(IborIndex&amp;Tenor,AW858,Trigger)</f>
        <v>45589</v>
      </c>
      <c r="AY858" s="66">
        <f>_xll.qlIndexFixing($Z$5,AV858,,Trigger)</f>
        <v>1.9483207800206691E-2</v>
      </c>
      <c r="AZ858" s="66">
        <f>_xll.qlIndexFixing($BB$1,AW858,,Trigger)</f>
        <v>1.9392731427690834E-2</v>
      </c>
      <c r="BA858" s="195">
        <f t="shared" si="36"/>
        <v>0.90476372515857495</v>
      </c>
    </row>
    <row r="859" spans="47:53" ht="11.25" customHeight="1" x14ac:dyDescent="0.25">
      <c r="AU859" s="30" t="s">
        <v>38</v>
      </c>
      <c r="AV859" s="29">
        <f>_xll.qlInterestRateIndexFixingDate(IborIndex&amp;Tenor,AW859,Trigger)</f>
        <v>45411</v>
      </c>
      <c r="AW859" s="29">
        <f>_xll.qlCalendarAdvance(Calendar,AW858,AU859,"f",,Trigger)</f>
        <v>45414</v>
      </c>
      <c r="AX859" s="29">
        <f>_xll.qlInterestRateIndexMaturity(IborIndex&amp;Tenor,AW859,Trigger)</f>
        <v>45600</v>
      </c>
      <c r="AY859" s="66">
        <f>_xll.qlIndexFixing($Z$5,AV859,,Trigger)</f>
        <v>1.9510749654475055E-2</v>
      </c>
      <c r="AZ859" s="66">
        <f>_xll.qlIndexFixing($BB$1,AW859,,Trigger)</f>
        <v>1.9419928919920636E-2</v>
      </c>
      <c r="BA859" s="195">
        <f t="shared" si="36"/>
        <v>0.90820734554419169</v>
      </c>
    </row>
    <row r="860" spans="47:53" ht="11.25" customHeight="1" x14ac:dyDescent="0.25">
      <c r="AU860" s="30" t="s">
        <v>38</v>
      </c>
      <c r="AV860" s="29">
        <f>_xll.qlInterestRateIndexFixingDate(IborIndex&amp;Tenor,AW860,Trigger)</f>
        <v>45419</v>
      </c>
      <c r="AW860" s="29">
        <f>_xll.qlCalendarAdvance(Calendar,AW859,AU860,"f",,Trigger)</f>
        <v>45421</v>
      </c>
      <c r="AX860" s="29">
        <f>_xll.qlInterestRateIndexMaturity(IborIndex&amp;Tenor,AW860,Trigger)</f>
        <v>45607</v>
      </c>
      <c r="AY860" s="66">
        <f>_xll.qlIndexFixing($Z$5,AV860,,Trigger)</f>
        <v>1.9529832698200921E-2</v>
      </c>
      <c r="AZ860" s="66">
        <f>_xll.qlIndexFixing($BB$1,AW860,,Trigger)</f>
        <v>1.9440115512546811E-2</v>
      </c>
      <c r="BA860" s="195">
        <f t="shared" si="36"/>
        <v>0.8971718565410971</v>
      </c>
    </row>
    <row r="861" spans="47:53" ht="11.25" customHeight="1" x14ac:dyDescent="0.25">
      <c r="AU861" s="30" t="s">
        <v>38</v>
      </c>
      <c r="AV861" s="29">
        <f>_xll.qlInterestRateIndexFixingDate(IborIndex&amp;Tenor,AW861,Trigger)</f>
        <v>45426</v>
      </c>
      <c r="AW861" s="29">
        <f>_xll.qlCalendarAdvance(Calendar,AW860,AU861,"f",,Trigger)</f>
        <v>45428</v>
      </c>
      <c r="AX861" s="29">
        <f>_xll.qlInterestRateIndexMaturity(IborIndex&amp;Tenor,AW861,Trigger)</f>
        <v>45614</v>
      </c>
      <c r="AY861" s="66">
        <f>_xll.qlIndexFixing($Z$5,AV861,,Trigger)</f>
        <v>1.9548886857025435E-2</v>
      </c>
      <c r="AZ861" s="66">
        <f>_xll.qlIndexFixing($BB$1,AW861,,Trigger)</f>
        <v>1.9460141444807542E-2</v>
      </c>
      <c r="BA861" s="195">
        <f t="shared" si="36"/>
        <v>0.88745412217892949</v>
      </c>
    </row>
    <row r="862" spans="47:53" ht="11.25" customHeight="1" x14ac:dyDescent="0.25">
      <c r="AU862" s="30" t="s">
        <v>38</v>
      </c>
      <c r="AV862" s="29">
        <f>_xll.qlInterestRateIndexFixingDate(IborIndex&amp;Tenor,AW862,Trigger)</f>
        <v>45433</v>
      </c>
      <c r="AW862" s="29">
        <f>_xll.qlCalendarAdvance(Calendar,AW861,AU862,"f",,Trigger)</f>
        <v>45435</v>
      </c>
      <c r="AX862" s="29">
        <f>_xll.qlInterestRateIndexMaturity(IborIndex&amp;Tenor,AW862,Trigger)</f>
        <v>45621</v>
      </c>
      <c r="AY862" s="66">
        <f>_xll.qlIndexFixing($Z$5,AV862,,Trigger)</f>
        <v>1.9567922469571886E-2</v>
      </c>
      <c r="AZ862" s="66">
        <f>_xll.qlIndexFixing($BB$1,AW862,,Trigger)</f>
        <v>1.9480011242364845E-2</v>
      </c>
      <c r="BA862" s="195">
        <f t="shared" si="36"/>
        <v>0.87911227207040921</v>
      </c>
    </row>
    <row r="863" spans="47:53" ht="11.25" customHeight="1" x14ac:dyDescent="0.25">
      <c r="AU863" s="30" t="s">
        <v>38</v>
      </c>
      <c r="AV863" s="29">
        <f>_xll.qlInterestRateIndexFixingDate(IborIndex&amp;Tenor,AW863,Trigger)</f>
        <v>45440</v>
      </c>
      <c r="AW863" s="29">
        <f>_xll.qlCalendarAdvance(Calendar,AW862,AU863,"f",,Trigger)</f>
        <v>45442</v>
      </c>
      <c r="AX863" s="29">
        <f>_xll.qlInterestRateIndexMaturity(IborIndex&amp;Tenor,AW863,Trigger)</f>
        <v>45625</v>
      </c>
      <c r="AY863" s="66">
        <f>_xll.qlIndexFixing($Z$5,AV863,,Trigger)</f>
        <v>1.9581109228683356E-2</v>
      </c>
      <c r="AZ863" s="66">
        <f>_xll.qlIndexFixing($BB$1,AW863,,Trigger)</f>
        <v>1.9497845650282345E-2</v>
      </c>
      <c r="BA863" s="195">
        <f t="shared" si="36"/>
        <v>0.83263578401011196</v>
      </c>
    </row>
    <row r="864" spans="47:53" ht="11.25" customHeight="1" x14ac:dyDescent="0.25">
      <c r="AU864" s="30" t="s">
        <v>38</v>
      </c>
      <c r="AV864" s="29">
        <f>_xll.qlInterestRateIndexFixingDate(IborIndex&amp;Tenor,AW864,Trigger)</f>
        <v>45447</v>
      </c>
      <c r="AW864" s="29">
        <f>_xll.qlCalendarAdvance(Calendar,AW863,AU864,"f",,Trigger)</f>
        <v>45449</v>
      </c>
      <c r="AX864" s="29">
        <f>_xll.qlInterestRateIndexMaturity(IborIndex&amp;Tenor,AW864,Trigger)</f>
        <v>45632</v>
      </c>
      <c r="AY864" s="66">
        <f>_xll.qlIndexFixing($Z$5,AV864,,Trigger)</f>
        <v>1.9600118721738433E-2</v>
      </c>
      <c r="AZ864" s="66">
        <f>_xll.qlIndexFixing($BB$1,AW864,,Trigger)</f>
        <v>1.9517423935293033E-2</v>
      </c>
      <c r="BA864" s="195">
        <f t="shared" si="36"/>
        <v>0.82694786445399604</v>
      </c>
    </row>
    <row r="865" spans="47:53" ht="11.25" customHeight="1" x14ac:dyDescent="0.25">
      <c r="AU865" s="30" t="s">
        <v>38</v>
      </c>
      <c r="AV865" s="29">
        <f>_xll.qlInterestRateIndexFixingDate(IborIndex&amp;Tenor,AW865,Trigger)</f>
        <v>45454</v>
      </c>
      <c r="AW865" s="29">
        <f>_xll.qlCalendarAdvance(Calendar,AW864,AU865,"f",,Trigger)</f>
        <v>45456</v>
      </c>
      <c r="AX865" s="29">
        <f>_xll.qlInterestRateIndexMaturity(IborIndex&amp;Tenor,AW865,Trigger)</f>
        <v>45639</v>
      </c>
      <c r="AY865" s="66">
        <f>_xll.qlIndexFixing($Z$5,AV865,,Trigger)</f>
        <v>1.9619144904148109E-2</v>
      </c>
      <c r="AZ865" s="66">
        <f>_xll.qlIndexFixing($BB$1,AW865,,Trigger)</f>
        <v>1.9536859373716704E-2</v>
      </c>
      <c r="BA865" s="195">
        <f t="shared" si="36"/>
        <v>0.82285530431405052</v>
      </c>
    </row>
    <row r="866" spans="47:53" ht="11.25" customHeight="1" x14ac:dyDescent="0.25">
      <c r="AU866" s="30" t="s">
        <v>38</v>
      </c>
      <c r="AV866" s="29">
        <f>_xll.qlInterestRateIndexFixingDate(IborIndex&amp;Tenor,AW866,Trigger)</f>
        <v>45461</v>
      </c>
      <c r="AW866" s="29">
        <f>_xll.qlCalendarAdvance(Calendar,AW865,AU866,"f",,Trigger)</f>
        <v>45463</v>
      </c>
      <c r="AX866" s="29">
        <f>_xll.qlInterestRateIndexMaturity(IborIndex&amp;Tenor,AW866,Trigger)</f>
        <v>45646</v>
      </c>
      <c r="AY866" s="66">
        <f>_xll.qlIndexFixing($Z$5,AV866,,Trigger)</f>
        <v>1.9638198640110665E-2</v>
      </c>
      <c r="AZ866" s="66">
        <f>_xll.qlIndexFixing($BB$1,AW866,,Trigger)</f>
        <v>1.9556156516596177E-2</v>
      </c>
      <c r="BA866" s="195">
        <f t="shared" si="36"/>
        <v>0.82042123514487753</v>
      </c>
    </row>
    <row r="867" spans="47:53" ht="11.25" customHeight="1" x14ac:dyDescent="0.25">
      <c r="AU867" s="30" t="s">
        <v>38</v>
      </c>
      <c r="AV867" s="29">
        <f>_xll.qlInterestRateIndexFixingDate(IborIndex&amp;Tenor,AW867,Trigger)</f>
        <v>45468</v>
      </c>
      <c r="AW867" s="29">
        <f>_xll.qlCalendarAdvance(Calendar,AW866,AU867,"f",,Trigger)</f>
        <v>45470</v>
      </c>
      <c r="AX867" s="29">
        <f>_xll.qlInterestRateIndexMaturity(IborIndex&amp;Tenor,AW867,Trigger)</f>
        <v>45653</v>
      </c>
      <c r="AY867" s="66">
        <f>_xll.qlIndexFixing($Z$5,AV867,,Trigger)</f>
        <v>1.9657290880696971E-2</v>
      </c>
      <c r="AZ867" s="66">
        <f>_xll.qlIndexFixing($BB$1,AW867,,Trigger)</f>
        <v>1.957903286050432E-2</v>
      </c>
      <c r="BA867" s="195">
        <f t="shared" si="36"/>
        <v>0.78258020192650823</v>
      </c>
    </row>
    <row r="868" spans="47:53" ht="11.25" customHeight="1" x14ac:dyDescent="0.25">
      <c r="AU868" s="30" t="s">
        <v>38</v>
      </c>
      <c r="AV868" s="29">
        <f>_xll.qlInterestRateIndexFixingDate(IborIndex&amp;Tenor,AW868,Trigger)</f>
        <v>45475</v>
      </c>
      <c r="AW868" s="29">
        <f>_xll.qlCalendarAdvance(Calendar,AW867,AU868,"f",,Trigger)</f>
        <v>45477</v>
      </c>
      <c r="AX868" s="29">
        <f>_xll.qlInterestRateIndexMaturity(IborIndex&amp;Tenor,AW868,Trigger)</f>
        <v>45663</v>
      </c>
      <c r="AY868" s="66">
        <f>_xll.qlIndexFixing($Z$5,AV868,,Trigger)</f>
        <v>1.9682336405863098E-2</v>
      </c>
      <c r="AZ868" s="66">
        <f>_xll.qlIndexFixing($BB$1,AW868,,Trigger)</f>
        <v>1.9596204663266659E-2</v>
      </c>
      <c r="BA868" s="195">
        <f t="shared" si="36"/>
        <v>0.86131742596438909</v>
      </c>
    </row>
    <row r="869" spans="47:53" ht="11.25" customHeight="1" x14ac:dyDescent="0.25">
      <c r="AU869" s="30" t="s">
        <v>38</v>
      </c>
      <c r="AV869" s="29">
        <f>_xll.qlInterestRateIndexFixingDate(IborIndex&amp;Tenor,AW869,Trigger)</f>
        <v>45482</v>
      </c>
      <c r="AW869" s="29">
        <f>_xll.qlCalendarAdvance(Calendar,AW868,AU869,"f",,Trigger)</f>
        <v>45484</v>
      </c>
      <c r="AX869" s="29">
        <f>_xll.qlInterestRateIndexMaturity(IborIndex&amp;Tenor,AW869,Trigger)</f>
        <v>45670</v>
      </c>
      <c r="AY869" s="66">
        <f>_xll.qlIndexFixing($Z$5,AV869,,Trigger)</f>
        <v>1.9701538856076672E-2</v>
      </c>
      <c r="AZ869" s="66">
        <f>_xll.qlIndexFixing($BB$1,AW869,,Trigger)</f>
        <v>1.9615108254472078E-2</v>
      </c>
      <c r="BA869" s="195">
        <f t="shared" si="36"/>
        <v>0.86430601604594459</v>
      </c>
    </row>
    <row r="870" spans="47:53" ht="11.25" customHeight="1" x14ac:dyDescent="0.25">
      <c r="AU870" s="30" t="s">
        <v>38</v>
      </c>
      <c r="AV870" s="29">
        <f>_xll.qlInterestRateIndexFixingDate(IborIndex&amp;Tenor,AW870,Trigger)</f>
        <v>45489</v>
      </c>
      <c r="AW870" s="29">
        <f>_xll.qlCalendarAdvance(Calendar,AW869,AU870,"f",,Trigger)</f>
        <v>45491</v>
      </c>
      <c r="AX870" s="29">
        <f>_xll.qlInterestRateIndexMaturity(IborIndex&amp;Tenor,AW870,Trigger)</f>
        <v>45677</v>
      </c>
      <c r="AY870" s="66">
        <f>_xll.qlIndexFixing($Z$5,AV870,,Trigger)</f>
        <v>1.9720808546358812E-2</v>
      </c>
      <c r="AZ870" s="66">
        <f>_xll.qlIndexFixing($BB$1,AW870,,Trigger)</f>
        <v>1.9633891923903683E-2</v>
      </c>
      <c r="BA870" s="195">
        <f t="shared" si="36"/>
        <v>0.86916622455128489</v>
      </c>
    </row>
    <row r="871" spans="47:53" ht="11.25" customHeight="1" x14ac:dyDescent="0.25">
      <c r="AU871" s="30" t="s">
        <v>38</v>
      </c>
      <c r="AV871" s="29">
        <f>_xll.qlInterestRateIndexFixingDate(IborIndex&amp;Tenor,AW871,Trigger)</f>
        <v>45496</v>
      </c>
      <c r="AW871" s="29">
        <f>_xll.qlCalendarAdvance(Calendar,AW870,AU871,"f",,Trigger)</f>
        <v>45498</v>
      </c>
      <c r="AX871" s="29">
        <f>_xll.qlInterestRateIndexMaturity(IborIndex&amp;Tenor,AW871,Trigger)</f>
        <v>45684</v>
      </c>
      <c r="AY871" s="66">
        <f>_xll.qlIndexFixing($Z$5,AV871,,Trigger)</f>
        <v>1.9740156584756904E-2</v>
      </c>
      <c r="AZ871" s="66">
        <f>_xll.qlIndexFixing($BB$1,AW871,,Trigger)</f>
        <v>1.9652560199084613E-2</v>
      </c>
      <c r="BA871" s="195">
        <f t="shared" si="36"/>
        <v>0.87596385672291532</v>
      </c>
    </row>
    <row r="872" spans="47:53" ht="11.25" customHeight="1" x14ac:dyDescent="0.25">
      <c r="AU872" s="30" t="s">
        <v>38</v>
      </c>
      <c r="AV872" s="29">
        <f>_xll.qlInterestRateIndexFixingDate(IborIndex&amp;Tenor,AW872,Trigger)</f>
        <v>45503</v>
      </c>
      <c r="AW872" s="29">
        <f>_xll.qlCalendarAdvance(Calendar,AW871,AU872,"f",,Trigger)</f>
        <v>45505</v>
      </c>
      <c r="AX872" s="29">
        <f>_xll.qlInterestRateIndexMaturity(IborIndex&amp;Tenor,AW872,Trigger)</f>
        <v>45691</v>
      </c>
      <c r="AY872" s="66">
        <f>_xll.qlIndexFixing($Z$5,AV872,,Trigger)</f>
        <v>1.9759594164841323E-2</v>
      </c>
      <c r="AZ872" s="66">
        <f>_xll.qlIndexFixing($BB$1,AW872,,Trigger)</f>
        <v>1.967111760772872E-2</v>
      </c>
      <c r="BA872" s="195">
        <f t="shared" si="36"/>
        <v>0.88476557112603105</v>
      </c>
    </row>
    <row r="873" spans="47:53" ht="11.25" customHeight="1" x14ac:dyDescent="0.25">
      <c r="AU873" s="30" t="s">
        <v>38</v>
      </c>
      <c r="AV873" s="29">
        <f>_xll.qlInterestRateIndexFixingDate(IborIndex&amp;Tenor,AW873,Trigger)</f>
        <v>45510</v>
      </c>
      <c r="AW873" s="29">
        <f>_xll.qlCalendarAdvance(Calendar,AW872,AU873,"f",,Trigger)</f>
        <v>45512</v>
      </c>
      <c r="AX873" s="29">
        <f>_xll.qlInterestRateIndexMaturity(IborIndex&amp;Tenor,AW873,Trigger)</f>
        <v>45698</v>
      </c>
      <c r="AY873" s="66">
        <f>_xll.qlIndexFixing($Z$5,AV873,,Trigger)</f>
        <v>1.9779132565717023E-2</v>
      </c>
      <c r="AZ873" s="66">
        <f>_xll.qlIndexFixing($BB$1,AW873,,Trigger)</f>
        <v>1.9689568677742752E-2</v>
      </c>
      <c r="BA873" s="195">
        <f t="shared" si="36"/>
        <v>0.89563887974271339</v>
      </c>
    </row>
    <row r="874" spans="47:53" ht="11.25" customHeight="1" x14ac:dyDescent="0.25">
      <c r="AU874" s="30" t="s">
        <v>38</v>
      </c>
      <c r="AV874" s="29">
        <f>_xll.qlInterestRateIndexFixingDate(IborIndex&amp;Tenor,AW874,Trigger)</f>
        <v>45517</v>
      </c>
      <c r="AW874" s="29">
        <f>_xll.qlCalendarAdvance(Calendar,AW873,AU874,"f",,Trigger)</f>
        <v>45519</v>
      </c>
      <c r="AX874" s="29">
        <f>_xll.qlInterestRateIndexMaturity(IborIndex&amp;Tenor,AW874,Trigger)</f>
        <v>45705</v>
      </c>
      <c r="AY874" s="66">
        <f>_xll.qlIndexFixing($Z$5,AV874,,Trigger)</f>
        <v>1.9798783152032588E-2</v>
      </c>
      <c r="AZ874" s="66">
        <f>_xll.qlIndexFixing($BB$1,AW874,,Trigger)</f>
        <v>1.9707917937215918E-2</v>
      </c>
      <c r="BA874" s="195">
        <f t="shared" si="36"/>
        <v>0.90865214816670403</v>
      </c>
    </row>
    <row r="875" spans="47:53" ht="11.25" customHeight="1" x14ac:dyDescent="0.25">
      <c r="AU875" s="30" t="s">
        <v>38</v>
      </c>
      <c r="AV875" s="29">
        <f>_xll.qlInterestRateIndexFixingDate(IborIndex&amp;Tenor,AW875,Trigger)</f>
        <v>45524</v>
      </c>
      <c r="AW875" s="29">
        <f>_xll.qlCalendarAdvance(Calendar,AW874,AU875,"f",,Trigger)</f>
        <v>45526</v>
      </c>
      <c r="AX875" s="29">
        <f>_xll.qlInterestRateIndexMaturity(IborIndex&amp;Tenor,AW875,Trigger)</f>
        <v>45712</v>
      </c>
      <c r="AY875" s="66">
        <f>_xll.qlIndexFixing($Z$5,AV875,,Trigger)</f>
        <v>1.981855737399052E-2</v>
      </c>
      <c r="AZ875" s="66">
        <f>_xll.qlIndexFixing($BB$1,AW875,,Trigger)</f>
        <v>1.9726169914426401E-2</v>
      </c>
      <c r="BA875" s="195">
        <f t="shared" si="36"/>
        <v>0.92387459564118735</v>
      </c>
    </row>
    <row r="876" spans="47:53" ht="11.25" customHeight="1" x14ac:dyDescent="0.25">
      <c r="AU876" s="30" t="s">
        <v>38</v>
      </c>
      <c r="AV876" s="29">
        <f>_xll.qlInterestRateIndexFixingDate(IborIndex&amp;Tenor,AW876,Trigger)</f>
        <v>45531</v>
      </c>
      <c r="AW876" s="29">
        <f>_xll.qlCalendarAdvance(Calendar,AW875,AU876,"f",,Trigger)</f>
        <v>45533</v>
      </c>
      <c r="AX876" s="29">
        <f>_xll.qlInterestRateIndexMaturity(IborIndex&amp;Tenor,AW876,Trigger)</f>
        <v>45716</v>
      </c>
      <c r="AY876" s="66">
        <f>_xll.qlIndexFixing($Z$5,AV876,,Trigger)</f>
        <v>1.9832703690136282E-2</v>
      </c>
      <c r="AZ876" s="66">
        <f>_xll.qlIndexFixing($BB$1,AW876,,Trigger)</f>
        <v>1.9740716546743364E-2</v>
      </c>
      <c r="BA876" s="195">
        <f t="shared" si="36"/>
        <v>0.91987143392917303</v>
      </c>
    </row>
    <row r="877" spans="47:53" ht="11.25" customHeight="1" x14ac:dyDescent="0.25">
      <c r="AU877" s="30" t="s">
        <v>38</v>
      </c>
      <c r="AV877" s="29">
        <f>_xll.qlInterestRateIndexFixingDate(IborIndex&amp;Tenor,AW877,Trigger)</f>
        <v>45538</v>
      </c>
      <c r="AW877" s="29">
        <f>_xll.qlCalendarAdvance(Calendar,AW876,AU877,"f",,Trigger)</f>
        <v>45540</v>
      </c>
      <c r="AX877" s="29">
        <f>_xll.qlInterestRateIndexMaturity(IborIndex&amp;Tenor,AW877,Trigger)</f>
        <v>45721</v>
      </c>
      <c r="AY877" s="66">
        <f>_xll.qlIndexFixing($Z$5,AV877,,Trigger)</f>
        <v>1.9848947401435758E-2</v>
      </c>
      <c r="AZ877" s="66">
        <f>_xll.qlIndexFixing($BB$1,AW877,,Trigger)</f>
        <v>1.9758797419911277E-2</v>
      </c>
      <c r="BA877" s="195">
        <f t="shared" si="36"/>
        <v>0.90149981524480927</v>
      </c>
    </row>
    <row r="878" spans="47:53" ht="11.25" customHeight="1" x14ac:dyDescent="0.25">
      <c r="AU878" s="30" t="s">
        <v>38</v>
      </c>
      <c r="AV878" s="29">
        <f>_xll.qlInterestRateIndexFixingDate(IborIndex&amp;Tenor,AW878,Trigger)</f>
        <v>45545</v>
      </c>
      <c r="AW878" s="29">
        <f>_xll.qlCalendarAdvance(Calendar,AW877,AU878,"f",,Trigger)</f>
        <v>45547</v>
      </c>
      <c r="AX878" s="29">
        <f>_xll.qlInterestRateIndexMaturity(IborIndex&amp;Tenor,AW878,Trigger)</f>
        <v>45728</v>
      </c>
      <c r="AY878" s="66">
        <f>_xll.qlIndexFixing($Z$5,AV878,,Trigger)</f>
        <v>1.9868887581151781E-2</v>
      </c>
      <c r="AZ878" s="66">
        <f>_xll.qlIndexFixing($BB$1,AW878,,Trigger)</f>
        <v>1.9776790073664119E-2</v>
      </c>
      <c r="BA878" s="195">
        <f t="shared" si="36"/>
        <v>0.92097507487662322</v>
      </c>
    </row>
    <row r="879" spans="47:53" ht="11.25" customHeight="1" x14ac:dyDescent="0.25">
      <c r="AU879" s="30" t="s">
        <v>38</v>
      </c>
      <c r="AV879" s="29">
        <f>_xll.qlInterestRateIndexFixingDate(IborIndex&amp;Tenor,AW879,Trigger)</f>
        <v>45552</v>
      </c>
      <c r="AW879" s="29">
        <f>_xll.qlCalendarAdvance(Calendar,AW878,AU879,"f",,Trigger)</f>
        <v>45554</v>
      </c>
      <c r="AX879" s="29">
        <f>_xll.qlInterestRateIndexMaturity(IborIndex&amp;Tenor,AW879,Trigger)</f>
        <v>45735</v>
      </c>
      <c r="AY879" s="66">
        <f>_xll.qlIndexFixing($Z$5,AV879,,Trigger)</f>
        <v>1.9888613935451206E-2</v>
      </c>
      <c r="AZ879" s="66">
        <f>_xll.qlIndexFixing($BB$1,AW879,,Trigger)</f>
        <v>1.9794694505615665E-2</v>
      </c>
      <c r="BA879" s="195">
        <f t="shared" si="36"/>
        <v>0.93919429835540025</v>
      </c>
    </row>
    <row r="880" spans="47:53" ht="11.25" customHeight="1" x14ac:dyDescent="0.25">
      <c r="AU880" s="30" t="s">
        <v>38</v>
      </c>
      <c r="AV880" s="29">
        <f>_xll.qlInterestRateIndexFixingDate(IborIndex&amp;Tenor,AW880,Trigger)</f>
        <v>45559</v>
      </c>
      <c r="AW880" s="29">
        <f>_xll.qlCalendarAdvance(Calendar,AW879,AU880,"f",,Trigger)</f>
        <v>45561</v>
      </c>
      <c r="AX880" s="29">
        <f>_xll.qlInterestRateIndexMaturity(IborIndex&amp;Tenor,AW880,Trigger)</f>
        <v>45742</v>
      </c>
      <c r="AY880" s="66">
        <f>_xll.qlIndexFixing($Z$5,AV880,,Trigger)</f>
        <v>1.9908125831475845E-2</v>
      </c>
      <c r="AZ880" s="66">
        <f>_xll.qlIndexFixing($BB$1,AW880,,Trigger)</f>
        <v>1.9812510713391556E-2</v>
      </c>
      <c r="BA880" s="195">
        <f t="shared" si="36"/>
        <v>0.95615118084289152</v>
      </c>
    </row>
    <row r="881" spans="47:53" ht="11.25" customHeight="1" x14ac:dyDescent="0.25">
      <c r="AU881" s="30" t="s">
        <v>38</v>
      </c>
      <c r="AV881" s="29">
        <f>_xll.qlInterestRateIndexFixingDate(IborIndex&amp;Tenor,AW881,Trigger)</f>
        <v>45566</v>
      </c>
      <c r="AW881" s="29">
        <f>_xll.qlCalendarAdvance(Calendar,AW880,AU881,"f",,Trigger)</f>
        <v>45568</v>
      </c>
      <c r="AX881" s="29">
        <f>_xll.qlInterestRateIndexMaturity(IborIndex&amp;Tenor,AW881,Trigger)</f>
        <v>45750</v>
      </c>
      <c r="AY881" s="66">
        <f>_xll.qlIndexFixing($Z$5,AV881,,Trigger)</f>
        <v>1.9929275853627408E-2</v>
      </c>
      <c r="AZ881" s="66">
        <f>_xll.qlIndexFixing($BB$1,AW881,,Trigger)</f>
        <v>1.9830238694627529E-2</v>
      </c>
      <c r="BA881" s="195">
        <f t="shared" si="36"/>
        <v>0.99037158999878971</v>
      </c>
    </row>
    <row r="882" spans="47:53" ht="11.25" customHeight="1" x14ac:dyDescent="0.25">
      <c r="AU882" s="30" t="s">
        <v>38</v>
      </c>
      <c r="AV882" s="29">
        <f>_xll.qlInterestRateIndexFixingDate(IborIndex&amp;Tenor,AW882,Trigger)</f>
        <v>45573</v>
      </c>
      <c r="AW882" s="29">
        <f>_xll.qlCalendarAdvance(Calendar,AW881,AU882,"f",,Trigger)</f>
        <v>45575</v>
      </c>
      <c r="AX882" s="29">
        <f>_xll.qlInterestRateIndexMaturity(IborIndex&amp;Tenor,AW882,Trigger)</f>
        <v>45757</v>
      </c>
      <c r="AY882" s="66">
        <f>_xll.qlIndexFixing($Z$5,AV882,,Trigger)</f>
        <v>1.9948342358300085E-2</v>
      </c>
      <c r="AZ882" s="66">
        <f>_xll.qlIndexFixing($BB$1,AW882,,Trigger)</f>
        <v>1.9847878446972934E-2</v>
      </c>
      <c r="BA882" s="195">
        <f t="shared" si="36"/>
        <v>1.0046391132715118</v>
      </c>
    </row>
    <row r="883" spans="47:53" ht="11.25" customHeight="1" x14ac:dyDescent="0.25">
      <c r="AU883" s="30" t="s">
        <v>38</v>
      </c>
      <c r="AV883" s="29">
        <f>_xll.qlInterestRateIndexFixingDate(IborIndex&amp;Tenor,AW883,Trigger)</f>
        <v>45580</v>
      </c>
      <c r="AW883" s="29">
        <f>_xll.qlCalendarAdvance(Calendar,AW882,AU883,"f",,Trigger)</f>
        <v>45582</v>
      </c>
      <c r="AX883" s="29">
        <f>_xll.qlInterestRateIndexMaturity(IborIndex&amp;Tenor,AW883,Trigger)</f>
        <v>45764</v>
      </c>
      <c r="AY883" s="66">
        <f>_xll.qlIndexFixing($Z$5,AV883,,Trigger)</f>
        <v>1.9967192450256441E-2</v>
      </c>
      <c r="AZ883" s="66">
        <f>_xll.qlIndexFixing($BB$1,AW883,,Trigger)</f>
        <v>1.9867199194882272E-2</v>
      </c>
      <c r="BA883" s="195">
        <f t="shared" si="36"/>
        <v>0.99993255374169343</v>
      </c>
    </row>
    <row r="884" spans="47:53" ht="11.25" customHeight="1" x14ac:dyDescent="0.25">
      <c r="AU884" s="30" t="s">
        <v>38</v>
      </c>
      <c r="AV884" s="29">
        <f>_xll.qlInterestRateIndexFixingDate(IborIndex&amp;Tenor,AW884,Trigger)</f>
        <v>45587</v>
      </c>
      <c r="AW884" s="29">
        <f>_xll.qlCalendarAdvance(Calendar,AW883,AU884,"f",,Trigger)</f>
        <v>45589</v>
      </c>
      <c r="AX884" s="29">
        <f>_xll.qlInterestRateIndexMaturity(IborIndex&amp;Tenor,AW884,Trigger)</f>
        <v>45771</v>
      </c>
      <c r="AY884" s="66">
        <f>_xll.qlIndexFixing($Z$5,AV884,,Trigger)</f>
        <v>1.9985825496754272E-2</v>
      </c>
      <c r="AZ884" s="66">
        <f>_xll.qlIndexFixing($BB$1,AW884,,Trigger)</f>
        <v>1.9882893255643037E-2</v>
      </c>
      <c r="BA884" s="195">
        <f t="shared" si="36"/>
        <v>1.0293224111123518</v>
      </c>
    </row>
    <row r="885" spans="47:53" ht="11.25" customHeight="1" x14ac:dyDescent="0.25">
      <c r="AU885" s="30" t="s">
        <v>38</v>
      </c>
      <c r="AV885" s="29">
        <f>_xll.qlInterestRateIndexFixingDate(IborIndex&amp;Tenor,AW885,Trigger)</f>
        <v>45594</v>
      </c>
      <c r="AW885" s="29">
        <f>_xll.qlCalendarAdvance(Calendar,AW884,AU885,"f",,Trigger)</f>
        <v>45596</v>
      </c>
      <c r="AX885" s="29">
        <f>_xll.qlInterestRateIndexMaturity(IborIndex&amp;Tenor,AW885,Trigger)</f>
        <v>45777</v>
      </c>
      <c r="AY885" s="66">
        <f>_xll.qlIndexFixing($Z$5,AV885,,Trigger)</f>
        <v>2.0002446290547229E-2</v>
      </c>
      <c r="AZ885" s="66">
        <f>_xll.qlIndexFixing($BB$1,AW885,,Trigger)</f>
        <v>1.9900268307323974E-2</v>
      </c>
      <c r="BA885" s="195">
        <f t="shared" si="36"/>
        <v>1.0217798322325473</v>
      </c>
    </row>
    <row r="886" spans="47:53" ht="11.25" customHeight="1" x14ac:dyDescent="0.25">
      <c r="AU886" s="30" t="s">
        <v>38</v>
      </c>
      <c r="AV886" s="29">
        <f>_xll.qlInterestRateIndexFixingDate(IborIndex&amp;Tenor,AW886,Trigger)</f>
        <v>45601</v>
      </c>
      <c r="AW886" s="29">
        <f>_xll.qlCalendarAdvance(Calendar,AW885,AU886,"f",,Trigger)</f>
        <v>45603</v>
      </c>
      <c r="AX886" s="29">
        <f>_xll.qlInterestRateIndexMaturity(IborIndex&amp;Tenor,AW886,Trigger)</f>
        <v>45784</v>
      </c>
      <c r="AY886" s="66">
        <f>_xll.qlIndexFixing($Z$5,AV886,,Trigger)</f>
        <v>2.0020658149409305E-2</v>
      </c>
      <c r="AZ886" s="66">
        <f>_xll.qlIndexFixing($BB$1,AW886,,Trigger)</f>
        <v>1.9917555120825076E-2</v>
      </c>
      <c r="BA886" s="195">
        <f t="shared" si="36"/>
        <v>1.0310302858422895</v>
      </c>
    </row>
    <row r="887" spans="47:53" ht="11.25" customHeight="1" x14ac:dyDescent="0.25">
      <c r="AU887" s="30" t="s">
        <v>38</v>
      </c>
      <c r="AV887" s="29">
        <f>_xll.qlInterestRateIndexFixingDate(IborIndex&amp;Tenor,AW887,Trigger)</f>
        <v>45608</v>
      </c>
      <c r="AW887" s="29">
        <f>_xll.qlCalendarAdvance(Calendar,AW886,AU887,"f",,Trigger)</f>
        <v>45610</v>
      </c>
      <c r="AX887" s="29">
        <f>_xll.qlInterestRateIndexMaturity(IborIndex&amp;Tenor,AW887,Trigger)</f>
        <v>45791</v>
      </c>
      <c r="AY887" s="66">
        <f>_xll.qlIndexFixing($Z$5,AV887,,Trigger)</f>
        <v>2.0038651121261207E-2</v>
      </c>
      <c r="AZ887" s="66">
        <f>_xll.qlIndexFixing($BB$1,AW887,,Trigger)</f>
        <v>1.9934753693852787E-2</v>
      </c>
      <c r="BA887" s="195">
        <f t="shared" si="36"/>
        <v>1.0389742740841978</v>
      </c>
    </row>
    <row r="888" spans="47:53" ht="11.25" customHeight="1" x14ac:dyDescent="0.25">
      <c r="AU888" s="30" t="s">
        <v>38</v>
      </c>
      <c r="AV888" s="29">
        <f>_xll.qlInterestRateIndexFixingDate(IborIndex&amp;Tenor,AW888,Trigger)</f>
        <v>45615</v>
      </c>
      <c r="AW888" s="29">
        <f>_xll.qlCalendarAdvance(Calendar,AW887,AU888,"f",,Trigger)</f>
        <v>45617</v>
      </c>
      <c r="AX888" s="29">
        <f>_xll.qlInterestRateIndexMaturity(IborIndex&amp;Tenor,AW888,Trigger)</f>
        <v>45798</v>
      </c>
      <c r="AY888" s="66">
        <f>_xll.qlIndexFixing($Z$5,AV888,,Trigger)</f>
        <v>2.005642457361528E-2</v>
      </c>
      <c r="AZ888" s="66">
        <f>_xll.qlIndexFixing($BB$1,AW888,,Trigger)</f>
        <v>1.9951864024126732E-2</v>
      </c>
      <c r="BA888" s="195">
        <f t="shared" si="36"/>
        <v>1.0456054948854847</v>
      </c>
    </row>
    <row r="889" spans="47:53" ht="11.25" customHeight="1" x14ac:dyDescent="0.25">
      <c r="AU889" s="30" t="s">
        <v>38</v>
      </c>
      <c r="AV889" s="29">
        <f>_xll.qlInterestRateIndexFixingDate(IborIndex&amp;Tenor,AW889,Trigger)</f>
        <v>45622</v>
      </c>
      <c r="AW889" s="29">
        <f>_xll.qlCalendarAdvance(Calendar,AW888,AU889,"f",,Trigger)</f>
        <v>45624</v>
      </c>
      <c r="AX889" s="29">
        <f>_xll.qlInterestRateIndexMaturity(IborIndex&amp;Tenor,AW889,Trigger)</f>
        <v>45805</v>
      </c>
      <c r="AY889" s="66">
        <f>_xll.qlIndexFixing($Z$5,AV889,,Trigger)</f>
        <v>2.0073977874035986E-2</v>
      </c>
      <c r="AZ889" s="66">
        <f>_xll.qlIndexFixing($BB$1,AW889,,Trigger)</f>
        <v>1.9968886109376645E-2</v>
      </c>
      <c r="BA889" s="195">
        <f t="shared" si="36"/>
        <v>1.0509176465934091</v>
      </c>
    </row>
    <row r="890" spans="47:53" ht="11.25" customHeight="1" x14ac:dyDescent="0.25">
      <c r="AU890" s="30" t="s">
        <v>38</v>
      </c>
      <c r="AV890" s="29">
        <f>_xll.qlInterestRateIndexFixingDate(IborIndex&amp;Tenor,AW890,Trigger)</f>
        <v>45629</v>
      </c>
      <c r="AW890" s="29">
        <f>_xll.qlCalendarAdvance(Calendar,AW889,AU890,"f",,Trigger)</f>
        <v>45631</v>
      </c>
      <c r="AX890" s="29">
        <f>_xll.qlInterestRateIndexMaturity(IborIndex&amp;Tenor,AW890,Trigger)</f>
        <v>45813</v>
      </c>
      <c r="AY890" s="66">
        <f>_xll.qlIndexFixing($Z$5,AV890,,Trigger)</f>
        <v>2.0093030393524232E-2</v>
      </c>
      <c r="AZ890" s="66">
        <f>_xll.qlIndexFixing($BB$1,AW890,,Trigger)</f>
        <v>1.9985819947344986E-2</v>
      </c>
      <c r="BA890" s="195">
        <f t="shared" si="36"/>
        <v>1.0721044617924627</v>
      </c>
    </row>
    <row r="891" spans="47:53" ht="11.25" customHeight="1" x14ac:dyDescent="0.25">
      <c r="AU891" s="30" t="s">
        <v>38</v>
      </c>
      <c r="AV891" s="29">
        <f>_xll.qlInterestRateIndexFixingDate(IborIndex&amp;Tenor,AW891,Trigger)</f>
        <v>45636</v>
      </c>
      <c r="AW891" s="29">
        <f>_xll.qlCalendarAdvance(Calendar,AW890,AU891,"f",,Trigger)</f>
        <v>45638</v>
      </c>
      <c r="AX891" s="29">
        <f>_xll.qlInterestRateIndexMaturity(IborIndex&amp;Tenor,AW891,Trigger)</f>
        <v>45820</v>
      </c>
      <c r="AY891" s="66">
        <f>_xll.qlIndexFixing($Z$5,AV891,,Trigger)</f>
        <v>2.0110126409054942E-2</v>
      </c>
      <c r="AZ891" s="66">
        <f>_xll.qlIndexFixing($BB$1,AW891,,Trigger)</f>
        <v>2.0002665535784763E-2</v>
      </c>
      <c r="BA891" s="195">
        <f t="shared" si="36"/>
        <v>1.0746087327017859</v>
      </c>
    </row>
    <row r="892" spans="47:53" ht="11.25" customHeight="1" x14ac:dyDescent="0.25">
      <c r="AU892" s="30" t="s">
        <v>38</v>
      </c>
      <c r="AV892" s="29">
        <f>_xll.qlInterestRateIndexFixingDate(IborIndex&amp;Tenor,AW892,Trigger)</f>
        <v>45643</v>
      </c>
      <c r="AW892" s="29">
        <f>_xll.qlCalendarAdvance(Calendar,AW891,AU892,"f",,Trigger)</f>
        <v>45645</v>
      </c>
      <c r="AX892" s="29">
        <f>_xll.qlInterestRateIndexMaturity(IborIndex&amp;Tenor,AW892,Trigger)</f>
        <v>45827</v>
      </c>
      <c r="AY892" s="66">
        <f>_xll.qlIndexFixing($Z$5,AV892,,Trigger)</f>
        <v>2.012700031893969E-2</v>
      </c>
      <c r="AZ892" s="66">
        <f>_xll.qlIndexFixing($BB$1,AW892,,Trigger)</f>
        <v>2.0019422872462601E-2</v>
      </c>
      <c r="BA892" s="195">
        <f t="shared" si="36"/>
        <v>1.07577446477089</v>
      </c>
    </row>
    <row r="893" spans="47:53" ht="11.25" customHeight="1" x14ac:dyDescent="0.25">
      <c r="AU893" s="30" t="s">
        <v>38</v>
      </c>
      <c r="AV893" s="29">
        <f>_xll.qlInterestRateIndexFixingDate(IborIndex&amp;Tenor,AW893,Trigger)</f>
        <v>45649</v>
      </c>
      <c r="AW893" s="29">
        <f>_xll.qlCalendarAdvance(Calendar,AW892,AU893,"f",,Trigger)</f>
        <v>45653</v>
      </c>
      <c r="AX893" s="29">
        <f>_xll.qlInterestRateIndexMaturity(IborIndex&amp;Tenor,AW893,Trigger)</f>
        <v>45835</v>
      </c>
      <c r="AY893" s="66">
        <f>_xll.qlIndexFixing($Z$5,AV893,,Trigger)</f>
        <v>2.0146012010179452E-2</v>
      </c>
      <c r="AZ893" s="66">
        <f>_xll.qlIndexFixing($BB$1,AW893,,Trigger)</f>
        <v>2.0036750765497185E-2</v>
      </c>
      <c r="BA893" s="195">
        <f t="shared" si="36"/>
        <v>1.092612446822669</v>
      </c>
    </row>
    <row r="894" spans="47:53" ht="11.25" customHeight="1" x14ac:dyDescent="0.25">
      <c r="AU894" s="30" t="s">
        <v>38</v>
      </c>
      <c r="AV894" s="29">
        <f>_xll.qlInterestRateIndexFixingDate(IborIndex&amp;Tenor,AW894,Trigger)</f>
        <v>45657</v>
      </c>
      <c r="AW894" s="29">
        <f>_xll.qlCalendarAdvance(Calendar,AW893,AU894,"f",,Trigger)</f>
        <v>45660</v>
      </c>
      <c r="AX894" s="29">
        <f>_xll.qlInterestRateIndexMaturity(IborIndex&amp;Tenor,AW894,Trigger)</f>
        <v>45841</v>
      </c>
      <c r="AY894" s="66">
        <f>_xll.qlIndexFixing($Z$5,AV894,,Trigger)</f>
        <v>2.0160750706896272E-2</v>
      </c>
      <c r="AZ894" s="66">
        <f>_xll.qlIndexFixing($BB$1,AW894,,Trigger)</f>
        <v>2.0053324369884863E-2</v>
      </c>
      <c r="BA894" s="195">
        <f t="shared" si="36"/>
        <v>1.0742633701140911</v>
      </c>
    </row>
    <row r="895" spans="47:53" ht="11.25" customHeight="1" x14ac:dyDescent="0.25">
      <c r="AU895" s="30" t="s">
        <v>38</v>
      </c>
      <c r="AV895" s="29">
        <f>_xll.qlInterestRateIndexFixingDate(IborIndex&amp;Tenor,AW895,Trigger)</f>
        <v>45665</v>
      </c>
      <c r="AW895" s="29">
        <f>_xll.qlCalendarAdvance(Calendar,AW894,AU895,"f",,Trigger)</f>
        <v>45667</v>
      </c>
      <c r="AX895" s="29">
        <f>_xll.qlInterestRateIndexMaturity(IborIndex&amp;Tenor,AW895,Trigger)</f>
        <v>45848</v>
      </c>
      <c r="AY895" s="66">
        <f>_xll.qlIndexFixing($Z$5,AV895,,Trigger)</f>
        <v>2.0176937773606064E-2</v>
      </c>
      <c r="AZ895" s="66">
        <f>_xll.qlIndexFixing($BB$1,AW895,,Trigger)</f>
        <v>2.0069809719858819E-2</v>
      </c>
      <c r="BA895" s="195">
        <f t="shared" si="36"/>
        <v>1.0712805374724423</v>
      </c>
    </row>
    <row r="896" spans="47:53" ht="11.25" customHeight="1" x14ac:dyDescent="0.25">
      <c r="AU896" s="30" t="s">
        <v>38</v>
      </c>
      <c r="AV896" s="29">
        <f>_xll.qlInterestRateIndexFixingDate(IborIndex&amp;Tenor,AW896,Trigger)</f>
        <v>45672</v>
      </c>
      <c r="AW896" s="29">
        <f>_xll.qlCalendarAdvance(Calendar,AW895,AU896,"f",,Trigger)</f>
        <v>45674</v>
      </c>
      <c r="AX896" s="29">
        <f>_xll.qlInterestRateIndexMaturity(IborIndex&amp;Tenor,AW896,Trigger)</f>
        <v>45855</v>
      </c>
      <c r="AY896" s="66">
        <f>_xll.qlIndexFixing($Z$5,AV896,,Trigger)</f>
        <v>2.019290017248411E-2</v>
      </c>
      <c r="AZ896" s="66">
        <f>_xll.qlIndexFixing($BB$1,AW896,,Trigger)</f>
        <v>2.008620681324488E-2</v>
      </c>
      <c r="BA896" s="195">
        <f t="shared" si="36"/>
        <v>1.0669335923923009</v>
      </c>
    </row>
    <row r="897" spans="47:53" ht="11.25" customHeight="1" x14ac:dyDescent="0.25">
      <c r="AU897" s="30" t="s">
        <v>38</v>
      </c>
      <c r="AV897" s="29">
        <f>_xll.qlInterestRateIndexFixingDate(IborIndex&amp;Tenor,AW897,Trigger)</f>
        <v>45679</v>
      </c>
      <c r="AW897" s="29">
        <f>_xll.qlCalendarAdvance(Calendar,AW896,AU897,"f",,Trigger)</f>
        <v>45681</v>
      </c>
      <c r="AX897" s="29">
        <f>_xll.qlInterestRateIndexMaturity(IborIndex&amp;Tenor,AW897,Trigger)</f>
        <v>45862</v>
      </c>
      <c r="AY897" s="66">
        <f>_xll.qlIndexFixing($Z$5,AV897,,Trigger)</f>
        <v>2.020863727152282E-2</v>
      </c>
      <c r="AZ897" s="66">
        <f>_xll.qlIndexFixing($BB$1,AW897,,Trigger)</f>
        <v>2.0102515647878589E-2</v>
      </c>
      <c r="BA897" s="195">
        <f t="shared" si="36"/>
        <v>1.061216236442307</v>
      </c>
    </row>
    <row r="898" spans="47:53" ht="11.25" customHeight="1" x14ac:dyDescent="0.25">
      <c r="AU898" s="30" t="s">
        <v>38</v>
      </c>
      <c r="AV898" s="29">
        <f>_xll.qlInterestRateIndexFixingDate(IborIndex&amp;Tenor,AW898,Trigger)</f>
        <v>45686</v>
      </c>
      <c r="AW898" s="29">
        <f>_xll.qlCalendarAdvance(Calendar,AW897,AU898,"f",,Trigger)</f>
        <v>45688</v>
      </c>
      <c r="AX898" s="29">
        <f>_xll.qlInterestRateIndexMaturity(IborIndex&amp;Tenor,AW898,Trigger)</f>
        <v>45869</v>
      </c>
      <c r="AY898" s="66">
        <f>_xll.qlIndexFixing($Z$5,AV898,,Trigger)</f>
        <v>2.0224148438773334E-2</v>
      </c>
      <c r="AZ898" s="66">
        <f>_xll.qlIndexFixing($BB$1,AW898,,Trigger)</f>
        <v>2.0118736221608743E-2</v>
      </c>
      <c r="BA898" s="195">
        <f t="shared" si="36"/>
        <v>1.0541221716459104</v>
      </c>
    </row>
    <row r="899" spans="47:53" ht="11.25" customHeight="1" x14ac:dyDescent="0.25">
      <c r="AU899" s="30" t="s">
        <v>38</v>
      </c>
      <c r="AV899" s="29">
        <f>_xll.qlInterestRateIndexFixingDate(IborIndex&amp;Tenor,AW899,Trigger)</f>
        <v>45693</v>
      </c>
      <c r="AW899" s="29">
        <f>_xll.qlCalendarAdvance(Calendar,AW898,AU899,"f",,Trigger)</f>
        <v>45695</v>
      </c>
      <c r="AX899" s="29">
        <f>_xll.qlInterestRateIndexMaturity(IborIndex&amp;Tenor,AW899,Trigger)</f>
        <v>45876</v>
      </c>
      <c r="AY899" s="66">
        <f>_xll.qlIndexFixing($Z$5,AV899,,Trigger)</f>
        <v>2.0239433042340237E-2</v>
      </c>
      <c r="AZ899" s="66">
        <f>_xll.qlIndexFixing($BB$1,AW899,,Trigger)</f>
        <v>2.0134868532296495E-2</v>
      </c>
      <c r="BA899" s="195">
        <f t="shared" ref="BA899:BA962" si="37">(AY899-AZ899)*10000</f>
        <v>1.0456451004374132</v>
      </c>
    </row>
    <row r="900" spans="47:53" ht="11.25" customHeight="1" x14ac:dyDescent="0.25">
      <c r="AU900" s="30" t="s">
        <v>38</v>
      </c>
      <c r="AV900" s="29">
        <f>_xll.qlInterestRateIndexFixingDate(IborIndex&amp;Tenor,AW900,Trigger)</f>
        <v>45700</v>
      </c>
      <c r="AW900" s="29">
        <f>_xll.qlCalendarAdvance(Calendar,AW899,AU900,"f",,Trigger)</f>
        <v>45702</v>
      </c>
      <c r="AX900" s="29">
        <f>_xll.qlInterestRateIndexMaturity(IborIndex&amp;Tenor,AW900,Trigger)</f>
        <v>45883</v>
      </c>
      <c r="AY900" s="66">
        <f>_xll.qlIndexFixing($Z$5,AV900,,Trigger)</f>
        <v>2.0254490450388605E-2</v>
      </c>
      <c r="AZ900" s="66">
        <f>_xll.qlIndexFixing($BB$1,AW900,,Trigger)</f>
        <v>2.0150912577811399E-2</v>
      </c>
      <c r="BA900" s="195">
        <f t="shared" si="37"/>
        <v>1.0357787257720545</v>
      </c>
    </row>
    <row r="901" spans="47:53" ht="11.25" customHeight="1" x14ac:dyDescent="0.25">
      <c r="AU901" s="30" t="s">
        <v>38</v>
      </c>
      <c r="AV901" s="29">
        <f>_xll.qlInterestRateIndexFixingDate(IborIndex&amp;Tenor,AW901,Trigger)</f>
        <v>45707</v>
      </c>
      <c r="AW901" s="29">
        <f>_xll.qlCalendarAdvance(Calendar,AW900,AU901,"f",,Trigger)</f>
        <v>45709</v>
      </c>
      <c r="AX901" s="29">
        <f>_xll.qlInterestRateIndexMaturity(IborIndex&amp;Tenor,AW901,Trigger)</f>
        <v>45890</v>
      </c>
      <c r="AY901" s="66">
        <f>_xll.qlIndexFixing($Z$5,AV901,,Trigger)</f>
        <v>2.0269320031139616E-2</v>
      </c>
      <c r="AZ901" s="66">
        <f>_xll.qlIndexFixing($BB$1,AW901,,Trigger)</f>
        <v>2.0166868356039341E-2</v>
      </c>
      <c r="BA901" s="195">
        <f t="shared" si="37"/>
        <v>1.0245167510027422</v>
      </c>
    </row>
    <row r="902" spans="47:53" ht="11.25" customHeight="1" x14ac:dyDescent="0.25">
      <c r="AU902" s="30" t="s">
        <v>38</v>
      </c>
      <c r="AV902" s="29">
        <f>_xll.qlInterestRateIndexFixingDate(IborIndex&amp;Tenor,AW902,Trigger)</f>
        <v>45714</v>
      </c>
      <c r="AW902" s="29">
        <f>_xll.qlCalendarAdvance(Calendar,AW901,AU902,"f",,Trigger)</f>
        <v>45716</v>
      </c>
      <c r="AX902" s="29">
        <f>_xll.qlInterestRateIndexMaturity(IborIndex&amp;Tenor,AW902,Trigger)</f>
        <v>45898</v>
      </c>
      <c r="AY902" s="66">
        <f>_xll.qlIndexFixing($Z$5,AV902,,Trigger)</f>
        <v>2.0285454143933457E-2</v>
      </c>
      <c r="AZ902" s="66">
        <f>_xll.qlIndexFixing($BB$1,AW902,,Trigger)</f>
        <v>2.0187734435958442E-2</v>
      </c>
      <c r="BA902" s="195">
        <f t="shared" si="37"/>
        <v>0.97719707975015002</v>
      </c>
    </row>
    <row r="903" spans="47:53" ht="11.25" customHeight="1" x14ac:dyDescent="0.25">
      <c r="AU903" s="30" t="s">
        <v>38</v>
      </c>
      <c r="AV903" s="29">
        <f>_xll.qlInterestRateIndexFixingDate(IborIndex&amp;Tenor,AW903,Trigger)</f>
        <v>45721</v>
      </c>
      <c r="AW903" s="29">
        <f>_xll.qlCalendarAdvance(Calendar,AW902,AU903,"f",,Trigger)</f>
        <v>45723</v>
      </c>
      <c r="AX903" s="29">
        <f>_xll.qlInterestRateIndexMaturity(IborIndex&amp;Tenor,AW903,Trigger)</f>
        <v>45908</v>
      </c>
      <c r="AY903" s="66">
        <f>_xll.qlIndexFixing($Z$5,AV903,,Trigger)</f>
        <v>2.0304474855978215E-2</v>
      </c>
      <c r="AZ903" s="66">
        <f>_xll.qlIndexFixing($BB$1,AW903,,Trigger)</f>
        <v>2.0203496854772098E-2</v>
      </c>
      <c r="BA903" s="195">
        <f t="shared" si="37"/>
        <v>1.0097800120611664</v>
      </c>
    </row>
    <row r="904" spans="47:53" ht="11.25" customHeight="1" x14ac:dyDescent="0.25">
      <c r="AU904" s="30" t="s">
        <v>38</v>
      </c>
      <c r="AV904" s="29">
        <f>_xll.qlInterestRateIndexFixingDate(IborIndex&amp;Tenor,AW904,Trigger)</f>
        <v>45728</v>
      </c>
      <c r="AW904" s="29">
        <f>_xll.qlCalendarAdvance(Calendar,AW903,AU904,"f",,Trigger)</f>
        <v>45730</v>
      </c>
      <c r="AX904" s="29">
        <f>_xll.qlInterestRateIndexMaturity(IborIndex&amp;Tenor,AW904,Trigger)</f>
        <v>45915</v>
      </c>
      <c r="AY904" s="66">
        <f>_xll.qlIndexFixing($Z$5,AV904,,Trigger)</f>
        <v>2.0318918788865579E-2</v>
      </c>
      <c r="AZ904" s="66">
        <f>_xll.qlIndexFixing($BB$1,AW904,,Trigger)</f>
        <v>2.0219169351115854E-2</v>
      </c>
      <c r="BA904" s="195">
        <f t="shared" si="37"/>
        <v>0.99749437749725023</v>
      </c>
    </row>
    <row r="905" spans="47:53" ht="11.25" customHeight="1" x14ac:dyDescent="0.25">
      <c r="AU905" s="30" t="s">
        <v>38</v>
      </c>
      <c r="AV905" s="29">
        <f>_xll.qlInterestRateIndexFixingDate(IborIndex&amp;Tenor,AW905,Trigger)</f>
        <v>45735</v>
      </c>
      <c r="AW905" s="29">
        <f>_xll.qlCalendarAdvance(Calendar,AW904,AU905,"f",,Trigger)</f>
        <v>45737</v>
      </c>
      <c r="AX905" s="29">
        <f>_xll.qlInterestRateIndexMaturity(IborIndex&amp;Tenor,AW905,Trigger)</f>
        <v>45922</v>
      </c>
      <c r="AY905" s="66">
        <f>_xll.qlIndexFixing($Z$5,AV905,,Trigger)</f>
        <v>2.0333375830522363E-2</v>
      </c>
      <c r="AZ905" s="66">
        <f>_xll.qlIndexFixing($BB$1,AW905,,Trigger)</f>
        <v>2.0234750777848191E-2</v>
      </c>
      <c r="BA905" s="195">
        <f t="shared" si="37"/>
        <v>0.98625052674172076</v>
      </c>
    </row>
    <row r="906" spans="47:53" ht="11.25" customHeight="1" x14ac:dyDescent="0.25">
      <c r="AU906" s="30" t="s">
        <v>38</v>
      </c>
      <c r="AV906" s="29">
        <f>_xll.qlInterestRateIndexFixingDate(IborIndex&amp;Tenor,AW906,Trigger)</f>
        <v>45742</v>
      </c>
      <c r="AW906" s="29">
        <f>_xll.qlCalendarAdvance(Calendar,AW905,AU906,"f",,Trigger)</f>
        <v>45744</v>
      </c>
      <c r="AX906" s="29">
        <f>_xll.qlInterestRateIndexMaturity(IborIndex&amp;Tenor,AW906,Trigger)</f>
        <v>45929</v>
      </c>
      <c r="AY906" s="66">
        <f>_xll.qlIndexFixing($Z$5,AV906,,Trigger)</f>
        <v>2.0347845635408326E-2</v>
      </c>
      <c r="AZ906" s="66">
        <f>_xll.qlIndexFixing($BB$1,AW906,,Trigger)</f>
        <v>2.0248597452501075E-2</v>
      </c>
      <c r="BA906" s="195">
        <f t="shared" si="37"/>
        <v>0.99248182907251548</v>
      </c>
    </row>
    <row r="907" spans="47:53" ht="11.25" customHeight="1" x14ac:dyDescent="0.25">
      <c r="AU907" s="30" t="s">
        <v>38</v>
      </c>
      <c r="AV907" s="29">
        <f>_xll.qlInterestRateIndexFixingDate(IborIndex&amp;Tenor,AW907,Trigger)</f>
        <v>45749</v>
      </c>
      <c r="AW907" s="29">
        <f>_xll.qlCalendarAdvance(Calendar,AW906,AU907,"f",,Trigger)</f>
        <v>45751</v>
      </c>
      <c r="AX907" s="29">
        <f>_xll.qlInterestRateIndexMaturity(IborIndex&amp;Tenor,AW907,Trigger)</f>
        <v>45936</v>
      </c>
      <c r="AY907" s="66">
        <f>_xll.qlIndexFixing($Z$5,AV907,,Trigger)</f>
        <v>2.0362327849574376E-2</v>
      </c>
      <c r="AZ907" s="66">
        <f>_xll.qlIndexFixing($BB$1,AW907,,Trigger)</f>
        <v>2.0263999465804292E-2</v>
      </c>
      <c r="BA907" s="195">
        <f t="shared" si="37"/>
        <v>0.98328383770083372</v>
      </c>
    </row>
    <row r="908" spans="47:53" ht="11.25" customHeight="1" x14ac:dyDescent="0.25">
      <c r="AU908" s="30" t="s">
        <v>38</v>
      </c>
      <c r="AV908" s="29">
        <f>_xll.qlInterestRateIndexFixingDate(IborIndex&amp;Tenor,AW908,Trigger)</f>
        <v>45756</v>
      </c>
      <c r="AW908" s="29">
        <f>_xll.qlCalendarAdvance(Calendar,AW907,AU908,"f",,Trigger)</f>
        <v>45758</v>
      </c>
      <c r="AX908" s="29">
        <f>_xll.qlInterestRateIndexMaturity(IborIndex&amp;Tenor,AW908,Trigger)</f>
        <v>45943</v>
      </c>
      <c r="AY908" s="66">
        <f>_xll.qlIndexFixing($Z$5,AV908,,Trigger)</f>
        <v>2.0376822110665185E-2</v>
      </c>
      <c r="AZ908" s="66">
        <f>_xll.qlIndexFixing($BB$1,AW908,,Trigger)</f>
        <v>2.0279307103231649E-2</v>
      </c>
      <c r="BA908" s="195">
        <f t="shared" si="37"/>
        <v>0.97515007433535827</v>
      </c>
    </row>
    <row r="909" spans="47:53" ht="11.25" customHeight="1" x14ac:dyDescent="0.25">
      <c r="AU909" s="30" t="s">
        <v>38</v>
      </c>
      <c r="AV909" s="29">
        <f>_xll.qlInterestRateIndexFixingDate(IborIndex&amp;Tenor,AW909,Trigger)</f>
        <v>45763</v>
      </c>
      <c r="AW909" s="29">
        <f>_xll.qlCalendarAdvance(Calendar,AW908,AU909,"f",,Trigger)</f>
        <v>45769</v>
      </c>
      <c r="AX909" s="29">
        <f>_xll.qlInterestRateIndexMaturity(IborIndex&amp;Tenor,AW909,Trigger)</f>
        <v>45952</v>
      </c>
      <c r="AY909" s="66">
        <f>_xll.qlIndexFixing($Z$5,AV909,,Trigger)</f>
        <v>2.0396357328641989E-2</v>
      </c>
      <c r="AZ909" s="66">
        <f>_xll.qlIndexFixing($BB$1,AW909,,Trigger)</f>
        <v>2.029884782037527E-2</v>
      </c>
      <c r="BA909" s="195">
        <f t="shared" si="37"/>
        <v>0.97509508266719469</v>
      </c>
    </row>
    <row r="910" spans="47:53" ht="11.25" customHeight="1" x14ac:dyDescent="0.25">
      <c r="AU910" s="30" t="s">
        <v>38</v>
      </c>
      <c r="AV910" s="29">
        <f>_xll.qlInterestRateIndexFixingDate(IborIndex&amp;Tenor,AW910,Trigger)</f>
        <v>45772</v>
      </c>
      <c r="AW910" s="29">
        <f>_xll.qlCalendarAdvance(Calendar,AW909,AU910,"f",,Trigger)</f>
        <v>45776</v>
      </c>
      <c r="AX910" s="29">
        <f>_xll.qlInterestRateIndexMaturity(IborIndex&amp;Tenor,AW910,Trigger)</f>
        <v>45959</v>
      </c>
      <c r="AY910" s="66">
        <f>_xll.qlIndexFixing($Z$5,AV910,,Trigger)</f>
        <v>2.0410863789494211E-2</v>
      </c>
      <c r="AZ910" s="66">
        <f>_xll.qlIndexFixing($BB$1,AW910,,Trigger)</f>
        <v>2.0319310653574476E-2</v>
      </c>
      <c r="BA910" s="195">
        <f t="shared" si="37"/>
        <v>0.91553135919734963</v>
      </c>
    </row>
    <row r="911" spans="47:53" ht="11.25" customHeight="1" x14ac:dyDescent="0.25">
      <c r="AU911" s="30" t="s">
        <v>38</v>
      </c>
      <c r="AV911" s="29">
        <f>_xll.qlInterestRateIndexFixingDate(IborIndex&amp;Tenor,AW911,Trigger)</f>
        <v>45779</v>
      </c>
      <c r="AW911" s="29">
        <f>_xll.qlCalendarAdvance(Calendar,AW910,AU911,"f",,Trigger)</f>
        <v>45783</v>
      </c>
      <c r="AX911" s="29">
        <f>_xll.qlInterestRateIndexMaturity(IborIndex&amp;Tenor,AW911,Trigger)</f>
        <v>45967</v>
      </c>
      <c r="AY911" s="66">
        <f>_xll.qlIndexFixing($Z$5,AV911,,Trigger)</f>
        <v>2.0427031502508394E-2</v>
      </c>
      <c r="AZ911" s="66">
        <f>_xll.qlIndexFixing($BB$1,AW911,,Trigger)</f>
        <v>2.0333748426431271E-2</v>
      </c>
      <c r="BA911" s="195">
        <f t="shared" si="37"/>
        <v>0.93283076077123328</v>
      </c>
    </row>
    <row r="912" spans="47:53" ht="11.25" customHeight="1" x14ac:dyDescent="0.25">
      <c r="AU912" s="30" t="s">
        <v>38</v>
      </c>
      <c r="AV912" s="29">
        <f>_xll.qlInterestRateIndexFixingDate(IborIndex&amp;Tenor,AW912,Trigger)</f>
        <v>45786</v>
      </c>
      <c r="AW912" s="29">
        <f>_xll.qlCalendarAdvance(Calendar,AW911,AU912,"f",,Trigger)</f>
        <v>45790</v>
      </c>
      <c r="AX912" s="29">
        <f>_xll.qlInterestRateIndexMaturity(IborIndex&amp;Tenor,AW912,Trigger)</f>
        <v>45974</v>
      </c>
      <c r="AY912" s="66">
        <f>_xll.qlIndexFixing($Z$5,AV912,,Trigger)</f>
        <v>2.0441570282029985E-2</v>
      </c>
      <c r="AZ912" s="66">
        <f>_xll.qlIndexFixing($BB$1,AW912,,Trigger)</f>
        <v>2.034861806562047E-2</v>
      </c>
      <c r="BA912" s="195">
        <f t="shared" si="37"/>
        <v>0.9295221640951562</v>
      </c>
    </row>
    <row r="913" spans="47:53" ht="11.25" customHeight="1" x14ac:dyDescent="0.25">
      <c r="AU913" s="30" t="s">
        <v>38</v>
      </c>
      <c r="AV913" s="29">
        <f>_xll.qlInterestRateIndexFixingDate(IborIndex&amp;Tenor,AW913,Trigger)</f>
        <v>45793</v>
      </c>
      <c r="AW913" s="29">
        <f>_xll.qlCalendarAdvance(Calendar,AW912,AU913,"f",,Trigger)</f>
        <v>45797</v>
      </c>
      <c r="AX913" s="29">
        <f>_xll.qlInterestRateIndexMaturity(IborIndex&amp;Tenor,AW913,Trigger)</f>
        <v>45981</v>
      </c>
      <c r="AY913" s="66">
        <f>_xll.qlIndexFixing($Z$5,AV913,,Trigger)</f>
        <v>2.0456120284564099E-2</v>
      </c>
      <c r="AZ913" s="66">
        <f>_xll.qlIndexFixing($BB$1,AW913,,Trigger)</f>
        <v>2.0363386927266799E-2</v>
      </c>
      <c r="BA913" s="195">
        <f t="shared" si="37"/>
        <v>0.92733357297300478</v>
      </c>
    </row>
    <row r="914" spans="47:53" ht="11.25" customHeight="1" x14ac:dyDescent="0.25">
      <c r="AU914" s="30" t="s">
        <v>38</v>
      </c>
      <c r="AV914" s="29">
        <f>_xll.qlInterestRateIndexFixingDate(IborIndex&amp;Tenor,AW914,Trigger)</f>
        <v>45800</v>
      </c>
      <c r="AW914" s="29">
        <f>_xll.qlCalendarAdvance(Calendar,AW913,AU914,"f",,Trigger)</f>
        <v>45804</v>
      </c>
      <c r="AX914" s="29">
        <f>_xll.qlInterestRateIndexMaturity(IborIndex&amp;Tenor,AW914,Trigger)</f>
        <v>45988</v>
      </c>
      <c r="AY914" s="66">
        <f>_xll.qlIndexFixing($Z$5,AV914,,Trigger)</f>
        <v>2.0470681094891134E-2</v>
      </c>
      <c r="AZ914" s="66">
        <f>_xll.qlIndexFixing($BB$1,AW914,,Trigger)</f>
        <v>2.0373292577784346E-2</v>
      </c>
      <c r="BA914" s="195">
        <f t="shared" si="37"/>
        <v>0.97388517106788286</v>
      </c>
    </row>
    <row r="915" spans="47:53" ht="11.25" customHeight="1" x14ac:dyDescent="0.25">
      <c r="AU915" s="30" t="s">
        <v>38</v>
      </c>
      <c r="AV915" s="29">
        <f>_xll.qlInterestRateIndexFixingDate(IborIndex&amp;Tenor,AW915,Trigger)</f>
        <v>45807</v>
      </c>
      <c r="AW915" s="29">
        <f>_xll.qlCalendarAdvance(Calendar,AW914,AU915,"f",,Trigger)</f>
        <v>45811</v>
      </c>
      <c r="AX915" s="29">
        <f>_xll.qlInterestRateIndexMaturity(IborIndex&amp;Tenor,AW915,Trigger)</f>
        <v>45994</v>
      </c>
      <c r="AY915" s="66">
        <f>_xll.qlIndexFixing($Z$5,AV915,,Trigger)</f>
        <v>2.0483588838695756E-2</v>
      </c>
      <c r="AZ915" s="66">
        <f>_xll.qlIndexFixing($BB$1,AW915,,Trigger)</f>
        <v>2.0387877804051741E-2</v>
      </c>
      <c r="BA915" s="195">
        <f t="shared" si="37"/>
        <v>0.95711034644015147</v>
      </c>
    </row>
    <row r="916" spans="47:53" ht="11.25" customHeight="1" x14ac:dyDescent="0.25">
      <c r="AU916" s="30" t="s">
        <v>38</v>
      </c>
      <c r="AV916" s="29">
        <f>_xll.qlInterestRateIndexFixingDate(IborIndex&amp;Tenor,AW916,Trigger)</f>
        <v>45814</v>
      </c>
      <c r="AW916" s="29">
        <f>_xll.qlCalendarAdvance(Calendar,AW915,AU916,"f",,Trigger)</f>
        <v>45818</v>
      </c>
      <c r="AX916" s="29">
        <f>_xll.qlInterestRateIndexMaturity(IborIndex&amp;Tenor,AW916,Trigger)</f>
        <v>46001</v>
      </c>
      <c r="AY916" s="66">
        <f>_xll.qlIndexFixing($Z$5,AV916,,Trigger)</f>
        <v>2.0498169507931242E-2</v>
      </c>
      <c r="AZ916" s="66">
        <f>_xll.qlIndexFixing($BB$1,AW916,,Trigger)</f>
        <v>2.0402359096995549E-2</v>
      </c>
      <c r="BA916" s="195">
        <f t="shared" si="37"/>
        <v>0.95810410935693446</v>
      </c>
    </row>
    <row r="917" spans="47:53" ht="11.25" customHeight="1" x14ac:dyDescent="0.25">
      <c r="AU917" s="30" t="s">
        <v>38</v>
      </c>
      <c r="AV917" s="29">
        <f>_xll.qlInterestRateIndexFixingDate(IborIndex&amp;Tenor,AW917,Trigger)</f>
        <v>45821</v>
      </c>
      <c r="AW917" s="29">
        <f>_xll.qlCalendarAdvance(Calendar,AW916,AU917,"f",,Trigger)</f>
        <v>45825</v>
      </c>
      <c r="AX917" s="29">
        <f>_xll.qlInterestRateIndexMaturity(IborIndex&amp;Tenor,AW917,Trigger)</f>
        <v>46008</v>
      </c>
      <c r="AY917" s="66">
        <f>_xll.qlIndexFixing($Z$5,AV917,,Trigger)</f>
        <v>2.0512761060765446E-2</v>
      </c>
      <c r="AZ917" s="66">
        <f>_xll.qlIndexFixing($BB$1,AW917,,Trigger)</f>
        <v>2.0416735303042357E-2</v>
      </c>
      <c r="BA917" s="195">
        <f t="shared" si="37"/>
        <v>0.96025757723088723</v>
      </c>
    </row>
    <row r="918" spans="47:53" ht="11.25" customHeight="1" x14ac:dyDescent="0.25">
      <c r="AU918" s="30" t="s">
        <v>38</v>
      </c>
      <c r="AV918" s="29">
        <f>_xll.qlInterestRateIndexFixingDate(IborIndex&amp;Tenor,AW918,Trigger)</f>
        <v>45828</v>
      </c>
      <c r="AW918" s="29">
        <f>_xll.qlCalendarAdvance(Calendar,AW917,AU918,"f",,Trigger)</f>
        <v>45832</v>
      </c>
      <c r="AX918" s="29">
        <f>_xll.qlInterestRateIndexMaturity(IborIndex&amp;Tenor,AW918,Trigger)</f>
        <v>46015</v>
      </c>
      <c r="AY918" s="66">
        <f>_xll.qlIndexFixing($Z$5,AV918,,Trigger)</f>
        <v>2.0527363050395559E-2</v>
      </c>
      <c r="AZ918" s="66">
        <f>_xll.qlIndexFixing($BB$1,AW918,,Trigger)</f>
        <v>2.0435679840332566E-2</v>
      </c>
      <c r="BA918" s="195">
        <f t="shared" si="37"/>
        <v>0.91683210062993425</v>
      </c>
    </row>
    <row r="919" spans="47:53" ht="11.25" customHeight="1" x14ac:dyDescent="0.25">
      <c r="AU919" s="30" t="s">
        <v>38</v>
      </c>
      <c r="AV919" s="29">
        <f>_xll.qlInterestRateIndexFixingDate(IborIndex&amp;Tenor,AW919,Trigger)</f>
        <v>45835</v>
      </c>
      <c r="AW919" s="29">
        <f>_xll.qlCalendarAdvance(Calendar,AW918,AU919,"f",,Trigger)</f>
        <v>45839</v>
      </c>
      <c r="AX919" s="29">
        <f>_xll.qlInterestRateIndexMaturity(IborIndex&amp;Tenor,AW919,Trigger)</f>
        <v>46024</v>
      </c>
      <c r="AY919" s="66">
        <f>_xll.qlIndexFixing($Z$5,AV919,,Trigger)</f>
        <v>2.0545288339410026E-2</v>
      </c>
      <c r="AZ919" s="66">
        <f>_xll.qlIndexFixing($BB$1,AW919,,Trigger)</f>
        <v>2.0449820197268254E-2</v>
      </c>
      <c r="BA919" s="195">
        <f t="shared" si="37"/>
        <v>0.95468142141771906</v>
      </c>
    </row>
    <row r="920" spans="47:53" ht="11.25" customHeight="1" x14ac:dyDescent="0.25">
      <c r="AU920" s="30" t="s">
        <v>38</v>
      </c>
      <c r="AV920" s="29">
        <f>_xll.qlInterestRateIndexFixingDate(IborIndex&amp;Tenor,AW920,Trigger)</f>
        <v>45842</v>
      </c>
      <c r="AW920" s="29">
        <f>_xll.qlCalendarAdvance(Calendar,AW919,AU920,"f",,Trigger)</f>
        <v>45846</v>
      </c>
      <c r="AX920" s="29">
        <f>_xll.qlInterestRateIndexMaturity(IborIndex&amp;Tenor,AW920,Trigger)</f>
        <v>46030</v>
      </c>
      <c r="AY920" s="66">
        <f>_xll.qlIndexFixing($Z$5,AV920,,Trigger)</f>
        <v>2.0558248602911097E-2</v>
      </c>
      <c r="AZ920" s="66">
        <f>_xll.qlIndexFixing($BB$1,AW920,,Trigger)</f>
        <v>2.0463851830019881E-2</v>
      </c>
      <c r="BA920" s="195">
        <f t="shared" si="37"/>
        <v>0.94396772891216374</v>
      </c>
    </row>
    <row r="921" spans="47:53" ht="11.25" customHeight="1" x14ac:dyDescent="0.25">
      <c r="AU921" s="30" t="s">
        <v>38</v>
      </c>
      <c r="AV921" s="29">
        <f>_xll.qlInterestRateIndexFixingDate(IborIndex&amp;Tenor,AW921,Trigger)</f>
        <v>45849</v>
      </c>
      <c r="AW921" s="29">
        <f>_xll.qlCalendarAdvance(Calendar,AW920,AU921,"f",,Trigger)</f>
        <v>45853</v>
      </c>
      <c r="AX921" s="29">
        <f>_xll.qlInterestRateIndexMaturity(IborIndex&amp;Tenor,AW921,Trigger)</f>
        <v>46037</v>
      </c>
      <c r="AY921" s="66">
        <f>_xll.qlIndexFixing($Z$5,AV921,,Trigger)</f>
        <v>2.0572872731414921E-2</v>
      </c>
      <c r="AZ921" s="66">
        <f>_xll.qlIndexFixing($BB$1,AW921,,Trigger)</f>
        <v>2.047777360329257E-2</v>
      </c>
      <c r="BA921" s="195">
        <f t="shared" si="37"/>
        <v>0.95099128122350796</v>
      </c>
    </row>
    <row r="922" spans="47:53" ht="11.25" customHeight="1" x14ac:dyDescent="0.25">
      <c r="AU922" s="30" t="s">
        <v>38</v>
      </c>
      <c r="AV922" s="29">
        <f>_xll.qlInterestRateIndexFixingDate(IborIndex&amp;Tenor,AW922,Trigger)</f>
        <v>45856</v>
      </c>
      <c r="AW922" s="29">
        <f>_xll.qlCalendarAdvance(Calendar,AW921,AU922,"f",,Trigger)</f>
        <v>45860</v>
      </c>
      <c r="AX922" s="29">
        <f>_xll.qlInterestRateIndexMaturity(IborIndex&amp;Tenor,AW922,Trigger)</f>
        <v>46044</v>
      </c>
      <c r="AY922" s="66">
        <f>_xll.qlIndexFixing($Z$5,AV922,,Trigger)</f>
        <v>2.0587504041557941E-2</v>
      </c>
      <c r="AZ922" s="66">
        <f>_xll.qlIndexFixing($BB$1,AW922,,Trigger)</f>
        <v>2.0491584381773838E-2</v>
      </c>
      <c r="BA922" s="195">
        <f t="shared" si="37"/>
        <v>0.95919659784102218</v>
      </c>
    </row>
    <row r="923" spans="47:53" ht="11.25" customHeight="1" x14ac:dyDescent="0.25">
      <c r="AU923" s="30" t="s">
        <v>38</v>
      </c>
      <c r="AV923" s="29">
        <f>_xll.qlInterestRateIndexFixingDate(IborIndex&amp;Tenor,AW923,Trigger)</f>
        <v>45863</v>
      </c>
      <c r="AW923" s="29">
        <f>_xll.qlCalendarAdvance(Calendar,AW922,AU923,"f",,Trigger)</f>
        <v>45867</v>
      </c>
      <c r="AX923" s="29">
        <f>_xll.qlInterestRateIndexMaturity(IborIndex&amp;Tenor,AW923,Trigger)</f>
        <v>46051</v>
      </c>
      <c r="AY923" s="66">
        <f>_xll.qlIndexFixing($Z$5,AV923,,Trigger)</f>
        <v>2.0602142042014479E-2</v>
      </c>
      <c r="AZ923" s="66">
        <f>_xll.qlIndexFixing($BB$1,AW923,,Trigger)</f>
        <v>2.0500721112424399E-2</v>
      </c>
      <c r="BA923" s="195">
        <f t="shared" si="37"/>
        <v>1.0142092959007989</v>
      </c>
    </row>
    <row r="924" spans="47:53" ht="11.25" customHeight="1" x14ac:dyDescent="0.25">
      <c r="AU924" s="30" t="s">
        <v>38</v>
      </c>
      <c r="AV924" s="29">
        <f>_xll.qlInterestRateIndexFixingDate(IborIndex&amp;Tenor,AW924,Trigger)</f>
        <v>45870</v>
      </c>
      <c r="AW924" s="29">
        <f>_xll.qlCalendarAdvance(Calendar,AW923,AU924,"f",,Trigger)</f>
        <v>45874</v>
      </c>
      <c r="AX924" s="29">
        <f>_xll.qlInterestRateIndexMaturity(IborIndex&amp;Tenor,AW924,Trigger)</f>
        <v>46058</v>
      </c>
      <c r="AY924" s="66">
        <f>_xll.qlIndexFixing($Z$5,AV924,,Trigger)</f>
        <v>2.0616786233001717E-2</v>
      </c>
      <c r="AZ924" s="66">
        <f>_xll.qlIndexFixing($BB$1,AW924,,Trigger)</f>
        <v>2.0518868413053271E-2</v>
      </c>
      <c r="BA924" s="195">
        <f t="shared" si="37"/>
        <v>0.97917819948445395</v>
      </c>
    </row>
    <row r="925" spans="47:53" ht="11.25" customHeight="1" x14ac:dyDescent="0.25">
      <c r="AU925" s="30" t="s">
        <v>38</v>
      </c>
      <c r="AV925" s="29">
        <f>_xll.qlInterestRateIndexFixingDate(IborIndex&amp;Tenor,AW925,Trigger)</f>
        <v>45877</v>
      </c>
      <c r="AW925" s="29">
        <f>_xll.qlCalendarAdvance(Calendar,AW924,AU925,"f",,Trigger)</f>
        <v>45881</v>
      </c>
      <c r="AX925" s="29">
        <f>_xll.qlInterestRateIndexMaturity(IborIndex&amp;Tenor,AW925,Trigger)</f>
        <v>46065</v>
      </c>
      <c r="AY925" s="66">
        <f>_xll.qlIndexFixing($Z$5,AV925,,Trigger)</f>
        <v>2.0631436106278375E-2</v>
      </c>
      <c r="AZ925" s="66">
        <f>_xll.qlIndexFixing($BB$1,AW925,,Trigger)</f>
        <v>2.0532339395165865E-2</v>
      </c>
      <c r="BA925" s="195">
        <f t="shared" si="37"/>
        <v>0.99096711112509062</v>
      </c>
    </row>
    <row r="926" spans="47:53" ht="11.25" customHeight="1" x14ac:dyDescent="0.25">
      <c r="AU926" s="30" t="s">
        <v>38</v>
      </c>
      <c r="AV926" s="29">
        <f>_xll.qlInterestRateIndexFixingDate(IborIndex&amp;Tenor,AW926,Trigger)</f>
        <v>45884</v>
      </c>
      <c r="AW926" s="29">
        <f>_xll.qlCalendarAdvance(Calendar,AW925,AU926,"f",,Trigger)</f>
        <v>45888</v>
      </c>
      <c r="AX926" s="29">
        <f>_xll.qlInterestRateIndexMaturity(IborIndex&amp;Tenor,AW926,Trigger)</f>
        <v>46072</v>
      </c>
      <c r="AY926" s="66">
        <f>_xll.qlIndexFixing($Z$5,AV926,,Trigger)</f>
        <v>2.0646091145144728E-2</v>
      </c>
      <c r="AZ926" s="66">
        <f>_xll.qlIndexFixing($BB$1,AW926,,Trigger)</f>
        <v>2.0545694841116742E-2</v>
      </c>
      <c r="BA926" s="195">
        <f t="shared" si="37"/>
        <v>1.0039630402798594</v>
      </c>
    </row>
    <row r="927" spans="47:53" ht="11.25" customHeight="1" x14ac:dyDescent="0.25">
      <c r="AU927" s="30" t="s">
        <v>38</v>
      </c>
      <c r="AV927" s="29">
        <f>_xll.qlInterestRateIndexFixingDate(IborIndex&amp;Tenor,AW927,Trigger)</f>
        <v>45891</v>
      </c>
      <c r="AW927" s="29">
        <f>_xll.qlCalendarAdvance(Calendar,AW926,AU927,"f",,Trigger)</f>
        <v>45895</v>
      </c>
      <c r="AX927" s="29">
        <f>_xll.qlInterestRateIndexMaturity(IborIndex&amp;Tenor,AW927,Trigger)</f>
        <v>46079</v>
      </c>
      <c r="AY927" s="66">
        <f>_xll.qlIndexFixing($Z$5,AV927,,Trigger)</f>
        <v>2.0660750824441729E-2</v>
      </c>
      <c r="AZ927" s="66">
        <f>_xll.qlIndexFixing($BB$1,AW927,,Trigger)</f>
        <v>2.0554463787132694E-2</v>
      </c>
      <c r="BA927" s="195">
        <f t="shared" si="37"/>
        <v>1.0628703730903437</v>
      </c>
    </row>
    <row r="928" spans="47:53" ht="11.25" customHeight="1" x14ac:dyDescent="0.25">
      <c r="AU928" s="30" t="s">
        <v>38</v>
      </c>
      <c r="AV928" s="29">
        <f>_xll.qlInterestRateIndexFixingDate(IborIndex&amp;Tenor,AW928,Trigger)</f>
        <v>45898</v>
      </c>
      <c r="AW928" s="29">
        <f>_xll.qlCalendarAdvance(Calendar,AW927,AU928,"f",,Trigger)</f>
        <v>45902</v>
      </c>
      <c r="AX928" s="29">
        <f>_xll.qlInterestRateIndexMaturity(IborIndex&amp;Tenor,AW928,Trigger)</f>
        <v>46083</v>
      </c>
      <c r="AY928" s="66">
        <f>_xll.qlIndexFixing($Z$5,AV928,,Trigger)</f>
        <v>2.0670721400251831E-2</v>
      </c>
      <c r="AZ928" s="66">
        <f>_xll.qlIndexFixing($BB$1,AW928,,Trigger)</f>
        <v>2.0564640046913142E-2</v>
      </c>
      <c r="BA928" s="195">
        <f t="shared" si="37"/>
        <v>1.0608135333868909</v>
      </c>
    </row>
    <row r="929" spans="47:53" ht="11.25" customHeight="1" x14ac:dyDescent="0.25">
      <c r="AU929" s="30" t="s">
        <v>38</v>
      </c>
      <c r="AV929" s="29">
        <f>_xll.qlInterestRateIndexFixingDate(IborIndex&amp;Tenor,AW929,Trigger)</f>
        <v>45905</v>
      </c>
      <c r="AW929" s="29">
        <f>_xll.qlCalendarAdvance(Calendar,AW928,AU929,"f",,Trigger)</f>
        <v>45909</v>
      </c>
      <c r="AX929" s="29">
        <f>_xll.qlInterestRateIndexMaturity(IborIndex&amp;Tenor,AW929,Trigger)</f>
        <v>46090</v>
      </c>
      <c r="AY929" s="66">
        <f>_xll.qlIndexFixing($Z$5,AV929,,Trigger)</f>
        <v>2.0685281523597502E-2</v>
      </c>
      <c r="AZ929" s="66">
        <f>_xll.qlIndexFixing($BB$1,AW929,,Trigger)</f>
        <v>2.0577681207886358E-2</v>
      </c>
      <c r="BA929" s="195">
        <f t="shared" si="37"/>
        <v>1.0760031571114408</v>
      </c>
    </row>
    <row r="930" spans="47:53" ht="11.25" customHeight="1" x14ac:dyDescent="0.25">
      <c r="AU930" s="30" t="s">
        <v>38</v>
      </c>
      <c r="AV930" s="29">
        <f>_xll.qlInterestRateIndexFixingDate(IborIndex&amp;Tenor,AW930,Trigger)</f>
        <v>45912</v>
      </c>
      <c r="AW930" s="29">
        <f>_xll.qlCalendarAdvance(Calendar,AW929,AU930,"f",,Trigger)</f>
        <v>45916</v>
      </c>
      <c r="AX930" s="29">
        <f>_xll.qlInterestRateIndexMaturity(IborIndex&amp;Tenor,AW930,Trigger)</f>
        <v>46097</v>
      </c>
      <c r="AY930" s="66">
        <f>_xll.qlIndexFixing($Z$5,AV930,,Trigger)</f>
        <v>2.0699600086353298E-2</v>
      </c>
      <c r="AZ930" s="66">
        <f>_xll.qlIndexFixing($BB$1,AW930,,Trigger)</f>
        <v>2.0590603941964322E-2</v>
      </c>
      <c r="BA930" s="195">
        <f t="shared" si="37"/>
        <v>1.0899614438897656</v>
      </c>
    </row>
    <row r="931" spans="47:53" ht="11.25" customHeight="1" x14ac:dyDescent="0.25">
      <c r="AU931" s="30" t="s">
        <v>38</v>
      </c>
      <c r="AV931" s="29">
        <f>_xll.qlInterestRateIndexFixingDate(IborIndex&amp;Tenor,AW931,Trigger)</f>
        <v>45919</v>
      </c>
      <c r="AW931" s="29">
        <f>_xll.qlCalendarAdvance(Calendar,AW930,AU931,"f",,Trigger)</f>
        <v>45923</v>
      </c>
      <c r="AX931" s="29">
        <f>_xll.qlInterestRateIndexMaturity(IborIndex&amp;Tenor,AW931,Trigger)</f>
        <v>46104</v>
      </c>
      <c r="AY931" s="66">
        <f>_xll.qlIndexFixing($Z$5,AV931,,Trigger)</f>
        <v>2.0713676234630329E-2</v>
      </c>
      <c r="AZ931" s="66">
        <f>_xll.qlIndexFixing($BB$1,AW931,,Trigger)</f>
        <v>2.0603408246860685E-2</v>
      </c>
      <c r="BA931" s="195">
        <f t="shared" si="37"/>
        <v>1.1026798776964455</v>
      </c>
    </row>
    <row r="932" spans="47:53" ht="11.25" customHeight="1" x14ac:dyDescent="0.25">
      <c r="AU932" s="30" t="s">
        <v>38</v>
      </c>
      <c r="AV932" s="29">
        <f>_xll.qlInterestRateIndexFixingDate(IborIndex&amp;Tenor,AW932,Trigger)</f>
        <v>45926</v>
      </c>
      <c r="AW932" s="29">
        <f>_xll.qlCalendarAdvance(Calendar,AW931,AU932,"f",,Trigger)</f>
        <v>45930</v>
      </c>
      <c r="AX932" s="29">
        <f>_xll.qlInterestRateIndexMaturity(IborIndex&amp;Tenor,AW932,Trigger)</f>
        <v>46112</v>
      </c>
      <c r="AY932" s="66">
        <f>_xll.qlIndexFixing($Z$5,AV932,,Trigger)</f>
        <v>2.072900715337676E-2</v>
      </c>
      <c r="AZ932" s="66">
        <f>_xll.qlIndexFixing($BB$1,AW932,,Trigger)</f>
        <v>2.0617547481987134E-2</v>
      </c>
      <c r="BA932" s="195">
        <f t="shared" si="37"/>
        <v>1.1145967138962569</v>
      </c>
    </row>
    <row r="933" spans="47:53" ht="11.25" customHeight="1" x14ac:dyDescent="0.25">
      <c r="AU933" s="30" t="s">
        <v>38</v>
      </c>
      <c r="AV933" s="29">
        <f>_xll.qlInterestRateIndexFixingDate(IborIndex&amp;Tenor,AW933,Trigger)</f>
        <v>45933</v>
      </c>
      <c r="AW933" s="29">
        <f>_xll.qlCalendarAdvance(Calendar,AW932,AU933,"f",,Trigger)</f>
        <v>45937</v>
      </c>
      <c r="AX933" s="29">
        <f>_xll.qlInterestRateIndexMaturity(IborIndex&amp;Tenor,AW933,Trigger)</f>
        <v>46119</v>
      </c>
      <c r="AY933" s="66">
        <f>_xll.qlIndexFixing($Z$5,AV933,,Trigger)</f>
        <v>2.0742578956480528E-2</v>
      </c>
      <c r="AZ933" s="66">
        <f>_xll.qlIndexFixing($BB$1,AW933,,Trigger)</f>
        <v>2.0630107177663587E-2</v>
      </c>
      <c r="BA933" s="195">
        <f t="shared" si="37"/>
        <v>1.124717788169409</v>
      </c>
    </row>
    <row r="934" spans="47:53" ht="11.25" customHeight="1" x14ac:dyDescent="0.25">
      <c r="AU934" s="30" t="s">
        <v>38</v>
      </c>
      <c r="AV934" s="29">
        <f>_xll.qlInterestRateIndexFixingDate(IborIndex&amp;Tenor,AW934,Trigger)</f>
        <v>45940</v>
      </c>
      <c r="AW934" s="29">
        <f>_xll.qlCalendarAdvance(Calendar,AW933,AU934,"f",,Trigger)</f>
        <v>45944</v>
      </c>
      <c r="AX934" s="29">
        <f>_xll.qlInterestRateIndexMaturity(IborIndex&amp;Tenor,AW934,Trigger)</f>
        <v>46126</v>
      </c>
      <c r="AY934" s="66">
        <f>_xll.qlIndexFixing($Z$5,AV934,,Trigger)</f>
        <v>2.0755905709313672E-2</v>
      </c>
      <c r="AZ934" s="66">
        <f>_xll.qlIndexFixing($BB$1,AW934,,Trigger)</f>
        <v>2.0642548430947441E-2</v>
      </c>
      <c r="BA934" s="195">
        <f t="shared" si="37"/>
        <v>1.133572783662308</v>
      </c>
    </row>
    <row r="935" spans="47:53" ht="11.25" customHeight="1" x14ac:dyDescent="0.25">
      <c r="AU935" s="30" t="s">
        <v>38</v>
      </c>
      <c r="AV935" s="29">
        <f>_xll.qlInterestRateIndexFixingDate(IborIndex&amp;Tenor,AW935,Trigger)</f>
        <v>45947</v>
      </c>
      <c r="AW935" s="29">
        <f>_xll.qlCalendarAdvance(Calendar,AW934,AU935,"f",,Trigger)</f>
        <v>45951</v>
      </c>
      <c r="AX935" s="29">
        <f>_xll.qlInterestRateIndexMaturity(IborIndex&amp;Tenor,AW935,Trigger)</f>
        <v>46133</v>
      </c>
      <c r="AY935" s="66">
        <f>_xll.qlIndexFixing($Z$5,AV935,,Trigger)</f>
        <v>2.0768986558179298E-2</v>
      </c>
      <c r="AZ935" s="66">
        <f>_xll.qlIndexFixing($BB$1,AW935,,Trigger)</f>
        <v>2.0654871239627282E-2</v>
      </c>
      <c r="BA935" s="195">
        <f t="shared" si="37"/>
        <v>1.1411531855201607</v>
      </c>
    </row>
    <row r="936" spans="47:53" ht="11.25" customHeight="1" x14ac:dyDescent="0.25">
      <c r="AU936" s="30" t="s">
        <v>38</v>
      </c>
      <c r="AV936" s="29">
        <f>_xll.qlInterestRateIndexFixingDate(IborIndex&amp;Tenor,AW936,Trigger)</f>
        <v>45954</v>
      </c>
      <c r="AW936" s="29">
        <f>_xll.qlCalendarAdvance(Calendar,AW935,AU936,"f",,Trigger)</f>
        <v>45958</v>
      </c>
      <c r="AX936" s="29">
        <f>_xll.qlInterestRateIndexMaturity(IborIndex&amp;Tenor,AW936,Trigger)</f>
        <v>46140</v>
      </c>
      <c r="AY936" s="66">
        <f>_xll.qlIndexFixing($Z$5,AV936,,Trigger)</f>
        <v>2.0781820649448588E-2</v>
      </c>
      <c r="AZ936" s="66">
        <f>_xll.qlIndexFixing($BB$1,AW936,,Trigger)</f>
        <v>2.0667075601510133E-2</v>
      </c>
      <c r="BA936" s="195">
        <f t="shared" si="37"/>
        <v>1.1474504793845473</v>
      </c>
    </row>
    <row r="937" spans="47:53" ht="11.25" customHeight="1" x14ac:dyDescent="0.25">
      <c r="AU937" s="30" t="s">
        <v>38</v>
      </c>
      <c r="AV937" s="29">
        <f>_xll.qlInterestRateIndexFixingDate(IborIndex&amp;Tenor,AW937,Trigger)</f>
        <v>45961</v>
      </c>
      <c r="AW937" s="29">
        <f>_xll.qlCalendarAdvance(Calendar,AW936,AU937,"f",,Trigger)</f>
        <v>45965</v>
      </c>
      <c r="AX937" s="29">
        <f>_xll.qlInterestRateIndexMaturity(IborIndex&amp;Tenor,AW937,Trigger)</f>
        <v>46146</v>
      </c>
      <c r="AY937" s="66">
        <f>_xll.qlIndexFixing($Z$5,AV937,,Trigger)</f>
        <v>2.079299461073841E-2</v>
      </c>
      <c r="AZ937" s="66">
        <f>_xll.qlIndexFixing($BB$1,AW937,,Trigger)</f>
        <v>2.0677746938060362E-2</v>
      </c>
      <c r="BA937" s="195">
        <f t="shared" si="37"/>
        <v>1.1524767267804756</v>
      </c>
    </row>
    <row r="938" spans="47:53" ht="11.25" customHeight="1" x14ac:dyDescent="0.25">
      <c r="AU938" s="30" t="s">
        <v>38</v>
      </c>
      <c r="AV938" s="29">
        <f>_xll.qlInterestRateIndexFixingDate(IborIndex&amp;Tenor,AW938,Trigger)</f>
        <v>45968</v>
      </c>
      <c r="AW938" s="29">
        <f>_xll.qlCalendarAdvance(Calendar,AW937,AU938,"f",,Trigger)</f>
        <v>45972</v>
      </c>
      <c r="AX938" s="29">
        <f>_xll.qlInterestRateIndexMaturity(IborIndex&amp;Tenor,AW938,Trigger)</f>
        <v>46153</v>
      </c>
      <c r="AY938" s="66">
        <f>_xll.qlIndexFixing($Z$5,AV938,,Trigger)</f>
        <v>2.0805349954315381E-2</v>
      </c>
      <c r="AZ938" s="66">
        <f>_xll.qlIndexFixing($BB$1,AW938,,Trigger)</f>
        <v>2.0689722176442719E-2</v>
      </c>
      <c r="BA938" s="195">
        <f t="shared" si="37"/>
        <v>1.1562777787266221</v>
      </c>
    </row>
    <row r="939" spans="47:53" ht="11.25" customHeight="1" x14ac:dyDescent="0.25">
      <c r="AU939" s="30" t="s">
        <v>38</v>
      </c>
      <c r="AV939" s="29">
        <f>_xll.qlInterestRateIndexFixingDate(IborIndex&amp;Tenor,AW939,Trigger)</f>
        <v>45975</v>
      </c>
      <c r="AW939" s="29">
        <f>_xll.qlCalendarAdvance(Calendar,AW938,AU939,"f",,Trigger)</f>
        <v>45979</v>
      </c>
      <c r="AX939" s="29">
        <f>_xll.qlInterestRateIndexMaturity(IborIndex&amp;Tenor,AW939,Trigger)</f>
        <v>46160</v>
      </c>
      <c r="AY939" s="66">
        <f>_xll.qlIndexFixing($Z$5,AV939,,Trigger)</f>
        <v>2.0817456054699195E-2</v>
      </c>
      <c r="AZ939" s="66">
        <f>_xll.qlIndexFixing($BB$1,AW939,,Trigger)</f>
        <v>2.0701578968110541E-2</v>
      </c>
      <c r="BA939" s="195">
        <f t="shared" si="37"/>
        <v>1.1587708658865326</v>
      </c>
    </row>
    <row r="940" spans="47:53" ht="11.25" customHeight="1" x14ac:dyDescent="0.25">
      <c r="AU940" s="30" t="s">
        <v>38</v>
      </c>
      <c r="AV940" s="29">
        <f>_xll.qlInterestRateIndexFixingDate(IborIndex&amp;Tenor,AW940,Trigger)</f>
        <v>45982</v>
      </c>
      <c r="AW940" s="29">
        <f>_xll.qlCalendarAdvance(Calendar,AW939,AU940,"f",,Trigger)</f>
        <v>45986</v>
      </c>
      <c r="AX940" s="29">
        <f>_xll.qlInterestRateIndexMaturity(IborIndex&amp;Tenor,AW940,Trigger)</f>
        <v>46167</v>
      </c>
      <c r="AY940" s="66">
        <f>_xll.qlIndexFixing($Z$5,AV940,,Trigger)</f>
        <v>2.0829312058613953E-2</v>
      </c>
      <c r="AZ940" s="66">
        <f>_xll.qlIndexFixing($BB$1,AW940,,Trigger)</f>
        <v>2.0713317310967826E-2</v>
      </c>
      <c r="BA940" s="195">
        <f t="shared" si="37"/>
        <v>1.1599474764612676</v>
      </c>
    </row>
    <row r="941" spans="47:53" ht="11.25" customHeight="1" x14ac:dyDescent="0.25">
      <c r="AU941" s="30" t="s">
        <v>38</v>
      </c>
      <c r="AV941" s="29">
        <f>_xll.qlInterestRateIndexFixingDate(IborIndex&amp;Tenor,AW941,Trigger)</f>
        <v>45989</v>
      </c>
      <c r="AW941" s="29">
        <f>_xll.qlCalendarAdvance(Calendar,AW940,AU941,"f",,Trigger)</f>
        <v>45993</v>
      </c>
      <c r="AX941" s="29">
        <f>_xll.qlInterestRateIndexMaturity(IborIndex&amp;Tenor,AW941,Trigger)</f>
        <v>46175</v>
      </c>
      <c r="AY941" s="66">
        <f>_xll.qlIndexFixing($Z$5,AV941,,Trigger)</f>
        <v>2.0842259869769404E-2</v>
      </c>
      <c r="AZ941" s="66">
        <f>_xll.qlIndexFixing($BB$1,AW941,,Trigger)</f>
        <v>2.0726320633747145E-2</v>
      </c>
      <c r="BA941" s="195">
        <f t="shared" si="37"/>
        <v>1.1593923602225971</v>
      </c>
    </row>
    <row r="942" spans="47:53" ht="11.25" customHeight="1" x14ac:dyDescent="0.25">
      <c r="AU942" s="30" t="s">
        <v>38</v>
      </c>
      <c r="AV942" s="29">
        <f>_xll.qlInterestRateIndexFixingDate(IborIndex&amp;Tenor,AW942,Trigger)</f>
        <v>45996</v>
      </c>
      <c r="AW942" s="29">
        <f>_xll.qlCalendarAdvance(Calendar,AW941,AU942,"f",,Trigger)</f>
        <v>46000</v>
      </c>
      <c r="AX942" s="29">
        <f>_xll.qlInterestRateIndexMaturity(IborIndex&amp;Tenor,AW942,Trigger)</f>
        <v>46182</v>
      </c>
      <c r="AY942" s="66">
        <f>_xll.qlIndexFixing($Z$5,AV942,,Trigger)</f>
        <v>2.0853595493221175E-2</v>
      </c>
      <c r="AZ942" s="66">
        <f>_xll.qlIndexFixing($BB$1,AW942,,Trigger)</f>
        <v>2.0737814270005272E-2</v>
      </c>
      <c r="BA942" s="195">
        <f t="shared" si="37"/>
        <v>1.1578122321590292</v>
      </c>
    </row>
    <row r="943" spans="47:53" ht="11.25" customHeight="1" x14ac:dyDescent="0.25">
      <c r="AU943" s="30" t="s">
        <v>38</v>
      </c>
      <c r="AV943" s="29">
        <f>_xll.qlInterestRateIndexFixingDate(IborIndex&amp;Tenor,AW943,Trigger)</f>
        <v>46003</v>
      </c>
      <c r="AW943" s="29">
        <f>_xll.qlCalendarAdvance(Calendar,AW942,AU943,"f",,Trigger)</f>
        <v>46007</v>
      </c>
      <c r="AX943" s="29">
        <f>_xll.qlInterestRateIndexMaturity(IborIndex&amp;Tenor,AW943,Trigger)</f>
        <v>46189</v>
      </c>
      <c r="AY943" s="66">
        <f>_xll.qlIndexFixing($Z$5,AV943,,Trigger)</f>
        <v>2.0864678385679011E-2</v>
      </c>
      <c r="AZ943" s="66">
        <f>_xll.qlIndexFixing($BB$1,AW943,,Trigger)</f>
        <v>2.0749189444714693E-2</v>
      </c>
      <c r="BA943" s="195">
        <f t="shared" si="37"/>
        <v>1.1548894096431728</v>
      </c>
    </row>
    <row r="944" spans="47:53" ht="11.25" customHeight="1" x14ac:dyDescent="0.25">
      <c r="AU944" s="30" t="s">
        <v>38</v>
      </c>
      <c r="AV944" s="29">
        <f>_xll.qlInterestRateIndexFixingDate(IborIndex&amp;Tenor,AW944,Trigger)</f>
        <v>46010</v>
      </c>
      <c r="AW944" s="29">
        <f>_xll.qlCalendarAdvance(Calendar,AW943,AU944,"f",,Trigger)</f>
        <v>46014</v>
      </c>
      <c r="AX944" s="29">
        <f>_xll.qlInterestRateIndexMaturity(IborIndex&amp;Tenor,AW944,Trigger)</f>
        <v>46196</v>
      </c>
      <c r="AY944" s="66">
        <f>_xll.qlIndexFixing($Z$5,AV944,,Trigger)</f>
        <v>2.0875507694098242E-2</v>
      </c>
      <c r="AZ944" s="66">
        <f>_xll.qlIndexFixing($BB$1,AW944,,Trigger)</f>
        <v>2.0766825373718018E-2</v>
      </c>
      <c r="BA944" s="195">
        <f t="shared" si="37"/>
        <v>1.0868232038022465</v>
      </c>
    </row>
    <row r="945" spans="47:53" ht="11.25" customHeight="1" x14ac:dyDescent="0.25">
      <c r="AU945" s="30" t="s">
        <v>38</v>
      </c>
      <c r="AV945" s="29">
        <f>_xll.qlInterestRateIndexFixingDate(IborIndex&amp;Tenor,AW945,Trigger)</f>
        <v>46015</v>
      </c>
      <c r="AW945" s="29">
        <f>_xll.qlCalendarAdvance(Calendar,AW944,AU945,"f",,Trigger)</f>
        <v>46021</v>
      </c>
      <c r="AX945" s="29">
        <f>_xll.qlInterestRateIndexMaturity(IborIndex&amp;Tenor,AW945,Trigger)</f>
        <v>46203</v>
      </c>
      <c r="AY945" s="66">
        <f>_xll.qlIndexFixing($Z$5,AV945,,Trigger)</f>
        <v>2.0886082565513702E-2</v>
      </c>
      <c r="AZ945" s="66">
        <f>_xll.qlIndexFixing($BB$1,AW945,,Trigger)</f>
        <v>2.0771814846343505E-2</v>
      </c>
      <c r="BA945" s="195">
        <f t="shared" si="37"/>
        <v>1.1426771917019685</v>
      </c>
    </row>
    <row r="946" spans="47:53" ht="11.25" customHeight="1" x14ac:dyDescent="0.25">
      <c r="AU946" s="30" t="s">
        <v>38</v>
      </c>
      <c r="AV946" s="29">
        <f>_xll.qlInterestRateIndexFixingDate(IborIndex&amp;Tenor,AW946,Trigger)</f>
        <v>46024</v>
      </c>
      <c r="AW946" s="29">
        <f>_xll.qlCalendarAdvance(Calendar,AW945,AU946,"f",,Trigger)</f>
        <v>46028</v>
      </c>
      <c r="AX946" s="29">
        <f>_xll.qlInterestRateIndexMaturity(IborIndex&amp;Tenor,AW946,Trigger)</f>
        <v>46209</v>
      </c>
      <c r="AY946" s="66">
        <f>_xll.qlIndexFixing($Z$5,AV946,,Trigger)</f>
        <v>2.0895148282141385E-2</v>
      </c>
      <c r="AZ946" s="66">
        <f>_xll.qlIndexFixing($BB$1,AW946,,Trigger)</f>
        <v>2.0781259828258753E-2</v>
      </c>
      <c r="BA946" s="195">
        <f t="shared" si="37"/>
        <v>1.1388845388263236</v>
      </c>
    </row>
    <row r="947" spans="47:53" ht="11.25" customHeight="1" x14ac:dyDescent="0.25">
      <c r="AU947" s="30" t="s">
        <v>38</v>
      </c>
      <c r="AV947" s="29">
        <f>_xll.qlInterestRateIndexFixingDate(IborIndex&amp;Tenor,AW947,Trigger)</f>
        <v>46031</v>
      </c>
      <c r="AW947" s="29">
        <f>_xll.qlCalendarAdvance(Calendar,AW946,AU947,"f",,Trigger)</f>
        <v>46035</v>
      </c>
      <c r="AX947" s="29">
        <f>_xll.qlInterestRateIndexMaturity(IborIndex&amp;Tenor,AW947,Trigger)</f>
        <v>46216</v>
      </c>
      <c r="AY947" s="66">
        <f>_xll.qlIndexFixing($Z$5,AV947,,Trigger)</f>
        <v>2.0905229725319996E-2</v>
      </c>
      <c r="AZ947" s="66">
        <f>_xll.qlIndexFixing($BB$1,AW947,,Trigger)</f>
        <v>2.0792168972469497E-2</v>
      </c>
      <c r="BA947" s="195">
        <f t="shared" si="37"/>
        <v>1.1306075285049886</v>
      </c>
    </row>
    <row r="948" spans="47:53" ht="11.25" customHeight="1" x14ac:dyDescent="0.25">
      <c r="AU948" s="30" t="s">
        <v>38</v>
      </c>
      <c r="AV948" s="29">
        <f>_xll.qlInterestRateIndexFixingDate(IborIndex&amp;Tenor,AW948,Trigger)</f>
        <v>46038</v>
      </c>
      <c r="AW948" s="29">
        <f>_xll.qlCalendarAdvance(Calendar,AW947,AU948,"f",,Trigger)</f>
        <v>46042</v>
      </c>
      <c r="AX948" s="29">
        <f>_xll.qlInterestRateIndexMaturity(IborIndex&amp;Tenor,AW948,Trigger)</f>
        <v>46223</v>
      </c>
      <c r="AY948" s="66">
        <f>_xll.qlIndexFixing($Z$5,AV948,,Trigger)</f>
        <v>2.0915054248542796E-2</v>
      </c>
      <c r="AZ948" s="66">
        <f>_xll.qlIndexFixing($BB$1,AW948,,Trigger)</f>
        <v>2.0802959651844949E-2</v>
      </c>
      <c r="BA948" s="195">
        <f t="shared" si="37"/>
        <v>1.1209459669784747</v>
      </c>
    </row>
    <row r="949" spans="47:53" ht="11.25" customHeight="1" x14ac:dyDescent="0.25">
      <c r="AU949" s="30" t="s">
        <v>38</v>
      </c>
      <c r="AV949" s="29">
        <f>_xll.qlInterestRateIndexFixingDate(IborIndex&amp;Tenor,AW949,Trigger)</f>
        <v>46045</v>
      </c>
      <c r="AW949" s="29">
        <f>_xll.qlCalendarAdvance(Calendar,AW948,AU949,"f",,Trigger)</f>
        <v>46049</v>
      </c>
      <c r="AX949" s="29">
        <f>_xll.qlInterestRateIndexMaturity(IborIndex&amp;Tenor,AW949,Trigger)</f>
        <v>46230</v>
      </c>
      <c r="AY949" s="66">
        <f>_xll.qlIndexFixing($Z$5,AV949,,Trigger)</f>
        <v>2.092462099923079E-2</v>
      </c>
      <c r="AZ949" s="66">
        <f>_xll.qlIndexFixing($BB$1,AW949,,Trigger)</f>
        <v>2.0813631864475921E-2</v>
      </c>
      <c r="BA949" s="195">
        <f t="shared" si="37"/>
        <v>1.1098913475486929</v>
      </c>
    </row>
    <row r="950" spans="47:53" ht="11.25" customHeight="1" x14ac:dyDescent="0.25">
      <c r="AU950" s="30" t="s">
        <v>38</v>
      </c>
      <c r="AV950" s="29">
        <f>_xll.qlInterestRateIndexFixingDate(IborIndex&amp;Tenor,AW950,Trigger)</f>
        <v>46052</v>
      </c>
      <c r="AW950" s="29">
        <f>_xll.qlCalendarAdvance(Calendar,AW949,AU950,"f",,Trigger)</f>
        <v>46056</v>
      </c>
      <c r="AX950" s="29">
        <f>_xll.qlInterestRateIndexMaturity(IborIndex&amp;Tenor,AW950,Trigger)</f>
        <v>46237</v>
      </c>
      <c r="AY950" s="66">
        <f>_xll.qlIndexFixing($Z$5,AV950,,Trigger)</f>
        <v>2.0933929124887559E-2</v>
      </c>
      <c r="AZ950" s="66">
        <f>_xll.qlIndexFixing($BB$1,AW950,,Trigger)</f>
        <v>2.0824185608473537E-2</v>
      </c>
      <c r="BA950" s="195">
        <f t="shared" si="37"/>
        <v>1.097435164140216</v>
      </c>
    </row>
    <row r="951" spans="47:53" ht="11.25" customHeight="1" x14ac:dyDescent="0.25">
      <c r="AU951" s="30" t="s">
        <v>38</v>
      </c>
      <c r="AV951" s="29">
        <f>_xll.qlInterestRateIndexFixingDate(IborIndex&amp;Tenor,AW951,Trigger)</f>
        <v>46059</v>
      </c>
      <c r="AW951" s="29">
        <f>_xll.qlCalendarAdvance(Calendar,AW950,AU951,"f",,Trigger)</f>
        <v>46063</v>
      </c>
      <c r="AX951" s="29">
        <f>_xll.qlInterestRateIndexMaturity(IborIndex&amp;Tenor,AW951,Trigger)</f>
        <v>46244</v>
      </c>
      <c r="AY951" s="66">
        <f>_xll.qlIndexFixing($Z$5,AV951,,Trigger)</f>
        <v>2.0942977773100595E-2</v>
      </c>
      <c r="AZ951" s="66">
        <f>_xll.qlIndexFixing($BB$1,AW951,,Trigger)</f>
        <v>2.0834620881971886E-2</v>
      </c>
      <c r="BA951" s="195">
        <f t="shared" si="37"/>
        <v>1.0835689112870943</v>
      </c>
    </row>
    <row r="952" spans="47:53" ht="11.25" customHeight="1" x14ac:dyDescent="0.25">
      <c r="AU952" s="30" t="s">
        <v>38</v>
      </c>
      <c r="AV952" s="29">
        <f>_xll.qlInterestRateIndexFixingDate(IborIndex&amp;Tenor,AW952,Trigger)</f>
        <v>46066</v>
      </c>
      <c r="AW952" s="29">
        <f>_xll.qlCalendarAdvance(Calendar,AW951,AU952,"f",,Trigger)</f>
        <v>46070</v>
      </c>
      <c r="AX952" s="29">
        <f>_xll.qlInterestRateIndexMaturity(IborIndex&amp;Tenor,AW952,Trigger)</f>
        <v>46251</v>
      </c>
      <c r="AY952" s="66">
        <f>_xll.qlIndexFixing($Z$5,AV952,,Trigger)</f>
        <v>2.0951766091540865E-2</v>
      </c>
      <c r="AZ952" s="66">
        <f>_xll.qlIndexFixing($BB$1,AW952,,Trigger)</f>
        <v>2.0844937683124933E-2</v>
      </c>
      <c r="BA952" s="195">
        <f t="shared" si="37"/>
        <v>1.068284084159328</v>
      </c>
    </row>
    <row r="953" spans="47:53" ht="11.25" customHeight="1" x14ac:dyDescent="0.25">
      <c r="AU953" s="30" t="s">
        <v>38</v>
      </c>
      <c r="AV953" s="29">
        <f>_xll.qlInterestRateIndexFixingDate(IborIndex&amp;Tenor,AW953,Trigger)</f>
        <v>46073</v>
      </c>
      <c r="AW953" s="29">
        <f>_xll.qlCalendarAdvance(Calendar,AW952,AU953,"f",,Trigger)</f>
        <v>46077</v>
      </c>
      <c r="AX953" s="29">
        <f>_xll.qlInterestRateIndexMaturity(IborIndex&amp;Tenor,AW953,Trigger)</f>
        <v>46258</v>
      </c>
      <c r="AY953" s="66">
        <f>_xll.qlIndexFixing($Z$5,AV953,,Trigger)</f>
        <v>2.0960293227968104E-2</v>
      </c>
      <c r="AZ953" s="66">
        <f>_xll.qlIndexFixing($BB$1,AW953,,Trigger)</f>
        <v>2.0855136010107394E-2</v>
      </c>
      <c r="BA953" s="195">
        <f t="shared" si="37"/>
        <v>1.0515721786071019</v>
      </c>
    </row>
    <row r="954" spans="47:53" ht="11.25" customHeight="1" x14ac:dyDescent="0.25">
      <c r="AU954" s="30" t="s">
        <v>38</v>
      </c>
      <c r="AV954" s="29">
        <f>_xll.qlInterestRateIndexFixingDate(IborIndex&amp;Tenor,AW954,Trigger)</f>
        <v>46080</v>
      </c>
      <c r="AW954" s="29">
        <f>_xll.qlCalendarAdvance(Calendar,AW953,AU954,"f",,Trigger)</f>
        <v>46084</v>
      </c>
      <c r="AX954" s="29">
        <f>_xll.qlInterestRateIndexMaturity(IborIndex&amp;Tenor,AW954,Trigger)</f>
        <v>46268</v>
      </c>
      <c r="AY954" s="66">
        <f>_xll.qlIndexFixing($Z$5,AV954,,Trigger)</f>
        <v>2.0971888619561622E-2</v>
      </c>
      <c r="AZ954" s="66">
        <f>_xll.qlIndexFixing($BB$1,AW954,,Trigger)</f>
        <v>2.0871616210716586E-2</v>
      </c>
      <c r="BA954" s="195">
        <f t="shared" si="37"/>
        <v>1.0027240884503617</v>
      </c>
    </row>
    <row r="955" spans="47:53" ht="11.25" customHeight="1" x14ac:dyDescent="0.25">
      <c r="AU955" s="30" t="s">
        <v>38</v>
      </c>
      <c r="AV955" s="29">
        <f>_xll.qlInterestRateIndexFixingDate(IborIndex&amp;Tenor,AW955,Trigger)</f>
        <v>46087</v>
      </c>
      <c r="AW955" s="29">
        <f>_xll.qlCalendarAdvance(Calendar,AW954,AU955,"f",,Trigger)</f>
        <v>46091</v>
      </c>
      <c r="AX955" s="29">
        <f>_xll.qlInterestRateIndexMaturity(IborIndex&amp;Tenor,AW955,Trigger)</f>
        <v>46275</v>
      </c>
      <c r="AY955" s="66">
        <f>_xll.qlIndexFixing($Z$5,AV955,,Trigger)</f>
        <v>2.0980073655063169E-2</v>
      </c>
      <c r="AZ955" s="66">
        <f>_xll.qlIndexFixing($BB$1,AW955,,Trigger)</f>
        <v>2.0881538130208183E-2</v>
      </c>
      <c r="BA955" s="195">
        <f t="shared" si="37"/>
        <v>0.98535524854986156</v>
      </c>
    </row>
    <row r="956" spans="47:53" ht="11.25" customHeight="1" x14ac:dyDescent="0.25">
      <c r="AU956" s="30" t="s">
        <v>38</v>
      </c>
      <c r="AV956" s="29">
        <f>_xll.qlInterestRateIndexFixingDate(IborIndex&amp;Tenor,AW956,Trigger)</f>
        <v>46094</v>
      </c>
      <c r="AW956" s="29">
        <f>_xll.qlCalendarAdvance(Calendar,AW955,AU956,"f",,Trigger)</f>
        <v>46098</v>
      </c>
      <c r="AX956" s="29">
        <f>_xll.qlInterestRateIndexMaturity(IborIndex&amp;Tenor,AW956,Trigger)</f>
        <v>46282</v>
      </c>
      <c r="AY956" s="66">
        <f>_xll.qlIndexFixing($Z$5,AV956,,Trigger)</f>
        <v>2.0988299246015453E-2</v>
      </c>
      <c r="AZ956" s="66">
        <f>_xll.qlIndexFixing($BB$1,AW956,,Trigger)</f>
        <v>2.0891341536720995E-2</v>
      </c>
      <c r="BA956" s="195">
        <f t="shared" si="37"/>
        <v>0.96957709294458183</v>
      </c>
    </row>
    <row r="957" spans="47:53" ht="11.25" customHeight="1" x14ac:dyDescent="0.25">
      <c r="AU957" s="30" t="s">
        <v>38</v>
      </c>
      <c r="AV957" s="29">
        <f>_xll.qlInterestRateIndexFixingDate(IborIndex&amp;Tenor,AW957,Trigger)</f>
        <v>46101</v>
      </c>
      <c r="AW957" s="29">
        <f>_xll.qlCalendarAdvance(Calendar,AW956,AU957,"f",,Trigger)</f>
        <v>46105</v>
      </c>
      <c r="AX957" s="29">
        <f>_xll.qlInterestRateIndexMaturity(IborIndex&amp;Tenor,AW957,Trigger)</f>
        <v>46289</v>
      </c>
      <c r="AY957" s="66">
        <f>_xll.qlIndexFixing($Z$5,AV957,,Trigger)</f>
        <v>2.0996565436347248E-2</v>
      </c>
      <c r="AZ957" s="66">
        <f>_xll.qlIndexFixing($BB$1,AW957,,Trigger)</f>
        <v>2.0901026428471935E-2</v>
      </c>
      <c r="BA957" s="195">
        <f t="shared" si="37"/>
        <v>0.95539007875313642</v>
      </c>
    </row>
    <row r="958" spans="47:53" ht="11.25" customHeight="1" x14ac:dyDescent="0.25">
      <c r="AU958" s="30" t="s">
        <v>38</v>
      </c>
      <c r="AV958" s="29">
        <f>_xll.qlInterestRateIndexFixingDate(IborIndex&amp;Tenor,AW958,Trigger)</f>
        <v>46108</v>
      </c>
      <c r="AW958" s="29">
        <f>_xll.qlCalendarAdvance(Calendar,AW957,AU958,"f",,Trigger)</f>
        <v>46112</v>
      </c>
      <c r="AX958" s="29">
        <f>_xll.qlInterestRateIndexMaturity(IborIndex&amp;Tenor,AW958,Trigger)</f>
        <v>46295</v>
      </c>
      <c r="AY958" s="66">
        <f>_xll.qlIndexFixing($Z$5,AV958,,Trigger)</f>
        <v>2.1003673358959942E-2</v>
      </c>
      <c r="AZ958" s="66">
        <f>_xll.qlIndexFixing($BB$1,AW958,,Trigger)</f>
        <v>2.0906849529147564E-2</v>
      </c>
      <c r="BA958" s="195">
        <f t="shared" si="37"/>
        <v>0.96823829812377893</v>
      </c>
    </row>
    <row r="959" spans="47:53" ht="11.25" customHeight="1" x14ac:dyDescent="0.25">
      <c r="AU959" s="30" t="s">
        <v>38</v>
      </c>
      <c r="AV959" s="29">
        <f>_xll.qlInterestRateIndexFixingDate(IborIndex&amp;Tenor,AW959,Trigger)</f>
        <v>46113</v>
      </c>
      <c r="AW959" s="29">
        <f>_xll.qlCalendarAdvance(Calendar,AW958,AU959,"f",,Trigger)</f>
        <v>46119</v>
      </c>
      <c r="AX959" s="29">
        <f>_xll.qlInterestRateIndexMaturity(IborIndex&amp;Tenor,AW959,Trigger)</f>
        <v>46302</v>
      </c>
      <c r="AY959" s="66">
        <f>_xll.qlIndexFixing($Z$5,AV959,,Trigger)</f>
        <v>2.1012003518920238E-2</v>
      </c>
      <c r="AZ959" s="66">
        <f>_xll.qlIndexFixing($BB$1,AW959,,Trigger)</f>
        <v>2.0916321141586626E-2</v>
      </c>
      <c r="BA959" s="195">
        <f t="shared" si="37"/>
        <v>0.95682377333611979</v>
      </c>
    </row>
    <row r="960" spans="47:53" ht="11.25" customHeight="1" x14ac:dyDescent="0.25">
      <c r="AU960" s="30" t="s">
        <v>38</v>
      </c>
      <c r="AV960" s="29">
        <f>_xll.qlInterestRateIndexFixingDate(IborIndex&amp;Tenor,AW960,Trigger)</f>
        <v>46122</v>
      </c>
      <c r="AW960" s="29">
        <f>_xll.qlCalendarAdvance(Calendar,AW959,AU960,"f",,Trigger)</f>
        <v>46126</v>
      </c>
      <c r="AX960" s="29">
        <f>_xll.qlInterestRateIndexMaturity(IborIndex&amp;Tenor,AW960,Trigger)</f>
        <v>46309</v>
      </c>
      <c r="AY960" s="66">
        <f>_xll.qlIndexFixing($Z$5,AV960,,Trigger)</f>
        <v>2.1020375996860033E-2</v>
      </c>
      <c r="AZ960" s="66">
        <f>_xll.qlIndexFixing($BB$1,AW960,,Trigger)</f>
        <v>2.0925674254224237E-2</v>
      </c>
      <c r="BA960" s="195">
        <f t="shared" si="37"/>
        <v>0.94701742635795727</v>
      </c>
    </row>
    <row r="961" spans="47:53" ht="11.25" customHeight="1" x14ac:dyDescent="0.25">
      <c r="AU961" s="30" t="s">
        <v>38</v>
      </c>
      <c r="AV961" s="29">
        <f>_xll.qlInterestRateIndexFixingDate(IborIndex&amp;Tenor,AW961,Trigger)</f>
        <v>46129</v>
      </c>
      <c r="AW961" s="29">
        <f>_xll.qlCalendarAdvance(Calendar,AW960,AU961,"f",,Trigger)</f>
        <v>46133</v>
      </c>
      <c r="AX961" s="29">
        <f>_xll.qlInterestRateIndexMaturity(IborIndex&amp;Tenor,AW961,Trigger)</f>
        <v>46316</v>
      </c>
      <c r="AY961" s="66">
        <f>_xll.qlIndexFixing($Z$5,AV961,,Trigger)</f>
        <v>2.1028790823110044E-2</v>
      </c>
      <c r="AZ961" s="66">
        <f>_xll.qlIndexFixing($BB$1,AW961,,Trigger)</f>
        <v>2.0934908865386553E-2</v>
      </c>
      <c r="BA961" s="195">
        <f t="shared" si="37"/>
        <v>0.93881957723491305</v>
      </c>
    </row>
    <row r="962" spans="47:53" ht="11.25" customHeight="1" x14ac:dyDescent="0.25">
      <c r="AU962" s="30" t="s">
        <v>38</v>
      </c>
      <c r="AV962" s="29">
        <f>_xll.qlInterestRateIndexFixingDate(IborIndex&amp;Tenor,AW962,Trigger)</f>
        <v>46136</v>
      </c>
      <c r="AW962" s="29">
        <f>_xll.qlCalendarAdvance(Calendar,AW961,AU962,"f",,Trigger)</f>
        <v>46140</v>
      </c>
      <c r="AX962" s="29">
        <f>_xll.qlInterestRateIndexMaturity(IborIndex&amp;Tenor,AW962,Trigger)</f>
        <v>46323</v>
      </c>
      <c r="AY962" s="66">
        <f>_xll.qlIndexFixing($Z$5,AV962,,Trigger)</f>
        <v>2.1037248023205689E-2</v>
      </c>
      <c r="AZ962" s="66">
        <f>_xll.qlIndexFixing($BB$1,AW962,,Trigger)</f>
        <v>2.0944024973421991E-2</v>
      </c>
      <c r="BA962" s="195">
        <f t="shared" si="37"/>
        <v>0.93223049783697909</v>
      </c>
    </row>
    <row r="963" spans="47:53" ht="11.25" customHeight="1" x14ac:dyDescent="0.25">
      <c r="AU963" s="30" t="s">
        <v>38</v>
      </c>
      <c r="AV963" s="29">
        <f>_xll.qlInterestRateIndexFixingDate(IborIndex&amp;Tenor,AW963,Trigger)</f>
        <v>46142</v>
      </c>
      <c r="AW963" s="29">
        <f>_xll.qlCalendarAdvance(Calendar,AW962,AU963,"f",,Trigger)</f>
        <v>46147</v>
      </c>
      <c r="AX963" s="29">
        <f>_xll.qlInterestRateIndexMaturity(IborIndex&amp;Tenor,AW963,Trigger)</f>
        <v>46331</v>
      </c>
      <c r="AY963" s="66">
        <f>_xll.qlIndexFixing($Z$5,AV963,,Trigger)</f>
        <v>2.1047017024536593E-2</v>
      </c>
      <c r="AZ963" s="66">
        <f>_xll.qlIndexFixing($BB$1,AW963,,Trigger)</f>
        <v>2.095664687190572E-2</v>
      </c>
      <c r="BA963" s="195">
        <f t="shared" ref="BA963:BA1026" si="38">(AY963-AZ963)*10000</f>
        <v>0.90370152630872558</v>
      </c>
    </row>
    <row r="964" spans="47:53" ht="11.25" customHeight="1" x14ac:dyDescent="0.25">
      <c r="AU964" s="30" t="s">
        <v>38</v>
      </c>
      <c r="AV964" s="29">
        <f>_xll.qlInterestRateIndexFixingDate(IborIndex&amp;Tenor,AW964,Trigger)</f>
        <v>46150</v>
      </c>
      <c r="AW964" s="29">
        <f>_xll.qlCalendarAdvance(Calendar,AW963,AU964,"f",,Trigger)</f>
        <v>46154</v>
      </c>
      <c r="AX964" s="29">
        <f>_xll.qlInterestRateIndexMaturity(IborIndex&amp;Tenor,AW964,Trigger)</f>
        <v>46338</v>
      </c>
      <c r="AY964" s="66">
        <f>_xll.qlIndexFixing($Z$5,AV964,,Trigger)</f>
        <v>2.1055568240015785E-2</v>
      </c>
      <c r="AZ964" s="66">
        <f>_xll.qlIndexFixing($BB$1,AW964,,Trigger)</f>
        <v>2.0965502112237265E-2</v>
      </c>
      <c r="BA964" s="195">
        <f t="shared" si="38"/>
        <v>0.90066127778520166</v>
      </c>
    </row>
    <row r="965" spans="47:53" ht="11.25" customHeight="1" x14ac:dyDescent="0.25">
      <c r="AU965" s="30" t="s">
        <v>38</v>
      </c>
      <c r="AV965" s="29">
        <f>_xll.qlInterestRateIndexFixingDate(IborIndex&amp;Tenor,AW965,Trigger)</f>
        <v>46157</v>
      </c>
      <c r="AW965" s="29">
        <f>_xll.qlCalendarAdvance(Calendar,AW964,AU965,"f",,Trigger)</f>
        <v>46161</v>
      </c>
      <c r="AX965" s="29">
        <f>_xll.qlInterestRateIndexMaturity(IborIndex&amp;Tenor,AW965,Trigger)</f>
        <v>46345</v>
      </c>
      <c r="AY965" s="66">
        <f>_xll.qlIndexFixing($Z$5,AV965,,Trigger)</f>
        <v>2.1064160234655894E-2</v>
      </c>
      <c r="AZ965" s="66">
        <f>_xll.qlIndexFixing($BB$1,AW965,,Trigger)</f>
        <v>2.0974238824326103E-2</v>
      </c>
      <c r="BA965" s="195">
        <f t="shared" si="38"/>
        <v>0.8992141032979073</v>
      </c>
    </row>
    <row r="966" spans="47:53" ht="11.25" customHeight="1" x14ac:dyDescent="0.25">
      <c r="AU966" s="30" t="s">
        <v>38</v>
      </c>
      <c r="AV966" s="29">
        <f>_xll.qlInterestRateIndexFixingDate(IborIndex&amp;Tenor,AW966,Trigger)</f>
        <v>46164</v>
      </c>
      <c r="AW966" s="29">
        <f>_xll.qlCalendarAdvance(Calendar,AW965,AU966,"f",,Trigger)</f>
        <v>46168</v>
      </c>
      <c r="AX966" s="29">
        <f>_xll.qlInterestRateIndexMaturity(IborIndex&amp;Tenor,AW966,Trigger)</f>
        <v>46352</v>
      </c>
      <c r="AY966" s="66">
        <f>_xll.qlIndexFixing($Z$5,AV966,,Trigger)</f>
        <v>2.1072793009474369E-2</v>
      </c>
      <c r="AZ966" s="66">
        <f>_xll.qlIndexFixing($BB$1,AW966,,Trigger)</f>
        <v>2.0982857006583401E-2</v>
      </c>
      <c r="BA966" s="195">
        <f t="shared" si="38"/>
        <v>0.89936002890967504</v>
      </c>
    </row>
    <row r="967" spans="47:53" ht="11.25" customHeight="1" x14ac:dyDescent="0.25">
      <c r="AU967" s="30" t="s">
        <v>38</v>
      </c>
      <c r="AV967" s="29">
        <f>_xll.qlInterestRateIndexFixingDate(IborIndex&amp;Tenor,AW967,Trigger)</f>
        <v>46171</v>
      </c>
      <c r="AW967" s="29">
        <f>_xll.qlCalendarAdvance(Calendar,AW966,AU967,"f",,Trigger)</f>
        <v>46175</v>
      </c>
      <c r="AX967" s="29">
        <f>_xll.qlInterestRateIndexMaturity(IborIndex&amp;Tenor,AW967,Trigger)</f>
        <v>46358</v>
      </c>
      <c r="AY967" s="66">
        <f>_xll.qlIndexFixing($Z$5,AV967,,Trigger)</f>
        <v>2.1080170189578522E-2</v>
      </c>
      <c r="AZ967" s="66">
        <f>_xll.qlIndexFixing($BB$1,AW967,,Trigger)</f>
        <v>2.0987827910375227E-2</v>
      </c>
      <c r="BA967" s="195">
        <f t="shared" si="38"/>
        <v>0.9234227920329463</v>
      </c>
    </row>
    <row r="968" spans="47:53" ht="11.25" customHeight="1" x14ac:dyDescent="0.25">
      <c r="AU968" s="30" t="s">
        <v>38</v>
      </c>
      <c r="AV968" s="29">
        <f>_xll.qlInterestRateIndexFixingDate(IborIndex&amp;Tenor,AW968,Trigger)</f>
        <v>46178</v>
      </c>
      <c r="AW968" s="29">
        <f>_xll.qlCalendarAdvance(Calendar,AW967,AU968,"f",,Trigger)</f>
        <v>46182</v>
      </c>
      <c r="AX968" s="29">
        <f>_xll.qlInterestRateIndexMaturity(IborIndex&amp;Tenor,AW968,Trigger)</f>
        <v>46365</v>
      </c>
      <c r="AY968" s="66">
        <f>_xll.qlIndexFixing($Z$5,AV968,,Trigger)</f>
        <v>2.1088881900558666E-2</v>
      </c>
      <c r="AZ968" s="66">
        <f>_xll.qlIndexFixing($BB$1,AW968,,Trigger)</f>
        <v>2.099623296615272E-2</v>
      </c>
      <c r="BA968" s="195">
        <f t="shared" si="38"/>
        <v>0.92648934405945704</v>
      </c>
    </row>
    <row r="969" spans="47:53" ht="11.25" customHeight="1" x14ac:dyDescent="0.25">
      <c r="AU969" s="30" t="s">
        <v>38</v>
      </c>
      <c r="AV969" s="29">
        <f>_xll.qlInterestRateIndexFixingDate(IborIndex&amp;Tenor,AW969,Trigger)</f>
        <v>46185</v>
      </c>
      <c r="AW969" s="29">
        <f>_xll.qlCalendarAdvance(Calendar,AW968,AU969,"f",,Trigger)</f>
        <v>46189</v>
      </c>
      <c r="AX969" s="29">
        <f>_xll.qlInterestRateIndexMaturity(IborIndex&amp;Tenor,AW969,Trigger)</f>
        <v>46372</v>
      </c>
      <c r="AY969" s="66">
        <f>_xll.qlIndexFixing($Z$5,AV969,,Trigger)</f>
        <v>2.1097636029911885E-2</v>
      </c>
      <c r="AZ969" s="66">
        <f>_xll.qlIndexFixing($BB$1,AW969,,Trigger)</f>
        <v>2.1004519507835061E-2</v>
      </c>
      <c r="BA969" s="195">
        <f t="shared" si="38"/>
        <v>0.93116522076823471</v>
      </c>
    </row>
    <row r="970" spans="47:53" ht="11.25" customHeight="1" x14ac:dyDescent="0.25">
      <c r="AU970" s="30" t="s">
        <v>38</v>
      </c>
      <c r="AV970" s="29">
        <f>_xll.qlInterestRateIndexFixingDate(IborIndex&amp;Tenor,AW970,Trigger)</f>
        <v>46192</v>
      </c>
      <c r="AW970" s="29">
        <f>_xll.qlCalendarAdvance(Calendar,AW969,AU970,"f",,Trigger)</f>
        <v>46196</v>
      </c>
      <c r="AX970" s="29">
        <f>_xll.qlInterestRateIndexMaturity(IborIndex&amp;Tenor,AW970,Trigger)</f>
        <v>46379</v>
      </c>
      <c r="AY970" s="66">
        <f>_xll.qlIndexFixing($Z$5,AV970,,Trigger)</f>
        <v>2.1106432564822204E-2</v>
      </c>
      <c r="AZ970" s="66">
        <f>_xll.qlIndexFixing($BB$1,AW970,,Trigger)</f>
        <v>2.1016144406291879E-2</v>
      </c>
      <c r="BA970" s="195">
        <f t="shared" si="38"/>
        <v>0.90288158530325147</v>
      </c>
    </row>
    <row r="971" spans="47:53" ht="11.25" customHeight="1" x14ac:dyDescent="0.25">
      <c r="AU971" s="30" t="s">
        <v>38</v>
      </c>
      <c r="AV971" s="29">
        <f>_xll.qlInterestRateIndexFixingDate(IborIndex&amp;Tenor,AW971,Trigger)</f>
        <v>46199</v>
      </c>
      <c r="AW971" s="29">
        <f>_xll.qlCalendarAdvance(Calendar,AW970,AU971,"f",,Trigger)</f>
        <v>46203</v>
      </c>
      <c r="AX971" s="29">
        <f>_xll.qlInterestRateIndexMaturity(IborIndex&amp;Tenor,AW971,Trigger)</f>
        <v>46387</v>
      </c>
      <c r="AY971" s="66">
        <f>_xll.qlIndexFixing($Z$5,AV971,,Trigger)</f>
        <v>2.1116568287990349E-2</v>
      </c>
      <c r="AZ971" s="66">
        <f>_xll.qlIndexFixing($BB$1,AW971,,Trigger)</f>
        <v>2.1024169916323901E-2</v>
      </c>
      <c r="BA971" s="195">
        <f t="shared" si="38"/>
        <v>0.92398371666448098</v>
      </c>
    </row>
    <row r="972" spans="47:53" ht="11.25" customHeight="1" x14ac:dyDescent="0.25">
      <c r="AU972" s="30" t="s">
        <v>38</v>
      </c>
      <c r="AV972" s="29">
        <f>_xll.qlInterestRateIndexFixingDate(IborIndex&amp;Tenor,AW972,Trigger)</f>
        <v>46206</v>
      </c>
      <c r="AW972" s="29">
        <f>_xll.qlCalendarAdvance(Calendar,AW971,AU972,"f",,Trigger)</f>
        <v>46210</v>
      </c>
      <c r="AX972" s="29">
        <f>_xll.qlInterestRateIndexMaturity(IborIndex&amp;Tenor,AW972,Trigger)</f>
        <v>46394</v>
      </c>
      <c r="AY972" s="66">
        <f>_xll.qlIndexFixing($Z$5,AV972,,Trigger)</f>
        <v>2.1125445498169471E-2</v>
      </c>
      <c r="AZ972" s="66">
        <f>_xll.qlIndexFixing($BB$1,AW972,,Trigger)</f>
        <v>2.1032076887447342E-2</v>
      </c>
      <c r="BA972" s="195">
        <f t="shared" si="38"/>
        <v>0.93368610722129042</v>
      </c>
    </row>
    <row r="973" spans="47:53" ht="11.25" customHeight="1" x14ac:dyDescent="0.25">
      <c r="AU973" s="30" t="s">
        <v>38</v>
      </c>
      <c r="AV973" s="29">
        <f>_xll.qlInterestRateIndexFixingDate(IborIndex&amp;Tenor,AW973,Trigger)</f>
        <v>46213</v>
      </c>
      <c r="AW973" s="29">
        <f>_xll.qlCalendarAdvance(Calendar,AW972,AU973,"f",,Trigger)</f>
        <v>46217</v>
      </c>
      <c r="AX973" s="29">
        <f>_xll.qlInterestRateIndexMaturity(IborIndex&amp;Tenor,AW973,Trigger)</f>
        <v>46401</v>
      </c>
      <c r="AY973" s="66">
        <f>_xll.qlIndexFixing($Z$5,AV973,,Trigger)</f>
        <v>2.1134363362115032E-2</v>
      </c>
      <c r="AZ973" s="66">
        <f>_xll.qlIndexFixing($BB$1,AW973,,Trigger)</f>
        <v>2.1039865318225503E-2</v>
      </c>
      <c r="BA973" s="195">
        <f t="shared" si="38"/>
        <v>0.94498043889529315</v>
      </c>
    </row>
    <row r="974" spans="47:53" ht="11.25" customHeight="1" x14ac:dyDescent="0.25">
      <c r="AU974" s="30" t="s">
        <v>38</v>
      </c>
      <c r="AV974" s="29">
        <f>_xll.qlInterestRateIndexFixingDate(IborIndex&amp;Tenor,AW974,Trigger)</f>
        <v>46220</v>
      </c>
      <c r="AW974" s="29">
        <f>_xll.qlCalendarAdvance(Calendar,AW973,AU974,"f",,Trigger)</f>
        <v>46224</v>
      </c>
      <c r="AX974" s="29">
        <f>_xll.qlInterestRateIndexMaturity(IborIndex&amp;Tenor,AW974,Trigger)</f>
        <v>46408</v>
      </c>
      <c r="AY974" s="66">
        <f>_xll.qlIndexFixing($Z$5,AV974,,Trigger)</f>
        <v>2.1143321842692391E-2</v>
      </c>
      <c r="AZ974" s="66">
        <f>_xll.qlIndexFixing($BB$1,AW974,,Trigger)</f>
        <v>2.1047535207242309E-2</v>
      </c>
      <c r="BA974" s="195">
        <f t="shared" si="38"/>
        <v>0.95786635450081925</v>
      </c>
    </row>
    <row r="975" spans="47:53" ht="11.25" customHeight="1" x14ac:dyDescent="0.25">
      <c r="AU975" s="30" t="s">
        <v>38</v>
      </c>
      <c r="AV975" s="29">
        <f>_xll.qlInterestRateIndexFixingDate(IborIndex&amp;Tenor,AW975,Trigger)</f>
        <v>46227</v>
      </c>
      <c r="AW975" s="29">
        <f>_xll.qlCalendarAdvance(Calendar,AW974,AU975,"f",,Trigger)</f>
        <v>46231</v>
      </c>
      <c r="AX975" s="29">
        <f>_xll.qlInterestRateIndexMaturity(IborIndex&amp;Tenor,AW975,Trigger)</f>
        <v>46415</v>
      </c>
      <c r="AY975" s="66">
        <f>_xll.qlIndexFixing($Z$5,AV975,,Trigger)</f>
        <v>2.1152320897998109E-2</v>
      </c>
      <c r="AZ975" s="66">
        <f>_xll.qlIndexFixing($BB$1,AW975,,Trigger)</f>
        <v>2.1051749880418472E-2</v>
      </c>
      <c r="BA975" s="195">
        <f t="shared" si="38"/>
        <v>1.0057101757963636</v>
      </c>
    </row>
    <row r="976" spans="47:53" ht="11.25" customHeight="1" x14ac:dyDescent="0.25">
      <c r="AU976" s="30" t="s">
        <v>38</v>
      </c>
      <c r="AV976" s="29">
        <f>_xll.qlInterestRateIndexFixingDate(IborIndex&amp;Tenor,AW976,Trigger)</f>
        <v>46234</v>
      </c>
      <c r="AW976" s="29">
        <f>_xll.qlCalendarAdvance(Calendar,AW975,AU976,"f",,Trigger)</f>
        <v>46238</v>
      </c>
      <c r="AX976" s="29">
        <f>_xll.qlInterestRateIndexMaturity(IborIndex&amp;Tenor,AW976,Trigger)</f>
        <v>46422</v>
      </c>
      <c r="AY976" s="66">
        <f>_xll.qlIndexFixing($Z$5,AV976,,Trigger)</f>
        <v>2.1161360481357784E-2</v>
      </c>
      <c r="AZ976" s="66">
        <f>_xll.qlIndexFixing($BB$1,AW976,,Trigger)</f>
        <v>2.1062519354435018E-2</v>
      </c>
      <c r="BA976" s="195">
        <f t="shared" si="38"/>
        <v>0.98841126922766254</v>
      </c>
    </row>
    <row r="977" spans="47:53" ht="11.25" customHeight="1" x14ac:dyDescent="0.25">
      <c r="AU977" s="30" t="s">
        <v>38</v>
      </c>
      <c r="AV977" s="29">
        <f>_xll.qlInterestRateIndexFixingDate(IborIndex&amp;Tenor,AW977,Trigger)</f>
        <v>46241</v>
      </c>
      <c r="AW977" s="29">
        <f>_xll.qlCalendarAdvance(Calendar,AW976,AU977,"f",,Trigger)</f>
        <v>46245</v>
      </c>
      <c r="AX977" s="29">
        <f>_xll.qlInterestRateIndexMaturity(IborIndex&amp;Tenor,AW977,Trigger)</f>
        <v>46429</v>
      </c>
      <c r="AY977" s="66">
        <f>_xll.qlIndexFixing($Z$5,AV977,,Trigger)</f>
        <v>2.1170440541328217E-2</v>
      </c>
      <c r="AZ977" s="66">
        <f>_xll.qlIndexFixing($BB$1,AW977,,Trigger)</f>
        <v>2.1069833609886648E-2</v>
      </c>
      <c r="BA977" s="195">
        <f t="shared" si="38"/>
        <v>1.0060693144156931</v>
      </c>
    </row>
    <row r="978" spans="47:53" ht="11.25" customHeight="1" x14ac:dyDescent="0.25">
      <c r="AU978" s="30" t="s">
        <v>38</v>
      </c>
      <c r="AV978" s="29">
        <f>_xll.qlInterestRateIndexFixingDate(IborIndex&amp;Tenor,AW978,Trigger)</f>
        <v>46248</v>
      </c>
      <c r="AW978" s="29">
        <f>_xll.qlCalendarAdvance(Calendar,AW977,AU978,"f",,Trigger)</f>
        <v>46252</v>
      </c>
      <c r="AX978" s="29">
        <f>_xll.qlInterestRateIndexMaturity(IborIndex&amp;Tenor,AW978,Trigger)</f>
        <v>46436</v>
      </c>
      <c r="AY978" s="66">
        <f>_xll.qlIndexFixing($Z$5,AV978,,Trigger)</f>
        <v>2.117956102169655E-2</v>
      </c>
      <c r="AZ978" s="66">
        <f>_xll.qlIndexFixing($BB$1,AW978,,Trigger)</f>
        <v>2.1077029318129239E-2</v>
      </c>
      <c r="BA978" s="195">
        <f t="shared" si="38"/>
        <v>1.0253170356731149</v>
      </c>
    </row>
    <row r="979" spans="47:53" ht="11.25" customHeight="1" x14ac:dyDescent="0.25">
      <c r="AU979" s="30" t="s">
        <v>38</v>
      </c>
      <c r="AV979" s="29">
        <f>_xll.qlInterestRateIndexFixingDate(IborIndex&amp;Tenor,AW979,Trigger)</f>
        <v>46255</v>
      </c>
      <c r="AW979" s="29">
        <f>_xll.qlCalendarAdvance(Calendar,AW978,AU979,"f",,Trigger)</f>
        <v>46259</v>
      </c>
      <c r="AX979" s="29">
        <f>_xll.qlInterestRateIndexMaturity(IborIndex&amp;Tenor,AW979,Trigger)</f>
        <v>46443</v>
      </c>
      <c r="AY979" s="66">
        <f>_xll.qlIndexFixing($Z$5,AV979,,Trigger)</f>
        <v>2.1188721861479822E-2</v>
      </c>
      <c r="AZ979" s="66">
        <f>_xll.qlIndexFixing($BB$1,AW979,,Trigger)</f>
        <v>2.1080866333855169E-2</v>
      </c>
      <c r="BA979" s="195">
        <f t="shared" si="38"/>
        <v>1.0785552762465276</v>
      </c>
    </row>
    <row r="980" spans="47:53" ht="11.25" customHeight="1" x14ac:dyDescent="0.25">
      <c r="AU980" s="30" t="s">
        <v>38</v>
      </c>
      <c r="AV980" s="29">
        <f>_xll.qlInterestRateIndexFixingDate(IborIndex&amp;Tenor,AW980,Trigger)</f>
        <v>46262</v>
      </c>
      <c r="AW980" s="29">
        <f>_xll.qlCalendarAdvance(Calendar,AW979,AU980,"f",,Trigger)</f>
        <v>46266</v>
      </c>
      <c r="AX980" s="29">
        <f>_xll.qlInterestRateIndexMaturity(IborIndex&amp;Tenor,AW980,Trigger)</f>
        <v>46447</v>
      </c>
      <c r="AY980" s="66">
        <f>_xll.qlIndexFixing($Z$5,AV980,,Trigger)</f>
        <v>2.1194320703693162E-2</v>
      </c>
      <c r="AZ980" s="66">
        <f>_xll.qlIndexFixing($BB$1,AW980,,Trigger)</f>
        <v>2.1085701507824756E-2</v>
      </c>
      <c r="BA980" s="195">
        <f t="shared" si="38"/>
        <v>1.086191958684056</v>
      </c>
    </row>
    <row r="981" spans="47:53" ht="11.25" customHeight="1" x14ac:dyDescent="0.25">
      <c r="AU981" s="30" t="s">
        <v>38</v>
      </c>
      <c r="AV981" s="29">
        <f>_xll.qlInterestRateIndexFixingDate(IborIndex&amp;Tenor,AW981,Trigger)</f>
        <v>46269</v>
      </c>
      <c r="AW981" s="29">
        <f>_xll.qlCalendarAdvance(Calendar,AW980,AU981,"f",,Trigger)</f>
        <v>46273</v>
      </c>
      <c r="AX981" s="29">
        <f>_xll.qlInterestRateIndexMaturity(IborIndex&amp;Tenor,AW981,Trigger)</f>
        <v>46454</v>
      </c>
      <c r="AY981" s="66">
        <f>_xll.qlIndexFixing($Z$5,AV981,,Trigger)</f>
        <v>2.1203465988837586E-2</v>
      </c>
      <c r="AZ981" s="66">
        <f>_xll.qlIndexFixing($BB$1,AW981,,Trigger)</f>
        <v>2.1092581902155058E-2</v>
      </c>
      <c r="BA981" s="195">
        <f t="shared" si="38"/>
        <v>1.108840866825278</v>
      </c>
    </row>
    <row r="982" spans="47:53" ht="11.25" customHeight="1" x14ac:dyDescent="0.25">
      <c r="AU982" s="30" t="s">
        <v>38</v>
      </c>
      <c r="AV982" s="29">
        <f>_xll.qlInterestRateIndexFixingDate(IborIndex&amp;Tenor,AW982,Trigger)</f>
        <v>46276</v>
      </c>
      <c r="AW982" s="29">
        <f>_xll.qlCalendarAdvance(Calendar,AW981,AU982,"f",,Trigger)</f>
        <v>46280</v>
      </c>
      <c r="AX982" s="29">
        <f>_xll.qlInterestRateIndexMaturity(IborIndex&amp;Tenor,AW982,Trigger)</f>
        <v>46461</v>
      </c>
      <c r="AY982" s="66">
        <f>_xll.qlIndexFixing($Z$5,AV982,,Trigger)</f>
        <v>2.1212347376787084E-2</v>
      </c>
      <c r="AZ982" s="66">
        <f>_xll.qlIndexFixing($BB$1,AW982,,Trigger)</f>
        <v>2.1099343778504955E-2</v>
      </c>
      <c r="BA982" s="195">
        <f t="shared" si="38"/>
        <v>1.1300359828212911</v>
      </c>
    </row>
    <row r="983" spans="47:53" ht="11.25" customHeight="1" x14ac:dyDescent="0.25">
      <c r="AU983" s="30" t="s">
        <v>38</v>
      </c>
      <c r="AV983" s="29">
        <f>_xll.qlInterestRateIndexFixingDate(IborIndex&amp;Tenor,AW983,Trigger)</f>
        <v>46283</v>
      </c>
      <c r="AW983" s="29">
        <f>_xll.qlCalendarAdvance(Calendar,AW982,AU983,"f",,Trigger)</f>
        <v>46287</v>
      </c>
      <c r="AX983" s="29">
        <f>_xll.qlInterestRateIndexMaturity(IborIndex&amp;Tenor,AW983,Trigger)</f>
        <v>46468</v>
      </c>
      <c r="AY983" s="66">
        <f>_xll.qlIndexFixing($Z$5,AV983,,Trigger)</f>
        <v>2.1220963889709916E-2</v>
      </c>
      <c r="AZ983" s="66">
        <f>_xll.qlIndexFixing($BB$1,AW983,,Trigger)</f>
        <v>2.1105987135678499E-2</v>
      </c>
      <c r="BA983" s="195">
        <f t="shared" si="38"/>
        <v>1.1497675403141643</v>
      </c>
    </row>
    <row r="984" spans="47:53" ht="11.25" customHeight="1" x14ac:dyDescent="0.25">
      <c r="AU984" s="30" t="s">
        <v>38</v>
      </c>
      <c r="AV984" s="29">
        <f>_xll.qlInterestRateIndexFixingDate(IborIndex&amp;Tenor,AW984,Trigger)</f>
        <v>46290</v>
      </c>
      <c r="AW984" s="29">
        <f>_xll.qlCalendarAdvance(Calendar,AW983,AU984,"f",,Trigger)</f>
        <v>46294</v>
      </c>
      <c r="AX984" s="29">
        <f>_xll.qlInterestRateIndexMaturity(IborIndex&amp;Tenor,AW984,Trigger)</f>
        <v>46476</v>
      </c>
      <c r="AY984" s="66">
        <f>_xll.qlIndexFixing($Z$5,AV984,,Trigger)</f>
        <v>2.123044220770947E-2</v>
      </c>
      <c r="AZ984" s="66">
        <f>_xll.qlIndexFixing($BB$1,AW984,,Trigger)</f>
        <v>2.1113553844789253E-2</v>
      </c>
      <c r="BA984" s="195">
        <f t="shared" si="38"/>
        <v>1.168883629202172</v>
      </c>
    </row>
    <row r="985" spans="47:53" ht="11.25" customHeight="1" x14ac:dyDescent="0.25">
      <c r="AU985" s="30" t="s">
        <v>38</v>
      </c>
      <c r="AV985" s="29">
        <f>_xll.qlInterestRateIndexFixingDate(IborIndex&amp;Tenor,AW985,Trigger)</f>
        <v>46297</v>
      </c>
      <c r="AW985" s="29">
        <f>_xll.qlCalendarAdvance(Calendar,AW984,AU985,"f",,Trigger)</f>
        <v>46301</v>
      </c>
      <c r="AX985" s="29">
        <f>_xll.qlInterestRateIndexMaturity(IborIndex&amp;Tenor,AW985,Trigger)</f>
        <v>46483</v>
      </c>
      <c r="AY985" s="66">
        <f>_xll.qlIndexFixing($Z$5,AV985,,Trigger)</f>
        <v>2.1238507112785982E-2</v>
      </c>
      <c r="AZ985" s="66">
        <f>_xll.qlIndexFixing($BB$1,AW985,,Trigger)</f>
        <v>2.1119952067428869E-2</v>
      </c>
      <c r="BA985" s="195">
        <f t="shared" si="38"/>
        <v>1.1855504535711325</v>
      </c>
    </row>
    <row r="986" spans="47:53" ht="11.25" customHeight="1" x14ac:dyDescent="0.25">
      <c r="AU986" s="30" t="s">
        <v>38</v>
      </c>
      <c r="AV986" s="29">
        <f>_xll.qlInterestRateIndexFixingDate(IborIndex&amp;Tenor,AW986,Trigger)</f>
        <v>46304</v>
      </c>
      <c r="AW986" s="29">
        <f>_xll.qlCalendarAdvance(Calendar,AW985,AU986,"f",,Trigger)</f>
        <v>46308</v>
      </c>
      <c r="AX986" s="29">
        <f>_xll.qlInterestRateIndexMaturity(IborIndex&amp;Tenor,AW986,Trigger)</f>
        <v>46490</v>
      </c>
      <c r="AY986" s="66">
        <f>_xll.qlIndexFixing($Z$5,AV986,,Trigger)</f>
        <v>2.1246304124513234E-2</v>
      </c>
      <c r="AZ986" s="66">
        <f>_xll.qlIndexFixing($BB$1,AW986,,Trigger)</f>
        <v>2.1126231760544265E-2</v>
      </c>
      <c r="BA986" s="195">
        <f t="shared" si="38"/>
        <v>1.2007236396896839</v>
      </c>
    </row>
    <row r="987" spans="47:53" ht="11.25" customHeight="1" x14ac:dyDescent="0.25">
      <c r="AU987" s="30" t="s">
        <v>38</v>
      </c>
      <c r="AV987" s="29">
        <f>_xll.qlInterestRateIndexFixingDate(IborIndex&amp;Tenor,AW987,Trigger)</f>
        <v>46311</v>
      </c>
      <c r="AW987" s="29">
        <f>_xll.qlCalendarAdvance(Calendar,AW986,AU987,"f",,Trigger)</f>
        <v>46315</v>
      </c>
      <c r="AX987" s="29">
        <f>_xll.qlInterestRateIndexMaturity(IborIndex&amp;Tenor,AW987,Trigger)</f>
        <v>46497</v>
      </c>
      <c r="AY987" s="66">
        <f>_xll.qlIndexFixing($Z$5,AV987,,Trigger)</f>
        <v>2.1253832265350096E-2</v>
      </c>
      <c r="AZ987" s="66">
        <f>_xll.qlIndexFixing($BB$1,AW987,,Trigger)</f>
        <v>2.1132392923020295E-2</v>
      </c>
      <c r="BA987" s="195">
        <f t="shared" si="38"/>
        <v>1.2143934232980089</v>
      </c>
    </row>
    <row r="988" spans="47:53" ht="11.25" customHeight="1" x14ac:dyDescent="0.25">
      <c r="AU988" s="30" t="s">
        <v>38</v>
      </c>
      <c r="AV988" s="29">
        <f>_xll.qlInterestRateIndexFixingDate(IborIndex&amp;Tenor,AW988,Trigger)</f>
        <v>46318</v>
      </c>
      <c r="AW988" s="29">
        <f>_xll.qlCalendarAdvance(Calendar,AW987,AU988,"f",,Trigger)</f>
        <v>46322</v>
      </c>
      <c r="AX988" s="29">
        <f>_xll.qlInterestRateIndexMaturity(IborIndex&amp;Tenor,AW988,Trigger)</f>
        <v>46504</v>
      </c>
      <c r="AY988" s="66">
        <f>_xll.qlIndexFixing($Z$5,AV988,,Trigger)</f>
        <v>2.1261090557849877E-2</v>
      </c>
      <c r="AZ988" s="66">
        <f>_xll.qlIndexFixing($BB$1,AW988,,Trigger)</f>
        <v>2.1138435553758928E-2</v>
      </c>
      <c r="BA988" s="195">
        <f t="shared" si="38"/>
        <v>1.2265500409094909</v>
      </c>
    </row>
    <row r="989" spans="47:53" ht="11.25" customHeight="1" x14ac:dyDescent="0.25">
      <c r="AU989" s="30" t="s">
        <v>38</v>
      </c>
      <c r="AV989" s="29">
        <f>_xll.qlInterestRateIndexFixingDate(IborIndex&amp;Tenor,AW989,Trigger)</f>
        <v>46325</v>
      </c>
      <c r="AW989" s="29">
        <f>_xll.qlCalendarAdvance(Calendar,AW988,AU989,"f",,Trigger)</f>
        <v>46329</v>
      </c>
      <c r="AX989" s="29">
        <f>_xll.qlInterestRateIndexMaturity(IborIndex&amp;Tenor,AW989,Trigger)</f>
        <v>46510</v>
      </c>
      <c r="AY989" s="66">
        <f>_xll.qlIndexFixing($Z$5,AV989,,Trigger)</f>
        <v>2.1267045844354574E-2</v>
      </c>
      <c r="AZ989" s="66">
        <f>_xll.qlIndexFixing($BB$1,AW989,,Trigger)</f>
        <v>2.1143358311673608E-2</v>
      </c>
      <c r="BA989" s="195">
        <f t="shared" si="38"/>
        <v>1.2368753268096611</v>
      </c>
    </row>
    <row r="990" spans="47:53" ht="11.25" customHeight="1" x14ac:dyDescent="0.25">
      <c r="AU990" s="30" t="s">
        <v>38</v>
      </c>
      <c r="AV990" s="29">
        <f>_xll.qlInterestRateIndexFixingDate(IborIndex&amp;Tenor,AW990,Trigger)</f>
        <v>46332</v>
      </c>
      <c r="AW990" s="29">
        <f>_xll.qlCalendarAdvance(Calendar,AW989,AU990,"f",,Trigger)</f>
        <v>46336</v>
      </c>
      <c r="AX990" s="29">
        <f>_xll.qlInterestRateIndexMaturity(IborIndex&amp;Tenor,AW990,Trigger)</f>
        <v>46517</v>
      </c>
      <c r="AY990" s="66">
        <f>_xll.qlIndexFixing($Z$5,AV990,,Trigger)</f>
        <v>2.1273780860349208E-2</v>
      </c>
      <c r="AZ990" s="66">
        <f>_xll.qlIndexFixing($BB$1,AW990,,Trigger)</f>
        <v>2.1149172002880287E-2</v>
      </c>
      <c r="BA990" s="195">
        <f t="shared" si="38"/>
        <v>1.2460885746892054</v>
      </c>
    </row>
    <row r="991" spans="47:53" ht="11.25" customHeight="1" x14ac:dyDescent="0.25">
      <c r="AU991" s="30" t="s">
        <v>38</v>
      </c>
      <c r="AV991" s="29">
        <f>_xll.qlInterestRateIndexFixingDate(IborIndex&amp;Tenor,AW991,Trigger)</f>
        <v>46339</v>
      </c>
      <c r="AW991" s="29">
        <f>_xll.qlCalendarAdvance(Calendar,AW990,AU991,"f",,Trigger)</f>
        <v>46343</v>
      </c>
      <c r="AX991" s="29">
        <f>_xll.qlInterestRateIndexMaturity(IborIndex&amp;Tenor,AW991,Trigger)</f>
        <v>46524</v>
      </c>
      <c r="AY991" s="66">
        <f>_xll.qlIndexFixing($Z$5,AV991,,Trigger)</f>
        <v>2.1280243181934465E-2</v>
      </c>
      <c r="AZ991" s="66">
        <f>_xll.qlIndexFixing($BB$1,AW991,,Trigger)</f>
        <v>2.1154867166095125E-2</v>
      </c>
      <c r="BA991" s="195">
        <f t="shared" si="38"/>
        <v>1.2537601583934022</v>
      </c>
    </row>
    <row r="992" spans="47:53" ht="11.25" customHeight="1" x14ac:dyDescent="0.25">
      <c r="AU992" s="30" t="s">
        <v>38</v>
      </c>
      <c r="AV992" s="29">
        <f>_xll.qlInterestRateIndexFixingDate(IborIndex&amp;Tenor,AW992,Trigger)</f>
        <v>46346</v>
      </c>
      <c r="AW992" s="29">
        <f>_xll.qlCalendarAdvance(Calendar,AW991,AU992,"f",,Trigger)</f>
        <v>46350</v>
      </c>
      <c r="AX992" s="29">
        <f>_xll.qlInterestRateIndexMaturity(IborIndex&amp;Tenor,AW992,Trigger)</f>
        <v>46531</v>
      </c>
      <c r="AY992" s="66">
        <f>_xll.qlIndexFixing($Z$5,AV992,,Trigger)</f>
        <v>2.1286431832116395E-2</v>
      </c>
      <c r="AZ992" s="66">
        <f>_xll.qlIndexFixing($BB$1,AW992,,Trigger)</f>
        <v>2.116044380031119E-2</v>
      </c>
      <c r="BA992" s="195">
        <f t="shared" si="38"/>
        <v>1.2598803180520479</v>
      </c>
    </row>
    <row r="993" spans="47:53" ht="11.25" customHeight="1" x14ac:dyDescent="0.25">
      <c r="AU993" s="30" t="s">
        <v>38</v>
      </c>
      <c r="AV993" s="29">
        <f>_xll.qlInterestRateIndexFixingDate(IborIndex&amp;Tenor,AW993,Trigger)</f>
        <v>46353</v>
      </c>
      <c r="AW993" s="29">
        <f>_xll.qlCalendarAdvance(Calendar,AW992,AU993,"f",,Trigger)</f>
        <v>46357</v>
      </c>
      <c r="AX993" s="29">
        <f>_xll.qlInterestRateIndexMaturity(IborIndex&amp;Tenor,AW993,Trigger)</f>
        <v>46539</v>
      </c>
      <c r="AY993" s="66">
        <f>_xll.qlIndexFixing($Z$5,AV993,,Trigger)</f>
        <v>2.1293300091370662E-2</v>
      </c>
      <c r="AZ993" s="66">
        <f>_xll.qlIndexFixing($BB$1,AW993,,Trigger)</f>
        <v>2.1166870694521816E-2</v>
      </c>
      <c r="BA993" s="195">
        <f t="shared" si="38"/>
        <v>1.2642939684884626</v>
      </c>
    </row>
    <row r="994" spans="47:53" ht="11.25" customHeight="1" x14ac:dyDescent="0.25">
      <c r="AU994" s="30" t="s">
        <v>38</v>
      </c>
      <c r="AV994" s="29">
        <f>_xll.qlInterestRateIndexFixingDate(IborIndex&amp;Tenor,AW994,Trigger)</f>
        <v>46360</v>
      </c>
      <c r="AW994" s="29">
        <f>_xll.qlCalendarAdvance(Calendar,AW993,AU994,"f",,Trigger)</f>
        <v>46364</v>
      </c>
      <c r="AX994" s="29">
        <f>_xll.qlInterestRateIndexMaturity(IborIndex&amp;Tenor,AW994,Trigger)</f>
        <v>46546</v>
      </c>
      <c r="AY994" s="66">
        <f>_xll.qlIndexFixing($Z$5,AV994,,Trigger)</f>
        <v>2.1298918772869626E-2</v>
      </c>
      <c r="AZ994" s="66">
        <f>_xll.qlIndexFixing($BB$1,AW994,,Trigger)</f>
        <v>2.1172202113006085E-2</v>
      </c>
      <c r="BA994" s="195">
        <f t="shared" si="38"/>
        <v>1.2671665986354121</v>
      </c>
    </row>
    <row r="995" spans="47:53" ht="11.25" customHeight="1" x14ac:dyDescent="0.25">
      <c r="AU995" s="30" t="s">
        <v>38</v>
      </c>
      <c r="AV995" s="29">
        <f>_xll.qlInterestRateIndexFixingDate(IborIndex&amp;Tenor,AW995,Trigger)</f>
        <v>46367</v>
      </c>
      <c r="AW995" s="29">
        <f>_xll.qlCalendarAdvance(Calendar,AW994,AU995,"f",,Trigger)</f>
        <v>46371</v>
      </c>
      <c r="AX995" s="29">
        <f>_xll.qlInterestRateIndexMaturity(IborIndex&amp;Tenor,AW995,Trigger)</f>
        <v>46553</v>
      </c>
      <c r="AY995" s="66">
        <f>_xll.qlIndexFixing($Z$5,AV995,,Trigger)</f>
        <v>2.130426076663389E-2</v>
      </c>
      <c r="AZ995" s="66">
        <f>_xll.qlIndexFixing($BB$1,AW995,,Trigger)</f>
        <v>2.1177414992672915E-2</v>
      </c>
      <c r="BA995" s="195">
        <f t="shared" si="38"/>
        <v>1.2684577396097561</v>
      </c>
    </row>
    <row r="996" spans="47:53" ht="11.25" customHeight="1" x14ac:dyDescent="0.25">
      <c r="AU996" s="30" t="s">
        <v>38</v>
      </c>
      <c r="AV996" s="29">
        <f>_xll.qlInterestRateIndexFixingDate(IborIndex&amp;Tenor,AW996,Trigger)</f>
        <v>46374</v>
      </c>
      <c r="AW996" s="29">
        <f>_xll.qlCalendarAdvance(Calendar,AW995,AU996,"f",,Trigger)</f>
        <v>46378</v>
      </c>
      <c r="AX996" s="29">
        <f>_xll.qlInterestRateIndexMaturity(IborIndex&amp;Tenor,AW996,Trigger)</f>
        <v>46560</v>
      </c>
      <c r="AY996" s="66">
        <f>_xll.qlIndexFixing($Z$5,AV996,,Trigger)</f>
        <v>2.1309325096012605E-2</v>
      </c>
      <c r="AZ996" s="66">
        <f>_xll.qlIndexFixing($BB$1,AW996,,Trigger)</f>
        <v>2.1182509332593372E-2</v>
      </c>
      <c r="BA996" s="195">
        <f t="shared" si="38"/>
        <v>1.2681576341923295</v>
      </c>
    </row>
    <row r="997" spans="47:53" ht="11.25" customHeight="1" x14ac:dyDescent="0.25">
      <c r="AU997" s="30" t="s">
        <v>38</v>
      </c>
      <c r="AV997" s="29">
        <f>_xll.qlInterestRateIndexFixingDate(IborIndex&amp;Tenor,AW997,Trigger)</f>
        <v>46380</v>
      </c>
      <c r="AW997" s="29">
        <f>_xll.qlCalendarAdvance(Calendar,AW996,AU997,"f",,Trigger)</f>
        <v>46385</v>
      </c>
      <c r="AX997" s="29">
        <f>_xll.qlInterestRateIndexMaturity(IborIndex&amp;Tenor,AW997,Trigger)</f>
        <v>46567</v>
      </c>
      <c r="AY997" s="66">
        <f>_xll.qlIndexFixing($Z$5,AV997,,Trigger)</f>
        <v>2.1314110784460771E-2</v>
      </c>
      <c r="AZ997" s="66">
        <f>_xll.qlIndexFixing($BB$1,AW997,,Trigger)</f>
        <v>2.1186549002608936E-2</v>
      </c>
      <c r="BA997" s="195">
        <f t="shared" si="38"/>
        <v>1.27561781851835</v>
      </c>
    </row>
    <row r="998" spans="47:53" ht="11.25" customHeight="1" x14ac:dyDescent="0.25">
      <c r="AU998" s="30" t="s">
        <v>38</v>
      </c>
      <c r="AV998" s="29">
        <f>_xll.qlInterestRateIndexFixingDate(IborIndex&amp;Tenor,AW998,Trigger)</f>
        <v>46387</v>
      </c>
      <c r="AW998" s="29">
        <f>_xll.qlCalendarAdvance(Calendar,AW997,AU998,"f",,Trigger)</f>
        <v>46392</v>
      </c>
      <c r="AX998" s="29">
        <f>_xll.qlInterestRateIndexMaturity(IborIndex&amp;Tenor,AW998,Trigger)</f>
        <v>46573</v>
      </c>
      <c r="AY998" s="66">
        <f>_xll.qlIndexFixing($Z$5,AV998,,Trigger)</f>
        <v>2.1317761934723675E-2</v>
      </c>
      <c r="AZ998" s="66">
        <f>_xll.qlIndexFixing($BB$1,AW998,,Trigger)</f>
        <v>2.1191414442846598E-2</v>
      </c>
      <c r="BA998" s="195">
        <f t="shared" si="38"/>
        <v>1.2634749187707615</v>
      </c>
    </row>
    <row r="999" spans="47:53" ht="11.25" customHeight="1" x14ac:dyDescent="0.25">
      <c r="AU999" s="30" t="s">
        <v>38</v>
      </c>
      <c r="AV999" s="29">
        <f>_xll.qlInterestRateIndexFixingDate(IborIndex&amp;Tenor,AW999,Trigger)</f>
        <v>46395</v>
      </c>
      <c r="AW999" s="29">
        <f>_xll.qlCalendarAdvance(Calendar,AW998,AU999,"f",,Trigger)</f>
        <v>46399</v>
      </c>
      <c r="AX999" s="29">
        <f>_xll.qlInterestRateIndexMaturity(IborIndex&amp;Tenor,AW999,Trigger)</f>
        <v>46580</v>
      </c>
      <c r="AY999" s="66">
        <f>_xll.qlIndexFixing($Z$5,AV999,,Trigger)</f>
        <v>2.1322007537751708E-2</v>
      </c>
      <c r="AZ999" s="66">
        <f>_xll.qlIndexFixing($BB$1,AW999,,Trigger)</f>
        <v>2.1196161347619057E-2</v>
      </c>
      <c r="BA999" s="195">
        <f t="shared" si="38"/>
        <v>1.2584619013265157</v>
      </c>
    </row>
    <row r="1000" spans="47:53" ht="11.25" customHeight="1" x14ac:dyDescent="0.25">
      <c r="AU1000" s="30" t="s">
        <v>38</v>
      </c>
      <c r="AV1000" s="29">
        <f>_xll.qlInterestRateIndexFixingDate(IborIndex&amp;Tenor,AW1000,Trigger)</f>
        <v>46402</v>
      </c>
      <c r="AW1000" s="29">
        <f>_xll.qlCalendarAdvance(Calendar,AW999,AU1000,"f",,Trigger)</f>
        <v>46406</v>
      </c>
      <c r="AX1000" s="29">
        <f>_xll.qlInterestRateIndexMaturity(IborIndex&amp;Tenor,AW1000,Trigger)</f>
        <v>46587</v>
      </c>
      <c r="AY1000" s="66">
        <f>_xll.qlIndexFixing($Z$5,AV1000,,Trigger)</f>
        <v>2.1325971657111989E-2</v>
      </c>
      <c r="AZ1000" s="66">
        <f>_xll.qlIndexFixing($BB$1,AW1000,,Trigger)</f>
        <v>2.1200789716086771E-2</v>
      </c>
      <c r="BA1000" s="195">
        <f t="shared" si="38"/>
        <v>1.2518194102521807</v>
      </c>
    </row>
    <row r="1001" spans="47:53" ht="11.25" customHeight="1" x14ac:dyDescent="0.25">
      <c r="AU1001" s="30" t="s">
        <v>38</v>
      </c>
      <c r="AV1001" s="29">
        <f>_xll.qlInterestRateIndexFixingDate(IborIndex&amp;Tenor,AW1001,Trigger)</f>
        <v>46409</v>
      </c>
      <c r="AW1001" s="29">
        <f>_xll.qlCalendarAdvance(Calendar,AW1000,AU1001,"f",,Trigger)</f>
        <v>46413</v>
      </c>
      <c r="AX1001" s="29">
        <f>_xll.qlInterestRateIndexMaturity(IborIndex&amp;Tenor,AW1001,Trigger)</f>
        <v>46594</v>
      </c>
      <c r="AY1001" s="66">
        <f>_xll.qlIndexFixing($Z$5,AV1001,,Trigger)</f>
        <v>2.1329653316753894E-2</v>
      </c>
      <c r="AZ1001" s="66">
        <f>_xll.qlIndexFixing($BB$1,AW1001,,Trigger)</f>
        <v>2.1205299547430938E-2</v>
      </c>
      <c r="BA1001" s="195">
        <f t="shared" si="38"/>
        <v>1.243537693229567</v>
      </c>
    </row>
    <row r="1002" spans="47:53" ht="11.25" customHeight="1" x14ac:dyDescent="0.25">
      <c r="AU1002" s="30" t="s">
        <v>38</v>
      </c>
      <c r="AV1002" s="29">
        <f>_xll.qlInterestRateIndexFixingDate(IborIndex&amp;Tenor,AW1002,Trigger)</f>
        <v>46416</v>
      </c>
      <c r="AW1002" s="29">
        <f>_xll.qlCalendarAdvance(Calendar,AW1001,AU1002,"f",,Trigger)</f>
        <v>46420</v>
      </c>
      <c r="AX1002" s="29">
        <f>_xll.qlInterestRateIndexMaturity(IborIndex&amp;Tenor,AW1002,Trigger)</f>
        <v>46601</v>
      </c>
      <c r="AY1002" s="66">
        <f>_xll.qlIndexFixing($Z$5,AV1002,,Trigger)</f>
        <v>2.1333051540738533E-2</v>
      </c>
      <c r="AZ1002" s="66">
        <f>_xll.qlIndexFixing($BB$1,AW1002,,Trigger)</f>
        <v>2.1209690840853973E-2</v>
      </c>
      <c r="BA1002" s="195">
        <f t="shared" si="38"/>
        <v>1.2336069988455947</v>
      </c>
    </row>
    <row r="1003" spans="47:53" ht="11.25" customHeight="1" x14ac:dyDescent="0.25">
      <c r="AU1003" s="30" t="s">
        <v>38</v>
      </c>
      <c r="AV1003" s="29">
        <f>_xll.qlInterestRateIndexFixingDate(IborIndex&amp;Tenor,AW1003,Trigger)</f>
        <v>46423</v>
      </c>
      <c r="AW1003" s="29">
        <f>_xll.qlCalendarAdvance(Calendar,AW1002,AU1003,"f",,Trigger)</f>
        <v>46427</v>
      </c>
      <c r="AX1003" s="29">
        <f>_xll.qlInterestRateIndexMaturity(IborIndex&amp;Tenor,AW1003,Trigger)</f>
        <v>46608</v>
      </c>
      <c r="AY1003" s="66">
        <f>_xll.qlIndexFixing($Z$5,AV1003,,Trigger)</f>
        <v>2.1336165353239636E-2</v>
      </c>
      <c r="AZ1003" s="66">
        <f>_xll.qlIndexFixing($BB$1,AW1003,,Trigger)</f>
        <v>2.1213963595578589E-2</v>
      </c>
      <c r="BA1003" s="195">
        <f t="shared" si="38"/>
        <v>1.2220175766104735</v>
      </c>
    </row>
    <row r="1004" spans="47:53" ht="11.25" customHeight="1" x14ac:dyDescent="0.25">
      <c r="AU1004" s="30" t="s">
        <v>38</v>
      </c>
      <c r="AV1004" s="29">
        <f>_xll.qlInterestRateIndexFixingDate(IborIndex&amp;Tenor,AW1004,Trigger)</f>
        <v>46430</v>
      </c>
      <c r="AW1004" s="29">
        <f>_xll.qlCalendarAdvance(Calendar,AW1003,AU1004,"f",,Trigger)</f>
        <v>46434</v>
      </c>
      <c r="AX1004" s="29">
        <f>_xll.qlInterestRateIndexMaturity(IborIndex&amp;Tenor,AW1004,Trigger)</f>
        <v>46615</v>
      </c>
      <c r="AY1004" s="66">
        <f>_xll.qlIndexFixing($Z$5,AV1004,,Trigger)</f>
        <v>2.1338993778544875E-2</v>
      </c>
      <c r="AZ1004" s="66">
        <f>_xll.qlIndexFixing($BB$1,AW1004,,Trigger)</f>
        <v>2.1218117810848713E-2</v>
      </c>
      <c r="BA1004" s="195">
        <f t="shared" si="38"/>
        <v>1.2087596769616225</v>
      </c>
    </row>
    <row r="1005" spans="47:53" ht="11.25" customHeight="1" x14ac:dyDescent="0.25">
      <c r="AU1005" s="30" t="s">
        <v>38</v>
      </c>
      <c r="AV1005" s="29">
        <f>_xll.qlInterestRateIndexFixingDate(IborIndex&amp;Tenor,AW1005,Trigger)</f>
        <v>46437</v>
      </c>
      <c r="AW1005" s="29">
        <f>_xll.qlCalendarAdvance(Calendar,AW1004,AU1005,"f",,Trigger)</f>
        <v>46441</v>
      </c>
      <c r="AX1005" s="29">
        <f>_xll.qlInterestRateIndexMaturity(IborIndex&amp;Tenor,AW1005,Trigger)</f>
        <v>46622</v>
      </c>
      <c r="AY1005" s="66">
        <f>_xll.qlIndexFixing($Z$5,AV1005,,Trigger)</f>
        <v>2.1341535841058509E-2</v>
      </c>
      <c r="AZ1005" s="66">
        <f>_xll.qlIndexFixing($BB$1,AW1005,,Trigger)</f>
        <v>2.1222153485930342E-2</v>
      </c>
      <c r="BA1005" s="195">
        <f t="shared" si="38"/>
        <v>1.1938235512816766</v>
      </c>
    </row>
    <row r="1006" spans="47:53" ht="11.25" customHeight="1" x14ac:dyDescent="0.25">
      <c r="AU1006" s="30" t="s">
        <v>38</v>
      </c>
      <c r="AV1006" s="29">
        <f>_xll.qlInterestRateIndexFixingDate(IborIndex&amp;Tenor,AW1006,Trigger)</f>
        <v>46444</v>
      </c>
      <c r="AW1006" s="29">
        <f>_xll.qlCalendarAdvance(Calendar,AW1005,AU1006,"f",,Trigger)</f>
        <v>46448</v>
      </c>
      <c r="AX1006" s="29">
        <f>_xll.qlInterestRateIndexMaturity(IborIndex&amp;Tenor,AW1006,Trigger)</f>
        <v>46632</v>
      </c>
      <c r="AY1006" s="66">
        <f>_xll.qlIndexFixing($Z$5,AV1006,,Trigger)</f>
        <v>2.1345862358331996E-2</v>
      </c>
      <c r="AZ1006" s="66">
        <f>_xll.qlIndexFixing($BB$1,AW1006,,Trigger)</f>
        <v>2.1230374410356447E-2</v>
      </c>
      <c r="BA1006" s="195">
        <f t="shared" si="38"/>
        <v>1.1548794797554969</v>
      </c>
    </row>
    <row r="1007" spans="47:53" ht="11.25" customHeight="1" x14ac:dyDescent="0.25">
      <c r="AU1007" s="30" t="s">
        <v>38</v>
      </c>
      <c r="AV1007" s="29">
        <f>_xll.qlInterestRateIndexFixingDate(IborIndex&amp;Tenor,AW1007,Trigger)</f>
        <v>46451</v>
      </c>
      <c r="AW1007" s="29">
        <f>_xll.qlCalendarAdvance(Calendar,AW1006,AU1007,"f",,Trigger)</f>
        <v>46455</v>
      </c>
      <c r="AX1007" s="29">
        <f>_xll.qlInterestRateIndexMaturity(IborIndex&amp;Tenor,AW1007,Trigger)</f>
        <v>46639</v>
      </c>
      <c r="AY1007" s="66">
        <f>_xll.qlIndexFixing($Z$5,AV1007,,Trigger)</f>
        <v>2.1347970061033061E-2</v>
      </c>
      <c r="AZ1007" s="66">
        <f>_xll.qlIndexFixing($BB$1,AW1007,,Trigger)</f>
        <v>2.1234133680174037E-2</v>
      </c>
      <c r="BA1007" s="195">
        <f t="shared" si="38"/>
        <v>1.1383638085902397</v>
      </c>
    </row>
    <row r="1008" spans="47:53" ht="11.25" customHeight="1" x14ac:dyDescent="0.25">
      <c r="AU1008" s="30" t="s">
        <v>38</v>
      </c>
      <c r="AV1008" s="29">
        <f>_xll.qlInterestRateIndexFixingDate(IborIndex&amp;Tenor,AW1008,Trigger)</f>
        <v>46458</v>
      </c>
      <c r="AW1008" s="29">
        <f>_xll.qlCalendarAdvance(Calendar,AW1007,AU1008,"f",,Trigger)</f>
        <v>46462</v>
      </c>
      <c r="AX1008" s="29">
        <f>_xll.qlInterestRateIndexMaturity(IborIndex&amp;Tenor,AW1008,Trigger)</f>
        <v>46646</v>
      </c>
      <c r="AY1008" s="66">
        <f>_xll.qlIndexFixing($Z$5,AV1008,,Trigger)</f>
        <v>2.135010804508156E-2</v>
      </c>
      <c r="AZ1008" s="66">
        <f>_xll.qlIndexFixing($BB$1,AW1008,,Trigger)</f>
        <v>2.1237778581454189E-2</v>
      </c>
      <c r="BA1008" s="195">
        <f t="shared" si="38"/>
        <v>1.1232946362737042</v>
      </c>
    </row>
    <row r="1009" spans="47:53" ht="11.25" customHeight="1" x14ac:dyDescent="0.25">
      <c r="AU1009" s="30" t="s">
        <v>38</v>
      </c>
      <c r="AV1009" s="29">
        <f>_xll.qlInterestRateIndexFixingDate(IborIndex&amp;Tenor,AW1009,Trigger)</f>
        <v>46465</v>
      </c>
      <c r="AW1009" s="29">
        <f>_xll.qlCalendarAdvance(Calendar,AW1008,AU1009,"f",,Trigger)</f>
        <v>46469</v>
      </c>
      <c r="AX1009" s="29">
        <f>_xll.qlInterestRateIndexMaturity(IborIndex&amp;Tenor,AW1009,Trigger)</f>
        <v>46653</v>
      </c>
      <c r="AY1009" s="66">
        <f>_xll.qlIndexFixing($Z$5,AV1009,,Trigger)</f>
        <v>2.1352279117518604E-2</v>
      </c>
      <c r="AZ1009" s="66">
        <f>_xll.qlIndexFixing($BB$1,AW1009,,Trigger)</f>
        <v>2.1241311568541588E-2</v>
      </c>
      <c r="BA1009" s="195">
        <f t="shared" si="38"/>
        <v>1.1096754897701664</v>
      </c>
    </row>
    <row r="1010" spans="47:53" ht="11.25" customHeight="1" x14ac:dyDescent="0.25">
      <c r="AU1010" s="30" t="s">
        <v>38</v>
      </c>
      <c r="AV1010" s="29">
        <f>_xll.qlInterestRateIndexFixingDate(IborIndex&amp;Tenor,AW1010,Trigger)</f>
        <v>46470</v>
      </c>
      <c r="AW1010" s="29">
        <f>_xll.qlCalendarAdvance(Calendar,AW1009,AU1010,"f",,Trigger)</f>
        <v>46476</v>
      </c>
      <c r="AX1010" s="29">
        <f>_xll.qlInterestRateIndexMaturity(IborIndex&amp;Tenor,AW1010,Trigger)</f>
        <v>46660</v>
      </c>
      <c r="AY1010" s="66">
        <f>_xll.qlIndexFixing($Z$5,AV1010,,Trigger)</f>
        <v>2.1354486099747751E-2</v>
      </c>
      <c r="AZ1010" s="66">
        <f>_xll.qlIndexFixing($BB$1,AW1010,,Trigger)</f>
        <v>2.1242244136383065E-2</v>
      </c>
      <c r="BA1010" s="195">
        <f t="shared" si="38"/>
        <v>1.1224196336468566</v>
      </c>
    </row>
    <row r="1011" spans="47:53" ht="11.25" customHeight="1" x14ac:dyDescent="0.25">
      <c r="AU1011" s="30" t="s">
        <v>38</v>
      </c>
      <c r="AV1011" s="29">
        <f>_xll.qlInterestRateIndexFixingDate(IborIndex&amp;Tenor,AW1011,Trigger)</f>
        <v>46479</v>
      </c>
      <c r="AW1011" s="29">
        <f>_xll.qlCalendarAdvance(Calendar,AW1010,AU1011,"f",,Trigger)</f>
        <v>46483</v>
      </c>
      <c r="AX1011" s="29">
        <f>_xll.qlInterestRateIndexMaturity(IborIndex&amp;Tenor,AW1011,Trigger)</f>
        <v>46666</v>
      </c>
      <c r="AY1011" s="66">
        <f>_xll.qlIndexFixing($Z$5,AV1011,,Trigger)</f>
        <v>2.1355935522232822E-2</v>
      </c>
      <c r="AZ1011" s="66">
        <f>_xll.qlIndexFixing($BB$1,AW1011,,Trigger)</f>
        <v>2.1245580682558586E-2</v>
      </c>
      <c r="BA1011" s="195">
        <f t="shared" si="38"/>
        <v>1.103548396742364</v>
      </c>
    </row>
    <row r="1012" spans="47:53" ht="11.25" customHeight="1" x14ac:dyDescent="0.25">
      <c r="AU1012" s="30" t="s">
        <v>38</v>
      </c>
      <c r="AV1012" s="29">
        <f>_xll.qlInterestRateIndexFixingDate(IborIndex&amp;Tenor,AW1012,Trigger)</f>
        <v>46486</v>
      </c>
      <c r="AW1012" s="29">
        <f>_xll.qlCalendarAdvance(Calendar,AW1011,AU1012,"f",,Trigger)</f>
        <v>46490</v>
      </c>
      <c r="AX1012" s="29">
        <f>_xll.qlInterestRateIndexMaturity(IborIndex&amp;Tenor,AW1012,Trigger)</f>
        <v>46673</v>
      </c>
      <c r="AY1012" s="66">
        <f>_xll.qlIndexFixing($Z$5,AV1012,,Trigger)</f>
        <v>2.1358205707365598E-2</v>
      </c>
      <c r="AZ1012" s="66">
        <f>_xll.qlIndexFixing($BB$1,AW1012,,Trigger)</f>
        <v>2.1248811856948494E-2</v>
      </c>
      <c r="BA1012" s="195">
        <f t="shared" si="38"/>
        <v>1.093938504171041</v>
      </c>
    </row>
    <row r="1013" spans="47:53" ht="11.25" customHeight="1" x14ac:dyDescent="0.25">
      <c r="AU1013" s="30" t="s">
        <v>38</v>
      </c>
      <c r="AV1013" s="29">
        <f>_xll.qlInterestRateIndexFixingDate(IborIndex&amp;Tenor,AW1013,Trigger)</f>
        <v>46493</v>
      </c>
      <c r="AW1013" s="29">
        <f>_xll.qlCalendarAdvance(Calendar,AW1012,AU1013,"f",,Trigger)</f>
        <v>46497</v>
      </c>
      <c r="AX1013" s="29">
        <f>_xll.qlInterestRateIndexMaturity(IborIndex&amp;Tenor,AW1013,Trigger)</f>
        <v>46680</v>
      </c>
      <c r="AY1013" s="66">
        <f>_xll.qlIndexFixing($Z$5,AV1013,,Trigger)</f>
        <v>2.1360521719059281E-2</v>
      </c>
      <c r="AZ1013" s="66">
        <f>_xll.qlIndexFixing($BB$1,AW1013,,Trigger)</f>
        <v>2.1251940153843903E-2</v>
      </c>
      <c r="BA1013" s="195">
        <f t="shared" si="38"/>
        <v>1.0858156521537792</v>
      </c>
    </row>
    <row r="1014" spans="47:53" ht="11.25" customHeight="1" x14ac:dyDescent="0.25">
      <c r="AU1014" s="30" t="s">
        <v>38</v>
      </c>
      <c r="AV1014" s="29">
        <f>_xll.qlInterestRateIndexFixingDate(IborIndex&amp;Tenor,AW1014,Trigger)</f>
        <v>46500</v>
      </c>
      <c r="AW1014" s="29">
        <f>_xll.qlCalendarAdvance(Calendar,AW1013,AU1014,"f",,Trigger)</f>
        <v>46504</v>
      </c>
      <c r="AX1014" s="29">
        <f>_xll.qlInterestRateIndexMaturity(IborIndex&amp;Tenor,AW1014,Trigger)</f>
        <v>46687</v>
      </c>
      <c r="AY1014" s="66">
        <f>_xll.qlIndexFixing($Z$5,AV1014,,Trigger)</f>
        <v>2.136288645500339E-2</v>
      </c>
      <c r="AZ1014" s="66">
        <f>_xll.qlIndexFixing($BB$1,AW1014,,Trigger)</f>
        <v>2.125496806756912E-2</v>
      </c>
      <c r="BA1014" s="195">
        <f t="shared" si="38"/>
        <v>1.0791838743427067</v>
      </c>
    </row>
    <row r="1015" spans="47:53" ht="11.25" customHeight="1" x14ac:dyDescent="0.25">
      <c r="AU1015" s="30" t="s">
        <v>38</v>
      </c>
      <c r="AV1015" s="29">
        <f>_xll.qlInterestRateIndexFixingDate(IborIndex&amp;Tenor,AW1015,Trigger)</f>
        <v>46507</v>
      </c>
      <c r="AW1015" s="29">
        <f>_xll.qlCalendarAdvance(Calendar,AW1014,AU1015,"f",,Trigger)</f>
        <v>46511</v>
      </c>
      <c r="AX1015" s="29">
        <f>_xll.qlInterestRateIndexMaturity(IborIndex&amp;Tenor,AW1015,Trigger)</f>
        <v>46695</v>
      </c>
      <c r="AY1015" s="66">
        <f>_xll.qlIndexFixing($Z$5,AV1015,,Trigger)</f>
        <v>2.1366159412420326E-2</v>
      </c>
      <c r="AZ1015" s="66">
        <f>_xll.qlIndexFixing($BB$1,AW1015,,Trigger)</f>
        <v>2.1260296740813717E-2</v>
      </c>
      <c r="BA1015" s="195">
        <f t="shared" si="38"/>
        <v>1.0586267160660885</v>
      </c>
    </row>
    <row r="1016" spans="47:53" ht="11.25" customHeight="1" x14ac:dyDescent="0.25">
      <c r="AU1016" s="30" t="s">
        <v>38</v>
      </c>
      <c r="AV1016" s="29">
        <f>_xll.qlInterestRateIndexFixingDate(IborIndex&amp;Tenor,AW1016,Trigger)</f>
        <v>46514</v>
      </c>
      <c r="AW1016" s="29">
        <f>_xll.qlCalendarAdvance(Calendar,AW1015,AU1016,"f",,Trigger)</f>
        <v>46518</v>
      </c>
      <c r="AX1016" s="29">
        <f>_xll.qlInterestRateIndexMaturity(IborIndex&amp;Tenor,AW1016,Trigger)</f>
        <v>46702</v>
      </c>
      <c r="AY1016" s="66">
        <f>_xll.qlIndexFixing($Z$5,AV1016,,Trigger)</f>
        <v>2.1368641907305634E-2</v>
      </c>
      <c r="AZ1016" s="66">
        <f>_xll.qlIndexFixing($BB$1,AW1016,,Trigger)</f>
        <v>2.1263115053145185E-2</v>
      </c>
      <c r="BA1016" s="195">
        <f t="shared" si="38"/>
        <v>1.0552685416044885</v>
      </c>
    </row>
    <row r="1017" spans="47:53" ht="11.25" customHeight="1" x14ac:dyDescent="0.25">
      <c r="AU1017" s="30" t="s">
        <v>38</v>
      </c>
      <c r="AV1017" s="29">
        <f>_xll.qlInterestRateIndexFixingDate(IborIndex&amp;Tenor,AW1017,Trigger)</f>
        <v>46521</v>
      </c>
      <c r="AW1017" s="29">
        <f>_xll.qlCalendarAdvance(Calendar,AW1016,AU1017,"f",,Trigger)</f>
        <v>46525</v>
      </c>
      <c r="AX1017" s="29">
        <f>_xll.qlInterestRateIndexMaturity(IborIndex&amp;Tenor,AW1017,Trigger)</f>
        <v>46709</v>
      </c>
      <c r="AY1017" s="66">
        <f>_xll.qlIndexFixing($Z$5,AV1017,,Trigger)</f>
        <v>2.1371180464034811E-2</v>
      </c>
      <c r="AZ1017" s="66">
        <f>_xll.qlIndexFixing($BB$1,AW1017,,Trigger)</f>
        <v>2.1265841087265341E-2</v>
      </c>
      <c r="BA1017" s="195">
        <f t="shared" si="38"/>
        <v>1.0533937676946923</v>
      </c>
    </row>
    <row r="1018" spans="47:53" ht="11.25" customHeight="1" x14ac:dyDescent="0.25">
      <c r="AU1018" s="30" t="s">
        <v>38</v>
      </c>
      <c r="AV1018" s="29">
        <f>_xll.qlInterestRateIndexFixingDate(IborIndex&amp;Tenor,AW1018,Trigger)</f>
        <v>46528</v>
      </c>
      <c r="AW1018" s="29">
        <f>_xll.qlCalendarAdvance(Calendar,AW1017,AU1018,"f",,Trigger)</f>
        <v>46532</v>
      </c>
      <c r="AX1018" s="29">
        <f>_xll.qlInterestRateIndexMaturity(IborIndex&amp;Tenor,AW1018,Trigger)</f>
        <v>46716</v>
      </c>
      <c r="AY1018" s="66">
        <f>_xll.qlIndexFixing($Z$5,AV1018,,Trigger)</f>
        <v>2.13737780189425E-2</v>
      </c>
      <c r="AZ1018" s="66">
        <f>_xll.qlIndexFixing($BB$1,AW1018,,Trigger)</f>
        <v>2.1268477297804667E-2</v>
      </c>
      <c r="BA1018" s="195">
        <f t="shared" si="38"/>
        <v>1.0530072113783262</v>
      </c>
    </row>
    <row r="1019" spans="47:53" ht="11.25" customHeight="1" x14ac:dyDescent="0.25">
      <c r="AU1019" s="30" t="s">
        <v>38</v>
      </c>
      <c r="AV1019" s="29">
        <f>_xll.qlInterestRateIndexFixingDate(IborIndex&amp;Tenor,AW1019,Trigger)</f>
        <v>46535</v>
      </c>
      <c r="AW1019" s="29">
        <f>_xll.qlCalendarAdvance(Calendar,AW1018,AU1019,"f",,Trigger)</f>
        <v>46539</v>
      </c>
      <c r="AX1019" s="29">
        <f>_xll.qlInterestRateIndexMaturity(IborIndex&amp;Tenor,AW1019,Trigger)</f>
        <v>46722</v>
      </c>
      <c r="AY1019" s="66">
        <f>_xll.qlIndexFixing($Z$5,AV1019,,Trigger)</f>
        <v>2.1375543428760115E-2</v>
      </c>
      <c r="AZ1019" s="66">
        <f>_xll.qlIndexFixing($BB$1,AW1019,,Trigger)</f>
        <v>2.126868919204224E-2</v>
      </c>
      <c r="BA1019" s="195">
        <f t="shared" si="38"/>
        <v>1.0685423671787444</v>
      </c>
    </row>
    <row r="1020" spans="47:53" ht="11.25" customHeight="1" x14ac:dyDescent="0.25">
      <c r="AU1020" s="30" t="s">
        <v>38</v>
      </c>
      <c r="AV1020" s="29">
        <f>_xll.qlInterestRateIndexFixingDate(IborIndex&amp;Tenor,AW1020,Trigger)</f>
        <v>46542</v>
      </c>
      <c r="AW1020" s="29">
        <f>_xll.qlCalendarAdvance(Calendar,AW1019,AU1020,"f",,Trigger)</f>
        <v>46546</v>
      </c>
      <c r="AX1020" s="29">
        <f>_xll.qlInterestRateIndexMaturity(IborIndex&amp;Tenor,AW1020,Trigger)</f>
        <v>46729</v>
      </c>
      <c r="AY1020" s="66">
        <f>_xll.qlIndexFixing($Z$5,AV1020,,Trigger)</f>
        <v>2.1378262170625197E-2</v>
      </c>
      <c r="AZ1020" s="66">
        <f>_xll.qlIndexFixing($BB$1,AW1020,,Trigger)</f>
        <v>2.1271167189173011E-2</v>
      </c>
      <c r="BA1020" s="195">
        <f t="shared" si="38"/>
        <v>1.0709498145218543</v>
      </c>
    </row>
    <row r="1021" spans="47:53" ht="11.25" customHeight="1" x14ac:dyDescent="0.25">
      <c r="AU1021" s="30" t="s">
        <v>38</v>
      </c>
      <c r="AV1021" s="29">
        <f>_xll.qlInterestRateIndexFixingDate(IborIndex&amp;Tenor,AW1021,Trigger)</f>
        <v>46549</v>
      </c>
      <c r="AW1021" s="29">
        <f>_xll.qlCalendarAdvance(Calendar,AW1020,AU1021,"f",,Trigger)</f>
        <v>46553</v>
      </c>
      <c r="AX1021" s="29">
        <f>_xll.qlInterestRateIndexMaturity(IborIndex&amp;Tenor,AW1021,Trigger)</f>
        <v>46736</v>
      </c>
      <c r="AY1021" s="66">
        <f>_xll.qlIndexFixing($Z$5,AV1021,,Trigger)</f>
        <v>2.1381050325055589E-2</v>
      </c>
      <c r="AZ1021" s="66">
        <f>_xll.qlIndexFixing($BB$1,AW1021,,Trigger)</f>
        <v>2.1273562264189139E-2</v>
      </c>
      <c r="BA1021" s="195">
        <f t="shared" si="38"/>
        <v>1.0748806086645011</v>
      </c>
    </row>
    <row r="1022" spans="47:53" ht="11.25" customHeight="1" x14ac:dyDescent="0.25">
      <c r="AU1022" s="30" t="s">
        <v>38</v>
      </c>
      <c r="AV1022" s="29">
        <f>_xll.qlInterestRateIndexFixingDate(IborIndex&amp;Tenor,AW1022,Trigger)</f>
        <v>46556</v>
      </c>
      <c r="AW1022" s="29">
        <f>_xll.qlCalendarAdvance(Calendar,AW1021,AU1022,"f",,Trigger)</f>
        <v>46560</v>
      </c>
      <c r="AX1022" s="29">
        <f>_xll.qlInterestRateIndexMaturity(IborIndex&amp;Tenor,AW1022,Trigger)</f>
        <v>46743</v>
      </c>
      <c r="AY1022" s="66">
        <f>_xll.qlIndexFixing($Z$5,AV1022,,Trigger)</f>
        <v>2.1383910905320054E-2</v>
      </c>
      <c r="AZ1022" s="66">
        <f>_xll.qlIndexFixing($BB$1,AW1022,,Trigger)</f>
        <v>2.1275876911628102E-2</v>
      </c>
      <c r="BA1022" s="195">
        <f t="shared" si="38"/>
        <v>1.0803399369195208</v>
      </c>
    </row>
    <row r="1023" spans="47:53" ht="11.25" customHeight="1" x14ac:dyDescent="0.25">
      <c r="AU1023" s="30" t="s">
        <v>38</v>
      </c>
      <c r="AV1023" s="29">
        <f>_xll.qlInterestRateIndexFixingDate(IborIndex&amp;Tenor,AW1023,Trigger)</f>
        <v>46563</v>
      </c>
      <c r="AW1023" s="29">
        <f>_xll.qlCalendarAdvance(Calendar,AW1022,AU1023,"f",,Trigger)</f>
        <v>46567</v>
      </c>
      <c r="AX1023" s="29">
        <f>_xll.qlInterestRateIndexMaturity(IborIndex&amp;Tenor,AW1023,Trigger)</f>
        <v>46750</v>
      </c>
      <c r="AY1023" s="66">
        <f>_xll.qlIndexFixing($Z$5,AV1023,,Trigger)</f>
        <v>2.1386846939139618E-2</v>
      </c>
      <c r="AZ1023" s="66">
        <f>_xll.qlIndexFixing($BB$1,AW1023,,Trigger)</f>
        <v>2.1280396910657536E-2</v>
      </c>
      <c r="BA1023" s="195">
        <f t="shared" si="38"/>
        <v>1.0645002848208227</v>
      </c>
    </row>
    <row r="1024" spans="47:53" ht="11.25" customHeight="1" x14ac:dyDescent="0.25">
      <c r="AU1024" s="30" t="s">
        <v>38</v>
      </c>
      <c r="AV1024" s="29">
        <f>_xll.qlInterestRateIndexFixingDate(IborIndex&amp;Tenor,AW1024,Trigger)</f>
        <v>46570</v>
      </c>
      <c r="AW1024" s="29">
        <f>_xll.qlCalendarAdvance(Calendar,AW1023,AU1024,"f",,Trigger)</f>
        <v>46574</v>
      </c>
      <c r="AX1024" s="29">
        <f>_xll.qlInterestRateIndexMaturity(IborIndex&amp;Tenor,AW1024,Trigger)</f>
        <v>46758</v>
      </c>
      <c r="AY1024" s="66">
        <f>_xll.qlIndexFixing($Z$5,AV1024,,Trigger)</f>
        <v>2.1390768555604445E-2</v>
      </c>
      <c r="AZ1024" s="66">
        <f>_xll.qlIndexFixing($BB$1,AW1024,,Trigger)</f>
        <v>2.128254572835336E-2</v>
      </c>
      <c r="BA1024" s="195">
        <f t="shared" si="38"/>
        <v>1.0822282725108519</v>
      </c>
    </row>
    <row r="1025" spans="47:53" ht="11.25" customHeight="1" x14ac:dyDescent="0.25">
      <c r="AU1025" s="30" t="s">
        <v>38</v>
      </c>
      <c r="AV1025" s="29">
        <f>_xll.qlInterestRateIndexFixingDate(IborIndex&amp;Tenor,AW1025,Trigger)</f>
        <v>46577</v>
      </c>
      <c r="AW1025" s="29">
        <f>_xll.qlCalendarAdvance(Calendar,AW1024,AU1025,"f",,Trigger)</f>
        <v>46581</v>
      </c>
      <c r="AX1025" s="29">
        <f>_xll.qlInterestRateIndexMaturity(IborIndex&amp;Tenor,AW1025,Trigger)</f>
        <v>46765</v>
      </c>
      <c r="AY1025" s="66">
        <f>_xll.qlIndexFixing($Z$5,AV1025,,Trigger)</f>
        <v>2.1393862522332482E-2</v>
      </c>
      <c r="AZ1025" s="66">
        <f>_xll.qlIndexFixing($BB$1,AW1025,,Trigger)</f>
        <v>2.1284621905554274E-2</v>
      </c>
      <c r="BA1025" s="195">
        <f t="shared" si="38"/>
        <v>1.092406167782084</v>
      </c>
    </row>
    <row r="1026" spans="47:53" ht="11.25" customHeight="1" x14ac:dyDescent="0.25">
      <c r="AU1026" s="30" t="s">
        <v>38</v>
      </c>
      <c r="AV1026" s="29">
        <f>_xll.qlInterestRateIndexFixingDate(IborIndex&amp;Tenor,AW1026,Trigger)</f>
        <v>46584</v>
      </c>
      <c r="AW1026" s="29">
        <f>_xll.qlCalendarAdvance(Calendar,AW1025,AU1026,"f",,Trigger)</f>
        <v>46588</v>
      </c>
      <c r="AX1026" s="29">
        <f>_xll.qlInterestRateIndexMaturity(IborIndex&amp;Tenor,AW1026,Trigger)</f>
        <v>46772</v>
      </c>
      <c r="AY1026" s="66">
        <f>_xll.qlIndexFixing($Z$5,AV1026,,Trigger)</f>
        <v>2.1397039495324118E-2</v>
      </c>
      <c r="AZ1026" s="66">
        <f>_xll.qlIndexFixing($BB$1,AW1026,,Trigger)</f>
        <v>2.1286627897069536E-2</v>
      </c>
      <c r="BA1026" s="195">
        <f t="shared" si="38"/>
        <v>1.1041159825458253</v>
      </c>
    </row>
    <row r="1027" spans="47:53" ht="11.25" customHeight="1" x14ac:dyDescent="0.25">
      <c r="AU1027" s="30" t="s">
        <v>38</v>
      </c>
      <c r="AV1027" s="29">
        <f>_xll.qlInterestRateIndexFixingDate(IborIndex&amp;Tenor,AW1027,Trigger)</f>
        <v>46591</v>
      </c>
      <c r="AW1027" s="29">
        <f>_xll.qlCalendarAdvance(Calendar,AW1026,AU1027,"f",,Trigger)</f>
        <v>46595</v>
      </c>
      <c r="AX1027" s="29">
        <f>_xll.qlInterestRateIndexMaturity(IborIndex&amp;Tenor,AW1027,Trigger)</f>
        <v>46779</v>
      </c>
      <c r="AY1027" s="66">
        <f>_xll.qlIndexFixing($Z$5,AV1027,,Trigger)</f>
        <v>2.1400302540283571E-2</v>
      </c>
      <c r="AZ1027" s="66">
        <f>_xll.qlIndexFixing($BB$1,AW1027,,Trigger)</f>
        <v>2.1288566157726455E-2</v>
      </c>
      <c r="BA1027" s="195">
        <f t="shared" ref="BA1027:BA1090" si="39">(AY1027-AZ1027)*10000</f>
        <v>1.1173638255711562</v>
      </c>
    </row>
    <row r="1028" spans="47:53" ht="11.25" customHeight="1" x14ac:dyDescent="0.25">
      <c r="AU1028" s="30" t="s">
        <v>38</v>
      </c>
      <c r="AV1028" s="29">
        <f>_xll.qlInterestRateIndexFixingDate(IborIndex&amp;Tenor,AW1028,Trigger)</f>
        <v>46598</v>
      </c>
      <c r="AW1028" s="29">
        <f>_xll.qlCalendarAdvance(Calendar,AW1027,AU1028,"f",,Trigger)</f>
        <v>46602</v>
      </c>
      <c r="AX1028" s="29">
        <f>_xll.qlInterestRateIndexMaturity(IborIndex&amp;Tenor,AW1028,Trigger)</f>
        <v>46786</v>
      </c>
      <c r="AY1028" s="66">
        <f>_xll.qlIndexFixing($Z$5,AV1028,,Trigger)</f>
        <v>2.1403654737296586E-2</v>
      </c>
      <c r="AZ1028" s="66">
        <f>_xll.qlIndexFixing($BB$1,AW1028,,Trigger)</f>
        <v>2.1290439142367817E-2</v>
      </c>
      <c r="BA1028" s="195">
        <f t="shared" si="39"/>
        <v>1.1321559492876929</v>
      </c>
    </row>
    <row r="1029" spans="47:53" ht="11.25" customHeight="1" x14ac:dyDescent="0.25">
      <c r="AU1029" s="30" t="s">
        <v>38</v>
      </c>
      <c r="AV1029" s="29">
        <f>_xll.qlInterestRateIndexFixingDate(IborIndex&amp;Tenor,AW1029,Trigger)</f>
        <v>46605</v>
      </c>
      <c r="AW1029" s="29">
        <f>_xll.qlCalendarAdvance(Calendar,AW1028,AU1029,"f",,Trigger)</f>
        <v>46609</v>
      </c>
      <c r="AX1029" s="29">
        <f>_xll.qlInterestRateIndexMaturity(IborIndex&amp;Tenor,AW1029,Trigger)</f>
        <v>46793</v>
      </c>
      <c r="AY1029" s="66">
        <f>_xll.qlIndexFixing($Z$5,AV1029,,Trigger)</f>
        <v>2.1407099180830894E-2</v>
      </c>
      <c r="AZ1029" s="66">
        <f>_xll.qlIndexFixing($BB$1,AW1029,,Trigger)</f>
        <v>2.1292249305853588E-2</v>
      </c>
      <c r="BA1029" s="195">
        <f t="shared" si="39"/>
        <v>1.148498749773061</v>
      </c>
    </row>
    <row r="1030" spans="47:53" ht="11.25" customHeight="1" x14ac:dyDescent="0.25">
      <c r="AU1030" s="30" t="s">
        <v>38</v>
      </c>
      <c r="AV1030" s="29">
        <f>_xll.qlInterestRateIndexFixingDate(IborIndex&amp;Tenor,AW1030,Trigger)</f>
        <v>46612</v>
      </c>
      <c r="AW1030" s="29">
        <f>_xll.qlCalendarAdvance(Calendar,AW1029,AU1030,"f",,Trigger)</f>
        <v>46616</v>
      </c>
      <c r="AX1030" s="29">
        <f>_xll.qlInterestRateIndexMaturity(IborIndex&amp;Tenor,AW1030,Trigger)</f>
        <v>46800</v>
      </c>
      <c r="AY1030" s="66">
        <f>_xll.qlIndexFixing($Z$5,AV1030,,Trigger)</f>
        <v>2.14106389797388E-2</v>
      </c>
      <c r="AZ1030" s="66">
        <f>_xll.qlIndexFixing($BB$1,AW1030,,Trigger)</f>
        <v>2.1293999103059645E-2</v>
      </c>
      <c r="BA1030" s="195">
        <f t="shared" si="39"/>
        <v>1.1663987667915459</v>
      </c>
    </row>
    <row r="1031" spans="47:53" ht="11.25" customHeight="1" x14ac:dyDescent="0.25">
      <c r="AU1031" s="30" t="s">
        <v>38</v>
      </c>
      <c r="AV1031" s="29">
        <f>_xll.qlInterestRateIndexFixingDate(IborIndex&amp;Tenor,AW1031,Trigger)</f>
        <v>46619</v>
      </c>
      <c r="AW1031" s="29">
        <f>_xll.qlCalendarAdvance(Calendar,AW1030,AU1031,"f",,Trigger)</f>
        <v>46623</v>
      </c>
      <c r="AX1031" s="29">
        <f>_xll.qlInterestRateIndexMaturity(IborIndex&amp;Tenor,AW1031,Trigger)</f>
        <v>46807</v>
      </c>
      <c r="AY1031" s="66">
        <f>_xll.qlIndexFixing($Z$5,AV1031,,Trigger)</f>
        <v>2.141427725725719E-2</v>
      </c>
      <c r="AZ1031" s="66">
        <f>_xll.qlIndexFixing($BB$1,AW1031,,Trigger)</f>
        <v>2.1295690988874745E-2</v>
      </c>
      <c r="BA1031" s="195">
        <f t="shared" si="39"/>
        <v>1.1858626838244513</v>
      </c>
    </row>
    <row r="1032" spans="47:53" ht="11.25" customHeight="1" x14ac:dyDescent="0.25">
      <c r="AU1032" s="30" t="s">
        <v>38</v>
      </c>
      <c r="AV1032" s="29">
        <f>_xll.qlInterestRateIndexFixingDate(IborIndex&amp;Tenor,AW1032,Trigger)</f>
        <v>46626</v>
      </c>
      <c r="AW1032" s="29">
        <f>_xll.qlCalendarAdvance(Calendar,AW1031,AU1032,"f",,Trigger)</f>
        <v>46630</v>
      </c>
      <c r="AX1032" s="29">
        <f>_xll.qlInterestRateIndexMaturity(IborIndex&amp;Tenor,AW1032,Trigger)</f>
        <v>46812</v>
      </c>
      <c r="AY1032" s="66">
        <f>_xll.qlIndexFixing($Z$5,AV1032,,Trigger)</f>
        <v>2.1416328208727169E-2</v>
      </c>
      <c r="AZ1032" s="66">
        <f>_xll.qlIndexFixing($BB$1,AW1032,,Trigger)</f>
        <v>2.1294421781227701E-2</v>
      </c>
      <c r="BA1032" s="195">
        <f t="shared" si="39"/>
        <v>1.2190642749946787</v>
      </c>
    </row>
    <row r="1033" spans="47:53" ht="11.25" customHeight="1" x14ac:dyDescent="0.25">
      <c r="AU1033" s="30" t="s">
        <v>38</v>
      </c>
      <c r="AV1033" s="29">
        <f>_xll.qlInterestRateIndexFixingDate(IborIndex&amp;Tenor,AW1033,Trigger)</f>
        <v>46633</v>
      </c>
      <c r="AW1033" s="29">
        <f>_xll.qlCalendarAdvance(Calendar,AW1032,AU1033,"f",,Trigger)</f>
        <v>46637</v>
      </c>
      <c r="AX1033" s="29">
        <f>_xll.qlInterestRateIndexMaturity(IborIndex&amp;Tenor,AW1033,Trigger)</f>
        <v>46819</v>
      </c>
      <c r="AY1033" s="66">
        <f>_xll.qlIndexFixing($Z$5,AV1033,,Trigger)</f>
        <v>2.1420086526397871E-2</v>
      </c>
      <c r="AZ1033" s="66">
        <f>_xll.qlIndexFixing($BB$1,AW1033,,Trigger)</f>
        <v>2.1296019466918701E-2</v>
      </c>
      <c r="BA1033" s="195">
        <f t="shared" si="39"/>
        <v>1.2406705947917014</v>
      </c>
    </row>
    <row r="1034" spans="47:53" ht="11.25" customHeight="1" x14ac:dyDescent="0.25">
      <c r="AU1034" s="30" t="s">
        <v>38</v>
      </c>
      <c r="AV1034" s="29">
        <f>_xll.qlInterestRateIndexFixingDate(IborIndex&amp;Tenor,AW1034,Trigger)</f>
        <v>46640</v>
      </c>
      <c r="AW1034" s="29">
        <f>_xll.qlCalendarAdvance(Calendar,AW1033,AU1034,"f",,Trigger)</f>
        <v>46644</v>
      </c>
      <c r="AX1034" s="29">
        <f>_xll.qlInterestRateIndexMaturity(IborIndex&amp;Tenor,AW1034,Trigger)</f>
        <v>46826</v>
      </c>
      <c r="AY1034" s="66">
        <f>_xll.qlIndexFixing($Z$5,AV1034,,Trigger)</f>
        <v>2.1423637377180508E-2</v>
      </c>
      <c r="AZ1034" s="66">
        <f>_xll.qlIndexFixing($BB$1,AW1034,,Trigger)</f>
        <v>2.1297563812749699E-2</v>
      </c>
      <c r="BA1034" s="195">
        <f t="shared" si="39"/>
        <v>1.260735644308085</v>
      </c>
    </row>
    <row r="1035" spans="47:53" ht="11.25" customHeight="1" x14ac:dyDescent="0.25">
      <c r="AU1035" s="30" t="s">
        <v>38</v>
      </c>
      <c r="AV1035" s="29">
        <f>_xll.qlInterestRateIndexFixingDate(IborIndex&amp;Tenor,AW1035,Trigger)</f>
        <v>46647</v>
      </c>
      <c r="AW1035" s="29">
        <f>_xll.qlCalendarAdvance(Calendar,AW1034,AU1035,"f",,Trigger)</f>
        <v>46651</v>
      </c>
      <c r="AX1035" s="29">
        <f>_xll.qlInterestRateIndexMaturity(IborIndex&amp;Tenor,AW1035,Trigger)</f>
        <v>46833</v>
      </c>
      <c r="AY1035" s="66">
        <f>_xll.qlIndexFixing($Z$5,AV1035,,Trigger)</f>
        <v>2.14269769097119E-2</v>
      </c>
      <c r="AZ1035" s="66">
        <f>_xll.qlIndexFixing($BB$1,AW1035,,Trigger)</f>
        <v>2.1299054818598156E-2</v>
      </c>
      <c r="BA1035" s="195">
        <f t="shared" si="39"/>
        <v>1.2792209111374409</v>
      </c>
    </row>
    <row r="1036" spans="47:53" ht="11.25" customHeight="1" x14ac:dyDescent="0.25">
      <c r="AU1036" s="30" t="s">
        <v>38</v>
      </c>
      <c r="AV1036" s="29">
        <f>_xll.qlInterestRateIndexFixingDate(IborIndex&amp;Tenor,AW1036,Trigger)</f>
        <v>46654</v>
      </c>
      <c r="AW1036" s="29">
        <f>_xll.qlCalendarAdvance(Calendar,AW1035,AU1036,"f",,Trigger)</f>
        <v>46658</v>
      </c>
      <c r="AX1036" s="29">
        <f>_xll.qlInterestRateIndexMaturity(IborIndex&amp;Tenor,AW1036,Trigger)</f>
        <v>46840</v>
      </c>
      <c r="AY1036" s="66">
        <f>_xll.qlIndexFixing($Z$5,AV1036,,Trigger)</f>
        <v>2.1430104525595982E-2</v>
      </c>
      <c r="AZ1036" s="66">
        <f>_xll.qlIndexFixing($BB$1,AW1036,,Trigger)</f>
        <v>2.1301204499503398E-2</v>
      </c>
      <c r="BA1036" s="195">
        <f t="shared" si="39"/>
        <v>1.289000260925842</v>
      </c>
    </row>
    <row r="1037" spans="47:53" ht="11.25" customHeight="1" x14ac:dyDescent="0.25">
      <c r="AU1037" s="30" t="s">
        <v>38</v>
      </c>
      <c r="AV1037" s="29">
        <f>_xll.qlInterestRateIndexFixingDate(IborIndex&amp;Tenor,AW1037,Trigger)</f>
        <v>46661</v>
      </c>
      <c r="AW1037" s="29">
        <f>_xll.qlCalendarAdvance(Calendar,AW1036,AU1037,"f",,Trigger)</f>
        <v>46665</v>
      </c>
      <c r="AX1037" s="29">
        <f>_xll.qlInterestRateIndexMaturity(IborIndex&amp;Tenor,AW1037,Trigger)</f>
        <v>46848</v>
      </c>
      <c r="AY1037" s="66">
        <f>_xll.qlIndexFixing($Z$5,AV1037,,Trigger)</f>
        <v>2.14337892892708E-2</v>
      </c>
      <c r="AZ1037" s="66">
        <f>_xll.qlIndexFixing($BB$1,AW1037,,Trigger)</f>
        <v>2.1302585096250267E-2</v>
      </c>
      <c r="BA1037" s="195">
        <f t="shared" si="39"/>
        <v>1.3120419302053294</v>
      </c>
    </row>
    <row r="1038" spans="47:53" ht="11.25" customHeight="1" x14ac:dyDescent="0.25">
      <c r="AU1038" s="30" t="s">
        <v>38</v>
      </c>
      <c r="AV1038" s="29">
        <f>_xll.qlInterestRateIndexFixingDate(IborIndex&amp;Tenor,AW1038,Trigger)</f>
        <v>46668</v>
      </c>
      <c r="AW1038" s="29">
        <f>_xll.qlCalendarAdvance(Calendar,AW1037,AU1038,"f",,Trigger)</f>
        <v>46672</v>
      </c>
      <c r="AX1038" s="29">
        <f>_xll.qlInterestRateIndexMaturity(IborIndex&amp;Tenor,AW1038,Trigger)</f>
        <v>46855</v>
      </c>
      <c r="AY1038" s="66">
        <f>_xll.qlIndexFixing($Z$5,AV1038,,Trigger)</f>
        <v>2.1436476005266714E-2</v>
      </c>
      <c r="AZ1038" s="66">
        <f>_xll.qlIndexFixing($BB$1,AW1038,,Trigger)</f>
        <v>2.1306727274390144E-2</v>
      </c>
      <c r="BA1038" s="195">
        <f t="shared" si="39"/>
        <v>1.2974873087657004</v>
      </c>
    </row>
    <row r="1039" spans="47:53" ht="11.25" customHeight="1" x14ac:dyDescent="0.25">
      <c r="AU1039" s="30" t="s">
        <v>38</v>
      </c>
      <c r="AV1039" s="29">
        <f>_xll.qlInterestRateIndexFixingDate(IborIndex&amp;Tenor,AW1039,Trigger)</f>
        <v>46675</v>
      </c>
      <c r="AW1039" s="29">
        <f>_xll.qlCalendarAdvance(Calendar,AW1038,AU1039,"f",,Trigger)</f>
        <v>46679</v>
      </c>
      <c r="AX1039" s="29">
        <f>_xll.qlInterestRateIndexMaturity(IborIndex&amp;Tenor,AW1039,Trigger)</f>
        <v>46862</v>
      </c>
      <c r="AY1039" s="66">
        <f>_xll.qlIndexFixing($Z$5,AV1039,,Trigger)</f>
        <v>2.1438948954442857E-2</v>
      </c>
      <c r="AZ1039" s="66">
        <f>_xll.qlIndexFixing($BB$1,AW1039,,Trigger)</f>
        <v>2.1305186259227085E-2</v>
      </c>
      <c r="BA1039" s="195">
        <f t="shared" si="39"/>
        <v>1.3376269521577291</v>
      </c>
    </row>
    <row r="1040" spans="47:53" ht="11.25" customHeight="1" x14ac:dyDescent="0.25">
      <c r="AU1040" s="30" t="s">
        <v>38</v>
      </c>
      <c r="AV1040" s="29">
        <f>_xll.qlInterestRateIndexFixingDate(IborIndex&amp;Tenor,AW1040,Trigger)</f>
        <v>46682</v>
      </c>
      <c r="AW1040" s="29">
        <f>_xll.qlCalendarAdvance(Calendar,AW1039,AU1040,"f",,Trigger)</f>
        <v>46686</v>
      </c>
      <c r="AX1040" s="29">
        <f>_xll.qlInterestRateIndexMaturity(IborIndex&amp;Tenor,AW1040,Trigger)</f>
        <v>46869</v>
      </c>
      <c r="AY1040" s="66">
        <f>_xll.qlIndexFixing($Z$5,AV1040,,Trigger)</f>
        <v>2.144120753862374E-2</v>
      </c>
      <c r="AZ1040" s="66">
        <f>_xll.qlIndexFixing($BB$1,AW1040,,Trigger)</f>
        <v>2.1306406825246923E-2</v>
      </c>
      <c r="BA1040" s="195">
        <f t="shared" si="39"/>
        <v>1.3480071337681685</v>
      </c>
    </row>
    <row r="1041" spans="47:53" ht="11.25" customHeight="1" x14ac:dyDescent="0.25">
      <c r="AU1041" s="30" t="s">
        <v>38</v>
      </c>
      <c r="AV1041" s="29">
        <f>_xll.qlInterestRateIndexFixingDate(IborIndex&amp;Tenor,AW1041,Trigger)</f>
        <v>46689</v>
      </c>
      <c r="AW1041" s="29">
        <f>_xll.qlCalendarAdvance(Calendar,AW1040,AU1041,"f",,Trigger)</f>
        <v>46693</v>
      </c>
      <c r="AX1041" s="29">
        <f>_xll.qlInterestRateIndexMaturity(IborIndex&amp;Tenor,AW1041,Trigger)</f>
        <v>46875</v>
      </c>
      <c r="AY1041" s="66">
        <f>_xll.qlIndexFixing($Z$5,AV1041,,Trigger)</f>
        <v>2.1442542915841675E-2</v>
      </c>
      <c r="AZ1041" s="66">
        <f>_xll.qlIndexFixing($BB$1,AW1041,,Trigger)</f>
        <v>2.1306880707650994E-2</v>
      </c>
      <c r="BA1041" s="195">
        <f t="shared" si="39"/>
        <v>1.3566220819068164</v>
      </c>
    </row>
    <row r="1042" spans="47:53" ht="11.25" customHeight="1" x14ac:dyDescent="0.25">
      <c r="AU1042" s="30" t="s">
        <v>38</v>
      </c>
      <c r="AV1042" s="29">
        <f>_xll.qlInterestRateIndexFixingDate(IborIndex&amp;Tenor,AW1042,Trigger)</f>
        <v>46696</v>
      </c>
      <c r="AW1042" s="29">
        <f>_xll.qlCalendarAdvance(Calendar,AW1041,AU1042,"f",,Trigger)</f>
        <v>46700</v>
      </c>
      <c r="AX1042" s="29">
        <f>_xll.qlInterestRateIndexMaturity(IborIndex&amp;Tenor,AW1042,Trigger)</f>
        <v>46882</v>
      </c>
      <c r="AY1042" s="66">
        <f>_xll.qlIndexFixing($Z$5,AV1042,,Trigger)</f>
        <v>2.1444386469078779E-2</v>
      </c>
      <c r="AZ1042" s="66">
        <f>_xll.qlIndexFixing($BB$1,AW1042,,Trigger)</f>
        <v>2.1307998330513382E-2</v>
      </c>
      <c r="BA1042" s="195">
        <f t="shared" si="39"/>
        <v>1.3638813856539644</v>
      </c>
    </row>
    <row r="1043" spans="47:53" ht="11.25" customHeight="1" x14ac:dyDescent="0.25">
      <c r="AU1043" s="30" t="s">
        <v>38</v>
      </c>
      <c r="AV1043" s="29">
        <f>_xll.qlInterestRateIndexFixingDate(IborIndex&amp;Tenor,AW1043,Trigger)</f>
        <v>46703</v>
      </c>
      <c r="AW1043" s="29">
        <f>_xll.qlCalendarAdvance(Calendar,AW1042,AU1043,"f",,Trigger)</f>
        <v>46707</v>
      </c>
      <c r="AX1043" s="29">
        <f>_xll.qlInterestRateIndexMaturity(IborIndex&amp;Tenor,AW1043,Trigger)</f>
        <v>46889</v>
      </c>
      <c r="AY1043" s="66">
        <f>_xll.qlIndexFixing($Z$5,AV1043,,Trigger)</f>
        <v>2.1446013918695168E-2</v>
      </c>
      <c r="AZ1043" s="66">
        <f>_xll.qlIndexFixing($BB$1,AW1043,,Trigger)</f>
        <v>2.1309062612556533E-2</v>
      </c>
      <c r="BA1043" s="195">
        <f t="shared" si="39"/>
        <v>1.3695130613863502</v>
      </c>
    </row>
    <row r="1044" spans="47:53" ht="11.25" customHeight="1" x14ac:dyDescent="0.25">
      <c r="AU1044" s="30" t="s">
        <v>38</v>
      </c>
      <c r="AV1044" s="29">
        <f>_xll.qlInterestRateIndexFixingDate(IborIndex&amp;Tenor,AW1044,Trigger)</f>
        <v>46710</v>
      </c>
      <c r="AW1044" s="29">
        <f>_xll.qlCalendarAdvance(Calendar,AW1043,AU1044,"f",,Trigger)</f>
        <v>46714</v>
      </c>
      <c r="AX1044" s="29">
        <f>_xll.qlInterestRateIndexMaturity(IborIndex&amp;Tenor,AW1044,Trigger)</f>
        <v>46896</v>
      </c>
      <c r="AY1044" s="66">
        <f>_xll.qlIndexFixing($Z$5,AV1044,,Trigger)</f>
        <v>2.1447424666818763E-2</v>
      </c>
      <c r="AZ1044" s="66">
        <f>_xll.qlIndexFixing($BB$1,AW1044,,Trigger)</f>
        <v>2.1310073553696126E-2</v>
      </c>
      <c r="BA1044" s="195">
        <f t="shared" si="39"/>
        <v>1.3735111312263708</v>
      </c>
    </row>
    <row r="1045" spans="47:53" ht="11.25" customHeight="1" x14ac:dyDescent="0.25">
      <c r="AU1045" s="30" t="s">
        <v>38</v>
      </c>
      <c r="AV1045" s="29">
        <f>_xll.qlInterestRateIndexFixingDate(IborIndex&amp;Tenor,AW1045,Trigger)</f>
        <v>46717</v>
      </c>
      <c r="AW1045" s="29">
        <f>_xll.qlCalendarAdvance(Calendar,AW1044,AU1045,"f",,Trigger)</f>
        <v>46721</v>
      </c>
      <c r="AX1045" s="29">
        <f>_xll.qlInterestRateIndexMaturity(IborIndex&amp;Tenor,AW1045,Trigger)</f>
        <v>46904</v>
      </c>
      <c r="AY1045" s="66">
        <f>_xll.qlIndexFixing($Z$5,AV1045,,Trigger)</f>
        <v>2.1449264053158154E-2</v>
      </c>
      <c r="AZ1045" s="66">
        <f>_xll.qlIndexFixing($BB$1,AW1045,,Trigger)</f>
        <v>2.1311709496865446E-2</v>
      </c>
      <c r="BA1045" s="195">
        <f t="shared" si="39"/>
        <v>1.3755455629270787</v>
      </c>
    </row>
    <row r="1046" spans="47:53" ht="11.25" customHeight="1" x14ac:dyDescent="0.25">
      <c r="AU1046" s="30" t="s">
        <v>38</v>
      </c>
      <c r="AV1046" s="29">
        <f>_xll.qlInterestRateIndexFixingDate(IborIndex&amp;Tenor,AW1046,Trigger)</f>
        <v>46724</v>
      </c>
      <c r="AW1046" s="29">
        <f>_xll.qlCalendarAdvance(Calendar,AW1045,AU1046,"f",,Trigger)</f>
        <v>46728</v>
      </c>
      <c r="AX1046" s="29">
        <f>_xll.qlInterestRateIndexMaturity(IborIndex&amp;Tenor,AW1046,Trigger)</f>
        <v>46911</v>
      </c>
      <c r="AY1046" s="66">
        <f>_xll.qlIndexFixing($Z$5,AV1046,,Trigger)</f>
        <v>2.1450223889457776E-2</v>
      </c>
      <c r="AZ1046" s="66">
        <f>_xll.qlIndexFixing($BB$1,AW1046,,Trigger)</f>
        <v>2.1312609998894675E-2</v>
      </c>
      <c r="BA1046" s="195">
        <f t="shared" si="39"/>
        <v>1.3761389056310067</v>
      </c>
    </row>
    <row r="1047" spans="47:53" ht="11.25" customHeight="1" x14ac:dyDescent="0.25">
      <c r="AU1047" s="30" t="s">
        <v>38</v>
      </c>
      <c r="AV1047" s="29">
        <f>_xll.qlInterestRateIndexFixingDate(IborIndex&amp;Tenor,AW1047,Trigger)</f>
        <v>46731</v>
      </c>
      <c r="AW1047" s="29">
        <f>_xll.qlCalendarAdvance(Calendar,AW1046,AU1047,"f",,Trigger)</f>
        <v>46735</v>
      </c>
      <c r="AX1047" s="29">
        <f>_xll.qlInterestRateIndexMaturity(IborIndex&amp;Tenor,AW1047,Trigger)</f>
        <v>46918</v>
      </c>
      <c r="AY1047" s="66">
        <f>_xll.qlIndexFixing($Z$5,AV1047,,Trigger)</f>
        <v>2.1450965175432893E-2</v>
      </c>
      <c r="AZ1047" s="66">
        <f>_xll.qlIndexFixing($BB$1,AW1047,,Trigger)</f>
        <v>2.1313457156647148E-2</v>
      </c>
      <c r="BA1047" s="195">
        <f t="shared" si="39"/>
        <v>1.3750801878574526</v>
      </c>
    </row>
    <row r="1048" spans="47:53" ht="11.25" customHeight="1" x14ac:dyDescent="0.25">
      <c r="AU1048" s="30" t="s">
        <v>38</v>
      </c>
      <c r="AV1048" s="29">
        <f>_xll.qlInterestRateIndexFixingDate(IborIndex&amp;Tenor,AW1048,Trigger)</f>
        <v>46738</v>
      </c>
      <c r="AW1048" s="29">
        <f>_xll.qlCalendarAdvance(Calendar,AW1047,AU1048,"f",,Trigger)</f>
        <v>46742</v>
      </c>
      <c r="AX1048" s="29">
        <f>_xll.qlInterestRateIndexMaturity(IborIndex&amp;Tenor,AW1048,Trigger)</f>
        <v>46925</v>
      </c>
      <c r="AY1048" s="66">
        <f>_xll.qlIndexFixing($Z$5,AV1048,,Trigger)</f>
        <v>2.1451487313458386E-2</v>
      </c>
      <c r="AZ1048" s="66">
        <f>_xll.qlIndexFixing($BB$1,AW1048,,Trigger)</f>
        <v>2.131425097005472E-2</v>
      </c>
      <c r="BA1048" s="195">
        <f t="shared" si="39"/>
        <v>1.3723634340366553</v>
      </c>
    </row>
    <row r="1049" spans="47:53" ht="11.25" customHeight="1" x14ac:dyDescent="0.25">
      <c r="AU1049" s="30" t="s">
        <v>38</v>
      </c>
      <c r="AV1049" s="29">
        <f>_xll.qlInterestRateIndexFixingDate(IborIndex&amp;Tenor,AW1049,Trigger)</f>
        <v>46745</v>
      </c>
      <c r="AW1049" s="29">
        <f>_xll.qlCalendarAdvance(Calendar,AW1048,AU1049,"f",,Trigger)</f>
        <v>46749</v>
      </c>
      <c r="AX1049" s="29">
        <f>_xll.qlInterestRateIndexMaturity(IborIndex&amp;Tenor,AW1049,Trigger)</f>
        <v>46932</v>
      </c>
      <c r="AY1049" s="66">
        <f>_xll.qlIndexFixing($Z$5,AV1049,,Trigger)</f>
        <v>2.1451789705982521E-2</v>
      </c>
      <c r="AZ1049" s="66">
        <f>_xll.qlIndexFixing($BB$1,AW1049,,Trigger)</f>
        <v>2.1314991439052751E-2</v>
      </c>
      <c r="BA1049" s="195">
        <f t="shared" si="39"/>
        <v>1.3679826692977044</v>
      </c>
    </row>
    <row r="1050" spans="47:53" ht="11.25" customHeight="1" x14ac:dyDescent="0.25">
      <c r="AU1050" s="30" t="s">
        <v>38</v>
      </c>
      <c r="AV1050" s="29">
        <f>_xll.qlInterestRateIndexFixingDate(IborIndex&amp;Tenor,AW1050,Trigger)</f>
        <v>46752</v>
      </c>
      <c r="AW1050" s="29">
        <f>_xll.qlCalendarAdvance(Calendar,AW1049,AU1050,"f",,Trigger)</f>
        <v>46756</v>
      </c>
      <c r="AX1050" s="29">
        <f>_xll.qlInterestRateIndexMaturity(IborIndex&amp;Tenor,AW1050,Trigger)</f>
        <v>46938</v>
      </c>
      <c r="AY1050" s="66">
        <f>_xll.qlIndexFixing($Z$5,AV1050,,Trigger)</f>
        <v>2.1451304952114038E-2</v>
      </c>
      <c r="AZ1050" s="66">
        <f>_xll.qlIndexFixing($BB$1,AW1050,,Trigger)</f>
        <v>2.1315019037324457E-2</v>
      </c>
      <c r="BA1050" s="195">
        <f t="shared" si="39"/>
        <v>1.3628591478958076</v>
      </c>
    </row>
    <row r="1051" spans="47:53" ht="11.25" customHeight="1" x14ac:dyDescent="0.25">
      <c r="AU1051" s="30" t="s">
        <v>38</v>
      </c>
      <c r="AV1051" s="29">
        <f>_xll.qlInterestRateIndexFixingDate(IborIndex&amp;Tenor,AW1051,Trigger)</f>
        <v>46759</v>
      </c>
      <c r="AW1051" s="29">
        <f>_xll.qlCalendarAdvance(Calendar,AW1050,AU1051,"f",,Trigger)</f>
        <v>46763</v>
      </c>
      <c r="AX1051" s="29">
        <f>_xll.qlInterestRateIndexMaturity(IborIndex&amp;Tenor,AW1051,Trigger)</f>
        <v>46945</v>
      </c>
      <c r="AY1051" s="66">
        <f>_xll.qlIndexFixing($Z$5,AV1051,,Trigger)</f>
        <v>2.1451182055220498E-2</v>
      </c>
      <c r="AZ1051" s="66">
        <f>_xll.qlIndexFixing($BB$1,AW1051,,Trigger)</f>
        <v>2.1315656590111726E-2</v>
      </c>
      <c r="BA1051" s="195">
        <f t="shared" si="39"/>
        <v>1.3552546510877186</v>
      </c>
    </row>
    <row r="1052" spans="47:53" ht="11.25" customHeight="1" x14ac:dyDescent="0.25">
      <c r="AU1052" s="30" t="s">
        <v>38</v>
      </c>
      <c r="AV1052" s="29">
        <f>_xll.qlInterestRateIndexFixingDate(IborIndex&amp;Tenor,AW1052,Trigger)</f>
        <v>46766</v>
      </c>
      <c r="AW1052" s="29">
        <f>_xll.qlCalendarAdvance(Calendar,AW1051,AU1052,"f",,Trigger)</f>
        <v>46770</v>
      </c>
      <c r="AX1052" s="29">
        <f>_xll.qlInterestRateIndexMaturity(IborIndex&amp;Tenor,AW1052,Trigger)</f>
        <v>46952</v>
      </c>
      <c r="AY1052" s="66">
        <f>_xll.qlIndexFixing($Z$5,AV1052,,Trigger)</f>
        <v>2.1450837676383401E-2</v>
      </c>
      <c r="AZ1052" s="66">
        <f>_xll.qlIndexFixing($BB$1,AW1052,,Trigger)</f>
        <v>2.13162408014675E-2</v>
      </c>
      <c r="BA1052" s="195">
        <f t="shared" si="39"/>
        <v>1.3459687491590087</v>
      </c>
    </row>
    <row r="1053" spans="47:53" ht="11.25" customHeight="1" x14ac:dyDescent="0.25">
      <c r="AU1053" s="30" t="s">
        <v>38</v>
      </c>
      <c r="AV1053" s="29">
        <f>_xll.qlInterestRateIndexFixingDate(IborIndex&amp;Tenor,AW1053,Trigger)</f>
        <v>46773</v>
      </c>
      <c r="AW1053" s="29">
        <f>_xll.qlCalendarAdvance(Calendar,AW1052,AU1053,"f",,Trigger)</f>
        <v>46777</v>
      </c>
      <c r="AX1053" s="29">
        <f>_xll.qlInterestRateIndexMaturity(IborIndex&amp;Tenor,AW1053,Trigger)</f>
        <v>46959</v>
      </c>
      <c r="AY1053" s="66">
        <f>_xll.qlIndexFixing($Z$5,AV1053,,Trigger)</f>
        <v>2.1450271218372355E-2</v>
      </c>
      <c r="AZ1053" s="66">
        <f>_xll.qlIndexFixing($BB$1,AW1053,,Trigger)</f>
        <v>2.1316771671344787E-2</v>
      </c>
      <c r="BA1053" s="195">
        <f t="shared" si="39"/>
        <v>1.3349954702756781</v>
      </c>
    </row>
    <row r="1054" spans="47:53" ht="11.25" customHeight="1" x14ac:dyDescent="0.25">
      <c r="AU1054" s="30" t="s">
        <v>38</v>
      </c>
      <c r="AV1054" s="29">
        <f>_xll.qlInterestRateIndexFixingDate(IborIndex&amp;Tenor,AW1054,Trigger)</f>
        <v>46780</v>
      </c>
      <c r="AW1054" s="29">
        <f>_xll.qlCalendarAdvance(Calendar,AW1053,AU1054,"f",,Trigger)</f>
        <v>46784</v>
      </c>
      <c r="AX1054" s="29">
        <f>_xll.qlInterestRateIndexMaturity(IborIndex&amp;Tenor,AW1054,Trigger)</f>
        <v>46966</v>
      </c>
      <c r="AY1054" s="66">
        <f>_xll.qlIndexFixing($Z$5,AV1054,,Trigger)</f>
        <v>2.1449482084031624E-2</v>
      </c>
      <c r="AZ1054" s="66">
        <f>_xll.qlIndexFixing($BB$1,AW1054,,Trigger)</f>
        <v>2.1317249199701425E-2</v>
      </c>
      <c r="BA1054" s="195">
        <f t="shared" si="39"/>
        <v>1.3223288433019884</v>
      </c>
    </row>
    <row r="1055" spans="47:53" ht="11.25" customHeight="1" x14ac:dyDescent="0.25">
      <c r="AU1055" s="30" t="s">
        <v>38</v>
      </c>
      <c r="AV1055" s="29">
        <f>_xll.qlInterestRateIndexFixingDate(IborIndex&amp;Tenor,AW1055,Trigger)</f>
        <v>46787</v>
      </c>
      <c r="AW1055" s="29">
        <f>_xll.qlCalendarAdvance(Calendar,AW1054,AU1055,"f",,Trigger)</f>
        <v>46791</v>
      </c>
      <c r="AX1055" s="29">
        <f>_xll.qlInterestRateIndexMaturity(IborIndex&amp;Tenor,AW1055,Trigger)</f>
        <v>46973</v>
      </c>
      <c r="AY1055" s="66">
        <f>_xll.qlIndexFixing($Z$5,AV1055,,Trigger)</f>
        <v>2.1448469676279266E-2</v>
      </c>
      <c r="AZ1055" s="66">
        <f>_xll.qlIndexFixing($BB$1,AW1055,,Trigger)</f>
        <v>2.1317673386499199E-2</v>
      </c>
      <c r="BA1055" s="195">
        <f t="shared" si="39"/>
        <v>1.3079628978006699</v>
      </c>
    </row>
    <row r="1056" spans="47:53" ht="11.25" customHeight="1" x14ac:dyDescent="0.25">
      <c r="AU1056" s="30" t="s">
        <v>38</v>
      </c>
      <c r="AV1056" s="29">
        <f>_xll.qlInterestRateIndexFixingDate(IborIndex&amp;Tenor,AW1056,Trigger)</f>
        <v>46794</v>
      </c>
      <c r="AW1056" s="29">
        <f>_xll.qlCalendarAdvance(Calendar,AW1055,AU1056,"f",,Trigger)</f>
        <v>46798</v>
      </c>
      <c r="AX1056" s="29">
        <f>_xll.qlInterestRateIndexMaturity(IborIndex&amp;Tenor,AW1056,Trigger)</f>
        <v>46980</v>
      </c>
      <c r="AY1056" s="66">
        <f>_xll.qlIndexFixing($Z$5,AV1056,,Trigger)</f>
        <v>2.1447233398110638E-2</v>
      </c>
      <c r="AZ1056" s="66">
        <f>_xll.qlIndexFixing($BB$1,AW1056,,Trigger)</f>
        <v>2.1318044231703855E-2</v>
      </c>
      <c r="BA1056" s="195">
        <f t="shared" si="39"/>
        <v>1.2918916640678249</v>
      </c>
    </row>
    <row r="1057" spans="47:53" ht="11.25" customHeight="1" x14ac:dyDescent="0.25">
      <c r="AU1057" s="30" t="s">
        <v>38</v>
      </c>
      <c r="AV1057" s="29">
        <f>_xll.qlInterestRateIndexFixingDate(IborIndex&amp;Tenor,AW1057,Trigger)</f>
        <v>46801</v>
      </c>
      <c r="AW1057" s="29">
        <f>_xll.qlCalendarAdvance(Calendar,AW1056,AU1057,"f",,Trigger)</f>
        <v>46805</v>
      </c>
      <c r="AX1057" s="29">
        <f>_xll.qlInterestRateIndexMaturity(IborIndex&amp;Tenor,AW1057,Trigger)</f>
        <v>46987</v>
      </c>
      <c r="AY1057" s="66">
        <f>_xll.qlIndexFixing($Z$5,AV1057,,Trigger)</f>
        <v>2.1445772652597079E-2</v>
      </c>
      <c r="AZ1057" s="66">
        <f>_xll.qlIndexFixing($BB$1,AW1057,,Trigger)</f>
        <v>2.1318361735285962E-2</v>
      </c>
      <c r="BA1057" s="195">
        <f t="shared" si="39"/>
        <v>1.2741091731111736</v>
      </c>
    </row>
    <row r="1058" spans="47:53" ht="11.25" customHeight="1" x14ac:dyDescent="0.25">
      <c r="AU1058" s="30" t="s">
        <v>38</v>
      </c>
      <c r="AV1058" s="29">
        <f>_xll.qlInterestRateIndexFixingDate(IborIndex&amp;Tenor,AW1058,Trigger)</f>
        <v>46808</v>
      </c>
      <c r="AW1058" s="29">
        <f>_xll.qlCalendarAdvance(Calendar,AW1057,AU1058,"f",,Trigger)</f>
        <v>46812</v>
      </c>
      <c r="AX1058" s="29">
        <f>_xll.qlInterestRateIndexMaturity(IborIndex&amp;Tenor,AW1058,Trigger)</f>
        <v>46996</v>
      </c>
      <c r="AY1058" s="66">
        <f>_xll.qlIndexFixing($Z$5,AV1058,,Trigger)</f>
        <v>2.1444959858729774E-2</v>
      </c>
      <c r="AZ1058" s="66">
        <f>_xll.qlIndexFixing($BB$1,AW1058,,Trigger)</f>
        <v>2.1321140891961632E-2</v>
      </c>
      <c r="BA1058" s="195">
        <f t="shared" si="39"/>
        <v>1.2381896676814246</v>
      </c>
    </row>
    <row r="1059" spans="47:53" ht="11.25" customHeight="1" x14ac:dyDescent="0.25">
      <c r="AU1059" s="30" t="s">
        <v>38</v>
      </c>
      <c r="AV1059" s="29">
        <f>_xll.qlInterestRateIndexFixingDate(IborIndex&amp;Tenor,AW1059,Trigger)</f>
        <v>46815</v>
      </c>
      <c r="AW1059" s="29">
        <f>_xll.qlCalendarAdvance(Calendar,AW1058,AU1059,"f",,Trigger)</f>
        <v>46819</v>
      </c>
      <c r="AX1059" s="29">
        <f>_xll.qlInterestRateIndexMaturity(IborIndex&amp;Tenor,AW1059,Trigger)</f>
        <v>47003</v>
      </c>
      <c r="AY1059" s="66">
        <f>_xll.qlIndexFixing($Z$5,AV1059,,Trigger)</f>
        <v>2.1443114556221589E-2</v>
      </c>
      <c r="AZ1059" s="66">
        <f>_xll.qlIndexFixing($BB$1,AW1059,,Trigger)</f>
        <v>2.1321336517825955E-2</v>
      </c>
      <c r="BA1059" s="195">
        <f t="shared" si="39"/>
        <v>1.2177803839563337</v>
      </c>
    </row>
    <row r="1060" spans="47:53" ht="11.25" customHeight="1" x14ac:dyDescent="0.25">
      <c r="AU1060" s="30" t="s">
        <v>38</v>
      </c>
      <c r="AV1060" s="29">
        <f>_xll.qlInterestRateIndexFixingDate(IborIndex&amp;Tenor,AW1060,Trigger)</f>
        <v>46822</v>
      </c>
      <c r="AW1060" s="29">
        <f>_xll.qlCalendarAdvance(Calendar,AW1059,AU1060,"f",,Trigger)</f>
        <v>46826</v>
      </c>
      <c r="AX1060" s="29">
        <f>_xll.qlInterestRateIndexMaturity(IborIndex&amp;Tenor,AW1060,Trigger)</f>
        <v>47010</v>
      </c>
      <c r="AY1060" s="66">
        <f>_xll.qlIndexFixing($Z$5,AV1060,,Trigger)</f>
        <v>2.1441311339738065E-2</v>
      </c>
      <c r="AZ1060" s="66">
        <f>_xll.qlIndexFixing($BB$1,AW1060,,Trigger)</f>
        <v>2.1321478789432496E-2</v>
      </c>
      <c r="BA1060" s="195">
        <f t="shared" si="39"/>
        <v>1.1983255030556874</v>
      </c>
    </row>
    <row r="1061" spans="47:53" ht="11.25" customHeight="1" x14ac:dyDescent="0.25">
      <c r="AU1061" s="30" t="s">
        <v>38</v>
      </c>
      <c r="AV1061" s="29">
        <f>_xll.qlInterestRateIndexFixingDate(IborIndex&amp;Tenor,AW1061,Trigger)</f>
        <v>46829</v>
      </c>
      <c r="AW1061" s="29">
        <f>_xll.qlCalendarAdvance(Calendar,AW1060,AU1061,"f",,Trigger)</f>
        <v>46833</v>
      </c>
      <c r="AX1061" s="29">
        <f>_xll.qlInterestRateIndexMaturity(IborIndex&amp;Tenor,AW1061,Trigger)</f>
        <v>47017</v>
      </c>
      <c r="AY1061" s="66">
        <f>_xll.qlIndexFixing($Z$5,AV1061,,Trigger)</f>
        <v>2.1439555064828648E-2</v>
      </c>
      <c r="AZ1061" s="66">
        <f>_xll.qlIndexFixing($BB$1,AW1061,,Trigger)</f>
        <v>2.1321567706770503E-2</v>
      </c>
      <c r="BA1061" s="195">
        <f t="shared" si="39"/>
        <v>1.179873580581456</v>
      </c>
    </row>
    <row r="1062" spans="47:53" ht="11.25" customHeight="1" x14ac:dyDescent="0.25">
      <c r="AU1062" s="30" t="s">
        <v>38</v>
      </c>
      <c r="AV1062" s="29">
        <f>_xll.qlInterestRateIndexFixingDate(IborIndex&amp;Tenor,AW1062,Trigger)</f>
        <v>46836</v>
      </c>
      <c r="AW1062" s="29">
        <f>_xll.qlCalendarAdvance(Calendar,AW1061,AU1062,"f",,Trigger)</f>
        <v>46840</v>
      </c>
      <c r="AX1062" s="29">
        <f>_xll.qlInterestRateIndexMaturity(IborIndex&amp;Tenor,AW1062,Trigger)</f>
        <v>47024</v>
      </c>
      <c r="AY1062" s="66">
        <f>_xll.qlIndexFixing($Z$5,AV1062,,Trigger)</f>
        <v>2.1437847853560642E-2</v>
      </c>
      <c r="AZ1062" s="66">
        <f>_xll.qlIndexFixing($BB$1,AW1062,,Trigger)</f>
        <v>2.1319763173537454E-2</v>
      </c>
      <c r="BA1062" s="195">
        <f t="shared" si="39"/>
        <v>1.1808468002318802</v>
      </c>
    </row>
    <row r="1063" spans="47:53" ht="11.25" customHeight="1" x14ac:dyDescent="0.25">
      <c r="AU1063" s="30" t="s">
        <v>38</v>
      </c>
      <c r="AV1063" s="29">
        <f>_xll.qlInterestRateIndexFixingDate(IborIndex&amp;Tenor,AW1063,Trigger)</f>
        <v>46843</v>
      </c>
      <c r="AW1063" s="29">
        <f>_xll.qlCalendarAdvance(Calendar,AW1062,AU1063,"f",,Trigger)</f>
        <v>46847</v>
      </c>
      <c r="AX1063" s="29">
        <f>_xll.qlInterestRateIndexMaturity(IborIndex&amp;Tenor,AW1063,Trigger)</f>
        <v>47030</v>
      </c>
      <c r="AY1063" s="66">
        <f>_xll.qlIndexFixing($Z$5,AV1063,,Trigger)</f>
        <v>2.1435667045284431E-2</v>
      </c>
      <c r="AZ1063" s="66">
        <f>_xll.qlIndexFixing($BB$1,AW1063,,Trigger)</f>
        <v>2.1319756816503211E-2</v>
      </c>
      <c r="BA1063" s="195">
        <f t="shared" si="39"/>
        <v>1.1591022878121997</v>
      </c>
    </row>
    <row r="1064" spans="47:53" ht="11.25" customHeight="1" x14ac:dyDescent="0.25">
      <c r="AU1064" s="30" t="s">
        <v>38</v>
      </c>
      <c r="AV1064" s="29">
        <f>_xll.qlInterestRateIndexFixingDate(IborIndex&amp;Tenor,AW1064,Trigger)</f>
        <v>46850</v>
      </c>
      <c r="AW1064" s="29">
        <f>_xll.qlCalendarAdvance(Calendar,AW1063,AU1064,"f",,Trigger)</f>
        <v>46854</v>
      </c>
      <c r="AX1064" s="29">
        <f>_xll.qlInterestRateIndexMaturity(IborIndex&amp;Tenor,AW1064,Trigger)</f>
        <v>47037</v>
      </c>
      <c r="AY1064" s="66">
        <f>_xll.qlIndexFixing($Z$5,AV1064,,Trigger)</f>
        <v>2.143404840166966E-2</v>
      </c>
      <c r="AZ1064" s="66">
        <f>_xll.qlIndexFixing($BB$1,AW1064,,Trigger)</f>
        <v>2.1319697114616062E-2</v>
      </c>
      <c r="BA1064" s="195">
        <f t="shared" si="39"/>
        <v>1.1435128705359829</v>
      </c>
    </row>
    <row r="1065" spans="47:53" ht="11.25" customHeight="1" x14ac:dyDescent="0.25">
      <c r="AU1065" s="30" t="s">
        <v>38</v>
      </c>
      <c r="AV1065" s="29">
        <f>_xll.qlInterestRateIndexFixingDate(IborIndex&amp;Tenor,AW1065,Trigger)</f>
        <v>46855</v>
      </c>
      <c r="AW1065" s="29">
        <f>_xll.qlCalendarAdvance(Calendar,AW1064,AU1065,"f",,Trigger)</f>
        <v>46861</v>
      </c>
      <c r="AX1065" s="29">
        <f>_xll.qlInterestRateIndexMaturity(IborIndex&amp;Tenor,AW1065,Trigger)</f>
        <v>47044</v>
      </c>
      <c r="AY1065" s="66">
        <f>_xll.qlIndexFixing($Z$5,AV1065,,Trigger)</f>
        <v>2.1432486442097269E-2</v>
      </c>
      <c r="AZ1065" s="66">
        <f>_xll.qlIndexFixing($BB$1,AW1065,,Trigger)</f>
        <v>2.1319584067882556E-2</v>
      </c>
      <c r="BA1065" s="195">
        <f t="shared" si="39"/>
        <v>1.1290237421471283</v>
      </c>
    </row>
    <row r="1066" spans="47:53" ht="11.25" customHeight="1" x14ac:dyDescent="0.25">
      <c r="AU1066" s="30" t="s">
        <v>38</v>
      </c>
      <c r="AV1066" s="29">
        <f>_xll.qlInterestRateIndexFixingDate(IborIndex&amp;Tenor,AW1066,Trigger)</f>
        <v>46864</v>
      </c>
      <c r="AW1066" s="29">
        <f>_xll.qlCalendarAdvance(Calendar,AW1065,AU1066,"f",,Trigger)</f>
        <v>46868</v>
      </c>
      <c r="AX1066" s="29">
        <f>_xll.qlInterestRateIndexMaturity(IborIndex&amp;Tenor,AW1066,Trigger)</f>
        <v>47051</v>
      </c>
      <c r="AY1066" s="66">
        <f>_xll.qlIndexFixing($Z$5,AV1066,,Trigger)</f>
        <v>2.1430983337870392E-2</v>
      </c>
      <c r="AZ1066" s="66">
        <f>_xll.qlIndexFixing($BB$1,AW1066,,Trigger)</f>
        <v>2.131941767631056E-2</v>
      </c>
      <c r="BA1066" s="195">
        <f t="shared" si="39"/>
        <v>1.1156566155983219</v>
      </c>
    </row>
    <row r="1067" spans="47:53" ht="11.25" customHeight="1" x14ac:dyDescent="0.25">
      <c r="AU1067" s="30" t="s">
        <v>38</v>
      </c>
      <c r="AV1067" s="29">
        <f>_xll.qlInterestRateIndexFixingDate(IborIndex&amp;Tenor,AW1067,Trigger)</f>
        <v>46870</v>
      </c>
      <c r="AW1067" s="29">
        <f>_xll.qlCalendarAdvance(Calendar,AW1066,AU1067,"f",,Trigger)</f>
        <v>46875</v>
      </c>
      <c r="AX1067" s="29">
        <f>_xll.qlInterestRateIndexMaturity(IborIndex&amp;Tenor,AW1067,Trigger)</f>
        <v>47059</v>
      </c>
      <c r="AY1067" s="66">
        <f>_xll.qlIndexFixing($Z$5,AV1067,,Trigger)</f>
        <v>2.1430122646985336E-2</v>
      </c>
      <c r="AZ1067" s="66">
        <f>_xll.qlIndexFixing($BB$1,AW1067,,Trigger)</f>
        <v>2.1320980771049831E-2</v>
      </c>
      <c r="BA1067" s="195">
        <f t="shared" si="39"/>
        <v>1.0914187593550477</v>
      </c>
    </row>
    <row r="1068" spans="47:53" ht="11.25" customHeight="1" x14ac:dyDescent="0.25">
      <c r="AU1068" s="30" t="s">
        <v>38</v>
      </c>
      <c r="AV1068" s="29">
        <f>_xll.qlInterestRateIndexFixingDate(IborIndex&amp;Tenor,AW1068,Trigger)</f>
        <v>46878</v>
      </c>
      <c r="AW1068" s="29">
        <f>_xll.qlCalendarAdvance(Calendar,AW1067,AU1068,"f",,Trigger)</f>
        <v>46882</v>
      </c>
      <c r="AX1068" s="29">
        <f>_xll.qlInterestRateIndexMaturity(IborIndex&amp;Tenor,AW1068,Trigger)</f>
        <v>47066</v>
      </c>
      <c r="AY1068" s="66">
        <f>_xll.qlIndexFixing($Z$5,AV1068,,Trigger)</f>
        <v>2.1428754879230193E-2</v>
      </c>
      <c r="AZ1068" s="66">
        <f>_xll.qlIndexFixing($BB$1,AW1068,,Trigger)</f>
        <v>2.1320696208546378E-2</v>
      </c>
      <c r="BA1068" s="195">
        <f t="shared" si="39"/>
        <v>1.0805867068381518</v>
      </c>
    </row>
    <row r="1069" spans="47:53" ht="11.25" customHeight="1" x14ac:dyDescent="0.25">
      <c r="AU1069" s="30" t="s">
        <v>38</v>
      </c>
      <c r="AV1069" s="29">
        <f>_xll.qlInterestRateIndexFixingDate(IborIndex&amp;Tenor,AW1069,Trigger)</f>
        <v>46885</v>
      </c>
      <c r="AW1069" s="29">
        <f>_xll.qlCalendarAdvance(Calendar,AW1068,AU1069,"f",,Trigger)</f>
        <v>46889</v>
      </c>
      <c r="AX1069" s="29">
        <f>_xll.qlInterestRateIndexMaturity(IborIndex&amp;Tenor,AW1069,Trigger)</f>
        <v>47073</v>
      </c>
      <c r="AY1069" s="66">
        <f>_xll.qlIndexFixing($Z$5,AV1069,,Trigger)</f>
        <v>2.1427451278728298E-2</v>
      </c>
      <c r="AZ1069" s="66">
        <f>_xll.qlIndexFixing($BB$1,AW1069,,Trigger)</f>
        <v>2.1320358291838429E-2</v>
      </c>
      <c r="BA1069" s="195">
        <f t="shared" si="39"/>
        <v>1.0709298688986804</v>
      </c>
    </row>
    <row r="1070" spans="47:53" ht="11.25" customHeight="1" x14ac:dyDescent="0.25">
      <c r="AU1070" s="30" t="s">
        <v>38</v>
      </c>
      <c r="AV1070" s="29">
        <f>_xll.qlInterestRateIndexFixingDate(IborIndex&amp;Tenor,AW1070,Trigger)</f>
        <v>46892</v>
      </c>
      <c r="AW1070" s="29">
        <f>_xll.qlCalendarAdvance(Calendar,AW1069,AU1070,"f",,Trigger)</f>
        <v>46896</v>
      </c>
      <c r="AX1070" s="29">
        <f>_xll.qlInterestRateIndexMaturity(IborIndex&amp;Tenor,AW1070,Trigger)</f>
        <v>47080</v>
      </c>
      <c r="AY1070" s="66">
        <f>_xll.qlIndexFixing($Z$5,AV1070,,Trigger)</f>
        <v>2.1426214038737838E-2</v>
      </c>
      <c r="AZ1070" s="66">
        <f>_xll.qlIndexFixing($BB$1,AW1070,,Trigger)</f>
        <v>2.1319967020953061E-2</v>
      </c>
      <c r="BA1070" s="195">
        <f t="shared" si="39"/>
        <v>1.0624701778477741</v>
      </c>
    </row>
    <row r="1071" spans="47:53" ht="11.25" customHeight="1" x14ac:dyDescent="0.25">
      <c r="AU1071" s="30" t="s">
        <v>38</v>
      </c>
      <c r="AV1071" s="29">
        <f>_xll.qlInterestRateIndexFixingDate(IborIndex&amp;Tenor,AW1071,Trigger)</f>
        <v>46899</v>
      </c>
      <c r="AW1071" s="29">
        <f>_xll.qlCalendarAdvance(Calendar,AW1070,AU1071,"f",,Trigger)</f>
        <v>46903</v>
      </c>
      <c r="AX1071" s="29">
        <f>_xll.qlInterestRateIndexMaturity(IborIndex&amp;Tenor,AW1071,Trigger)</f>
        <v>47087</v>
      </c>
      <c r="AY1071" s="66">
        <f>_xll.qlIndexFixing($Z$5,AV1071,,Trigger)</f>
        <v>2.1425045361419006E-2</v>
      </c>
      <c r="AZ1071" s="66">
        <f>_xll.qlIndexFixing($BB$1,AW1071,,Trigger)</f>
        <v>2.1317785546491285E-2</v>
      </c>
      <c r="BA1071" s="195">
        <f t="shared" si="39"/>
        <v>1.0725981492772096</v>
      </c>
    </row>
    <row r="1072" spans="47:53" ht="11.25" customHeight="1" x14ac:dyDescent="0.25">
      <c r="AU1072" s="30" t="s">
        <v>38</v>
      </c>
      <c r="AV1072" s="29">
        <f>_xll.qlInterestRateIndexFixingDate(IborIndex&amp;Tenor,AW1072,Trigger)</f>
        <v>46906</v>
      </c>
      <c r="AW1072" s="29">
        <f>_xll.qlCalendarAdvance(Calendar,AW1071,AU1072,"f",,Trigger)</f>
        <v>46910</v>
      </c>
      <c r="AX1072" s="29">
        <f>_xll.qlInterestRateIndexMaturity(IborIndex&amp;Tenor,AW1072,Trigger)</f>
        <v>47093</v>
      </c>
      <c r="AY1072" s="66">
        <f>_xll.qlIndexFixing($Z$5,AV1072,,Trigger)</f>
        <v>2.1423323395189806E-2</v>
      </c>
      <c r="AZ1072" s="66">
        <f>_xll.qlIndexFixing($BB$1,AW1072,,Trigger)</f>
        <v>2.1317299086320341E-2</v>
      </c>
      <c r="BA1072" s="195">
        <f t="shared" si="39"/>
        <v>1.0602430886946443</v>
      </c>
    </row>
    <row r="1073" spans="47:53" ht="11.25" customHeight="1" x14ac:dyDescent="0.25">
      <c r="AU1073" s="30" t="s">
        <v>38</v>
      </c>
      <c r="AV1073" s="29">
        <f>_xll.qlInterestRateIndexFixingDate(IborIndex&amp;Tenor,AW1073,Trigger)</f>
        <v>46913</v>
      </c>
      <c r="AW1073" s="29">
        <f>_xll.qlCalendarAdvance(Calendar,AW1072,AU1073,"f",,Trigger)</f>
        <v>46917</v>
      </c>
      <c r="AX1073" s="29">
        <f>_xll.qlInterestRateIndexMaturity(IborIndex&amp;Tenor,AW1073,Trigger)</f>
        <v>47100</v>
      </c>
      <c r="AY1073" s="66">
        <f>_xll.qlIndexFixing($Z$5,AV1073,,Trigger)</f>
        <v>2.1422293826530842E-2</v>
      </c>
      <c r="AZ1073" s="66">
        <f>_xll.qlIndexFixing($BB$1,AW1073,,Trigger)</f>
        <v>2.1316759281494804E-2</v>
      </c>
      <c r="BA1073" s="195">
        <f t="shared" si="39"/>
        <v>1.0553454503603801</v>
      </c>
    </row>
    <row r="1074" spans="47:53" ht="11.25" customHeight="1" x14ac:dyDescent="0.25">
      <c r="AU1074" s="30" t="s">
        <v>38</v>
      </c>
      <c r="AV1074" s="29">
        <f>_xll.qlInterestRateIndexFixingDate(IborIndex&amp;Tenor,AW1074,Trigger)</f>
        <v>46920</v>
      </c>
      <c r="AW1074" s="29">
        <f>_xll.qlCalendarAdvance(Calendar,AW1073,AU1074,"f",,Trigger)</f>
        <v>46924</v>
      </c>
      <c r="AX1074" s="29">
        <f>_xll.qlInterestRateIndexMaturity(IborIndex&amp;Tenor,AW1074,Trigger)</f>
        <v>47107</v>
      </c>
      <c r="AY1074" s="66">
        <f>_xll.qlIndexFixing($Z$5,AV1074,,Trigger)</f>
        <v>2.1421340805804028E-2</v>
      </c>
      <c r="AZ1074" s="66">
        <f>_xll.qlIndexFixing($BB$1,AW1074,,Trigger)</f>
        <v>2.1316166132058351E-2</v>
      </c>
      <c r="BA1074" s="195">
        <f t="shared" si="39"/>
        <v>1.0517467374567686</v>
      </c>
    </row>
    <row r="1075" spans="47:53" ht="11.25" customHeight="1" x14ac:dyDescent="0.25">
      <c r="AU1075" s="30" t="s">
        <v>38</v>
      </c>
      <c r="AV1075" s="29">
        <f>_xll.qlInterestRateIndexFixingDate(IborIndex&amp;Tenor,AW1075,Trigger)</f>
        <v>46927</v>
      </c>
      <c r="AW1075" s="29">
        <f>_xll.qlCalendarAdvance(Calendar,AW1074,AU1075,"f",,Trigger)</f>
        <v>46931</v>
      </c>
      <c r="AX1075" s="29">
        <f>_xll.qlInterestRateIndexMaturity(IborIndex&amp;Tenor,AW1075,Trigger)</f>
        <v>47114</v>
      </c>
      <c r="AY1075" s="66">
        <f>_xll.qlIndexFixing($Z$5,AV1075,,Trigger)</f>
        <v>2.1420466584864017E-2</v>
      </c>
      <c r="AZ1075" s="66">
        <f>_xll.qlIndexFixing($BB$1,AW1075,,Trigger)</f>
        <v>2.131551963805816E-2</v>
      </c>
      <c r="BA1075" s="195">
        <f t="shared" si="39"/>
        <v>1.0494694680585752</v>
      </c>
    </row>
    <row r="1076" spans="47:53" ht="11.25" customHeight="1" x14ac:dyDescent="0.25">
      <c r="AU1076" s="30" t="s">
        <v>38</v>
      </c>
      <c r="AV1076" s="29">
        <f>_xll.qlInterestRateIndexFixingDate(IborIndex&amp;Tenor,AW1076,Trigger)</f>
        <v>46934</v>
      </c>
      <c r="AW1076" s="29">
        <f>_xll.qlCalendarAdvance(Calendar,AW1075,AU1076,"f",,Trigger)</f>
        <v>46938</v>
      </c>
      <c r="AX1076" s="29">
        <f>_xll.qlInterestRateIndexMaturity(IborIndex&amp;Tenor,AW1076,Trigger)</f>
        <v>47122</v>
      </c>
      <c r="AY1076" s="66">
        <f>_xll.qlIndexFixing($Z$5,AV1076,,Trigger)</f>
        <v>2.1420308113705339E-2</v>
      </c>
      <c r="AZ1076" s="66">
        <f>_xll.qlIndexFixing($BB$1,AW1076,,Trigger)</f>
        <v>2.1316498960018287E-2</v>
      </c>
      <c r="BA1076" s="195">
        <f t="shared" si="39"/>
        <v>1.038091536870525</v>
      </c>
    </row>
    <row r="1077" spans="47:53" ht="11.25" customHeight="1" x14ac:dyDescent="0.25">
      <c r="AU1077" s="30" t="s">
        <v>38</v>
      </c>
      <c r="AV1077" s="29">
        <f>_xll.qlInterestRateIndexFixingDate(IborIndex&amp;Tenor,AW1077,Trigger)</f>
        <v>46941</v>
      </c>
      <c r="AW1077" s="29">
        <f>_xll.qlCalendarAdvance(Calendar,AW1076,AU1077,"f",,Trigger)</f>
        <v>46945</v>
      </c>
      <c r="AX1077" s="29">
        <f>_xll.qlInterestRateIndexMaturity(IborIndex&amp;Tenor,AW1077,Trigger)</f>
        <v>47129</v>
      </c>
      <c r="AY1077" s="66">
        <f>_xll.qlIndexFixing($Z$5,AV1077,,Trigger)</f>
        <v>2.1419597556365848E-2</v>
      </c>
      <c r="AZ1077" s="66">
        <f>_xll.qlIndexFixing($BB$1,AW1077,,Trigger)</f>
        <v>2.1315734211033291E-2</v>
      </c>
      <c r="BA1077" s="195">
        <f t="shared" si="39"/>
        <v>1.0386334533255686</v>
      </c>
    </row>
    <row r="1078" spans="47:53" ht="11.25" customHeight="1" x14ac:dyDescent="0.25">
      <c r="AU1078" s="30" t="s">
        <v>38</v>
      </c>
      <c r="AV1078" s="29">
        <f>_xll.qlInterestRateIndexFixingDate(IborIndex&amp;Tenor,AW1078,Trigger)</f>
        <v>46948</v>
      </c>
      <c r="AW1078" s="29">
        <f>_xll.qlCalendarAdvance(Calendar,AW1077,AU1078,"f",,Trigger)</f>
        <v>46952</v>
      </c>
      <c r="AX1078" s="29">
        <f>_xll.qlInterestRateIndexMaturity(IborIndex&amp;Tenor,AW1078,Trigger)</f>
        <v>47136</v>
      </c>
      <c r="AY1078" s="66">
        <f>_xll.qlIndexFixing($Z$5,AV1078,,Trigger)</f>
        <v>2.141897122613165E-2</v>
      </c>
      <c r="AZ1078" s="66">
        <f>_xll.qlIndexFixing($BB$1,AW1078,,Trigger)</f>
        <v>2.1314916108249062E-2</v>
      </c>
      <c r="BA1078" s="195">
        <f t="shared" si="39"/>
        <v>1.0405511788258783</v>
      </c>
    </row>
    <row r="1079" spans="47:53" ht="11.25" customHeight="1" x14ac:dyDescent="0.25">
      <c r="AU1079" s="30" t="s">
        <v>38</v>
      </c>
      <c r="AV1079" s="29">
        <f>_xll.qlInterestRateIndexFixingDate(IborIndex&amp;Tenor,AW1079,Trigger)</f>
        <v>46955</v>
      </c>
      <c r="AW1079" s="29">
        <f>_xll.qlCalendarAdvance(Calendar,AW1078,AU1079,"f",,Trigger)</f>
        <v>46959</v>
      </c>
      <c r="AX1079" s="29">
        <f>_xll.qlInterestRateIndexMaturity(IborIndex&amp;Tenor,AW1079,Trigger)</f>
        <v>47143</v>
      </c>
      <c r="AY1079" s="66">
        <f>_xll.qlIndexFixing($Z$5,AV1079,,Trigger)</f>
        <v>2.1418431396404643E-2</v>
      </c>
      <c r="AZ1079" s="66">
        <f>_xll.qlIndexFixing($BB$1,AW1079,,Trigger)</f>
        <v>2.1314044651733512E-2</v>
      </c>
      <c r="BA1079" s="195">
        <f t="shared" si="39"/>
        <v>1.0438674467113176</v>
      </c>
    </row>
    <row r="1080" spans="47:53" ht="11.25" customHeight="1" x14ac:dyDescent="0.25">
      <c r="AU1080" s="30" t="s">
        <v>38</v>
      </c>
      <c r="AV1080" s="29">
        <f>_xll.qlInterestRateIndexFixingDate(IborIndex&amp;Tenor,AW1080,Trigger)</f>
        <v>46962</v>
      </c>
      <c r="AW1080" s="29">
        <f>_xll.qlCalendarAdvance(Calendar,AW1079,AU1080,"f",,Trigger)</f>
        <v>46966</v>
      </c>
      <c r="AX1080" s="29">
        <f>_xll.qlInterestRateIndexMaturity(IborIndex&amp;Tenor,AW1080,Trigger)</f>
        <v>47150</v>
      </c>
      <c r="AY1080" s="66">
        <f>_xll.qlIndexFixing($Z$5,AV1080,,Trigger)</f>
        <v>2.1417980349497427E-2</v>
      </c>
      <c r="AZ1080" s="66">
        <f>_xll.qlIndexFixing($BB$1,AW1080,,Trigger)</f>
        <v>2.1313119841557114E-2</v>
      </c>
      <c r="BA1080" s="195">
        <f t="shared" si="39"/>
        <v>1.048605079403131</v>
      </c>
    </row>
    <row r="1081" spans="47:53" ht="11.25" customHeight="1" x14ac:dyDescent="0.25">
      <c r="AU1081" s="30" t="s">
        <v>38</v>
      </c>
      <c r="AV1081" s="29">
        <f>_xll.qlInterestRateIndexFixingDate(IborIndex&amp;Tenor,AW1081,Trigger)</f>
        <v>46969</v>
      </c>
      <c r="AW1081" s="29">
        <f>_xll.qlCalendarAdvance(Calendar,AW1080,AU1081,"f",,Trigger)</f>
        <v>46973</v>
      </c>
      <c r="AX1081" s="29">
        <f>_xll.qlInterestRateIndexMaturity(IborIndex&amp;Tenor,AW1081,Trigger)</f>
        <v>47157</v>
      </c>
      <c r="AY1081" s="66">
        <f>_xll.qlIndexFixing($Z$5,AV1081,,Trigger)</f>
        <v>2.1417620376631998E-2</v>
      </c>
      <c r="AZ1081" s="66">
        <f>_xll.qlIndexFixing($BB$1,AW1081,,Trigger)</f>
        <v>2.1312141677795084E-2</v>
      </c>
      <c r="BA1081" s="195">
        <f t="shared" si="39"/>
        <v>1.0547869883691454</v>
      </c>
    </row>
    <row r="1082" spans="47:53" ht="11.25" customHeight="1" x14ac:dyDescent="0.25">
      <c r="AU1082" s="30" t="s">
        <v>38</v>
      </c>
      <c r="AV1082" s="29">
        <f>_xll.qlInterestRateIndexFixingDate(IborIndex&amp;Tenor,AW1082,Trigger)</f>
        <v>46976</v>
      </c>
      <c r="AW1082" s="29">
        <f>_xll.qlCalendarAdvance(Calendar,AW1081,AU1082,"f",,Trigger)</f>
        <v>46980</v>
      </c>
      <c r="AX1082" s="29">
        <f>_xll.qlInterestRateIndexMaturity(IborIndex&amp;Tenor,AW1082,Trigger)</f>
        <v>47164</v>
      </c>
      <c r="AY1082" s="66">
        <f>_xll.qlIndexFixing($Z$5,AV1082,,Trigger)</f>
        <v>2.1417353777942353E-2</v>
      </c>
      <c r="AZ1082" s="66">
        <f>_xll.qlIndexFixing($BB$1,AW1082,,Trigger)</f>
        <v>2.131111016052864E-2</v>
      </c>
      <c r="BA1082" s="195">
        <f t="shared" si="39"/>
        <v>1.0624361741371282</v>
      </c>
    </row>
    <row r="1083" spans="47:53" ht="11.25" customHeight="1" x14ac:dyDescent="0.25">
      <c r="AU1083" s="30" t="s">
        <v>38</v>
      </c>
      <c r="AV1083" s="29">
        <f>_xll.qlInterestRateIndexFixingDate(IborIndex&amp;Tenor,AW1083,Trigger)</f>
        <v>46983</v>
      </c>
      <c r="AW1083" s="29">
        <f>_xll.qlCalendarAdvance(Calendar,AW1082,AU1083,"f",,Trigger)</f>
        <v>46987</v>
      </c>
      <c r="AX1083" s="29">
        <f>_xll.qlInterestRateIndexMaturity(IborIndex&amp;Tenor,AW1083,Trigger)</f>
        <v>47171</v>
      </c>
      <c r="AY1083" s="66">
        <f>_xll.qlIndexFixing($Z$5,AV1083,,Trigger)</f>
        <v>2.1417182862474488E-2</v>
      </c>
      <c r="AZ1083" s="66">
        <f>_xll.qlIndexFixing($BB$1,AW1083,,Trigger)</f>
        <v>2.1310025289841161E-2</v>
      </c>
      <c r="BA1083" s="195">
        <f t="shared" si="39"/>
        <v>1.0715757263332626</v>
      </c>
    </row>
    <row r="1084" spans="47:53" ht="11.25" customHeight="1" x14ac:dyDescent="0.25">
      <c r="AU1084" s="30" t="s">
        <v>38</v>
      </c>
      <c r="AV1084" s="29">
        <f>_xll.qlInterestRateIndexFixingDate(IborIndex&amp;Tenor,AW1084,Trigger)</f>
        <v>46990</v>
      </c>
      <c r="AW1084" s="29">
        <f>_xll.qlCalendarAdvance(Calendar,AW1083,AU1084,"f",,Trigger)</f>
        <v>46994</v>
      </c>
      <c r="AX1084" s="29">
        <f>_xll.qlInterestRateIndexMaturity(IborIndex&amp;Tenor,AW1084,Trigger)</f>
        <v>47177</v>
      </c>
      <c r="AY1084" s="66">
        <f>_xll.qlIndexFixing($Z$5,AV1084,,Trigger)</f>
        <v>2.1416520575786052E-2</v>
      </c>
      <c r="AZ1084" s="66">
        <f>_xll.qlIndexFixing($BB$1,AW1084,,Trigger)</f>
        <v>2.1306241367914633E-2</v>
      </c>
      <c r="BA1084" s="195">
        <f t="shared" si="39"/>
        <v>1.1027920787141932</v>
      </c>
    </row>
    <row r="1085" spans="47:53" ht="11.25" customHeight="1" x14ac:dyDescent="0.25">
      <c r="AU1085" s="30" t="s">
        <v>38</v>
      </c>
      <c r="AV1085" s="29">
        <f>_xll.qlInterestRateIndexFixingDate(IborIndex&amp;Tenor,AW1085,Trigger)</f>
        <v>46997</v>
      </c>
      <c r="AW1085" s="29">
        <f>_xll.qlCalendarAdvance(Calendar,AW1084,AU1085,"f",,Trigger)</f>
        <v>47001</v>
      </c>
      <c r="AX1085" s="29">
        <f>_xll.qlInterestRateIndexMaturity(IborIndex&amp;Tenor,AW1085,Trigger)</f>
        <v>47182</v>
      </c>
      <c r="AY1085" s="66">
        <f>_xll.qlIndexFixing($Z$5,AV1085,,Trigger)</f>
        <v>2.1415357689838276E-2</v>
      </c>
      <c r="AZ1085" s="66">
        <f>_xll.qlIndexFixing($BB$1,AW1085,,Trigger)</f>
        <v>2.1305069190390529E-2</v>
      </c>
      <c r="BA1085" s="195">
        <f t="shared" si="39"/>
        <v>1.102884994477471</v>
      </c>
    </row>
    <row r="1086" spans="47:53" ht="11.25" customHeight="1" x14ac:dyDescent="0.25">
      <c r="AU1086" s="30" t="s">
        <v>38</v>
      </c>
      <c r="AV1086" s="29">
        <f>_xll.qlInterestRateIndexFixingDate(IborIndex&amp;Tenor,AW1086,Trigger)</f>
        <v>47004</v>
      </c>
      <c r="AW1086" s="29">
        <f>_xll.qlCalendarAdvance(Calendar,AW1085,AU1086,"f",,Trigger)</f>
        <v>47008</v>
      </c>
      <c r="AX1086" s="29">
        <f>_xll.qlInterestRateIndexMaturity(IborIndex&amp;Tenor,AW1086,Trigger)</f>
        <v>47189</v>
      </c>
      <c r="AY1086" s="66">
        <f>_xll.qlIndexFixing($Z$5,AV1086,,Trigger)</f>
        <v>2.1415234359490352E-2</v>
      </c>
      <c r="AZ1086" s="66">
        <f>_xll.qlIndexFixing($BB$1,AW1086,,Trigger)</f>
        <v>2.130384367536935E-2</v>
      </c>
      <c r="BA1086" s="195">
        <f t="shared" si="39"/>
        <v>1.113906841210023</v>
      </c>
    </row>
    <row r="1087" spans="47:53" ht="11.25" customHeight="1" x14ac:dyDescent="0.25">
      <c r="AU1087" s="30" t="s">
        <v>38</v>
      </c>
      <c r="AV1087" s="29">
        <f>_xll.qlInterestRateIndexFixingDate(IborIndex&amp;Tenor,AW1087,Trigger)</f>
        <v>47011</v>
      </c>
      <c r="AW1087" s="29">
        <f>_xll.qlCalendarAdvance(Calendar,AW1086,AU1087,"f",,Trigger)</f>
        <v>47015</v>
      </c>
      <c r="AX1087" s="29">
        <f>_xll.qlInterestRateIndexMaturity(IborIndex&amp;Tenor,AW1087,Trigger)</f>
        <v>47196</v>
      </c>
      <c r="AY1087" s="66">
        <f>_xll.qlIndexFixing($Z$5,AV1087,,Trigger)</f>
        <v>2.141494301512073E-2</v>
      </c>
      <c r="AZ1087" s="66">
        <f>_xll.qlIndexFixing($BB$1,AW1087,,Trigger)</f>
        <v>2.1302564822948265E-2</v>
      </c>
      <c r="BA1087" s="195">
        <f t="shared" si="39"/>
        <v>1.1237819217246523</v>
      </c>
    </row>
    <row r="1088" spans="47:53" ht="11.25" customHeight="1" x14ac:dyDescent="0.25">
      <c r="AU1088" s="30" t="s">
        <v>38</v>
      </c>
      <c r="AV1088" s="29">
        <f>_xll.qlInterestRateIndexFixingDate(IborIndex&amp;Tenor,AW1088,Trigger)</f>
        <v>47018</v>
      </c>
      <c r="AW1088" s="29">
        <f>_xll.qlCalendarAdvance(Calendar,AW1087,AU1088,"f",,Trigger)</f>
        <v>47022</v>
      </c>
      <c r="AX1088" s="29">
        <f>_xll.qlInterestRateIndexMaturity(IborIndex&amp;Tenor,AW1088,Trigger)</f>
        <v>47203</v>
      </c>
      <c r="AY1088" s="66">
        <f>_xll.qlIndexFixing($Z$5,AV1088,,Trigger)</f>
        <v>2.1414483293422673E-2</v>
      </c>
      <c r="AZ1088" s="66">
        <f>_xll.qlIndexFixing($BB$1,AW1088,,Trigger)</f>
        <v>2.13012326332284E-2</v>
      </c>
      <c r="BA1088" s="195">
        <f t="shared" si="39"/>
        <v>1.1325066019427301</v>
      </c>
    </row>
    <row r="1089" spans="47:53" ht="11.25" customHeight="1" x14ac:dyDescent="0.25">
      <c r="AU1089" s="30" t="s">
        <v>38</v>
      </c>
      <c r="AV1089" s="29">
        <f>_xll.qlInterestRateIndexFixingDate(IborIndex&amp;Tenor,AW1089,Trigger)</f>
        <v>47025</v>
      </c>
      <c r="AW1089" s="29">
        <f>_xll.qlCalendarAdvance(Calendar,AW1088,AU1089,"f",,Trigger)</f>
        <v>47029</v>
      </c>
      <c r="AX1089" s="29">
        <f>_xll.qlInterestRateIndexMaturity(IborIndex&amp;Tenor,AW1089,Trigger)</f>
        <v>47211</v>
      </c>
      <c r="AY1089" s="66">
        <f>_xll.qlIndexFixing($Z$5,AV1089,,Trigger)</f>
        <v>2.1414385880915175E-2</v>
      </c>
      <c r="AZ1089" s="66">
        <f>_xll.qlIndexFixing($BB$1,AW1089,,Trigger)</f>
        <v>2.1300357519113529E-2</v>
      </c>
      <c r="BA1089" s="195">
        <f t="shared" si="39"/>
        <v>1.1402836180164633</v>
      </c>
    </row>
    <row r="1090" spans="47:53" ht="11.25" customHeight="1" x14ac:dyDescent="0.25">
      <c r="AU1090" s="30" t="s">
        <v>38</v>
      </c>
      <c r="AV1090" s="29">
        <f>_xll.qlInterestRateIndexFixingDate(IborIndex&amp;Tenor,AW1090,Trigger)</f>
        <v>47032</v>
      </c>
      <c r="AW1090" s="29">
        <f>_xll.qlCalendarAdvance(Calendar,AW1089,AU1090,"f",,Trigger)</f>
        <v>47036</v>
      </c>
      <c r="AX1090" s="29">
        <f>_xll.qlInterestRateIndexMaturity(IborIndex&amp;Tenor,AW1090,Trigger)</f>
        <v>47218</v>
      </c>
      <c r="AY1090" s="66">
        <f>_xll.qlIndexFixing($Z$5,AV1090,,Trigger)</f>
        <v>2.1413576062014446E-2</v>
      </c>
      <c r="AZ1090" s="66">
        <f>_xll.qlIndexFixing($BB$1,AW1090,,Trigger)</f>
        <v>2.1298914760441434E-2</v>
      </c>
      <c r="BA1090" s="195">
        <f t="shared" si="39"/>
        <v>1.1466130157301162</v>
      </c>
    </row>
    <row r="1091" spans="47:53" ht="11.25" customHeight="1" x14ac:dyDescent="0.25">
      <c r="AU1091" s="30" t="s">
        <v>38</v>
      </c>
      <c r="AV1091" s="29">
        <f>_xll.qlInterestRateIndexFixingDate(IborIndex&amp;Tenor,AW1091,Trigger)</f>
        <v>47039</v>
      </c>
      <c r="AW1091" s="29">
        <f>_xll.qlCalendarAdvance(Calendar,AW1090,AU1091,"f",,Trigger)</f>
        <v>47043</v>
      </c>
      <c r="AX1091" s="29">
        <f>_xll.qlInterestRateIndexMaturity(IborIndex&amp;Tenor,AW1091,Trigger)</f>
        <v>47225</v>
      </c>
      <c r="AY1091" s="66">
        <f>_xll.qlIndexFixing($Z$5,AV1091,,Trigger)</f>
        <v>2.1412596740160942E-2</v>
      </c>
      <c r="AZ1091" s="66">
        <f>_xll.qlIndexFixing($BB$1,AW1091,,Trigger)</f>
        <v>2.1297418661678755E-2</v>
      </c>
      <c r="BA1091" s="195">
        <f t="shared" ref="BA1091:BA1154" si="40">(AY1091-AZ1091)*10000</f>
        <v>1.1517807848218653</v>
      </c>
    </row>
    <row r="1092" spans="47:53" ht="11.25" customHeight="1" x14ac:dyDescent="0.25">
      <c r="AU1092" s="30" t="s">
        <v>38</v>
      </c>
      <c r="AV1092" s="29">
        <f>_xll.qlInterestRateIndexFixingDate(IborIndex&amp;Tenor,AW1092,Trigger)</f>
        <v>47046</v>
      </c>
      <c r="AW1092" s="29">
        <f>_xll.qlCalendarAdvance(Calendar,AW1091,AU1092,"f",,Trigger)</f>
        <v>47050</v>
      </c>
      <c r="AX1092" s="29">
        <f>_xll.qlInterestRateIndexMaturity(IborIndex&amp;Tenor,AW1092,Trigger)</f>
        <v>47232</v>
      </c>
      <c r="AY1092" s="66">
        <f>_xll.qlIndexFixing($Z$5,AV1092,,Trigger)</f>
        <v>2.1411447552202083E-2</v>
      </c>
      <c r="AZ1092" s="66">
        <f>_xll.qlIndexFixing($BB$1,AW1092,,Trigger)</f>
        <v>2.1295869222943201E-2</v>
      </c>
      <c r="BA1092" s="195">
        <f t="shared" si="40"/>
        <v>1.1557832925888216</v>
      </c>
    </row>
    <row r="1093" spans="47:53" ht="11.25" customHeight="1" x14ac:dyDescent="0.25">
      <c r="AU1093" s="30" t="s">
        <v>38</v>
      </c>
      <c r="AV1093" s="29">
        <f>_xll.qlInterestRateIndexFixingDate(IborIndex&amp;Tenor,AW1093,Trigger)</f>
        <v>47053</v>
      </c>
      <c r="AW1093" s="29">
        <f>_xll.qlCalendarAdvance(Calendar,AW1092,AU1093,"f",,Trigger)</f>
        <v>47057</v>
      </c>
      <c r="AX1093" s="29">
        <f>_xll.qlInterestRateIndexMaturity(IborIndex&amp;Tenor,AW1093,Trigger)</f>
        <v>47238</v>
      </c>
      <c r="AY1093" s="66">
        <f>_xll.qlIndexFixing($Z$5,AV1093,,Trigger)</f>
        <v>2.1409646312266731E-2</v>
      </c>
      <c r="AZ1093" s="66">
        <f>_xll.qlIndexFixing($BB$1,AW1093,,Trigger)</f>
        <v>2.1293771629018368E-2</v>
      </c>
      <c r="BA1093" s="195">
        <f t="shared" si="40"/>
        <v>1.1587468324836259</v>
      </c>
    </row>
    <row r="1094" spans="47:53" ht="11.25" customHeight="1" x14ac:dyDescent="0.25">
      <c r="AU1094" s="30" t="s">
        <v>38</v>
      </c>
      <c r="AV1094" s="29">
        <f>_xll.qlInterestRateIndexFixingDate(IborIndex&amp;Tenor,AW1094,Trigger)</f>
        <v>47060</v>
      </c>
      <c r="AW1094" s="29">
        <f>_xll.qlCalendarAdvance(Calendar,AW1093,AU1094,"f",,Trigger)</f>
        <v>47064</v>
      </c>
      <c r="AX1094" s="29">
        <f>_xll.qlInterestRateIndexMaturity(IborIndex&amp;Tenor,AW1094,Trigger)</f>
        <v>47245</v>
      </c>
      <c r="AY1094" s="66">
        <f>_xll.qlIndexFixing($Z$5,AV1094,,Trigger)</f>
        <v>2.1408168699560949E-2</v>
      </c>
      <c r="AZ1094" s="66">
        <f>_xll.qlIndexFixing($BB$1,AW1094,,Trigger)</f>
        <v>2.1292119417884493E-2</v>
      </c>
      <c r="BA1094" s="195">
        <f t="shared" si="40"/>
        <v>1.1604928167645647</v>
      </c>
    </row>
    <row r="1095" spans="47:53" ht="11.25" customHeight="1" x14ac:dyDescent="0.25">
      <c r="AU1095" s="30" t="s">
        <v>38</v>
      </c>
      <c r="AV1095" s="29">
        <f>_xll.qlInterestRateIndexFixingDate(IborIndex&amp;Tenor,AW1095,Trigger)</f>
        <v>47067</v>
      </c>
      <c r="AW1095" s="29">
        <f>_xll.qlCalendarAdvance(Calendar,AW1094,AU1095,"f",,Trigger)</f>
        <v>47071</v>
      </c>
      <c r="AX1095" s="29">
        <f>_xll.qlInterestRateIndexMaturity(IborIndex&amp;Tenor,AW1095,Trigger)</f>
        <v>47252</v>
      </c>
      <c r="AY1095" s="66">
        <f>_xll.qlIndexFixing($Z$5,AV1095,,Trigger)</f>
        <v>2.1406520167588362E-2</v>
      </c>
      <c r="AZ1095" s="66">
        <f>_xll.qlIndexFixing($BB$1,AW1095,,Trigger)</f>
        <v>2.1290413870283884E-2</v>
      </c>
      <c r="BA1095" s="195">
        <f t="shared" si="40"/>
        <v>1.1610629730447741</v>
      </c>
    </row>
    <row r="1096" spans="47:53" ht="11.25" customHeight="1" x14ac:dyDescent="0.25">
      <c r="AU1096" s="30" t="s">
        <v>38</v>
      </c>
      <c r="AV1096" s="29">
        <f>_xll.qlInterestRateIndexFixingDate(IborIndex&amp;Tenor,AW1096,Trigger)</f>
        <v>47074</v>
      </c>
      <c r="AW1096" s="29">
        <f>_xll.qlCalendarAdvance(Calendar,AW1095,AU1096,"f",,Trigger)</f>
        <v>47078</v>
      </c>
      <c r="AX1096" s="29">
        <f>_xll.qlInterestRateIndexMaturity(IborIndex&amp;Tenor,AW1096,Trigger)</f>
        <v>47259</v>
      </c>
      <c r="AY1096" s="66">
        <f>_xll.qlIndexFixing($Z$5,AV1096,,Trigger)</f>
        <v>2.1404700353391124E-2</v>
      </c>
      <c r="AZ1096" s="66">
        <f>_xll.qlIndexFixing($BB$1,AW1096,,Trigger)</f>
        <v>2.1288654986353007E-2</v>
      </c>
      <c r="BA1096" s="195">
        <f t="shared" si="40"/>
        <v>1.160453670381173</v>
      </c>
    </row>
    <row r="1097" spans="47:53" ht="11.25" customHeight="1" x14ac:dyDescent="0.25">
      <c r="AU1097" s="30" t="s">
        <v>38</v>
      </c>
      <c r="AV1097" s="29">
        <f>_xll.qlInterestRateIndexFixingDate(IborIndex&amp;Tenor,AW1097,Trigger)</f>
        <v>47081</v>
      </c>
      <c r="AW1097" s="29">
        <f>_xll.qlCalendarAdvance(Calendar,AW1096,AU1097,"f",,Trigger)</f>
        <v>47085</v>
      </c>
      <c r="AX1097" s="29">
        <f>_xll.qlInterestRateIndexMaturity(IborIndex&amp;Tenor,AW1097,Trigger)</f>
        <v>47266</v>
      </c>
      <c r="AY1097" s="66">
        <f>_xll.qlIndexFixing($Z$5,AV1097,,Trigger)</f>
        <v>2.140270889405689E-2</v>
      </c>
      <c r="AZ1097" s="66">
        <f>_xll.qlIndexFixing($BB$1,AW1097,,Trigger)</f>
        <v>2.1287321934180724E-2</v>
      </c>
      <c r="BA1097" s="195">
        <f t="shared" si="40"/>
        <v>1.1538695987616672</v>
      </c>
    </row>
    <row r="1098" spans="47:53" ht="11.25" customHeight="1" x14ac:dyDescent="0.25">
      <c r="AU1098" s="30" t="s">
        <v>38</v>
      </c>
      <c r="AV1098" s="29">
        <f>_xll.qlInterestRateIndexFixingDate(IborIndex&amp;Tenor,AW1098,Trigger)</f>
        <v>47088</v>
      </c>
      <c r="AW1098" s="29">
        <f>_xll.qlCalendarAdvance(Calendar,AW1097,AU1098,"f",,Trigger)</f>
        <v>47092</v>
      </c>
      <c r="AX1098" s="29">
        <f>_xll.qlInterestRateIndexMaturity(IborIndex&amp;Tenor,AW1098,Trigger)</f>
        <v>47274</v>
      </c>
      <c r="AY1098" s="66">
        <f>_xll.qlIndexFixing($Z$5,AV1098,,Trigger)</f>
        <v>2.1400964905352191E-2</v>
      </c>
      <c r="AZ1098" s="66">
        <f>_xll.qlIndexFixing($BB$1,AW1098,,Trigger)</f>
        <v>2.1285452458368766E-2</v>
      </c>
      <c r="BA1098" s="195">
        <f t="shared" si="40"/>
        <v>1.1551244698342413</v>
      </c>
    </row>
    <row r="1099" spans="47:53" ht="11.25" customHeight="1" x14ac:dyDescent="0.25">
      <c r="AU1099" s="30" t="s">
        <v>38</v>
      </c>
      <c r="AV1099" s="29">
        <f>_xll.qlInterestRateIndexFixingDate(IborIndex&amp;Tenor,AW1099,Trigger)</f>
        <v>47095</v>
      </c>
      <c r="AW1099" s="29">
        <f>_xll.qlCalendarAdvance(Calendar,AW1098,AU1099,"f",,Trigger)</f>
        <v>47099</v>
      </c>
      <c r="AX1099" s="29">
        <f>_xll.qlInterestRateIndexMaturity(IborIndex&amp;Tenor,AW1099,Trigger)</f>
        <v>47281</v>
      </c>
      <c r="AY1099" s="66">
        <f>_xll.qlIndexFixing($Z$5,AV1099,,Trigger)</f>
        <v>2.139861649015494E-2</v>
      </c>
      <c r="AZ1099" s="66">
        <f>_xll.qlIndexFixing($BB$1,AW1099,,Trigger)</f>
        <v>2.1283529643543162E-2</v>
      </c>
      <c r="BA1099" s="195">
        <f t="shared" si="40"/>
        <v>1.1508684661177757</v>
      </c>
    </row>
    <row r="1100" spans="47:53" ht="11.25" customHeight="1" x14ac:dyDescent="0.25">
      <c r="AU1100" s="30" t="s">
        <v>38</v>
      </c>
      <c r="AV1100" s="29">
        <f>_xll.qlInterestRateIndexFixingDate(IborIndex&amp;Tenor,AW1100,Trigger)</f>
        <v>47102</v>
      </c>
      <c r="AW1100" s="29">
        <f>_xll.qlCalendarAdvance(Calendar,AW1099,AU1100,"f",,Trigger)</f>
        <v>47106</v>
      </c>
      <c r="AX1100" s="29">
        <f>_xll.qlInterestRateIndexMaturity(IborIndex&amp;Tenor,AW1100,Trigger)</f>
        <v>47288</v>
      </c>
      <c r="AY1100" s="66">
        <f>_xll.qlIndexFixing($Z$5,AV1100,,Trigger)</f>
        <v>2.1396095305252771E-2</v>
      </c>
      <c r="AZ1100" s="66">
        <f>_xll.qlIndexFixing($BB$1,AW1100,,Trigger)</f>
        <v>2.1281553489856758E-2</v>
      </c>
      <c r="BA1100" s="195">
        <f t="shared" si="40"/>
        <v>1.1454181539601385</v>
      </c>
    </row>
    <row r="1101" spans="47:53" ht="11.25" customHeight="1" x14ac:dyDescent="0.25">
      <c r="AU1101" s="30" t="s">
        <v>38</v>
      </c>
      <c r="AV1101" s="29">
        <f>_xll.qlInterestRateIndexFixingDate(IborIndex&amp;Tenor,AW1101,Trigger)</f>
        <v>47108</v>
      </c>
      <c r="AW1101" s="29">
        <f>_xll.qlCalendarAdvance(Calendar,AW1100,AU1101,"f",,Trigger)</f>
        <v>47114</v>
      </c>
      <c r="AX1101" s="29">
        <f>_xll.qlInterestRateIndexMaturity(IborIndex&amp;Tenor,AW1101,Trigger)</f>
        <v>47296</v>
      </c>
      <c r="AY1101" s="66">
        <f>_xll.qlIndexFixing($Z$5,AV1101,,Trigger)</f>
        <v>2.1393001931011617E-2</v>
      </c>
      <c r="AZ1101" s="66">
        <f>_xll.qlIndexFixing($BB$1,AW1101,,Trigger)</f>
        <v>2.127922971581412E-2</v>
      </c>
      <c r="BA1101" s="195">
        <f t="shared" si="40"/>
        <v>1.1377221519749681</v>
      </c>
    </row>
    <row r="1102" spans="47:53" ht="11.25" customHeight="1" x14ac:dyDescent="0.25">
      <c r="AU1102" s="30" t="s">
        <v>38</v>
      </c>
      <c r="AV1102" s="29">
        <f>_xll.qlInterestRateIndexFixingDate(IborIndex&amp;Tenor,AW1102,Trigger)</f>
        <v>47116</v>
      </c>
      <c r="AW1102" s="29">
        <f>_xll.qlCalendarAdvance(Calendar,AW1101,AU1102,"f",,Trigger)</f>
        <v>47121</v>
      </c>
      <c r="AX1102" s="29">
        <f>_xll.qlInterestRateIndexMaturity(IborIndex&amp;Tenor,AW1102,Trigger)</f>
        <v>47302</v>
      </c>
      <c r="AY1102" s="66">
        <f>_xll.qlIndexFixing($Z$5,AV1102,,Trigger)</f>
        <v>2.1389742165208229E-2</v>
      </c>
      <c r="AZ1102" s="66">
        <f>_xll.qlIndexFixing($BB$1,AW1102,,Trigger)</f>
        <v>2.127668028850092E-2</v>
      </c>
      <c r="BA1102" s="195">
        <f t="shared" si="40"/>
        <v>1.1306187670730856</v>
      </c>
    </row>
    <row r="1103" spans="47:53" ht="11.25" customHeight="1" x14ac:dyDescent="0.25">
      <c r="AU1103" s="30" t="s">
        <v>38</v>
      </c>
      <c r="AV1103" s="29">
        <f>_xll.qlInterestRateIndexFixingDate(IborIndex&amp;Tenor,AW1103,Trigger)</f>
        <v>47126</v>
      </c>
      <c r="AW1103" s="29">
        <f>_xll.qlCalendarAdvance(Calendar,AW1102,AU1103,"f",,Trigger)</f>
        <v>47128</v>
      </c>
      <c r="AX1103" s="29">
        <f>_xll.qlInterestRateIndexMaturity(IborIndex&amp;Tenor,AW1103,Trigger)</f>
        <v>47309</v>
      </c>
      <c r="AY1103" s="66">
        <f>_xll.qlIndexFixing($Z$5,AV1103,,Trigger)</f>
        <v>2.1386688355181718E-2</v>
      </c>
      <c r="AZ1103" s="66">
        <f>_xll.qlIndexFixing($BB$1,AW1103,,Trigger)</f>
        <v>2.1274540435101033E-2</v>
      </c>
      <c r="BA1103" s="195">
        <f t="shared" si="40"/>
        <v>1.1214792008068519</v>
      </c>
    </row>
    <row r="1104" spans="47:53" ht="11.25" customHeight="1" x14ac:dyDescent="0.25">
      <c r="AU1104" s="30" t="s">
        <v>38</v>
      </c>
      <c r="AV1104" s="29">
        <f>_xll.qlInterestRateIndexFixingDate(IborIndex&amp;Tenor,AW1104,Trigger)</f>
        <v>47133</v>
      </c>
      <c r="AW1104" s="29">
        <f>_xll.qlCalendarAdvance(Calendar,AW1103,AU1104,"f",,Trigger)</f>
        <v>47135</v>
      </c>
      <c r="AX1104" s="29">
        <f>_xll.qlInterestRateIndexMaturity(IborIndex&amp;Tenor,AW1104,Trigger)</f>
        <v>47316</v>
      </c>
      <c r="AY1104" s="66">
        <f>_xll.qlIndexFixing($Z$5,AV1104,,Trigger)</f>
        <v>2.138346030912187E-2</v>
      </c>
      <c r="AZ1104" s="66">
        <f>_xll.qlIndexFixing($BB$1,AW1104,,Trigger)</f>
        <v>2.1272347246633069E-2</v>
      </c>
      <c r="BA1104" s="195">
        <f t="shared" si="40"/>
        <v>1.1111306248880182</v>
      </c>
    </row>
    <row r="1105" spans="47:53" ht="11.25" customHeight="1" x14ac:dyDescent="0.25">
      <c r="AU1105" s="30" t="s">
        <v>38</v>
      </c>
      <c r="AV1105" s="29">
        <f>_xll.qlInterestRateIndexFixingDate(IborIndex&amp;Tenor,AW1105,Trigger)</f>
        <v>47140</v>
      </c>
      <c r="AW1105" s="29">
        <f>_xll.qlCalendarAdvance(Calendar,AW1104,AU1105,"f",,Trigger)</f>
        <v>47142</v>
      </c>
      <c r="AX1105" s="29">
        <f>_xll.qlInterestRateIndexMaturity(IborIndex&amp;Tenor,AW1105,Trigger)</f>
        <v>47323</v>
      </c>
      <c r="AY1105" s="66">
        <f>_xll.qlIndexFixing($Z$5,AV1105,,Trigger)</f>
        <v>2.1380057664494814E-2</v>
      </c>
      <c r="AZ1105" s="66">
        <f>_xll.qlIndexFixing($BB$1,AW1105,,Trigger)</f>
        <v>2.1270100723272362E-2</v>
      </c>
      <c r="BA1105" s="195">
        <f t="shared" si="40"/>
        <v>1.0995694122245201</v>
      </c>
    </row>
    <row r="1106" spans="47:53" ht="11.25" customHeight="1" x14ac:dyDescent="0.25">
      <c r="AU1106" s="30" t="s">
        <v>38</v>
      </c>
      <c r="AV1106" s="29">
        <f>_xll.qlInterestRateIndexFixingDate(IborIndex&amp;Tenor,AW1106,Trigger)</f>
        <v>47147</v>
      </c>
      <c r="AW1106" s="29">
        <f>_xll.qlCalendarAdvance(Calendar,AW1105,AU1106,"f",,Trigger)</f>
        <v>47149</v>
      </c>
      <c r="AX1106" s="29">
        <f>_xll.qlInterestRateIndexMaturity(IborIndex&amp;Tenor,AW1106,Trigger)</f>
        <v>47330</v>
      </c>
      <c r="AY1106" s="66">
        <f>_xll.qlIndexFixing($Z$5,AV1106,,Trigger)</f>
        <v>2.1376480058813499E-2</v>
      </c>
      <c r="AZ1106" s="66">
        <f>_xll.qlIndexFixing($BB$1,AW1106,,Trigger)</f>
        <v>2.1267800865197327E-2</v>
      </c>
      <c r="BA1106" s="195">
        <f t="shared" si="40"/>
        <v>1.0867919361617213</v>
      </c>
    </row>
    <row r="1107" spans="47:53" ht="11.25" customHeight="1" x14ac:dyDescent="0.25">
      <c r="AU1107" s="30" t="s">
        <v>38</v>
      </c>
      <c r="AV1107" s="29">
        <f>_xll.qlInterestRateIndexFixingDate(IborIndex&amp;Tenor,AW1107,Trigger)</f>
        <v>47154</v>
      </c>
      <c r="AW1107" s="29">
        <f>_xll.qlCalendarAdvance(Calendar,AW1106,AU1107,"f",,Trigger)</f>
        <v>47156</v>
      </c>
      <c r="AX1107" s="29">
        <f>_xll.qlInterestRateIndexMaturity(IborIndex&amp;Tenor,AW1107,Trigger)</f>
        <v>47337</v>
      </c>
      <c r="AY1107" s="66">
        <f>_xll.qlIndexFixing($Z$5,AV1107,,Trigger)</f>
        <v>2.137272712963988E-2</v>
      </c>
      <c r="AZ1107" s="66">
        <f>_xll.qlIndexFixing($BB$1,AW1107,,Trigger)</f>
        <v>2.126544767259169E-2</v>
      </c>
      <c r="BA1107" s="195">
        <f t="shared" si="40"/>
        <v>1.0727945704818929</v>
      </c>
    </row>
    <row r="1108" spans="47:53" ht="11.25" customHeight="1" x14ac:dyDescent="0.25">
      <c r="AU1108" s="30" t="s">
        <v>38</v>
      </c>
      <c r="AV1108" s="29">
        <f>_xll.qlInterestRateIndexFixingDate(IborIndex&amp;Tenor,AW1108,Trigger)</f>
        <v>47161</v>
      </c>
      <c r="AW1108" s="29">
        <f>_xll.qlCalendarAdvance(Calendar,AW1107,AU1108,"f",,Trigger)</f>
        <v>47163</v>
      </c>
      <c r="AX1108" s="29">
        <f>_xll.qlInterestRateIndexMaturity(IborIndex&amp;Tenor,AW1108,Trigger)</f>
        <v>47344</v>
      </c>
      <c r="AY1108" s="66">
        <f>_xll.qlIndexFixing($Z$5,AV1108,,Trigger)</f>
        <v>2.1368798514584952E-2</v>
      </c>
      <c r="AZ1108" s="66">
        <f>_xll.qlIndexFixing($BB$1,AW1108,,Trigger)</f>
        <v>2.1263041145641821E-2</v>
      </c>
      <c r="BA1108" s="195">
        <f t="shared" si="40"/>
        <v>1.0575736894313099</v>
      </c>
    </row>
    <row r="1109" spans="47:53" ht="11.25" customHeight="1" x14ac:dyDescent="0.25">
      <c r="AU1109" s="30" t="s">
        <v>38</v>
      </c>
      <c r="AV1109" s="29">
        <f>_xll.qlInterestRateIndexFixingDate(IborIndex&amp;Tenor,AW1109,Trigger)</f>
        <v>47168</v>
      </c>
      <c r="AW1109" s="29">
        <f>_xll.qlCalendarAdvance(Calendar,AW1108,AU1109,"f",,Trigger)</f>
        <v>47170</v>
      </c>
      <c r="AX1109" s="29">
        <f>_xll.qlInterestRateIndexMaturity(IborIndex&amp;Tenor,AW1109,Trigger)</f>
        <v>47351</v>
      </c>
      <c r="AY1109" s="66">
        <f>_xll.qlIndexFixing($Z$5,AV1109,,Trigger)</f>
        <v>2.1364693851306512E-2</v>
      </c>
      <c r="AZ1109" s="66">
        <f>_xll.qlIndexFixing($BB$1,AW1109,,Trigger)</f>
        <v>2.1260581284540267E-2</v>
      </c>
      <c r="BA1109" s="195">
        <f t="shared" si="40"/>
        <v>1.0411256676624501</v>
      </c>
    </row>
    <row r="1110" spans="47:53" ht="11.25" customHeight="1" x14ac:dyDescent="0.25">
      <c r="AU1110" s="30" t="s">
        <v>38</v>
      </c>
      <c r="AV1110" s="29">
        <f>_xll.qlInterestRateIndexFixingDate(IborIndex&amp;Tenor,AW1110,Trigger)</f>
        <v>47175</v>
      </c>
      <c r="AW1110" s="29">
        <f>_xll.qlCalendarAdvance(Calendar,AW1109,AU1110,"f",,Trigger)</f>
        <v>47177</v>
      </c>
      <c r="AX1110" s="29">
        <f>_xll.qlInterestRateIndexMaturity(IborIndex&amp;Tenor,AW1110,Trigger)</f>
        <v>47361</v>
      </c>
      <c r="AY1110" s="66">
        <f>_xll.qlIndexFixing($Z$5,AV1110,,Trigger)</f>
        <v>2.1361202000389445E-2</v>
      </c>
      <c r="AZ1110" s="66">
        <f>_xll.qlIndexFixing($BB$1,AW1110,,Trigger)</f>
        <v>2.1259775537099342E-2</v>
      </c>
      <c r="BA1110" s="195">
        <f t="shared" si="40"/>
        <v>1.0142646329010241</v>
      </c>
    </row>
    <row r="1111" spans="47:53" ht="11.25" customHeight="1" x14ac:dyDescent="0.25">
      <c r="AU1111" s="30" t="s">
        <v>38</v>
      </c>
      <c r="AV1111" s="29">
        <f>_xll.qlInterestRateIndexFixingDate(IborIndex&amp;Tenor,AW1111,Trigger)</f>
        <v>47182</v>
      </c>
      <c r="AW1111" s="29">
        <f>_xll.qlCalendarAdvance(Calendar,AW1110,AU1111,"f",,Trigger)</f>
        <v>47184</v>
      </c>
      <c r="AX1111" s="29">
        <f>_xll.qlInterestRateIndexMaturity(IborIndex&amp;Tenor,AW1111,Trigger)</f>
        <v>47368</v>
      </c>
      <c r="AY1111" s="66">
        <f>_xll.qlIndexFixing($Z$5,AV1111,,Trigger)</f>
        <v>2.1356743692852384E-2</v>
      </c>
      <c r="AZ1111" s="66">
        <f>_xll.qlIndexFixing($BB$1,AW1111,,Trigger)</f>
        <v>2.125719316359944E-2</v>
      </c>
      <c r="BA1111" s="195">
        <f t="shared" si="40"/>
        <v>0.99550529252943887</v>
      </c>
    </row>
    <row r="1112" spans="47:53" ht="11.25" customHeight="1" x14ac:dyDescent="0.25">
      <c r="AU1112" s="30" t="s">
        <v>38</v>
      </c>
      <c r="AV1112" s="29">
        <f>_xll.qlInterestRateIndexFixingDate(IborIndex&amp;Tenor,AW1112,Trigger)</f>
        <v>47189</v>
      </c>
      <c r="AW1112" s="29">
        <f>_xll.qlCalendarAdvance(Calendar,AW1111,AU1112,"f",,Trigger)</f>
        <v>47191</v>
      </c>
      <c r="AX1112" s="29">
        <f>_xll.qlInterestRateIndexMaturity(IborIndex&amp;Tenor,AW1112,Trigger)</f>
        <v>47375</v>
      </c>
      <c r="AY1112" s="66">
        <f>_xll.qlIndexFixing($Z$5,AV1112,,Trigger)</f>
        <v>2.1352323306240418E-2</v>
      </c>
      <c r="AZ1112" s="66">
        <f>_xll.qlIndexFixing($BB$1,AW1112,,Trigger)</f>
        <v>2.1254557444153065E-2</v>
      </c>
      <c r="BA1112" s="195">
        <f t="shared" si="40"/>
        <v>0.97765862087352551</v>
      </c>
    </row>
    <row r="1113" spans="47:53" ht="11.25" customHeight="1" x14ac:dyDescent="0.25">
      <c r="AU1113" s="30" t="s">
        <v>38</v>
      </c>
      <c r="AV1113" s="29">
        <f>_xll.qlInterestRateIndexFixingDate(IborIndex&amp;Tenor,AW1113,Trigger)</f>
        <v>47196</v>
      </c>
      <c r="AW1113" s="29">
        <f>_xll.qlCalendarAdvance(Calendar,AW1112,AU1113,"f",,Trigger)</f>
        <v>47198</v>
      </c>
      <c r="AX1113" s="29">
        <f>_xll.qlInterestRateIndexMaturity(IborIndex&amp;Tenor,AW1113,Trigger)</f>
        <v>47382</v>
      </c>
      <c r="AY1113" s="66">
        <f>_xll.qlIndexFixing($Z$5,AV1113,,Trigger)</f>
        <v>2.1347963256405332E-2</v>
      </c>
      <c r="AZ1113" s="66">
        <f>_xll.qlIndexFixing($BB$1,AW1113,,Trigger)</f>
        <v>2.125186837897497E-2</v>
      </c>
      <c r="BA1113" s="195">
        <f t="shared" si="40"/>
        <v>0.96094877430362435</v>
      </c>
    </row>
    <row r="1114" spans="47:53" ht="11.25" customHeight="1" x14ac:dyDescent="0.25">
      <c r="AU1114" s="30" t="s">
        <v>38</v>
      </c>
      <c r="AV1114" s="29">
        <f>_xll.qlInterestRateIndexFixingDate(IborIndex&amp;Tenor,AW1114,Trigger)</f>
        <v>47203</v>
      </c>
      <c r="AW1114" s="29">
        <f>_xll.qlCalendarAdvance(Calendar,AW1113,AU1114,"f",,Trigger)</f>
        <v>47205</v>
      </c>
      <c r="AX1114" s="29">
        <f>_xll.qlInterestRateIndexMaturity(IborIndex&amp;Tenor,AW1114,Trigger)</f>
        <v>47389</v>
      </c>
      <c r="AY1114" s="66">
        <f>_xll.qlIndexFixing($Z$5,AV1114,,Trigger)</f>
        <v>2.134366428104529E-2</v>
      </c>
      <c r="AZ1114" s="66">
        <f>_xll.qlIndexFixing($BB$1,AW1114,,Trigger)</f>
        <v>2.1246718196166265E-2</v>
      </c>
      <c r="BA1114" s="195">
        <f t="shared" si="40"/>
        <v>0.96946084879024474</v>
      </c>
    </row>
    <row r="1115" spans="47:53" ht="11.25" customHeight="1" x14ac:dyDescent="0.25">
      <c r="AU1115" s="30" t="s">
        <v>38</v>
      </c>
      <c r="AV1115" s="29">
        <f>_xll.qlInterestRateIndexFixingDate(IborIndex&amp;Tenor,AW1115,Trigger)</f>
        <v>47206</v>
      </c>
      <c r="AW1115" s="29">
        <f>_xll.qlCalendarAdvance(Calendar,AW1114,AU1115,"f",,Trigger)</f>
        <v>47212</v>
      </c>
      <c r="AX1115" s="29">
        <f>_xll.qlInterestRateIndexMaturity(IborIndex&amp;Tenor,AW1115,Trigger)</f>
        <v>47395</v>
      </c>
      <c r="AY1115" s="66">
        <f>_xll.qlIndexFixing($Z$5,AV1115,,Trigger)</f>
        <v>2.1339089928954485E-2</v>
      </c>
      <c r="AZ1115" s="66">
        <f>_xll.qlIndexFixing($BB$1,AW1115,,Trigger)</f>
        <v>2.1246330212302468E-2</v>
      </c>
      <c r="BA1115" s="195">
        <f t="shared" si="40"/>
        <v>0.92759716652016788</v>
      </c>
    </row>
    <row r="1116" spans="47:53" ht="11.25" customHeight="1" x14ac:dyDescent="0.25">
      <c r="AU1116" s="30" t="s">
        <v>38</v>
      </c>
      <c r="AV1116" s="29">
        <f>_xll.qlInterestRateIndexFixingDate(IborIndex&amp;Tenor,AW1116,Trigger)</f>
        <v>47217</v>
      </c>
      <c r="AW1116" s="29">
        <f>_xll.qlCalendarAdvance(Calendar,AW1115,AU1116,"f",,Trigger)</f>
        <v>47219</v>
      </c>
      <c r="AX1116" s="29">
        <f>_xll.qlInterestRateIndexMaturity(IborIndex&amp;Tenor,AW1116,Trigger)</f>
        <v>47402</v>
      </c>
      <c r="AY1116" s="66">
        <f>_xll.qlIndexFixing($Z$5,AV1116,,Trigger)</f>
        <v>2.1334900358377248E-2</v>
      </c>
      <c r="AZ1116" s="66">
        <f>_xll.qlIndexFixing($BB$1,AW1116,,Trigger)</f>
        <v>2.1243481111258296E-2</v>
      </c>
      <c r="BA1116" s="195">
        <f t="shared" si="40"/>
        <v>0.91419247118952607</v>
      </c>
    </row>
    <row r="1117" spans="47:53" ht="11.25" customHeight="1" x14ac:dyDescent="0.25">
      <c r="AU1117" s="30" t="s">
        <v>38</v>
      </c>
      <c r="AV1117" s="29">
        <f>_xll.qlInterestRateIndexFixingDate(IborIndex&amp;Tenor,AW1117,Trigger)</f>
        <v>47224</v>
      </c>
      <c r="AW1117" s="29">
        <f>_xll.qlCalendarAdvance(Calendar,AW1116,AU1117,"f",,Trigger)</f>
        <v>47226</v>
      </c>
      <c r="AX1117" s="29">
        <f>_xll.qlInterestRateIndexMaturity(IborIndex&amp;Tenor,AW1117,Trigger)</f>
        <v>47409</v>
      </c>
      <c r="AY1117" s="66">
        <f>_xll.qlIndexFixing($Z$5,AV1117,,Trigger)</f>
        <v>2.1330775267589384E-2</v>
      </c>
      <c r="AZ1117" s="66">
        <f>_xll.qlIndexFixing($BB$1,AW1117,,Trigger)</f>
        <v>2.1240578665382873E-2</v>
      </c>
      <c r="BA1117" s="195">
        <f t="shared" si="40"/>
        <v>0.90196602206511067</v>
      </c>
    </row>
    <row r="1118" spans="47:53" ht="11.25" customHeight="1" x14ac:dyDescent="0.25">
      <c r="AU1118" s="30" t="s">
        <v>38</v>
      </c>
      <c r="AV1118" s="29">
        <f>_xll.qlInterestRateIndexFixingDate(IborIndex&amp;Tenor,AW1118,Trigger)</f>
        <v>47231</v>
      </c>
      <c r="AW1118" s="29">
        <f>_xll.qlCalendarAdvance(Calendar,AW1117,AU1118,"f",,Trigger)</f>
        <v>47233</v>
      </c>
      <c r="AX1118" s="29">
        <f>_xll.qlInterestRateIndexMaturity(IborIndex&amp;Tenor,AW1118,Trigger)</f>
        <v>47416</v>
      </c>
      <c r="AY1118" s="66">
        <f>_xll.qlIndexFixing($Z$5,AV1118,,Trigger)</f>
        <v>2.1326715403024634E-2</v>
      </c>
      <c r="AZ1118" s="66">
        <f>_xll.qlIndexFixing($BB$1,AW1118,,Trigger)</f>
        <v>2.1237622874913407E-2</v>
      </c>
      <c r="BA1118" s="195">
        <f t="shared" si="40"/>
        <v>0.89092528111227309</v>
      </c>
    </row>
    <row r="1119" spans="47:53" ht="11.25" customHeight="1" x14ac:dyDescent="0.25">
      <c r="AU1119" s="30" t="s">
        <v>38</v>
      </c>
      <c r="AV1119" s="29">
        <f>_xll.qlInterestRateIndexFixingDate(IborIndex&amp;Tenor,AW1119,Trigger)</f>
        <v>47235</v>
      </c>
      <c r="AW1119" s="29">
        <f>_xll.qlCalendarAdvance(Calendar,AW1118,AU1119,"f",,Trigger)</f>
        <v>47240</v>
      </c>
      <c r="AX1119" s="29">
        <f>_xll.qlInterestRateIndexMaturity(IborIndex&amp;Tenor,AW1119,Trigger)</f>
        <v>47424</v>
      </c>
      <c r="AY1119" s="66">
        <f>_xll.qlIndexFixing($Z$5,AV1119,,Trigger)</f>
        <v>2.1323111390721287E-2</v>
      </c>
      <c r="AZ1119" s="66">
        <f>_xll.qlIndexFixing($BB$1,AW1119,,Trigger)</f>
        <v>2.1234613740089281E-2</v>
      </c>
      <c r="BA1119" s="195">
        <f t="shared" si="40"/>
        <v>0.88497650632006486</v>
      </c>
    </row>
    <row r="1120" spans="47:53" ht="11.25" customHeight="1" x14ac:dyDescent="0.25">
      <c r="AU1120" s="30" t="s">
        <v>38</v>
      </c>
      <c r="AV1120" s="29">
        <f>_xll.qlInterestRateIndexFixingDate(IborIndex&amp;Tenor,AW1120,Trigger)</f>
        <v>47245</v>
      </c>
      <c r="AW1120" s="29">
        <f>_xll.qlCalendarAdvance(Calendar,AW1119,AU1120,"f",,Trigger)</f>
        <v>47247</v>
      </c>
      <c r="AX1120" s="29">
        <f>_xll.qlInterestRateIndexMaturity(IborIndex&amp;Tenor,AW1120,Trigger)</f>
        <v>47431</v>
      </c>
      <c r="AY1120" s="66">
        <f>_xll.qlIndexFixing($Z$5,AV1120,,Trigger)</f>
        <v>2.1319194393815761E-2</v>
      </c>
      <c r="AZ1120" s="66">
        <f>_xll.qlIndexFixing($BB$1,AW1120,,Trigger)</f>
        <v>2.1231551261156348E-2</v>
      </c>
      <c r="BA1120" s="195">
        <f t="shared" si="40"/>
        <v>0.87643132659413059</v>
      </c>
    </row>
    <row r="1121" spans="47:53" ht="11.25" customHeight="1" x14ac:dyDescent="0.25">
      <c r="AU1121" s="30" t="s">
        <v>38</v>
      </c>
      <c r="AV1121" s="29">
        <f>_xll.qlInterestRateIndexFixingDate(IborIndex&amp;Tenor,AW1121,Trigger)</f>
        <v>47252</v>
      </c>
      <c r="AW1121" s="29">
        <f>_xll.qlCalendarAdvance(Calendar,AW1120,AU1121,"f",,Trigger)</f>
        <v>47254</v>
      </c>
      <c r="AX1121" s="29">
        <f>_xll.qlInterestRateIndexMaturity(IborIndex&amp;Tenor,AW1121,Trigger)</f>
        <v>47438</v>
      </c>
      <c r="AY1121" s="66">
        <f>_xll.qlIndexFixing($Z$5,AV1121,,Trigger)</f>
        <v>2.1315343655250792E-2</v>
      </c>
      <c r="AZ1121" s="66">
        <f>_xll.qlIndexFixing($BB$1,AW1121,,Trigger)</f>
        <v>2.1228435438362624E-2</v>
      </c>
      <c r="BA1121" s="195">
        <f t="shared" si="40"/>
        <v>0.86908216888167278</v>
      </c>
    </row>
    <row r="1122" spans="47:53" ht="11.25" customHeight="1" x14ac:dyDescent="0.25">
      <c r="AU1122" s="30" t="s">
        <v>38</v>
      </c>
      <c r="AV1122" s="29">
        <f>_xll.qlInterestRateIndexFixingDate(IborIndex&amp;Tenor,AW1122,Trigger)</f>
        <v>47259</v>
      </c>
      <c r="AW1122" s="29">
        <f>_xll.qlCalendarAdvance(Calendar,AW1121,AU1122,"f",,Trigger)</f>
        <v>47261</v>
      </c>
      <c r="AX1122" s="29">
        <f>_xll.qlInterestRateIndexMaturity(IborIndex&amp;Tenor,AW1122,Trigger)</f>
        <v>47445</v>
      </c>
      <c r="AY1122" s="66">
        <f>_xll.qlIndexFixing($Z$5,AV1122,,Trigger)</f>
        <v>2.1311559918436054E-2</v>
      </c>
      <c r="AZ1122" s="66">
        <f>_xll.qlIndexFixing($BB$1,AW1122,,Trigger)</f>
        <v>2.1225266271961751E-2</v>
      </c>
      <c r="BA1122" s="195">
        <f t="shared" si="40"/>
        <v>0.86293646474302355</v>
      </c>
    </row>
    <row r="1123" spans="47:53" ht="11.25" customHeight="1" x14ac:dyDescent="0.25">
      <c r="AU1123" s="30" t="s">
        <v>38</v>
      </c>
      <c r="AV1123" s="29">
        <f>_xll.qlInterestRateIndexFixingDate(IborIndex&amp;Tenor,AW1123,Trigger)</f>
        <v>47266</v>
      </c>
      <c r="AW1123" s="29">
        <f>_xll.qlCalendarAdvance(Calendar,AW1122,AU1123,"f",,Trigger)</f>
        <v>47268</v>
      </c>
      <c r="AX1123" s="29">
        <f>_xll.qlInterestRateIndexMaturity(IborIndex&amp;Tenor,AW1123,Trigger)</f>
        <v>47452</v>
      </c>
      <c r="AY1123" s="66">
        <f>_xll.qlIndexFixing($Z$5,AV1123,,Trigger)</f>
        <v>2.1307843927494578E-2</v>
      </c>
      <c r="AZ1123" s="66">
        <f>_xll.qlIndexFixing($BB$1,AW1123,,Trigger)</f>
        <v>2.1222043762212543E-2</v>
      </c>
      <c r="BA1123" s="195">
        <f t="shared" si="40"/>
        <v>0.85800165282035046</v>
      </c>
    </row>
    <row r="1124" spans="47:53" ht="11.25" customHeight="1" x14ac:dyDescent="0.25">
      <c r="AU1124" s="30" t="s">
        <v>38</v>
      </c>
      <c r="AV1124" s="29">
        <f>_xll.qlInterestRateIndexFixingDate(IborIndex&amp;Tenor,AW1124,Trigger)</f>
        <v>47273</v>
      </c>
      <c r="AW1124" s="29">
        <f>_xll.qlCalendarAdvance(Calendar,AW1123,AU1124,"f",,Trigger)</f>
        <v>47275</v>
      </c>
      <c r="AX1124" s="29">
        <f>_xll.qlInterestRateIndexMaturity(IborIndex&amp;Tenor,AW1124,Trigger)</f>
        <v>47458</v>
      </c>
      <c r="AY1124" s="66">
        <f>_xll.qlIndexFixing($Z$5,AV1124,,Trigger)</f>
        <v>2.1303767857107393E-2</v>
      </c>
      <c r="AZ1124" s="66">
        <f>_xll.qlIndexFixing($BB$1,AW1124,,Trigger)</f>
        <v>2.1218767909376414E-2</v>
      </c>
      <c r="BA1124" s="195">
        <f t="shared" si="40"/>
        <v>0.84999947730979297</v>
      </c>
    </row>
    <row r="1125" spans="47:53" ht="11.25" customHeight="1" x14ac:dyDescent="0.25">
      <c r="AU1125" s="30" t="s">
        <v>38</v>
      </c>
      <c r="AV1125" s="29">
        <f>_xll.qlInterestRateIndexFixingDate(IborIndex&amp;Tenor,AW1125,Trigger)</f>
        <v>47280</v>
      </c>
      <c r="AW1125" s="29">
        <f>_xll.qlCalendarAdvance(Calendar,AW1124,AU1125,"f",,Trigger)</f>
        <v>47282</v>
      </c>
      <c r="AX1125" s="29">
        <f>_xll.qlInterestRateIndexMaturity(IborIndex&amp;Tenor,AW1125,Trigger)</f>
        <v>47465</v>
      </c>
      <c r="AY1125" s="66">
        <f>_xll.qlIndexFixing($Z$5,AV1125,,Trigger)</f>
        <v>2.1300185536591972E-2</v>
      </c>
      <c r="AZ1125" s="66">
        <f>_xll.qlIndexFixing($BB$1,AW1125,,Trigger)</f>
        <v>2.1215438713719531E-2</v>
      </c>
      <c r="BA1125" s="195">
        <f t="shared" si="40"/>
        <v>0.84746822872440453</v>
      </c>
    </row>
    <row r="1126" spans="47:53" ht="11.25" customHeight="1" x14ac:dyDescent="0.25">
      <c r="AU1126" s="30" t="s">
        <v>38</v>
      </c>
      <c r="AV1126" s="29">
        <f>_xll.qlInterestRateIndexFixingDate(IborIndex&amp;Tenor,AW1126,Trigger)</f>
        <v>47287</v>
      </c>
      <c r="AW1126" s="29">
        <f>_xll.qlCalendarAdvance(Calendar,AW1125,AU1126,"f",,Trigger)</f>
        <v>47289</v>
      </c>
      <c r="AX1126" s="29">
        <f>_xll.qlInterestRateIndexMaturity(IborIndex&amp;Tenor,AW1126,Trigger)</f>
        <v>47472</v>
      </c>
      <c r="AY1126" s="66">
        <f>_xll.qlIndexFixing($Z$5,AV1126,,Trigger)</f>
        <v>2.1296674439638247E-2</v>
      </c>
      <c r="AZ1126" s="66">
        <f>_xll.qlIndexFixing($BB$1,AW1126,,Trigger)</f>
        <v>2.1212056175513676E-2</v>
      </c>
      <c r="BA1126" s="195">
        <f t="shared" si="40"/>
        <v>0.84618264124571019</v>
      </c>
    </row>
    <row r="1127" spans="47:53" ht="11.25" customHeight="1" x14ac:dyDescent="0.25">
      <c r="AU1127" s="30" t="s">
        <v>38</v>
      </c>
      <c r="AV1127" s="29">
        <f>_xll.qlInterestRateIndexFixingDate(IborIndex&amp;Tenor,AW1127,Trigger)</f>
        <v>47294</v>
      </c>
      <c r="AW1127" s="29">
        <f>_xll.qlCalendarAdvance(Calendar,AW1126,AU1127,"f",,Trigger)</f>
        <v>47296</v>
      </c>
      <c r="AX1127" s="29">
        <f>_xll.qlInterestRateIndexMaturity(IborIndex&amp;Tenor,AW1127,Trigger)</f>
        <v>47479</v>
      </c>
      <c r="AY1127" s="66">
        <f>_xll.qlIndexFixing($Z$5,AV1127,,Trigger)</f>
        <v>2.1293235319151713E-2</v>
      </c>
      <c r="AZ1127" s="66">
        <f>_xll.qlIndexFixing($BB$1,AW1127,,Trigger)</f>
        <v>2.1208620295033221E-2</v>
      </c>
      <c r="BA1127" s="195">
        <f t="shared" si="40"/>
        <v>0.84615024118491622</v>
      </c>
    </row>
    <row r="1128" spans="47:53" ht="11.25" customHeight="1" x14ac:dyDescent="0.25">
      <c r="AU1128" s="30" t="s">
        <v>38</v>
      </c>
      <c r="AV1128" s="29">
        <f>_xll.qlInterestRateIndexFixingDate(IborIndex&amp;Tenor,AW1128,Trigger)</f>
        <v>47301</v>
      </c>
      <c r="AW1128" s="29">
        <f>_xll.qlCalendarAdvance(Calendar,AW1127,AU1128,"f",,Trigger)</f>
        <v>47303</v>
      </c>
      <c r="AX1128" s="29">
        <f>_xll.qlInterestRateIndexMaturity(IborIndex&amp;Tenor,AW1128,Trigger)</f>
        <v>47487</v>
      </c>
      <c r="AY1128" s="66">
        <f>_xll.qlIndexFixing($Z$5,AV1128,,Trigger)</f>
        <v>2.1290306255331379E-2</v>
      </c>
      <c r="AZ1128" s="66">
        <f>_xll.qlIndexFixing($BB$1,AW1128,,Trigger)</f>
        <v>2.1205131072559027E-2</v>
      </c>
      <c r="BA1128" s="195">
        <f t="shared" si="40"/>
        <v>0.85175182772352642</v>
      </c>
    </row>
    <row r="1129" spans="47:53" ht="11.25" customHeight="1" x14ac:dyDescent="0.25">
      <c r="AU1129" s="30" t="s">
        <v>38</v>
      </c>
      <c r="AV1129" s="29">
        <f>_xll.qlInterestRateIndexFixingDate(IborIndex&amp;Tenor,AW1129,Trigger)</f>
        <v>47308</v>
      </c>
      <c r="AW1129" s="29">
        <f>_xll.qlCalendarAdvance(Calendar,AW1128,AU1129,"f",,Trigger)</f>
        <v>47310</v>
      </c>
      <c r="AX1129" s="29">
        <f>_xll.qlInterestRateIndexMaturity(IborIndex&amp;Tenor,AW1129,Trigger)</f>
        <v>47494</v>
      </c>
      <c r="AY1129" s="66">
        <f>_xll.qlIndexFixing($Z$5,AV1129,,Trigger)</f>
        <v>2.1287012406315666E-2</v>
      </c>
      <c r="AZ1129" s="66">
        <f>_xll.qlIndexFixing($BB$1,AW1129,,Trigger)</f>
        <v>2.1201588508372813E-2</v>
      </c>
      <c r="BA1129" s="195">
        <f t="shared" si="40"/>
        <v>0.85423897942853155</v>
      </c>
    </row>
    <row r="1130" spans="47:53" ht="11.25" customHeight="1" x14ac:dyDescent="0.25">
      <c r="AU1130" s="30" t="s">
        <v>38</v>
      </c>
      <c r="AV1130" s="29">
        <f>_xll.qlInterestRateIndexFixingDate(IborIndex&amp;Tenor,AW1130,Trigger)</f>
        <v>47315</v>
      </c>
      <c r="AW1130" s="29">
        <f>_xll.qlCalendarAdvance(Calendar,AW1129,AU1130,"f",,Trigger)</f>
        <v>47317</v>
      </c>
      <c r="AX1130" s="29">
        <f>_xll.qlInterestRateIndexMaturity(IborIndex&amp;Tenor,AW1130,Trigger)</f>
        <v>47501</v>
      </c>
      <c r="AY1130" s="66">
        <f>_xll.qlIndexFixing($Z$5,AV1130,,Trigger)</f>
        <v>2.1283791532085729E-2</v>
      </c>
      <c r="AZ1130" s="66">
        <f>_xll.qlIndexFixing($BB$1,AW1130,,Trigger)</f>
        <v>2.1197992602764074E-2</v>
      </c>
      <c r="BA1130" s="195">
        <f t="shared" si="40"/>
        <v>0.8579892932165587</v>
      </c>
    </row>
    <row r="1131" spans="47:53" ht="11.25" customHeight="1" x14ac:dyDescent="0.25">
      <c r="AU1131" s="30" t="s">
        <v>38</v>
      </c>
      <c r="AV1131" s="29">
        <f>_xll.qlInterestRateIndexFixingDate(IborIndex&amp;Tenor,AW1131,Trigger)</f>
        <v>47322</v>
      </c>
      <c r="AW1131" s="29">
        <f>_xll.qlCalendarAdvance(Calendar,AW1130,AU1131,"f",,Trigger)</f>
        <v>47324</v>
      </c>
      <c r="AX1131" s="29">
        <f>_xll.qlInterestRateIndexMaturity(IborIndex&amp;Tenor,AW1131,Trigger)</f>
        <v>47508</v>
      </c>
      <c r="AY1131" s="66">
        <f>_xll.qlIndexFixing($Z$5,AV1131,,Trigger)</f>
        <v>2.1280644382494364E-2</v>
      </c>
      <c r="AZ1131" s="66">
        <f>_xll.qlIndexFixing($BB$1,AW1131,,Trigger)</f>
        <v>2.1194343356025772E-2</v>
      </c>
      <c r="BA1131" s="195">
        <f t="shared" si="40"/>
        <v>0.86301026468591635</v>
      </c>
    </row>
    <row r="1132" spans="47:53" ht="11.25" customHeight="1" x14ac:dyDescent="0.25">
      <c r="AU1132" s="30" t="s">
        <v>38</v>
      </c>
      <c r="AV1132" s="29">
        <f>_xll.qlInterestRateIndexFixingDate(IborIndex&amp;Tenor,AW1132,Trigger)</f>
        <v>47329</v>
      </c>
      <c r="AW1132" s="29">
        <f>_xll.qlCalendarAdvance(Calendar,AW1131,AU1132,"f",,Trigger)</f>
        <v>47331</v>
      </c>
      <c r="AX1132" s="29">
        <f>_xll.qlInterestRateIndexMaturity(IborIndex&amp;Tenor,AW1132,Trigger)</f>
        <v>47515</v>
      </c>
      <c r="AY1132" s="66">
        <f>_xll.qlIndexFixing($Z$5,AV1132,,Trigger)</f>
        <v>2.1277571708112043E-2</v>
      </c>
      <c r="AZ1132" s="66">
        <f>_xll.qlIndexFixing($BB$1,AW1132,,Trigger)</f>
        <v>2.1190640768453447E-2</v>
      </c>
      <c r="BA1132" s="195">
        <f t="shared" si="40"/>
        <v>0.86930939658596418</v>
      </c>
    </row>
    <row r="1133" spans="47:53" ht="11.25" customHeight="1" x14ac:dyDescent="0.25">
      <c r="AU1133" s="30" t="s">
        <v>38</v>
      </c>
      <c r="AV1133" s="29">
        <f>_xll.qlInterestRateIndexFixingDate(IborIndex&amp;Tenor,AW1133,Trigger)</f>
        <v>47336</v>
      </c>
      <c r="AW1133" s="29">
        <f>_xll.qlCalendarAdvance(Calendar,AW1132,AU1133,"f",,Trigger)</f>
        <v>47338</v>
      </c>
      <c r="AX1133" s="29">
        <f>_xll.qlInterestRateIndexMaturity(IborIndex&amp;Tenor,AW1133,Trigger)</f>
        <v>47522</v>
      </c>
      <c r="AY1133" s="66">
        <f>_xll.qlIndexFixing($Z$5,AV1133,,Trigger)</f>
        <v>2.1274574260226924E-2</v>
      </c>
      <c r="AZ1133" s="66">
        <f>_xll.qlIndexFixing($BB$1,AW1133,,Trigger)</f>
        <v>2.1186884840349994E-2</v>
      </c>
      <c r="BA1133" s="195">
        <f t="shared" si="40"/>
        <v>0.87689419876930264</v>
      </c>
    </row>
    <row r="1134" spans="47:53" ht="11.25" customHeight="1" x14ac:dyDescent="0.25">
      <c r="AU1134" s="30" t="s">
        <v>38</v>
      </c>
      <c r="AV1134" s="29">
        <f>_xll.qlInterestRateIndexFixingDate(IborIndex&amp;Tenor,AW1134,Trigger)</f>
        <v>47343</v>
      </c>
      <c r="AW1134" s="29">
        <f>_xll.qlCalendarAdvance(Calendar,AW1133,AU1134,"f",,Trigger)</f>
        <v>47345</v>
      </c>
      <c r="AX1134" s="29">
        <f>_xll.qlInterestRateIndexMaturity(IborIndex&amp;Tenor,AW1134,Trigger)</f>
        <v>47529</v>
      </c>
      <c r="AY1134" s="66">
        <f>_xll.qlIndexFixing($Z$5,AV1134,,Trigger)</f>
        <v>2.1271652790845731E-2</v>
      </c>
      <c r="AZ1134" s="66">
        <f>_xll.qlIndexFixing($BB$1,AW1134,,Trigger)</f>
        <v>2.1183075572019604E-2</v>
      </c>
      <c r="BA1134" s="195">
        <f t="shared" si="40"/>
        <v>0.88577218826126769</v>
      </c>
    </row>
    <row r="1135" spans="47:53" ht="11.25" customHeight="1" x14ac:dyDescent="0.25">
      <c r="AU1135" s="30" t="s">
        <v>38</v>
      </c>
      <c r="AV1135" s="29">
        <f>_xll.qlInterestRateIndexFixingDate(IborIndex&amp;Tenor,AW1135,Trigger)</f>
        <v>47350</v>
      </c>
      <c r="AW1135" s="29">
        <f>_xll.qlCalendarAdvance(Calendar,AW1134,AU1135,"f",,Trigger)</f>
        <v>47352</v>
      </c>
      <c r="AX1135" s="29">
        <f>_xll.qlInterestRateIndexMaturity(IborIndex&amp;Tenor,AW1135,Trigger)</f>
        <v>47536</v>
      </c>
      <c r="AY1135" s="66">
        <f>_xll.qlIndexFixing($Z$5,AV1135,,Trigger)</f>
        <v>2.1268808052692427E-2</v>
      </c>
      <c r="AZ1135" s="66">
        <f>_xll.qlIndexFixing($BB$1,AW1135,,Trigger)</f>
        <v>2.1179212963772946E-2</v>
      </c>
      <c r="BA1135" s="195">
        <f t="shared" si="40"/>
        <v>0.89595088919480759</v>
      </c>
    </row>
    <row r="1136" spans="47:53" ht="11.25" customHeight="1" x14ac:dyDescent="0.25">
      <c r="AU1136" s="30" t="s">
        <v>38</v>
      </c>
      <c r="AV1136" s="29">
        <f>_xll.qlInterestRateIndexFixingDate(IborIndex&amp;Tenor,AW1136,Trigger)</f>
        <v>47357</v>
      </c>
      <c r="AW1136" s="29">
        <f>_xll.qlCalendarAdvance(Calendar,AW1135,AU1136,"f",,Trigger)</f>
        <v>47359</v>
      </c>
      <c r="AX1136" s="29">
        <f>_xll.qlInterestRateIndexMaturity(IborIndex&amp;Tenor,AW1136,Trigger)</f>
        <v>47542</v>
      </c>
      <c r="AY1136" s="66">
        <f>_xll.qlIndexFixing($Z$5,AV1136,,Trigger)</f>
        <v>2.1265646761890931E-2</v>
      </c>
      <c r="AZ1136" s="66">
        <f>_xll.qlIndexFixing($BB$1,AW1136,,Trigger)</f>
        <v>2.1174005541518794E-2</v>
      </c>
      <c r="BA1136" s="195">
        <f t="shared" si="40"/>
        <v>0.91641220372137155</v>
      </c>
    </row>
    <row r="1137" spans="47:53" ht="11.25" customHeight="1" x14ac:dyDescent="0.25">
      <c r="AU1137" s="30" t="s">
        <v>38</v>
      </c>
      <c r="AV1137" s="29">
        <f>_xll.qlInterestRateIndexFixingDate(IborIndex&amp;Tenor,AW1137,Trigger)</f>
        <v>47364</v>
      </c>
      <c r="AW1137" s="29">
        <f>_xll.qlCalendarAdvance(Calendar,AW1136,AU1137,"f",,Trigger)</f>
        <v>47366</v>
      </c>
      <c r="AX1137" s="29">
        <f>_xll.qlInterestRateIndexMaturity(IborIndex&amp;Tenor,AW1137,Trigger)</f>
        <v>47547</v>
      </c>
      <c r="AY1137" s="66">
        <f>_xll.qlIndexFixing($Z$5,AV1137,,Trigger)</f>
        <v>2.1262190281138547E-2</v>
      </c>
      <c r="AZ1137" s="66">
        <f>_xll.qlIndexFixing($BB$1,AW1137,,Trigger)</f>
        <v>2.1170052419159834E-2</v>
      </c>
      <c r="BA1137" s="195">
        <f t="shared" si="40"/>
        <v>0.92137861978713187</v>
      </c>
    </row>
    <row r="1138" spans="47:53" ht="11.25" customHeight="1" x14ac:dyDescent="0.25">
      <c r="AU1138" s="30" t="s">
        <v>38</v>
      </c>
      <c r="AV1138" s="29">
        <f>_xll.qlInterestRateIndexFixingDate(IborIndex&amp;Tenor,AW1138,Trigger)</f>
        <v>47371</v>
      </c>
      <c r="AW1138" s="29">
        <f>_xll.qlCalendarAdvance(Calendar,AW1137,AU1138,"f",,Trigger)</f>
        <v>47373</v>
      </c>
      <c r="AX1138" s="29">
        <f>_xll.qlInterestRateIndexMaturity(IborIndex&amp;Tenor,AW1138,Trigger)</f>
        <v>47554</v>
      </c>
      <c r="AY1138" s="66">
        <f>_xll.qlIndexFixing($Z$5,AV1138,,Trigger)</f>
        <v>2.1259428877634011E-2</v>
      </c>
      <c r="AZ1138" s="66">
        <f>_xll.qlIndexFixing($BB$1,AW1138,,Trigger)</f>
        <v>2.1166045970049684E-2</v>
      </c>
      <c r="BA1138" s="195">
        <f t="shared" si="40"/>
        <v>0.93382907584326635</v>
      </c>
    </row>
    <row r="1139" spans="47:53" ht="11.25" customHeight="1" x14ac:dyDescent="0.25">
      <c r="AU1139" s="30" t="s">
        <v>38</v>
      </c>
      <c r="AV1139" s="29">
        <f>_xll.qlInterestRateIndexFixingDate(IborIndex&amp;Tenor,AW1139,Trigger)</f>
        <v>47378</v>
      </c>
      <c r="AW1139" s="29">
        <f>_xll.qlCalendarAdvance(Calendar,AW1138,AU1139,"f",,Trigger)</f>
        <v>47380</v>
      </c>
      <c r="AX1139" s="29">
        <f>_xll.qlInterestRateIndexMaturity(IborIndex&amp;Tenor,AW1139,Trigger)</f>
        <v>47561</v>
      </c>
      <c r="AY1139" s="66">
        <f>_xll.qlIndexFixing($Z$5,AV1139,,Trigger)</f>
        <v>2.1256509706884023E-2</v>
      </c>
      <c r="AZ1139" s="66">
        <f>_xll.qlIndexFixing($BB$1,AW1139,,Trigger)</f>
        <v>2.1161986194508525E-2</v>
      </c>
      <c r="BA1139" s="195">
        <f t="shared" si="40"/>
        <v>0.94523512375498808</v>
      </c>
    </row>
    <row r="1140" spans="47:53" ht="11.25" customHeight="1" x14ac:dyDescent="0.25">
      <c r="AU1140" s="30" t="s">
        <v>38</v>
      </c>
      <c r="AV1140" s="29">
        <f>_xll.qlInterestRateIndexFixingDate(IborIndex&amp;Tenor,AW1140,Trigger)</f>
        <v>47385</v>
      </c>
      <c r="AW1140" s="29">
        <f>_xll.qlCalendarAdvance(Calendar,AW1139,AU1140,"f",,Trigger)</f>
        <v>47387</v>
      </c>
      <c r="AX1140" s="29">
        <f>_xll.qlInterestRateIndexMaturity(IborIndex&amp;Tenor,AW1140,Trigger)</f>
        <v>47568</v>
      </c>
      <c r="AY1140" s="66">
        <f>_xll.qlIndexFixing($Z$5,AV1140,,Trigger)</f>
        <v>2.1253432424986878E-2</v>
      </c>
      <c r="AZ1140" s="66">
        <f>_xll.qlIndexFixing($BB$1,AW1140,,Trigger)</f>
        <v>2.1158180341184645E-2</v>
      </c>
      <c r="BA1140" s="195">
        <f t="shared" si="40"/>
        <v>0.95252083802233045</v>
      </c>
    </row>
    <row r="1141" spans="47:53" ht="11.25" customHeight="1" x14ac:dyDescent="0.25">
      <c r="AU1141" s="30" t="s">
        <v>38</v>
      </c>
      <c r="AV1141" s="29">
        <f>_xll.qlInterestRateIndexFixingDate(IborIndex&amp;Tenor,AW1141,Trigger)</f>
        <v>47392</v>
      </c>
      <c r="AW1141" s="29">
        <f>_xll.qlCalendarAdvance(Calendar,AW1140,AU1141,"f",,Trigger)</f>
        <v>47394</v>
      </c>
      <c r="AX1141" s="29">
        <f>_xll.qlInterestRateIndexMaturity(IborIndex&amp;Tenor,AW1141,Trigger)</f>
        <v>47576</v>
      </c>
      <c r="AY1141" s="66">
        <f>_xll.qlIndexFixing($Z$5,AV1141,,Trigger)</f>
        <v>2.1250535420747941E-2</v>
      </c>
      <c r="AZ1141" s="66">
        <f>_xll.qlIndexFixing($BB$1,AW1141,,Trigger)</f>
        <v>2.1154009861037486E-2</v>
      </c>
      <c r="BA1141" s="195">
        <f t="shared" si="40"/>
        <v>0.96525559710455155</v>
      </c>
    </row>
    <row r="1142" spans="47:53" ht="11.25" customHeight="1" x14ac:dyDescent="0.25">
      <c r="AU1142" s="30" t="s">
        <v>38</v>
      </c>
      <c r="AV1142" s="29">
        <f>_xll.qlInterestRateIndexFixingDate(IborIndex&amp;Tenor,AW1142,Trigger)</f>
        <v>47399</v>
      </c>
      <c r="AW1142" s="29">
        <f>_xll.qlCalendarAdvance(Calendar,AW1141,AU1142,"f",,Trigger)</f>
        <v>47401</v>
      </c>
      <c r="AX1142" s="29">
        <f>_xll.qlInterestRateIndexMaturity(IborIndex&amp;Tenor,AW1142,Trigger)</f>
        <v>47583</v>
      </c>
      <c r="AY1142" s="66">
        <f>_xll.qlIndexFixing($Z$5,AV1142,,Trigger)</f>
        <v>2.1247129222828617E-2</v>
      </c>
      <c r="AZ1142" s="66">
        <f>_xll.qlIndexFixing($BB$1,AW1142,,Trigger)</f>
        <v>2.1149786052397496E-2</v>
      </c>
      <c r="BA1142" s="195">
        <f t="shared" si="40"/>
        <v>0.97343170431120341</v>
      </c>
    </row>
    <row r="1143" spans="47:53" ht="11.25" customHeight="1" x14ac:dyDescent="0.25">
      <c r="AU1143" s="30" t="s">
        <v>38</v>
      </c>
      <c r="AV1143" s="29">
        <f>_xll.qlInterestRateIndexFixingDate(IborIndex&amp;Tenor,AW1143,Trigger)</f>
        <v>47406</v>
      </c>
      <c r="AW1143" s="29">
        <f>_xll.qlCalendarAdvance(Calendar,AW1142,AU1143,"f",,Trigger)</f>
        <v>47408</v>
      </c>
      <c r="AX1143" s="29">
        <f>_xll.qlInterestRateIndexMaturity(IborIndex&amp;Tenor,AW1143,Trigger)</f>
        <v>47590</v>
      </c>
      <c r="AY1143" s="66">
        <f>_xll.qlIndexFixing($Z$5,AV1143,,Trigger)</f>
        <v>2.1243563848433778E-2</v>
      </c>
      <c r="AZ1143" s="66">
        <f>_xll.qlIndexFixing($BB$1,AW1143,,Trigger)</f>
        <v>2.1146685474037447E-2</v>
      </c>
      <c r="BA1143" s="195">
        <f t="shared" si="40"/>
        <v>0.96878374396331535</v>
      </c>
    </row>
    <row r="1144" spans="47:53" ht="11.25" customHeight="1" x14ac:dyDescent="0.25">
      <c r="AU1144" s="30" t="s">
        <v>38</v>
      </c>
      <c r="AV1144" s="29">
        <f>_xll.qlInterestRateIndexFixingDate(IborIndex&amp;Tenor,AW1144,Trigger)</f>
        <v>47413</v>
      </c>
      <c r="AW1144" s="29">
        <f>_xll.qlCalendarAdvance(Calendar,AW1143,AU1144,"f",,Trigger)</f>
        <v>47415</v>
      </c>
      <c r="AX1144" s="29">
        <f>_xll.qlInterestRateIndexMaturity(IborIndex&amp;Tenor,AW1144,Trigger)</f>
        <v>47597</v>
      </c>
      <c r="AY1144" s="66">
        <f>_xll.qlIndexFixing($Z$5,AV1144,,Trigger)</f>
        <v>2.123983895381026E-2</v>
      </c>
      <c r="AZ1144" s="66">
        <f>_xll.qlIndexFixing($BB$1,AW1144,,Trigger)</f>
        <v>2.1141178450991352E-2</v>
      </c>
      <c r="BA1144" s="195">
        <f t="shared" si="40"/>
        <v>0.98660502818908458</v>
      </c>
    </row>
    <row r="1145" spans="47:53" ht="11.25" customHeight="1" x14ac:dyDescent="0.25">
      <c r="AU1145" s="30" t="s">
        <v>38</v>
      </c>
      <c r="AV1145" s="29">
        <f>_xll.qlInterestRateIndexFixingDate(IborIndex&amp;Tenor,AW1145,Trigger)</f>
        <v>47420</v>
      </c>
      <c r="AW1145" s="29">
        <f>_xll.qlCalendarAdvance(Calendar,AW1144,AU1145,"f",,Trigger)</f>
        <v>47422</v>
      </c>
      <c r="AX1145" s="29">
        <f>_xll.qlInterestRateIndexMaturity(IborIndex&amp;Tenor,AW1145,Trigger)</f>
        <v>47603</v>
      </c>
      <c r="AY1145" s="66">
        <f>_xll.qlIndexFixing($Z$5,AV1145,,Trigger)</f>
        <v>2.1235662314519128E-2</v>
      </c>
      <c r="AZ1145" s="66">
        <f>_xll.qlIndexFixing($BB$1,AW1145,,Trigger)</f>
        <v>2.1136507704586038E-2</v>
      </c>
      <c r="BA1145" s="195">
        <f t="shared" si="40"/>
        <v>0.99154609933090754</v>
      </c>
    </row>
    <row r="1146" spans="47:53" ht="11.25" customHeight="1" x14ac:dyDescent="0.25">
      <c r="AU1146" s="30" t="s">
        <v>38</v>
      </c>
      <c r="AV1146" s="29">
        <f>_xll.qlInterestRateIndexFixingDate(IborIndex&amp;Tenor,AW1146,Trigger)</f>
        <v>47427</v>
      </c>
      <c r="AW1146" s="29">
        <f>_xll.qlCalendarAdvance(Calendar,AW1145,AU1146,"f",,Trigger)</f>
        <v>47429</v>
      </c>
      <c r="AX1146" s="29">
        <f>_xll.qlInterestRateIndexMaturity(IborIndex&amp;Tenor,AW1146,Trigger)</f>
        <v>47610</v>
      </c>
      <c r="AY1146" s="66">
        <f>_xll.qlIndexFixing($Z$5,AV1146,,Trigger)</f>
        <v>2.123162914603486E-2</v>
      </c>
      <c r="AZ1146" s="66">
        <f>_xll.qlIndexFixing($BB$1,AW1146,,Trigger)</f>
        <v>2.113207465330837E-2</v>
      </c>
      <c r="BA1146" s="195">
        <f t="shared" si="40"/>
        <v>0.99554492726489774</v>
      </c>
    </row>
    <row r="1147" spans="47:53" ht="11.25" customHeight="1" x14ac:dyDescent="0.25">
      <c r="AU1147" s="30" t="s">
        <v>38</v>
      </c>
      <c r="AV1147" s="29">
        <f>_xll.qlInterestRateIndexFixingDate(IborIndex&amp;Tenor,AW1147,Trigger)</f>
        <v>47434</v>
      </c>
      <c r="AW1147" s="29">
        <f>_xll.qlCalendarAdvance(Calendar,AW1146,AU1147,"f",,Trigger)</f>
        <v>47436</v>
      </c>
      <c r="AX1147" s="29">
        <f>_xll.qlInterestRateIndexMaturity(IborIndex&amp;Tenor,AW1147,Trigger)</f>
        <v>47617</v>
      </c>
      <c r="AY1147" s="66">
        <f>_xll.qlIndexFixing($Z$5,AV1147,,Trigger)</f>
        <v>2.1227435460211504E-2</v>
      </c>
      <c r="AZ1147" s="66">
        <f>_xll.qlIndexFixing($BB$1,AW1147,,Trigger)</f>
        <v>2.1127588278302509E-2</v>
      </c>
      <c r="BA1147" s="195">
        <f t="shared" si="40"/>
        <v>0.99847181908994942</v>
      </c>
    </row>
    <row r="1148" spans="47:53" ht="11.25" customHeight="1" x14ac:dyDescent="0.25">
      <c r="AU1148" s="30" t="s">
        <v>38</v>
      </c>
      <c r="AV1148" s="29">
        <f>_xll.qlInterestRateIndexFixingDate(IborIndex&amp;Tenor,AW1148,Trigger)</f>
        <v>47441</v>
      </c>
      <c r="AW1148" s="29">
        <f>_xll.qlCalendarAdvance(Calendar,AW1147,AU1148,"f",,Trigger)</f>
        <v>47443</v>
      </c>
      <c r="AX1148" s="29">
        <f>_xll.qlInterestRateIndexMaturity(IborIndex&amp;Tenor,AW1148,Trigger)</f>
        <v>47624</v>
      </c>
      <c r="AY1148" s="66">
        <f>_xll.qlIndexFixing($Z$5,AV1148,,Trigger)</f>
        <v>2.122308091346975E-2</v>
      </c>
      <c r="AZ1148" s="66">
        <f>_xll.qlIndexFixing($BB$1,AW1148,,Trigger)</f>
        <v>2.1123048579925294E-2</v>
      </c>
      <c r="BA1148" s="195">
        <f t="shared" si="40"/>
        <v>1.0003233354445584</v>
      </c>
    </row>
    <row r="1149" spans="47:53" ht="11.25" customHeight="1" x14ac:dyDescent="0.25">
      <c r="AU1149" s="30" t="s">
        <v>38</v>
      </c>
      <c r="AV1149" s="29">
        <f>_xll.qlInterestRateIndexFixingDate(IborIndex&amp;Tenor,AW1149,Trigger)</f>
        <v>47448</v>
      </c>
      <c r="AW1149" s="29">
        <f>_xll.qlCalendarAdvance(Calendar,AW1148,AU1149,"f",,Trigger)</f>
        <v>47450</v>
      </c>
      <c r="AX1149" s="29">
        <f>_xll.qlInterestRateIndexMaturity(IborIndex&amp;Tenor,AW1149,Trigger)</f>
        <v>47631</v>
      </c>
      <c r="AY1149" s="66">
        <f>_xll.qlIndexFixing($Z$5,AV1149,,Trigger)</f>
        <v>2.1218565162274008E-2</v>
      </c>
      <c r="AZ1149" s="66">
        <f>_xll.qlIndexFixing($BB$1,AW1149,,Trigger)</f>
        <v>2.1118726223020908E-2</v>
      </c>
      <c r="BA1149" s="195">
        <f t="shared" si="40"/>
        <v>0.99838939253100301</v>
      </c>
    </row>
    <row r="1150" spans="47:53" ht="11.25" customHeight="1" x14ac:dyDescent="0.25">
      <c r="AU1150" s="30" t="s">
        <v>38</v>
      </c>
      <c r="AV1150" s="29">
        <f>_xll.qlInterestRateIndexFixingDate(IborIndex&amp;Tenor,AW1150,Trigger)</f>
        <v>47455</v>
      </c>
      <c r="AW1150" s="29">
        <f>_xll.qlCalendarAdvance(Calendar,AW1149,AU1150,"f",,Trigger)</f>
        <v>47457</v>
      </c>
      <c r="AX1150" s="29">
        <f>_xll.qlInterestRateIndexMaturity(IborIndex&amp;Tenor,AW1150,Trigger)</f>
        <v>47639</v>
      </c>
      <c r="AY1150" s="66">
        <f>_xll.qlIndexFixing($Z$5,AV1150,,Trigger)</f>
        <v>2.121412041613711E-2</v>
      </c>
      <c r="AZ1150" s="66">
        <f>_xll.qlIndexFixing($BB$1,AW1150,,Trigger)</f>
        <v>2.1114075798958371E-2</v>
      </c>
      <c r="BA1150" s="195">
        <f t="shared" si="40"/>
        <v>1.000446171787392</v>
      </c>
    </row>
    <row r="1151" spans="47:53" ht="11.25" customHeight="1" x14ac:dyDescent="0.25">
      <c r="AU1151" s="30" t="s">
        <v>38</v>
      </c>
      <c r="AV1151" s="29">
        <f>_xll.qlInterestRateIndexFixingDate(IborIndex&amp;Tenor,AW1151,Trigger)</f>
        <v>47462</v>
      </c>
      <c r="AW1151" s="29">
        <f>_xll.qlCalendarAdvance(Calendar,AW1150,AU1151,"f",,Trigger)</f>
        <v>47464</v>
      </c>
      <c r="AX1151" s="29">
        <f>_xll.qlInterestRateIndexMaturity(IborIndex&amp;Tenor,AW1151,Trigger)</f>
        <v>47646</v>
      </c>
      <c r="AY1151" s="66">
        <f>_xll.qlIndexFixing($Z$5,AV1151,,Trigger)</f>
        <v>2.1209269258224368E-2</v>
      </c>
      <c r="AZ1151" s="66">
        <f>_xll.qlIndexFixing($BB$1,AW1151,,Trigger)</f>
        <v>2.1109372049597369E-2</v>
      </c>
      <c r="BA1151" s="195">
        <f t="shared" si="40"/>
        <v>0.9989720862699919</v>
      </c>
    </row>
    <row r="1152" spans="47:53" ht="11.25" customHeight="1" x14ac:dyDescent="0.25">
      <c r="AU1152" s="30" t="s">
        <v>38</v>
      </c>
      <c r="AV1152" s="29">
        <f>_xll.qlInterestRateIndexFixingDate(IborIndex&amp;Tenor,AW1152,Trigger)</f>
        <v>47469</v>
      </c>
      <c r="AW1152" s="29">
        <f>_xll.qlCalendarAdvance(Calendar,AW1151,AU1152,"f",,Trigger)</f>
        <v>47471</v>
      </c>
      <c r="AX1152" s="29">
        <f>_xll.qlInterestRateIndexMaturity(IborIndex&amp;Tenor,AW1152,Trigger)</f>
        <v>47653</v>
      </c>
      <c r="AY1152" s="66">
        <f>_xll.qlIndexFixing($Z$5,AV1152,,Trigger)</f>
        <v>2.1204255831530797E-2</v>
      </c>
      <c r="AZ1152" s="66">
        <f>_xll.qlIndexFixing($BB$1,AW1152,,Trigger)</f>
        <v>2.1104614975316065E-2</v>
      </c>
      <c r="BA1152" s="195">
        <f t="shared" si="40"/>
        <v>0.99640856214732598</v>
      </c>
    </row>
    <row r="1153" spans="47:53" ht="11.25" customHeight="1" x14ac:dyDescent="0.25">
      <c r="AU1153" s="30" t="s">
        <v>38</v>
      </c>
      <c r="AV1153" s="29">
        <f>_xll.qlInterestRateIndexFixingDate(IborIndex&amp;Tenor,AW1153,Trigger)</f>
        <v>47473</v>
      </c>
      <c r="AW1153" s="29">
        <f>_xll.qlCalendarAdvance(Calendar,AW1152,AU1153,"f",,Trigger)</f>
        <v>47479</v>
      </c>
      <c r="AX1153" s="29">
        <f>_xll.qlInterestRateIndexMaturity(IborIndex&amp;Tenor,AW1153,Trigger)</f>
        <v>47661</v>
      </c>
      <c r="AY1153" s="66">
        <f>_xll.qlIndexFixing($Z$5,AV1153,,Trigger)</f>
        <v>2.1198327064075363E-2</v>
      </c>
      <c r="AZ1153" s="66">
        <f>_xll.qlIndexFixing($BB$1,AW1153,,Trigger)</f>
        <v>2.1096967791448731E-2</v>
      </c>
      <c r="BA1153" s="195">
        <f t="shared" si="40"/>
        <v>1.0135927262663187</v>
      </c>
    </row>
    <row r="1154" spans="47:53" ht="11.25" customHeight="1" x14ac:dyDescent="0.25">
      <c r="AU1154" s="30" t="s">
        <v>38</v>
      </c>
      <c r="AV1154" s="29">
        <f>_xll.qlInterestRateIndexFixingDate(IborIndex&amp;Tenor,AW1154,Trigger)</f>
        <v>47483</v>
      </c>
      <c r="AW1154" s="29">
        <f>_xll.qlCalendarAdvance(Calendar,AW1153,AU1154,"f",,Trigger)</f>
        <v>47486</v>
      </c>
      <c r="AX1154" s="29">
        <f>_xll.qlInterestRateIndexMaturity(IborIndex&amp;Tenor,AW1154,Trigger)</f>
        <v>47667</v>
      </c>
      <c r="AY1154" s="66">
        <f>_xll.qlIndexFixing($Z$5,AV1154,,Trigger)</f>
        <v>2.1192782009576954E-2</v>
      </c>
      <c r="AZ1154" s="66">
        <f>_xll.qlIndexFixing($BB$1,AW1154,,Trigger)</f>
        <v>2.1092840077185683E-2</v>
      </c>
      <c r="BA1154" s="195">
        <f t="shared" si="40"/>
        <v>0.99941932391271049</v>
      </c>
    </row>
    <row r="1155" spans="47:53" ht="11.25" customHeight="1" x14ac:dyDescent="0.25">
      <c r="AU1155" s="30" t="s">
        <v>38</v>
      </c>
      <c r="AV1155" s="29">
        <f>_xll.qlInterestRateIndexFixingDate(IborIndex&amp;Tenor,AW1155,Trigger)</f>
        <v>47491</v>
      </c>
      <c r="AW1155" s="29">
        <f>_xll.qlCalendarAdvance(Calendar,AW1154,AU1155,"f",,Trigger)</f>
        <v>47493</v>
      </c>
      <c r="AX1155" s="29">
        <f>_xll.qlInterestRateIndexMaturity(IborIndex&amp;Tenor,AW1155,Trigger)</f>
        <v>47674</v>
      </c>
      <c r="AY1155" s="66">
        <f>_xll.qlIndexFixing($Z$5,AV1155,,Trigger)</f>
        <v>2.1187268468166123E-2</v>
      </c>
      <c r="AZ1155" s="66">
        <f>_xll.qlIndexFixing($BB$1,AW1155,,Trigger)</f>
        <v>2.1087900177519218E-2</v>
      </c>
      <c r="BA1155" s="195">
        <f t="shared" ref="BA1155:BA1218" si="41">(AY1155-AZ1155)*10000</f>
        <v>0.99368290646904833</v>
      </c>
    </row>
    <row r="1156" spans="47:53" ht="11.25" customHeight="1" x14ac:dyDescent="0.25">
      <c r="AU1156" s="30" t="s">
        <v>38</v>
      </c>
      <c r="AV1156" s="29">
        <f>_xll.qlInterestRateIndexFixingDate(IborIndex&amp;Tenor,AW1156,Trigger)</f>
        <v>47498</v>
      </c>
      <c r="AW1156" s="29">
        <f>_xll.qlCalendarAdvance(Calendar,AW1155,AU1156,"f",,Trigger)</f>
        <v>47500</v>
      </c>
      <c r="AX1156" s="29">
        <f>_xll.qlInterestRateIndexMaturity(IborIndex&amp;Tenor,AW1156,Trigger)</f>
        <v>47681</v>
      </c>
      <c r="AY1156" s="66">
        <f>_xll.qlIndexFixing($Z$5,AV1156,,Trigger)</f>
        <v>2.1181591269695231E-2</v>
      </c>
      <c r="AZ1156" s="66">
        <f>_xll.qlIndexFixing($BB$1,AW1156,,Trigger)</f>
        <v>2.1082906954649754E-2</v>
      </c>
      <c r="BA1156" s="195">
        <f t="shared" si="41"/>
        <v>0.98684315045477478</v>
      </c>
    </row>
    <row r="1157" spans="47:53" ht="11.25" customHeight="1" x14ac:dyDescent="0.25">
      <c r="AU1157" s="30" t="s">
        <v>38</v>
      </c>
      <c r="AV1157" s="29">
        <f>_xll.qlInterestRateIndexFixingDate(IborIndex&amp;Tenor,AW1157,Trigger)</f>
        <v>47505</v>
      </c>
      <c r="AW1157" s="29">
        <f>_xll.qlCalendarAdvance(Calendar,AW1156,AU1157,"f",,Trigger)</f>
        <v>47507</v>
      </c>
      <c r="AX1157" s="29">
        <f>_xll.qlInterestRateIndexMaturity(IborIndex&amp;Tenor,AW1157,Trigger)</f>
        <v>47688</v>
      </c>
      <c r="AY1157" s="66">
        <f>_xll.qlIndexFixing($Z$5,AV1157,,Trigger)</f>
        <v>2.1175750070976263E-2</v>
      </c>
      <c r="AZ1157" s="66">
        <f>_xll.qlIndexFixing($BB$1,AW1157,,Trigger)</f>
        <v>2.1077860408976537E-2</v>
      </c>
      <c r="BA1157" s="195">
        <f t="shared" si="41"/>
        <v>0.97889661999726174</v>
      </c>
    </row>
    <row r="1158" spans="47:53" ht="11.25" customHeight="1" x14ac:dyDescent="0.25">
      <c r="AU1158" s="30" t="s">
        <v>38</v>
      </c>
      <c r="AV1158" s="29">
        <f>_xll.qlInterestRateIndexFixingDate(IborIndex&amp;Tenor,AW1158,Trigger)</f>
        <v>47512</v>
      </c>
      <c r="AW1158" s="29">
        <f>_xll.qlCalendarAdvance(Calendar,AW1157,AU1158,"f",,Trigger)</f>
        <v>47514</v>
      </c>
      <c r="AX1158" s="29">
        <f>_xll.qlInterestRateIndexMaturity(IborIndex&amp;Tenor,AW1158,Trigger)</f>
        <v>47695</v>
      </c>
      <c r="AY1158" s="66">
        <f>_xll.qlIndexFixing($Z$5,AV1158,,Trigger)</f>
        <v>2.1169744528863593E-2</v>
      </c>
      <c r="AZ1158" s="66">
        <f>_xll.qlIndexFixing($BB$1,AW1158,,Trigger)</f>
        <v>2.1072760540904956E-2</v>
      </c>
      <c r="BA1158" s="195">
        <f t="shared" si="41"/>
        <v>0.96983987958636919</v>
      </c>
    </row>
    <row r="1159" spans="47:53" ht="11.25" customHeight="1" x14ac:dyDescent="0.25">
      <c r="AU1159" s="30" t="s">
        <v>38</v>
      </c>
      <c r="AV1159" s="29">
        <f>_xll.qlInterestRateIndexFixingDate(IborIndex&amp;Tenor,AW1159,Trigger)</f>
        <v>47519</v>
      </c>
      <c r="AW1159" s="29">
        <f>_xll.qlCalendarAdvance(Calendar,AW1158,AU1159,"f",,Trigger)</f>
        <v>47521</v>
      </c>
      <c r="AX1159" s="29">
        <f>_xll.qlInterestRateIndexMaturity(IborIndex&amp;Tenor,AW1159,Trigger)</f>
        <v>47702</v>
      </c>
      <c r="AY1159" s="66">
        <f>_xll.qlIndexFixing($Z$5,AV1159,,Trigger)</f>
        <v>2.1163574300257532E-2</v>
      </c>
      <c r="AZ1159" s="66">
        <f>_xll.qlIndexFixing($BB$1,AW1159,,Trigger)</f>
        <v>2.1067607350841719E-2</v>
      </c>
      <c r="BA1159" s="195">
        <f t="shared" si="41"/>
        <v>0.95966949415812741</v>
      </c>
    </row>
    <row r="1160" spans="47:53" ht="11.25" customHeight="1" x14ac:dyDescent="0.25">
      <c r="AU1160" s="30" t="s">
        <v>38</v>
      </c>
      <c r="AV1160" s="29">
        <f>_xll.qlInterestRateIndexFixingDate(IborIndex&amp;Tenor,AW1160,Trigger)</f>
        <v>47526</v>
      </c>
      <c r="AW1160" s="29">
        <f>_xll.qlCalendarAdvance(Calendar,AW1159,AU1160,"f",,Trigger)</f>
        <v>47528</v>
      </c>
      <c r="AX1160" s="29">
        <f>_xll.qlInterestRateIndexMaturity(IborIndex&amp;Tenor,AW1160,Trigger)</f>
        <v>47709</v>
      </c>
      <c r="AY1160" s="66">
        <f>_xll.qlIndexFixing($Z$5,AV1160,,Trigger)</f>
        <v>2.1157239042102548E-2</v>
      </c>
      <c r="AZ1160" s="66">
        <f>_xll.qlIndexFixing($BB$1,AW1160,,Trigger)</f>
        <v>2.106240083919968E-2</v>
      </c>
      <c r="BA1160" s="195">
        <f t="shared" si="41"/>
        <v>0.94838202902867985</v>
      </c>
    </row>
    <row r="1161" spans="47:53" ht="11.25" customHeight="1" x14ac:dyDescent="0.25">
      <c r="AU1161" s="30" t="s">
        <v>38</v>
      </c>
      <c r="AV1161" s="29">
        <f>_xll.qlInterestRateIndexFixingDate(IborIndex&amp;Tenor,AW1161,Trigger)</f>
        <v>47533</v>
      </c>
      <c r="AW1161" s="29">
        <f>_xll.qlCalendarAdvance(Calendar,AW1160,AU1161,"f",,Trigger)</f>
        <v>47535</v>
      </c>
      <c r="AX1161" s="29">
        <f>_xll.qlInterestRateIndexMaturity(IborIndex&amp;Tenor,AW1161,Trigger)</f>
        <v>47716</v>
      </c>
      <c r="AY1161" s="66">
        <f>_xll.qlIndexFixing($Z$5,AV1161,,Trigger)</f>
        <v>2.1150738411388162E-2</v>
      </c>
      <c r="AZ1161" s="66">
        <f>_xll.qlIndexFixing($BB$1,AW1161,,Trigger)</f>
        <v>2.1057141006395649E-2</v>
      </c>
      <c r="BA1161" s="195">
        <f t="shared" si="41"/>
        <v>0.93597404992512567</v>
      </c>
    </row>
    <row r="1162" spans="47:53" ht="11.25" customHeight="1" x14ac:dyDescent="0.25">
      <c r="AU1162" s="30" t="s">
        <v>38</v>
      </c>
      <c r="AV1162" s="29">
        <f>_xll.qlInterestRateIndexFixingDate(IborIndex&amp;Tenor,AW1162,Trigger)</f>
        <v>47540</v>
      </c>
      <c r="AW1162" s="29">
        <f>_xll.qlCalendarAdvance(Calendar,AW1161,AU1162,"f",,Trigger)</f>
        <v>47542</v>
      </c>
      <c r="AX1162" s="29">
        <f>_xll.qlInterestRateIndexMaturity(IborIndex&amp;Tenor,AW1162,Trigger)</f>
        <v>47725</v>
      </c>
      <c r="AY1162" s="66">
        <f>_xll.qlIndexFixing($Z$5,AV1162,,Trigger)</f>
        <v>2.1144240751647444E-2</v>
      </c>
      <c r="AZ1162" s="66">
        <f>_xll.qlIndexFixing($BB$1,AW1162,,Trigger)</f>
        <v>2.1052257947213306E-2</v>
      </c>
      <c r="BA1162" s="195">
        <f t="shared" si="41"/>
        <v>0.91982804434138221</v>
      </c>
    </row>
    <row r="1163" spans="47:53" ht="11.25" customHeight="1" x14ac:dyDescent="0.25">
      <c r="AU1163" s="30" t="s">
        <v>38</v>
      </c>
      <c r="AV1163" s="29">
        <f>_xll.qlInterestRateIndexFixingDate(IborIndex&amp;Tenor,AW1163,Trigger)</f>
        <v>47547</v>
      </c>
      <c r="AW1163" s="29">
        <f>_xll.qlCalendarAdvance(Calendar,AW1162,AU1163,"f",,Trigger)</f>
        <v>47549</v>
      </c>
      <c r="AX1163" s="29">
        <f>_xll.qlInterestRateIndexMaturity(IborIndex&amp;Tenor,AW1163,Trigger)</f>
        <v>47735</v>
      </c>
      <c r="AY1163" s="66">
        <f>_xll.qlIndexFixing($Z$5,AV1163,,Trigger)</f>
        <v>2.1137732937707116E-2</v>
      </c>
      <c r="AZ1163" s="66">
        <f>_xll.qlIndexFixing($BB$1,AW1163,,Trigger)</f>
        <v>2.1046883435446802E-2</v>
      </c>
      <c r="BA1163" s="195">
        <f t="shared" si="41"/>
        <v>0.90849502260313686</v>
      </c>
    </row>
    <row r="1164" spans="47:53" ht="11.25" customHeight="1" x14ac:dyDescent="0.25">
      <c r="AU1164" s="30" t="s">
        <v>38</v>
      </c>
      <c r="AV1164" s="29">
        <f>_xll.qlInterestRateIndexFixingDate(IborIndex&amp;Tenor,AW1164,Trigger)</f>
        <v>47554</v>
      </c>
      <c r="AW1164" s="29">
        <f>_xll.qlCalendarAdvance(Calendar,AW1163,AU1164,"f",,Trigger)</f>
        <v>47556</v>
      </c>
      <c r="AX1164" s="29">
        <f>_xll.qlInterestRateIndexMaturity(IborIndex&amp;Tenor,AW1164,Trigger)</f>
        <v>47742</v>
      </c>
      <c r="AY1164" s="66">
        <f>_xll.qlIndexFixing($Z$5,AV1164,,Trigger)</f>
        <v>2.1131098295440999E-2</v>
      </c>
      <c r="AZ1164" s="66">
        <f>_xll.qlIndexFixing($BB$1,AW1164,,Trigger)</f>
        <v>2.1041456347557282E-2</v>
      </c>
      <c r="BA1164" s="195">
        <f t="shared" si="41"/>
        <v>0.89641947883717377</v>
      </c>
    </row>
    <row r="1165" spans="47:53" ht="11.25" customHeight="1" x14ac:dyDescent="0.25">
      <c r="AU1165" s="30" t="s">
        <v>38</v>
      </c>
      <c r="AV1165" s="29">
        <f>_xll.qlInterestRateIndexFixingDate(IborIndex&amp;Tenor,AW1165,Trigger)</f>
        <v>47561</v>
      </c>
      <c r="AW1165" s="29">
        <f>_xll.qlCalendarAdvance(Calendar,AW1164,AU1165,"f",,Trigger)</f>
        <v>47563</v>
      </c>
      <c r="AX1165" s="29">
        <f>_xll.qlInterestRateIndexMaturity(IborIndex&amp;Tenor,AW1165,Trigger)</f>
        <v>47749</v>
      </c>
      <c r="AY1165" s="66">
        <f>_xll.qlIndexFixing($Z$5,AV1165,,Trigger)</f>
        <v>2.1124579318378321E-2</v>
      </c>
      <c r="AZ1165" s="66">
        <f>_xll.qlIndexFixing($BB$1,AW1165,,Trigger)</f>
        <v>2.1035977267107504E-2</v>
      </c>
      <c r="BA1165" s="195">
        <f t="shared" si="41"/>
        <v>0.88602051270817572</v>
      </c>
    </row>
    <row r="1166" spans="47:53" ht="11.25" customHeight="1" x14ac:dyDescent="0.25">
      <c r="AU1166" s="30" t="s">
        <v>38</v>
      </c>
      <c r="AV1166" s="29">
        <f>_xll.qlInterestRateIndexFixingDate(IborIndex&amp;Tenor,AW1166,Trigger)</f>
        <v>47568</v>
      </c>
      <c r="AW1166" s="29">
        <f>_xll.qlCalendarAdvance(Calendar,AW1165,AU1166,"f",,Trigger)</f>
        <v>47570</v>
      </c>
      <c r="AX1166" s="29">
        <f>_xll.qlInterestRateIndexMaturity(IborIndex&amp;Tenor,AW1166,Trigger)</f>
        <v>47756</v>
      </c>
      <c r="AY1166" s="66">
        <f>_xll.qlIndexFixing($Z$5,AV1166,,Trigger)</f>
        <v>2.1118174338577163E-2</v>
      </c>
      <c r="AZ1166" s="66">
        <f>_xll.qlIndexFixing($BB$1,AW1166,,Trigger)</f>
        <v>2.1030247725017572E-2</v>
      </c>
      <c r="BA1166" s="195">
        <f t="shared" si="41"/>
        <v>0.87926613559590616</v>
      </c>
    </row>
    <row r="1167" spans="47:53" ht="11.25" customHeight="1" x14ac:dyDescent="0.25">
      <c r="AU1167" s="30" t="s">
        <v>38</v>
      </c>
      <c r="AV1167" s="29">
        <f>_xll.qlInterestRateIndexFixingDate(IborIndex&amp;Tenor,AW1167,Trigger)</f>
        <v>47575</v>
      </c>
      <c r="AW1167" s="29">
        <f>_xll.qlCalendarAdvance(Calendar,AW1166,AU1167,"f",,Trigger)</f>
        <v>47577</v>
      </c>
      <c r="AX1167" s="29">
        <f>_xll.qlInterestRateIndexMaturity(IborIndex&amp;Tenor,AW1167,Trigger)</f>
        <v>47760</v>
      </c>
      <c r="AY1167" s="66">
        <f>_xll.qlIndexFixing($Z$5,AV1167,,Trigger)</f>
        <v>2.1111293920215633E-2</v>
      </c>
      <c r="AZ1167" s="66">
        <f>_xll.qlIndexFixing($BB$1,AW1167,,Trigger)</f>
        <v>2.1024670184789866E-2</v>
      </c>
      <c r="BA1167" s="195">
        <f t="shared" si="41"/>
        <v>0.86623735425766379</v>
      </c>
    </row>
    <row r="1168" spans="47:53" ht="11.25" customHeight="1" x14ac:dyDescent="0.25">
      <c r="AU1168" s="30" t="s">
        <v>38</v>
      </c>
      <c r="AV1168" s="29">
        <f>_xll.qlInterestRateIndexFixingDate(IborIndex&amp;Tenor,AW1168,Trigger)</f>
        <v>47582</v>
      </c>
      <c r="AW1168" s="29">
        <f>_xll.qlCalendarAdvance(Calendar,AW1167,AU1168,"f",,Trigger)</f>
        <v>47584</v>
      </c>
      <c r="AX1168" s="29">
        <f>_xll.qlInterestRateIndexMaturity(IborIndex&amp;Tenor,AW1168,Trigger)</f>
        <v>47767</v>
      </c>
      <c r="AY1168" s="66">
        <f>_xll.qlIndexFixing($Z$5,AV1168,,Trigger)</f>
        <v>2.1105053525949598E-2</v>
      </c>
      <c r="AZ1168" s="66">
        <f>_xll.qlIndexFixing($BB$1,AW1168,,Trigger)</f>
        <v>2.1019042338570656E-2</v>
      </c>
      <c r="BA1168" s="195">
        <f t="shared" si="41"/>
        <v>0.86011187378942644</v>
      </c>
    </row>
    <row r="1169" spans="47:53" ht="11.25" customHeight="1" x14ac:dyDescent="0.25">
      <c r="AU1169" s="30" t="s">
        <v>38</v>
      </c>
      <c r="AV1169" s="29">
        <f>_xll.qlInterestRateIndexFixingDate(IborIndex&amp;Tenor,AW1169,Trigger)</f>
        <v>47589</v>
      </c>
      <c r="AW1169" s="29">
        <f>_xll.qlCalendarAdvance(Calendar,AW1168,AU1169,"f",,Trigger)</f>
        <v>47591</v>
      </c>
      <c r="AX1169" s="29">
        <f>_xll.qlInterestRateIndexMaturity(IborIndex&amp;Tenor,AW1169,Trigger)</f>
        <v>47774</v>
      </c>
      <c r="AY1169" s="66">
        <f>_xll.qlIndexFixing($Z$5,AV1169,,Trigger)</f>
        <v>2.1098927244183999E-2</v>
      </c>
      <c r="AZ1169" s="66">
        <f>_xll.qlIndexFixing($BB$1,AW1169,,Trigger)</f>
        <v>2.1011733561481102E-2</v>
      </c>
      <c r="BA1169" s="195">
        <f t="shared" si="41"/>
        <v>0.8719368270289698</v>
      </c>
    </row>
    <row r="1170" spans="47:53" ht="11.25" customHeight="1" x14ac:dyDescent="0.25">
      <c r="AU1170" s="30" t="s">
        <v>38</v>
      </c>
      <c r="AV1170" s="29">
        <f>_xll.qlInterestRateIndexFixingDate(IborIndex&amp;Tenor,AW1170,Trigger)</f>
        <v>47596</v>
      </c>
      <c r="AW1170" s="29">
        <f>_xll.qlCalendarAdvance(Calendar,AW1169,AU1170,"f",,Trigger)</f>
        <v>47598</v>
      </c>
      <c r="AX1170" s="29">
        <f>_xll.qlInterestRateIndexMaturity(IborIndex&amp;Tenor,AW1170,Trigger)</f>
        <v>47781</v>
      </c>
      <c r="AY1170" s="66">
        <f>_xll.qlIndexFixing($Z$5,AV1170,,Trigger)</f>
        <v>2.1092913341500614E-2</v>
      </c>
      <c r="AZ1170" s="66">
        <f>_xll.qlIndexFixing($BB$1,AW1170,,Trigger)</f>
        <v>2.1007638074973359E-2</v>
      </c>
      <c r="BA1170" s="195">
        <f t="shared" si="41"/>
        <v>0.85275266527254368</v>
      </c>
    </row>
    <row r="1171" spans="47:53" ht="11.25" customHeight="1" x14ac:dyDescent="0.25">
      <c r="AU1171" s="30" t="s">
        <v>38</v>
      </c>
      <c r="AV1171" s="29">
        <f>_xll.qlInterestRateIndexFixingDate(IborIndex&amp;Tenor,AW1171,Trigger)</f>
        <v>47602</v>
      </c>
      <c r="AW1171" s="29">
        <f>_xll.qlCalendarAdvance(Calendar,AW1170,AU1171,"f",,Trigger)</f>
        <v>47605</v>
      </c>
      <c r="AX1171" s="29">
        <f>_xll.qlInterestRateIndexMaturity(IborIndex&amp;Tenor,AW1171,Trigger)</f>
        <v>47791</v>
      </c>
      <c r="AY1171" s="66">
        <f>_xll.qlIndexFixing($Z$5,AV1171,,Trigger)</f>
        <v>2.1087800170565853E-2</v>
      </c>
      <c r="AZ1171" s="66">
        <f>_xll.qlIndexFixing($BB$1,AW1171,,Trigger)</f>
        <v>2.100204361994791E-2</v>
      </c>
      <c r="BA1171" s="195">
        <f t="shared" si="41"/>
        <v>0.85756550617942939</v>
      </c>
    </row>
    <row r="1172" spans="47:53" ht="11.25" customHeight="1" x14ac:dyDescent="0.25">
      <c r="AU1172" s="30" t="s">
        <v>38</v>
      </c>
      <c r="AV1172" s="29">
        <f>_xll.qlInterestRateIndexFixingDate(IborIndex&amp;Tenor,AW1172,Trigger)</f>
        <v>47610</v>
      </c>
      <c r="AW1172" s="29">
        <f>_xll.qlCalendarAdvance(Calendar,AW1171,AU1172,"f",,Trigger)</f>
        <v>47612</v>
      </c>
      <c r="AX1172" s="29">
        <f>_xll.qlInterestRateIndexMaturity(IborIndex&amp;Tenor,AW1172,Trigger)</f>
        <v>47798</v>
      </c>
      <c r="AY1172" s="66">
        <f>_xll.qlIndexFixing($Z$5,AV1172,,Trigger)</f>
        <v>2.1082043467562962E-2</v>
      </c>
      <c r="AZ1172" s="66">
        <f>_xll.qlIndexFixing($BB$1,AW1172,,Trigger)</f>
        <v>2.0996216931166448E-2</v>
      </c>
      <c r="BA1172" s="195">
        <f t="shared" si="41"/>
        <v>0.85826536396514663</v>
      </c>
    </row>
    <row r="1173" spans="47:53" ht="11.25" customHeight="1" x14ac:dyDescent="0.25">
      <c r="AU1173" s="30" t="s">
        <v>38</v>
      </c>
      <c r="AV1173" s="29">
        <f>_xll.qlInterestRateIndexFixingDate(IborIndex&amp;Tenor,AW1173,Trigger)</f>
        <v>47617</v>
      </c>
      <c r="AW1173" s="29">
        <f>_xll.qlCalendarAdvance(Calendar,AW1172,AU1173,"f",,Trigger)</f>
        <v>47619</v>
      </c>
      <c r="AX1173" s="29">
        <f>_xll.qlInterestRateIndexMaturity(IborIndex&amp;Tenor,AW1173,Trigger)</f>
        <v>47805</v>
      </c>
      <c r="AY1173" s="66">
        <f>_xll.qlIndexFixing($Z$5,AV1173,,Trigger)</f>
        <v>2.1076388746215875E-2</v>
      </c>
      <c r="AZ1173" s="66">
        <f>_xll.qlIndexFixing($BB$1,AW1173,,Trigger)</f>
        <v>2.0990342918244725E-2</v>
      </c>
      <c r="BA1173" s="195">
        <f t="shared" si="41"/>
        <v>0.86045827971149846</v>
      </c>
    </row>
    <row r="1174" spans="47:53" ht="11.25" customHeight="1" x14ac:dyDescent="0.25">
      <c r="AU1174" s="30" t="s">
        <v>38</v>
      </c>
      <c r="AV1174" s="29">
        <f>_xll.qlInterestRateIndexFixingDate(IborIndex&amp;Tenor,AW1174,Trigger)</f>
        <v>47624</v>
      </c>
      <c r="AW1174" s="29">
        <f>_xll.qlCalendarAdvance(Calendar,AW1173,AU1174,"f",,Trigger)</f>
        <v>47626</v>
      </c>
      <c r="AX1174" s="29">
        <f>_xll.qlInterestRateIndexMaturity(IborIndex&amp;Tenor,AW1174,Trigger)</f>
        <v>47812</v>
      </c>
      <c r="AY1174" s="66">
        <f>_xll.qlIndexFixing($Z$5,AV1174,,Trigger)</f>
        <v>2.1070834241427285E-2</v>
      </c>
      <c r="AZ1174" s="66">
        <f>_xll.qlIndexFixing($BB$1,AW1174,,Trigger)</f>
        <v>2.0984422164718141E-2</v>
      </c>
      <c r="BA1174" s="195">
        <f t="shared" si="41"/>
        <v>0.86412076709143504</v>
      </c>
    </row>
    <row r="1175" spans="47:53" ht="11.25" customHeight="1" x14ac:dyDescent="0.25">
      <c r="AU1175" s="30" t="s">
        <v>38</v>
      </c>
      <c r="AV1175" s="29">
        <f>_xll.qlInterestRateIndexFixingDate(IborIndex&amp;Tenor,AW1175,Trigger)</f>
        <v>47631</v>
      </c>
      <c r="AW1175" s="29">
        <f>_xll.qlCalendarAdvance(Calendar,AW1174,AU1175,"f",,Trigger)</f>
        <v>47633</v>
      </c>
      <c r="AX1175" s="29">
        <f>_xll.qlInterestRateIndexMaturity(IborIndex&amp;Tenor,AW1175,Trigger)</f>
        <v>47816</v>
      </c>
      <c r="AY1175" s="66">
        <f>_xll.qlIndexFixing($Z$5,AV1175,,Trigger)</f>
        <v>2.1064467980782799E-2</v>
      </c>
      <c r="AZ1175" s="66">
        <f>_xll.qlIndexFixing($BB$1,AW1175,,Trigger)</f>
        <v>2.097828813007312E-2</v>
      </c>
      <c r="BA1175" s="195">
        <f t="shared" si="41"/>
        <v>0.86179850709678507</v>
      </c>
    </row>
    <row r="1176" spans="47:53" ht="11.25" customHeight="1" x14ac:dyDescent="0.25">
      <c r="AU1176" s="30" t="s">
        <v>38</v>
      </c>
      <c r="AV1176" s="29">
        <f>_xll.qlInterestRateIndexFixingDate(IborIndex&amp;Tenor,AW1176,Trigger)</f>
        <v>47638</v>
      </c>
      <c r="AW1176" s="29">
        <f>_xll.qlCalendarAdvance(Calendar,AW1175,AU1176,"f",,Trigger)</f>
        <v>47640</v>
      </c>
      <c r="AX1176" s="29">
        <f>_xll.qlInterestRateIndexMaturity(IborIndex&amp;Tenor,AW1176,Trigger)</f>
        <v>47823</v>
      </c>
      <c r="AY1176" s="66">
        <f>_xll.qlIndexFixing($Z$5,AV1176,,Trigger)</f>
        <v>2.1059091259669871E-2</v>
      </c>
      <c r="AZ1176" s="66">
        <f>_xll.qlIndexFixing($BB$1,AW1176,,Trigger)</f>
        <v>2.0972278957022812E-2</v>
      </c>
      <c r="BA1176" s="195">
        <f t="shared" si="41"/>
        <v>0.86812302647058803</v>
      </c>
    </row>
    <row r="1177" spans="47:53" ht="11.25" customHeight="1" x14ac:dyDescent="0.25">
      <c r="AU1177" s="30" t="s">
        <v>38</v>
      </c>
      <c r="AV1177" s="29">
        <f>_xll.qlInterestRateIndexFixingDate(IborIndex&amp;Tenor,AW1177,Trigger)</f>
        <v>47645</v>
      </c>
      <c r="AW1177" s="29">
        <f>_xll.qlCalendarAdvance(Calendar,AW1176,AU1177,"f",,Trigger)</f>
        <v>47647</v>
      </c>
      <c r="AX1177" s="29">
        <f>_xll.qlInterestRateIndexMaturity(IborIndex&amp;Tenor,AW1177,Trigger)</f>
        <v>47830</v>
      </c>
      <c r="AY1177" s="66">
        <f>_xll.qlIndexFixing($Z$5,AV1177,,Trigger)</f>
        <v>2.1053814438123594E-2</v>
      </c>
      <c r="AZ1177" s="66">
        <f>_xll.qlIndexFixing($BB$1,AW1177,,Trigger)</f>
        <v>2.0966224758204477E-2</v>
      </c>
      <c r="BA1177" s="195">
        <f t="shared" si="41"/>
        <v>0.8758967991911657</v>
      </c>
    </row>
    <row r="1178" spans="47:53" ht="11.25" customHeight="1" x14ac:dyDescent="0.25">
      <c r="AU1178" s="30" t="s">
        <v>38</v>
      </c>
      <c r="AV1178" s="29">
        <f>_xll.qlInterestRateIndexFixingDate(IborIndex&amp;Tenor,AW1178,Trigger)</f>
        <v>47652</v>
      </c>
      <c r="AW1178" s="29">
        <f>_xll.qlCalendarAdvance(Calendar,AW1177,AU1178,"f",,Trigger)</f>
        <v>47654</v>
      </c>
      <c r="AX1178" s="29">
        <f>_xll.qlInterestRateIndexMaturity(IborIndex&amp;Tenor,AW1178,Trigger)</f>
        <v>47837</v>
      </c>
      <c r="AY1178" s="66">
        <f>_xll.qlIndexFixing($Z$5,AV1178,,Trigger)</f>
        <v>2.104863568397633E-2</v>
      </c>
      <c r="AZ1178" s="66">
        <f>_xll.qlIndexFixing($BB$1,AW1178,,Trigger)</f>
        <v>2.0960126120290672E-2</v>
      </c>
      <c r="BA1178" s="195">
        <f t="shared" si="41"/>
        <v>0.88509563685657677</v>
      </c>
    </row>
    <row r="1179" spans="47:53" ht="11.25" customHeight="1" x14ac:dyDescent="0.25">
      <c r="AU1179" s="30" t="s">
        <v>38</v>
      </c>
      <c r="AV1179" s="29">
        <f>_xll.qlInterestRateIndexFixingDate(IborIndex&amp;Tenor,AW1179,Trigger)</f>
        <v>47659</v>
      </c>
      <c r="AW1179" s="29">
        <f>_xll.qlCalendarAdvance(Calendar,AW1178,AU1179,"f",,Trigger)</f>
        <v>47661</v>
      </c>
      <c r="AX1179" s="29">
        <f>_xll.qlInterestRateIndexMaturity(IborIndex&amp;Tenor,AW1179,Trigger)</f>
        <v>47844</v>
      </c>
      <c r="AY1179" s="66">
        <f>_xll.qlIndexFixing($Z$5,AV1179,,Trigger)</f>
        <v>2.1043553152713151E-2</v>
      </c>
      <c r="AZ1179" s="66">
        <f>_xll.qlIndexFixing($BB$1,AW1179,,Trigger)</f>
        <v>2.0954291501522102E-2</v>
      </c>
      <c r="BA1179" s="195">
        <f t="shared" si="41"/>
        <v>0.89261651191049207</v>
      </c>
    </row>
    <row r="1180" spans="47:53" ht="11.25" customHeight="1" x14ac:dyDescent="0.25">
      <c r="AU1180" s="30" t="s">
        <v>38</v>
      </c>
      <c r="AV1180" s="29">
        <f>_xll.qlInterestRateIndexFixingDate(IborIndex&amp;Tenor,AW1180,Trigger)</f>
        <v>47666</v>
      </c>
      <c r="AW1180" s="29">
        <f>_xll.qlCalendarAdvance(Calendar,AW1179,AU1180,"f",,Trigger)</f>
        <v>47668</v>
      </c>
      <c r="AX1180" s="29">
        <f>_xll.qlInterestRateIndexMaturity(IborIndex&amp;Tenor,AW1180,Trigger)</f>
        <v>47854</v>
      </c>
      <c r="AY1180" s="66">
        <f>_xll.qlIndexFixing($Z$5,AV1180,,Trigger)</f>
        <v>2.1039511384228982E-2</v>
      </c>
      <c r="AZ1180" s="66">
        <f>_xll.qlIndexFixing($BB$1,AW1180,,Trigger)</f>
        <v>2.0947948768532242E-2</v>
      </c>
      <c r="BA1180" s="195">
        <f t="shared" si="41"/>
        <v>0.91562615696740013</v>
      </c>
    </row>
    <row r="1181" spans="47:53" ht="11.25" customHeight="1" x14ac:dyDescent="0.25">
      <c r="AU1181" s="30" t="s">
        <v>38</v>
      </c>
      <c r="AV1181" s="29">
        <f>_xll.qlInterestRateIndexFixingDate(IborIndex&amp;Tenor,AW1181,Trigger)</f>
        <v>47673</v>
      </c>
      <c r="AW1181" s="29">
        <f>_xll.qlCalendarAdvance(Calendar,AW1180,AU1181,"f",,Trigger)</f>
        <v>47675</v>
      </c>
      <c r="AX1181" s="29">
        <f>_xll.qlInterestRateIndexMaturity(IborIndex&amp;Tenor,AW1181,Trigger)</f>
        <v>47861</v>
      </c>
      <c r="AY1181" s="66">
        <f>_xll.qlIndexFixing($Z$5,AV1181,,Trigger)</f>
        <v>2.1034607952103702E-2</v>
      </c>
      <c r="AZ1181" s="66">
        <f>_xll.qlIndexFixing($BB$1,AW1181,,Trigger)</f>
        <v>2.0941717169519782E-2</v>
      </c>
      <c r="BA1181" s="195">
        <f t="shared" si="41"/>
        <v>0.92890782583919529</v>
      </c>
    </row>
    <row r="1182" spans="47:53" ht="11.25" customHeight="1" x14ac:dyDescent="0.25">
      <c r="AU1182" s="30" t="s">
        <v>38</v>
      </c>
      <c r="AV1182" s="29">
        <f>_xll.qlInterestRateIndexFixingDate(IborIndex&amp;Tenor,AW1182,Trigger)</f>
        <v>47680</v>
      </c>
      <c r="AW1182" s="29">
        <f>_xll.qlCalendarAdvance(Calendar,AW1181,AU1182,"f",,Trigger)</f>
        <v>47682</v>
      </c>
      <c r="AX1182" s="29">
        <f>_xll.qlInterestRateIndexMaturity(IborIndex&amp;Tenor,AW1182,Trigger)</f>
        <v>47868</v>
      </c>
      <c r="AY1182" s="66">
        <f>_xll.qlIndexFixing($Z$5,AV1182,,Trigger)</f>
        <v>2.1029790178372344E-2</v>
      </c>
      <c r="AZ1182" s="66">
        <f>_xll.qlIndexFixing($BB$1,AW1182,,Trigger)</f>
        <v>2.0935443498065271E-2</v>
      </c>
      <c r="BA1182" s="195">
        <f t="shared" si="41"/>
        <v>0.94346680307073183</v>
      </c>
    </row>
    <row r="1183" spans="47:53" ht="11.25" customHeight="1" x14ac:dyDescent="0.25">
      <c r="AU1183" s="30" t="s">
        <v>38</v>
      </c>
      <c r="AV1183" s="29">
        <f>_xll.qlInterestRateIndexFixingDate(IborIndex&amp;Tenor,AW1183,Trigger)</f>
        <v>47687</v>
      </c>
      <c r="AW1183" s="29">
        <f>_xll.qlCalendarAdvance(Calendar,AW1182,AU1183,"f",,Trigger)</f>
        <v>47689</v>
      </c>
      <c r="AX1183" s="29">
        <f>_xll.qlInterestRateIndexMaturity(IborIndex&amp;Tenor,AW1183,Trigger)</f>
        <v>47875</v>
      </c>
      <c r="AY1183" s="66">
        <f>_xll.qlIndexFixing($Z$5,AV1183,,Trigger)</f>
        <v>2.1025056188580776E-2</v>
      </c>
      <c r="AZ1183" s="66">
        <f>_xll.qlIndexFixing($BB$1,AW1183,,Trigger)</f>
        <v>2.0929128337668478E-2</v>
      </c>
      <c r="BA1183" s="195">
        <f t="shared" si="41"/>
        <v>0.95927850912298074</v>
      </c>
    </row>
    <row r="1184" spans="47:53" ht="11.25" customHeight="1" x14ac:dyDescent="0.25">
      <c r="AU1184" s="30" t="s">
        <v>38</v>
      </c>
      <c r="AV1184" s="29">
        <f>_xll.qlInterestRateIndexFixingDate(IborIndex&amp;Tenor,AW1184,Trigger)</f>
        <v>47694</v>
      </c>
      <c r="AW1184" s="29">
        <f>_xll.qlCalendarAdvance(Calendar,AW1183,AU1184,"f",,Trigger)</f>
        <v>47696</v>
      </c>
      <c r="AX1184" s="29">
        <f>_xll.qlInterestRateIndexMaturity(IborIndex&amp;Tenor,AW1184,Trigger)</f>
        <v>47882</v>
      </c>
      <c r="AY1184" s="66">
        <f>_xll.qlIndexFixing($Z$5,AV1184,,Trigger)</f>
        <v>2.1020404096121131E-2</v>
      </c>
      <c r="AZ1184" s="66">
        <f>_xll.qlIndexFixing($BB$1,AW1184,,Trigger)</f>
        <v>2.0922772271824829E-2</v>
      </c>
      <c r="BA1184" s="195">
        <f t="shared" si="41"/>
        <v>0.9763182429630215</v>
      </c>
    </row>
    <row r="1185" spans="47:53" ht="11.25" customHeight="1" x14ac:dyDescent="0.25">
      <c r="AU1185" s="30" t="s">
        <v>38</v>
      </c>
      <c r="AV1185" s="29">
        <f>_xll.qlInterestRateIndexFixingDate(IborIndex&amp;Tenor,AW1185,Trigger)</f>
        <v>47701</v>
      </c>
      <c r="AW1185" s="29">
        <f>_xll.qlCalendarAdvance(Calendar,AW1184,AU1185,"f",,Trigger)</f>
        <v>47703</v>
      </c>
      <c r="AX1185" s="29">
        <f>_xll.qlInterestRateIndexMaturity(IborIndex&amp;Tenor,AW1185,Trigger)</f>
        <v>47889</v>
      </c>
      <c r="AY1185" s="66">
        <f>_xll.qlIndexFixing($Z$5,AV1185,,Trigger)</f>
        <v>2.1015832002231408E-2</v>
      </c>
      <c r="AZ1185" s="66">
        <f>_xll.qlIndexFixing($BB$1,AW1185,,Trigger)</f>
        <v>2.091637588402584E-2</v>
      </c>
      <c r="BA1185" s="195">
        <f t="shared" si="41"/>
        <v>0.994561182055681</v>
      </c>
    </row>
    <row r="1186" spans="47:53" ht="11.25" customHeight="1" x14ac:dyDescent="0.25">
      <c r="AU1186" s="30" t="s">
        <v>38</v>
      </c>
      <c r="AV1186" s="29">
        <f>_xll.qlInterestRateIndexFixingDate(IborIndex&amp;Tenor,AW1186,Trigger)</f>
        <v>47708</v>
      </c>
      <c r="AW1186" s="29">
        <f>_xll.qlCalendarAdvance(Calendar,AW1185,AU1186,"f",,Trigger)</f>
        <v>47710</v>
      </c>
      <c r="AX1186" s="29">
        <f>_xll.qlInterestRateIndexMaturity(IborIndex&amp;Tenor,AW1186,Trigger)</f>
        <v>47896</v>
      </c>
      <c r="AY1186" s="66">
        <f>_xll.qlIndexFixing($Z$5,AV1186,,Trigger)</f>
        <v>2.1011337995991579E-2</v>
      </c>
      <c r="AZ1186" s="66">
        <f>_xll.qlIndexFixing($BB$1,AW1186,,Trigger)</f>
        <v>2.0909939757756513E-2</v>
      </c>
      <c r="BA1186" s="195">
        <f t="shared" si="41"/>
        <v>1.0139823823506617</v>
      </c>
    </row>
    <row r="1187" spans="47:53" ht="11.25" customHeight="1" x14ac:dyDescent="0.25">
      <c r="AU1187" s="30" t="s">
        <v>38</v>
      </c>
      <c r="AV1187" s="29">
        <f>_xll.qlInterestRateIndexFixingDate(IborIndex&amp;Tenor,AW1187,Trigger)</f>
        <v>47715</v>
      </c>
      <c r="AW1187" s="29">
        <f>_xll.qlCalendarAdvance(Calendar,AW1186,AU1187,"f",,Trigger)</f>
        <v>47717</v>
      </c>
      <c r="AX1187" s="29">
        <f>_xll.qlInterestRateIndexMaturity(IborIndex&amp;Tenor,AW1187,Trigger)</f>
        <v>47903</v>
      </c>
      <c r="AY1187" s="66">
        <f>_xll.qlIndexFixing($Z$5,AV1187,,Trigger)</f>
        <v>2.100692015432876E-2</v>
      </c>
      <c r="AZ1187" s="66">
        <f>_xll.qlIndexFixing($BB$1,AW1187,,Trigger)</f>
        <v>2.0903464476497498E-2</v>
      </c>
      <c r="BA1187" s="195">
        <f t="shared" si="41"/>
        <v>1.0345567783126217</v>
      </c>
    </row>
    <row r="1188" spans="47:53" ht="11.25" customHeight="1" x14ac:dyDescent="0.25">
      <c r="AU1188" s="30" t="s">
        <v>38</v>
      </c>
      <c r="AV1188" s="29">
        <f>_xll.qlInterestRateIndexFixingDate(IborIndex&amp;Tenor,AW1188,Trigger)</f>
        <v>47722</v>
      </c>
      <c r="AW1188" s="29">
        <f>_xll.qlCalendarAdvance(Calendar,AW1187,AU1188,"f",,Trigger)</f>
        <v>47724</v>
      </c>
      <c r="AX1188" s="29">
        <f>_xll.qlInterestRateIndexMaturity(IborIndex&amp;Tenor,AW1188,Trigger)</f>
        <v>47907</v>
      </c>
      <c r="AY1188" s="66">
        <f>_xll.qlIndexFixing($Z$5,AV1188,,Trigger)</f>
        <v>2.1001829943458384E-2</v>
      </c>
      <c r="AZ1188" s="66">
        <f>_xll.qlIndexFixing($BB$1,AW1188,,Trigger)</f>
        <v>2.0896698397572831E-2</v>
      </c>
      <c r="BA1188" s="195">
        <f t="shared" si="41"/>
        <v>1.051315458855534</v>
      </c>
    </row>
    <row r="1189" spans="47:53" ht="11.25" customHeight="1" x14ac:dyDescent="0.25">
      <c r="AU1189" s="30" t="s">
        <v>38</v>
      </c>
      <c r="AV1189" s="29">
        <f>_xll.qlInterestRateIndexFixingDate(IborIndex&amp;Tenor,AW1189,Trigger)</f>
        <v>47729</v>
      </c>
      <c r="AW1189" s="29">
        <f>_xll.qlCalendarAdvance(Calendar,AW1188,AU1189,"f",,Trigger)</f>
        <v>47731</v>
      </c>
      <c r="AX1189" s="29">
        <f>_xll.qlInterestRateIndexMaturity(IborIndex&amp;Tenor,AW1189,Trigger)</f>
        <v>47912</v>
      </c>
      <c r="AY1189" s="66">
        <f>_xll.qlIndexFixing($Z$5,AV1189,,Trigger)</f>
        <v>2.0997104573735513E-2</v>
      </c>
      <c r="AZ1189" s="66">
        <f>_xll.qlIndexFixing($BB$1,AW1189,,Trigger)</f>
        <v>2.0890152642189831E-2</v>
      </c>
      <c r="BA1189" s="195">
        <f t="shared" si="41"/>
        <v>1.0695193154568183</v>
      </c>
    </row>
    <row r="1190" spans="47:53" ht="11.25" customHeight="1" x14ac:dyDescent="0.25">
      <c r="AU1190" s="30" t="s">
        <v>38</v>
      </c>
      <c r="AV1190" s="29">
        <f>_xll.qlInterestRateIndexFixingDate(IborIndex&amp;Tenor,AW1190,Trigger)</f>
        <v>47736</v>
      </c>
      <c r="AW1190" s="29">
        <f>_xll.qlCalendarAdvance(Calendar,AW1189,AU1190,"f",,Trigger)</f>
        <v>47738</v>
      </c>
      <c r="AX1190" s="29">
        <f>_xll.qlInterestRateIndexMaturity(IborIndex&amp;Tenor,AW1190,Trigger)</f>
        <v>47919</v>
      </c>
      <c r="AY1190" s="66">
        <f>_xll.qlIndexFixing($Z$5,AV1190,,Trigger)</f>
        <v>2.0992718300499175E-2</v>
      </c>
      <c r="AZ1190" s="66">
        <f>_xll.qlIndexFixing($BB$1,AW1190,,Trigger)</f>
        <v>2.0883568903234062E-2</v>
      </c>
      <c r="BA1190" s="195">
        <f t="shared" si="41"/>
        <v>1.0914939726511252</v>
      </c>
    </row>
    <row r="1191" spans="47:53" ht="11.25" customHeight="1" x14ac:dyDescent="0.25">
      <c r="AU1191" s="30" t="s">
        <v>38</v>
      </c>
      <c r="AV1191" s="29">
        <f>_xll.qlInterestRateIndexFixingDate(IborIndex&amp;Tenor,AW1191,Trigger)</f>
        <v>47743</v>
      </c>
      <c r="AW1191" s="29">
        <f>_xll.qlCalendarAdvance(Calendar,AW1190,AU1191,"f",,Trigger)</f>
        <v>47745</v>
      </c>
      <c r="AX1191" s="29">
        <f>_xll.qlInterestRateIndexMaturity(IborIndex&amp;Tenor,AW1191,Trigger)</f>
        <v>47926</v>
      </c>
      <c r="AY1191" s="66">
        <f>_xll.qlIndexFixing($Z$5,AV1191,,Trigger)</f>
        <v>2.0988117365948258E-2</v>
      </c>
      <c r="AZ1191" s="66">
        <f>_xll.qlIndexFixing($BB$1,AW1191,,Trigger)</f>
        <v>2.0876947181081483E-2</v>
      </c>
      <c r="BA1191" s="195">
        <f t="shared" si="41"/>
        <v>1.1117018486677539</v>
      </c>
    </row>
    <row r="1192" spans="47:53" ht="11.25" customHeight="1" x14ac:dyDescent="0.25">
      <c r="AU1192" s="30" t="s">
        <v>38</v>
      </c>
      <c r="AV1192" s="29">
        <f>_xll.qlInterestRateIndexFixingDate(IborIndex&amp;Tenor,AW1192,Trigger)</f>
        <v>47750</v>
      </c>
      <c r="AW1192" s="29">
        <f>_xll.qlCalendarAdvance(Calendar,AW1191,AU1192,"f",,Trigger)</f>
        <v>47752</v>
      </c>
      <c r="AX1192" s="29">
        <f>_xll.qlInterestRateIndexMaturity(IborIndex&amp;Tenor,AW1192,Trigger)</f>
        <v>47933</v>
      </c>
      <c r="AY1192" s="66">
        <f>_xll.qlIndexFixing($Z$5,AV1192,,Trigger)</f>
        <v>2.0983301103388217E-2</v>
      </c>
      <c r="AZ1192" s="66">
        <f>_xll.qlIndexFixing($BB$1,AW1192,,Trigger)</f>
        <v>2.0870287476108498E-2</v>
      </c>
      <c r="BA1192" s="195">
        <f t="shared" si="41"/>
        <v>1.1301362727971984</v>
      </c>
    </row>
    <row r="1193" spans="47:53" ht="11.25" customHeight="1" x14ac:dyDescent="0.25">
      <c r="AU1193" s="30" t="s">
        <v>38</v>
      </c>
      <c r="AV1193" s="29">
        <f>_xll.qlInterestRateIndexFixingDate(IborIndex&amp;Tenor,AW1193,Trigger)</f>
        <v>47757</v>
      </c>
      <c r="AW1193" s="29">
        <f>_xll.qlCalendarAdvance(Calendar,AW1192,AU1193,"f",,Trigger)</f>
        <v>47759</v>
      </c>
      <c r="AX1193" s="29">
        <f>_xll.qlInterestRateIndexMaturity(IborIndex&amp;Tenor,AW1193,Trigger)</f>
        <v>47941</v>
      </c>
      <c r="AY1193" s="66">
        <f>_xll.qlIndexFixing($Z$5,AV1193,,Trigger)</f>
        <v>2.0978443302092076E-2</v>
      </c>
      <c r="AZ1193" s="66">
        <f>_xll.qlIndexFixing($BB$1,AW1193,,Trigger)</f>
        <v>2.0863589788696783E-2</v>
      </c>
      <c r="BA1193" s="195">
        <f t="shared" si="41"/>
        <v>1.1485351339529313</v>
      </c>
    </row>
    <row r="1194" spans="47:53" ht="11.25" customHeight="1" x14ac:dyDescent="0.25">
      <c r="AU1194" s="30" t="s">
        <v>38</v>
      </c>
      <c r="AV1194" s="29">
        <f>_xll.qlInterestRateIndexFixingDate(IborIndex&amp;Tenor,AW1194,Trigger)</f>
        <v>47764</v>
      </c>
      <c r="AW1194" s="29">
        <f>_xll.qlCalendarAdvance(Calendar,AW1193,AU1194,"f",,Trigger)</f>
        <v>47766</v>
      </c>
      <c r="AX1194" s="29">
        <f>_xll.qlInterestRateIndexMaturity(IborIndex&amp;Tenor,AW1194,Trigger)</f>
        <v>47948</v>
      </c>
      <c r="AY1194" s="66">
        <f>_xll.qlIndexFixing($Z$5,AV1194,,Trigger)</f>
        <v>2.0973178371222777E-2</v>
      </c>
      <c r="AZ1194" s="66">
        <f>_xll.qlIndexFixing($BB$1,AW1194,,Trigger)</f>
        <v>2.08569617999304E-2</v>
      </c>
      <c r="BA1194" s="195">
        <f t="shared" si="41"/>
        <v>1.1621657129237684</v>
      </c>
    </row>
    <row r="1195" spans="47:53" ht="11.25" customHeight="1" x14ac:dyDescent="0.25">
      <c r="AU1195" s="30" t="s">
        <v>38</v>
      </c>
      <c r="AV1195" s="29">
        <f>_xll.qlInterestRateIndexFixingDate(IborIndex&amp;Tenor,AW1195,Trigger)</f>
        <v>47771</v>
      </c>
      <c r="AW1195" s="29">
        <f>_xll.qlCalendarAdvance(Calendar,AW1194,AU1195,"f",,Trigger)</f>
        <v>47773</v>
      </c>
      <c r="AX1195" s="29">
        <f>_xll.qlInterestRateIndexMaturity(IborIndex&amp;Tenor,AW1195,Trigger)</f>
        <v>47955</v>
      </c>
      <c r="AY1195" s="66">
        <f>_xll.qlIndexFixing($Z$5,AV1195,,Trigger)</f>
        <v>2.0967696052607874E-2</v>
      </c>
      <c r="AZ1195" s="66">
        <f>_xll.qlIndexFixing($BB$1,AW1195,,Trigger)</f>
        <v>2.0850080468083405E-2</v>
      </c>
      <c r="BA1195" s="195">
        <f t="shared" si="41"/>
        <v>1.176155845244685</v>
      </c>
    </row>
    <row r="1196" spans="47:53" ht="11.25" customHeight="1" x14ac:dyDescent="0.25">
      <c r="AU1196" s="30" t="s">
        <v>38</v>
      </c>
      <c r="AV1196" s="29">
        <f>_xll.qlInterestRateIndexFixingDate(IborIndex&amp;Tenor,AW1196,Trigger)</f>
        <v>47778</v>
      </c>
      <c r="AW1196" s="29">
        <f>_xll.qlCalendarAdvance(Calendar,AW1195,AU1196,"f",,Trigger)</f>
        <v>47780</v>
      </c>
      <c r="AX1196" s="29">
        <f>_xll.qlInterestRateIndexMaturity(IborIndex&amp;Tenor,AW1196,Trigger)</f>
        <v>47962</v>
      </c>
      <c r="AY1196" s="66">
        <f>_xll.qlIndexFixing($Z$5,AV1196,,Trigger)</f>
        <v>2.0961995679837139E-2</v>
      </c>
      <c r="AZ1196" s="66">
        <f>_xll.qlIndexFixing($BB$1,AW1196,,Trigger)</f>
        <v>2.0843268835652556E-2</v>
      </c>
      <c r="BA1196" s="195">
        <f t="shared" si="41"/>
        <v>1.187268441845829</v>
      </c>
    </row>
    <row r="1197" spans="47:53" ht="11.25" customHeight="1" x14ac:dyDescent="0.25">
      <c r="AU1197" s="30" t="s">
        <v>38</v>
      </c>
      <c r="AV1197" s="29">
        <f>_xll.qlInterestRateIndexFixingDate(IborIndex&amp;Tenor,AW1197,Trigger)</f>
        <v>47785</v>
      </c>
      <c r="AW1197" s="29">
        <f>_xll.qlCalendarAdvance(Calendar,AW1196,AU1197,"f",,Trigger)</f>
        <v>47787</v>
      </c>
      <c r="AX1197" s="29">
        <f>_xll.qlInterestRateIndexMaturity(IborIndex&amp;Tenor,AW1197,Trigger)</f>
        <v>47968</v>
      </c>
      <c r="AY1197" s="66">
        <f>_xll.qlIndexFixing($Z$5,AV1197,,Trigger)</f>
        <v>2.0955966541504854E-2</v>
      </c>
      <c r="AZ1197" s="66">
        <f>_xll.qlIndexFixing($BB$1,AW1197,,Trigger)</f>
        <v>2.0836419222322839E-2</v>
      </c>
      <c r="BA1197" s="195">
        <f t="shared" si="41"/>
        <v>1.1954731918201524</v>
      </c>
    </row>
    <row r="1198" spans="47:53" ht="11.25" customHeight="1" x14ac:dyDescent="0.25">
      <c r="AU1198" s="30" t="s">
        <v>38</v>
      </c>
      <c r="AV1198" s="29">
        <f>_xll.qlInterestRateIndexFixingDate(IborIndex&amp;Tenor,AW1198,Trigger)</f>
        <v>47792</v>
      </c>
      <c r="AW1198" s="29">
        <f>_xll.qlCalendarAdvance(Calendar,AW1197,AU1198,"f",,Trigger)</f>
        <v>47794</v>
      </c>
      <c r="AX1198" s="29">
        <f>_xll.qlInterestRateIndexMaturity(IborIndex&amp;Tenor,AW1198,Trigger)</f>
        <v>47975</v>
      </c>
      <c r="AY1198" s="66">
        <f>_xll.qlIndexFixing($Z$5,AV1198,,Trigger)</f>
        <v>2.0949844314603061E-2</v>
      </c>
      <c r="AZ1198" s="66">
        <f>_xll.qlIndexFixing($BB$1,AW1198,,Trigger)</f>
        <v>2.0829531628484273E-2</v>
      </c>
      <c r="BA1198" s="195">
        <f t="shared" si="41"/>
        <v>1.2031268611878767</v>
      </c>
    </row>
    <row r="1199" spans="47:53" ht="11.25" customHeight="1" x14ac:dyDescent="0.25">
      <c r="AU1199" s="30" t="s">
        <v>38</v>
      </c>
      <c r="AV1199" s="29">
        <f>_xll.qlInterestRateIndexFixingDate(IborIndex&amp;Tenor,AW1199,Trigger)</f>
        <v>47799</v>
      </c>
      <c r="AW1199" s="29">
        <f>_xll.qlCalendarAdvance(Calendar,AW1198,AU1199,"f",,Trigger)</f>
        <v>47801</v>
      </c>
      <c r="AX1199" s="29">
        <f>_xll.qlInterestRateIndexMaturity(IborIndex&amp;Tenor,AW1199,Trigger)</f>
        <v>47982</v>
      </c>
      <c r="AY1199" s="66">
        <f>_xll.qlIndexFixing($Z$5,AV1199,,Trigger)</f>
        <v>2.094350209499081E-2</v>
      </c>
      <c r="AZ1199" s="66">
        <f>_xll.qlIndexFixing($BB$1,AW1199,,Trigger)</f>
        <v>2.0822606054530395E-2</v>
      </c>
      <c r="BA1199" s="195">
        <f t="shared" si="41"/>
        <v>1.2089604046041509</v>
      </c>
    </row>
    <row r="1200" spans="47:53" ht="11.25" customHeight="1" x14ac:dyDescent="0.25">
      <c r="AU1200" s="30" t="s">
        <v>38</v>
      </c>
      <c r="AV1200" s="29">
        <f>_xll.qlInterestRateIndexFixingDate(IborIndex&amp;Tenor,AW1200,Trigger)</f>
        <v>47806</v>
      </c>
      <c r="AW1200" s="29">
        <f>_xll.qlCalendarAdvance(Calendar,AW1199,AU1200,"f",,Trigger)</f>
        <v>47808</v>
      </c>
      <c r="AX1200" s="29">
        <f>_xll.qlInterestRateIndexMaturity(IborIndex&amp;Tenor,AW1200,Trigger)</f>
        <v>47989</v>
      </c>
      <c r="AY1200" s="66">
        <f>_xll.qlIndexFixing($Z$5,AV1200,,Trigger)</f>
        <v>2.0936939216598029E-2</v>
      </c>
      <c r="AZ1200" s="66">
        <f>_xll.qlIndexFixing($BB$1,AW1200,,Trigger)</f>
        <v>2.0815642500856046E-2</v>
      </c>
      <c r="BA1200" s="195">
        <f t="shared" si="41"/>
        <v>1.2129671574198295</v>
      </c>
    </row>
    <row r="1201" spans="47:53" ht="11.25" customHeight="1" x14ac:dyDescent="0.25">
      <c r="AU1201" s="30" t="s">
        <v>38</v>
      </c>
      <c r="AV1201" s="29">
        <f>_xll.qlInterestRateIndexFixingDate(IborIndex&amp;Tenor,AW1201,Trigger)</f>
        <v>47813</v>
      </c>
      <c r="AW1201" s="29">
        <f>_xll.qlCalendarAdvance(Calendar,AW1200,AU1201,"f",,Trigger)</f>
        <v>47815</v>
      </c>
      <c r="AX1201" s="29">
        <f>_xll.qlInterestRateIndexMaturity(IborIndex&amp;Tenor,AW1201,Trigger)</f>
        <v>47996</v>
      </c>
      <c r="AY1201" s="66">
        <f>_xll.qlIndexFixing($Z$5,AV1201,,Trigger)</f>
        <v>2.0930155013435911E-2</v>
      </c>
      <c r="AZ1201" s="66">
        <f>_xll.qlIndexFixing($BB$1,AW1201,,Trigger)</f>
        <v>2.0808640967858276E-2</v>
      </c>
      <c r="BA1201" s="195">
        <f t="shared" si="41"/>
        <v>1.2151404557763508</v>
      </c>
    </row>
    <row r="1202" spans="47:53" ht="11.25" customHeight="1" x14ac:dyDescent="0.25">
      <c r="AU1202" s="30" t="s">
        <v>38</v>
      </c>
      <c r="AV1202" s="29">
        <f>_xll.qlInterestRateIndexFixingDate(IborIndex&amp;Tenor,AW1202,Trigger)</f>
        <v>47820</v>
      </c>
      <c r="AW1202" s="29">
        <f>_xll.qlCalendarAdvance(Calendar,AW1201,AU1202,"f",,Trigger)</f>
        <v>47822</v>
      </c>
      <c r="AX1202" s="29">
        <f>_xll.qlInterestRateIndexMaturity(IborIndex&amp;Tenor,AW1202,Trigger)</f>
        <v>48004</v>
      </c>
      <c r="AY1202" s="66">
        <f>_xll.qlIndexFixing($Z$5,AV1202,,Trigger)</f>
        <v>2.0923176996967236E-2</v>
      </c>
      <c r="AZ1202" s="66">
        <f>_xll.qlIndexFixing($BB$1,AW1202,,Trigger)</f>
        <v>2.0801601455935886E-2</v>
      </c>
      <c r="BA1202" s="195">
        <f t="shared" si="41"/>
        <v>1.2157554103135042</v>
      </c>
    </row>
    <row r="1203" spans="47:53" ht="11.25" customHeight="1" x14ac:dyDescent="0.25">
      <c r="AU1203" s="30" t="s">
        <v>38</v>
      </c>
      <c r="AV1203" s="29">
        <f>_xll.qlInterestRateIndexFixingDate(IborIndex&amp;Tenor,AW1203,Trigger)</f>
        <v>47827</v>
      </c>
      <c r="AW1203" s="29">
        <f>_xll.qlCalendarAdvance(Calendar,AW1202,AU1203,"f",,Trigger)</f>
        <v>47829</v>
      </c>
      <c r="AX1203" s="29">
        <f>_xll.qlInterestRateIndexMaturity(IborIndex&amp;Tenor,AW1203,Trigger)</f>
        <v>48011</v>
      </c>
      <c r="AY1203" s="66">
        <f>_xll.qlIndexFixing($Z$5,AV1203,,Trigger)</f>
        <v>2.0915931592321753E-2</v>
      </c>
      <c r="AZ1203" s="66">
        <f>_xll.qlIndexFixing($BB$1,AW1203,,Trigger)</f>
        <v>2.0794523965491189E-2</v>
      </c>
      <c r="BA1203" s="195">
        <f t="shared" si="41"/>
        <v>1.2140762683056361</v>
      </c>
    </row>
    <row r="1204" spans="47:53" ht="11.25" customHeight="1" x14ac:dyDescent="0.25">
      <c r="AU1204" s="30" t="s">
        <v>38</v>
      </c>
      <c r="AV1204" s="29">
        <f>_xll.qlInterestRateIndexFixingDate(IborIndex&amp;Tenor,AW1204,Trigger)</f>
        <v>47834</v>
      </c>
      <c r="AW1204" s="29">
        <f>_xll.qlCalendarAdvance(Calendar,AW1203,AU1204,"f",,Trigger)</f>
        <v>47836</v>
      </c>
      <c r="AX1204" s="29">
        <f>_xll.qlInterestRateIndexMaturity(IborIndex&amp;Tenor,AW1204,Trigger)</f>
        <v>48018</v>
      </c>
      <c r="AY1204" s="66">
        <f>_xll.qlIndexFixing($Z$5,AV1204,,Trigger)</f>
        <v>2.0908462805135676E-2</v>
      </c>
      <c r="AZ1204" s="66">
        <f>_xll.qlIndexFixing($BB$1,AW1204,,Trigger)</f>
        <v>2.0787408496927381E-2</v>
      </c>
      <c r="BA1204" s="195">
        <f t="shared" si="41"/>
        <v>1.2105430820829461</v>
      </c>
    </row>
    <row r="1205" spans="47:53" ht="11.25" customHeight="1" x14ac:dyDescent="0.25">
      <c r="AU1205" s="30" t="s">
        <v>38</v>
      </c>
      <c r="AV1205" s="29">
        <f>_xll.qlInterestRateIndexFixingDate(IborIndex&amp;Tenor,AW1205,Trigger)</f>
        <v>47840</v>
      </c>
      <c r="AW1205" s="29">
        <f>_xll.qlCalendarAdvance(Calendar,AW1204,AU1205,"f",,Trigger)</f>
        <v>47844</v>
      </c>
      <c r="AX1205" s="29">
        <f>_xll.qlInterestRateIndexMaturity(IborIndex&amp;Tenor,AW1205,Trigger)</f>
        <v>48026</v>
      </c>
      <c r="AY1205" s="66">
        <f>_xll.qlIndexFixing($Z$5,AV1205,,Trigger)</f>
        <v>2.0899652664786109E-2</v>
      </c>
      <c r="AZ1205" s="66">
        <f>_xll.qlIndexFixing($BB$1,AW1205,,Trigger)</f>
        <v>2.0779156748369953E-2</v>
      </c>
      <c r="BA1205" s="195">
        <f t="shared" si="41"/>
        <v>1.2049591641615649</v>
      </c>
    </row>
    <row r="1206" spans="47:53" ht="11.25" customHeight="1" x14ac:dyDescent="0.25">
      <c r="AU1206" s="30" t="s">
        <v>38</v>
      </c>
      <c r="AV1206" s="29">
        <f>_xll.qlInterestRateIndexFixingDate(IborIndex&amp;Tenor,AW1206,Trigger)</f>
        <v>47848</v>
      </c>
      <c r="AW1206" s="29">
        <f>_xll.qlCalendarAdvance(Calendar,AW1205,AU1206,"f",,Trigger)</f>
        <v>47851</v>
      </c>
      <c r="AX1206" s="29">
        <f>_xll.qlInterestRateIndexMaturity(IborIndex&amp;Tenor,AW1206,Trigger)</f>
        <v>48032</v>
      </c>
      <c r="AY1206" s="66">
        <f>_xll.qlIndexFixing($Z$5,AV1206,,Trigger)</f>
        <v>2.0891743756708103E-2</v>
      </c>
      <c r="AZ1206" s="66">
        <f>_xll.qlIndexFixing($BB$1,AW1206,,Trigger)</f>
        <v>2.0771963025103375E-2</v>
      </c>
      <c r="BA1206" s="195">
        <f t="shared" si="41"/>
        <v>1.1978073160472809</v>
      </c>
    </row>
    <row r="1207" spans="47:53" ht="11.25" customHeight="1" x14ac:dyDescent="0.25">
      <c r="AU1207" s="30" t="s">
        <v>38</v>
      </c>
      <c r="AV1207" s="29">
        <f>_xll.qlInterestRateIndexFixingDate(IborIndex&amp;Tenor,AW1207,Trigger)</f>
        <v>47856</v>
      </c>
      <c r="AW1207" s="29">
        <f>_xll.qlCalendarAdvance(Calendar,AW1206,AU1207,"f",,Trigger)</f>
        <v>47858</v>
      </c>
      <c r="AX1207" s="29">
        <f>_xll.qlInterestRateIndexMaturity(IborIndex&amp;Tenor,AW1207,Trigger)</f>
        <v>48039</v>
      </c>
      <c r="AY1207" s="66">
        <f>_xll.qlIndexFixing($Z$5,AV1207,,Trigger)</f>
        <v>2.0883585381075584E-2</v>
      </c>
      <c r="AZ1207" s="66">
        <f>_xll.qlIndexFixing($BB$1,AW1207,,Trigger)</f>
        <v>2.0764731327007329E-2</v>
      </c>
      <c r="BA1207" s="195">
        <f t="shared" si="41"/>
        <v>1.1885405406825491</v>
      </c>
    </row>
    <row r="1208" spans="47:53" ht="11.25" customHeight="1" x14ac:dyDescent="0.25">
      <c r="AU1208" s="30" t="s">
        <v>38</v>
      </c>
      <c r="AV1208" s="29">
        <f>_xll.qlInterestRateIndexFixingDate(IborIndex&amp;Tenor,AW1208,Trigger)</f>
        <v>47863</v>
      </c>
      <c r="AW1208" s="29">
        <f>_xll.qlCalendarAdvance(Calendar,AW1207,AU1208,"f",,Trigger)</f>
        <v>47865</v>
      </c>
      <c r="AX1208" s="29">
        <f>_xll.qlInterestRateIndexMaturity(IborIndex&amp;Tenor,AW1208,Trigger)</f>
        <v>48046</v>
      </c>
      <c r="AY1208" s="66">
        <f>_xll.qlIndexFixing($Z$5,AV1208,,Trigger)</f>
        <v>2.0875200926042118E-2</v>
      </c>
      <c r="AZ1208" s="66">
        <f>_xll.qlIndexFixing($BB$1,AW1208,,Trigger)</f>
        <v>2.0757461654492094E-2</v>
      </c>
      <c r="BA1208" s="195">
        <f t="shared" si="41"/>
        <v>1.1773927155002417</v>
      </c>
    </row>
    <row r="1209" spans="47:53" ht="11.25" customHeight="1" x14ac:dyDescent="0.25">
      <c r="AU1209" s="30" t="s">
        <v>38</v>
      </c>
      <c r="AV1209" s="29">
        <f>_xll.qlInterestRateIndexFixingDate(IborIndex&amp;Tenor,AW1209,Trigger)</f>
        <v>47870</v>
      </c>
      <c r="AW1209" s="29">
        <f>_xll.qlCalendarAdvance(Calendar,AW1208,AU1209,"f",,Trigger)</f>
        <v>47872</v>
      </c>
      <c r="AX1209" s="29">
        <f>_xll.qlInterestRateIndexMaturity(IborIndex&amp;Tenor,AW1209,Trigger)</f>
        <v>48053</v>
      </c>
      <c r="AY1209" s="66">
        <f>_xll.qlIndexFixing($Z$5,AV1209,,Trigger)</f>
        <v>2.0866589726308289E-2</v>
      </c>
      <c r="AZ1209" s="66">
        <f>_xll.qlIndexFixing($BB$1,AW1209,,Trigger)</f>
        <v>2.0750154007969715E-2</v>
      </c>
      <c r="BA1209" s="195">
        <f t="shared" si="41"/>
        <v>1.164357183385742</v>
      </c>
    </row>
    <row r="1210" spans="47:53" ht="11.25" customHeight="1" x14ac:dyDescent="0.25">
      <c r="AU1210" s="30" t="s">
        <v>38</v>
      </c>
      <c r="AV1210" s="29">
        <f>_xll.qlInterestRateIndexFixingDate(IborIndex&amp;Tenor,AW1210,Trigger)</f>
        <v>47877</v>
      </c>
      <c r="AW1210" s="29">
        <f>_xll.qlCalendarAdvance(Calendar,AW1209,AU1210,"f",,Trigger)</f>
        <v>47879</v>
      </c>
      <c r="AX1210" s="29">
        <f>_xll.qlInterestRateIndexMaturity(IborIndex&amp;Tenor,AW1210,Trigger)</f>
        <v>48060</v>
      </c>
      <c r="AY1210" s="66">
        <f>_xll.qlIndexFixing($Z$5,AV1210,,Trigger)</f>
        <v>2.0857751116662562E-2</v>
      </c>
      <c r="AZ1210" s="66">
        <f>_xll.qlIndexFixing($BB$1,AW1210,,Trigger)</f>
        <v>2.0742808387854892E-2</v>
      </c>
      <c r="BA1210" s="195">
        <f t="shared" si="41"/>
        <v>1.1494272880767029</v>
      </c>
    </row>
    <row r="1211" spans="47:53" ht="11.25" customHeight="1" x14ac:dyDescent="0.25">
      <c r="AU1211" s="30" t="s">
        <v>38</v>
      </c>
      <c r="AV1211" s="29">
        <f>_xll.qlInterestRateIndexFixingDate(IborIndex&amp;Tenor,AW1211,Trigger)</f>
        <v>47884</v>
      </c>
      <c r="AW1211" s="29">
        <f>_xll.qlCalendarAdvance(Calendar,AW1210,AU1211,"f",,Trigger)</f>
        <v>47886</v>
      </c>
      <c r="AX1211" s="29">
        <f>_xll.qlInterestRateIndexMaturity(IborIndex&amp;Tenor,AW1211,Trigger)</f>
        <v>48067</v>
      </c>
      <c r="AY1211" s="66">
        <f>_xll.qlIndexFixing($Z$5,AV1211,,Trigger)</f>
        <v>2.0848684431983063E-2</v>
      </c>
      <c r="AZ1211" s="66">
        <f>_xll.qlIndexFixing($BB$1,AW1211,,Trigger)</f>
        <v>2.0735424794563639E-2</v>
      </c>
      <c r="BA1211" s="195">
        <f t="shared" si="41"/>
        <v>1.1325963741942378</v>
      </c>
    </row>
    <row r="1212" spans="47:53" ht="11.25" customHeight="1" x14ac:dyDescent="0.25">
      <c r="AU1212" s="30" t="s">
        <v>38</v>
      </c>
      <c r="AV1212" s="29">
        <f>_xll.qlInterestRateIndexFixingDate(IborIndex&amp;Tenor,AW1212,Trigger)</f>
        <v>47891</v>
      </c>
      <c r="AW1212" s="29">
        <f>_xll.qlCalendarAdvance(Calendar,AW1211,AU1212,"f",,Trigger)</f>
        <v>47893</v>
      </c>
      <c r="AX1212" s="29">
        <f>_xll.qlInterestRateIndexMaturity(IborIndex&amp;Tenor,AW1212,Trigger)</f>
        <v>48074</v>
      </c>
      <c r="AY1212" s="66">
        <f>_xll.qlIndexFixing($Z$5,AV1212,,Trigger)</f>
        <v>2.0839389007236232E-2</v>
      </c>
      <c r="AZ1212" s="66">
        <f>_xll.qlIndexFixing($BB$1,AW1212,,Trigger)</f>
        <v>2.0728003228516399E-2</v>
      </c>
      <c r="BA1212" s="195">
        <f t="shared" si="41"/>
        <v>1.1138577871983371</v>
      </c>
    </row>
    <row r="1213" spans="47:53" ht="11.25" customHeight="1" x14ac:dyDescent="0.25">
      <c r="AU1213" s="30" t="s">
        <v>38</v>
      </c>
      <c r="AV1213" s="29">
        <f>_xll.qlInterestRateIndexFixingDate(IborIndex&amp;Tenor,AW1213,Trigger)</f>
        <v>47898</v>
      </c>
      <c r="AW1213" s="29">
        <f>_xll.qlCalendarAdvance(Calendar,AW1212,AU1213,"f",,Trigger)</f>
        <v>47900</v>
      </c>
      <c r="AX1213" s="29">
        <f>_xll.qlInterestRateIndexMaturity(IborIndex&amp;Tenor,AW1213,Trigger)</f>
        <v>48081</v>
      </c>
      <c r="AY1213" s="66">
        <f>_xll.qlIndexFixing($Z$5,AV1213,,Trigger)</f>
        <v>2.0829864177479496E-2</v>
      </c>
      <c r="AZ1213" s="66">
        <f>_xll.qlIndexFixing($BB$1,AW1213,,Trigger)</f>
        <v>2.0720543690130953E-2</v>
      </c>
      <c r="BA1213" s="195">
        <f t="shared" si="41"/>
        <v>1.0932048734854303</v>
      </c>
    </row>
    <row r="1214" spans="47:53" ht="11.25" customHeight="1" x14ac:dyDescent="0.25">
      <c r="AU1214" s="30" t="s">
        <v>38</v>
      </c>
      <c r="AV1214" s="29">
        <f>_xll.qlInterestRateIndexFixingDate(IborIndex&amp;Tenor,AW1214,Trigger)</f>
        <v>47905</v>
      </c>
      <c r="AW1214" s="29">
        <f>_xll.qlCalendarAdvance(Calendar,AW1213,AU1214,"f",,Trigger)</f>
        <v>47907</v>
      </c>
      <c r="AX1214" s="29">
        <f>_xll.qlInterestRateIndexMaturity(IborIndex&amp;Tenor,AW1214,Trigger)</f>
        <v>48089</v>
      </c>
      <c r="AY1214" s="66">
        <f>_xll.qlIndexFixing($Z$5,AV1214,,Trigger)</f>
        <v>2.0819932355066809E-2</v>
      </c>
      <c r="AZ1214" s="66">
        <f>_xll.qlIndexFixing($BB$1,AW1214,,Trigger)</f>
        <v>2.071318052009586E-2</v>
      </c>
      <c r="BA1214" s="195">
        <f t="shared" si="41"/>
        <v>1.0675183497094869</v>
      </c>
    </row>
    <row r="1215" spans="47:53" ht="11.25" customHeight="1" x14ac:dyDescent="0.25">
      <c r="AU1215" s="30" t="s">
        <v>38</v>
      </c>
      <c r="AV1215" s="29">
        <f>_xll.qlInterestRateIndexFixingDate(IborIndex&amp;Tenor,AW1215,Trigger)</f>
        <v>47912</v>
      </c>
      <c r="AW1215" s="29">
        <f>_xll.qlCalendarAdvance(Calendar,AW1214,AU1215,"f",,Trigger)</f>
        <v>47914</v>
      </c>
      <c r="AX1215" s="29">
        <f>_xll.qlInterestRateIndexMaturity(IborIndex&amp;Tenor,AW1215,Trigger)</f>
        <v>48099</v>
      </c>
      <c r="AY1215" s="66">
        <f>_xll.qlIndexFixing($Z$5,AV1215,,Trigger)</f>
        <v>2.0809523003810112E-2</v>
      </c>
      <c r="AZ1215" s="66">
        <f>_xll.qlIndexFixing($BB$1,AW1215,,Trigger)</f>
        <v>2.0705635606615355E-2</v>
      </c>
      <c r="BA1215" s="195">
        <f t="shared" si="41"/>
        <v>1.0388739719475668</v>
      </c>
    </row>
    <row r="1216" spans="47:53" ht="11.25" customHeight="1" x14ac:dyDescent="0.25">
      <c r="AU1216" s="30" t="s">
        <v>38</v>
      </c>
      <c r="AV1216" s="29">
        <f>_xll.qlInterestRateIndexFixingDate(IborIndex&amp;Tenor,AW1216,Trigger)</f>
        <v>47919</v>
      </c>
      <c r="AW1216" s="29">
        <f>_xll.qlCalendarAdvance(Calendar,AW1215,AU1216,"f",,Trigger)</f>
        <v>47921</v>
      </c>
      <c r="AX1216" s="29">
        <f>_xll.qlInterestRateIndexMaturity(IborIndex&amp;Tenor,AW1216,Trigger)</f>
        <v>48106</v>
      </c>
      <c r="AY1216" s="66">
        <f>_xll.qlIndexFixing($Z$5,AV1216,,Trigger)</f>
        <v>2.0799795579792262E-2</v>
      </c>
      <c r="AZ1216" s="66">
        <f>_xll.qlIndexFixing($BB$1,AW1216,,Trigger)</f>
        <v>2.069805271612114E-2</v>
      </c>
      <c r="BA1216" s="195">
        <f t="shared" si="41"/>
        <v>1.0174286367112262</v>
      </c>
    </row>
    <row r="1217" spans="47:53" ht="11.25" customHeight="1" x14ac:dyDescent="0.25">
      <c r="AU1217" s="30" t="s">
        <v>38</v>
      </c>
      <c r="AV1217" s="29">
        <f>_xll.qlInterestRateIndexFixingDate(IborIndex&amp;Tenor,AW1217,Trigger)</f>
        <v>47926</v>
      </c>
      <c r="AW1217" s="29">
        <f>_xll.qlCalendarAdvance(Calendar,AW1216,AU1217,"f",,Trigger)</f>
        <v>47928</v>
      </c>
      <c r="AX1217" s="29">
        <f>_xll.qlInterestRateIndexMaturity(IborIndex&amp;Tenor,AW1217,Trigger)</f>
        <v>48113</v>
      </c>
      <c r="AY1217" s="66">
        <f>_xll.qlIndexFixing($Z$5,AV1217,,Trigger)</f>
        <v>2.0790209128183083E-2</v>
      </c>
      <c r="AZ1217" s="66">
        <f>_xll.qlIndexFixing($BB$1,AW1217,,Trigger)</f>
        <v>2.0690431849049392E-2</v>
      </c>
      <c r="BA1217" s="195">
        <f t="shared" si="41"/>
        <v>0.99777279133690666</v>
      </c>
    </row>
    <row r="1218" spans="47:53" ht="11.25" customHeight="1" x14ac:dyDescent="0.25">
      <c r="AU1218" s="30" t="s">
        <v>38</v>
      </c>
      <c r="AV1218" s="29">
        <f>_xll.qlInterestRateIndexFixingDate(IborIndex&amp;Tenor,AW1218,Trigger)</f>
        <v>47933</v>
      </c>
      <c r="AW1218" s="29">
        <f>_xll.qlCalendarAdvance(Calendar,AW1217,AU1218,"f",,Trigger)</f>
        <v>47935</v>
      </c>
      <c r="AX1218" s="29">
        <f>_xll.qlInterestRateIndexMaturity(IborIndex&amp;Tenor,AW1218,Trigger)</f>
        <v>48120</v>
      </c>
      <c r="AY1218" s="66">
        <f>_xll.qlIndexFixing($Z$5,AV1218,,Trigger)</f>
        <v>2.0780763457929768E-2</v>
      </c>
      <c r="AZ1218" s="66">
        <f>_xll.qlIndexFixing($BB$1,AW1218,,Trigger)</f>
        <v>2.0682741113029042E-2</v>
      </c>
      <c r="BA1218" s="195">
        <f t="shared" si="41"/>
        <v>0.98022344900725722</v>
      </c>
    </row>
    <row r="1219" spans="47:53" ht="11.25" customHeight="1" x14ac:dyDescent="0.25">
      <c r="AU1219" s="30" t="s">
        <v>38</v>
      </c>
      <c r="AV1219" s="29">
        <f>_xll.qlInterestRateIndexFixingDate(IborIndex&amp;Tenor,AW1219,Trigger)</f>
        <v>47940</v>
      </c>
      <c r="AW1219" s="29">
        <f>_xll.qlCalendarAdvance(Calendar,AW1218,AU1219,"f",,Trigger)</f>
        <v>47942</v>
      </c>
      <c r="AX1219" s="29">
        <f>_xll.qlInterestRateIndexMaturity(IborIndex&amp;Tenor,AW1219,Trigger)</f>
        <v>48127</v>
      </c>
      <c r="AY1219" s="66">
        <f>_xll.qlIndexFixing($Z$5,AV1219,,Trigger)</f>
        <v>2.0771458373950322E-2</v>
      </c>
      <c r="AZ1219" s="66">
        <f>_xll.qlIndexFixing($BB$1,AW1219,,Trigger)</f>
        <v>2.0675047446252592E-2</v>
      </c>
      <c r="BA1219" s="195">
        <f t="shared" ref="BA1219:BA1282" si="42">(AY1219-AZ1219)*10000</f>
        <v>0.96410927697729298</v>
      </c>
    </row>
    <row r="1220" spans="47:53" ht="11.25" customHeight="1" x14ac:dyDescent="0.25">
      <c r="AU1220" s="30" t="s">
        <v>38</v>
      </c>
      <c r="AV1220" s="29">
        <f>_xll.qlInterestRateIndexFixingDate(IborIndex&amp;Tenor,AW1220,Trigger)</f>
        <v>47947</v>
      </c>
      <c r="AW1220" s="29">
        <f>_xll.qlCalendarAdvance(Calendar,AW1219,AU1220,"f",,Trigger)</f>
        <v>47953</v>
      </c>
      <c r="AX1220" s="29">
        <f>_xll.qlInterestRateIndexMaturity(IborIndex&amp;Tenor,AW1220,Trigger)</f>
        <v>48136</v>
      </c>
      <c r="AY1220" s="66">
        <f>_xll.qlIndexFixing($Z$5,AV1220,,Trigger)</f>
        <v>2.0757104559877216E-2</v>
      </c>
      <c r="AZ1220" s="66">
        <f>_xll.qlIndexFixing($BB$1,AW1220,,Trigger)</f>
        <v>2.0665099791560046E-2</v>
      </c>
      <c r="BA1220" s="195">
        <f t="shared" si="42"/>
        <v>0.92004768317169994</v>
      </c>
    </row>
    <row r="1221" spans="47:53" ht="11.25" customHeight="1" x14ac:dyDescent="0.25">
      <c r="AU1221" s="30" t="s">
        <v>38</v>
      </c>
      <c r="AV1221" s="29">
        <f>_xll.qlInterestRateIndexFixingDate(IborIndex&amp;Tenor,AW1221,Trigger)</f>
        <v>47956</v>
      </c>
      <c r="AW1221" s="29">
        <f>_xll.qlCalendarAdvance(Calendar,AW1220,AU1221,"f",,Trigger)</f>
        <v>47960</v>
      </c>
      <c r="AX1221" s="29">
        <f>_xll.qlInterestRateIndexMaturity(IborIndex&amp;Tenor,AW1221,Trigger)</f>
        <v>48143</v>
      </c>
      <c r="AY1221" s="66">
        <f>_xll.qlIndexFixing($Z$5,AV1221,,Trigger)</f>
        <v>2.0748115591694084E-2</v>
      </c>
      <c r="AZ1221" s="66">
        <f>_xll.qlIndexFixing($BB$1,AW1221,,Trigger)</f>
        <v>2.0657319329369896E-2</v>
      </c>
      <c r="BA1221" s="195">
        <f t="shared" si="42"/>
        <v>0.90796262324187305</v>
      </c>
    </row>
    <row r="1222" spans="47:53" ht="11.25" customHeight="1" x14ac:dyDescent="0.25">
      <c r="AU1222" s="30" t="s">
        <v>38</v>
      </c>
      <c r="AV1222" s="29">
        <f>_xll.qlInterestRateIndexFixingDate(IborIndex&amp;Tenor,AW1222,Trigger)</f>
        <v>47963</v>
      </c>
      <c r="AW1222" s="29">
        <f>_xll.qlCalendarAdvance(Calendar,AW1221,AU1222,"f",,Trigger)</f>
        <v>47967</v>
      </c>
      <c r="AX1222" s="29">
        <f>_xll.qlInterestRateIndexMaturity(IborIndex&amp;Tenor,AW1222,Trigger)</f>
        <v>48150</v>
      </c>
      <c r="AY1222" s="66">
        <f>_xll.qlIndexFixing($Z$5,AV1222,,Trigger)</f>
        <v>2.0739270534646199E-2</v>
      </c>
      <c r="AZ1222" s="66">
        <f>_xll.qlIndexFixing($BB$1,AW1222,,Trigger)</f>
        <v>2.0648416411563768E-2</v>
      </c>
      <c r="BA1222" s="195">
        <f t="shared" si="42"/>
        <v>0.90854123082430993</v>
      </c>
    </row>
    <row r="1223" spans="47:53" ht="11.25" customHeight="1" x14ac:dyDescent="0.25">
      <c r="AU1223" s="30" t="s">
        <v>38</v>
      </c>
      <c r="AV1223" s="29">
        <f>_xll.qlInterestRateIndexFixingDate(IborIndex&amp;Tenor,AW1223,Trigger)</f>
        <v>47970</v>
      </c>
      <c r="AW1223" s="29">
        <f>_xll.qlCalendarAdvance(Calendar,AW1222,AU1223,"f",,Trigger)</f>
        <v>47974</v>
      </c>
      <c r="AX1223" s="29">
        <f>_xll.qlInterestRateIndexMaturity(IborIndex&amp;Tenor,AW1223,Trigger)</f>
        <v>48158</v>
      </c>
      <c r="AY1223" s="66">
        <f>_xll.qlIndexFixing($Z$5,AV1223,,Trigger)</f>
        <v>2.0730636587664674E-2</v>
      </c>
      <c r="AZ1223" s="66">
        <f>_xll.qlIndexFixing($BB$1,AW1223,,Trigger)</f>
        <v>2.0641689211854705E-2</v>
      </c>
      <c r="BA1223" s="195">
        <f t="shared" si="42"/>
        <v>0.88947375809968898</v>
      </c>
    </row>
    <row r="1224" spans="47:53" ht="11.25" customHeight="1" x14ac:dyDescent="0.25">
      <c r="AU1224" s="30" t="s">
        <v>38</v>
      </c>
      <c r="AV1224" s="29">
        <f>_xll.qlInterestRateIndexFixingDate(IborIndex&amp;Tenor,AW1224,Trigger)</f>
        <v>47977</v>
      </c>
      <c r="AW1224" s="29">
        <f>_xll.qlCalendarAdvance(Calendar,AW1223,AU1224,"f",,Trigger)</f>
        <v>47981</v>
      </c>
      <c r="AX1224" s="29">
        <f>_xll.qlInterestRateIndexMaturity(IborIndex&amp;Tenor,AW1224,Trigger)</f>
        <v>48165</v>
      </c>
      <c r="AY1224" s="66">
        <f>_xll.qlIndexFixing($Z$5,AV1224,,Trigger)</f>
        <v>2.0722095050158686E-2</v>
      </c>
      <c r="AZ1224" s="66">
        <f>_xll.qlIndexFixing($BB$1,AW1224,,Trigger)</f>
        <v>2.063378534570131E-2</v>
      </c>
      <c r="BA1224" s="195">
        <f t="shared" si="42"/>
        <v>0.8830970445737607</v>
      </c>
    </row>
    <row r="1225" spans="47:53" ht="11.25" customHeight="1" x14ac:dyDescent="0.25">
      <c r="AU1225" s="30" t="s">
        <v>38</v>
      </c>
      <c r="AV1225" s="29">
        <f>_xll.qlInterestRateIndexFixingDate(IborIndex&amp;Tenor,AW1225,Trigger)</f>
        <v>47984</v>
      </c>
      <c r="AW1225" s="29">
        <f>_xll.qlCalendarAdvance(Calendar,AW1224,AU1225,"f",,Trigger)</f>
        <v>47988</v>
      </c>
      <c r="AX1225" s="29">
        <f>_xll.qlInterestRateIndexMaturity(IborIndex&amp;Tenor,AW1225,Trigger)</f>
        <v>48172</v>
      </c>
      <c r="AY1225" s="66">
        <f>_xll.qlIndexFixing($Z$5,AV1225,,Trigger)</f>
        <v>2.0713694742367578E-2</v>
      </c>
      <c r="AZ1225" s="66">
        <f>_xll.qlIndexFixing($BB$1,AW1225,,Trigger)</f>
        <v>2.0625843502757167E-2</v>
      </c>
      <c r="BA1225" s="195">
        <f t="shared" si="42"/>
        <v>0.8785123961041128</v>
      </c>
    </row>
    <row r="1226" spans="47:53" ht="11.25" customHeight="1" x14ac:dyDescent="0.25">
      <c r="AU1226" s="30" t="s">
        <v>38</v>
      </c>
      <c r="AV1226" s="29">
        <f>_xll.qlInterestRateIndexFixingDate(IborIndex&amp;Tenor,AW1226,Trigger)</f>
        <v>47991</v>
      </c>
      <c r="AW1226" s="29">
        <f>_xll.qlCalendarAdvance(Calendar,AW1225,AU1226,"f",,Trigger)</f>
        <v>47995</v>
      </c>
      <c r="AX1226" s="29">
        <f>_xll.qlInterestRateIndexMaturity(IborIndex&amp;Tenor,AW1226,Trigger)</f>
        <v>48179</v>
      </c>
      <c r="AY1226" s="66">
        <f>_xll.qlIndexFixing($Z$5,AV1226,,Trigger)</f>
        <v>2.0705435441674209E-2</v>
      </c>
      <c r="AZ1226" s="66">
        <f>_xll.qlIndexFixing($BB$1,AW1226,,Trigger)</f>
        <v>2.0617847443485483E-2</v>
      </c>
      <c r="BA1226" s="195">
        <f t="shared" si="42"/>
        <v>0.87587998188726202</v>
      </c>
    </row>
    <row r="1227" spans="47:53" ht="11.25" customHeight="1" x14ac:dyDescent="0.25">
      <c r="AU1227" s="30" t="s">
        <v>38</v>
      </c>
      <c r="AV1227" s="29">
        <f>_xll.qlInterestRateIndexFixingDate(IborIndex&amp;Tenor,AW1227,Trigger)</f>
        <v>47998</v>
      </c>
      <c r="AW1227" s="29">
        <f>_xll.qlCalendarAdvance(Calendar,AW1226,AU1227,"f",,Trigger)</f>
        <v>48002</v>
      </c>
      <c r="AX1227" s="29">
        <f>_xll.qlInterestRateIndexMaturity(IborIndex&amp;Tenor,AW1227,Trigger)</f>
        <v>48185</v>
      </c>
      <c r="AY1227" s="66">
        <f>_xll.qlIndexFixing($Z$5,AV1227,,Trigger)</f>
        <v>2.0697196515989797E-2</v>
      </c>
      <c r="AZ1227" s="66">
        <f>_xll.qlIndexFixing($BB$1,AW1227,,Trigger)</f>
        <v>2.0609839154490044E-2</v>
      </c>
      <c r="BA1227" s="195">
        <f t="shared" si="42"/>
        <v>0.87357361499753461</v>
      </c>
    </row>
    <row r="1228" spans="47:53" ht="11.25" customHeight="1" x14ac:dyDescent="0.25">
      <c r="AU1228" s="30" t="s">
        <v>38</v>
      </c>
      <c r="AV1228" s="29">
        <f>_xll.qlInterestRateIndexFixingDate(IborIndex&amp;Tenor,AW1228,Trigger)</f>
        <v>48005</v>
      </c>
      <c r="AW1228" s="29">
        <f>_xll.qlCalendarAdvance(Calendar,AW1227,AU1228,"f",,Trigger)</f>
        <v>48009</v>
      </c>
      <c r="AX1228" s="29">
        <f>_xll.qlInterestRateIndexMaturity(IborIndex&amp;Tenor,AW1228,Trigger)</f>
        <v>48192</v>
      </c>
      <c r="AY1228" s="66">
        <f>_xll.qlIndexFixing($Z$5,AV1228,,Trigger)</f>
        <v>2.0689210428444217E-2</v>
      </c>
      <c r="AZ1228" s="66">
        <f>_xll.qlIndexFixing($BB$1,AW1228,,Trigger)</f>
        <v>2.060179289595496E-2</v>
      </c>
      <c r="BA1228" s="195">
        <f t="shared" si="42"/>
        <v>0.87417532489256899</v>
      </c>
    </row>
    <row r="1229" spans="47:53" ht="11.25" customHeight="1" x14ac:dyDescent="0.25">
      <c r="AU1229" s="30" t="s">
        <v>38</v>
      </c>
      <c r="AV1229" s="29">
        <f>_xll.qlInterestRateIndexFixingDate(IborIndex&amp;Tenor,AW1229,Trigger)</f>
        <v>48012</v>
      </c>
      <c r="AW1229" s="29">
        <f>_xll.qlCalendarAdvance(Calendar,AW1228,AU1229,"f",,Trigger)</f>
        <v>48016</v>
      </c>
      <c r="AX1229" s="29">
        <f>_xll.qlInterestRateIndexMaturity(IborIndex&amp;Tenor,AW1229,Trigger)</f>
        <v>48199</v>
      </c>
      <c r="AY1229" s="66">
        <f>_xll.qlIndexFixing($Z$5,AV1229,,Trigger)</f>
        <v>2.0681366714903681E-2</v>
      </c>
      <c r="AZ1229" s="66">
        <f>_xll.qlIndexFixing($BB$1,AW1229,,Trigger)</f>
        <v>2.0593708668341065E-2</v>
      </c>
      <c r="BA1229" s="195">
        <f t="shared" si="42"/>
        <v>0.87658046562615755</v>
      </c>
    </row>
    <row r="1230" spans="47:53" ht="11.25" customHeight="1" x14ac:dyDescent="0.25">
      <c r="AU1230" s="30" t="s">
        <v>38</v>
      </c>
      <c r="AV1230" s="29">
        <f>_xll.qlInterestRateIndexFixingDate(IborIndex&amp;Tenor,AW1230,Trigger)</f>
        <v>48019</v>
      </c>
      <c r="AW1230" s="29">
        <f>_xll.qlCalendarAdvance(Calendar,AW1229,AU1230,"f",,Trigger)</f>
        <v>48023</v>
      </c>
      <c r="AX1230" s="29">
        <f>_xll.qlInterestRateIndexMaturity(IborIndex&amp;Tenor,AW1230,Trigger)</f>
        <v>48206</v>
      </c>
      <c r="AY1230" s="66">
        <f>_xll.qlIndexFixing($Z$5,AV1230,,Trigger)</f>
        <v>2.0673665139479065E-2</v>
      </c>
      <c r="AZ1230" s="66">
        <f>_xll.qlIndexFixing($BB$1,AW1230,,Trigger)</f>
        <v>2.0585564652460763E-2</v>
      </c>
      <c r="BA1230" s="195">
        <f t="shared" si="42"/>
        <v>0.88100487018301366</v>
      </c>
    </row>
    <row r="1231" spans="47:53" ht="11.25" customHeight="1" x14ac:dyDescent="0.25">
      <c r="AU1231" s="30" t="s">
        <v>38</v>
      </c>
      <c r="AV1231" s="29">
        <f>_xll.qlInterestRateIndexFixingDate(IborIndex&amp;Tenor,AW1231,Trigger)</f>
        <v>48026</v>
      </c>
      <c r="AW1231" s="29">
        <f>_xll.qlCalendarAdvance(Calendar,AW1230,AU1231,"f",,Trigger)</f>
        <v>48030</v>
      </c>
      <c r="AX1231" s="29">
        <f>_xll.qlInterestRateIndexMaturity(IborIndex&amp;Tenor,AW1231,Trigger)</f>
        <v>48215</v>
      </c>
      <c r="AY1231" s="66">
        <f>_xll.qlIndexFixing($Z$5,AV1231,,Trigger)</f>
        <v>2.0666385710968758E-2</v>
      </c>
      <c r="AZ1231" s="66">
        <f>_xll.qlIndexFixing($BB$1,AW1231,,Trigger)</f>
        <v>2.0577394958571627E-2</v>
      </c>
      <c r="BA1231" s="195">
        <f t="shared" si="42"/>
        <v>0.88990752397131301</v>
      </c>
    </row>
    <row r="1232" spans="47:53" ht="11.25" customHeight="1" x14ac:dyDescent="0.25">
      <c r="AU1232" s="30" t="s">
        <v>38</v>
      </c>
      <c r="AV1232" s="29">
        <f>_xll.qlInterestRateIndexFixingDate(IborIndex&amp;Tenor,AW1232,Trigger)</f>
        <v>48033</v>
      </c>
      <c r="AW1232" s="29">
        <f>_xll.qlCalendarAdvance(Calendar,AW1231,AU1232,"f",,Trigger)</f>
        <v>48037</v>
      </c>
      <c r="AX1232" s="29">
        <f>_xll.qlInterestRateIndexMaturity(IborIndex&amp;Tenor,AW1232,Trigger)</f>
        <v>48221</v>
      </c>
      <c r="AY1232" s="66">
        <f>_xll.qlIndexFixing($Z$5,AV1232,,Trigger)</f>
        <v>2.065882780949271E-2</v>
      </c>
      <c r="AZ1232" s="66">
        <f>_xll.qlIndexFixing($BB$1,AW1232,,Trigger)</f>
        <v>2.056918729117858E-2</v>
      </c>
      <c r="BA1232" s="195">
        <f t="shared" si="42"/>
        <v>0.89640518314129669</v>
      </c>
    </row>
    <row r="1233" spans="47:53" ht="11.25" customHeight="1" x14ac:dyDescent="0.25">
      <c r="AU1233" s="30" t="s">
        <v>38</v>
      </c>
      <c r="AV1233" s="29">
        <f>_xll.qlInterestRateIndexFixingDate(IborIndex&amp;Tenor,AW1233,Trigger)</f>
        <v>48040</v>
      </c>
      <c r="AW1233" s="29">
        <f>_xll.qlCalendarAdvance(Calendar,AW1232,AU1233,"f",,Trigger)</f>
        <v>48044</v>
      </c>
      <c r="AX1233" s="29">
        <f>_xll.qlInterestRateIndexMaturity(IborIndex&amp;Tenor,AW1233,Trigger)</f>
        <v>48228</v>
      </c>
      <c r="AY1233" s="66">
        <f>_xll.qlIndexFixing($Z$5,AV1233,,Trigger)</f>
        <v>2.0651548984823624E-2</v>
      </c>
      <c r="AZ1233" s="66">
        <f>_xll.qlIndexFixing($BB$1,AW1233,,Trigger)</f>
        <v>2.0560941650760379E-2</v>
      </c>
      <c r="BA1233" s="195">
        <f t="shared" si="42"/>
        <v>0.90607334063245304</v>
      </c>
    </row>
    <row r="1234" spans="47:53" ht="11.25" customHeight="1" x14ac:dyDescent="0.25">
      <c r="AU1234" s="30" t="s">
        <v>38</v>
      </c>
      <c r="AV1234" s="29">
        <f>_xll.qlInterestRateIndexFixingDate(IborIndex&amp;Tenor,AW1234,Trigger)</f>
        <v>48047</v>
      </c>
      <c r="AW1234" s="29">
        <f>_xll.qlCalendarAdvance(Calendar,AW1233,AU1234,"f",,Trigger)</f>
        <v>48051</v>
      </c>
      <c r="AX1234" s="29">
        <f>_xll.qlInterestRateIndexMaturity(IborIndex&amp;Tenor,AW1234,Trigger)</f>
        <v>48235</v>
      </c>
      <c r="AY1234" s="66">
        <f>_xll.qlIndexFixing($Z$5,AV1234,,Trigger)</f>
        <v>2.0644409240423146E-2</v>
      </c>
      <c r="AZ1234" s="66">
        <f>_xll.qlIndexFixing($BB$1,AW1234,,Trigger)</f>
        <v>2.0552658037796212E-2</v>
      </c>
      <c r="BA1234" s="195">
        <f t="shared" si="42"/>
        <v>0.91751202626933615</v>
      </c>
    </row>
    <row r="1235" spans="47:53" ht="11.25" customHeight="1" x14ac:dyDescent="0.25">
      <c r="AU1235" s="30" t="s">
        <v>38</v>
      </c>
      <c r="AV1235" s="29">
        <f>_xll.qlInterestRateIndexFixingDate(IborIndex&amp;Tenor,AW1235,Trigger)</f>
        <v>48054</v>
      </c>
      <c r="AW1235" s="29">
        <f>_xll.qlCalendarAdvance(Calendar,AW1234,AU1235,"f",,Trigger)</f>
        <v>48058</v>
      </c>
      <c r="AX1235" s="29">
        <f>_xll.qlInterestRateIndexMaturity(IborIndex&amp;Tenor,AW1235,Trigger)</f>
        <v>48242</v>
      </c>
      <c r="AY1235" s="66">
        <f>_xll.qlIndexFixing($Z$5,AV1235,,Trigger)</f>
        <v>2.0637408317196786E-2</v>
      </c>
      <c r="AZ1235" s="66">
        <f>_xll.qlIndexFixing($BB$1,AW1235,,Trigger)</f>
        <v>2.0544405978120385E-2</v>
      </c>
      <c r="BA1235" s="195">
        <f t="shared" si="42"/>
        <v>0.93002339076400653</v>
      </c>
    </row>
    <row r="1236" spans="47:53" ht="11.25" customHeight="1" x14ac:dyDescent="0.25">
      <c r="AU1236" s="30" t="s">
        <v>38</v>
      </c>
      <c r="AV1236" s="29">
        <f>_xll.qlInterestRateIndexFixingDate(IborIndex&amp;Tenor,AW1236,Trigger)</f>
        <v>48061</v>
      </c>
      <c r="AW1236" s="29">
        <f>_xll.qlCalendarAdvance(Calendar,AW1235,AU1236,"f",,Trigger)</f>
        <v>48065</v>
      </c>
      <c r="AX1236" s="29">
        <f>_xll.qlInterestRateIndexMaturity(IborIndex&amp;Tenor,AW1236,Trigger)</f>
        <v>48249</v>
      </c>
      <c r="AY1236" s="66">
        <f>_xll.qlIndexFixing($Z$5,AV1236,,Trigger)</f>
        <v>2.0630545951997654E-2</v>
      </c>
      <c r="AZ1236" s="66">
        <f>_xll.qlIndexFixing($BB$1,AW1236,,Trigger)</f>
        <v>2.0535976896166059E-2</v>
      </c>
      <c r="BA1236" s="195">
        <f t="shared" si="42"/>
        <v>0.94569055831595494</v>
      </c>
    </row>
    <row r="1237" spans="47:53" ht="11.25" customHeight="1" x14ac:dyDescent="0.25">
      <c r="AU1237" s="30" t="s">
        <v>38</v>
      </c>
      <c r="AV1237" s="29">
        <f>_xll.qlInterestRateIndexFixingDate(IborIndex&amp;Tenor,AW1237,Trigger)</f>
        <v>48068</v>
      </c>
      <c r="AW1237" s="29">
        <f>_xll.qlCalendarAdvance(Calendar,AW1236,AU1237,"f",,Trigger)</f>
        <v>48072</v>
      </c>
      <c r="AX1237" s="29">
        <f>_xll.qlInterestRateIndexMaturity(IborIndex&amp;Tenor,AW1237,Trigger)</f>
        <v>48256</v>
      </c>
      <c r="AY1237" s="66">
        <f>_xll.qlIndexFixing($Z$5,AV1237,,Trigger)</f>
        <v>2.0623821877622531E-2</v>
      </c>
      <c r="AZ1237" s="66">
        <f>_xll.qlIndexFixing($BB$1,AW1237,,Trigger)</f>
        <v>2.0527579368471337E-2</v>
      </c>
      <c r="BA1237" s="195">
        <f t="shared" si="42"/>
        <v>0.96242509151193278</v>
      </c>
    </row>
    <row r="1238" spans="47:53" ht="11.25" customHeight="1" x14ac:dyDescent="0.25">
      <c r="AU1238" s="30" t="s">
        <v>38</v>
      </c>
      <c r="AV1238" s="29">
        <f>_xll.qlInterestRateIndexFixingDate(IborIndex&amp;Tenor,AW1238,Trigger)</f>
        <v>48075</v>
      </c>
      <c r="AW1238" s="29">
        <f>_xll.qlCalendarAdvance(Calendar,AW1237,AU1238,"f",,Trigger)</f>
        <v>48079</v>
      </c>
      <c r="AX1238" s="29">
        <f>_xll.qlInterestRateIndexMaturity(IborIndex&amp;Tenor,AW1238,Trigger)</f>
        <v>48263</v>
      </c>
      <c r="AY1238" s="66">
        <f>_xll.qlIndexFixing($Z$5,AV1238,,Trigger)</f>
        <v>2.0617235822816226E-2</v>
      </c>
      <c r="AZ1238" s="66">
        <f>_xll.qlIndexFixing($BB$1,AW1238,,Trigger)</f>
        <v>2.0519143870175331E-2</v>
      </c>
      <c r="BA1238" s="195">
        <f t="shared" si="42"/>
        <v>0.98091952640894786</v>
      </c>
    </row>
    <row r="1239" spans="47:53" ht="11.25" customHeight="1" x14ac:dyDescent="0.25">
      <c r="AU1239" s="30" t="s">
        <v>38</v>
      </c>
      <c r="AV1239" s="29">
        <f>_xll.qlInterestRateIndexFixingDate(IborIndex&amp;Tenor,AW1239,Trigger)</f>
        <v>48082</v>
      </c>
      <c r="AW1239" s="29">
        <f>_xll.qlCalendarAdvance(Calendar,AW1238,AU1239,"f",,Trigger)</f>
        <v>48086</v>
      </c>
      <c r="AX1239" s="29">
        <f>_xll.qlInterestRateIndexMaturity(IborIndex&amp;Tenor,AW1239,Trigger)</f>
        <v>48270</v>
      </c>
      <c r="AY1239" s="66">
        <f>_xll.qlIndexFixing($Z$5,AV1239,,Trigger)</f>
        <v>2.0610787512268525E-2</v>
      </c>
      <c r="AZ1239" s="66">
        <f>_xll.qlIndexFixing($BB$1,AW1239,,Trigger)</f>
        <v>2.0510778195938797E-2</v>
      </c>
      <c r="BA1239" s="195">
        <f t="shared" si="42"/>
        <v>1.0000931632972789</v>
      </c>
    </row>
    <row r="1240" spans="47:53" ht="11.25" customHeight="1" x14ac:dyDescent="0.25">
      <c r="AU1240" s="30" t="s">
        <v>38</v>
      </c>
      <c r="AV1240" s="29">
        <f>_xll.qlInterestRateIndexFixingDate(IborIndex&amp;Tenor,AW1240,Trigger)</f>
        <v>48089</v>
      </c>
      <c r="AW1240" s="29">
        <f>_xll.qlCalendarAdvance(Calendar,AW1239,AU1240,"f",,Trigger)</f>
        <v>48093</v>
      </c>
      <c r="AX1240" s="29">
        <f>_xll.qlInterestRateIndexMaturity(IborIndex&amp;Tenor,AW1240,Trigger)</f>
        <v>48275</v>
      </c>
      <c r="AY1240" s="66">
        <f>_xll.qlIndexFixing($Z$5,AV1240,,Trigger)</f>
        <v>2.0604342133609271E-2</v>
      </c>
      <c r="AZ1240" s="66">
        <f>_xll.qlIndexFixing($BB$1,AW1240,,Trigger)</f>
        <v>2.0502314851491055E-2</v>
      </c>
      <c r="BA1240" s="195">
        <f t="shared" si="42"/>
        <v>1.0202728211821528</v>
      </c>
    </row>
    <row r="1241" spans="47:53" ht="11.25" customHeight="1" x14ac:dyDescent="0.25">
      <c r="AU1241" s="30" t="s">
        <v>38</v>
      </c>
      <c r="AV1241" s="29">
        <f>_xll.qlInterestRateIndexFixingDate(IborIndex&amp;Tenor,AW1241,Trigger)</f>
        <v>48096</v>
      </c>
      <c r="AW1241" s="29">
        <f>_xll.qlCalendarAdvance(Calendar,AW1240,AU1241,"f",,Trigger)</f>
        <v>48100</v>
      </c>
      <c r="AX1241" s="29">
        <f>_xll.qlInterestRateIndexMaturity(IborIndex&amp;Tenor,AW1241,Trigger)</f>
        <v>48282</v>
      </c>
      <c r="AY1241" s="66">
        <f>_xll.qlIndexFixing($Z$5,AV1241,,Trigger)</f>
        <v>2.0597962876577204E-2</v>
      </c>
      <c r="AZ1241" s="66">
        <f>_xll.qlIndexFixing($BB$1,AW1241,,Trigger)</f>
        <v>2.0493778226893952E-2</v>
      </c>
      <c r="BA1241" s="195">
        <f t="shared" si="42"/>
        <v>1.0418464968325187</v>
      </c>
    </row>
    <row r="1242" spans="47:53" ht="11.25" customHeight="1" x14ac:dyDescent="0.25">
      <c r="AU1242" s="30" t="s">
        <v>38</v>
      </c>
      <c r="AV1242" s="29">
        <f>_xll.qlInterestRateIndexFixingDate(IborIndex&amp;Tenor,AW1242,Trigger)</f>
        <v>48103</v>
      </c>
      <c r="AW1242" s="29">
        <f>_xll.qlCalendarAdvance(Calendar,AW1241,AU1242,"f",,Trigger)</f>
        <v>48107</v>
      </c>
      <c r="AX1242" s="29">
        <f>_xll.qlInterestRateIndexMaturity(IborIndex&amp;Tenor,AW1242,Trigger)</f>
        <v>48289</v>
      </c>
      <c r="AY1242" s="66">
        <f>_xll.qlIndexFixing($Z$5,AV1242,,Trigger)</f>
        <v>2.0591345814796932E-2</v>
      </c>
      <c r="AZ1242" s="66">
        <f>_xll.qlIndexFixing($BB$1,AW1242,,Trigger)</f>
        <v>2.048520364132754E-2</v>
      </c>
      <c r="BA1242" s="195">
        <f t="shared" si="42"/>
        <v>1.0614217346939168</v>
      </c>
    </row>
    <row r="1243" spans="47:53" ht="11.25" customHeight="1" x14ac:dyDescent="0.25">
      <c r="AU1243" s="30" t="s">
        <v>38</v>
      </c>
      <c r="AV1243" s="29">
        <f>_xll.qlInterestRateIndexFixingDate(IborIndex&amp;Tenor,AW1243,Trigger)</f>
        <v>48110</v>
      </c>
      <c r="AW1243" s="29">
        <f>_xll.qlCalendarAdvance(Calendar,AW1242,AU1243,"f",,Trigger)</f>
        <v>48114</v>
      </c>
      <c r="AX1243" s="29">
        <f>_xll.qlInterestRateIndexMaturity(IborIndex&amp;Tenor,AW1243,Trigger)</f>
        <v>48296</v>
      </c>
      <c r="AY1243" s="66">
        <f>_xll.qlIndexFixing($Z$5,AV1243,,Trigger)</f>
        <v>2.058449017515019E-2</v>
      </c>
      <c r="AZ1243" s="66">
        <f>_xll.qlIndexFixing($BB$1,AW1243,,Trigger)</f>
        <v>2.0476591095279773E-2</v>
      </c>
      <c r="BA1243" s="195">
        <f t="shared" si="42"/>
        <v>1.078990798704174</v>
      </c>
    </row>
    <row r="1244" spans="47:53" ht="11.25" customHeight="1" x14ac:dyDescent="0.25">
      <c r="AU1244" s="30" t="s">
        <v>38</v>
      </c>
      <c r="AV1244" s="29">
        <f>_xll.qlInterestRateIndexFixingDate(IborIndex&amp;Tenor,AW1244,Trigger)</f>
        <v>48117</v>
      </c>
      <c r="AW1244" s="29">
        <f>_xll.qlCalendarAdvance(Calendar,AW1243,AU1244,"f",,Trigger)</f>
        <v>48121</v>
      </c>
      <c r="AX1244" s="29">
        <f>_xll.qlInterestRateIndexMaturity(IborIndex&amp;Tenor,AW1244,Trigger)</f>
        <v>48304</v>
      </c>
      <c r="AY1244" s="66">
        <f>_xll.qlIndexFixing($Z$5,AV1244,,Trigger)</f>
        <v>2.0577390711694822E-2</v>
      </c>
      <c r="AZ1244" s="66">
        <f>_xll.qlIndexFixing($BB$1,AW1244,,Trigger)</f>
        <v>2.0467889285086704E-2</v>
      </c>
      <c r="BA1244" s="195">
        <f t="shared" si="42"/>
        <v>1.0950142660811832</v>
      </c>
    </row>
    <row r="1245" spans="47:53" ht="11.25" customHeight="1" x14ac:dyDescent="0.25">
      <c r="AU1245" s="30" t="s">
        <v>38</v>
      </c>
      <c r="AV1245" s="29">
        <f>_xll.qlInterestRateIndexFixingDate(IborIndex&amp;Tenor,AW1245,Trigger)</f>
        <v>48124</v>
      </c>
      <c r="AW1245" s="29">
        <f>_xll.qlCalendarAdvance(Calendar,AW1244,AU1245,"f",,Trigger)</f>
        <v>48128</v>
      </c>
      <c r="AX1245" s="29">
        <f>_xll.qlInterestRateIndexMaturity(IborIndex&amp;Tenor,AW1245,Trigger)</f>
        <v>48311</v>
      </c>
      <c r="AY1245" s="66">
        <f>_xll.qlIndexFixing($Z$5,AV1245,,Trigger)</f>
        <v>2.0570037757638049E-2</v>
      </c>
      <c r="AZ1245" s="66">
        <f>_xll.qlIndexFixing($BB$1,AW1245,,Trigger)</f>
        <v>2.0459197616734228E-2</v>
      </c>
      <c r="BA1245" s="195">
        <f t="shared" si="42"/>
        <v>1.1084014090382079</v>
      </c>
    </row>
    <row r="1246" spans="47:53" ht="11.25" customHeight="1" x14ac:dyDescent="0.25">
      <c r="AU1246" s="30" t="s">
        <v>38</v>
      </c>
      <c r="AV1246" s="29">
        <f>_xll.qlInterestRateIndexFixingDate(IborIndex&amp;Tenor,AW1246,Trigger)</f>
        <v>48131</v>
      </c>
      <c r="AW1246" s="29">
        <f>_xll.qlCalendarAdvance(Calendar,AW1245,AU1246,"f",,Trigger)</f>
        <v>48135</v>
      </c>
      <c r="AX1246" s="29">
        <f>_xll.qlInterestRateIndexMaturity(IborIndex&amp;Tenor,AW1246,Trigger)</f>
        <v>48318</v>
      </c>
      <c r="AY1246" s="66">
        <f>_xll.qlIndexFixing($Z$5,AV1246,,Trigger)</f>
        <v>2.0562443838210338E-2</v>
      </c>
      <c r="AZ1246" s="66">
        <f>_xll.qlIndexFixing($BB$1,AW1246,,Trigger)</f>
        <v>2.0450467987479133E-2</v>
      </c>
      <c r="BA1246" s="195">
        <f t="shared" si="42"/>
        <v>1.1197585073120451</v>
      </c>
    </row>
    <row r="1247" spans="47:53" ht="11.25" customHeight="1" x14ac:dyDescent="0.25">
      <c r="AU1247" s="30" t="s">
        <v>38</v>
      </c>
      <c r="AV1247" s="29">
        <f>_xll.qlInterestRateIndexFixingDate(IborIndex&amp;Tenor,AW1247,Trigger)</f>
        <v>48138</v>
      </c>
      <c r="AW1247" s="29">
        <f>_xll.qlCalendarAdvance(Calendar,AW1246,AU1247,"f",,Trigger)</f>
        <v>48142</v>
      </c>
      <c r="AX1247" s="29">
        <f>_xll.qlInterestRateIndexMaturity(IborIndex&amp;Tenor,AW1247,Trigger)</f>
        <v>48325</v>
      </c>
      <c r="AY1247" s="66">
        <f>_xll.qlIndexFixing($Z$5,AV1247,,Trigger)</f>
        <v>2.055460818066196E-2</v>
      </c>
      <c r="AZ1247" s="66">
        <f>_xll.qlIndexFixing($BB$1,AW1247,,Trigger)</f>
        <v>2.0441700397822005E-2</v>
      </c>
      <c r="BA1247" s="195">
        <f t="shared" si="42"/>
        <v>1.1290778283995495</v>
      </c>
    </row>
    <row r="1248" spans="47:53" ht="11.25" customHeight="1" x14ac:dyDescent="0.25">
      <c r="AU1248" s="30" t="s">
        <v>38</v>
      </c>
      <c r="AV1248" s="29">
        <f>_xll.qlInterestRateIndexFixingDate(IborIndex&amp;Tenor,AW1248,Trigger)</f>
        <v>48145</v>
      </c>
      <c r="AW1248" s="29">
        <f>_xll.qlCalendarAdvance(Calendar,AW1247,AU1248,"f",,Trigger)</f>
        <v>48149</v>
      </c>
      <c r="AX1248" s="29">
        <f>_xll.qlInterestRateIndexMaturity(IborIndex&amp;Tenor,AW1248,Trigger)</f>
        <v>48332</v>
      </c>
      <c r="AY1248" s="66">
        <f>_xll.qlIndexFixing($Z$5,AV1248,,Trigger)</f>
        <v>2.054653001234277E-2</v>
      </c>
      <c r="AZ1248" s="66">
        <f>_xll.qlIndexFixing($BB$1,AW1248,,Trigger)</f>
        <v>2.0432894848264733E-2</v>
      </c>
      <c r="BA1248" s="195">
        <f t="shared" si="42"/>
        <v>1.1363516407803669</v>
      </c>
    </row>
    <row r="1249" spans="47:53" ht="11.25" customHeight="1" x14ac:dyDescent="0.25">
      <c r="AU1249" s="30" t="s">
        <v>38</v>
      </c>
      <c r="AV1249" s="29">
        <f>_xll.qlInterestRateIndexFixingDate(IborIndex&amp;Tenor,AW1249,Trigger)</f>
        <v>48152</v>
      </c>
      <c r="AW1249" s="29">
        <f>_xll.qlCalendarAdvance(Calendar,AW1248,AU1249,"f",,Trigger)</f>
        <v>48156</v>
      </c>
      <c r="AX1249" s="29">
        <f>_xll.qlInterestRateIndexMaturity(IborIndex&amp;Tenor,AW1249,Trigger)</f>
        <v>48338</v>
      </c>
      <c r="AY1249" s="66">
        <f>_xll.qlIndexFixing($Z$5,AV1249,,Trigger)</f>
        <v>2.0538302919685995E-2</v>
      </c>
      <c r="AZ1249" s="66">
        <f>_xll.qlIndexFixing($BB$1,AW1249,,Trigger)</f>
        <v>2.0424118676551015E-2</v>
      </c>
      <c r="BA1249" s="195">
        <f t="shared" si="42"/>
        <v>1.141842431349807</v>
      </c>
    </row>
    <row r="1250" spans="47:53" ht="11.25" customHeight="1" x14ac:dyDescent="0.25">
      <c r="AU1250" s="30" t="s">
        <v>38</v>
      </c>
      <c r="AV1250" s="29">
        <f>_xll.qlInterestRateIndexFixingDate(IborIndex&amp;Tenor,AW1250,Trigger)</f>
        <v>48159</v>
      </c>
      <c r="AW1250" s="29">
        <f>_xll.qlCalendarAdvance(Calendar,AW1249,AU1250,"f",,Trigger)</f>
        <v>48163</v>
      </c>
      <c r="AX1250" s="29">
        <f>_xll.qlInterestRateIndexMaturity(IborIndex&amp;Tenor,AW1250,Trigger)</f>
        <v>48345</v>
      </c>
      <c r="AY1250" s="66">
        <f>_xll.qlIndexFixing($Z$5,AV1250,,Trigger)</f>
        <v>2.0529755595851355E-2</v>
      </c>
      <c r="AZ1250" s="66">
        <f>_xll.qlIndexFixing($BB$1,AW1250,,Trigger)</f>
        <v>2.0415240421009721E-2</v>
      </c>
      <c r="BA1250" s="195">
        <f t="shared" si="42"/>
        <v>1.1451517484163329</v>
      </c>
    </row>
    <row r="1251" spans="47:53" ht="11.25" customHeight="1" x14ac:dyDescent="0.25">
      <c r="AU1251" s="30" t="s">
        <v>38</v>
      </c>
      <c r="AV1251" s="29">
        <f>_xll.qlInterestRateIndexFixingDate(IborIndex&amp;Tenor,AW1251,Trigger)</f>
        <v>48166</v>
      </c>
      <c r="AW1251" s="29">
        <f>_xll.qlCalendarAdvance(Calendar,AW1250,AU1251,"f",,Trigger)</f>
        <v>48170</v>
      </c>
      <c r="AX1251" s="29">
        <f>_xll.qlInterestRateIndexMaturity(IborIndex&amp;Tenor,AW1251,Trigger)</f>
        <v>48352</v>
      </c>
      <c r="AY1251" s="66">
        <f>_xll.qlIndexFixing($Z$5,AV1251,,Trigger)</f>
        <v>2.0520963512739694E-2</v>
      </c>
      <c r="AZ1251" s="66">
        <f>_xll.qlIndexFixing($BB$1,AW1251,,Trigger)</f>
        <v>2.040632420897729E-2</v>
      </c>
      <c r="BA1251" s="195">
        <f t="shared" si="42"/>
        <v>1.1463930376240383</v>
      </c>
    </row>
    <row r="1252" spans="47:53" ht="11.25" customHeight="1" x14ac:dyDescent="0.25">
      <c r="AU1252" s="30" t="s">
        <v>38</v>
      </c>
      <c r="AV1252" s="29">
        <f>_xll.qlInterestRateIndexFixingDate(IborIndex&amp;Tenor,AW1252,Trigger)</f>
        <v>48173</v>
      </c>
      <c r="AW1252" s="29">
        <f>_xll.qlCalendarAdvance(Calendar,AW1251,AU1252,"f",,Trigger)</f>
        <v>48177</v>
      </c>
      <c r="AX1252" s="29">
        <f>_xll.qlInterestRateIndexMaturity(IborIndex&amp;Tenor,AW1252,Trigger)</f>
        <v>48359</v>
      </c>
      <c r="AY1252" s="66">
        <f>_xll.qlIndexFixing($Z$5,AV1252,,Trigger)</f>
        <v>2.0511925898128721E-2</v>
      </c>
      <c r="AZ1252" s="66">
        <f>_xll.qlIndexFixing($BB$1,AW1252,,Trigger)</f>
        <v>2.0397370040961448E-2</v>
      </c>
      <c r="BA1252" s="195">
        <f t="shared" si="42"/>
        <v>1.1455585716727348</v>
      </c>
    </row>
    <row r="1253" spans="47:53" ht="11.25" customHeight="1" x14ac:dyDescent="0.25">
      <c r="AU1253" s="30" t="s">
        <v>38</v>
      </c>
      <c r="AV1253" s="29">
        <f>_xll.qlInterestRateIndexFixingDate(IborIndex&amp;Tenor,AW1253,Trigger)</f>
        <v>48180</v>
      </c>
      <c r="AW1253" s="29">
        <f>_xll.qlCalendarAdvance(Calendar,AW1252,AU1253,"f",,Trigger)</f>
        <v>48184</v>
      </c>
      <c r="AX1253" s="29">
        <f>_xll.qlInterestRateIndexMaturity(IborIndex&amp;Tenor,AW1253,Trigger)</f>
        <v>48367</v>
      </c>
      <c r="AY1253" s="66">
        <f>_xll.qlIndexFixing($Z$5,AV1253,,Trigger)</f>
        <v>2.0502474473571165E-2</v>
      </c>
      <c r="AZ1253" s="66">
        <f>_xll.qlIndexFixing($BB$1,AW1253,,Trigger)</f>
        <v>2.0388297719729491E-2</v>
      </c>
      <c r="BA1253" s="195">
        <f t="shared" si="42"/>
        <v>1.1417675384167367</v>
      </c>
    </row>
    <row r="1254" spans="47:53" ht="11.25" customHeight="1" x14ac:dyDescent="0.25">
      <c r="AU1254" s="30" t="s">
        <v>38</v>
      </c>
      <c r="AV1254" s="29">
        <f>_xll.qlInterestRateIndexFixingDate(IborIndex&amp;Tenor,AW1254,Trigger)</f>
        <v>48187</v>
      </c>
      <c r="AW1254" s="29">
        <f>_xll.qlCalendarAdvance(Calendar,AW1253,AU1254,"f",,Trigger)</f>
        <v>48191</v>
      </c>
      <c r="AX1254" s="29">
        <f>_xll.qlInterestRateIndexMaturity(IborIndex&amp;Tenor,AW1254,Trigger)</f>
        <v>48374</v>
      </c>
      <c r="AY1254" s="66">
        <f>_xll.qlIndexFixing($Z$5,AV1254,,Trigger)</f>
        <v>2.0492925020709908E-2</v>
      </c>
      <c r="AZ1254" s="66">
        <f>_xll.qlIndexFixing($BB$1,AW1254,,Trigger)</f>
        <v>2.0379264421451791E-2</v>
      </c>
      <c r="BA1254" s="195">
        <f t="shared" si="42"/>
        <v>1.1366059925811689</v>
      </c>
    </row>
    <row r="1255" spans="47:53" ht="11.25" customHeight="1" x14ac:dyDescent="0.25">
      <c r="AU1255" s="30" t="s">
        <v>38</v>
      </c>
      <c r="AV1255" s="29">
        <f>_xll.qlInterestRateIndexFixingDate(IborIndex&amp;Tenor,AW1255,Trigger)</f>
        <v>48194</v>
      </c>
      <c r="AW1255" s="29">
        <f>_xll.qlCalendarAdvance(Calendar,AW1254,AU1255,"f",,Trigger)</f>
        <v>48198</v>
      </c>
      <c r="AX1255" s="29">
        <f>_xll.qlInterestRateIndexMaturity(IborIndex&amp;Tenor,AW1255,Trigger)</f>
        <v>48381</v>
      </c>
      <c r="AY1255" s="66">
        <f>_xll.qlIndexFixing($Z$5,AV1255,,Trigger)</f>
        <v>2.0483127651415044E-2</v>
      </c>
      <c r="AZ1255" s="66">
        <f>_xll.qlIndexFixing($BB$1,AW1255,,Trigger)</f>
        <v>2.0370193166853599E-2</v>
      </c>
      <c r="BA1255" s="195">
        <f t="shared" si="42"/>
        <v>1.1293448456144508</v>
      </c>
    </row>
    <row r="1256" spans="47:53" ht="11.25" customHeight="1" x14ac:dyDescent="0.25">
      <c r="AU1256" s="30" t="s">
        <v>38</v>
      </c>
      <c r="AV1256" s="29">
        <f>_xll.qlInterestRateIndexFixingDate(IborIndex&amp;Tenor,AW1256,Trigger)</f>
        <v>48201</v>
      </c>
      <c r="AW1256" s="29">
        <f>_xll.qlCalendarAdvance(Calendar,AW1255,AU1256,"f",,Trigger)</f>
        <v>48205</v>
      </c>
      <c r="AX1256" s="29">
        <f>_xll.qlInterestRateIndexMaturity(IborIndex&amp;Tenor,AW1256,Trigger)</f>
        <v>48388</v>
      </c>
      <c r="AY1256" s="66">
        <f>_xll.qlIndexFixing($Z$5,AV1256,,Trigger)</f>
        <v>2.0473081593871602E-2</v>
      </c>
      <c r="AZ1256" s="66">
        <f>_xll.qlIndexFixing($BB$1,AW1256,,Trigger)</f>
        <v>2.0355861652192681E-2</v>
      </c>
      <c r="BA1256" s="195">
        <f t="shared" si="42"/>
        <v>1.172199416789206</v>
      </c>
    </row>
    <row r="1257" spans="47:53" ht="11.25" customHeight="1" x14ac:dyDescent="0.25">
      <c r="AU1257" s="30" t="s">
        <v>38</v>
      </c>
      <c r="AV1257" s="29">
        <f>_xll.qlInterestRateIndexFixingDate(IborIndex&amp;Tenor,AW1257,Trigger)</f>
        <v>48206</v>
      </c>
      <c r="AW1257" s="29">
        <f>_xll.qlCalendarAdvance(Calendar,AW1256,AU1257,"f",,Trigger)</f>
        <v>48212</v>
      </c>
      <c r="AX1257" s="29">
        <f>_xll.qlInterestRateIndexMaturity(IborIndex&amp;Tenor,AW1257,Trigger)</f>
        <v>48395</v>
      </c>
      <c r="AY1257" s="66">
        <f>_xll.qlIndexFixing($Z$5,AV1257,,Trigger)</f>
        <v>2.0462786076374702E-2</v>
      </c>
      <c r="AZ1257" s="66">
        <f>_xll.qlIndexFixing($BB$1,AW1257,,Trigger)</f>
        <v>2.0350720503698481E-2</v>
      </c>
      <c r="BA1257" s="195">
        <f t="shared" si="42"/>
        <v>1.1206557267622042</v>
      </c>
    </row>
    <row r="1258" spans="47:53" ht="11.25" customHeight="1" x14ac:dyDescent="0.25">
      <c r="AU1258" s="30" t="s">
        <v>38</v>
      </c>
      <c r="AV1258" s="29">
        <f>_xll.qlInterestRateIndexFixingDate(IborIndex&amp;Tenor,AW1258,Trigger)</f>
        <v>48215</v>
      </c>
      <c r="AW1258" s="29">
        <f>_xll.qlCalendarAdvance(Calendar,AW1257,AU1258,"f",,Trigger)</f>
        <v>48219</v>
      </c>
      <c r="AX1258" s="29">
        <f>_xll.qlInterestRateIndexMaturity(IborIndex&amp;Tenor,AW1258,Trigger)</f>
        <v>48401</v>
      </c>
      <c r="AY1258" s="66">
        <f>_xll.qlIndexFixing($Z$5,AV1258,,Trigger)</f>
        <v>2.0452500817873899E-2</v>
      </c>
      <c r="AZ1258" s="66">
        <f>_xll.qlIndexFixing($BB$1,AW1258,,Trigger)</f>
        <v>2.0342847985964509E-2</v>
      </c>
      <c r="BA1258" s="195">
        <f t="shared" si="42"/>
        <v>1.0965283190939035</v>
      </c>
    </row>
    <row r="1259" spans="47:53" ht="11.25" customHeight="1" x14ac:dyDescent="0.25">
      <c r="AU1259" s="30" t="s">
        <v>38</v>
      </c>
      <c r="AV1259" s="29">
        <f>_xll.qlInterestRateIndexFixingDate(IborIndex&amp;Tenor,AW1259,Trigger)</f>
        <v>48222</v>
      </c>
      <c r="AW1259" s="29">
        <f>_xll.qlCalendarAdvance(Calendar,AW1258,AU1259,"f",,Trigger)</f>
        <v>48226</v>
      </c>
      <c r="AX1259" s="29">
        <f>_xll.qlInterestRateIndexMaturity(IborIndex&amp;Tenor,AW1259,Trigger)</f>
        <v>48408</v>
      </c>
      <c r="AY1259" s="66">
        <f>_xll.qlIndexFixing($Z$5,AV1259,,Trigger)</f>
        <v>2.0441722869465415E-2</v>
      </c>
      <c r="AZ1259" s="66">
        <f>_xll.qlIndexFixing($BB$1,AW1259,,Trigger)</f>
        <v>2.0333628140483142E-2</v>
      </c>
      <c r="BA1259" s="195">
        <f t="shared" si="42"/>
        <v>1.0809472898227339</v>
      </c>
    </row>
    <row r="1260" spans="47:53" ht="11.25" customHeight="1" x14ac:dyDescent="0.25">
      <c r="AU1260" s="30" t="s">
        <v>38</v>
      </c>
      <c r="AV1260" s="29">
        <f>_xll.qlInterestRateIndexFixingDate(IborIndex&amp;Tenor,AW1260,Trigger)</f>
        <v>48229</v>
      </c>
      <c r="AW1260" s="29">
        <f>_xll.qlCalendarAdvance(Calendar,AW1259,AU1260,"f",,Trigger)</f>
        <v>48233</v>
      </c>
      <c r="AX1260" s="29">
        <f>_xll.qlInterestRateIndexMaturity(IborIndex&amp;Tenor,AW1260,Trigger)</f>
        <v>48415</v>
      </c>
      <c r="AY1260" s="66">
        <f>_xll.qlIndexFixing($Z$5,AV1260,,Trigger)</f>
        <v>2.0430693215625489E-2</v>
      </c>
      <c r="AZ1260" s="66">
        <f>_xll.qlIndexFixing($BB$1,AW1260,,Trigger)</f>
        <v>2.0324370343164502E-2</v>
      </c>
      <c r="BA1260" s="195">
        <f t="shared" si="42"/>
        <v>1.0632287246098784</v>
      </c>
    </row>
    <row r="1261" spans="47:53" ht="11.25" customHeight="1" x14ac:dyDescent="0.25">
      <c r="AU1261" s="30" t="s">
        <v>38</v>
      </c>
      <c r="AV1261" s="29">
        <f>_xll.qlInterestRateIndexFixingDate(IborIndex&amp;Tenor,AW1261,Trigger)</f>
        <v>48236</v>
      </c>
      <c r="AW1261" s="29">
        <f>_xll.qlCalendarAdvance(Calendar,AW1260,AU1261,"f",,Trigger)</f>
        <v>48240</v>
      </c>
      <c r="AX1261" s="29">
        <f>_xll.qlInterestRateIndexMaturity(IborIndex&amp;Tenor,AW1261,Trigger)</f>
        <v>48422</v>
      </c>
      <c r="AY1261" s="66">
        <f>_xll.qlIndexFixing($Z$5,AV1261,,Trigger)</f>
        <v>2.0419411085106878E-2</v>
      </c>
      <c r="AZ1261" s="66">
        <f>_xll.qlIndexFixing($BB$1,AW1261,,Trigger)</f>
        <v>2.0315074594535194E-2</v>
      </c>
      <c r="BA1261" s="195">
        <f t="shared" si="42"/>
        <v>1.0433649057168397</v>
      </c>
    </row>
    <row r="1262" spans="47:53" ht="11.25" customHeight="1" x14ac:dyDescent="0.25">
      <c r="AU1262" s="30" t="s">
        <v>38</v>
      </c>
      <c r="AV1262" s="29">
        <f>_xll.qlInterestRateIndexFixingDate(IborIndex&amp;Tenor,AW1262,Trigger)</f>
        <v>48243</v>
      </c>
      <c r="AW1262" s="29">
        <f>_xll.qlCalendarAdvance(Calendar,AW1261,AU1262,"f",,Trigger)</f>
        <v>48247</v>
      </c>
      <c r="AX1262" s="29">
        <f>_xll.qlInterestRateIndexMaturity(IborIndex&amp;Tenor,AW1262,Trigger)</f>
        <v>48429</v>
      </c>
      <c r="AY1262" s="66">
        <f>_xll.qlIndexFixing($Z$5,AV1262,,Trigger)</f>
        <v>2.040787570677478E-2</v>
      </c>
      <c r="AZ1262" s="66">
        <f>_xll.qlIndexFixing($BB$1,AW1262,,Trigger)</f>
        <v>2.0305740895125785E-2</v>
      </c>
      <c r="BA1262" s="195">
        <f t="shared" si="42"/>
        <v>1.0213481164899481</v>
      </c>
    </row>
    <row r="1263" spans="47:53" ht="11.25" customHeight="1" x14ac:dyDescent="0.25">
      <c r="AU1263" s="30" t="s">
        <v>38</v>
      </c>
      <c r="AV1263" s="29">
        <f>_xll.qlInterestRateIndexFixingDate(IborIndex&amp;Tenor,AW1263,Trigger)</f>
        <v>48250</v>
      </c>
      <c r="AW1263" s="29">
        <f>_xll.qlCalendarAdvance(Calendar,AW1262,AU1263,"f",,Trigger)</f>
        <v>48254</v>
      </c>
      <c r="AX1263" s="29">
        <f>_xll.qlInterestRateIndexMaturity(IborIndex&amp;Tenor,AW1263,Trigger)</f>
        <v>48436</v>
      </c>
      <c r="AY1263" s="66">
        <f>_xll.qlIndexFixing($Z$5,AV1263,,Trigger)</f>
        <v>2.0396086309608142E-2</v>
      </c>
      <c r="AZ1263" s="66">
        <f>_xll.qlIndexFixing($BB$1,AW1263,,Trigger)</f>
        <v>2.0296369245468598E-2</v>
      </c>
      <c r="BA1263" s="195">
        <f t="shared" si="42"/>
        <v>0.99717064139543532</v>
      </c>
    </row>
    <row r="1264" spans="47:53" ht="11.25" customHeight="1" x14ac:dyDescent="0.25">
      <c r="AU1264" s="30" t="s">
        <v>38</v>
      </c>
      <c r="AV1264" s="29">
        <f>_xll.qlInterestRateIndexFixingDate(IborIndex&amp;Tenor,AW1264,Trigger)</f>
        <v>48257</v>
      </c>
      <c r="AW1264" s="29">
        <f>_xll.qlCalendarAdvance(Calendar,AW1263,AU1264,"f",,Trigger)</f>
        <v>48261</v>
      </c>
      <c r="AX1264" s="29">
        <f>_xll.qlInterestRateIndexMaturity(IborIndex&amp;Tenor,AW1264,Trigger)</f>
        <v>48443</v>
      </c>
      <c r="AY1264" s="66">
        <f>_xll.qlIndexFixing($Z$5,AV1264,,Trigger)</f>
        <v>2.0384042122702305E-2</v>
      </c>
      <c r="AZ1264" s="66">
        <f>_xll.qlIndexFixing($BB$1,AW1264,,Trigger)</f>
        <v>2.0286959646096833E-2</v>
      </c>
      <c r="BA1264" s="195">
        <f t="shared" si="42"/>
        <v>0.97082476605472179</v>
      </c>
    </row>
    <row r="1265" spans="47:53" ht="11.25" customHeight="1" x14ac:dyDescent="0.25">
      <c r="AU1265" s="30" t="s">
        <v>38</v>
      </c>
      <c r="AV1265" s="29">
        <f>_xll.qlInterestRateIndexFixingDate(IborIndex&amp;Tenor,AW1265,Trigger)</f>
        <v>48264</v>
      </c>
      <c r="AW1265" s="29">
        <f>_xll.qlCalendarAdvance(Calendar,AW1264,AU1265,"f",,Trigger)</f>
        <v>48268</v>
      </c>
      <c r="AX1265" s="29">
        <f>_xll.qlInterestRateIndexMaturity(IborIndex&amp;Tenor,AW1265,Trigger)</f>
        <v>48450</v>
      </c>
      <c r="AY1265" s="66">
        <f>_xll.qlIndexFixing($Z$5,AV1265,,Trigger)</f>
        <v>2.0371742375266809E-2</v>
      </c>
      <c r="AZ1265" s="66">
        <f>_xll.qlIndexFixing($BB$1,AW1265,,Trigger)</f>
        <v>2.0277512097548515E-2</v>
      </c>
      <c r="BA1265" s="195">
        <f t="shared" si="42"/>
        <v>0.94230277718293509</v>
      </c>
    </row>
    <row r="1266" spans="47:53" ht="11.25" customHeight="1" x14ac:dyDescent="0.25">
      <c r="AU1266" s="30" t="s">
        <v>38</v>
      </c>
      <c r="AV1266" s="29">
        <f>_xll.qlInterestRateIndexFixingDate(IborIndex&amp;Tenor,AW1266,Trigger)</f>
        <v>48271</v>
      </c>
      <c r="AW1266" s="29">
        <f>_xll.qlCalendarAdvance(Calendar,AW1265,AU1266,"f",,Trigger)</f>
        <v>48275</v>
      </c>
      <c r="AX1266" s="29">
        <f>_xll.qlInterestRateIndexMaturity(IborIndex&amp;Tenor,AW1266,Trigger)</f>
        <v>48459</v>
      </c>
      <c r="AY1266" s="66">
        <f>_xll.qlIndexFixing($Z$5,AV1266,,Trigger)</f>
        <v>2.0358363020922244E-2</v>
      </c>
      <c r="AZ1266" s="66">
        <f>_xll.qlIndexFixing($BB$1,AW1266,,Trigger)</f>
        <v>2.0267535910202285E-2</v>
      </c>
      <c r="BA1266" s="195">
        <f t="shared" si="42"/>
        <v>0.9082711071995917</v>
      </c>
    </row>
    <row r="1267" spans="47:53" ht="11.25" customHeight="1" x14ac:dyDescent="0.25">
      <c r="AU1267" s="30" t="s">
        <v>38</v>
      </c>
      <c r="AV1267" s="29">
        <f>_xll.qlInterestRateIndexFixingDate(IborIndex&amp;Tenor,AW1267,Trigger)</f>
        <v>48278</v>
      </c>
      <c r="AW1267" s="29">
        <f>_xll.qlCalendarAdvance(Calendar,AW1266,AU1267,"f",,Trigger)</f>
        <v>48282</v>
      </c>
      <c r="AX1267" s="29">
        <f>_xll.qlInterestRateIndexMaturity(IborIndex&amp;Tenor,AW1267,Trigger)</f>
        <v>48466</v>
      </c>
      <c r="AY1267" s="66">
        <f>_xll.qlIndexFixing($Z$5,AV1267,,Trigger)</f>
        <v>2.0345782342137422E-2</v>
      </c>
      <c r="AZ1267" s="66">
        <f>_xll.qlIndexFixing($BB$1,AW1267,,Trigger)</f>
        <v>2.0257999487282984E-2</v>
      </c>
      <c r="BA1267" s="195">
        <f t="shared" si="42"/>
        <v>0.87782854854438763</v>
      </c>
    </row>
    <row r="1268" spans="47:53" ht="11.25" customHeight="1" x14ac:dyDescent="0.25">
      <c r="AU1268" s="30" t="s">
        <v>38</v>
      </c>
      <c r="AV1268" s="29">
        <f>_xll.qlInterestRateIndexFixingDate(IborIndex&amp;Tenor,AW1268,Trigger)</f>
        <v>48285</v>
      </c>
      <c r="AW1268" s="29">
        <f>_xll.qlCalendarAdvance(Calendar,AW1267,AU1268,"f",,Trigger)</f>
        <v>48289</v>
      </c>
      <c r="AX1268" s="29">
        <f>_xll.qlInterestRateIndexMaturity(IborIndex&amp;Tenor,AW1268,Trigger)</f>
        <v>48473</v>
      </c>
      <c r="AY1268" s="66">
        <f>_xll.qlIndexFixing($Z$5,AV1268,,Trigger)</f>
        <v>2.0333366331378337E-2</v>
      </c>
      <c r="AZ1268" s="66">
        <f>_xll.qlIndexFixing($BB$1,AW1268,,Trigger)</f>
        <v>2.0248425109470693E-2</v>
      </c>
      <c r="BA1268" s="195">
        <f t="shared" si="42"/>
        <v>0.84941221907643139</v>
      </c>
    </row>
    <row r="1269" spans="47:53" ht="11.25" customHeight="1" x14ac:dyDescent="0.25">
      <c r="AU1269" s="30" t="s">
        <v>38</v>
      </c>
      <c r="AV1269" s="29">
        <f>_xll.qlInterestRateIndexFixingDate(IborIndex&amp;Tenor,AW1269,Trigger)</f>
        <v>48292</v>
      </c>
      <c r="AW1269" s="29">
        <f>_xll.qlCalendarAdvance(Calendar,AW1268,AU1269,"f",,Trigger)</f>
        <v>48296</v>
      </c>
      <c r="AX1269" s="29">
        <f>_xll.qlInterestRateIndexMaturity(IborIndex&amp;Tenor,AW1269,Trigger)</f>
        <v>48480</v>
      </c>
      <c r="AY1269" s="66">
        <f>_xll.qlIndexFixing($Z$5,AV1269,,Trigger)</f>
        <v>2.0321115247509222E-2</v>
      </c>
      <c r="AZ1269" s="66">
        <f>_xll.qlIndexFixing($BB$1,AW1269,,Trigger)</f>
        <v>2.0238812777324103E-2</v>
      </c>
      <c r="BA1269" s="195">
        <f t="shared" si="42"/>
        <v>0.82302470185119381</v>
      </c>
    </row>
    <row r="1270" spans="47:53" ht="11.25" customHeight="1" x14ac:dyDescent="0.25">
      <c r="AU1270" s="30" t="s">
        <v>38</v>
      </c>
      <c r="AV1270" s="29">
        <f>_xll.qlInterestRateIndexFixingDate(IborIndex&amp;Tenor,AW1270,Trigger)</f>
        <v>48297</v>
      </c>
      <c r="AW1270" s="29">
        <f>_xll.qlCalendarAdvance(Calendar,AW1269,AU1270,"f",,Trigger)</f>
        <v>48303</v>
      </c>
      <c r="AX1270" s="29">
        <f>_xll.qlInterestRateIndexMaturity(IborIndex&amp;Tenor,AW1270,Trigger)</f>
        <v>48487</v>
      </c>
      <c r="AY1270" s="66">
        <f>_xll.qlIndexFixing($Z$5,AV1270,,Trigger)</f>
        <v>2.0309029347690459E-2</v>
      </c>
      <c r="AZ1270" s="66">
        <f>_xll.qlIndexFixing($BB$1,AW1270,,Trigger)</f>
        <v>2.0229569948291466E-2</v>
      </c>
      <c r="BA1270" s="195">
        <f t="shared" si="42"/>
        <v>0.79459399398993513</v>
      </c>
    </row>
    <row r="1271" spans="47:53" ht="11.25" customHeight="1" x14ac:dyDescent="0.25">
      <c r="AU1271" s="30" t="s">
        <v>38</v>
      </c>
      <c r="AV1271" s="29">
        <f>_xll.qlInterestRateIndexFixingDate(IborIndex&amp;Tenor,AW1271,Trigger)</f>
        <v>48306</v>
      </c>
      <c r="AW1271" s="29">
        <f>_xll.qlCalendarAdvance(Calendar,AW1270,AU1271,"f",,Trigger)</f>
        <v>48310</v>
      </c>
      <c r="AX1271" s="29">
        <f>_xll.qlInterestRateIndexMaturity(IborIndex&amp;Tenor,AW1271,Trigger)</f>
        <v>48493</v>
      </c>
      <c r="AY1271" s="66">
        <f>_xll.qlIndexFixing($Z$5,AV1271,,Trigger)</f>
        <v>2.0297342463153661E-2</v>
      </c>
      <c r="AZ1271" s="66">
        <f>_xll.qlIndexFixing($BB$1,AW1271,,Trigger)</f>
        <v>2.0219891464778691E-2</v>
      </c>
      <c r="BA1271" s="195">
        <f t="shared" si="42"/>
        <v>0.77450998374969249</v>
      </c>
    </row>
    <row r="1272" spans="47:53" ht="11.25" customHeight="1" x14ac:dyDescent="0.25">
      <c r="AU1272" s="30" t="s">
        <v>38</v>
      </c>
      <c r="AV1272" s="29">
        <f>_xll.qlInterestRateIndexFixingDate(IborIndex&amp;Tenor,AW1272,Trigger)</f>
        <v>48313</v>
      </c>
      <c r="AW1272" s="29">
        <f>_xll.qlCalendarAdvance(Calendar,AW1271,AU1272,"f",,Trigger)</f>
        <v>48317</v>
      </c>
      <c r="AX1272" s="29">
        <f>_xll.qlInterestRateIndexMaturity(IborIndex&amp;Tenor,AW1272,Trigger)</f>
        <v>48500</v>
      </c>
      <c r="AY1272" s="66">
        <f>_xll.qlIndexFixing($Z$5,AV1272,,Trigger)</f>
        <v>2.0285558993614963E-2</v>
      </c>
      <c r="AZ1272" s="66">
        <f>_xll.qlIndexFixing($BB$1,AW1272,,Trigger)</f>
        <v>2.0210175034083473E-2</v>
      </c>
      <c r="BA1272" s="195">
        <f t="shared" si="42"/>
        <v>0.75383959531490774</v>
      </c>
    </row>
    <row r="1273" spans="47:53" ht="11.25" customHeight="1" x14ac:dyDescent="0.25">
      <c r="AU1273" s="30" t="s">
        <v>38</v>
      </c>
      <c r="AV1273" s="29">
        <f>_xll.qlInterestRateIndexFixingDate(IborIndex&amp;Tenor,AW1273,Trigger)</f>
        <v>48320</v>
      </c>
      <c r="AW1273" s="29">
        <f>_xll.qlCalendarAdvance(Calendar,AW1272,AU1273,"f",,Trigger)</f>
        <v>48324</v>
      </c>
      <c r="AX1273" s="29">
        <f>_xll.qlInterestRateIndexMaturity(IborIndex&amp;Tenor,AW1273,Trigger)</f>
        <v>48507</v>
      </c>
      <c r="AY1273" s="66">
        <f>_xll.qlIndexFixing($Z$5,AV1273,,Trigger)</f>
        <v>2.0273943705413976E-2</v>
      </c>
      <c r="AZ1273" s="66">
        <f>_xll.qlIndexFixing($BB$1,AW1273,,Trigger)</f>
        <v>2.0200420656760993E-2</v>
      </c>
      <c r="BA1273" s="195">
        <f t="shared" si="42"/>
        <v>0.73523048652983369</v>
      </c>
    </row>
    <row r="1274" spans="47:53" ht="11.25" customHeight="1" x14ac:dyDescent="0.25">
      <c r="AU1274" s="30" t="s">
        <v>38</v>
      </c>
      <c r="AV1274" s="29">
        <f>_xll.qlInterestRateIndexFixingDate(IborIndex&amp;Tenor,AW1274,Trigger)</f>
        <v>48327</v>
      </c>
      <c r="AW1274" s="29">
        <f>_xll.qlCalendarAdvance(Calendar,AW1273,AU1274,"f",,Trigger)</f>
        <v>48331</v>
      </c>
      <c r="AX1274" s="29">
        <f>_xll.qlInterestRateIndexMaturity(IborIndex&amp;Tenor,AW1274,Trigger)</f>
        <v>48514</v>
      </c>
      <c r="AY1274" s="66">
        <f>_xll.qlIndexFixing($Z$5,AV1274,,Trigger)</f>
        <v>2.0262496854735714E-2</v>
      </c>
      <c r="AZ1274" s="66">
        <f>_xll.qlIndexFixing($BB$1,AW1274,,Trigger)</f>
        <v>2.0190628333372113E-2</v>
      </c>
      <c r="BA1274" s="195">
        <f t="shared" si="42"/>
        <v>0.71868521363600835</v>
      </c>
    </row>
    <row r="1275" spans="47:53" ht="11.25" customHeight="1" x14ac:dyDescent="0.25">
      <c r="AU1275" s="30" t="s">
        <v>38</v>
      </c>
      <c r="AV1275" s="29">
        <f>_xll.qlInterestRateIndexFixingDate(IborIndex&amp;Tenor,AW1275,Trigger)</f>
        <v>48334</v>
      </c>
      <c r="AW1275" s="29">
        <f>_xll.qlCalendarAdvance(Calendar,AW1274,AU1275,"f",,Trigger)</f>
        <v>48338</v>
      </c>
      <c r="AX1275" s="29">
        <f>_xll.qlInterestRateIndexMaturity(IborIndex&amp;Tenor,AW1275,Trigger)</f>
        <v>48522</v>
      </c>
      <c r="AY1275" s="66">
        <f>_xll.qlIndexFixing($Z$5,AV1275,,Trigger)</f>
        <v>2.0251086490946067E-2</v>
      </c>
      <c r="AZ1275" s="66">
        <f>_xll.qlIndexFixing($BB$1,AW1275,,Trigger)</f>
        <v>2.0180341774940141E-2</v>
      </c>
      <c r="BA1275" s="195">
        <f t="shared" si="42"/>
        <v>0.70744716005925745</v>
      </c>
    </row>
    <row r="1276" spans="47:53" ht="11.25" customHeight="1" x14ac:dyDescent="0.25">
      <c r="AU1276" s="30" t="s">
        <v>38</v>
      </c>
      <c r="AV1276" s="29">
        <f>_xll.qlInterestRateIndexFixingDate(IborIndex&amp;Tenor,AW1276,Trigger)</f>
        <v>48341</v>
      </c>
      <c r="AW1276" s="29">
        <f>_xll.qlCalendarAdvance(Calendar,AW1275,AU1276,"f",,Trigger)</f>
        <v>48345</v>
      </c>
      <c r="AX1276" s="29">
        <f>_xll.qlInterestRateIndexMaturity(IborIndex&amp;Tenor,AW1276,Trigger)</f>
        <v>48529</v>
      </c>
      <c r="AY1276" s="66">
        <f>_xll.qlIndexFixing($Z$5,AV1276,,Trigger)</f>
        <v>2.0239997000579209E-2</v>
      </c>
      <c r="AZ1276" s="66">
        <f>_xll.qlIndexFixing($BB$1,AW1276,,Trigger)</f>
        <v>2.0170463778258877E-2</v>
      </c>
      <c r="BA1276" s="195">
        <f t="shared" si="42"/>
        <v>0.69533222320332377</v>
      </c>
    </row>
    <row r="1277" spans="47:53" ht="11.25" customHeight="1" x14ac:dyDescent="0.25">
      <c r="AU1277" s="30" t="s">
        <v>38</v>
      </c>
      <c r="AV1277" s="29">
        <f>_xll.qlInterestRateIndexFixingDate(IborIndex&amp;Tenor,AW1277,Trigger)</f>
        <v>48348</v>
      </c>
      <c r="AW1277" s="29">
        <f>_xll.qlCalendarAdvance(Calendar,AW1276,AU1277,"f",,Trigger)</f>
        <v>48352</v>
      </c>
      <c r="AX1277" s="29">
        <f>_xll.qlInterestRateIndexMaturity(IborIndex&amp;Tenor,AW1277,Trigger)</f>
        <v>48536</v>
      </c>
      <c r="AY1277" s="66">
        <f>_xll.qlIndexFixing($Z$5,AV1277,,Trigger)</f>
        <v>2.0229074446776924E-2</v>
      </c>
      <c r="AZ1277" s="66">
        <f>_xll.qlIndexFixing($BB$1,AW1277,,Trigger)</f>
        <v>2.0160547831785058E-2</v>
      </c>
      <c r="BA1277" s="195">
        <f t="shared" si="42"/>
        <v>0.68526614991865764</v>
      </c>
    </row>
    <row r="1278" spans="47:53" ht="11.25" customHeight="1" x14ac:dyDescent="0.25">
      <c r="AU1278" s="30" t="s">
        <v>38</v>
      </c>
      <c r="AV1278" s="29">
        <f>_xll.qlInterestRateIndexFixingDate(IborIndex&amp;Tenor,AW1278,Trigger)</f>
        <v>48355</v>
      </c>
      <c r="AW1278" s="29">
        <f>_xll.qlCalendarAdvance(Calendar,AW1277,AU1278,"f",,Trigger)</f>
        <v>48359</v>
      </c>
      <c r="AX1278" s="29">
        <f>_xll.qlInterestRateIndexMaturity(IborIndex&amp;Tenor,AW1278,Trigger)</f>
        <v>48543</v>
      </c>
      <c r="AY1278" s="66">
        <f>_xll.qlIndexFixing($Z$5,AV1278,,Trigger)</f>
        <v>2.0218319073099164E-2</v>
      </c>
      <c r="AZ1278" s="66">
        <f>_xll.qlIndexFixing($BB$1,AW1278,,Trigger)</f>
        <v>2.0150593936097576E-2</v>
      </c>
      <c r="BA1278" s="195">
        <f t="shared" si="42"/>
        <v>0.67725137001588276</v>
      </c>
    </row>
    <row r="1279" spans="47:53" ht="11.25" customHeight="1" x14ac:dyDescent="0.25">
      <c r="AU1279" s="30" t="s">
        <v>38</v>
      </c>
      <c r="AV1279" s="29">
        <f>_xll.qlInterestRateIndexFixingDate(IborIndex&amp;Tenor,AW1279,Trigger)</f>
        <v>48362</v>
      </c>
      <c r="AW1279" s="29">
        <f>_xll.qlCalendarAdvance(Calendar,AW1278,AU1279,"f",,Trigger)</f>
        <v>48366</v>
      </c>
      <c r="AX1279" s="29">
        <f>_xll.qlInterestRateIndexMaturity(IborIndex&amp;Tenor,AW1279,Trigger)</f>
        <v>48549</v>
      </c>
      <c r="AY1279" s="66">
        <f>_xll.qlIndexFixing($Z$5,AV1279,,Trigger)</f>
        <v>2.0207798011060905E-2</v>
      </c>
      <c r="AZ1279" s="66">
        <f>_xll.qlIndexFixing($BB$1,AW1279,,Trigger)</f>
        <v>2.0141097545144062E-2</v>
      </c>
      <c r="BA1279" s="195">
        <f t="shared" si="42"/>
        <v>0.66700465916842699</v>
      </c>
    </row>
    <row r="1280" spans="47:53" ht="11.25" customHeight="1" x14ac:dyDescent="0.25">
      <c r="AU1280" s="30" t="s">
        <v>38</v>
      </c>
      <c r="AV1280" s="29">
        <f>_xll.qlInterestRateIndexFixingDate(IborIndex&amp;Tenor,AW1280,Trigger)</f>
        <v>48369</v>
      </c>
      <c r="AW1280" s="29">
        <f>_xll.qlCalendarAdvance(Calendar,AW1279,AU1280,"f",,Trigger)</f>
        <v>48373</v>
      </c>
      <c r="AX1280" s="29">
        <f>_xll.qlInterestRateIndexMaturity(IborIndex&amp;Tenor,AW1280,Trigger)</f>
        <v>48556</v>
      </c>
      <c r="AY1280" s="66">
        <f>_xll.qlIndexFixing($Z$5,AV1280,,Trigger)</f>
        <v>2.0197367069734039E-2</v>
      </c>
      <c r="AZ1280" s="66">
        <f>_xll.qlIndexFixing($BB$1,AW1280,,Trigger)</f>
        <v>2.0131077557217471E-2</v>
      </c>
      <c r="BA1280" s="195">
        <f t="shared" si="42"/>
        <v>0.66289512516568005</v>
      </c>
    </row>
    <row r="1281" spans="47:53" ht="11.25" customHeight="1" x14ac:dyDescent="0.25">
      <c r="AU1281" s="30" t="s">
        <v>38</v>
      </c>
      <c r="AV1281" s="29">
        <f>_xll.qlInterestRateIndexFixingDate(IborIndex&amp;Tenor,AW1281,Trigger)</f>
        <v>48376</v>
      </c>
      <c r="AW1281" s="29">
        <f>_xll.qlCalendarAdvance(Calendar,AW1280,AU1281,"f",,Trigger)</f>
        <v>48380</v>
      </c>
      <c r="AX1281" s="29">
        <f>_xll.qlInterestRateIndexMaturity(IborIndex&amp;Tenor,AW1281,Trigger)</f>
        <v>48563</v>
      </c>
      <c r="AY1281" s="66">
        <f>_xll.qlIndexFixing($Z$5,AV1281,,Trigger)</f>
        <v>2.0187106311395316E-2</v>
      </c>
      <c r="AZ1281" s="66">
        <f>_xll.qlIndexFixing($BB$1,AW1281,,Trigger)</f>
        <v>2.0121019627199005E-2</v>
      </c>
      <c r="BA1281" s="195">
        <f t="shared" si="42"/>
        <v>0.66086684196310641</v>
      </c>
    </row>
    <row r="1282" spans="47:53" ht="11.25" customHeight="1" x14ac:dyDescent="0.25">
      <c r="AU1282" s="30" t="s">
        <v>38</v>
      </c>
      <c r="AV1282" s="29">
        <f>_xll.qlInterestRateIndexFixingDate(IborIndex&amp;Tenor,AW1282,Trigger)</f>
        <v>48383</v>
      </c>
      <c r="AW1282" s="29">
        <f>_xll.qlCalendarAdvance(Calendar,AW1281,AU1282,"f",,Trigger)</f>
        <v>48387</v>
      </c>
      <c r="AX1282" s="29">
        <f>_xll.qlInterestRateIndexMaturity(IborIndex&amp;Tenor,AW1282,Trigger)</f>
        <v>48570</v>
      </c>
      <c r="AY1282" s="66">
        <f>_xll.qlIndexFixing($Z$5,AV1282,,Trigger)</f>
        <v>2.0177015978568545E-2</v>
      </c>
      <c r="AZ1282" s="66">
        <f>_xll.qlIndexFixing($BB$1,AW1282,,Trigger)</f>
        <v>2.0110923755665255E-2</v>
      </c>
      <c r="BA1282" s="195">
        <f t="shared" si="42"/>
        <v>0.6609222290328981</v>
      </c>
    </row>
    <row r="1283" spans="47:53" ht="11.25" customHeight="1" x14ac:dyDescent="0.25">
      <c r="AU1283" s="30" t="s">
        <v>38</v>
      </c>
      <c r="AV1283" s="29">
        <f>_xll.qlInterestRateIndexFixingDate(IborIndex&amp;Tenor,AW1283,Trigger)</f>
        <v>48390</v>
      </c>
      <c r="AW1283" s="29">
        <f>_xll.qlCalendarAdvance(Calendar,AW1282,AU1283,"f",,Trigger)</f>
        <v>48394</v>
      </c>
      <c r="AX1283" s="29">
        <f>_xll.qlInterestRateIndexMaturity(IborIndex&amp;Tenor,AW1283,Trigger)</f>
        <v>48577</v>
      </c>
      <c r="AY1283" s="66">
        <f>_xll.qlIndexFixing($Z$5,AV1283,,Trigger)</f>
        <v>2.0167096312070056E-2</v>
      </c>
      <c r="AZ1283" s="66">
        <f>_xll.qlIndexFixing($BB$1,AW1283,,Trigger)</f>
        <v>2.0100255239823426E-2</v>
      </c>
      <c r="BA1283" s="195">
        <f t="shared" ref="BA1283:BA1346" si="43">(AY1283-AZ1283)*10000</f>
        <v>0.66841072246630329</v>
      </c>
    </row>
    <row r="1284" spans="47:53" ht="11.25" customHeight="1" x14ac:dyDescent="0.25">
      <c r="AU1284" s="30" t="s">
        <v>38</v>
      </c>
      <c r="AV1284" s="29">
        <f>_xll.qlInterestRateIndexFixingDate(IborIndex&amp;Tenor,AW1284,Trigger)</f>
        <v>48397</v>
      </c>
      <c r="AW1284" s="29">
        <f>_xll.qlCalendarAdvance(Calendar,AW1283,AU1284,"f",,Trigger)</f>
        <v>48401</v>
      </c>
      <c r="AX1284" s="29">
        <f>_xll.qlInterestRateIndexMaturity(IborIndex&amp;Tenor,AW1284,Trigger)</f>
        <v>48585</v>
      </c>
      <c r="AY1284" s="66">
        <f>_xll.qlIndexFixing($Z$5,AV1284,,Trigger)</f>
        <v>2.0157311038960259E-2</v>
      </c>
      <c r="AZ1284" s="66">
        <f>_xll.qlIndexFixing($BB$1,AW1284,,Trigger)</f>
        <v>2.0090073661107381E-2</v>
      </c>
      <c r="BA1284" s="195">
        <f t="shared" si="43"/>
        <v>0.67237377852878699</v>
      </c>
    </row>
    <row r="1285" spans="47:53" ht="11.25" customHeight="1" x14ac:dyDescent="0.25">
      <c r="AU1285" s="30" t="s">
        <v>38</v>
      </c>
      <c r="AV1285" s="29">
        <f>_xll.qlInterestRateIndexFixingDate(IborIndex&amp;Tenor,AW1285,Trigger)</f>
        <v>48404</v>
      </c>
      <c r="AW1285" s="29">
        <f>_xll.qlCalendarAdvance(Calendar,AW1284,AU1285,"f",,Trigger)</f>
        <v>48408</v>
      </c>
      <c r="AX1285" s="29">
        <f>_xll.qlInterestRateIndexMaturity(IborIndex&amp;Tenor,AW1285,Trigger)</f>
        <v>48592</v>
      </c>
      <c r="AY1285" s="66">
        <f>_xll.qlIndexFixing($Z$5,AV1285,,Trigger)</f>
        <v>2.0147732603145754E-2</v>
      </c>
      <c r="AZ1285" s="66">
        <f>_xll.qlIndexFixing($BB$1,AW1285,,Trigger)</f>
        <v>2.0079854137284067E-2</v>
      </c>
      <c r="BA1285" s="195">
        <f t="shared" si="43"/>
        <v>0.67878465861686421</v>
      </c>
    </row>
    <row r="1286" spans="47:53" ht="11.25" customHeight="1" x14ac:dyDescent="0.25">
      <c r="AU1286" s="30" t="s">
        <v>38</v>
      </c>
      <c r="AV1286" s="29">
        <f>_xll.qlInterestRateIndexFixingDate(IborIndex&amp;Tenor,AW1286,Trigger)</f>
        <v>48411</v>
      </c>
      <c r="AW1286" s="29">
        <f>_xll.qlCalendarAdvance(Calendar,AW1285,AU1286,"f",,Trigger)</f>
        <v>48415</v>
      </c>
      <c r="AX1286" s="29">
        <f>_xll.qlInterestRateIndexMaturity(IborIndex&amp;Tenor,AW1286,Trigger)</f>
        <v>48599</v>
      </c>
      <c r="AY1286" s="66">
        <f>_xll.qlIndexFixing($Z$5,AV1286,,Trigger)</f>
        <v>2.0138323234790412E-2</v>
      </c>
      <c r="AZ1286" s="66">
        <f>_xll.qlIndexFixing($BB$1,AW1286,,Trigger)</f>
        <v>2.0069596668947847E-2</v>
      </c>
      <c r="BA1286" s="195">
        <f t="shared" si="43"/>
        <v>0.68726565842565368</v>
      </c>
    </row>
    <row r="1287" spans="47:53" ht="11.25" customHeight="1" x14ac:dyDescent="0.25">
      <c r="AU1287" s="30" t="s">
        <v>38</v>
      </c>
      <c r="AV1287" s="29">
        <f>_xll.qlInterestRateIndexFixingDate(IborIndex&amp;Tenor,AW1287,Trigger)</f>
        <v>48418</v>
      </c>
      <c r="AW1287" s="29">
        <f>_xll.qlCalendarAdvance(Calendar,AW1286,AU1287,"f",,Trigger)</f>
        <v>48422</v>
      </c>
      <c r="AX1287" s="29">
        <f>_xll.qlInterestRateIndexMaturity(IborIndex&amp;Tenor,AW1287,Trigger)</f>
        <v>48606</v>
      </c>
      <c r="AY1287" s="66">
        <f>_xll.qlIndexFixing($Z$5,AV1287,,Trigger)</f>
        <v>2.0129083162172934E-2</v>
      </c>
      <c r="AZ1287" s="66">
        <f>_xll.qlIndexFixing($BB$1,AW1287,,Trigger)</f>
        <v>2.0059301256696947E-2</v>
      </c>
      <c r="BA1287" s="195">
        <f t="shared" si="43"/>
        <v>0.6978190547598726</v>
      </c>
    </row>
    <row r="1288" spans="47:53" ht="11.25" customHeight="1" x14ac:dyDescent="0.25">
      <c r="AU1288" s="30" t="s">
        <v>38</v>
      </c>
      <c r="AV1288" s="29">
        <f>_xll.qlInterestRateIndexFixingDate(IborIndex&amp;Tenor,AW1288,Trigger)</f>
        <v>48425</v>
      </c>
      <c r="AW1288" s="29">
        <f>_xll.qlCalendarAdvance(Calendar,AW1287,AU1288,"f",,Trigger)</f>
        <v>48429</v>
      </c>
      <c r="AX1288" s="29">
        <f>_xll.qlInterestRateIndexMaturity(IborIndex&amp;Tenor,AW1288,Trigger)</f>
        <v>48613</v>
      </c>
      <c r="AY1288" s="66">
        <f>_xll.qlIndexFixing($Z$5,AV1288,,Trigger)</f>
        <v>2.0120012611873375E-2</v>
      </c>
      <c r="AZ1288" s="66">
        <f>_xll.qlIndexFixing($BB$1,AW1288,,Trigger)</f>
        <v>2.0048967901131323E-2</v>
      </c>
      <c r="BA1288" s="195">
        <f t="shared" si="43"/>
        <v>0.71044710742051298</v>
      </c>
    </row>
    <row r="1289" spans="47:53" ht="11.25" customHeight="1" x14ac:dyDescent="0.25">
      <c r="AU1289" s="30" t="s">
        <v>38</v>
      </c>
      <c r="AV1289" s="29">
        <f>_xll.qlInterestRateIndexFixingDate(IborIndex&amp;Tenor,AW1289,Trigger)</f>
        <v>48432</v>
      </c>
      <c r="AW1289" s="29">
        <f>_xll.qlCalendarAdvance(Calendar,AW1288,AU1289,"f",,Trigger)</f>
        <v>48436</v>
      </c>
      <c r="AX1289" s="29">
        <f>_xll.qlInterestRateIndexMaturity(IborIndex&amp;Tenor,AW1289,Trigger)</f>
        <v>48620</v>
      </c>
      <c r="AY1289" s="66">
        <f>_xll.qlIndexFixing($Z$5,AV1289,,Trigger)</f>
        <v>2.01111118087762E-2</v>
      </c>
      <c r="AZ1289" s="66">
        <f>_xll.qlIndexFixing($BB$1,AW1289,,Trigger)</f>
        <v>2.0038596602852638E-2</v>
      </c>
      <c r="BA1289" s="195">
        <f t="shared" si="43"/>
        <v>0.72515205923561621</v>
      </c>
    </row>
    <row r="1290" spans="47:53" ht="11.25" customHeight="1" x14ac:dyDescent="0.25">
      <c r="AU1290" s="30" t="s">
        <v>38</v>
      </c>
      <c r="AV1290" s="29">
        <f>_xll.qlInterestRateIndexFixingDate(IborIndex&amp;Tenor,AW1290,Trigger)</f>
        <v>48439</v>
      </c>
      <c r="AW1290" s="29">
        <f>_xll.qlCalendarAdvance(Calendar,AW1289,AU1290,"f",,Trigger)</f>
        <v>48443</v>
      </c>
      <c r="AX1290" s="29">
        <f>_xll.qlInterestRateIndexMaturity(IborIndex&amp;Tenor,AW1290,Trigger)</f>
        <v>48627</v>
      </c>
      <c r="AY1290" s="66">
        <f>_xll.qlIndexFixing($Z$5,AV1290,,Trigger)</f>
        <v>2.0102380976068528E-2</v>
      </c>
      <c r="AZ1290" s="66">
        <f>_xll.qlIndexFixing($BB$1,AW1290,,Trigger)</f>
        <v>2.0028187362465574E-2</v>
      </c>
      <c r="BA1290" s="195">
        <f t="shared" si="43"/>
        <v>0.74193613602953346</v>
      </c>
    </row>
    <row r="1291" spans="47:53" ht="11.25" customHeight="1" x14ac:dyDescent="0.25">
      <c r="AU1291" s="30" t="s">
        <v>38</v>
      </c>
      <c r="AV1291" s="29">
        <f>_xll.qlInterestRateIndexFixingDate(IborIndex&amp;Tenor,AW1291,Trigger)</f>
        <v>48446</v>
      </c>
      <c r="AW1291" s="29">
        <f>_xll.qlCalendarAdvance(Calendar,AW1290,AU1291,"f",,Trigger)</f>
        <v>48450</v>
      </c>
      <c r="AX1291" s="29">
        <f>_xll.qlInterestRateIndexMaturity(IborIndex&amp;Tenor,AW1291,Trigger)</f>
        <v>48634</v>
      </c>
      <c r="AY1291" s="66">
        <f>_xll.qlIndexFixing($Z$5,AV1291,,Trigger)</f>
        <v>2.0093820335243179E-2</v>
      </c>
      <c r="AZ1291" s="66">
        <f>_xll.qlIndexFixing($BB$1,AW1291,,Trigger)</f>
        <v>2.0017740180576529E-2</v>
      </c>
      <c r="BA1291" s="195">
        <f t="shared" si="43"/>
        <v>0.76080154666650213</v>
      </c>
    </row>
    <row r="1292" spans="47:53" ht="11.25" customHeight="1" x14ac:dyDescent="0.25">
      <c r="AU1292" s="30" t="s">
        <v>38</v>
      </c>
      <c r="AV1292" s="29">
        <f>_xll.qlInterestRateIndexFixingDate(IborIndex&amp;Tenor,AW1292,Trigger)</f>
        <v>48453</v>
      </c>
      <c r="AW1292" s="29">
        <f>_xll.qlCalendarAdvance(Calendar,AW1291,AU1292,"f",,Trigger)</f>
        <v>48457</v>
      </c>
      <c r="AX1292" s="29">
        <f>_xll.qlInterestRateIndexMaturity(IborIndex&amp;Tenor,AW1292,Trigger)</f>
        <v>48638</v>
      </c>
      <c r="AY1292" s="66">
        <f>_xll.qlIndexFixing($Z$5,AV1292,,Trigger)</f>
        <v>2.0085748971994884E-2</v>
      </c>
      <c r="AZ1292" s="66">
        <f>_xll.qlIndexFixing($BB$1,AW1292,,Trigger)</f>
        <v>2.0008292327502526E-2</v>
      </c>
      <c r="BA1292" s="195">
        <f t="shared" si="43"/>
        <v>0.77456644492358839</v>
      </c>
    </row>
    <row r="1293" spans="47:53" ht="11.25" customHeight="1" x14ac:dyDescent="0.25">
      <c r="AU1293" s="30" t="s">
        <v>38</v>
      </c>
      <c r="AV1293" s="29">
        <f>_xll.qlInterestRateIndexFixingDate(IborIndex&amp;Tenor,AW1293,Trigger)</f>
        <v>48460</v>
      </c>
      <c r="AW1293" s="29">
        <f>_xll.qlCalendarAdvance(Calendar,AW1292,AU1293,"f",,Trigger)</f>
        <v>48464</v>
      </c>
      <c r="AX1293" s="29">
        <f>_xll.qlInterestRateIndexMaturity(IborIndex&amp;Tenor,AW1293,Trigger)</f>
        <v>48645</v>
      </c>
      <c r="AY1293" s="66">
        <f>_xll.qlIndexFixing($Z$5,AV1293,,Trigger)</f>
        <v>2.0077430308784679E-2</v>
      </c>
      <c r="AZ1293" s="66">
        <f>_xll.qlIndexFixing($BB$1,AW1293,,Trigger)</f>
        <v>1.9997785718916066E-2</v>
      </c>
      <c r="BA1293" s="195">
        <f t="shared" si="43"/>
        <v>0.79644589868612536</v>
      </c>
    </row>
    <row r="1294" spans="47:53" ht="11.25" customHeight="1" x14ac:dyDescent="0.25">
      <c r="AU1294" s="30" t="s">
        <v>38</v>
      </c>
      <c r="AV1294" s="29">
        <f>_xll.qlInterestRateIndexFixingDate(IborIndex&amp;Tenor,AW1294,Trigger)</f>
        <v>48467</v>
      </c>
      <c r="AW1294" s="29">
        <f>_xll.qlCalendarAdvance(Calendar,AW1293,AU1294,"f",,Trigger)</f>
        <v>48471</v>
      </c>
      <c r="AX1294" s="29">
        <f>_xll.qlInterestRateIndexMaturity(IborIndex&amp;Tenor,AW1294,Trigger)</f>
        <v>48652</v>
      </c>
      <c r="AY1294" s="66">
        <f>_xll.qlIndexFixing($Z$5,AV1294,,Trigger)</f>
        <v>2.0068864751258211E-2</v>
      </c>
      <c r="AZ1294" s="66">
        <f>_xll.qlIndexFixing($BB$1,AW1294,,Trigger)</f>
        <v>1.9987241179400046E-2</v>
      </c>
      <c r="BA1294" s="195">
        <f t="shared" si="43"/>
        <v>0.81623571858164401</v>
      </c>
    </row>
    <row r="1295" spans="47:53" ht="11.25" customHeight="1" x14ac:dyDescent="0.25">
      <c r="AU1295" s="30" t="s">
        <v>38</v>
      </c>
      <c r="AV1295" s="29">
        <f>_xll.qlInterestRateIndexFixingDate(IborIndex&amp;Tenor,AW1295,Trigger)</f>
        <v>48474</v>
      </c>
      <c r="AW1295" s="29">
        <f>_xll.qlCalendarAdvance(Calendar,AW1294,AU1295,"f",,Trigger)</f>
        <v>48478</v>
      </c>
      <c r="AX1295" s="29">
        <f>_xll.qlInterestRateIndexMaturity(IborIndex&amp;Tenor,AW1295,Trigger)</f>
        <v>48659</v>
      </c>
      <c r="AY1295" s="66">
        <f>_xll.qlIndexFixing($Z$5,AV1295,,Trigger)</f>
        <v>2.0060047111309626E-2</v>
      </c>
      <c r="AZ1295" s="66">
        <f>_xll.qlIndexFixing($BB$1,AW1295,,Trigger)</f>
        <v>1.9976658709552887E-2</v>
      </c>
      <c r="BA1295" s="195">
        <f t="shared" si="43"/>
        <v>0.83388401756739206</v>
      </c>
    </row>
    <row r="1296" spans="47:53" ht="11.25" customHeight="1" x14ac:dyDescent="0.25">
      <c r="AU1296" s="30" t="s">
        <v>38</v>
      </c>
      <c r="AV1296" s="29">
        <f>_xll.qlInterestRateIndexFixingDate(IborIndex&amp;Tenor,AW1296,Trigger)</f>
        <v>48481</v>
      </c>
      <c r="AW1296" s="29">
        <f>_xll.qlCalendarAdvance(Calendar,AW1295,AU1296,"f",,Trigger)</f>
        <v>48485</v>
      </c>
      <c r="AX1296" s="29">
        <f>_xll.qlInterestRateIndexMaturity(IborIndex&amp;Tenor,AW1296,Trigger)</f>
        <v>48666</v>
      </c>
      <c r="AY1296" s="66">
        <f>_xll.qlIndexFixing($Z$5,AV1296,,Trigger)</f>
        <v>2.0050976571406802E-2</v>
      </c>
      <c r="AZ1296" s="66">
        <f>_xll.qlIndexFixing($BB$1,AW1296,,Trigger)</f>
        <v>1.9965818328061071E-2</v>
      </c>
      <c r="BA1296" s="195">
        <f t="shared" si="43"/>
        <v>0.85158243345730833</v>
      </c>
    </row>
    <row r="1297" spans="47:53" ht="11.25" customHeight="1" x14ac:dyDescent="0.25">
      <c r="AU1297" s="30" t="s">
        <v>38</v>
      </c>
      <c r="AV1297" s="29">
        <f>_xll.qlInterestRateIndexFixingDate(IborIndex&amp;Tenor,AW1297,Trigger)</f>
        <v>48488</v>
      </c>
      <c r="AW1297" s="29">
        <f>_xll.qlCalendarAdvance(Calendar,AW1296,AU1297,"f",,Trigger)</f>
        <v>48492</v>
      </c>
      <c r="AX1297" s="29">
        <f>_xll.qlInterestRateIndexMaturity(IborIndex&amp;Tenor,AW1297,Trigger)</f>
        <v>48674</v>
      </c>
      <c r="AY1297" s="66">
        <f>_xll.qlIndexFixing($Z$5,AV1297,,Trigger)</f>
        <v>2.0041453941734358E-2</v>
      </c>
      <c r="AZ1297" s="66">
        <f>_xll.qlIndexFixing($BB$1,AW1297,,Trigger)</f>
        <v>1.9955156702050458E-2</v>
      </c>
      <c r="BA1297" s="195">
        <f t="shared" si="43"/>
        <v>0.86297239683900262</v>
      </c>
    </row>
    <row r="1298" spans="47:53" ht="11.25" customHeight="1" x14ac:dyDescent="0.25">
      <c r="AU1298" s="30" t="s">
        <v>38</v>
      </c>
      <c r="AV1298" s="29">
        <f>_xll.qlInterestRateIndexFixingDate(IborIndex&amp;Tenor,AW1298,Trigger)</f>
        <v>48495</v>
      </c>
      <c r="AW1298" s="29">
        <f>_xll.qlCalendarAdvance(Calendar,AW1297,AU1298,"f",,Trigger)</f>
        <v>48499</v>
      </c>
      <c r="AX1298" s="29">
        <f>_xll.qlInterestRateIndexMaturity(IborIndex&amp;Tenor,AW1298,Trigger)</f>
        <v>48681</v>
      </c>
      <c r="AY1298" s="66">
        <f>_xll.qlIndexFixing($Z$5,AV1298,,Trigger)</f>
        <v>2.0031856152962262E-2</v>
      </c>
      <c r="AZ1298" s="66">
        <f>_xll.qlIndexFixing($BB$1,AW1298,,Trigger)</f>
        <v>1.9944457145780029E-2</v>
      </c>
      <c r="BA1298" s="195">
        <f t="shared" si="43"/>
        <v>0.87399007182232391</v>
      </c>
    </row>
    <row r="1299" spans="47:53" ht="11.25" customHeight="1" x14ac:dyDescent="0.25">
      <c r="AU1299" s="30" t="s">
        <v>38</v>
      </c>
      <c r="AV1299" s="29">
        <f>_xll.qlInterestRateIndexFixingDate(IborIndex&amp;Tenor,AW1299,Trigger)</f>
        <v>48502</v>
      </c>
      <c r="AW1299" s="29">
        <f>_xll.qlCalendarAdvance(Calendar,AW1298,AU1299,"f",,Trigger)</f>
        <v>48506</v>
      </c>
      <c r="AX1299" s="29">
        <f>_xll.qlInterestRateIndexMaturity(IborIndex&amp;Tenor,AW1299,Trigger)</f>
        <v>48688</v>
      </c>
      <c r="AY1299" s="66">
        <f>_xll.qlIndexFixing($Z$5,AV1299,,Trigger)</f>
        <v>2.0022002940066119E-2</v>
      </c>
      <c r="AZ1299" s="66">
        <f>_xll.qlIndexFixing($BB$1,AW1299,,Trigger)</f>
        <v>1.9933719659859409E-2</v>
      </c>
      <c r="BA1299" s="195">
        <f t="shared" si="43"/>
        <v>0.88283280206710035</v>
      </c>
    </row>
    <row r="1300" spans="47:53" ht="11.25" customHeight="1" x14ac:dyDescent="0.25">
      <c r="AU1300" s="30" t="s">
        <v>38</v>
      </c>
      <c r="AV1300" s="29">
        <f>_xll.qlInterestRateIndexFixingDate(IborIndex&amp;Tenor,AW1300,Trigger)</f>
        <v>48509</v>
      </c>
      <c r="AW1300" s="29">
        <f>_xll.qlCalendarAdvance(Calendar,AW1299,AU1300,"f",,Trigger)</f>
        <v>48513</v>
      </c>
      <c r="AX1300" s="29">
        <f>_xll.qlInterestRateIndexMaturity(IborIndex&amp;Tenor,AW1300,Trigger)</f>
        <v>48695</v>
      </c>
      <c r="AY1300" s="66">
        <f>_xll.qlIndexFixing($Z$5,AV1300,,Trigger)</f>
        <v>2.0011893485945256E-2</v>
      </c>
      <c r="AZ1300" s="66">
        <f>_xll.qlIndexFixing($BB$1,AW1300,,Trigger)</f>
        <v>1.9922944244900861E-2</v>
      </c>
      <c r="BA1300" s="195">
        <f t="shared" si="43"/>
        <v>0.88949241044394145</v>
      </c>
    </row>
    <row r="1301" spans="47:53" ht="11.25" customHeight="1" x14ac:dyDescent="0.25">
      <c r="AU1301" s="30" t="s">
        <v>38</v>
      </c>
      <c r="AV1301" s="29">
        <f>_xll.qlInterestRateIndexFixingDate(IborIndex&amp;Tenor,AW1301,Trigger)</f>
        <v>48516</v>
      </c>
      <c r="AW1301" s="29">
        <f>_xll.qlCalendarAdvance(Calendar,AW1300,AU1301,"f",,Trigger)</f>
        <v>48520</v>
      </c>
      <c r="AX1301" s="29">
        <f>_xll.qlInterestRateIndexMaturity(IborIndex&amp;Tenor,AW1301,Trigger)</f>
        <v>48701</v>
      </c>
      <c r="AY1301" s="66">
        <f>_xll.qlIndexFixing($Z$5,AV1301,,Trigger)</f>
        <v>2.0001801766694156E-2</v>
      </c>
      <c r="AZ1301" s="66">
        <f>_xll.qlIndexFixing($BB$1,AW1301,,Trigger)</f>
        <v>1.9912367387250742E-2</v>
      </c>
      <c r="BA1301" s="195">
        <f t="shared" si="43"/>
        <v>0.89434379443413536</v>
      </c>
    </row>
    <row r="1302" spans="47:53" ht="11.25" customHeight="1" x14ac:dyDescent="0.25">
      <c r="AU1302" s="30" t="s">
        <v>38</v>
      </c>
      <c r="AV1302" s="29">
        <f>_xll.qlInterestRateIndexFixingDate(IborIndex&amp;Tenor,AW1302,Trigger)</f>
        <v>48523</v>
      </c>
      <c r="AW1302" s="29">
        <f>_xll.qlCalendarAdvance(Calendar,AW1301,AU1302,"f",,Trigger)</f>
        <v>48527</v>
      </c>
      <c r="AX1302" s="29">
        <f>_xll.qlInterestRateIndexMaturity(IborIndex&amp;Tenor,AW1302,Trigger)</f>
        <v>48708</v>
      </c>
      <c r="AY1302" s="66">
        <f>_xll.qlIndexFixing($Z$5,AV1302,,Trigger)</f>
        <v>1.9991196665116694E-2</v>
      </c>
      <c r="AZ1302" s="66">
        <f>_xll.qlIndexFixing($BB$1,AW1302,,Trigger)</f>
        <v>1.9901519422001565E-2</v>
      </c>
      <c r="BA1302" s="195">
        <f t="shared" si="43"/>
        <v>0.89677243115128535</v>
      </c>
    </row>
    <row r="1303" spans="47:53" ht="11.25" customHeight="1" x14ac:dyDescent="0.25">
      <c r="AU1303" s="30" t="s">
        <v>38</v>
      </c>
      <c r="AV1303" s="29">
        <f>_xll.qlInterestRateIndexFixingDate(IborIndex&amp;Tenor,AW1303,Trigger)</f>
        <v>48530</v>
      </c>
      <c r="AW1303" s="29">
        <f>_xll.qlCalendarAdvance(Calendar,AW1302,AU1303,"f",,Trigger)</f>
        <v>48534</v>
      </c>
      <c r="AX1303" s="29">
        <f>_xll.qlInterestRateIndexMaturity(IborIndex&amp;Tenor,AW1303,Trigger)</f>
        <v>48715</v>
      </c>
      <c r="AY1303" s="66">
        <f>_xll.qlIndexFixing($Z$5,AV1303,,Trigger)</f>
        <v>1.9980332943996211E-2</v>
      </c>
      <c r="AZ1303" s="66">
        <f>_xll.qlIndexFixing($BB$1,AW1303,,Trigger)</f>
        <v>1.9890633531280563E-2</v>
      </c>
      <c r="BA1303" s="195">
        <f t="shared" si="43"/>
        <v>0.89699412715648497</v>
      </c>
    </row>
    <row r="1304" spans="47:53" ht="11.25" customHeight="1" x14ac:dyDescent="0.25">
      <c r="AU1304" s="30" t="s">
        <v>38</v>
      </c>
      <c r="AV1304" s="29">
        <f>_xll.qlInterestRateIndexFixingDate(IborIndex&amp;Tenor,AW1304,Trigger)</f>
        <v>48537</v>
      </c>
      <c r="AW1304" s="29">
        <f>_xll.qlCalendarAdvance(Calendar,AW1303,AU1304,"f",,Trigger)</f>
        <v>48541</v>
      </c>
      <c r="AX1304" s="29">
        <f>_xll.qlInterestRateIndexMaturity(IborIndex&amp;Tenor,AW1304,Trigger)</f>
        <v>48722</v>
      </c>
      <c r="AY1304" s="66">
        <f>_xll.qlIndexFixing($Z$5,AV1304,,Trigger)</f>
        <v>1.9969209786712568E-2</v>
      </c>
      <c r="AZ1304" s="66">
        <f>_xll.qlIndexFixing($BB$1,AW1304,,Trigger)</f>
        <v>1.9879709715705143E-2</v>
      </c>
      <c r="BA1304" s="195">
        <f t="shared" si="43"/>
        <v>0.89500071007424942</v>
      </c>
    </row>
    <row r="1305" spans="47:53" ht="11.25" customHeight="1" x14ac:dyDescent="0.25">
      <c r="AU1305" s="30" t="s">
        <v>38</v>
      </c>
      <c r="AV1305" s="29">
        <f>_xll.qlInterestRateIndexFixingDate(IborIndex&amp;Tenor,AW1305,Trigger)</f>
        <v>48544</v>
      </c>
      <c r="AW1305" s="29">
        <f>_xll.qlCalendarAdvance(Calendar,AW1304,AU1305,"f",,Trigger)</f>
        <v>48548</v>
      </c>
      <c r="AX1305" s="29">
        <f>_xll.qlInterestRateIndexMaturity(IborIndex&amp;Tenor,AW1305,Trigger)</f>
        <v>48730</v>
      </c>
      <c r="AY1305" s="66">
        <f>_xll.qlIndexFixing($Z$5,AV1305,,Trigger)</f>
        <v>1.9957474006490662E-2</v>
      </c>
      <c r="AZ1305" s="66">
        <f>_xll.qlIndexFixing($BB$1,AW1305,,Trigger)</f>
        <v>1.986849825611571E-2</v>
      </c>
      <c r="BA1305" s="195">
        <f t="shared" si="43"/>
        <v>0.88975750374951224</v>
      </c>
    </row>
    <row r="1306" spans="47:53" ht="11.25" customHeight="1" x14ac:dyDescent="0.25">
      <c r="AU1306" s="30" t="s">
        <v>38</v>
      </c>
      <c r="AV1306" s="29">
        <f>_xll.qlInterestRateIndexFixingDate(IborIndex&amp;Tenor,AW1306,Trigger)</f>
        <v>48551</v>
      </c>
      <c r="AW1306" s="29">
        <f>_xll.qlCalendarAdvance(Calendar,AW1305,AU1306,"f",,Trigger)</f>
        <v>48555</v>
      </c>
      <c r="AX1306" s="29">
        <f>_xll.qlInterestRateIndexMaturity(IborIndex&amp;Tenor,AW1306,Trigger)</f>
        <v>48737</v>
      </c>
      <c r="AY1306" s="66">
        <f>_xll.qlIndexFixing($Z$5,AV1306,,Trigger)</f>
        <v>1.9945809952384787E-2</v>
      </c>
      <c r="AZ1306" s="66">
        <f>_xll.qlIndexFixing($BB$1,AW1306,,Trigger)</f>
        <v>1.985749527990556E-2</v>
      </c>
      <c r="BA1306" s="195">
        <f t="shared" si="43"/>
        <v>0.88314672479227618</v>
      </c>
    </row>
    <row r="1307" spans="47:53" ht="11.25" customHeight="1" x14ac:dyDescent="0.25">
      <c r="AU1307" s="30" t="s">
        <v>38</v>
      </c>
      <c r="AV1307" s="29">
        <f>_xll.qlInterestRateIndexFixingDate(IborIndex&amp;Tenor,AW1307,Trigger)</f>
        <v>48558</v>
      </c>
      <c r="AW1307" s="29">
        <f>_xll.qlCalendarAdvance(Calendar,AW1306,AU1307,"f",,Trigger)</f>
        <v>48562</v>
      </c>
      <c r="AX1307" s="29">
        <f>_xll.qlInterestRateIndexMaturity(IborIndex&amp;Tenor,AW1307,Trigger)</f>
        <v>48744</v>
      </c>
      <c r="AY1307" s="66">
        <f>_xll.qlIndexFixing($Z$5,AV1307,,Trigger)</f>
        <v>1.9933883940617639E-2</v>
      </c>
      <c r="AZ1307" s="66">
        <f>_xll.qlIndexFixing($BB$1,AW1307,,Trigger)</f>
        <v>1.9846454379003453E-2</v>
      </c>
      <c r="BA1307" s="195">
        <f t="shared" si="43"/>
        <v>0.87429561614185691</v>
      </c>
    </row>
    <row r="1308" spans="47:53" ht="11.25" customHeight="1" x14ac:dyDescent="0.25">
      <c r="AU1308" s="30" t="s">
        <v>38</v>
      </c>
      <c r="AV1308" s="29">
        <f>_xll.qlInterestRateIndexFixingDate(IborIndex&amp;Tenor,AW1308,Trigger)</f>
        <v>48565</v>
      </c>
      <c r="AW1308" s="29">
        <f>_xll.qlCalendarAdvance(Calendar,AW1307,AU1308,"f",,Trigger)</f>
        <v>48569</v>
      </c>
      <c r="AX1308" s="29">
        <f>_xll.qlInterestRateIndexMaturity(IborIndex&amp;Tenor,AW1308,Trigger)</f>
        <v>48751</v>
      </c>
      <c r="AY1308" s="66">
        <f>_xll.qlIndexFixing($Z$5,AV1308,,Trigger)</f>
        <v>1.9921695155035914E-2</v>
      </c>
      <c r="AZ1308" s="66">
        <f>_xll.qlIndexFixing($BB$1,AW1308,,Trigger)</f>
        <v>1.9835375554037454E-2</v>
      </c>
      <c r="BA1308" s="195">
        <f t="shared" si="43"/>
        <v>0.86319600998460699</v>
      </c>
    </row>
    <row r="1309" spans="47:53" ht="11.25" customHeight="1" x14ac:dyDescent="0.25">
      <c r="AU1309" s="30" t="s">
        <v>38</v>
      </c>
      <c r="AV1309" s="29">
        <f>_xll.qlInterestRateIndexFixingDate(IborIndex&amp;Tenor,AW1309,Trigger)</f>
        <v>48572</v>
      </c>
      <c r="AW1309" s="29">
        <f>_xll.qlCalendarAdvance(Calendar,AW1308,AU1309,"f",,Trigger)</f>
        <v>48576</v>
      </c>
      <c r="AX1309" s="29">
        <f>_xll.qlInterestRateIndexMaturity(IborIndex&amp;Tenor,AW1309,Trigger)</f>
        <v>48758</v>
      </c>
      <c r="AY1309" s="66">
        <f>_xll.qlIndexFixing($Z$5,AV1309,,Trigger)</f>
        <v>1.990924277961105E-2</v>
      </c>
      <c r="AZ1309" s="66">
        <f>_xll.qlIndexFixing($BB$1,AW1309,,Trigger)</f>
        <v>1.9824258805640468E-2</v>
      </c>
      <c r="BA1309" s="195">
        <f t="shared" si="43"/>
        <v>0.8498397397058155</v>
      </c>
    </row>
    <row r="1310" spans="47:53" ht="11.25" customHeight="1" x14ac:dyDescent="0.25">
      <c r="AU1310" s="30" t="s">
        <v>38</v>
      </c>
      <c r="AV1310" s="29">
        <f>_xll.qlInterestRateIndexFixingDate(IborIndex&amp;Tenor,AW1310,Trigger)</f>
        <v>48579</v>
      </c>
      <c r="AW1310" s="29">
        <f>_xll.qlCalendarAdvance(Calendar,AW1309,AU1310,"f",,Trigger)</f>
        <v>48583</v>
      </c>
      <c r="AX1310" s="29">
        <f>_xll.qlInterestRateIndexMaturity(IborIndex&amp;Tenor,AW1310,Trigger)</f>
        <v>48764</v>
      </c>
      <c r="AY1310" s="66">
        <f>_xll.qlIndexFixing($Z$5,AV1310,,Trigger)</f>
        <v>1.9896976967747938E-2</v>
      </c>
      <c r="AZ1310" s="66">
        <f>_xll.qlIndexFixing($BB$1,AW1310,,Trigger)</f>
        <v>1.9813370435144331E-2</v>
      </c>
      <c r="BA1310" s="195">
        <f t="shared" si="43"/>
        <v>0.83606532603607009</v>
      </c>
    </row>
    <row r="1311" spans="47:53" ht="11.25" customHeight="1" x14ac:dyDescent="0.25">
      <c r="AU1311" s="30" t="s">
        <v>38</v>
      </c>
      <c r="AV1311" s="29">
        <f>_xll.qlInterestRateIndexFixingDate(IborIndex&amp;Tenor,AW1311,Trigger)</f>
        <v>48586</v>
      </c>
      <c r="AW1311" s="29">
        <f>_xll.qlCalendarAdvance(Calendar,AW1310,AU1311,"f",,Trigger)</f>
        <v>48590</v>
      </c>
      <c r="AX1311" s="29">
        <f>_xll.qlInterestRateIndexMaturity(IborIndex&amp;Tenor,AW1311,Trigger)</f>
        <v>48771</v>
      </c>
      <c r="AY1311" s="66">
        <f>_xll.qlIndexFixing($Z$5,AV1311,,Trigger)</f>
        <v>1.988401490196523E-2</v>
      </c>
      <c r="AZ1311" s="66">
        <f>_xll.qlIndexFixing($BB$1,AW1311,,Trigger)</f>
        <v>1.980218116305027E-2</v>
      </c>
      <c r="BA1311" s="195">
        <f t="shared" si="43"/>
        <v>0.81833738914960374</v>
      </c>
    </row>
    <row r="1312" spans="47:53" ht="11.25" customHeight="1" x14ac:dyDescent="0.25">
      <c r="AU1312" s="30" t="s">
        <v>38</v>
      </c>
      <c r="AV1312" s="29">
        <f>_xll.qlInterestRateIndexFixingDate(IborIndex&amp;Tenor,AW1312,Trigger)</f>
        <v>48593</v>
      </c>
      <c r="AW1312" s="29">
        <f>_xll.qlCalendarAdvance(Calendar,AW1311,AU1312,"f",,Trigger)</f>
        <v>48597</v>
      </c>
      <c r="AX1312" s="29">
        <f>_xll.qlInterestRateIndexMaturity(IborIndex&amp;Tenor,AW1312,Trigger)</f>
        <v>48778</v>
      </c>
      <c r="AY1312" s="66">
        <f>_xll.qlIndexFixing($Z$5,AV1312,,Trigger)</f>
        <v>1.9870786871391561E-2</v>
      </c>
      <c r="AZ1312" s="66">
        <f>_xll.qlIndexFixing($BB$1,AW1312,,Trigger)</f>
        <v>1.9790953971116118E-2</v>
      </c>
      <c r="BA1312" s="195">
        <f t="shared" si="43"/>
        <v>0.79832900275442897</v>
      </c>
    </row>
    <row r="1313" spans="47:53" ht="11.25" customHeight="1" x14ac:dyDescent="0.25">
      <c r="AU1313" s="30" t="s">
        <v>38</v>
      </c>
      <c r="AV1313" s="29">
        <f>_xll.qlInterestRateIndexFixingDate(IborIndex&amp;Tenor,AW1313,Trigger)</f>
        <v>48600</v>
      </c>
      <c r="AW1313" s="29">
        <f>_xll.qlCalendarAdvance(Calendar,AW1312,AU1313,"f",,Trigger)</f>
        <v>48604</v>
      </c>
      <c r="AX1313" s="29">
        <f>_xll.qlInterestRateIndexMaturity(IborIndex&amp;Tenor,AW1313,Trigger)</f>
        <v>48785</v>
      </c>
      <c r="AY1313" s="66">
        <f>_xll.qlIndexFixing($Z$5,AV1313,,Trigger)</f>
        <v>1.9857292060509547E-2</v>
      </c>
      <c r="AZ1313" s="66">
        <f>_xll.qlIndexFixing($BB$1,AW1313,,Trigger)</f>
        <v>1.9779688859979164E-2</v>
      </c>
      <c r="BA1313" s="195">
        <f t="shared" si="43"/>
        <v>0.77603200530382965</v>
      </c>
    </row>
    <row r="1314" spans="47:53" ht="11.25" customHeight="1" x14ac:dyDescent="0.25">
      <c r="AU1314" s="30" t="s">
        <v>38</v>
      </c>
      <c r="AV1314" s="29">
        <f>_xll.qlInterestRateIndexFixingDate(IborIndex&amp;Tenor,AW1314,Trigger)</f>
        <v>48607</v>
      </c>
      <c r="AW1314" s="29">
        <f>_xll.qlCalendarAdvance(Calendar,AW1313,AU1314,"f",,Trigger)</f>
        <v>48611</v>
      </c>
      <c r="AX1314" s="29">
        <f>_xll.qlInterestRateIndexMaturity(IborIndex&amp;Tenor,AW1314,Trigger)</f>
        <v>48792</v>
      </c>
      <c r="AY1314" s="66">
        <f>_xll.qlIndexFixing($Z$5,AV1314,,Trigger)</f>
        <v>1.9843529653929007E-2</v>
      </c>
      <c r="AZ1314" s="66">
        <f>_xll.qlIndexFixing($BB$1,AW1314,,Trigger)</f>
        <v>1.9768385830277568E-2</v>
      </c>
      <c r="BA1314" s="195">
        <f t="shared" si="43"/>
        <v>0.75143823651438457</v>
      </c>
    </row>
    <row r="1315" spans="47:53" ht="11.25" customHeight="1" x14ac:dyDescent="0.25">
      <c r="AU1315" s="30" t="s">
        <v>38</v>
      </c>
      <c r="AV1315" s="29">
        <f>_xll.qlInterestRateIndexFixingDate(IborIndex&amp;Tenor,AW1315,Trigger)</f>
        <v>48614</v>
      </c>
      <c r="AW1315" s="29">
        <f>_xll.qlCalendarAdvance(Calendar,AW1314,AU1315,"f",,Trigger)</f>
        <v>48618</v>
      </c>
      <c r="AX1315" s="29">
        <f>_xll.qlInterestRateIndexMaturity(IborIndex&amp;Tenor,AW1315,Trigger)</f>
        <v>48799</v>
      </c>
      <c r="AY1315" s="66">
        <f>_xll.qlIndexFixing($Z$5,AV1315,,Trigger)</f>
        <v>1.9829498836390035E-2</v>
      </c>
      <c r="AZ1315" s="66">
        <f>_xll.qlIndexFixing($BB$1,AW1315,,Trigger)</f>
        <v>1.9757044882652588E-2</v>
      </c>
      <c r="BA1315" s="195">
        <f t="shared" si="43"/>
        <v>0.72453953737446763</v>
      </c>
    </row>
    <row r="1316" spans="47:53" ht="11.25" customHeight="1" x14ac:dyDescent="0.25">
      <c r="AU1316" s="30" t="s">
        <v>38</v>
      </c>
      <c r="AV1316" s="29">
        <f>_xll.qlInterestRateIndexFixingDate(IborIndex&amp;Tenor,AW1316,Trigger)</f>
        <v>48621</v>
      </c>
      <c r="AW1316" s="29">
        <f>_xll.qlCalendarAdvance(Calendar,AW1315,AU1316,"f",,Trigger)</f>
        <v>48625</v>
      </c>
      <c r="AX1316" s="29">
        <f>_xll.qlInterestRateIndexMaturity(IborIndex&amp;Tenor,AW1316,Trigger)</f>
        <v>48806</v>
      </c>
      <c r="AY1316" s="66">
        <f>_xll.qlIndexFixing($Z$5,AV1316,,Trigger)</f>
        <v>1.9815198792761682E-2</v>
      </c>
      <c r="AZ1316" s="66">
        <f>_xll.qlIndexFixing($BB$1,AW1316,,Trigger)</f>
        <v>1.974566601774724E-2</v>
      </c>
      <c r="BA1316" s="195">
        <f t="shared" si="43"/>
        <v>0.69532775014442127</v>
      </c>
    </row>
    <row r="1317" spans="47:53" ht="11.25" customHeight="1" x14ac:dyDescent="0.25">
      <c r="AU1317" s="30" t="s">
        <v>38</v>
      </c>
      <c r="AV1317" s="29">
        <f>_xll.qlInterestRateIndexFixingDate(IborIndex&amp;Tenor,AW1317,Trigger)</f>
        <v>48628</v>
      </c>
      <c r="AW1317" s="29">
        <f>_xll.qlCalendarAdvance(Calendar,AW1316,AU1317,"f",,Trigger)</f>
        <v>48632</v>
      </c>
      <c r="AX1317" s="29">
        <f>_xll.qlInterestRateIndexMaturity(IborIndex&amp;Tenor,AW1317,Trigger)</f>
        <v>48813</v>
      </c>
      <c r="AY1317" s="66">
        <f>_xll.qlIndexFixing($Z$5,AV1317,,Trigger)</f>
        <v>1.9800628708045057E-2</v>
      </c>
      <c r="AZ1317" s="66">
        <f>_xll.qlIndexFixing($BB$1,AW1317,,Trigger)</f>
        <v>1.9734249236205873E-2</v>
      </c>
      <c r="BA1317" s="195">
        <f t="shared" si="43"/>
        <v>0.66379471839184134</v>
      </c>
    </row>
    <row r="1318" spans="47:53" ht="11.25" customHeight="1" x14ac:dyDescent="0.25">
      <c r="AU1318" s="30" t="s">
        <v>38</v>
      </c>
      <c r="AV1318" s="29">
        <f>_xll.qlInterestRateIndexFixingDate(IborIndex&amp;Tenor,AW1318,Trigger)</f>
        <v>48635</v>
      </c>
      <c r="AW1318" s="29">
        <f>_xll.qlCalendarAdvance(Calendar,AW1317,AU1318,"f",,Trigger)</f>
        <v>48639</v>
      </c>
      <c r="AX1318" s="29">
        <f>_xll.qlInterestRateIndexMaturity(IborIndex&amp;Tenor,AW1318,Trigger)</f>
        <v>48823</v>
      </c>
      <c r="AY1318" s="66">
        <f>_xll.qlIndexFixing($Z$5,AV1318,,Trigger)</f>
        <v>1.978394431627337E-2</v>
      </c>
      <c r="AZ1318" s="66">
        <f>_xll.qlIndexFixing($BB$1,AW1318,,Trigger)</f>
        <v>1.9721326658369311E-2</v>
      </c>
      <c r="BA1318" s="195">
        <f t="shared" si="43"/>
        <v>0.62617657904058543</v>
      </c>
    </row>
    <row r="1319" spans="47:53" ht="11.25" customHeight="1" x14ac:dyDescent="0.25">
      <c r="AU1319" s="30" t="s">
        <v>38</v>
      </c>
      <c r="AV1319" s="29">
        <f>_xll.qlInterestRateIndexFixingDate(IborIndex&amp;Tenor,AW1319,Trigger)</f>
        <v>48642</v>
      </c>
      <c r="AW1319" s="29">
        <f>_xll.qlCalendarAdvance(Calendar,AW1318,AU1319,"f",,Trigger)</f>
        <v>48646</v>
      </c>
      <c r="AX1319" s="29">
        <f>_xll.qlInterestRateIndexMaturity(IborIndex&amp;Tenor,AW1319,Trigger)</f>
        <v>48830</v>
      </c>
      <c r="AY1319" s="66">
        <f>_xll.qlIndexFixing($Z$5,AV1319,,Trigger)</f>
        <v>1.9769013278048867E-2</v>
      </c>
      <c r="AZ1319" s="66">
        <f>_xll.qlIndexFixing($BB$1,AW1319,,Trigger)</f>
        <v>1.9709817369618451E-2</v>
      </c>
      <c r="BA1319" s="195">
        <f t="shared" si="43"/>
        <v>0.59195908430415689</v>
      </c>
    </row>
    <row r="1320" spans="47:53" ht="11.25" customHeight="1" x14ac:dyDescent="0.25">
      <c r="AU1320" s="30" t="s">
        <v>38</v>
      </c>
      <c r="AV1320" s="29">
        <f>_xll.qlInterestRateIndexFixingDate(IborIndex&amp;Tenor,AW1320,Trigger)</f>
        <v>48649</v>
      </c>
      <c r="AW1320" s="29">
        <f>_xll.qlCalendarAdvance(Calendar,AW1319,AU1320,"f",,Trigger)</f>
        <v>48653</v>
      </c>
      <c r="AX1320" s="29">
        <f>_xll.qlInterestRateIndexMaturity(IborIndex&amp;Tenor,AW1320,Trigger)</f>
        <v>48837</v>
      </c>
      <c r="AY1320" s="66">
        <f>_xll.qlIndexFixing($Z$5,AV1320,,Trigger)</f>
        <v>1.9754296118137685E-2</v>
      </c>
      <c r="AZ1320" s="66">
        <f>_xll.qlIndexFixing($BB$1,AW1320,,Trigger)</f>
        <v>1.9698270157912919E-2</v>
      </c>
      <c r="BA1320" s="195">
        <f t="shared" si="43"/>
        <v>0.56025960224765492</v>
      </c>
    </row>
    <row r="1321" spans="47:53" ht="11.25" customHeight="1" x14ac:dyDescent="0.25">
      <c r="AU1321" s="30" t="s">
        <v>38</v>
      </c>
      <c r="AV1321" s="29">
        <f>_xll.qlInterestRateIndexFixingDate(IborIndex&amp;Tenor,AW1321,Trigger)</f>
        <v>48656</v>
      </c>
      <c r="AW1321" s="29">
        <f>_xll.qlCalendarAdvance(Calendar,AW1320,AU1321,"f",,Trigger)</f>
        <v>48660</v>
      </c>
      <c r="AX1321" s="29">
        <f>_xll.qlInterestRateIndexMaturity(IborIndex&amp;Tenor,AW1321,Trigger)</f>
        <v>48844</v>
      </c>
      <c r="AY1321" s="66">
        <f>_xll.qlIndexFixing($Z$5,AV1321,,Trigger)</f>
        <v>1.9739792456145846E-2</v>
      </c>
      <c r="AZ1321" s="66">
        <f>_xll.qlIndexFixing($BB$1,AW1321,,Trigger)</f>
        <v>1.9686685023926592E-2</v>
      </c>
      <c r="BA1321" s="195">
        <f t="shared" si="43"/>
        <v>0.53107432219253603</v>
      </c>
    </row>
    <row r="1322" spans="47:53" ht="11.25" customHeight="1" x14ac:dyDescent="0.25">
      <c r="AU1322" s="30" t="s">
        <v>38</v>
      </c>
      <c r="AV1322" s="29">
        <f>_xll.qlInterestRateIndexFixingDate(IborIndex&amp;Tenor,AW1322,Trigger)</f>
        <v>48663</v>
      </c>
      <c r="AW1322" s="29">
        <f>_xll.qlCalendarAdvance(Calendar,AW1321,AU1322,"f",,Trigger)</f>
        <v>48667</v>
      </c>
      <c r="AX1322" s="29">
        <f>_xll.qlInterestRateIndexMaturity(IborIndex&amp;Tenor,AW1322,Trigger)</f>
        <v>48851</v>
      </c>
      <c r="AY1322" s="66">
        <f>_xll.qlIndexFixing($Z$5,AV1322,,Trigger)</f>
        <v>1.9725501907074793E-2</v>
      </c>
      <c r="AZ1322" s="66">
        <f>_xll.qlIndexFixing($BB$1,AW1322,,Trigger)</f>
        <v>1.9675983739138439E-2</v>
      </c>
      <c r="BA1322" s="195">
        <f t="shared" si="43"/>
        <v>0.4951816793635419</v>
      </c>
    </row>
    <row r="1323" spans="47:53" ht="11.25" customHeight="1" x14ac:dyDescent="0.25">
      <c r="AU1323" s="30" t="s">
        <v>38</v>
      </c>
      <c r="AV1323" s="29">
        <f>_xll.qlInterestRateIndexFixingDate(IborIndex&amp;Tenor,AW1323,Trigger)</f>
        <v>48670</v>
      </c>
      <c r="AW1323" s="29">
        <f>_xll.qlCalendarAdvance(Calendar,AW1322,AU1323,"f",,Trigger)</f>
        <v>48674</v>
      </c>
      <c r="AX1323" s="29">
        <f>_xll.qlInterestRateIndexMaturity(IborIndex&amp;Tenor,AW1323,Trigger)</f>
        <v>48857</v>
      </c>
      <c r="AY1323" s="66">
        <f>_xll.qlIndexFixing($Z$5,AV1323,,Trigger)</f>
        <v>1.9711831966515606E-2</v>
      </c>
      <c r="AZ1323" s="66">
        <f>_xll.qlIndexFixing($BB$1,AW1323,,Trigger)</f>
        <v>1.9664332788730709E-2</v>
      </c>
      <c r="BA1323" s="195">
        <f t="shared" si="43"/>
        <v>0.47499177784897373</v>
      </c>
    </row>
    <row r="1324" spans="47:53" ht="11.25" customHeight="1" x14ac:dyDescent="0.25">
      <c r="AU1324" s="30" t="s">
        <v>38</v>
      </c>
      <c r="AV1324" s="29">
        <f>_xll.qlInterestRateIndexFixingDate(IborIndex&amp;Tenor,AW1324,Trigger)</f>
        <v>48677</v>
      </c>
      <c r="AW1324" s="29">
        <f>_xll.qlCalendarAdvance(Calendar,AW1323,AU1324,"f",,Trigger)</f>
        <v>48681</v>
      </c>
      <c r="AX1324" s="29">
        <f>_xll.qlInterestRateIndexMaturity(IborIndex&amp;Tenor,AW1324,Trigger)</f>
        <v>48864</v>
      </c>
      <c r="AY1324" s="66">
        <f>_xll.qlIndexFixing($Z$5,AV1324,,Trigger)</f>
        <v>1.9697931703614238E-2</v>
      </c>
      <c r="AZ1324" s="66">
        <f>_xll.qlIndexFixing($BB$1,AW1324,,Trigger)</f>
        <v>1.9652643922986102E-2</v>
      </c>
      <c r="BA1324" s="195">
        <f t="shared" si="43"/>
        <v>0.45287780628136542</v>
      </c>
    </row>
    <row r="1325" spans="47:53" ht="11.25" customHeight="1" x14ac:dyDescent="0.25">
      <c r="AU1325" s="30" t="s">
        <v>38</v>
      </c>
      <c r="AV1325" s="29">
        <f>_xll.qlInterestRateIndexFixingDate(IborIndex&amp;Tenor,AW1325,Trigger)</f>
        <v>48682</v>
      </c>
      <c r="AW1325" s="29">
        <f>_xll.qlCalendarAdvance(Calendar,AW1324,AU1325,"f",,Trigger)</f>
        <v>48688</v>
      </c>
      <c r="AX1325" s="29">
        <f>_xll.qlInterestRateIndexMaturity(IborIndex&amp;Tenor,AW1325,Trigger)</f>
        <v>48871</v>
      </c>
      <c r="AY1325" s="66">
        <f>_xll.qlIndexFixing($Z$5,AV1325,,Trigger)</f>
        <v>1.9684246027791907E-2</v>
      </c>
      <c r="AZ1325" s="66">
        <f>_xll.qlIndexFixing($BB$1,AW1325,,Trigger)</f>
        <v>1.9640917142574679E-2</v>
      </c>
      <c r="BA1325" s="195">
        <f t="shared" si="43"/>
        <v>0.43328885217228108</v>
      </c>
    </row>
    <row r="1326" spans="47:53" ht="11.25" customHeight="1" x14ac:dyDescent="0.25">
      <c r="AU1326" s="30" t="s">
        <v>38</v>
      </c>
      <c r="AV1326" s="29">
        <f>_xll.qlInterestRateIndexFixingDate(IborIndex&amp;Tenor,AW1326,Trigger)</f>
        <v>48691</v>
      </c>
      <c r="AW1326" s="29">
        <f>_xll.qlCalendarAdvance(Calendar,AW1325,AU1326,"f",,Trigger)</f>
        <v>48695</v>
      </c>
      <c r="AX1326" s="29">
        <f>_xll.qlInterestRateIndexMaturity(IborIndex&amp;Tenor,AW1326,Trigger)</f>
        <v>48878</v>
      </c>
      <c r="AY1326" s="66">
        <f>_xll.qlIndexFixing($Z$5,AV1326,,Trigger)</f>
        <v>1.9670774538580314E-2</v>
      </c>
      <c r="AZ1326" s="66">
        <f>_xll.qlIndexFixing($BB$1,AW1326,,Trigger)</f>
        <v>1.9629152448168249E-2</v>
      </c>
      <c r="BA1326" s="195">
        <f t="shared" si="43"/>
        <v>0.41622090412064827</v>
      </c>
    </row>
    <row r="1327" spans="47:53" ht="11.25" customHeight="1" x14ac:dyDescent="0.25">
      <c r="AU1327" s="30" t="s">
        <v>38</v>
      </c>
      <c r="AV1327" s="29">
        <f>_xll.qlInterestRateIndexFixingDate(IborIndex&amp;Tenor,AW1327,Trigger)</f>
        <v>48698</v>
      </c>
      <c r="AW1327" s="29">
        <f>_xll.qlCalendarAdvance(Calendar,AW1326,AU1327,"f",,Trigger)</f>
        <v>48702</v>
      </c>
      <c r="AX1327" s="29">
        <f>_xll.qlInterestRateIndexMaturity(IborIndex&amp;Tenor,AW1327,Trigger)</f>
        <v>48886</v>
      </c>
      <c r="AY1327" s="66">
        <f>_xll.qlIndexFixing($Z$5,AV1327,,Trigger)</f>
        <v>1.9657232058097305E-2</v>
      </c>
      <c r="AZ1327" s="66">
        <f>_xll.qlIndexFixing($BB$1,AW1327,,Trigger)</f>
        <v>1.9616377890059964E-2</v>
      </c>
      <c r="BA1327" s="195">
        <f t="shared" si="43"/>
        <v>0.40854168037340877</v>
      </c>
    </row>
    <row r="1328" spans="47:53" ht="11.25" customHeight="1" x14ac:dyDescent="0.25">
      <c r="AU1328" s="30" t="s">
        <v>38</v>
      </c>
      <c r="AV1328" s="29">
        <f>_xll.qlInterestRateIndexFixingDate(IborIndex&amp;Tenor,AW1328,Trigger)</f>
        <v>48705</v>
      </c>
      <c r="AW1328" s="29">
        <f>_xll.qlCalendarAdvance(Calendar,AW1327,AU1328,"f",,Trigger)</f>
        <v>48709</v>
      </c>
      <c r="AX1328" s="29">
        <f>_xll.qlInterestRateIndexMaturity(IborIndex&amp;Tenor,AW1328,Trigger)</f>
        <v>48893</v>
      </c>
      <c r="AY1328" s="66">
        <f>_xll.qlIndexFixing($Z$5,AV1328,,Trigger)</f>
        <v>1.9644211843600743E-2</v>
      </c>
      <c r="AZ1328" s="66">
        <f>_xll.qlIndexFixing($BB$1,AW1328,,Trigger)</f>
        <v>1.9604527319128952E-2</v>
      </c>
      <c r="BA1328" s="195">
        <f t="shared" si="43"/>
        <v>0.3968452447179055</v>
      </c>
    </row>
    <row r="1329" spans="47:53" ht="11.25" customHeight="1" x14ac:dyDescent="0.25">
      <c r="AU1329" s="30" t="s">
        <v>38</v>
      </c>
      <c r="AV1329" s="29">
        <f>_xll.qlInterestRateIndexFixingDate(IborIndex&amp;Tenor,AW1329,Trigger)</f>
        <v>48712</v>
      </c>
      <c r="AW1329" s="29">
        <f>_xll.qlCalendarAdvance(Calendar,AW1328,AU1329,"f",,Trigger)</f>
        <v>48716</v>
      </c>
      <c r="AX1329" s="29">
        <f>_xll.qlInterestRateIndexMaturity(IborIndex&amp;Tenor,AW1329,Trigger)</f>
        <v>48900</v>
      </c>
      <c r="AY1329" s="66">
        <f>_xll.qlIndexFixing($Z$5,AV1329,,Trigger)</f>
        <v>1.9631401918045226E-2</v>
      </c>
      <c r="AZ1329" s="66">
        <f>_xll.qlIndexFixing($BB$1,AW1329,,Trigger)</f>
        <v>1.9592638831377289E-2</v>
      </c>
      <c r="BA1329" s="195">
        <f t="shared" si="43"/>
        <v>0.38763086667937402</v>
      </c>
    </row>
    <row r="1330" spans="47:53" ht="11.25" customHeight="1" x14ac:dyDescent="0.25">
      <c r="AU1330" s="30" t="s">
        <v>38</v>
      </c>
      <c r="AV1330" s="29">
        <f>_xll.qlInterestRateIndexFixingDate(IborIndex&amp;Tenor,AW1330,Trigger)</f>
        <v>48719</v>
      </c>
      <c r="AW1330" s="29">
        <f>_xll.qlCalendarAdvance(Calendar,AW1329,AU1330,"f",,Trigger)</f>
        <v>48723</v>
      </c>
      <c r="AX1330" s="29">
        <f>_xll.qlInterestRateIndexMaturity(IborIndex&amp;Tenor,AW1330,Trigger)</f>
        <v>48907</v>
      </c>
      <c r="AY1330" s="66">
        <f>_xll.qlIndexFixing($Z$5,AV1330,,Trigger)</f>
        <v>1.9618801859575156E-2</v>
      </c>
      <c r="AZ1330" s="66">
        <f>_xll.qlIndexFixing($BB$1,AW1330,,Trigger)</f>
        <v>1.9580712427499047E-2</v>
      </c>
      <c r="BA1330" s="195">
        <f t="shared" si="43"/>
        <v>0.38089432076109098</v>
      </c>
    </row>
    <row r="1331" spans="47:53" ht="11.25" customHeight="1" x14ac:dyDescent="0.25">
      <c r="AU1331" s="30" t="s">
        <v>38</v>
      </c>
      <c r="AV1331" s="29">
        <f>_xll.qlInterestRateIndexFixingDate(IborIndex&amp;Tenor,AW1331,Trigger)</f>
        <v>48726</v>
      </c>
      <c r="AW1331" s="29">
        <f>_xll.qlCalendarAdvance(Calendar,AW1330,AU1331,"f",,Trigger)</f>
        <v>48730</v>
      </c>
      <c r="AX1331" s="29">
        <f>_xll.qlInterestRateIndexMaturity(IborIndex&amp;Tenor,AW1331,Trigger)</f>
        <v>48913</v>
      </c>
      <c r="AY1331" s="66">
        <f>_xll.qlIndexFixing($Z$5,AV1331,,Trigger)</f>
        <v>1.9606615551140762E-2</v>
      </c>
      <c r="AZ1331" s="66">
        <f>_xll.qlIndexFixing($BB$1,AW1331,,Trigger)</f>
        <v>1.9569760289888289E-2</v>
      </c>
      <c r="BA1331" s="195">
        <f t="shared" si="43"/>
        <v>0.36855261252473348</v>
      </c>
    </row>
    <row r="1332" spans="47:53" ht="11.25" customHeight="1" x14ac:dyDescent="0.25">
      <c r="AU1332" s="30" t="s">
        <v>38</v>
      </c>
      <c r="AV1332" s="29">
        <f>_xll.qlInterestRateIndexFixingDate(IborIndex&amp;Tenor,AW1332,Trigger)</f>
        <v>48733</v>
      </c>
      <c r="AW1332" s="29">
        <f>_xll.qlCalendarAdvance(Calendar,AW1331,AU1332,"f",,Trigger)</f>
        <v>48737</v>
      </c>
      <c r="AX1332" s="29">
        <f>_xll.qlInterestRateIndexMaturity(IborIndex&amp;Tenor,AW1332,Trigger)</f>
        <v>48920</v>
      </c>
      <c r="AY1332" s="66">
        <f>_xll.qlIndexFixing($Z$5,AV1332,,Trigger)</f>
        <v>1.9594420512419396E-2</v>
      </c>
      <c r="AZ1332" s="66">
        <f>_xll.qlIndexFixing($BB$1,AW1332,,Trigger)</f>
        <v>1.9557768125749192E-2</v>
      </c>
      <c r="BA1332" s="195">
        <f t="shared" si="43"/>
        <v>0.36652386670204401</v>
      </c>
    </row>
    <row r="1333" spans="47:53" ht="11.25" customHeight="1" x14ac:dyDescent="0.25">
      <c r="AU1333" s="30" t="s">
        <v>38</v>
      </c>
      <c r="AV1333" s="29">
        <f>_xll.qlInterestRateIndexFixingDate(IborIndex&amp;Tenor,AW1333,Trigger)</f>
        <v>48740</v>
      </c>
      <c r="AW1333" s="29">
        <f>_xll.qlCalendarAdvance(Calendar,AW1332,AU1333,"f",,Trigger)</f>
        <v>48744</v>
      </c>
      <c r="AX1333" s="29">
        <f>_xll.qlInterestRateIndexMaturity(IborIndex&amp;Tenor,AW1333,Trigger)</f>
        <v>48927</v>
      </c>
      <c r="AY1333" s="66">
        <f>_xll.qlIndexFixing($Z$5,AV1333,,Trigger)</f>
        <v>1.9582436727350414E-2</v>
      </c>
      <c r="AZ1333" s="66">
        <f>_xll.qlIndexFixing($BB$1,AW1333,,Trigger)</f>
        <v>1.954573805238068E-2</v>
      </c>
      <c r="BA1333" s="195">
        <f t="shared" si="43"/>
        <v>0.36698674969734557</v>
      </c>
    </row>
    <row r="1334" spans="47:53" ht="11.25" customHeight="1" x14ac:dyDescent="0.25">
      <c r="AU1334" s="30" t="s">
        <v>38</v>
      </c>
      <c r="AV1334" s="29">
        <f>_xll.qlInterestRateIndexFixingDate(IborIndex&amp;Tenor,AW1334,Trigger)</f>
        <v>48747</v>
      </c>
      <c r="AW1334" s="29">
        <f>_xll.qlCalendarAdvance(Calendar,AW1333,AU1334,"f",,Trigger)</f>
        <v>48751</v>
      </c>
      <c r="AX1334" s="29">
        <f>_xll.qlInterestRateIndexMaturity(IborIndex&amp;Tenor,AW1334,Trigger)</f>
        <v>48934</v>
      </c>
      <c r="AY1334" s="66">
        <f>_xll.qlIndexFixing($Z$5,AV1334,,Trigger)</f>
        <v>1.9570663758409268E-2</v>
      </c>
      <c r="AZ1334" s="66">
        <f>_xll.qlIndexFixing($BB$1,AW1334,,Trigger)</f>
        <v>1.9533670070472908E-2</v>
      </c>
      <c r="BA1334" s="195">
        <f t="shared" si="43"/>
        <v>0.36993687936359709</v>
      </c>
    </row>
    <row r="1335" spans="47:53" ht="11.25" customHeight="1" x14ac:dyDescent="0.25">
      <c r="AU1335" s="30" t="s">
        <v>38</v>
      </c>
      <c r="AV1335" s="29">
        <f>_xll.qlInterestRateIndexFixingDate(IborIndex&amp;Tenor,AW1335,Trigger)</f>
        <v>48754</v>
      </c>
      <c r="AW1335" s="29">
        <f>_xll.qlCalendarAdvance(Calendar,AW1334,AU1335,"f",,Trigger)</f>
        <v>48758</v>
      </c>
      <c r="AX1335" s="29">
        <f>_xll.qlInterestRateIndexMaturity(IborIndex&amp;Tenor,AW1335,Trigger)</f>
        <v>48941</v>
      </c>
      <c r="AY1335" s="66">
        <f>_xll.qlIndexFixing($Z$5,AV1335,,Trigger)</f>
        <v>1.9559101163437294E-2</v>
      </c>
      <c r="AZ1335" s="66">
        <f>_xll.qlIndexFixing($BB$1,AW1335,,Trigger)</f>
        <v>1.9521564180716475E-2</v>
      </c>
      <c r="BA1335" s="195">
        <f t="shared" si="43"/>
        <v>0.37536982720819123</v>
      </c>
    </row>
    <row r="1336" spans="47:53" ht="11.25" customHeight="1" x14ac:dyDescent="0.25">
      <c r="AU1336" s="30" t="s">
        <v>38</v>
      </c>
      <c r="AV1336" s="29">
        <f>_xll.qlInterestRateIndexFixingDate(IborIndex&amp;Tenor,AW1336,Trigger)</f>
        <v>48761</v>
      </c>
      <c r="AW1336" s="29">
        <f>_xll.qlCalendarAdvance(Calendar,AW1335,AU1336,"f",,Trigger)</f>
        <v>48765</v>
      </c>
      <c r="AX1336" s="29">
        <f>_xll.qlInterestRateIndexMaturity(IborIndex&amp;Tenor,AW1336,Trigger)</f>
        <v>48949</v>
      </c>
      <c r="AY1336" s="66">
        <f>_xll.qlIndexFixing($Z$5,AV1336,,Trigger)</f>
        <v>1.9547584513018617E-2</v>
      </c>
      <c r="AZ1336" s="66">
        <f>_xll.qlIndexFixing($BB$1,AW1336,,Trigger)</f>
        <v>1.9508357804617096E-2</v>
      </c>
      <c r="BA1336" s="195">
        <f t="shared" si="43"/>
        <v>0.39226708401521315</v>
      </c>
    </row>
    <row r="1337" spans="47:53" ht="11.25" customHeight="1" x14ac:dyDescent="0.25">
      <c r="AU1337" s="30" t="s">
        <v>38</v>
      </c>
      <c r="AV1337" s="29">
        <f>_xll.qlInterestRateIndexFixingDate(IborIndex&amp;Tenor,AW1337,Trigger)</f>
        <v>48768</v>
      </c>
      <c r="AW1337" s="29">
        <f>_xll.qlCalendarAdvance(Calendar,AW1336,AU1337,"f",,Trigger)</f>
        <v>48772</v>
      </c>
      <c r="AX1337" s="29">
        <f>_xll.qlInterestRateIndexMaturity(IborIndex&amp;Tenor,AW1337,Trigger)</f>
        <v>48956</v>
      </c>
      <c r="AY1337" s="66">
        <f>_xll.qlIndexFixing($Z$5,AV1337,,Trigger)</f>
        <v>1.9536441325089273E-2</v>
      </c>
      <c r="AZ1337" s="66">
        <f>_xll.qlIndexFixing($BB$1,AW1337,,Trigger)</f>
        <v>1.9496166007425503E-2</v>
      </c>
      <c r="BA1337" s="195">
        <f t="shared" si="43"/>
        <v>0.40275317663769628</v>
      </c>
    </row>
    <row r="1338" spans="47:53" ht="11.25" customHeight="1" x14ac:dyDescent="0.25">
      <c r="AU1338" s="30" t="s">
        <v>38</v>
      </c>
      <c r="AV1338" s="29">
        <f>_xll.qlInterestRateIndexFixingDate(IborIndex&amp;Tenor,AW1338,Trigger)</f>
        <v>48775</v>
      </c>
      <c r="AW1338" s="29">
        <f>_xll.qlCalendarAdvance(Calendar,AW1337,AU1338,"f",,Trigger)</f>
        <v>48779</v>
      </c>
      <c r="AX1338" s="29">
        <f>_xll.qlInterestRateIndexMaturity(IborIndex&amp;Tenor,AW1338,Trigger)</f>
        <v>48963</v>
      </c>
      <c r="AY1338" s="66">
        <f>_xll.qlIndexFixing($Z$5,AV1338,,Trigger)</f>
        <v>1.9525504463486391E-2</v>
      </c>
      <c r="AZ1338" s="66">
        <f>_xll.qlIndexFixing($BB$1,AW1338,,Trigger)</f>
        <v>1.948393629972563E-2</v>
      </c>
      <c r="BA1338" s="195">
        <f t="shared" si="43"/>
        <v>0.41568163760760668</v>
      </c>
    </row>
    <row r="1339" spans="47:53" ht="11.25" customHeight="1" x14ac:dyDescent="0.25">
      <c r="AU1339" s="30" t="s">
        <v>38</v>
      </c>
      <c r="AV1339" s="29">
        <f>_xll.qlInterestRateIndexFixingDate(IborIndex&amp;Tenor,AW1339,Trigger)</f>
        <v>48782</v>
      </c>
      <c r="AW1339" s="29">
        <f>_xll.qlCalendarAdvance(Calendar,AW1338,AU1339,"f",,Trigger)</f>
        <v>48786</v>
      </c>
      <c r="AX1339" s="29">
        <f>_xll.qlInterestRateIndexMaturity(IborIndex&amp;Tenor,AW1339,Trigger)</f>
        <v>48970</v>
      </c>
      <c r="AY1339" s="66">
        <f>_xll.qlIndexFixing($Z$5,AV1339,,Trigger)</f>
        <v>1.951477346487147E-2</v>
      </c>
      <c r="AZ1339" s="66">
        <f>_xll.qlIndexFixing($BB$1,AW1339,,Trigger)</f>
        <v>1.9471668682231744E-2</v>
      </c>
      <c r="BA1339" s="195">
        <f t="shared" si="43"/>
        <v>0.43104782639726003</v>
      </c>
    </row>
    <row r="1340" spans="47:53" ht="11.25" customHeight="1" x14ac:dyDescent="0.25">
      <c r="AU1340" s="30" t="s">
        <v>38</v>
      </c>
      <c r="AV1340" s="29">
        <f>_xll.qlInterestRateIndexFixingDate(IborIndex&amp;Tenor,AW1340,Trigger)</f>
        <v>48789</v>
      </c>
      <c r="AW1340" s="29">
        <f>_xll.qlCalendarAdvance(Calendar,AW1339,AU1340,"f",,Trigger)</f>
        <v>48793</v>
      </c>
      <c r="AX1340" s="29">
        <f>_xll.qlInterestRateIndexMaturity(IborIndex&amp;Tenor,AW1340,Trigger)</f>
        <v>48977</v>
      </c>
      <c r="AY1340" s="66">
        <f>_xll.qlIndexFixing($Z$5,AV1340,,Trigger)</f>
        <v>1.9504247861293178E-2</v>
      </c>
      <c r="AZ1340" s="66">
        <f>_xll.qlIndexFixing($BB$1,AW1340,,Trigger)</f>
        <v>1.9459363155657251E-2</v>
      </c>
      <c r="BA1340" s="195">
        <f t="shared" si="43"/>
        <v>0.44884705635926669</v>
      </c>
    </row>
    <row r="1341" spans="47:53" ht="11.25" customHeight="1" x14ac:dyDescent="0.25">
      <c r="AU1341" s="30" t="s">
        <v>38</v>
      </c>
      <c r="AV1341" s="29">
        <f>_xll.qlInterestRateIndexFixingDate(IborIndex&amp;Tenor,AW1341,Trigger)</f>
        <v>48796</v>
      </c>
      <c r="AW1341" s="29">
        <f>_xll.qlCalendarAdvance(Calendar,AW1340,AU1341,"f",,Trigger)</f>
        <v>48800</v>
      </c>
      <c r="AX1341" s="29">
        <f>_xll.qlInterestRateIndexMaturity(IborIndex&amp;Tenor,AW1341,Trigger)</f>
        <v>48984</v>
      </c>
      <c r="AY1341" s="66">
        <f>_xll.qlIndexFixing($Z$5,AV1341,,Trigger)</f>
        <v>1.9493927180189094E-2</v>
      </c>
      <c r="AZ1341" s="66">
        <f>_xll.qlIndexFixing($BB$1,AW1341,,Trigger)</f>
        <v>1.9447019720719428E-2</v>
      </c>
      <c r="BA1341" s="195">
        <f t="shared" si="43"/>
        <v>0.46907459469665985</v>
      </c>
    </row>
    <row r="1342" spans="47:53" ht="11.25" customHeight="1" x14ac:dyDescent="0.25">
      <c r="AU1342" s="30" t="s">
        <v>38</v>
      </c>
      <c r="AV1342" s="29">
        <f>_xll.qlInterestRateIndexFixingDate(IborIndex&amp;Tenor,AW1342,Trigger)</f>
        <v>48803</v>
      </c>
      <c r="AW1342" s="29">
        <f>_xll.qlCalendarAdvance(Calendar,AW1341,AU1342,"f",,Trigger)</f>
        <v>48807</v>
      </c>
      <c r="AX1342" s="29">
        <f>_xll.qlInterestRateIndexMaturity(IborIndex&amp;Tenor,AW1342,Trigger)</f>
        <v>48991</v>
      </c>
      <c r="AY1342" s="66">
        <f>_xll.qlIndexFixing($Z$5,AV1342,,Trigger)</f>
        <v>1.9483810944384828E-2</v>
      </c>
      <c r="AZ1342" s="66">
        <f>_xll.qlIndexFixing($BB$1,AW1342,,Trigger)</f>
        <v>1.9434638378136838E-2</v>
      </c>
      <c r="BA1342" s="195">
        <f t="shared" si="43"/>
        <v>0.49172566247989574</v>
      </c>
    </row>
    <row r="1343" spans="47:53" ht="11.25" customHeight="1" x14ac:dyDescent="0.25">
      <c r="AU1343" s="30" t="s">
        <v>38</v>
      </c>
      <c r="AV1343" s="29">
        <f>_xll.qlInterestRateIndexFixingDate(IborIndex&amp;Tenor,AW1343,Trigger)</f>
        <v>48810</v>
      </c>
      <c r="AW1343" s="29">
        <f>_xll.qlCalendarAdvance(Calendar,AW1342,AU1343,"f",,Trigger)</f>
        <v>48814</v>
      </c>
      <c r="AX1343" s="29">
        <f>_xll.qlInterestRateIndexMaturity(IborIndex&amp;Tenor,AW1343,Trigger)</f>
        <v>48998</v>
      </c>
      <c r="AY1343" s="66">
        <f>_xll.qlIndexFixing($Z$5,AV1343,,Trigger)</f>
        <v>1.9473898672095338E-2</v>
      </c>
      <c r="AZ1343" s="66">
        <f>_xll.qlIndexFixing($BB$1,AW1343,,Trigger)</f>
        <v>1.9422219128631058E-2</v>
      </c>
      <c r="BA1343" s="195">
        <f t="shared" si="43"/>
        <v>0.51679543464279443</v>
      </c>
    </row>
    <row r="1344" spans="47:53" ht="11.25" customHeight="1" x14ac:dyDescent="0.25">
      <c r="AU1344" s="30" t="s">
        <v>38</v>
      </c>
      <c r="AV1344" s="29">
        <f>_xll.qlInterestRateIndexFixingDate(IborIndex&amp;Tenor,AW1344,Trigger)</f>
        <v>48817</v>
      </c>
      <c r="AW1344" s="29">
        <f>_xll.qlCalendarAdvance(Calendar,AW1343,AU1344,"f",,Trigger)</f>
        <v>48821</v>
      </c>
      <c r="AX1344" s="29">
        <f>_xll.qlInterestRateIndexMaturity(IborIndex&amp;Tenor,AW1344,Trigger)</f>
        <v>49003</v>
      </c>
      <c r="AY1344" s="66">
        <f>_xll.qlIndexFixing($Z$5,AV1344,,Trigger)</f>
        <v>1.9464666869190642E-2</v>
      </c>
      <c r="AZ1344" s="66">
        <f>_xll.qlIndexFixing($BB$1,AW1344,,Trigger)</f>
        <v>1.9411666062416108E-2</v>
      </c>
      <c r="BA1344" s="195">
        <f t="shared" si="43"/>
        <v>0.5300080677453356</v>
      </c>
    </row>
    <row r="1345" spans="47:53" ht="11.25" customHeight="1" x14ac:dyDescent="0.25">
      <c r="AU1345" s="30" t="s">
        <v>38</v>
      </c>
      <c r="AV1345" s="29">
        <f>_xll.qlInterestRateIndexFixingDate(IborIndex&amp;Tenor,AW1345,Trigger)</f>
        <v>48824</v>
      </c>
      <c r="AW1345" s="29">
        <f>_xll.qlCalendarAdvance(Calendar,AW1344,AU1345,"f",,Trigger)</f>
        <v>48828</v>
      </c>
      <c r="AX1345" s="29">
        <f>_xll.qlInterestRateIndexMaturity(IborIndex&amp;Tenor,AW1345,Trigger)</f>
        <v>49009</v>
      </c>
      <c r="AY1345" s="66">
        <f>_xll.qlIndexFixing($Z$5,AV1345,,Trigger)</f>
        <v>1.9455335296047732E-2</v>
      </c>
      <c r="AZ1345" s="66">
        <f>_xll.qlIndexFixing($BB$1,AW1345,,Trigger)</f>
        <v>1.9399187885708949E-2</v>
      </c>
      <c r="BA1345" s="195">
        <f t="shared" si="43"/>
        <v>0.56147410338783232</v>
      </c>
    </row>
    <row r="1346" spans="47:53" ht="11.25" customHeight="1" x14ac:dyDescent="0.25">
      <c r="AU1346" s="30" t="s">
        <v>38</v>
      </c>
      <c r="AV1346" s="29">
        <f>_xll.qlInterestRateIndexFixingDate(IborIndex&amp;Tenor,AW1346,Trigger)</f>
        <v>48831</v>
      </c>
      <c r="AW1346" s="29">
        <f>_xll.qlCalendarAdvance(Calendar,AW1345,AU1346,"f",,Trigger)</f>
        <v>48835</v>
      </c>
      <c r="AX1346" s="29">
        <f>_xll.qlInterestRateIndexMaturity(IborIndex&amp;Tenor,AW1346,Trigger)</f>
        <v>49016</v>
      </c>
      <c r="AY1346" s="66">
        <f>_xll.qlIndexFixing($Z$5,AV1346,,Trigger)</f>
        <v>1.9445504788697259E-2</v>
      </c>
      <c r="AZ1346" s="66">
        <f>_xll.qlIndexFixing($BB$1,AW1346,,Trigger)</f>
        <v>1.9386671812007518E-2</v>
      </c>
      <c r="BA1346" s="195">
        <f t="shared" si="43"/>
        <v>0.58832976689741212</v>
      </c>
    </row>
    <row r="1347" spans="47:53" ht="11.25" customHeight="1" x14ac:dyDescent="0.25">
      <c r="AU1347" s="30" t="s">
        <v>38</v>
      </c>
      <c r="AV1347" s="29">
        <f>_xll.qlInterestRateIndexFixingDate(IborIndex&amp;Tenor,AW1347,Trigger)</f>
        <v>48838</v>
      </c>
      <c r="AW1347" s="29">
        <f>_xll.qlCalendarAdvance(Calendar,AW1346,AU1347,"f",,Trigger)</f>
        <v>48842</v>
      </c>
      <c r="AX1347" s="29">
        <f>_xll.qlInterestRateIndexMaturity(IborIndex&amp;Tenor,AW1347,Trigger)</f>
        <v>49023</v>
      </c>
      <c r="AY1347" s="66">
        <f>_xll.qlIndexFixing($Z$5,AV1347,,Trigger)</f>
        <v>1.943538969909157E-2</v>
      </c>
      <c r="AZ1347" s="66">
        <f>_xll.qlIndexFixing($BB$1,AW1347,,Trigger)</f>
        <v>1.937411784202241E-2</v>
      </c>
      <c r="BA1347" s="195">
        <f t="shared" ref="BA1347:BA1410" si="44">(AY1347-AZ1347)*10000</f>
        <v>0.61271857069160329</v>
      </c>
    </row>
    <row r="1348" spans="47:53" ht="11.25" customHeight="1" x14ac:dyDescent="0.25">
      <c r="AU1348" s="30" t="s">
        <v>38</v>
      </c>
      <c r="AV1348" s="29">
        <f>_xll.qlInterestRateIndexFixingDate(IborIndex&amp;Tenor,AW1348,Trigger)</f>
        <v>48845</v>
      </c>
      <c r="AW1348" s="29">
        <f>_xll.qlCalendarAdvance(Calendar,AW1347,AU1348,"f",,Trigger)</f>
        <v>48849</v>
      </c>
      <c r="AX1348" s="29">
        <f>_xll.qlInterestRateIndexMaturity(IborIndex&amp;Tenor,AW1348,Trigger)</f>
        <v>49030</v>
      </c>
      <c r="AY1348" s="66">
        <f>_xll.qlIndexFixing($Z$5,AV1348,,Trigger)</f>
        <v>1.9424989087796496E-2</v>
      </c>
      <c r="AZ1348" s="66">
        <f>_xll.qlIndexFixing($BB$1,AW1348,,Trigger)</f>
        <v>1.9361525976464213E-2</v>
      </c>
      <c r="BA1348" s="195">
        <f t="shared" si="44"/>
        <v>0.63463111332283384</v>
      </c>
    </row>
    <row r="1349" spans="47:53" ht="11.25" customHeight="1" x14ac:dyDescent="0.25">
      <c r="AU1349" s="30" t="s">
        <v>38</v>
      </c>
      <c r="AV1349" s="29">
        <f>_xll.qlInterestRateIndexFixingDate(IborIndex&amp;Tenor,AW1349,Trigger)</f>
        <v>48852</v>
      </c>
      <c r="AW1349" s="29">
        <f>_xll.qlCalendarAdvance(Calendar,AW1348,AU1349,"f",,Trigger)</f>
        <v>48856</v>
      </c>
      <c r="AX1349" s="29">
        <f>_xll.qlInterestRateIndexMaturity(IborIndex&amp;Tenor,AW1349,Trigger)</f>
        <v>49038</v>
      </c>
      <c r="AY1349" s="66">
        <f>_xll.qlIndexFixing($Z$5,AV1349,,Trigger)</f>
        <v>1.9413960676509495E-2</v>
      </c>
      <c r="AZ1349" s="66">
        <f>_xll.qlIndexFixing($BB$1,AW1349,,Trigger)</f>
        <v>1.9348499173001552E-2</v>
      </c>
      <c r="BA1349" s="195">
        <f t="shared" si="44"/>
        <v>0.65461503507942975</v>
      </c>
    </row>
    <row r="1350" spans="47:53" ht="11.25" customHeight="1" x14ac:dyDescent="0.25">
      <c r="AU1350" s="30" t="s">
        <v>38</v>
      </c>
      <c r="AV1350" s="29">
        <f>_xll.qlInterestRateIndexFixingDate(IborIndex&amp;Tenor,AW1350,Trigger)</f>
        <v>48859</v>
      </c>
      <c r="AW1350" s="29">
        <f>_xll.qlCalendarAdvance(Calendar,AW1349,AU1350,"f",,Trigger)</f>
        <v>48863</v>
      </c>
      <c r="AX1350" s="29">
        <f>_xll.qlInterestRateIndexMaturity(IborIndex&amp;Tenor,AW1350,Trigger)</f>
        <v>49045</v>
      </c>
      <c r="AY1350" s="66">
        <f>_xll.qlIndexFixing($Z$5,AV1350,,Trigger)</f>
        <v>1.9402964758858797E-2</v>
      </c>
      <c r="AZ1350" s="66">
        <f>_xll.qlIndexFixing($BB$1,AW1350,,Trigger)</f>
        <v>1.9335828134352018E-2</v>
      </c>
      <c r="BA1350" s="195">
        <f t="shared" si="44"/>
        <v>0.67136624506778508</v>
      </c>
    </row>
    <row r="1351" spans="47:53" ht="11.25" customHeight="1" x14ac:dyDescent="0.25">
      <c r="AU1351" s="30" t="s">
        <v>38</v>
      </c>
      <c r="AV1351" s="29">
        <f>_xll.qlInterestRateIndexFixingDate(IborIndex&amp;Tenor,AW1351,Trigger)</f>
        <v>48866</v>
      </c>
      <c r="AW1351" s="29">
        <f>_xll.qlCalendarAdvance(Calendar,AW1350,AU1351,"f",,Trigger)</f>
        <v>48870</v>
      </c>
      <c r="AX1351" s="29">
        <f>_xll.qlInterestRateIndexMaturity(IborIndex&amp;Tenor,AW1351,Trigger)</f>
        <v>49052</v>
      </c>
      <c r="AY1351" s="66">
        <f>_xll.qlIndexFixing($Z$5,AV1351,,Trigger)</f>
        <v>1.9391680419892258E-2</v>
      </c>
      <c r="AZ1351" s="66">
        <f>_xll.qlIndexFixing($BB$1,AW1351,,Trigger)</f>
        <v>1.9323119200745861E-2</v>
      </c>
      <c r="BA1351" s="195">
        <f t="shared" si="44"/>
        <v>0.68561219146397179</v>
      </c>
    </row>
    <row r="1352" spans="47:53" ht="11.25" customHeight="1" x14ac:dyDescent="0.25">
      <c r="AU1352" s="30" t="s">
        <v>38</v>
      </c>
      <c r="AV1352" s="29">
        <f>_xll.qlInterestRateIndexFixingDate(IborIndex&amp;Tenor,AW1352,Trigger)</f>
        <v>48873</v>
      </c>
      <c r="AW1352" s="29">
        <f>_xll.qlCalendarAdvance(Calendar,AW1351,AU1352,"f",,Trigger)</f>
        <v>48877</v>
      </c>
      <c r="AX1352" s="29">
        <f>_xll.qlInterestRateIndexMaturity(IborIndex&amp;Tenor,AW1352,Trigger)</f>
        <v>49059</v>
      </c>
      <c r="AY1352" s="66">
        <f>_xll.qlIndexFixing($Z$5,AV1352,,Trigger)</f>
        <v>1.9380106720733644E-2</v>
      </c>
      <c r="AZ1352" s="66">
        <f>_xll.qlIndexFixing($BB$1,AW1352,,Trigger)</f>
        <v>1.9310372372908651E-2</v>
      </c>
      <c r="BA1352" s="195">
        <f t="shared" si="44"/>
        <v>0.69734347824992882</v>
      </c>
    </row>
    <row r="1353" spans="47:53" ht="11.25" customHeight="1" x14ac:dyDescent="0.25">
      <c r="AU1353" s="30" t="s">
        <v>38</v>
      </c>
      <c r="AV1353" s="29">
        <f>_xll.qlInterestRateIndexFixingDate(IborIndex&amp;Tenor,AW1353,Trigger)</f>
        <v>48880</v>
      </c>
      <c r="AW1353" s="29">
        <f>_xll.qlCalendarAdvance(Calendar,AW1352,AU1353,"f",,Trigger)</f>
        <v>48884</v>
      </c>
      <c r="AX1353" s="29">
        <f>_xll.qlInterestRateIndexMaturity(IborIndex&amp;Tenor,AW1353,Trigger)</f>
        <v>49066</v>
      </c>
      <c r="AY1353" s="66">
        <f>_xll.qlIndexFixing($Z$5,AV1353,,Trigger)</f>
        <v>1.9368242722657383E-2</v>
      </c>
      <c r="AZ1353" s="66">
        <f>_xll.qlIndexFixing($BB$1,AW1353,,Trigger)</f>
        <v>1.9297998240143253E-2</v>
      </c>
      <c r="BA1353" s="195">
        <f t="shared" si="44"/>
        <v>0.70244482514129902</v>
      </c>
    </row>
    <row r="1354" spans="47:53" ht="11.25" customHeight="1" x14ac:dyDescent="0.25">
      <c r="AU1354" s="30" t="s">
        <v>38</v>
      </c>
      <c r="AV1354" s="29">
        <f>_xll.qlInterestRateIndexFixingDate(IborIndex&amp;Tenor,AW1354,Trigger)</f>
        <v>48887</v>
      </c>
      <c r="AW1354" s="29">
        <f>_xll.qlCalendarAdvance(Calendar,AW1353,AU1354,"f",,Trigger)</f>
        <v>48891</v>
      </c>
      <c r="AX1354" s="29">
        <f>_xll.qlInterestRateIndexMaturity(IborIndex&amp;Tenor,AW1354,Trigger)</f>
        <v>49072</v>
      </c>
      <c r="AY1354" s="66">
        <f>_xll.qlIndexFixing($Z$5,AV1354,,Trigger)</f>
        <v>1.9356536874204931E-2</v>
      </c>
      <c r="AZ1354" s="66">
        <f>_xll.qlIndexFixing($BB$1,AW1354,,Trigger)</f>
        <v>1.9285179016214692E-2</v>
      </c>
      <c r="BA1354" s="195">
        <f t="shared" si="44"/>
        <v>0.71357857990238949</v>
      </c>
    </row>
    <row r="1355" spans="47:53" ht="11.25" customHeight="1" x14ac:dyDescent="0.25">
      <c r="AU1355" s="30" t="s">
        <v>38</v>
      </c>
      <c r="AV1355" s="29">
        <f>_xll.qlInterestRateIndexFixingDate(IborIndex&amp;Tenor,AW1355,Trigger)</f>
        <v>48894</v>
      </c>
      <c r="AW1355" s="29">
        <f>_xll.qlCalendarAdvance(Calendar,AW1354,AU1355,"f",,Trigger)</f>
        <v>48898</v>
      </c>
      <c r="AX1355" s="29">
        <f>_xll.qlInterestRateIndexMaturity(IborIndex&amp;Tenor,AW1355,Trigger)</f>
        <v>49079</v>
      </c>
      <c r="AY1355" s="66">
        <f>_xll.qlIndexFixing($Z$5,AV1355,,Trigger)</f>
        <v>1.9344111318956789E-2</v>
      </c>
      <c r="AZ1355" s="66">
        <f>_xll.qlIndexFixing($BB$1,AW1355,,Trigger)</f>
        <v>1.9272321901754312E-2</v>
      </c>
      <c r="BA1355" s="195">
        <f t="shared" si="44"/>
        <v>0.71789417202476613</v>
      </c>
    </row>
    <row r="1356" spans="47:53" ht="11.25" customHeight="1" x14ac:dyDescent="0.25">
      <c r="AU1356" s="30" t="s">
        <v>38</v>
      </c>
      <c r="AV1356" s="29">
        <f>_xll.qlInterestRateIndexFixingDate(IborIndex&amp;Tenor,AW1356,Trigger)</f>
        <v>48901</v>
      </c>
      <c r="AW1356" s="29">
        <f>_xll.qlCalendarAdvance(Calendar,AW1355,AU1356,"f",,Trigger)</f>
        <v>48905</v>
      </c>
      <c r="AX1356" s="29">
        <f>_xll.qlInterestRateIndexMaturity(IborIndex&amp;Tenor,AW1356,Trigger)</f>
        <v>49086</v>
      </c>
      <c r="AY1356" s="66">
        <f>_xll.qlIndexFixing($Z$5,AV1356,,Trigger)</f>
        <v>1.9331392731740449E-2</v>
      </c>
      <c r="AZ1356" s="66">
        <f>_xll.qlIndexFixing($BB$1,AW1356,,Trigger)</f>
        <v>1.9259426897491258E-2</v>
      </c>
      <c r="BA1356" s="195">
        <f t="shared" si="44"/>
        <v>0.71965834249190785</v>
      </c>
    </row>
    <row r="1357" spans="47:53" ht="11.25" customHeight="1" x14ac:dyDescent="0.25">
      <c r="AU1357" s="30" t="s">
        <v>38</v>
      </c>
      <c r="AV1357" s="29">
        <f>_xll.qlInterestRateIndexFixingDate(IborIndex&amp;Tenor,AW1357,Trigger)</f>
        <v>48908</v>
      </c>
      <c r="AW1357" s="29">
        <f>_xll.qlCalendarAdvance(Calendar,AW1356,AU1357,"f",,Trigger)</f>
        <v>48912</v>
      </c>
      <c r="AX1357" s="29">
        <f>_xll.qlInterestRateIndexMaturity(IborIndex&amp;Tenor,AW1357,Trigger)</f>
        <v>49093</v>
      </c>
      <c r="AY1357" s="66">
        <f>_xll.qlIndexFixing($Z$5,AV1357,,Trigger)</f>
        <v>1.9318380174438713E-2</v>
      </c>
      <c r="AZ1357" s="66">
        <f>_xll.qlIndexFixing($BB$1,AW1357,,Trigger)</f>
        <v>1.9246069845759106E-2</v>
      </c>
      <c r="BA1357" s="195">
        <f t="shared" si="44"/>
        <v>0.72310328679606872</v>
      </c>
    </row>
    <row r="1358" spans="47:53" ht="11.25" customHeight="1" x14ac:dyDescent="0.25">
      <c r="AU1358" s="30" t="s">
        <v>38</v>
      </c>
      <c r="AV1358" s="29">
        <f>_xll.qlInterestRateIndexFixingDate(IborIndex&amp;Tenor,AW1358,Trigger)</f>
        <v>48915</v>
      </c>
      <c r="AW1358" s="29">
        <f>_xll.qlCalendarAdvance(Calendar,AW1357,AU1358,"f",,Trigger)</f>
        <v>48919</v>
      </c>
      <c r="AX1358" s="29">
        <f>_xll.qlInterestRateIndexMaturity(IborIndex&amp;Tenor,AW1358,Trigger)</f>
        <v>49101</v>
      </c>
      <c r="AY1358" s="66">
        <f>_xll.qlIndexFixing($Z$5,AV1358,,Trigger)</f>
        <v>1.9304535403541465E-2</v>
      </c>
      <c r="AZ1358" s="66">
        <f>_xll.qlIndexFixing($BB$1,AW1358,,Trigger)</f>
        <v>1.9233095667867073E-2</v>
      </c>
      <c r="BA1358" s="195">
        <f t="shared" si="44"/>
        <v>0.71439735674392457</v>
      </c>
    </row>
    <row r="1359" spans="47:53" ht="11.25" customHeight="1" x14ac:dyDescent="0.25">
      <c r="AU1359" s="30" t="s">
        <v>38</v>
      </c>
      <c r="AV1359" s="29">
        <f>_xll.qlInterestRateIndexFixingDate(IborIndex&amp;Tenor,AW1359,Trigger)</f>
        <v>48922</v>
      </c>
      <c r="AW1359" s="29">
        <f>_xll.qlCalendarAdvance(Calendar,AW1358,AU1359,"f",,Trigger)</f>
        <v>48926</v>
      </c>
      <c r="AX1359" s="29">
        <f>_xll.qlInterestRateIndexMaturity(IborIndex&amp;Tenor,AW1359,Trigger)</f>
        <v>49108</v>
      </c>
      <c r="AY1359" s="66">
        <f>_xll.qlIndexFixing($Z$5,AV1359,,Trigger)</f>
        <v>1.929090990711143E-2</v>
      </c>
      <c r="AZ1359" s="66">
        <f>_xll.qlIndexFixing($BB$1,AW1359,,Trigger)</f>
        <v>1.9220083600875272E-2</v>
      </c>
      <c r="BA1359" s="195">
        <f t="shared" si="44"/>
        <v>0.70826306236157488</v>
      </c>
    </row>
    <row r="1360" spans="47:53" ht="11.25" customHeight="1" x14ac:dyDescent="0.25">
      <c r="AU1360" s="30" t="s">
        <v>38</v>
      </c>
      <c r="AV1360" s="29">
        <f>_xll.qlInterestRateIndexFixingDate(IborIndex&amp;Tenor,AW1360,Trigger)</f>
        <v>48929</v>
      </c>
      <c r="AW1360" s="29">
        <f>_xll.qlCalendarAdvance(Calendar,AW1359,AU1360,"f",,Trigger)</f>
        <v>48933</v>
      </c>
      <c r="AX1360" s="29">
        <f>_xll.qlInterestRateIndexMaturity(IborIndex&amp;Tenor,AW1360,Trigger)</f>
        <v>49115</v>
      </c>
      <c r="AY1360" s="66">
        <f>_xll.qlIndexFixing($Z$5,AV1360,,Trigger)</f>
        <v>1.9276987544914696E-2</v>
      </c>
      <c r="AZ1360" s="66">
        <f>_xll.qlIndexFixing($BB$1,AW1360,,Trigger)</f>
        <v>1.9207033645524643E-2</v>
      </c>
      <c r="BA1360" s="195">
        <f t="shared" si="44"/>
        <v>0.69953899390053087</v>
      </c>
    </row>
    <row r="1361" spans="47:53" ht="11.25" customHeight="1" x14ac:dyDescent="0.25">
      <c r="AU1361" s="30" t="s">
        <v>38</v>
      </c>
      <c r="AV1361" s="29">
        <f>_xll.qlInterestRateIndexFixingDate(IborIndex&amp;Tenor,AW1361,Trigger)</f>
        <v>48935</v>
      </c>
      <c r="AW1361" s="29">
        <f>_xll.qlCalendarAdvance(Calendar,AW1360,AU1361,"f",,Trigger)</f>
        <v>48940</v>
      </c>
      <c r="AX1361" s="29">
        <f>_xll.qlInterestRateIndexMaturity(IborIndex&amp;Tenor,AW1361,Trigger)</f>
        <v>49122</v>
      </c>
      <c r="AY1361" s="66">
        <f>_xll.qlIndexFixing($Z$5,AV1361,,Trigger)</f>
        <v>1.9262767379453278E-2</v>
      </c>
      <c r="AZ1361" s="66">
        <f>_xll.qlIndexFixing($BB$1,AW1361,,Trigger)</f>
        <v>1.9193945802558773E-2</v>
      </c>
      <c r="BA1361" s="195">
        <f t="shared" si="44"/>
        <v>0.68821576894504544</v>
      </c>
    </row>
    <row r="1362" spans="47:53" ht="11.25" customHeight="1" x14ac:dyDescent="0.25">
      <c r="AU1362" s="30" t="s">
        <v>38</v>
      </c>
      <c r="AV1362" s="29">
        <f>_xll.qlInterestRateIndexFixingDate(IborIndex&amp;Tenor,AW1362,Trigger)</f>
        <v>48943</v>
      </c>
      <c r="AW1362" s="29">
        <f>_xll.qlCalendarAdvance(Calendar,AW1361,AU1362,"f",,Trigger)</f>
        <v>48947</v>
      </c>
      <c r="AX1362" s="29">
        <f>_xll.qlInterestRateIndexMaturity(IborIndex&amp;Tenor,AW1362,Trigger)</f>
        <v>49128</v>
      </c>
      <c r="AY1362" s="66">
        <f>_xll.qlIndexFixing($Z$5,AV1362,,Trigger)</f>
        <v>1.9248875013421544E-2</v>
      </c>
      <c r="AZ1362" s="66">
        <f>_xll.qlIndexFixing($BB$1,AW1362,,Trigger)</f>
        <v>1.9181261227153131E-2</v>
      </c>
      <c r="BA1362" s="195">
        <f t="shared" si="44"/>
        <v>0.67613786268412579</v>
      </c>
    </row>
    <row r="1363" spans="47:53" ht="11.25" customHeight="1" x14ac:dyDescent="0.25">
      <c r="AU1363" s="30" t="s">
        <v>38</v>
      </c>
      <c r="AV1363" s="29">
        <f>_xll.qlInterestRateIndexFixingDate(IborIndex&amp;Tenor,AW1363,Trigger)</f>
        <v>48950</v>
      </c>
      <c r="AW1363" s="29">
        <f>_xll.qlCalendarAdvance(Calendar,AW1362,AU1363,"f",,Trigger)</f>
        <v>48954</v>
      </c>
      <c r="AX1363" s="29">
        <f>_xll.qlInterestRateIndexMaturity(IborIndex&amp;Tenor,AW1363,Trigger)</f>
        <v>49135</v>
      </c>
      <c r="AY1363" s="66">
        <f>_xll.qlIndexFixing($Z$5,AV1363,,Trigger)</f>
        <v>1.9234078943862587E-2</v>
      </c>
      <c r="AZ1363" s="66">
        <f>_xll.qlIndexFixing($BB$1,AW1363,,Trigger)</f>
        <v>1.9168101014861279E-2</v>
      </c>
      <c r="BA1363" s="195">
        <f t="shared" si="44"/>
        <v>0.65977929001308222</v>
      </c>
    </row>
    <row r="1364" spans="47:53" ht="11.25" customHeight="1" x14ac:dyDescent="0.25">
      <c r="AU1364" s="30" t="s">
        <v>38</v>
      </c>
      <c r="AV1364" s="29">
        <f>_xll.qlInterestRateIndexFixingDate(IborIndex&amp;Tenor,AW1364,Trigger)</f>
        <v>48957</v>
      </c>
      <c r="AW1364" s="29">
        <f>_xll.qlCalendarAdvance(Calendar,AW1363,AU1364,"f",,Trigger)</f>
        <v>48961</v>
      </c>
      <c r="AX1364" s="29">
        <f>_xll.qlInterestRateIndexMaturity(IborIndex&amp;Tenor,AW1364,Trigger)</f>
        <v>49142</v>
      </c>
      <c r="AY1364" s="66">
        <f>_xll.qlIndexFixing($Z$5,AV1364,,Trigger)</f>
        <v>1.9218982341778358E-2</v>
      </c>
      <c r="AZ1364" s="66">
        <f>_xll.qlIndexFixing($BB$1,AW1364,,Trigger)</f>
        <v>1.9154902918674954E-2</v>
      </c>
      <c r="BA1364" s="195">
        <f t="shared" si="44"/>
        <v>0.6407942310340462</v>
      </c>
    </row>
    <row r="1365" spans="47:53" ht="11.25" customHeight="1" x14ac:dyDescent="0.25">
      <c r="AU1365" s="30" t="s">
        <v>38</v>
      </c>
      <c r="AV1365" s="29">
        <f>_xll.qlInterestRateIndexFixingDate(IborIndex&amp;Tenor,AW1365,Trigger)</f>
        <v>48964</v>
      </c>
      <c r="AW1365" s="29">
        <f>_xll.qlCalendarAdvance(Calendar,AW1364,AU1365,"f",,Trigger)</f>
        <v>48968</v>
      </c>
      <c r="AX1365" s="29">
        <f>_xll.qlInterestRateIndexMaturity(IborIndex&amp;Tenor,AW1365,Trigger)</f>
        <v>49149</v>
      </c>
      <c r="AY1365" s="66">
        <f>_xll.qlIndexFixing($Z$5,AV1365,,Trigger)</f>
        <v>1.9203584270318253E-2</v>
      </c>
      <c r="AZ1365" s="66">
        <f>_xll.qlIndexFixing($BB$1,AW1365,,Trigger)</f>
        <v>1.9141666939341842E-2</v>
      </c>
      <c r="BA1365" s="195">
        <f t="shared" si="44"/>
        <v>0.61917330976411078</v>
      </c>
    </row>
    <row r="1366" spans="47:53" ht="11.25" customHeight="1" x14ac:dyDescent="0.25">
      <c r="AU1366" s="30" t="s">
        <v>38</v>
      </c>
      <c r="AV1366" s="29">
        <f>_xll.qlInterestRateIndexFixingDate(IborIndex&amp;Tenor,AW1366,Trigger)</f>
        <v>48971</v>
      </c>
      <c r="AW1366" s="29">
        <f>_xll.qlCalendarAdvance(Calendar,AW1365,AU1366,"f",,Trigger)</f>
        <v>48975</v>
      </c>
      <c r="AX1366" s="29">
        <f>_xll.qlInterestRateIndexMaturity(IborIndex&amp;Tenor,AW1366,Trigger)</f>
        <v>49156</v>
      </c>
      <c r="AY1366" s="66">
        <f>_xll.qlIndexFixing($Z$5,AV1366,,Trigger)</f>
        <v>1.918788379279553E-2</v>
      </c>
      <c r="AZ1366" s="66">
        <f>_xll.qlIndexFixing($BB$1,AW1366,,Trigger)</f>
        <v>1.9128393077612282E-2</v>
      </c>
      <c r="BA1366" s="195">
        <f t="shared" si="44"/>
        <v>0.59490715183248277</v>
      </c>
    </row>
    <row r="1367" spans="47:53" ht="11.25" customHeight="1" x14ac:dyDescent="0.25">
      <c r="AU1367" s="30" t="s">
        <v>38</v>
      </c>
      <c r="AV1367" s="29">
        <f>_xll.qlInterestRateIndexFixingDate(IborIndex&amp;Tenor,AW1367,Trigger)</f>
        <v>48978</v>
      </c>
      <c r="AW1367" s="29">
        <f>_xll.qlCalendarAdvance(Calendar,AW1366,AU1367,"f",,Trigger)</f>
        <v>48982</v>
      </c>
      <c r="AX1367" s="29">
        <f>_xll.qlInterestRateIndexMaturity(IborIndex&amp;Tenor,AW1367,Trigger)</f>
        <v>49163</v>
      </c>
      <c r="AY1367" s="66">
        <f>_xll.qlIndexFixing($Z$5,AV1367,,Trigger)</f>
        <v>1.9171879972690369E-2</v>
      </c>
      <c r="AZ1367" s="66">
        <f>_xll.qlIndexFixing($BB$1,AW1367,,Trigger)</f>
        <v>1.9115081334238827E-2</v>
      </c>
      <c r="BA1367" s="195">
        <f t="shared" si="44"/>
        <v>0.56798638451541894</v>
      </c>
    </row>
    <row r="1368" spans="47:53" ht="11.25" customHeight="1" x14ac:dyDescent="0.25">
      <c r="AU1368" s="30" t="s">
        <v>38</v>
      </c>
      <c r="AV1368" s="29">
        <f>_xll.qlInterestRateIndexFixingDate(IborIndex&amp;Tenor,AW1368,Trigger)</f>
        <v>48985</v>
      </c>
      <c r="AW1368" s="29">
        <f>_xll.qlCalendarAdvance(Calendar,AW1367,AU1368,"f",,Trigger)</f>
        <v>48989</v>
      </c>
      <c r="AX1368" s="29">
        <f>_xll.qlInterestRateIndexMaturity(IborIndex&amp;Tenor,AW1368,Trigger)</f>
        <v>49170</v>
      </c>
      <c r="AY1368" s="66">
        <f>_xll.qlIndexFixing($Z$5,AV1368,,Trigger)</f>
        <v>1.9155571873648577E-2</v>
      </c>
      <c r="AZ1368" s="66">
        <f>_xll.qlIndexFixing($BB$1,AW1368,,Trigger)</f>
        <v>1.9101731709976224E-2</v>
      </c>
      <c r="BA1368" s="195">
        <f t="shared" si="44"/>
        <v>0.53840163672352892</v>
      </c>
    </row>
    <row r="1369" spans="47:53" ht="11.25" customHeight="1" x14ac:dyDescent="0.25">
      <c r="AU1369" s="30" t="s">
        <v>38</v>
      </c>
      <c r="AV1369" s="29">
        <f>_xll.qlInterestRateIndexFixingDate(IborIndex&amp;Tenor,AW1369,Trigger)</f>
        <v>48992</v>
      </c>
      <c r="AW1369" s="29">
        <f>_xll.qlCalendarAdvance(Calendar,AW1368,AU1369,"f",,Trigger)</f>
        <v>48996</v>
      </c>
      <c r="AX1369" s="29">
        <f>_xll.qlInterestRateIndexMaturity(IborIndex&amp;Tenor,AW1369,Trigger)</f>
        <v>49177</v>
      </c>
      <c r="AY1369" s="66">
        <f>_xll.qlIndexFixing($Z$5,AV1369,,Trigger)</f>
        <v>1.9138958559486427E-2</v>
      </c>
      <c r="AZ1369" s="66">
        <f>_xll.qlIndexFixing($BB$1,AW1369,,Trigger)</f>
        <v>1.908834420558056E-2</v>
      </c>
      <c r="BA1369" s="195">
        <f t="shared" si="44"/>
        <v>0.50614353905867326</v>
      </c>
    </row>
    <row r="1370" spans="47:53" ht="11.25" customHeight="1" x14ac:dyDescent="0.25">
      <c r="AU1370" s="30" t="s">
        <v>38</v>
      </c>
      <c r="AV1370" s="29">
        <f>_xll.qlInterestRateIndexFixingDate(IborIndex&amp;Tenor,AW1370,Trigger)</f>
        <v>48999</v>
      </c>
      <c r="AW1370" s="29">
        <f>_xll.qlCalendarAdvance(Calendar,AW1369,AU1370,"f",,Trigger)</f>
        <v>49003</v>
      </c>
      <c r="AX1370" s="29">
        <f>_xll.qlInterestRateIndexMaturity(IborIndex&amp;Tenor,AW1370,Trigger)</f>
        <v>49187</v>
      </c>
      <c r="AY1370" s="66">
        <f>_xll.qlIndexFixing($Z$5,AV1370,,Trigger)</f>
        <v>1.9119605461275321E-2</v>
      </c>
      <c r="AZ1370" s="66">
        <f>_xll.qlIndexFixing($BB$1,AW1370,,Trigger)</f>
        <v>1.9072573270866238E-2</v>
      </c>
      <c r="BA1370" s="195">
        <f t="shared" si="44"/>
        <v>0.47032190409083269</v>
      </c>
    </row>
    <row r="1371" spans="47:53" ht="11.25" customHeight="1" x14ac:dyDescent="0.25">
      <c r="AU1371" s="30" t="s">
        <v>38</v>
      </c>
      <c r="AV1371" s="29">
        <f>_xll.qlInterestRateIndexFixingDate(IborIndex&amp;Tenor,AW1371,Trigger)</f>
        <v>49006</v>
      </c>
      <c r="AW1371" s="29">
        <f>_xll.qlCalendarAdvance(Calendar,AW1370,AU1371,"f",,Trigger)</f>
        <v>49010</v>
      </c>
      <c r="AX1371" s="29">
        <f>_xll.qlInterestRateIndexMaturity(IborIndex&amp;Tenor,AW1371,Trigger)</f>
        <v>49194</v>
      </c>
      <c r="AY1371" s="66">
        <f>_xll.qlIndexFixing($Z$5,AV1371,,Trigger)</f>
        <v>1.9102517306062307E-2</v>
      </c>
      <c r="AZ1371" s="66">
        <f>_xll.qlIndexFixing($BB$1,AW1371,,Trigger)</f>
        <v>1.9059092929286897E-2</v>
      </c>
      <c r="BA1371" s="195">
        <f t="shared" si="44"/>
        <v>0.43424376775409723</v>
      </c>
    </row>
    <row r="1372" spans="47:53" ht="11.25" customHeight="1" x14ac:dyDescent="0.25">
      <c r="AU1372" s="30" t="s">
        <v>38</v>
      </c>
      <c r="AV1372" s="29">
        <f>_xll.qlInterestRateIndexFixingDate(IborIndex&amp;Tenor,AW1372,Trigger)</f>
        <v>49013</v>
      </c>
      <c r="AW1372" s="29">
        <f>_xll.qlCalendarAdvance(Calendar,AW1371,AU1372,"f",,Trigger)</f>
        <v>49017</v>
      </c>
      <c r="AX1372" s="29">
        <f>_xll.qlInterestRateIndexMaturity(IborIndex&amp;Tenor,AW1372,Trigger)</f>
        <v>49201</v>
      </c>
      <c r="AY1372" s="66">
        <f>_xll.qlIndexFixing($Z$5,AV1372,,Trigger)</f>
        <v>1.9085681898668487E-2</v>
      </c>
      <c r="AZ1372" s="66">
        <f>_xll.qlIndexFixing($BB$1,AW1372,,Trigger)</f>
        <v>1.904557470265934E-2</v>
      </c>
      <c r="BA1372" s="195">
        <f t="shared" si="44"/>
        <v>0.40107196009147444</v>
      </c>
    </row>
    <row r="1373" spans="47:53" ht="11.25" customHeight="1" x14ac:dyDescent="0.25">
      <c r="AU1373" s="30" t="s">
        <v>38</v>
      </c>
      <c r="AV1373" s="29">
        <f>_xll.qlInterestRateIndexFixingDate(IborIndex&amp;Tenor,AW1373,Trigger)</f>
        <v>49020</v>
      </c>
      <c r="AW1373" s="29">
        <f>_xll.qlCalendarAdvance(Calendar,AW1372,AU1373,"f",,Trigger)</f>
        <v>49024</v>
      </c>
      <c r="AX1373" s="29">
        <f>_xll.qlInterestRateIndexMaturity(IborIndex&amp;Tenor,AW1373,Trigger)</f>
        <v>49208</v>
      </c>
      <c r="AY1373" s="66">
        <f>_xll.qlIndexFixing($Z$5,AV1373,,Trigger)</f>
        <v>1.9069105350725934E-2</v>
      </c>
      <c r="AZ1373" s="66">
        <f>_xll.qlIndexFixing($BB$1,AW1373,,Trigger)</f>
        <v>1.903201859177046E-2</v>
      </c>
      <c r="BA1373" s="195">
        <f t="shared" si="44"/>
        <v>0.37086758955473531</v>
      </c>
    </row>
    <row r="1374" spans="47:53" ht="11.25" customHeight="1" x14ac:dyDescent="0.25">
      <c r="AU1374" s="30" t="s">
        <v>38</v>
      </c>
      <c r="AV1374" s="29">
        <f>_xll.qlInterestRateIndexFixingDate(IborIndex&amp;Tenor,AW1374,Trigger)</f>
        <v>49027</v>
      </c>
      <c r="AW1374" s="29">
        <f>_xll.qlCalendarAdvance(Calendar,AW1373,AU1374,"f",,Trigger)</f>
        <v>49031</v>
      </c>
      <c r="AX1374" s="29">
        <f>_xll.qlInterestRateIndexMaturity(IborIndex&amp;Tenor,AW1374,Trigger)</f>
        <v>49215</v>
      </c>
      <c r="AY1374" s="66">
        <f>_xll.qlIndexFixing($Z$5,AV1374,,Trigger)</f>
        <v>1.9052788000491459E-2</v>
      </c>
      <c r="AZ1374" s="66">
        <f>_xll.qlIndexFixing($BB$1,AW1374,,Trigger)</f>
        <v>1.9019873974961448E-2</v>
      </c>
      <c r="BA1374" s="195">
        <f t="shared" si="44"/>
        <v>0.32914025530010604</v>
      </c>
    </row>
    <row r="1375" spans="47:53" ht="11.25" customHeight="1" x14ac:dyDescent="0.25">
      <c r="AU1375" s="30" t="s">
        <v>38</v>
      </c>
      <c r="AV1375" s="29">
        <f>_xll.qlInterestRateIndexFixingDate(IborIndex&amp;Tenor,AW1375,Trigger)</f>
        <v>49034</v>
      </c>
      <c r="AW1375" s="29">
        <f>_xll.qlCalendarAdvance(Calendar,AW1374,AU1375,"f",,Trigger)</f>
        <v>49038</v>
      </c>
      <c r="AX1375" s="29">
        <f>_xll.qlInterestRateIndexMaturity(IborIndex&amp;Tenor,AW1375,Trigger)</f>
        <v>49221</v>
      </c>
      <c r="AY1375" s="66">
        <f>_xll.qlIndexFixing($Z$5,AV1375,,Trigger)</f>
        <v>1.9037305718264039E-2</v>
      </c>
      <c r="AZ1375" s="66">
        <f>_xll.qlIndexFixing($BB$1,AW1375,,Trigger)</f>
        <v>1.9006252363368011E-2</v>
      </c>
      <c r="BA1375" s="195">
        <f t="shared" si="44"/>
        <v>0.31053354896028867</v>
      </c>
    </row>
    <row r="1376" spans="47:53" ht="11.25" customHeight="1" x14ac:dyDescent="0.25">
      <c r="AU1376" s="30" t="s">
        <v>38</v>
      </c>
      <c r="AV1376" s="29">
        <f>_xll.qlInterestRateIndexFixingDate(IborIndex&amp;Tenor,AW1376,Trigger)</f>
        <v>49039</v>
      </c>
      <c r="AW1376" s="29">
        <f>_xll.qlCalendarAdvance(Calendar,AW1375,AU1376,"f",,Trigger)</f>
        <v>49045</v>
      </c>
      <c r="AX1376" s="29">
        <f>_xll.qlInterestRateIndexMaturity(IborIndex&amp;Tenor,AW1376,Trigger)</f>
        <v>49228</v>
      </c>
      <c r="AY1376" s="66">
        <f>_xll.qlIndexFixing($Z$5,AV1376,,Trigger)</f>
        <v>1.9021465652967456E-2</v>
      </c>
      <c r="AZ1376" s="66">
        <f>_xll.qlIndexFixing($BB$1,AW1376,,Trigger)</f>
        <v>1.8992592874152222E-2</v>
      </c>
      <c r="BA1376" s="195">
        <f t="shared" si="44"/>
        <v>0.28872778815233757</v>
      </c>
    </row>
    <row r="1377" spans="47:53" ht="11.25" customHeight="1" x14ac:dyDescent="0.25">
      <c r="AU1377" s="30" t="s">
        <v>38</v>
      </c>
      <c r="AV1377" s="29">
        <f>_xll.qlInterestRateIndexFixingDate(IborIndex&amp;Tenor,AW1377,Trigger)</f>
        <v>49048</v>
      </c>
      <c r="AW1377" s="29">
        <f>_xll.qlCalendarAdvance(Calendar,AW1376,AU1377,"f",,Trigger)</f>
        <v>49052</v>
      </c>
      <c r="AX1377" s="29">
        <f>_xll.qlInterestRateIndexMaturity(IborIndex&amp;Tenor,AW1377,Trigger)</f>
        <v>49235</v>
      </c>
      <c r="AY1377" s="66">
        <f>_xll.qlIndexFixing($Z$5,AV1377,,Trigger)</f>
        <v>1.900588879227565E-2</v>
      </c>
      <c r="AZ1377" s="66">
        <f>_xll.qlIndexFixing($BB$1,AW1377,,Trigger)</f>
        <v>1.8978895508098156E-2</v>
      </c>
      <c r="BA1377" s="195">
        <f t="shared" si="44"/>
        <v>0.26993284177493498</v>
      </c>
    </row>
    <row r="1378" spans="47:53" ht="11.25" customHeight="1" x14ac:dyDescent="0.25">
      <c r="AU1378" s="30" t="s">
        <v>38</v>
      </c>
      <c r="AV1378" s="29">
        <f>_xll.qlInterestRateIndexFixingDate(IborIndex&amp;Tenor,AW1378,Trigger)</f>
        <v>49055</v>
      </c>
      <c r="AW1378" s="29">
        <f>_xll.qlCalendarAdvance(Calendar,AW1377,AU1378,"f",,Trigger)</f>
        <v>49059</v>
      </c>
      <c r="AX1378" s="29">
        <f>_xll.qlInterestRateIndexMaturity(IborIndex&amp;Tenor,AW1378,Trigger)</f>
        <v>49242</v>
      </c>
      <c r="AY1378" s="66">
        <f>_xll.qlIndexFixing($Z$5,AV1378,,Trigger)</f>
        <v>1.8990575475222343E-2</v>
      </c>
      <c r="AZ1378" s="66">
        <f>_xll.qlIndexFixing($BB$1,AW1378,,Trigger)</f>
        <v>1.8965160265989885E-2</v>
      </c>
      <c r="BA1378" s="195">
        <f t="shared" si="44"/>
        <v>0.25415209232458602</v>
      </c>
    </row>
    <row r="1379" spans="47:53" ht="11.25" customHeight="1" x14ac:dyDescent="0.25">
      <c r="AU1379" s="30" t="s">
        <v>38</v>
      </c>
      <c r="AV1379" s="29">
        <f>_xll.qlInterestRateIndexFixingDate(IborIndex&amp;Tenor,AW1379,Trigger)</f>
        <v>49061</v>
      </c>
      <c r="AW1379" s="29">
        <f>_xll.qlCalendarAdvance(Calendar,AW1378,AU1379,"f",,Trigger)</f>
        <v>49066</v>
      </c>
      <c r="AX1379" s="29">
        <f>_xll.qlInterestRateIndexMaturity(IborIndex&amp;Tenor,AW1379,Trigger)</f>
        <v>49250</v>
      </c>
      <c r="AY1379" s="66">
        <f>_xll.qlIndexFixing($Z$5,AV1379,,Trigger)</f>
        <v>1.8975100941914888E-2</v>
      </c>
      <c r="AZ1379" s="66">
        <f>_xll.qlIndexFixing($BB$1,AW1379,,Trigger)</f>
        <v>1.894988640133162E-2</v>
      </c>
      <c r="BA1379" s="195">
        <f t="shared" si="44"/>
        <v>0.25214540583268219</v>
      </c>
    </row>
    <row r="1380" spans="47:53" ht="11.25" customHeight="1" x14ac:dyDescent="0.25">
      <c r="AU1380" s="30" t="s">
        <v>38</v>
      </c>
      <c r="AV1380" s="29">
        <f>_xll.qlInterestRateIndexFixingDate(IborIndex&amp;Tenor,AW1380,Trigger)</f>
        <v>49069</v>
      </c>
      <c r="AW1380" s="29">
        <f>_xll.qlCalendarAdvance(Calendar,AW1379,AU1380,"f",,Trigger)</f>
        <v>49073</v>
      </c>
      <c r="AX1380" s="29">
        <f>_xll.qlInterestRateIndexMaturity(IborIndex&amp;Tenor,AW1380,Trigger)</f>
        <v>49257</v>
      </c>
      <c r="AY1380" s="66">
        <f>_xll.qlIndexFixing($Z$5,AV1380,,Trigger)</f>
        <v>1.8960345791720179E-2</v>
      </c>
      <c r="AZ1380" s="66">
        <f>_xll.qlIndexFixing($BB$1,AW1380,,Trigger)</f>
        <v>1.8936065122848622E-2</v>
      </c>
      <c r="BA1380" s="195">
        <f t="shared" si="44"/>
        <v>0.24280668871556887</v>
      </c>
    </row>
    <row r="1381" spans="47:53" ht="11.25" customHeight="1" x14ac:dyDescent="0.25">
      <c r="AU1381" s="30" t="s">
        <v>38</v>
      </c>
      <c r="AV1381" s="29">
        <f>_xll.qlInterestRateIndexFixingDate(IborIndex&amp;Tenor,AW1381,Trigger)</f>
        <v>49076</v>
      </c>
      <c r="AW1381" s="29">
        <f>_xll.qlCalendarAdvance(Calendar,AW1380,AU1381,"f",,Trigger)</f>
        <v>49080</v>
      </c>
      <c r="AX1381" s="29">
        <f>_xll.qlInterestRateIndexMaturity(IborIndex&amp;Tenor,AW1381,Trigger)</f>
        <v>49264</v>
      </c>
      <c r="AY1381" s="66">
        <f>_xll.qlIndexFixing($Z$5,AV1381,,Trigger)</f>
        <v>1.8945852162238378E-2</v>
      </c>
      <c r="AZ1381" s="66">
        <f>_xll.qlIndexFixing($BB$1,AW1381,,Trigger)</f>
        <v>1.8922205966482003E-2</v>
      </c>
      <c r="BA1381" s="195">
        <f t="shared" si="44"/>
        <v>0.23646195756375082</v>
      </c>
    </row>
    <row r="1382" spans="47:53" ht="11.25" customHeight="1" x14ac:dyDescent="0.25">
      <c r="AU1382" s="30" t="s">
        <v>38</v>
      </c>
      <c r="AV1382" s="29">
        <f>_xll.qlInterestRateIndexFixingDate(IborIndex&amp;Tenor,AW1382,Trigger)</f>
        <v>49083</v>
      </c>
      <c r="AW1382" s="29">
        <f>_xll.qlCalendarAdvance(Calendar,AW1381,AU1382,"f",,Trigger)</f>
        <v>49087</v>
      </c>
      <c r="AX1382" s="29">
        <f>_xll.qlInterestRateIndexMaturity(IborIndex&amp;Tenor,AW1382,Trigger)</f>
        <v>49271</v>
      </c>
      <c r="AY1382" s="66">
        <f>_xll.qlIndexFixing($Z$5,AV1382,,Trigger)</f>
        <v>1.893162037893523E-2</v>
      </c>
      <c r="AZ1382" s="66">
        <f>_xll.qlIndexFixing($BB$1,AW1382,,Trigger)</f>
        <v>1.8908308933040571E-2</v>
      </c>
      <c r="BA1382" s="195">
        <f t="shared" si="44"/>
        <v>0.23311445894659555</v>
      </c>
    </row>
    <row r="1383" spans="47:53" ht="11.25" customHeight="1" x14ac:dyDescent="0.25">
      <c r="AU1383" s="30" t="s">
        <v>38</v>
      </c>
      <c r="AV1383" s="29">
        <f>_xll.qlInterestRateIndexFixingDate(IborIndex&amp;Tenor,AW1383,Trigger)</f>
        <v>49090</v>
      </c>
      <c r="AW1383" s="29">
        <f>_xll.qlCalendarAdvance(Calendar,AW1382,AU1383,"f",,Trigger)</f>
        <v>49094</v>
      </c>
      <c r="AX1383" s="29">
        <f>_xll.qlInterestRateIndexMaturity(IborIndex&amp;Tenor,AW1383,Trigger)</f>
        <v>49278</v>
      </c>
      <c r="AY1383" s="66">
        <f>_xll.qlIndexFixing($Z$5,AV1383,,Trigger)</f>
        <v>1.8917650765677325E-2</v>
      </c>
      <c r="AZ1383" s="66">
        <f>_xll.qlIndexFixing($BB$1,AW1383,,Trigger)</f>
        <v>1.8895915942264488E-2</v>
      </c>
      <c r="BA1383" s="195">
        <f t="shared" si="44"/>
        <v>0.21734823412836862</v>
      </c>
    </row>
    <row r="1384" spans="47:53" ht="11.25" customHeight="1" x14ac:dyDescent="0.25">
      <c r="AU1384" s="30" t="s">
        <v>38</v>
      </c>
      <c r="AV1384" s="29">
        <f>_xll.qlInterestRateIndexFixingDate(IborIndex&amp;Tenor,AW1384,Trigger)</f>
        <v>49097</v>
      </c>
      <c r="AW1384" s="29">
        <f>_xll.qlCalendarAdvance(Calendar,AW1383,AU1384,"f",,Trigger)</f>
        <v>49101</v>
      </c>
      <c r="AX1384" s="29">
        <f>_xll.qlInterestRateIndexMaturity(IborIndex&amp;Tenor,AW1384,Trigger)</f>
        <v>49284</v>
      </c>
      <c r="AY1384" s="66">
        <f>_xll.qlIndexFixing($Z$5,AV1384,,Trigger)</f>
        <v>1.890424877278888E-2</v>
      </c>
      <c r="AZ1384" s="66">
        <f>_xll.qlIndexFixing($BB$1,AW1384,,Trigger)</f>
        <v>1.8881953460438028E-2</v>
      </c>
      <c r="BA1384" s="195">
        <f t="shared" si="44"/>
        <v>0.22295312350852081</v>
      </c>
    </row>
    <row r="1385" spans="47:53" ht="11.25" customHeight="1" x14ac:dyDescent="0.25">
      <c r="AU1385" s="30" t="s">
        <v>38</v>
      </c>
      <c r="AV1385" s="29">
        <f>_xll.qlInterestRateIndexFixingDate(IborIndex&amp;Tenor,AW1385,Trigger)</f>
        <v>49104</v>
      </c>
      <c r="AW1385" s="29">
        <f>_xll.qlCalendarAdvance(Calendar,AW1384,AU1385,"f",,Trigger)</f>
        <v>49108</v>
      </c>
      <c r="AX1385" s="29">
        <f>_xll.qlInterestRateIndexMaturity(IborIndex&amp;Tenor,AW1385,Trigger)</f>
        <v>49291</v>
      </c>
      <c r="AY1385" s="66">
        <f>_xll.qlIndexFixing($Z$5,AV1385,,Trigger)</f>
        <v>1.8890789619245514E-2</v>
      </c>
      <c r="AZ1385" s="66">
        <f>_xll.qlIndexFixing($BB$1,AW1385,,Trigger)</f>
        <v>1.8867953108111821E-2</v>
      </c>
      <c r="BA1385" s="195">
        <f t="shared" si="44"/>
        <v>0.228365111336927</v>
      </c>
    </row>
    <row r="1386" spans="47:53" ht="11.25" customHeight="1" x14ac:dyDescent="0.25">
      <c r="AU1386" s="30" t="s">
        <v>38</v>
      </c>
      <c r="AV1386" s="29">
        <f>_xll.qlInterestRateIndexFixingDate(IborIndex&amp;Tenor,AW1386,Trigger)</f>
        <v>49111</v>
      </c>
      <c r="AW1386" s="29">
        <f>_xll.qlCalendarAdvance(Calendar,AW1385,AU1386,"f",,Trigger)</f>
        <v>49115</v>
      </c>
      <c r="AX1386" s="29">
        <f>_xll.qlInterestRateIndexMaturity(IborIndex&amp;Tenor,AW1386,Trigger)</f>
        <v>49298</v>
      </c>
      <c r="AY1386" s="66">
        <f>_xll.qlIndexFixing($Z$5,AV1386,,Trigger)</f>
        <v>1.8877596663814444E-2</v>
      </c>
      <c r="AZ1386" s="66">
        <f>_xll.qlIndexFixing($BB$1,AW1386,,Trigger)</f>
        <v>1.8853914886089607E-2</v>
      </c>
      <c r="BA1386" s="195">
        <f t="shared" si="44"/>
        <v>0.23681777724837011</v>
      </c>
    </row>
    <row r="1387" spans="47:53" ht="11.25" customHeight="1" x14ac:dyDescent="0.25">
      <c r="AU1387" s="30" t="s">
        <v>38</v>
      </c>
      <c r="AV1387" s="29">
        <f>_xll.qlInterestRateIndexFixingDate(IborIndex&amp;Tenor,AW1387,Trigger)</f>
        <v>49118</v>
      </c>
      <c r="AW1387" s="29">
        <f>_xll.qlCalendarAdvance(Calendar,AW1386,AU1387,"f",,Trigger)</f>
        <v>49122</v>
      </c>
      <c r="AX1387" s="29">
        <f>_xll.qlInterestRateIndexMaturity(IborIndex&amp;Tenor,AW1387,Trigger)</f>
        <v>49305</v>
      </c>
      <c r="AY1387" s="66">
        <f>_xll.qlIndexFixing($Z$5,AV1387,,Trigger)</f>
        <v>1.8864670231090667E-2</v>
      </c>
      <c r="AZ1387" s="66">
        <f>_xll.qlIndexFixing($BB$1,AW1387,,Trigger)</f>
        <v>1.8839838795175107E-2</v>
      </c>
      <c r="BA1387" s="195">
        <f t="shared" si="44"/>
        <v>0.24831435915560057</v>
      </c>
    </row>
    <row r="1388" spans="47:53" ht="11.25" customHeight="1" x14ac:dyDescent="0.25">
      <c r="AU1388" s="30" t="s">
        <v>38</v>
      </c>
      <c r="AV1388" s="29">
        <f>_xll.qlInterestRateIndexFixingDate(IborIndex&amp;Tenor,AW1388,Trigger)</f>
        <v>49125</v>
      </c>
      <c r="AW1388" s="29">
        <f>_xll.qlCalendarAdvance(Calendar,AW1387,AU1388,"f",,Trigger)</f>
        <v>49129</v>
      </c>
      <c r="AX1388" s="29">
        <f>_xll.qlInterestRateIndexMaturity(IborIndex&amp;Tenor,AW1388,Trigger)</f>
        <v>49313</v>
      </c>
      <c r="AY1388" s="66">
        <f>_xll.qlIndexFixing($Z$5,AV1388,,Trigger)</f>
        <v>1.8851746473729662E-2</v>
      </c>
      <c r="AZ1388" s="66">
        <f>_xll.qlIndexFixing($BB$1,AW1388,,Trigger)</f>
        <v>1.8824131359285248E-2</v>
      </c>
      <c r="BA1388" s="195">
        <f t="shared" si="44"/>
        <v>0.27615114444413946</v>
      </c>
    </row>
    <row r="1389" spans="47:53" ht="11.25" customHeight="1" x14ac:dyDescent="0.25">
      <c r="AU1389" s="30" t="s">
        <v>38</v>
      </c>
      <c r="AV1389" s="29">
        <f>_xll.qlInterestRateIndexFixingDate(IborIndex&amp;Tenor,AW1389,Trigger)</f>
        <v>49132</v>
      </c>
      <c r="AW1389" s="29">
        <f>_xll.qlCalendarAdvance(Calendar,AW1388,AU1389,"f",,Trigger)</f>
        <v>49136</v>
      </c>
      <c r="AX1389" s="29">
        <f>_xll.qlInterestRateIndexMaturity(IborIndex&amp;Tenor,AW1389,Trigger)</f>
        <v>49320</v>
      </c>
      <c r="AY1389" s="66">
        <f>_xll.qlIndexFixing($Z$5,AV1389,,Trigger)</f>
        <v>1.8839356592608596E-2</v>
      </c>
      <c r="AZ1389" s="66">
        <f>_xll.qlIndexFixing($BB$1,AW1389,,Trigger)</f>
        <v>1.8809969209101492E-2</v>
      </c>
      <c r="BA1389" s="195">
        <f t="shared" si="44"/>
        <v>0.29387383507103321</v>
      </c>
    </row>
    <row r="1390" spans="47:53" ht="11.25" customHeight="1" x14ac:dyDescent="0.25">
      <c r="AU1390" s="30" t="s">
        <v>38</v>
      </c>
      <c r="AV1390" s="29">
        <f>_xll.qlInterestRateIndexFixingDate(IborIndex&amp;Tenor,AW1390,Trigger)</f>
        <v>49139</v>
      </c>
      <c r="AW1390" s="29">
        <f>_xll.qlCalendarAdvance(Calendar,AW1389,AU1390,"f",,Trigger)</f>
        <v>49143</v>
      </c>
      <c r="AX1390" s="29">
        <f>_xll.qlInterestRateIndexMaturity(IborIndex&amp;Tenor,AW1390,Trigger)</f>
        <v>49327</v>
      </c>
      <c r="AY1390" s="66">
        <f>_xll.qlIndexFixing($Z$5,AV1390,,Trigger)</f>
        <v>1.8827231103937202E-2</v>
      </c>
      <c r="AZ1390" s="66">
        <f>_xll.qlIndexFixing($BB$1,AW1390,,Trigger)</f>
        <v>1.8795769188378775E-2</v>
      </c>
      <c r="BA1390" s="195">
        <f t="shared" si="44"/>
        <v>0.31461915558427672</v>
      </c>
    </row>
    <row r="1391" spans="47:53" ht="11.25" customHeight="1" x14ac:dyDescent="0.25">
      <c r="AU1391" s="30" t="s">
        <v>38</v>
      </c>
      <c r="AV1391" s="29">
        <f>_xll.qlInterestRateIndexFixingDate(IborIndex&amp;Tenor,AW1391,Trigger)</f>
        <v>49146</v>
      </c>
      <c r="AW1391" s="29">
        <f>_xll.qlCalendarAdvance(Calendar,AW1390,AU1391,"f",,Trigger)</f>
        <v>49150</v>
      </c>
      <c r="AX1391" s="29">
        <f>_xll.qlInterestRateIndexMaturity(IborIndex&amp;Tenor,AW1391,Trigger)</f>
        <v>49334</v>
      </c>
      <c r="AY1391" s="66">
        <f>_xll.qlIndexFixing($Z$5,AV1391,,Trigger)</f>
        <v>1.8815370318825748E-2</v>
      </c>
      <c r="AZ1391" s="66">
        <f>_xll.qlIndexFixing($BB$1,AW1391,,Trigger)</f>
        <v>1.8781531297944392E-2</v>
      </c>
      <c r="BA1391" s="195">
        <f t="shared" si="44"/>
        <v>0.33839020881356457</v>
      </c>
    </row>
    <row r="1392" spans="47:53" ht="11.25" customHeight="1" x14ac:dyDescent="0.25">
      <c r="AU1392" s="30" t="s">
        <v>38</v>
      </c>
      <c r="AV1392" s="29">
        <f>_xll.qlInterestRateIndexFixingDate(IborIndex&amp;Tenor,AW1392,Trigger)</f>
        <v>49153</v>
      </c>
      <c r="AW1392" s="29">
        <f>_xll.qlCalendarAdvance(Calendar,AW1391,AU1392,"f",,Trigger)</f>
        <v>49157</v>
      </c>
      <c r="AX1392" s="29">
        <f>_xll.qlInterestRateIndexMaturity(IborIndex&amp;Tenor,AW1392,Trigger)</f>
        <v>49341</v>
      </c>
      <c r="AY1392" s="66">
        <f>_xll.qlIndexFixing($Z$5,AV1392,,Trigger)</f>
        <v>1.8803774546793602E-2</v>
      </c>
      <c r="AZ1392" s="66">
        <f>_xll.qlIndexFixing($BB$1,AW1392,,Trigger)</f>
        <v>1.8767255538627781E-2</v>
      </c>
      <c r="BA1392" s="195">
        <f t="shared" si="44"/>
        <v>0.36519008165820932</v>
      </c>
    </row>
    <row r="1393" spans="47:53" ht="11.25" customHeight="1" x14ac:dyDescent="0.25">
      <c r="AU1393" s="30" t="s">
        <v>38</v>
      </c>
      <c r="AV1393" s="29">
        <f>_xll.qlInterestRateIndexFixingDate(IborIndex&amp;Tenor,AW1393,Trigger)</f>
        <v>49160</v>
      </c>
      <c r="AW1393" s="29">
        <f>_xll.qlCalendarAdvance(Calendar,AW1392,AU1393,"f",,Trigger)</f>
        <v>49164</v>
      </c>
      <c r="AX1393" s="29">
        <f>_xll.qlInterestRateIndexMaturity(IborIndex&amp;Tenor,AW1393,Trigger)</f>
        <v>49348</v>
      </c>
      <c r="AY1393" s="66">
        <f>_xll.qlIndexFixing($Z$5,AV1393,,Trigger)</f>
        <v>1.8792444095765321E-2</v>
      </c>
      <c r="AZ1393" s="66">
        <f>_xll.qlIndexFixing($BB$1,AW1393,,Trigger)</f>
        <v>1.8752941911259684E-2</v>
      </c>
      <c r="BA1393" s="195">
        <f t="shared" si="44"/>
        <v>0.3950218450563675</v>
      </c>
    </row>
    <row r="1394" spans="47:53" ht="11.25" customHeight="1" x14ac:dyDescent="0.25">
      <c r="AU1394" s="30" t="s">
        <v>38</v>
      </c>
      <c r="AV1394" s="29">
        <f>_xll.qlInterestRateIndexFixingDate(IborIndex&amp;Tenor,AW1394,Trigger)</f>
        <v>49167</v>
      </c>
      <c r="AW1394" s="29">
        <f>_xll.qlCalendarAdvance(Calendar,AW1393,AU1394,"f",,Trigger)</f>
        <v>49171</v>
      </c>
      <c r="AX1394" s="29">
        <f>_xll.qlInterestRateIndexMaturity(IborIndex&amp;Tenor,AW1394,Trigger)</f>
        <v>49355</v>
      </c>
      <c r="AY1394" s="66">
        <f>_xll.qlIndexFixing($Z$5,AV1394,,Trigger)</f>
        <v>1.8781379272076727E-2</v>
      </c>
      <c r="AZ1394" s="66">
        <f>_xll.qlIndexFixing($BB$1,AW1394,,Trigger)</f>
        <v>1.8738590416673837E-2</v>
      </c>
      <c r="BA1394" s="195">
        <f t="shared" si="44"/>
        <v>0.42788855402889348</v>
      </c>
    </row>
    <row r="1395" spans="47:53" ht="11.25" customHeight="1" x14ac:dyDescent="0.25">
      <c r="AU1395" s="30" t="s">
        <v>38</v>
      </c>
      <c r="AV1395" s="29">
        <f>_xll.qlInterestRateIndexFixingDate(IborIndex&amp;Tenor,AW1395,Trigger)</f>
        <v>49174</v>
      </c>
      <c r="AW1395" s="29">
        <f>_xll.qlCalendarAdvance(Calendar,AW1394,AU1395,"f",,Trigger)</f>
        <v>49178</v>
      </c>
      <c r="AX1395" s="29">
        <f>_xll.qlInterestRateIndexMaturity(IborIndex&amp;Tenor,AW1395,Trigger)</f>
        <v>49362</v>
      </c>
      <c r="AY1395" s="66">
        <f>_xll.qlIndexFixing($Z$5,AV1395,,Trigger)</f>
        <v>1.8770580380471445E-2</v>
      </c>
      <c r="AZ1395" s="66">
        <f>_xll.qlIndexFixing($BB$1,AW1395,,Trigger)</f>
        <v>1.872420105570656E-2</v>
      </c>
      <c r="BA1395" s="195">
        <f t="shared" si="44"/>
        <v>0.46379324764884294</v>
      </c>
    </row>
    <row r="1396" spans="47:53" ht="11.25" customHeight="1" x14ac:dyDescent="0.25">
      <c r="AU1396" s="30" t="s">
        <v>38</v>
      </c>
      <c r="AV1396" s="29">
        <f>_xll.qlInterestRateIndexFixingDate(IborIndex&amp;Tenor,AW1396,Trigger)</f>
        <v>49181</v>
      </c>
      <c r="AW1396" s="29">
        <f>_xll.qlCalendarAdvance(Calendar,AW1395,AU1396,"f",,Trigger)</f>
        <v>49185</v>
      </c>
      <c r="AX1396" s="29">
        <f>_xll.qlInterestRateIndexMaturity(IborIndex&amp;Tenor,AW1396,Trigger)</f>
        <v>49368</v>
      </c>
      <c r="AY1396" s="66">
        <f>_xll.qlIndexFixing($Z$5,AV1396,,Trigger)</f>
        <v>1.876037862385933E-2</v>
      </c>
      <c r="AZ1396" s="66">
        <f>_xll.qlIndexFixing($BB$1,AW1396,,Trigger)</f>
        <v>1.8712565720326757E-2</v>
      </c>
      <c r="BA1396" s="195">
        <f t="shared" si="44"/>
        <v>0.4781290353257292</v>
      </c>
    </row>
    <row r="1397" spans="47:53" ht="11.25" customHeight="1" x14ac:dyDescent="0.25">
      <c r="AU1397" s="30" t="s">
        <v>38</v>
      </c>
      <c r="AV1397" s="29">
        <f>_xll.qlInterestRateIndexFixingDate(IborIndex&amp;Tenor,AW1397,Trigger)</f>
        <v>49188</v>
      </c>
      <c r="AW1397" s="29">
        <f>_xll.qlCalendarAdvance(Calendar,AW1396,AU1397,"f",,Trigger)</f>
        <v>49192</v>
      </c>
      <c r="AX1397" s="29">
        <f>_xll.qlInterestRateIndexMaturity(IborIndex&amp;Tenor,AW1397,Trigger)</f>
        <v>49373</v>
      </c>
      <c r="AY1397" s="66">
        <f>_xll.qlIndexFixing($Z$5,AV1397,,Trigger)</f>
        <v>1.875074121432898E-2</v>
      </c>
      <c r="AZ1397" s="66">
        <f>_xll.qlIndexFixing($BB$1,AW1397,,Trigger)</f>
        <v>1.8698117888123218E-2</v>
      </c>
      <c r="BA1397" s="195">
        <f t="shared" si="44"/>
        <v>0.52623326205761956</v>
      </c>
    </row>
    <row r="1398" spans="47:53" ht="11.25" customHeight="1" x14ac:dyDescent="0.25">
      <c r="AU1398" s="30" t="s">
        <v>38</v>
      </c>
      <c r="AV1398" s="29">
        <f>_xll.qlInterestRateIndexFixingDate(IborIndex&amp;Tenor,AW1398,Trigger)</f>
        <v>49195</v>
      </c>
      <c r="AW1398" s="29">
        <f>_xll.qlCalendarAdvance(Calendar,AW1397,AU1398,"f",,Trigger)</f>
        <v>49199</v>
      </c>
      <c r="AX1398" s="29">
        <f>_xll.qlInterestRateIndexMaturity(IborIndex&amp;Tenor,AW1398,Trigger)</f>
        <v>49380</v>
      </c>
      <c r="AY1398" s="66">
        <f>_xll.qlIndexFixing($Z$5,AV1398,,Trigger)</f>
        <v>1.8740201967275119E-2</v>
      </c>
      <c r="AZ1398" s="66">
        <f>_xll.qlIndexFixing($BB$1,AW1398,,Trigger)</f>
        <v>1.8683632198663782E-2</v>
      </c>
      <c r="BA1398" s="195">
        <f t="shared" si="44"/>
        <v>0.56569768611337135</v>
      </c>
    </row>
    <row r="1399" spans="47:53" ht="11.25" customHeight="1" x14ac:dyDescent="0.25">
      <c r="AU1399" s="30" t="s">
        <v>38</v>
      </c>
      <c r="AV1399" s="29">
        <f>_xll.qlInterestRateIndexFixingDate(IborIndex&amp;Tenor,AW1399,Trigger)</f>
        <v>49202</v>
      </c>
      <c r="AW1399" s="29">
        <f>_xll.qlCalendarAdvance(Calendar,AW1398,AU1399,"f",,Trigger)</f>
        <v>49206</v>
      </c>
      <c r="AX1399" s="29">
        <f>_xll.qlInterestRateIndexMaturity(IborIndex&amp;Tenor,AW1399,Trigger)</f>
        <v>49387</v>
      </c>
      <c r="AY1399" s="66">
        <f>_xll.qlIndexFixing($Z$5,AV1399,,Trigger)</f>
        <v>1.8729362506144015E-2</v>
      </c>
      <c r="AZ1399" s="66">
        <f>_xll.qlIndexFixing($BB$1,AW1399,,Trigger)</f>
        <v>1.8669108652767247E-2</v>
      </c>
      <c r="BA1399" s="195">
        <f t="shared" si="44"/>
        <v>0.60253853376768252</v>
      </c>
    </row>
    <row r="1400" spans="47:53" ht="11.25" customHeight="1" x14ac:dyDescent="0.25">
      <c r="AU1400" s="30" t="s">
        <v>38</v>
      </c>
      <c r="AV1400" s="29">
        <f>_xll.qlInterestRateIndexFixingDate(IborIndex&amp;Tenor,AW1400,Trigger)</f>
        <v>49209</v>
      </c>
      <c r="AW1400" s="29">
        <f>_xll.qlCalendarAdvance(Calendar,AW1399,AU1400,"f",,Trigger)</f>
        <v>49213</v>
      </c>
      <c r="AX1400" s="29">
        <f>_xll.qlInterestRateIndexMaturity(IborIndex&amp;Tenor,AW1400,Trigger)</f>
        <v>49395</v>
      </c>
      <c r="AY1400" s="66">
        <f>_xll.qlIndexFixing($Z$5,AV1400,,Trigger)</f>
        <v>1.8717806288902225E-2</v>
      </c>
      <c r="AZ1400" s="66">
        <f>_xll.qlIndexFixing($BB$1,AW1400,,Trigger)</f>
        <v>1.8654547251257703E-2</v>
      </c>
      <c r="BA1400" s="195">
        <f t="shared" si="44"/>
        <v>0.63259037644522453</v>
      </c>
    </row>
    <row r="1401" spans="47:53" ht="11.25" customHeight="1" x14ac:dyDescent="0.25">
      <c r="AU1401" s="30" t="s">
        <v>38</v>
      </c>
      <c r="AV1401" s="29">
        <f>_xll.qlInterestRateIndexFixingDate(IborIndex&amp;Tenor,AW1401,Trigger)</f>
        <v>49216</v>
      </c>
      <c r="AW1401" s="29">
        <f>_xll.qlCalendarAdvance(Calendar,AW1400,AU1401,"f",,Trigger)</f>
        <v>49220</v>
      </c>
      <c r="AX1401" s="29">
        <f>_xll.qlInterestRateIndexMaturity(IborIndex&amp;Tenor,AW1401,Trigger)</f>
        <v>49402</v>
      </c>
      <c r="AY1401" s="66">
        <f>_xll.qlIndexFixing($Z$5,AV1401,,Trigger)</f>
        <v>1.8706340931418146E-2</v>
      </c>
      <c r="AZ1401" s="66">
        <f>_xll.qlIndexFixing($BB$1,AW1401,,Trigger)</f>
        <v>1.8639373044646801E-2</v>
      </c>
      <c r="BA1401" s="195">
        <f t="shared" si="44"/>
        <v>0.66967886771344964</v>
      </c>
    </row>
    <row r="1402" spans="47:53" ht="11.25" customHeight="1" x14ac:dyDescent="0.25">
      <c r="AU1402" s="30" t="s">
        <v>38</v>
      </c>
      <c r="AV1402" s="29">
        <f>_xll.qlInterestRateIndexFixingDate(IborIndex&amp;Tenor,AW1402,Trigger)</f>
        <v>49223</v>
      </c>
      <c r="AW1402" s="29">
        <f>_xll.qlCalendarAdvance(Calendar,AW1401,AU1402,"f",,Trigger)</f>
        <v>49227</v>
      </c>
      <c r="AX1402" s="29">
        <f>_xll.qlInterestRateIndexMaturity(IborIndex&amp;Tenor,AW1402,Trigger)</f>
        <v>49409</v>
      </c>
      <c r="AY1402" s="66">
        <f>_xll.qlIndexFixing($Z$5,AV1402,,Trigger)</f>
        <v>1.8694572325895518E-2</v>
      </c>
      <c r="AZ1402" s="66">
        <f>_xll.qlIndexFixing($BB$1,AW1402,,Trigger)</f>
        <v>1.8624732476485037E-2</v>
      </c>
      <c r="BA1402" s="195">
        <f t="shared" si="44"/>
        <v>0.69839849410481547</v>
      </c>
    </row>
    <row r="1403" spans="47:53" ht="11.25" customHeight="1" x14ac:dyDescent="0.25">
      <c r="AU1403" s="30" t="s">
        <v>38</v>
      </c>
      <c r="AV1403" s="29">
        <f>_xll.qlInterestRateIndexFixingDate(IborIndex&amp;Tenor,AW1403,Trigger)</f>
        <v>49230</v>
      </c>
      <c r="AW1403" s="29">
        <f>_xll.qlCalendarAdvance(Calendar,AW1402,AU1403,"f",,Trigger)</f>
        <v>49234</v>
      </c>
      <c r="AX1403" s="29">
        <f>_xll.qlInterestRateIndexMaturity(IborIndex&amp;Tenor,AW1403,Trigger)</f>
        <v>49416</v>
      </c>
      <c r="AY1403" s="66">
        <f>_xll.qlIndexFixing($Z$5,AV1403,,Trigger)</f>
        <v>1.8682499489816103E-2</v>
      </c>
      <c r="AZ1403" s="66">
        <f>_xll.qlIndexFixing($BB$1,AW1403,,Trigger)</f>
        <v>1.8610054053894674E-2</v>
      </c>
      <c r="BA1403" s="195">
        <f t="shared" si="44"/>
        <v>0.72445435921428269</v>
      </c>
    </row>
    <row r="1404" spans="47:53" ht="11.25" customHeight="1" x14ac:dyDescent="0.25">
      <c r="AU1404" s="30" t="s">
        <v>38</v>
      </c>
      <c r="AV1404" s="29">
        <f>_xll.qlInterestRateIndexFixingDate(IborIndex&amp;Tenor,AW1404,Trigger)</f>
        <v>49237</v>
      </c>
      <c r="AW1404" s="29">
        <f>_xll.qlCalendarAdvance(Calendar,AW1403,AU1404,"f",,Trigger)</f>
        <v>49241</v>
      </c>
      <c r="AX1404" s="29">
        <f>_xll.qlInterestRateIndexMaturity(IborIndex&amp;Tenor,AW1404,Trigger)</f>
        <v>49423</v>
      </c>
      <c r="AY1404" s="66">
        <f>_xll.qlIndexFixing($Z$5,AV1404,,Trigger)</f>
        <v>1.8670121440823279E-2</v>
      </c>
      <c r="AZ1404" s="66">
        <f>_xll.qlIndexFixing($BB$1,AW1404,,Trigger)</f>
        <v>1.8595337777711083E-2</v>
      </c>
      <c r="BA1404" s="195">
        <f t="shared" si="44"/>
        <v>0.74783663112195509</v>
      </c>
    </row>
    <row r="1405" spans="47:53" ht="11.25" customHeight="1" x14ac:dyDescent="0.25">
      <c r="AU1405" s="30" t="s">
        <v>38</v>
      </c>
      <c r="AV1405" s="29">
        <f>_xll.qlInterestRateIndexFixingDate(IborIndex&amp;Tenor,AW1405,Trigger)</f>
        <v>49244</v>
      </c>
      <c r="AW1405" s="29">
        <f>_xll.qlCalendarAdvance(Calendar,AW1404,AU1405,"f",,Trigger)</f>
        <v>49248</v>
      </c>
      <c r="AX1405" s="29">
        <f>_xll.qlInterestRateIndexMaturity(IborIndex&amp;Tenor,AW1405,Trigger)</f>
        <v>49429</v>
      </c>
      <c r="AY1405" s="66">
        <f>_xll.qlIndexFixing($Z$5,AV1405,,Trigger)</f>
        <v>1.8657966207644656E-2</v>
      </c>
      <c r="AZ1405" s="66">
        <f>_xll.qlIndexFixing($BB$1,AW1405,,Trigger)</f>
        <v>1.8581172438474226E-2</v>
      </c>
      <c r="BA1405" s="195">
        <f t="shared" si="44"/>
        <v>0.76793769170430815</v>
      </c>
    </row>
    <row r="1406" spans="47:53" ht="11.25" customHeight="1" x14ac:dyDescent="0.25">
      <c r="AU1406" s="30" t="s">
        <v>38</v>
      </c>
      <c r="AV1406" s="29">
        <f>_xll.qlInterestRateIndexFixingDate(IborIndex&amp;Tenor,AW1406,Trigger)</f>
        <v>49251</v>
      </c>
      <c r="AW1406" s="29">
        <f>_xll.qlCalendarAdvance(Calendar,AW1405,AU1406,"f",,Trigger)</f>
        <v>49255</v>
      </c>
      <c r="AX1406" s="29">
        <f>_xll.qlInterestRateIndexMaturity(IborIndex&amp;Tenor,AW1406,Trigger)</f>
        <v>49436</v>
      </c>
      <c r="AY1406" s="66">
        <f>_xll.qlIndexFixing($Z$5,AV1406,,Trigger)</f>
        <v>1.8644997733293246E-2</v>
      </c>
      <c r="AZ1406" s="66">
        <f>_xll.qlIndexFixing($BB$1,AW1406,,Trigger)</f>
        <v>1.8566383920691491E-2</v>
      </c>
      <c r="BA1406" s="195">
        <f t="shared" si="44"/>
        <v>0.78613812601754929</v>
      </c>
    </row>
    <row r="1407" spans="47:53" ht="11.25" customHeight="1" x14ac:dyDescent="0.25">
      <c r="AU1407" s="30" t="s">
        <v>38</v>
      </c>
      <c r="AV1407" s="29">
        <f>_xll.qlInterestRateIndexFixingDate(IborIndex&amp;Tenor,AW1407,Trigger)</f>
        <v>49258</v>
      </c>
      <c r="AW1407" s="29">
        <f>_xll.qlCalendarAdvance(Calendar,AW1406,AU1407,"f",,Trigger)</f>
        <v>49262</v>
      </c>
      <c r="AX1407" s="29">
        <f>_xll.qlInterestRateIndexMaturity(IborIndex&amp;Tenor,AW1407,Trigger)</f>
        <v>49443</v>
      </c>
      <c r="AY1407" s="66">
        <f>_xll.qlIndexFixing($Z$5,AV1407,,Trigger)</f>
        <v>1.8631721185467482E-2</v>
      </c>
      <c r="AZ1407" s="66">
        <f>_xll.qlIndexFixing($BB$1,AW1407,,Trigger)</f>
        <v>1.8551557553117385E-2</v>
      </c>
      <c r="BA1407" s="195">
        <f t="shared" si="44"/>
        <v>0.80163632350097047</v>
      </c>
    </row>
    <row r="1408" spans="47:53" ht="11.25" customHeight="1" x14ac:dyDescent="0.25">
      <c r="AU1408" s="30" t="s">
        <v>38</v>
      </c>
      <c r="AV1408" s="29">
        <f>_xll.qlInterestRateIndexFixingDate(IborIndex&amp;Tenor,AW1408,Trigger)</f>
        <v>49265</v>
      </c>
      <c r="AW1408" s="29">
        <f>_xll.qlCalendarAdvance(Calendar,AW1407,AU1408,"f",,Trigger)</f>
        <v>49269</v>
      </c>
      <c r="AX1408" s="29">
        <f>_xll.qlInterestRateIndexMaturity(IborIndex&amp;Tenor,AW1408,Trigger)</f>
        <v>49450</v>
      </c>
      <c r="AY1408" s="66">
        <f>_xll.qlIndexFixing($Z$5,AV1408,,Trigger)</f>
        <v>1.8618135582481907E-2</v>
      </c>
      <c r="AZ1408" s="66">
        <f>_xll.qlIndexFixing($BB$1,AW1408,,Trigger)</f>
        <v>1.8536693336592348E-2</v>
      </c>
      <c r="BA1408" s="195">
        <f t="shared" si="44"/>
        <v>0.81442245889559728</v>
      </c>
    </row>
    <row r="1409" spans="47:53" ht="11.25" customHeight="1" x14ac:dyDescent="0.25">
      <c r="AU1409" s="30" t="s">
        <v>38</v>
      </c>
      <c r="AV1409" s="29">
        <f>_xll.qlInterestRateIndexFixingDate(IborIndex&amp;Tenor,AW1409,Trigger)</f>
        <v>49272</v>
      </c>
      <c r="AW1409" s="29">
        <f>_xll.qlCalendarAdvance(Calendar,AW1408,AU1409,"f",,Trigger)</f>
        <v>49276</v>
      </c>
      <c r="AX1409" s="29">
        <f>_xll.qlInterestRateIndexMaturity(IborIndex&amp;Tenor,AW1409,Trigger)</f>
        <v>49457</v>
      </c>
      <c r="AY1409" s="66">
        <f>_xll.qlIndexFixing($Z$5,AV1409,,Trigger)</f>
        <v>1.8604239942819786E-2</v>
      </c>
      <c r="AZ1409" s="66">
        <f>_xll.qlIndexFixing($BB$1,AW1409,,Trigger)</f>
        <v>1.8521188622327881E-2</v>
      </c>
      <c r="BA1409" s="195">
        <f t="shared" si="44"/>
        <v>0.83051320491904501</v>
      </c>
    </row>
    <row r="1410" spans="47:53" ht="11.25" customHeight="1" x14ac:dyDescent="0.25">
      <c r="AU1410" s="30" t="s">
        <v>38</v>
      </c>
      <c r="AV1410" s="29">
        <f>_xll.qlInterestRateIndexFixingDate(IborIndex&amp;Tenor,AW1410,Trigger)</f>
        <v>49279</v>
      </c>
      <c r="AW1410" s="29">
        <f>_xll.qlCalendarAdvance(Calendar,AW1409,AU1410,"f",,Trigger)</f>
        <v>49283</v>
      </c>
      <c r="AX1410" s="29">
        <f>_xll.qlInterestRateIndexMaturity(IborIndex&amp;Tenor,AW1410,Trigger)</f>
        <v>49465</v>
      </c>
      <c r="AY1410" s="66">
        <f>_xll.qlIndexFixing($Z$5,AV1410,,Trigger)</f>
        <v>1.8589388684626552E-2</v>
      </c>
      <c r="AZ1410" s="66">
        <f>_xll.qlIndexFixing($BB$1,AW1410,,Trigger)</f>
        <v>1.8506245242274073E-2</v>
      </c>
      <c r="BA1410" s="195">
        <f t="shared" si="44"/>
        <v>0.83143442352478369</v>
      </c>
    </row>
    <row r="1411" spans="47:53" ht="11.25" customHeight="1" x14ac:dyDescent="0.25">
      <c r="AU1411" s="30" t="s">
        <v>38</v>
      </c>
      <c r="AV1411" s="29">
        <f>_xll.qlInterestRateIndexFixingDate(IborIndex&amp;Tenor,AW1411,Trigger)</f>
        <v>49286</v>
      </c>
      <c r="AW1411" s="29">
        <f>_xll.qlCalendarAdvance(Calendar,AW1410,AU1411,"f",,Trigger)</f>
        <v>49290</v>
      </c>
      <c r="AX1411" s="29">
        <f>_xll.qlInterestRateIndexMaturity(IborIndex&amp;Tenor,AW1411,Trigger)</f>
        <v>49472</v>
      </c>
      <c r="AY1411" s="66">
        <f>_xll.qlIndexFixing($Z$5,AV1411,,Trigger)</f>
        <v>1.8574846653252312E-2</v>
      </c>
      <c r="AZ1411" s="66">
        <f>_xll.qlIndexFixing($BB$1,AW1411,,Trigger)</f>
        <v>1.8491264014542309E-2</v>
      </c>
      <c r="BA1411" s="195">
        <f t="shared" ref="BA1411:BA1474" si="45">(AY1411-AZ1411)*10000</f>
        <v>0.83582638710003732</v>
      </c>
    </row>
    <row r="1412" spans="47:53" ht="11.25" customHeight="1" x14ac:dyDescent="0.25">
      <c r="AU1412" s="30" t="s">
        <v>38</v>
      </c>
      <c r="AV1412" s="29">
        <f>_xll.qlInterestRateIndexFixingDate(IborIndex&amp;Tenor,AW1412,Trigger)</f>
        <v>49293</v>
      </c>
      <c r="AW1412" s="29">
        <f>_xll.qlCalendarAdvance(Calendar,AW1411,AU1412,"f",,Trigger)</f>
        <v>49297</v>
      </c>
      <c r="AX1412" s="29">
        <f>_xll.qlInterestRateIndexMaturity(IborIndex&amp;Tenor,AW1412,Trigger)</f>
        <v>49479</v>
      </c>
      <c r="AY1412" s="66">
        <f>_xll.qlIndexFixing($Z$5,AV1412,,Trigger)</f>
        <v>1.8559991556153958E-2</v>
      </c>
      <c r="AZ1412" s="66">
        <f>_xll.qlIndexFixing($BB$1,AW1412,,Trigger)</f>
        <v>1.8476244939986845E-2</v>
      </c>
      <c r="BA1412" s="195">
        <f t="shared" si="45"/>
        <v>0.83746616167112986</v>
      </c>
    </row>
    <row r="1413" spans="47:53" ht="11.25" customHeight="1" x14ac:dyDescent="0.25">
      <c r="AU1413" s="30" t="s">
        <v>38</v>
      </c>
      <c r="AV1413" s="29">
        <f>_xll.qlInterestRateIndexFixingDate(IborIndex&amp;Tenor,AW1413,Trigger)</f>
        <v>49299</v>
      </c>
      <c r="AW1413" s="29">
        <f>_xll.qlCalendarAdvance(Calendar,AW1412,AU1413,"f",,Trigger)</f>
        <v>49305</v>
      </c>
      <c r="AX1413" s="29">
        <f>_xll.qlInterestRateIndexMaturity(IborIndex&amp;Tenor,AW1413,Trigger)</f>
        <v>49487</v>
      </c>
      <c r="AY1413" s="66">
        <f>_xll.qlIndexFixing($Z$5,AV1413,,Trigger)</f>
        <v>1.8542629698349338E-2</v>
      </c>
      <c r="AZ1413" s="66">
        <f>_xll.qlIndexFixing($BB$1,AW1413,,Trigger)</f>
        <v>1.845903394140053E-2</v>
      </c>
      <c r="BA1413" s="195">
        <f t="shared" si="45"/>
        <v>0.83595756948807998</v>
      </c>
    </row>
    <row r="1414" spans="47:53" ht="11.25" customHeight="1" x14ac:dyDescent="0.25">
      <c r="AU1414" s="30" t="s">
        <v>38</v>
      </c>
      <c r="AV1414" s="29">
        <f>_xll.qlInterestRateIndexFixingDate(IborIndex&amp;Tenor,AW1414,Trigger)</f>
        <v>49307</v>
      </c>
      <c r="AW1414" s="29">
        <f>_xll.qlCalendarAdvance(Calendar,AW1413,AU1414,"f",,Trigger)</f>
        <v>49312</v>
      </c>
      <c r="AX1414" s="29">
        <f>_xll.qlInterestRateIndexMaturity(IborIndex&amp;Tenor,AW1414,Trigger)</f>
        <v>49493</v>
      </c>
      <c r="AY1414" s="66">
        <f>_xll.qlIndexFixing($Z$5,AV1414,,Trigger)</f>
        <v>1.8527842438072616E-2</v>
      </c>
      <c r="AZ1414" s="66">
        <f>_xll.qlIndexFixing($BB$1,AW1414,,Trigger)</f>
        <v>1.8444554268618334E-2</v>
      </c>
      <c r="BA1414" s="195">
        <f t="shared" si="45"/>
        <v>0.8328816945428128</v>
      </c>
    </row>
    <row r="1415" spans="47:53" ht="11.25" customHeight="1" x14ac:dyDescent="0.25">
      <c r="AU1415" s="30" t="s">
        <v>38</v>
      </c>
      <c r="AV1415" s="29">
        <f>_xll.qlInterestRateIndexFixingDate(IborIndex&amp;Tenor,AW1415,Trigger)</f>
        <v>49317</v>
      </c>
      <c r="AW1415" s="29">
        <f>_xll.qlCalendarAdvance(Calendar,AW1414,AU1415,"f",,Trigger)</f>
        <v>49319</v>
      </c>
      <c r="AX1415" s="29">
        <f>_xll.qlInterestRateIndexMaturity(IborIndex&amp;Tenor,AW1415,Trigger)</f>
        <v>49500</v>
      </c>
      <c r="AY1415" s="66">
        <f>_xll.qlIndexFixing($Z$5,AV1415,,Trigger)</f>
        <v>1.851202076440241E-2</v>
      </c>
      <c r="AZ1415" s="66">
        <f>_xll.qlIndexFixing($BB$1,AW1415,,Trigger)</f>
        <v>1.8429419727066843E-2</v>
      </c>
      <c r="BA1415" s="195">
        <f t="shared" si="45"/>
        <v>0.82601037335566785</v>
      </c>
    </row>
    <row r="1416" spans="47:53" ht="11.25" customHeight="1" x14ac:dyDescent="0.25">
      <c r="AU1416" s="30" t="s">
        <v>38</v>
      </c>
      <c r="AV1416" s="29">
        <f>_xll.qlInterestRateIndexFixingDate(IborIndex&amp;Tenor,AW1416,Trigger)</f>
        <v>49324</v>
      </c>
      <c r="AW1416" s="29">
        <f>_xll.qlCalendarAdvance(Calendar,AW1415,AU1416,"f",,Trigger)</f>
        <v>49326</v>
      </c>
      <c r="AX1416" s="29">
        <f>_xll.qlInterestRateIndexMaturity(IborIndex&amp;Tenor,AW1416,Trigger)</f>
        <v>49507</v>
      </c>
      <c r="AY1416" s="66">
        <f>_xll.qlIndexFixing($Z$5,AV1416,,Trigger)</f>
        <v>1.8495882048276707E-2</v>
      </c>
      <c r="AZ1416" s="66">
        <f>_xll.qlIndexFixing($BB$1,AW1416,,Trigger)</f>
        <v>1.841424734348485E-2</v>
      </c>
      <c r="BA1416" s="195">
        <f t="shared" si="45"/>
        <v>0.81634704791857393</v>
      </c>
    </row>
    <row r="1417" spans="47:53" ht="11.25" customHeight="1" x14ac:dyDescent="0.25">
      <c r="AU1417" s="30" t="s">
        <v>38</v>
      </c>
      <c r="AV1417" s="29">
        <f>_xll.qlInterestRateIndexFixingDate(IborIndex&amp;Tenor,AW1417,Trigger)</f>
        <v>49331</v>
      </c>
      <c r="AW1417" s="29">
        <f>_xll.qlCalendarAdvance(Calendar,AW1416,AU1417,"f",,Trigger)</f>
        <v>49333</v>
      </c>
      <c r="AX1417" s="29">
        <f>_xll.qlInterestRateIndexMaturity(IborIndex&amp;Tenor,AW1417,Trigger)</f>
        <v>49514</v>
      </c>
      <c r="AY1417" s="66">
        <f>_xll.qlIndexFixing($Z$5,AV1417,,Trigger)</f>
        <v>1.84794253096132E-2</v>
      </c>
      <c r="AZ1417" s="66">
        <f>_xll.qlIndexFixing($BB$1,AW1417,,Trigger)</f>
        <v>1.8399037118733544E-2</v>
      </c>
      <c r="BA1417" s="195">
        <f t="shared" si="45"/>
        <v>0.80388190879656518</v>
      </c>
    </row>
    <row r="1418" spans="47:53" ht="11.25" customHeight="1" x14ac:dyDescent="0.25">
      <c r="AU1418" s="30" t="s">
        <v>38</v>
      </c>
      <c r="AV1418" s="29">
        <f>_xll.qlInterestRateIndexFixingDate(IborIndex&amp;Tenor,AW1418,Trigger)</f>
        <v>49338</v>
      </c>
      <c r="AW1418" s="29">
        <f>_xll.qlCalendarAdvance(Calendar,AW1417,AU1418,"f",,Trigger)</f>
        <v>49340</v>
      </c>
      <c r="AX1418" s="29">
        <f>_xll.qlInterestRateIndexMaturity(IborIndex&amp;Tenor,AW1418,Trigger)</f>
        <v>49521</v>
      </c>
      <c r="AY1418" s="66">
        <f>_xll.qlIndexFixing($Z$5,AV1418,,Trigger)</f>
        <v>1.8462649568512849E-2</v>
      </c>
      <c r="AZ1418" s="66">
        <f>_xll.qlIndexFixing($BB$1,AW1418,,Trigger)</f>
        <v>1.8383789053673671E-2</v>
      </c>
      <c r="BA1418" s="195">
        <f t="shared" si="45"/>
        <v>0.78860514839178275</v>
      </c>
    </row>
    <row r="1419" spans="47:53" ht="11.25" customHeight="1" x14ac:dyDescent="0.25">
      <c r="AU1419" s="30" t="s">
        <v>38</v>
      </c>
      <c r="AV1419" s="29">
        <f>_xll.qlInterestRateIndexFixingDate(IborIndex&amp;Tenor,AW1419,Trigger)</f>
        <v>49345</v>
      </c>
      <c r="AW1419" s="29">
        <f>_xll.qlCalendarAdvance(Calendar,AW1418,AU1419,"f",,Trigger)</f>
        <v>49347</v>
      </c>
      <c r="AX1419" s="29">
        <f>_xll.qlInterestRateIndexMaturity(IborIndex&amp;Tenor,AW1419,Trigger)</f>
        <v>49528</v>
      </c>
      <c r="AY1419" s="66">
        <f>_xll.qlIndexFixing($Z$5,AV1419,,Trigger)</f>
        <v>1.844555384526167E-2</v>
      </c>
      <c r="AZ1419" s="66">
        <f>_xll.qlIndexFixing($BB$1,AW1419,,Trigger)</f>
        <v>1.8368503149170837E-2</v>
      </c>
      <c r="BA1419" s="195">
        <f t="shared" si="45"/>
        <v>0.77050696090832926</v>
      </c>
    </row>
    <row r="1420" spans="47:53" ht="11.25" customHeight="1" x14ac:dyDescent="0.25">
      <c r="AU1420" s="30" t="s">
        <v>38</v>
      </c>
      <c r="AV1420" s="29">
        <f>_xll.qlInterestRateIndexFixingDate(IborIndex&amp;Tenor,AW1420,Trigger)</f>
        <v>49352</v>
      </c>
      <c r="AW1420" s="29">
        <f>_xll.qlCalendarAdvance(Calendar,AW1419,AU1420,"f",,Trigger)</f>
        <v>49354</v>
      </c>
      <c r="AX1420" s="29">
        <f>_xll.qlInterestRateIndexMaturity(IborIndex&amp;Tenor,AW1420,Trigger)</f>
        <v>49535</v>
      </c>
      <c r="AY1420" s="66">
        <f>_xll.qlIndexFixing($Z$5,AV1420,,Trigger)</f>
        <v>1.8428137160330715E-2</v>
      </c>
      <c r="AZ1420" s="66">
        <f>_xll.qlIndexFixing($BB$1,AW1420,,Trigger)</f>
        <v>1.8353179406089323E-2</v>
      </c>
      <c r="BA1420" s="195">
        <f t="shared" si="45"/>
        <v>0.74957754241392061</v>
      </c>
    </row>
    <row r="1421" spans="47:53" ht="11.25" customHeight="1" x14ac:dyDescent="0.25">
      <c r="AU1421" s="30" t="s">
        <v>38</v>
      </c>
      <c r="AV1421" s="29">
        <f>_xll.qlInterestRateIndexFixingDate(IborIndex&amp;Tenor,AW1421,Trigger)</f>
        <v>49359</v>
      </c>
      <c r="AW1421" s="29">
        <f>_xll.qlCalendarAdvance(Calendar,AW1420,AU1421,"f",,Trigger)</f>
        <v>49361</v>
      </c>
      <c r="AX1421" s="29">
        <f>_xll.qlInterestRateIndexMaturity(IborIndex&amp;Tenor,AW1421,Trigger)</f>
        <v>49542</v>
      </c>
      <c r="AY1421" s="66">
        <f>_xll.qlIndexFixing($Z$5,AV1421,,Trigger)</f>
        <v>1.841039853438094E-2</v>
      </c>
      <c r="AZ1421" s="66">
        <f>_xll.qlIndexFixing($BB$1,AW1421,,Trigger)</f>
        <v>1.833781782529827E-2</v>
      </c>
      <c r="BA1421" s="195">
        <f t="shared" si="45"/>
        <v>0.72580709082670225</v>
      </c>
    </row>
    <row r="1422" spans="47:53" ht="11.25" customHeight="1" x14ac:dyDescent="0.25">
      <c r="AU1422" s="30" t="s">
        <v>38</v>
      </c>
      <c r="AV1422" s="29">
        <f>_xll.qlInterestRateIndexFixingDate(IborIndex&amp;Tenor,AW1422,Trigger)</f>
        <v>49366</v>
      </c>
      <c r="AW1422" s="29">
        <f>_xll.qlCalendarAdvance(Calendar,AW1421,AU1422,"f",,Trigger)</f>
        <v>49368</v>
      </c>
      <c r="AX1422" s="29">
        <f>_xll.qlInterestRateIndexMaturity(IborIndex&amp;Tenor,AW1422,Trigger)</f>
        <v>49552</v>
      </c>
      <c r="AY1422" s="66">
        <f>_xll.qlIndexFixing($Z$5,AV1422,,Trigger)</f>
        <v>1.8389527205922164E-2</v>
      </c>
      <c r="AZ1422" s="66">
        <f>_xll.qlIndexFixing($BB$1,AW1422,,Trigger)</f>
        <v>1.8319822958808678E-2</v>
      </c>
      <c r="BA1422" s="195">
        <f t="shared" si="45"/>
        <v>0.69704247113486217</v>
      </c>
    </row>
    <row r="1423" spans="47:53" ht="11.25" customHeight="1" x14ac:dyDescent="0.25">
      <c r="AU1423" s="30" t="s">
        <v>38</v>
      </c>
      <c r="AV1423" s="29">
        <f>_xll.qlInterestRateIndexFixingDate(IborIndex&amp;Tenor,AW1423,Trigger)</f>
        <v>49373</v>
      </c>
      <c r="AW1423" s="29">
        <f>_xll.qlCalendarAdvance(Calendar,AW1422,AU1423,"f",,Trigger)</f>
        <v>49375</v>
      </c>
      <c r="AX1423" s="29">
        <f>_xll.qlInterestRateIndexMaturity(IborIndex&amp;Tenor,AW1423,Trigger)</f>
        <v>49559</v>
      </c>
      <c r="AY1423" s="66">
        <f>_xll.qlIndexFixing($Z$5,AV1423,,Trigger)</f>
        <v>1.8371165964271574E-2</v>
      </c>
      <c r="AZ1423" s="66">
        <f>_xll.qlIndexFixing($BB$1,AW1423,,Trigger)</f>
        <v>1.8304372335138257E-2</v>
      </c>
      <c r="BA1423" s="195">
        <f t="shared" si="45"/>
        <v>0.66793629133317378</v>
      </c>
    </row>
    <row r="1424" spans="47:53" ht="11.25" customHeight="1" x14ac:dyDescent="0.25">
      <c r="AU1424" s="30" t="s">
        <v>38</v>
      </c>
      <c r="AV1424" s="29">
        <f>_xll.qlInterestRateIndexFixingDate(IborIndex&amp;Tenor,AW1424,Trigger)</f>
        <v>49380</v>
      </c>
      <c r="AW1424" s="29">
        <f>_xll.qlCalendarAdvance(Calendar,AW1423,AU1424,"f",,Trigger)</f>
        <v>49382</v>
      </c>
      <c r="AX1424" s="29">
        <f>_xll.qlInterestRateIndexMaturity(IborIndex&amp;Tenor,AW1424,Trigger)</f>
        <v>49566</v>
      </c>
      <c r="AY1424" s="66">
        <f>_xll.qlIndexFixing($Z$5,AV1424,,Trigger)</f>
        <v>1.8353022948457517E-2</v>
      </c>
      <c r="AZ1424" s="66">
        <f>_xll.qlIndexFixing($BB$1,AW1424,,Trigger)</f>
        <v>1.828888728244258E-2</v>
      </c>
      <c r="BA1424" s="195">
        <f t="shared" si="45"/>
        <v>0.64135666014937531</v>
      </c>
    </row>
    <row r="1425" spans="47:53" ht="11.25" customHeight="1" x14ac:dyDescent="0.25">
      <c r="AU1425" s="30" t="s">
        <v>38</v>
      </c>
      <c r="AV1425" s="29">
        <f>_xll.qlInterestRateIndexFixingDate(IborIndex&amp;Tenor,AW1425,Trigger)</f>
        <v>49387</v>
      </c>
      <c r="AW1425" s="29">
        <f>_xll.qlCalendarAdvance(Calendar,AW1424,AU1425,"f",,Trigger)</f>
        <v>49389</v>
      </c>
      <c r="AX1425" s="29">
        <f>_xll.qlInterestRateIndexMaturity(IborIndex&amp;Tenor,AW1425,Trigger)</f>
        <v>49573</v>
      </c>
      <c r="AY1425" s="66">
        <f>_xll.qlIndexFixing($Z$5,AV1425,,Trigger)</f>
        <v>1.8335154812814693E-2</v>
      </c>
      <c r="AZ1425" s="66">
        <f>_xll.qlIndexFixing($BB$1,AW1425,,Trigger)</f>
        <v>1.8265151257864511E-2</v>
      </c>
      <c r="BA1425" s="195">
        <f t="shared" si="45"/>
        <v>0.70003554950182068</v>
      </c>
    </row>
    <row r="1426" spans="47:53" ht="11.25" customHeight="1" x14ac:dyDescent="0.25">
      <c r="AU1426" s="30" t="s">
        <v>38</v>
      </c>
      <c r="AV1426" s="29">
        <f>_xll.qlInterestRateIndexFixingDate(IborIndex&amp;Tenor,AW1426,Trigger)</f>
        <v>49390</v>
      </c>
      <c r="AW1426" s="29">
        <f>_xll.qlCalendarAdvance(Calendar,AW1425,AU1426,"f",,Trigger)</f>
        <v>49396</v>
      </c>
      <c r="AX1426" s="29">
        <f>_xll.qlInterestRateIndexMaturity(IborIndex&amp;Tenor,AW1426,Trigger)</f>
        <v>49580</v>
      </c>
      <c r="AY1426" s="66">
        <f>_xll.qlIndexFixing($Z$5,AV1426,,Trigger)</f>
        <v>1.8317563478659253E-2</v>
      </c>
      <c r="AZ1426" s="66">
        <f>_xll.qlIndexFixing($BB$1,AW1426,,Trigger)</f>
        <v>1.8259806430434157E-2</v>
      </c>
      <c r="BA1426" s="195">
        <f t="shared" si="45"/>
        <v>0.57757048225096086</v>
      </c>
    </row>
    <row r="1427" spans="47:53" ht="11.25" customHeight="1" x14ac:dyDescent="0.25">
      <c r="AU1427" s="30" t="s">
        <v>38</v>
      </c>
      <c r="AV1427" s="29">
        <f>_xll.qlInterestRateIndexFixingDate(IborIndex&amp;Tenor,AW1427,Trigger)</f>
        <v>49401</v>
      </c>
      <c r="AW1427" s="29">
        <f>_xll.qlCalendarAdvance(Calendar,AW1426,AU1427,"f",,Trigger)</f>
        <v>49403</v>
      </c>
      <c r="AX1427" s="29">
        <f>_xll.qlInterestRateIndexMaturity(IborIndex&amp;Tenor,AW1427,Trigger)</f>
        <v>49586</v>
      </c>
      <c r="AY1427" s="66">
        <f>_xll.qlIndexFixing($Z$5,AV1427,,Trigger)</f>
        <v>1.8300957115388896E-2</v>
      </c>
      <c r="AZ1427" s="66">
        <f>_xll.qlIndexFixing($BB$1,AW1427,,Trigger)</f>
        <v>1.8242259666061859E-2</v>
      </c>
      <c r="BA1427" s="195">
        <f t="shared" si="45"/>
        <v>0.58697449327037299</v>
      </c>
    </row>
    <row r="1428" spans="47:53" ht="11.25" customHeight="1" x14ac:dyDescent="0.25">
      <c r="AU1428" s="30" t="s">
        <v>38</v>
      </c>
      <c r="AV1428" s="29">
        <f>_xll.qlInterestRateIndexFixingDate(IborIndex&amp;Tenor,AW1428,Trigger)</f>
        <v>49408</v>
      </c>
      <c r="AW1428" s="29">
        <f>_xll.qlCalendarAdvance(Calendar,AW1427,AU1428,"f",,Trigger)</f>
        <v>49410</v>
      </c>
      <c r="AX1428" s="29">
        <f>_xll.qlInterestRateIndexMaturity(IborIndex&amp;Tenor,AW1428,Trigger)</f>
        <v>49593</v>
      </c>
      <c r="AY1428" s="66">
        <f>_xll.qlIndexFixing($Z$5,AV1428,,Trigger)</f>
        <v>1.8283878848918807E-2</v>
      </c>
      <c r="AZ1428" s="66">
        <f>_xll.qlIndexFixing($BB$1,AW1428,,Trigger)</f>
        <v>1.822667101258936E-2</v>
      </c>
      <c r="BA1428" s="195">
        <f t="shared" si="45"/>
        <v>0.5720783632944676</v>
      </c>
    </row>
    <row r="1429" spans="47:53" ht="11.25" customHeight="1" x14ac:dyDescent="0.25">
      <c r="AU1429" s="30" t="s">
        <v>38</v>
      </c>
      <c r="AV1429" s="29">
        <f>_xll.qlInterestRateIndexFixingDate(IborIndex&amp;Tenor,AW1429,Trigger)</f>
        <v>49415</v>
      </c>
      <c r="AW1429" s="29">
        <f>_xll.qlCalendarAdvance(Calendar,AW1428,AU1429,"f",,Trigger)</f>
        <v>49417</v>
      </c>
      <c r="AX1429" s="29">
        <f>_xll.qlInterestRateIndexMaturity(IborIndex&amp;Tenor,AW1429,Trigger)</f>
        <v>49600</v>
      </c>
      <c r="AY1429" s="66">
        <f>_xll.qlIndexFixing($Z$5,AV1429,,Trigger)</f>
        <v>1.8267086158699892E-2</v>
      </c>
      <c r="AZ1429" s="66">
        <f>_xll.qlIndexFixing($BB$1,AW1429,,Trigger)</f>
        <v>1.8211064987219212E-2</v>
      </c>
      <c r="BA1429" s="195">
        <f t="shared" si="45"/>
        <v>0.56021171480680199</v>
      </c>
    </row>
    <row r="1430" spans="47:53" ht="11.25" customHeight="1" x14ac:dyDescent="0.25">
      <c r="AU1430" s="30" t="s">
        <v>38</v>
      </c>
      <c r="AV1430" s="29">
        <f>_xll.qlInterestRateIndexFixingDate(IborIndex&amp;Tenor,AW1430,Trigger)</f>
        <v>49422</v>
      </c>
      <c r="AW1430" s="29">
        <f>_xll.qlCalendarAdvance(Calendar,AW1429,AU1430,"f",,Trigger)</f>
        <v>49424</v>
      </c>
      <c r="AX1430" s="29">
        <f>_xll.qlInterestRateIndexMaturity(IborIndex&amp;Tenor,AW1430,Trigger)</f>
        <v>49607</v>
      </c>
      <c r="AY1430" s="66">
        <f>_xll.qlIndexFixing($Z$5,AV1430,,Trigger)</f>
        <v>1.8250580999763257E-2</v>
      </c>
      <c r="AZ1430" s="66">
        <f>_xll.qlIndexFixing($BB$1,AW1430,,Trigger)</f>
        <v>1.8195445001054168E-2</v>
      </c>
      <c r="BA1430" s="195">
        <f t="shared" si="45"/>
        <v>0.5513599870908894</v>
      </c>
    </row>
    <row r="1431" spans="47:53" ht="11.25" customHeight="1" x14ac:dyDescent="0.25">
      <c r="AU1431" s="30" t="s">
        <v>38</v>
      </c>
      <c r="AV1431" s="29">
        <f>_xll.qlInterestRateIndexFixingDate(IborIndex&amp;Tenor,AW1431,Trigger)</f>
        <v>49426</v>
      </c>
      <c r="AW1431" s="29">
        <f>_xll.qlCalendarAdvance(Calendar,AW1430,AU1431,"f",,Trigger)</f>
        <v>49431</v>
      </c>
      <c r="AX1431" s="29">
        <f>_xll.qlInterestRateIndexMaturity(IborIndex&amp;Tenor,AW1431,Trigger)</f>
        <v>49615</v>
      </c>
      <c r="AY1431" s="66">
        <f>_xll.qlIndexFixing($Z$5,AV1431,,Trigger)</f>
        <v>1.8233826399690622E-2</v>
      </c>
      <c r="AZ1431" s="66">
        <f>_xll.qlIndexFixing($BB$1,AW1431,,Trigger)</f>
        <v>1.8179814465089386E-2</v>
      </c>
      <c r="BA1431" s="195">
        <f t="shared" si="45"/>
        <v>0.54011934601236322</v>
      </c>
    </row>
    <row r="1432" spans="47:53" ht="11.25" customHeight="1" x14ac:dyDescent="0.25">
      <c r="AU1432" s="30" t="s">
        <v>38</v>
      </c>
      <c r="AV1432" s="29">
        <f>_xll.qlInterestRateIndexFixingDate(IborIndex&amp;Tenor,AW1432,Trigger)</f>
        <v>49436</v>
      </c>
      <c r="AW1432" s="29">
        <f>_xll.qlCalendarAdvance(Calendar,AW1431,AU1432,"f",,Trigger)</f>
        <v>49438</v>
      </c>
      <c r="AX1432" s="29">
        <f>_xll.qlInterestRateIndexMaturity(IborIndex&amp;Tenor,AW1432,Trigger)</f>
        <v>49622</v>
      </c>
      <c r="AY1432" s="66">
        <f>_xll.qlIndexFixing($Z$5,AV1432,,Trigger)</f>
        <v>1.82179364809129E-2</v>
      </c>
      <c r="AZ1432" s="66">
        <f>_xll.qlIndexFixing($BB$1,AW1432,,Trigger)</f>
        <v>1.8164176790212438E-2</v>
      </c>
      <c r="BA1432" s="195">
        <f t="shared" si="45"/>
        <v>0.53759690700462548</v>
      </c>
    </row>
    <row r="1433" spans="47:53" ht="11.25" customHeight="1" x14ac:dyDescent="0.25">
      <c r="AU1433" s="30" t="s">
        <v>38</v>
      </c>
      <c r="AV1433" s="29">
        <f>_xll.qlInterestRateIndexFixingDate(IborIndex&amp;Tenor,AW1433,Trigger)</f>
        <v>49443</v>
      </c>
      <c r="AW1433" s="29">
        <f>_xll.qlCalendarAdvance(Calendar,AW1432,AU1433,"f",,Trigger)</f>
        <v>49445</v>
      </c>
      <c r="AX1433" s="29">
        <f>_xll.qlInterestRateIndexMaturity(IborIndex&amp;Tenor,AW1433,Trigger)</f>
        <v>49629</v>
      </c>
      <c r="AY1433" s="66">
        <f>_xll.qlIndexFixing($Z$5,AV1433,,Trigger)</f>
        <v>1.8202336942298569E-2</v>
      </c>
      <c r="AZ1433" s="66">
        <f>_xll.qlIndexFixing($BB$1,AW1433,,Trigger)</f>
        <v>1.8148535387200286E-2</v>
      </c>
      <c r="BA1433" s="195">
        <f t="shared" si="45"/>
        <v>0.53801555098282461</v>
      </c>
    </row>
    <row r="1434" spans="47:53" ht="11.25" customHeight="1" x14ac:dyDescent="0.25">
      <c r="AU1434" s="30" t="s">
        <v>38</v>
      </c>
      <c r="AV1434" s="29">
        <f>_xll.qlInterestRateIndexFixingDate(IborIndex&amp;Tenor,AW1434,Trigger)</f>
        <v>49450</v>
      </c>
      <c r="AW1434" s="29">
        <f>_xll.qlCalendarAdvance(Calendar,AW1433,AU1434,"f",,Trigger)</f>
        <v>49452</v>
      </c>
      <c r="AX1434" s="29">
        <f>_xll.qlInterestRateIndexMaturity(IborIndex&amp;Tenor,AW1434,Trigger)</f>
        <v>49636</v>
      </c>
      <c r="AY1434" s="66">
        <f>_xll.qlIndexFixing($Z$5,AV1434,,Trigger)</f>
        <v>1.8187029742183732E-2</v>
      </c>
      <c r="AZ1434" s="66">
        <f>_xll.qlIndexFixing($BB$1,AW1434,,Trigger)</f>
        <v>1.8132893666724024E-2</v>
      </c>
      <c r="BA1434" s="195">
        <f t="shared" si="45"/>
        <v>0.54136075459707689</v>
      </c>
    </row>
    <row r="1435" spans="47:53" ht="11.25" customHeight="1" x14ac:dyDescent="0.25">
      <c r="AU1435" s="30" t="s">
        <v>38</v>
      </c>
      <c r="AV1435" s="29">
        <f>_xll.qlInterestRateIndexFixingDate(IborIndex&amp;Tenor,AW1435,Trigger)</f>
        <v>49457</v>
      </c>
      <c r="AW1435" s="29">
        <f>_xll.qlCalendarAdvance(Calendar,AW1434,AU1435,"f",,Trigger)</f>
        <v>49459</v>
      </c>
      <c r="AX1435" s="29">
        <f>_xll.qlInterestRateIndexMaturity(IborIndex&amp;Tenor,AW1435,Trigger)</f>
        <v>49643</v>
      </c>
      <c r="AY1435" s="66">
        <f>_xll.qlIndexFixing($Z$5,AV1435,,Trigger)</f>
        <v>1.8172016843544695E-2</v>
      </c>
      <c r="AZ1435" s="66">
        <f>_xll.qlIndexFixing($BB$1,AW1435,,Trigger)</f>
        <v>1.8117255039344138E-2</v>
      </c>
      <c r="BA1435" s="195">
        <f t="shared" si="45"/>
        <v>0.54761804200557229</v>
      </c>
    </row>
    <row r="1436" spans="47:53" ht="11.25" customHeight="1" x14ac:dyDescent="0.25">
      <c r="AU1436" s="30" t="s">
        <v>38</v>
      </c>
      <c r="AV1436" s="29">
        <f>_xll.qlInterestRateIndexFixingDate(IborIndex&amp;Tenor,AW1436,Trigger)</f>
        <v>49464</v>
      </c>
      <c r="AW1436" s="29">
        <f>_xll.qlCalendarAdvance(Calendar,AW1435,AU1436,"f",,Trigger)</f>
        <v>49466</v>
      </c>
      <c r="AX1436" s="29">
        <f>_xll.qlInterestRateIndexMaturity(IborIndex&amp;Tenor,AW1436,Trigger)</f>
        <v>49649</v>
      </c>
      <c r="AY1436" s="66">
        <f>_xll.qlIndexFixing($Z$5,AV1436,,Trigger)</f>
        <v>1.8157698271803177E-2</v>
      </c>
      <c r="AZ1436" s="66">
        <f>_xll.qlIndexFixing($BB$1,AW1436,,Trigger)</f>
        <v>1.8101622915513083E-2</v>
      </c>
      <c r="BA1436" s="195">
        <f t="shared" si="45"/>
        <v>0.56075356290093836</v>
      </c>
    </row>
    <row r="1437" spans="47:53" ht="11.25" customHeight="1" x14ac:dyDescent="0.25">
      <c r="AU1437" s="30" t="s">
        <v>38</v>
      </c>
      <c r="AV1437" s="29">
        <f>_xll.qlInterestRateIndexFixingDate(IborIndex&amp;Tenor,AW1437,Trigger)</f>
        <v>49471</v>
      </c>
      <c r="AW1437" s="29">
        <f>_xll.qlCalendarAdvance(Calendar,AW1436,AU1437,"f",,Trigger)</f>
        <v>49473</v>
      </c>
      <c r="AX1437" s="29">
        <f>_xll.qlInterestRateIndexMaturity(IborIndex&amp;Tenor,AW1437,Trigger)</f>
        <v>49656</v>
      </c>
      <c r="AY1437" s="66">
        <f>_xll.qlIndexFixing($Z$5,AV1437,,Trigger)</f>
        <v>1.8143260964133372E-2</v>
      </c>
      <c r="AZ1437" s="66">
        <f>_xll.qlIndexFixing($BB$1,AW1437,,Trigger)</f>
        <v>1.8086000705574871E-2</v>
      </c>
      <c r="BA1437" s="195">
        <f t="shared" si="45"/>
        <v>0.57260258558500943</v>
      </c>
    </row>
    <row r="1438" spans="47:53" ht="11.25" customHeight="1" x14ac:dyDescent="0.25">
      <c r="AU1438" s="30" t="s">
        <v>38</v>
      </c>
      <c r="AV1438" s="29">
        <f>_xll.qlInterestRateIndexFixingDate(IborIndex&amp;Tenor,AW1438,Trigger)</f>
        <v>49478</v>
      </c>
      <c r="AW1438" s="29">
        <f>_xll.qlCalendarAdvance(Calendar,AW1437,AU1438,"f",,Trigger)</f>
        <v>49480</v>
      </c>
      <c r="AX1438" s="29">
        <f>_xll.qlInterestRateIndexMaturity(IborIndex&amp;Tenor,AW1438,Trigger)</f>
        <v>49663</v>
      </c>
      <c r="AY1438" s="66">
        <f>_xll.qlIndexFixing($Z$5,AV1438,,Trigger)</f>
        <v>1.8129126995820262E-2</v>
      </c>
      <c r="AZ1438" s="66">
        <f>_xll.qlIndexFixing($BB$1,AW1438,,Trigger)</f>
        <v>1.8070391819763758E-2</v>
      </c>
      <c r="BA1438" s="195">
        <f t="shared" si="45"/>
        <v>0.58735176056503446</v>
      </c>
    </row>
    <row r="1439" spans="47:53" ht="11.25" customHeight="1" x14ac:dyDescent="0.25">
      <c r="AU1439" s="30" t="s">
        <v>38</v>
      </c>
      <c r="AV1439" s="29">
        <f>_xll.qlInterestRateIndexFixingDate(IborIndex&amp;Tenor,AW1439,Trigger)</f>
        <v>49485</v>
      </c>
      <c r="AW1439" s="29">
        <f>_xll.qlCalendarAdvance(Calendar,AW1438,AU1439,"f",,Trigger)</f>
        <v>49487</v>
      </c>
      <c r="AX1439" s="29">
        <f>_xll.qlInterestRateIndexMaturity(IborIndex&amp;Tenor,AW1439,Trigger)</f>
        <v>49670</v>
      </c>
      <c r="AY1439" s="66">
        <f>_xll.qlIndexFixing($Z$5,AV1439,,Trigger)</f>
        <v>1.8115298363891523E-2</v>
      </c>
      <c r="AZ1439" s="66">
        <f>_xll.qlIndexFixing($BB$1,AW1439,,Trigger)</f>
        <v>1.8054799668209439E-2</v>
      </c>
      <c r="BA1439" s="195">
        <f t="shared" si="45"/>
        <v>0.60498695682083969</v>
      </c>
    </row>
    <row r="1440" spans="47:53" ht="11.25" customHeight="1" x14ac:dyDescent="0.25">
      <c r="AU1440" s="30" t="s">
        <v>38</v>
      </c>
      <c r="AV1440" s="29">
        <f>_xll.qlInterestRateIndexFixingDate(IborIndex&amp;Tenor,AW1440,Trigger)</f>
        <v>49492</v>
      </c>
      <c r="AW1440" s="29">
        <f>_xll.qlCalendarAdvance(Calendar,AW1439,AU1440,"f",,Trigger)</f>
        <v>49494</v>
      </c>
      <c r="AX1440" s="29">
        <f>_xll.qlInterestRateIndexMaturity(IborIndex&amp;Tenor,AW1440,Trigger)</f>
        <v>49678</v>
      </c>
      <c r="AY1440" s="66">
        <f>_xll.qlIndexFixing($Z$5,AV1440,,Trigger)</f>
        <v>1.810143590177268E-2</v>
      </c>
      <c r="AZ1440" s="66">
        <f>_xll.qlIndexFixing($BB$1,AW1440,,Trigger)</f>
        <v>1.8039227660929691E-2</v>
      </c>
      <c r="BA1440" s="195">
        <f t="shared" si="45"/>
        <v>0.62208240842989015</v>
      </c>
    </row>
    <row r="1441" spans="47:53" ht="11.25" customHeight="1" x14ac:dyDescent="0.25">
      <c r="AU1441" s="30" t="s">
        <v>38</v>
      </c>
      <c r="AV1441" s="29">
        <f>_xll.qlInterestRateIndexFixingDate(IborIndex&amp;Tenor,AW1441,Trigger)</f>
        <v>49499</v>
      </c>
      <c r="AW1441" s="29">
        <f>_xll.qlCalendarAdvance(Calendar,AW1440,AU1441,"f",,Trigger)</f>
        <v>49501</v>
      </c>
      <c r="AX1441" s="29">
        <f>_xll.qlInterestRateIndexMaturity(IborIndex&amp;Tenor,AW1441,Trigger)</f>
        <v>49685</v>
      </c>
      <c r="AY1441" s="66">
        <f>_xll.qlIndexFixing($Z$5,AV1441,,Trigger)</f>
        <v>1.8088230294653992E-2</v>
      </c>
      <c r="AZ1441" s="66">
        <f>_xll.qlIndexFixing($BB$1,AW1441,,Trigger)</f>
        <v>1.8023679207836433E-2</v>
      </c>
      <c r="BA1441" s="195">
        <f t="shared" si="45"/>
        <v>0.64551086817559589</v>
      </c>
    </row>
    <row r="1442" spans="47:53" ht="11.25" customHeight="1" x14ac:dyDescent="0.25">
      <c r="AU1442" s="30" t="s">
        <v>38</v>
      </c>
      <c r="AV1442" s="29">
        <f>_xll.qlInterestRateIndexFixingDate(IborIndex&amp;Tenor,AW1442,Trigger)</f>
        <v>49506</v>
      </c>
      <c r="AW1442" s="29">
        <f>_xll.qlCalendarAdvance(Calendar,AW1441,AU1442,"f",,Trigger)</f>
        <v>49508</v>
      </c>
      <c r="AX1442" s="29">
        <f>_xll.qlInterestRateIndexMaturity(IborIndex&amp;Tenor,AW1442,Trigger)</f>
        <v>49692</v>
      </c>
      <c r="AY1442" s="66">
        <f>_xll.qlIndexFixing($Z$5,AV1442,,Trigger)</f>
        <v>1.8075332859985041E-2</v>
      </c>
      <c r="AZ1442" s="66">
        <f>_xll.qlIndexFixing($BB$1,AW1442,,Trigger)</f>
        <v>1.8008157718734867E-2</v>
      </c>
      <c r="BA1442" s="195">
        <f t="shared" si="45"/>
        <v>0.67175141250173931</v>
      </c>
    </row>
    <row r="1443" spans="47:53" ht="11.25" customHeight="1" x14ac:dyDescent="0.25">
      <c r="AU1443" s="30" t="s">
        <v>38</v>
      </c>
      <c r="AV1443" s="29">
        <f>_xll.qlInterestRateIndexFixingDate(IborIndex&amp;Tenor,AW1443,Trigger)</f>
        <v>49513</v>
      </c>
      <c r="AW1443" s="29">
        <f>_xll.qlCalendarAdvance(Calendar,AW1442,AU1443,"f",,Trigger)</f>
        <v>49515</v>
      </c>
      <c r="AX1443" s="29">
        <f>_xll.qlInterestRateIndexMaturity(IborIndex&amp;Tenor,AW1443,Trigger)</f>
        <v>49699</v>
      </c>
      <c r="AY1443" s="66">
        <f>_xll.qlIndexFixing($Z$5,AV1443,,Trigger)</f>
        <v>1.8062745597961047E-2</v>
      </c>
      <c r="AZ1443" s="66">
        <f>_xll.qlIndexFixing($BB$1,AW1443,,Trigger)</f>
        <v>1.7992666603322594E-2</v>
      </c>
      <c r="BA1443" s="195">
        <f t="shared" si="45"/>
        <v>0.70078994638452663</v>
      </c>
    </row>
    <row r="1444" spans="47:53" ht="11.25" customHeight="1" x14ac:dyDescent="0.25">
      <c r="AU1444" s="30" t="s">
        <v>38</v>
      </c>
      <c r="AV1444" s="29">
        <f>_xll.qlInterestRateIndexFixingDate(IborIndex&amp;Tenor,AW1444,Trigger)</f>
        <v>49520</v>
      </c>
      <c r="AW1444" s="29">
        <f>_xll.qlCalendarAdvance(Calendar,AW1443,AU1444,"f",,Trigger)</f>
        <v>49522</v>
      </c>
      <c r="AX1444" s="29">
        <f>_xll.qlInterestRateIndexMaturity(IborIndex&amp;Tenor,AW1444,Trigger)</f>
        <v>49706</v>
      </c>
      <c r="AY1444" s="66">
        <f>_xll.qlIndexFixing($Z$5,AV1444,,Trigger)</f>
        <v>1.8050470513439599E-2</v>
      </c>
      <c r="AZ1444" s="66">
        <f>_xll.qlIndexFixing($BB$1,AW1444,,Trigger)</f>
        <v>1.7977209271190925E-2</v>
      </c>
      <c r="BA1444" s="195">
        <f t="shared" si="45"/>
        <v>0.73261242248674052</v>
      </c>
    </row>
    <row r="1445" spans="47:53" ht="11.25" customHeight="1" x14ac:dyDescent="0.25">
      <c r="AU1445" s="30" t="s">
        <v>38</v>
      </c>
      <c r="AV1445" s="29">
        <f>_xll.qlInterestRateIndexFixingDate(IborIndex&amp;Tenor,AW1445,Trigger)</f>
        <v>49527</v>
      </c>
      <c r="AW1445" s="29">
        <f>_xll.qlCalendarAdvance(Calendar,AW1444,AU1445,"f",,Trigger)</f>
        <v>49529</v>
      </c>
      <c r="AX1445" s="29">
        <f>_xll.qlInterestRateIndexMaturity(IborIndex&amp;Tenor,AW1445,Trigger)</f>
        <v>49713</v>
      </c>
      <c r="AY1445" s="66">
        <f>_xll.qlIndexFixing($Z$5,AV1445,,Trigger)</f>
        <v>1.8038509615948457E-2</v>
      </c>
      <c r="AZ1445" s="66">
        <f>_xll.qlIndexFixing($BB$1,AW1445,,Trigger)</f>
        <v>1.7961789131825744E-2</v>
      </c>
      <c r="BA1445" s="195">
        <f t="shared" si="45"/>
        <v>0.76720484122713017</v>
      </c>
    </row>
    <row r="1446" spans="47:53" ht="11.25" customHeight="1" x14ac:dyDescent="0.25">
      <c r="AU1446" s="30" t="s">
        <v>38</v>
      </c>
      <c r="AV1446" s="29">
        <f>_xll.qlInterestRateIndexFixingDate(IborIndex&amp;Tenor,AW1446,Trigger)</f>
        <v>49534</v>
      </c>
      <c r="AW1446" s="29">
        <f>_xll.qlCalendarAdvance(Calendar,AW1445,AU1446,"f",,Trigger)</f>
        <v>49536</v>
      </c>
      <c r="AX1446" s="29">
        <f>_xll.qlInterestRateIndexMaturity(IborIndex&amp;Tenor,AW1446,Trigger)</f>
        <v>49720</v>
      </c>
      <c r="AY1446" s="66">
        <f>_xll.qlIndexFixing($Z$5,AV1446,,Trigger)</f>
        <v>1.8026864919685991E-2</v>
      </c>
      <c r="AZ1446" s="66">
        <f>_xll.qlIndexFixing($BB$1,AW1446,,Trigger)</f>
        <v>1.7946409594607072E-2</v>
      </c>
      <c r="BA1446" s="195">
        <f t="shared" si="45"/>
        <v>0.80455325078918749</v>
      </c>
    </row>
    <row r="1447" spans="47:53" ht="11.25" customHeight="1" x14ac:dyDescent="0.25">
      <c r="AU1447" s="30" t="s">
        <v>38</v>
      </c>
      <c r="AV1447" s="29">
        <f>_xll.qlInterestRateIndexFixingDate(IborIndex&amp;Tenor,AW1447,Trigger)</f>
        <v>49541</v>
      </c>
      <c r="AW1447" s="29">
        <f>_xll.qlCalendarAdvance(Calendar,AW1446,AU1447,"f",,Trigger)</f>
        <v>49543</v>
      </c>
      <c r="AX1447" s="29">
        <f>_xll.qlInterestRateIndexMaturity(IborIndex&amp;Tenor,AW1447,Trigger)</f>
        <v>49727</v>
      </c>
      <c r="AY1447" s="66">
        <f>_xll.qlIndexFixing($Z$5,AV1447,,Trigger)</f>
        <v>1.8015538443525967E-2</v>
      </c>
      <c r="AZ1447" s="66">
        <f>_xll.qlIndexFixing($BB$1,AW1447,,Trigger)</f>
        <v>1.7931074068811666E-2</v>
      </c>
      <c r="BA1447" s="195">
        <f t="shared" si="45"/>
        <v>0.84464374714300627</v>
      </c>
    </row>
    <row r="1448" spans="47:53" ht="11.25" customHeight="1" x14ac:dyDescent="0.25">
      <c r="AU1448" s="30" t="s">
        <v>38</v>
      </c>
      <c r="AV1448" s="29">
        <f>_xll.qlInterestRateIndexFixingDate(IborIndex&amp;Tenor,AW1448,Trigger)</f>
        <v>49548</v>
      </c>
      <c r="AW1448" s="29">
        <f>_xll.qlCalendarAdvance(Calendar,AW1447,AU1448,"f",,Trigger)</f>
        <v>49550</v>
      </c>
      <c r="AX1448" s="29">
        <f>_xll.qlInterestRateIndexMaturity(IborIndex&amp;Tenor,AW1448,Trigger)</f>
        <v>49734</v>
      </c>
      <c r="AY1448" s="66">
        <f>_xll.qlIndexFixing($Z$5,AV1448,,Trigger)</f>
        <v>1.8004532211017978E-2</v>
      </c>
      <c r="AZ1448" s="66">
        <f>_xll.qlIndexFixing($BB$1,AW1448,,Trigger)</f>
        <v>1.7917675358698433E-2</v>
      </c>
      <c r="BA1448" s="195">
        <f t="shared" si="45"/>
        <v>0.86856852319544542</v>
      </c>
    </row>
    <row r="1449" spans="47:53" ht="11.25" customHeight="1" x14ac:dyDescent="0.25">
      <c r="AU1449" s="30" t="s">
        <v>38</v>
      </c>
      <c r="AV1449" s="29">
        <f>_xll.qlInterestRateIndexFixingDate(IborIndex&amp;Tenor,AW1449,Trigger)</f>
        <v>49555</v>
      </c>
      <c r="AW1449" s="29">
        <f>_xll.qlCalendarAdvance(Calendar,AW1448,AU1449,"f",,Trigger)</f>
        <v>49557</v>
      </c>
      <c r="AX1449" s="29">
        <f>_xll.qlInterestRateIndexMaturity(IborIndex&amp;Tenor,AW1449,Trigger)</f>
        <v>49739</v>
      </c>
      <c r="AY1449" s="66">
        <f>_xll.qlIndexFixing($Z$5,AV1449,,Trigger)</f>
        <v>1.7994621654955283E-2</v>
      </c>
      <c r="AZ1449" s="66">
        <f>_xll.qlIndexFixing($BB$1,AW1449,,Trigger)</f>
        <v>1.7902429038525923E-2</v>
      </c>
      <c r="BA1449" s="195">
        <f t="shared" si="45"/>
        <v>0.92192616429360297</v>
      </c>
    </row>
    <row r="1450" spans="47:53" ht="11.25" customHeight="1" x14ac:dyDescent="0.25">
      <c r="AU1450" s="30" t="s">
        <v>38</v>
      </c>
      <c r="AV1450" s="29">
        <f>_xll.qlInterestRateIndexFixingDate(IborIndex&amp;Tenor,AW1450,Trigger)</f>
        <v>49562</v>
      </c>
      <c r="AW1450" s="29">
        <f>_xll.qlCalendarAdvance(Calendar,AW1449,AU1450,"f",,Trigger)</f>
        <v>49564</v>
      </c>
      <c r="AX1450" s="29">
        <f>_xll.qlInterestRateIndexMaturity(IborIndex&amp;Tenor,AW1450,Trigger)</f>
        <v>49746</v>
      </c>
      <c r="AY1450" s="66">
        <f>_xll.qlIndexFixing($Z$5,AV1450,,Trigger)</f>
        <v>1.798383308386297E-2</v>
      </c>
      <c r="AZ1450" s="66">
        <f>_xll.qlIndexFixing($BB$1,AW1450,,Trigger)</f>
        <v>1.7887234953440877E-2</v>
      </c>
      <c r="BA1450" s="195">
        <f t="shared" si="45"/>
        <v>0.96598130422093087</v>
      </c>
    </row>
    <row r="1451" spans="47:53" ht="11.25" customHeight="1" x14ac:dyDescent="0.25">
      <c r="AU1451" s="30" t="s">
        <v>38</v>
      </c>
      <c r="AV1451" s="29">
        <f>_xll.qlInterestRateIndexFixingDate(IborIndex&amp;Tenor,AW1451,Trigger)</f>
        <v>49569</v>
      </c>
      <c r="AW1451" s="29">
        <f>_xll.qlCalendarAdvance(Calendar,AW1450,AU1451,"f",,Trigger)</f>
        <v>49571</v>
      </c>
      <c r="AX1451" s="29">
        <f>_xll.qlInterestRateIndexMaturity(IborIndex&amp;Tenor,AW1451,Trigger)</f>
        <v>49753</v>
      </c>
      <c r="AY1451" s="66">
        <f>_xll.qlIndexFixing($Z$5,AV1451,,Trigger)</f>
        <v>1.7972770947413914E-2</v>
      </c>
      <c r="AZ1451" s="66">
        <f>_xll.qlIndexFixing($BB$1,AW1451,,Trigger)</f>
        <v>1.7872093147722597E-2</v>
      </c>
      <c r="BA1451" s="195">
        <f t="shared" si="45"/>
        <v>1.0067779969131705</v>
      </c>
    </row>
    <row r="1452" spans="47:53" ht="11.25" customHeight="1" x14ac:dyDescent="0.25">
      <c r="AU1452" s="30" t="s">
        <v>38</v>
      </c>
      <c r="AV1452" s="29">
        <f>_xll.qlInterestRateIndexFixingDate(IborIndex&amp;Tenor,AW1452,Trigger)</f>
        <v>49576</v>
      </c>
      <c r="AW1452" s="29">
        <f>_xll.qlCalendarAdvance(Calendar,AW1451,AU1452,"f",,Trigger)</f>
        <v>49578</v>
      </c>
      <c r="AX1452" s="29">
        <f>_xll.qlInterestRateIndexMaturity(IborIndex&amp;Tenor,AW1452,Trigger)</f>
        <v>49760</v>
      </c>
      <c r="AY1452" s="66">
        <f>_xll.qlIndexFixing($Z$5,AV1452,,Trigger)</f>
        <v>1.7961434382766449E-2</v>
      </c>
      <c r="AZ1452" s="66">
        <f>_xll.qlIndexFixing($BB$1,AW1452,,Trigger)</f>
        <v>1.7855150038086104E-2</v>
      </c>
      <c r="BA1452" s="195">
        <f t="shared" si="45"/>
        <v>1.0628434468034493</v>
      </c>
    </row>
    <row r="1453" spans="47:53" ht="11.25" customHeight="1" x14ac:dyDescent="0.25">
      <c r="AU1453" s="30" t="s">
        <v>38</v>
      </c>
      <c r="AV1453" s="29">
        <f>_xll.qlInterestRateIndexFixingDate(IborIndex&amp;Tenor,AW1453,Trigger)</f>
        <v>49583</v>
      </c>
      <c r="AW1453" s="29">
        <f>_xll.qlCalendarAdvance(Calendar,AW1452,AU1453,"f",,Trigger)</f>
        <v>49585</v>
      </c>
      <c r="AX1453" s="29">
        <f>_xll.qlInterestRateIndexMaturity(IborIndex&amp;Tenor,AW1453,Trigger)</f>
        <v>49768</v>
      </c>
      <c r="AY1453" s="66">
        <f>_xll.qlIndexFixing($Z$5,AV1453,,Trigger)</f>
        <v>1.7949342909058762E-2</v>
      </c>
      <c r="AZ1453" s="66">
        <f>_xll.qlIndexFixing($BB$1,AW1453,,Trigger)</f>
        <v>1.7840121764426214E-2</v>
      </c>
      <c r="BA1453" s="195">
        <f t="shared" si="45"/>
        <v>1.0922114463254862</v>
      </c>
    </row>
    <row r="1454" spans="47:53" ht="11.25" customHeight="1" x14ac:dyDescent="0.25">
      <c r="AU1454" s="30" t="s">
        <v>38</v>
      </c>
      <c r="AV1454" s="29">
        <f>_xll.qlInterestRateIndexFixingDate(IborIndex&amp;Tenor,AW1454,Trigger)</f>
        <v>49590</v>
      </c>
      <c r="AW1454" s="29">
        <f>_xll.qlCalendarAdvance(Calendar,AW1453,AU1454,"f",,Trigger)</f>
        <v>49592</v>
      </c>
      <c r="AX1454" s="29">
        <f>_xll.qlInterestRateIndexMaturity(IborIndex&amp;Tenor,AW1454,Trigger)</f>
        <v>49775</v>
      </c>
      <c r="AY1454" s="66">
        <f>_xll.qlIndexFixing($Z$5,AV1454,,Trigger)</f>
        <v>1.7937434282207357E-2</v>
      </c>
      <c r="AZ1454" s="66">
        <f>_xll.qlIndexFixing($BB$1,AW1454,,Trigger)</f>
        <v>1.7824534435422344E-2</v>
      </c>
      <c r="BA1454" s="195">
        <f t="shared" si="45"/>
        <v>1.1289984678501328</v>
      </c>
    </row>
    <row r="1455" spans="47:53" ht="11.25" customHeight="1" x14ac:dyDescent="0.25">
      <c r="AU1455" s="30" t="s">
        <v>38</v>
      </c>
      <c r="AV1455" s="29">
        <f>_xll.qlInterestRateIndexFixingDate(IborIndex&amp;Tenor,AW1455,Trigger)</f>
        <v>49597</v>
      </c>
      <c r="AW1455" s="29">
        <f>_xll.qlCalendarAdvance(Calendar,AW1454,AU1455,"f",,Trigger)</f>
        <v>49599</v>
      </c>
      <c r="AX1455" s="29">
        <f>_xll.qlInterestRateIndexMaturity(IborIndex&amp;Tenor,AW1455,Trigger)</f>
        <v>49782</v>
      </c>
      <c r="AY1455" s="66">
        <f>_xll.qlIndexFixing($Z$5,AV1455,,Trigger)</f>
        <v>1.7925248564500333E-2</v>
      </c>
      <c r="AZ1455" s="66">
        <f>_xll.qlIndexFixing($BB$1,AW1455,,Trigger)</f>
        <v>1.7810222071389509E-2</v>
      </c>
      <c r="BA1455" s="195">
        <f t="shared" si="45"/>
        <v>1.1502649311082371</v>
      </c>
    </row>
    <row r="1456" spans="47:53" ht="11.25" customHeight="1" x14ac:dyDescent="0.25">
      <c r="AU1456" s="30" t="s">
        <v>38</v>
      </c>
      <c r="AV1456" s="29">
        <f>_xll.qlInterestRateIndexFixingDate(IborIndex&amp;Tenor,AW1456,Trigger)</f>
        <v>49604</v>
      </c>
      <c r="AW1456" s="29">
        <f>_xll.qlCalendarAdvance(Calendar,AW1455,AU1456,"f",,Trigger)</f>
        <v>49606</v>
      </c>
      <c r="AX1456" s="29">
        <f>_xll.qlInterestRateIndexMaturity(IborIndex&amp;Tenor,AW1456,Trigger)</f>
        <v>49789</v>
      </c>
      <c r="AY1456" s="66">
        <f>_xll.qlIndexFixing($Z$5,AV1456,,Trigger)</f>
        <v>1.7912784893626816E-2</v>
      </c>
      <c r="AZ1456" s="66">
        <f>_xll.qlIndexFixing($BB$1,AW1456,,Trigger)</f>
        <v>1.7795350649627575E-2</v>
      </c>
      <c r="BA1456" s="195">
        <f t="shared" si="45"/>
        <v>1.1743424399924054</v>
      </c>
    </row>
    <row r="1457" spans="47:53" ht="11.25" customHeight="1" x14ac:dyDescent="0.25">
      <c r="AU1457" s="30" t="s">
        <v>38</v>
      </c>
      <c r="AV1457" s="29">
        <f>_xll.qlInterestRateIndexFixingDate(IborIndex&amp;Tenor,AW1457,Trigger)</f>
        <v>49611</v>
      </c>
      <c r="AW1457" s="29">
        <f>_xll.qlCalendarAdvance(Calendar,AW1456,AU1457,"f",,Trigger)</f>
        <v>49613</v>
      </c>
      <c r="AX1457" s="29">
        <f>_xll.qlInterestRateIndexMaturity(IborIndex&amp;Tenor,AW1457,Trigger)</f>
        <v>49795</v>
      </c>
      <c r="AY1457" s="66">
        <f>_xll.qlIndexFixing($Z$5,AV1457,,Trigger)</f>
        <v>1.7900604946371235E-2</v>
      </c>
      <c r="AZ1457" s="66">
        <f>_xll.qlIndexFixing($BB$1,AW1457,,Trigger)</f>
        <v>1.7782340113871385E-2</v>
      </c>
      <c r="BA1457" s="195">
        <f t="shared" si="45"/>
        <v>1.1826483249985018</v>
      </c>
    </row>
    <row r="1458" spans="47:53" ht="11.25" customHeight="1" x14ac:dyDescent="0.25">
      <c r="AU1458" s="30" t="s">
        <v>38</v>
      </c>
      <c r="AV1458" s="29">
        <f>_xll.qlInterestRateIndexFixingDate(IborIndex&amp;Tenor,AW1458,Trigger)</f>
        <v>49618</v>
      </c>
      <c r="AW1458" s="29">
        <f>_xll.qlCalendarAdvance(Calendar,AW1457,AU1458,"f",,Trigger)</f>
        <v>49620</v>
      </c>
      <c r="AX1458" s="29">
        <f>_xll.qlInterestRateIndexMaturity(IborIndex&amp;Tenor,AW1458,Trigger)</f>
        <v>49802</v>
      </c>
      <c r="AY1458" s="66">
        <f>_xll.qlIndexFixing($Z$5,AV1458,,Trigger)</f>
        <v>1.7887603700328405E-2</v>
      </c>
      <c r="AZ1458" s="66">
        <f>_xll.qlIndexFixing($BB$1,AW1458,,Trigger)</f>
        <v>1.7767564230684506E-2</v>
      </c>
      <c r="BA1458" s="195">
        <f t="shared" si="45"/>
        <v>1.2003946964389902</v>
      </c>
    </row>
    <row r="1459" spans="47:53" ht="11.25" customHeight="1" x14ac:dyDescent="0.25">
      <c r="AU1459" s="30" t="s">
        <v>38</v>
      </c>
      <c r="AV1459" s="29">
        <f>_xll.qlInterestRateIndexFixingDate(IborIndex&amp;Tenor,AW1459,Trigger)</f>
        <v>49625</v>
      </c>
      <c r="AW1459" s="29">
        <f>_xll.qlCalendarAdvance(Calendar,AW1458,AU1459,"f",,Trigger)</f>
        <v>49627</v>
      </c>
      <c r="AX1459" s="29">
        <f>_xll.qlInterestRateIndexMaturity(IborIndex&amp;Tenor,AW1459,Trigger)</f>
        <v>49809</v>
      </c>
      <c r="AY1459" s="66">
        <f>_xll.qlIndexFixing($Z$5,AV1459,,Trigger)</f>
        <v>1.78743219899626E-2</v>
      </c>
      <c r="AZ1459" s="66">
        <f>_xll.qlIndexFixing($BB$1,AW1459,,Trigger)</f>
        <v>1.7752840617474102E-2</v>
      </c>
      <c r="BA1459" s="195">
        <f t="shared" si="45"/>
        <v>1.2148137248849804</v>
      </c>
    </row>
    <row r="1460" spans="47:53" ht="11.25" customHeight="1" x14ac:dyDescent="0.25">
      <c r="AU1460" s="30" t="s">
        <v>38</v>
      </c>
      <c r="AV1460" s="29">
        <f>_xll.qlInterestRateIndexFixingDate(IborIndex&amp;Tenor,AW1460,Trigger)</f>
        <v>49632</v>
      </c>
      <c r="AW1460" s="29">
        <f>_xll.qlCalendarAdvance(Calendar,AW1459,AU1460,"f",,Trigger)</f>
        <v>49634</v>
      </c>
      <c r="AX1460" s="29">
        <f>_xll.qlInterestRateIndexMaturity(IborIndex&amp;Tenor,AW1460,Trigger)</f>
        <v>49816</v>
      </c>
      <c r="AY1460" s="66">
        <f>_xll.qlIndexFixing($Z$5,AV1460,,Trigger)</f>
        <v>1.7860758953526661E-2</v>
      </c>
      <c r="AZ1460" s="66">
        <f>_xll.qlIndexFixing($BB$1,AW1460,,Trigger)</f>
        <v>1.7738169273086819E-2</v>
      </c>
      <c r="BA1460" s="195">
        <f t="shared" si="45"/>
        <v>1.2258968043984271</v>
      </c>
    </row>
    <row r="1461" spans="47:53" ht="11.25" customHeight="1" x14ac:dyDescent="0.25">
      <c r="AU1461" s="30" t="s">
        <v>38</v>
      </c>
      <c r="AV1461" s="29">
        <f>_xll.qlInterestRateIndexFixingDate(IborIndex&amp;Tenor,AW1461,Trigger)</f>
        <v>49639</v>
      </c>
      <c r="AW1461" s="29">
        <f>_xll.qlCalendarAdvance(Calendar,AW1460,AU1461,"f",,Trigger)</f>
        <v>49641</v>
      </c>
      <c r="AX1461" s="29">
        <f>_xll.qlInterestRateIndexMaturity(IborIndex&amp;Tenor,AW1461,Trigger)</f>
        <v>49823</v>
      </c>
      <c r="AY1461" s="66">
        <f>_xll.qlIndexFixing($Z$5,AV1461,,Trigger)</f>
        <v>1.7846913729413542E-2</v>
      </c>
      <c r="AZ1461" s="66">
        <f>_xll.qlIndexFixing($BB$1,AW1461,,Trigger)</f>
        <v>1.7723550196369283E-2</v>
      </c>
      <c r="BA1461" s="195">
        <f t="shared" si="45"/>
        <v>1.2336353304425938</v>
      </c>
    </row>
    <row r="1462" spans="47:53" ht="11.25" customHeight="1" x14ac:dyDescent="0.25">
      <c r="AU1462" s="30" t="s">
        <v>38</v>
      </c>
      <c r="AV1462" s="29">
        <f>_xll.qlInterestRateIndexFixingDate(IborIndex&amp;Tenor,AW1462,Trigger)</f>
        <v>49646</v>
      </c>
      <c r="AW1462" s="29">
        <f>_xll.qlCalendarAdvance(Calendar,AW1461,AU1462,"f",,Trigger)</f>
        <v>49648</v>
      </c>
      <c r="AX1462" s="29">
        <f>_xll.qlInterestRateIndexMaturity(IborIndex&amp;Tenor,AW1462,Trigger)</f>
        <v>49831</v>
      </c>
      <c r="AY1462" s="66">
        <f>_xll.qlIndexFixing($Z$5,AV1462,,Trigger)</f>
        <v>1.7832117580089228E-2</v>
      </c>
      <c r="AZ1462" s="66">
        <f>_xll.qlIndexFixing($BB$1,AW1462,,Trigger)</f>
        <v>1.7707219991194255E-2</v>
      </c>
      <c r="BA1462" s="195">
        <f t="shared" si="45"/>
        <v>1.2489758889497327</v>
      </c>
    </row>
    <row r="1463" spans="47:53" ht="11.25" customHeight="1" x14ac:dyDescent="0.25">
      <c r="AU1463" s="30" t="s">
        <v>38</v>
      </c>
      <c r="AV1463" s="29">
        <f>_xll.qlInterestRateIndexFixingDate(IborIndex&amp;Tenor,AW1463,Trigger)</f>
        <v>49653</v>
      </c>
      <c r="AW1463" s="29">
        <f>_xll.qlCalendarAdvance(Calendar,AW1462,AU1463,"f",,Trigger)</f>
        <v>49655</v>
      </c>
      <c r="AX1463" s="29">
        <f>_xll.qlInterestRateIndexMaturity(IborIndex&amp;Tenor,AW1463,Trigger)</f>
        <v>49838</v>
      </c>
      <c r="AY1463" s="66">
        <f>_xll.qlIndexFixing($Z$5,AV1463,,Trigger)</f>
        <v>1.781768410412771E-2</v>
      </c>
      <c r="AZ1463" s="66">
        <f>_xll.qlIndexFixing($BB$1,AW1463,,Trigger)</f>
        <v>1.7692714515877794E-2</v>
      </c>
      <c r="BA1463" s="195">
        <f t="shared" si="45"/>
        <v>1.2496958824991662</v>
      </c>
    </row>
    <row r="1464" spans="47:53" ht="11.25" customHeight="1" x14ac:dyDescent="0.25">
      <c r="AU1464" s="30" t="s">
        <v>38</v>
      </c>
      <c r="AV1464" s="29">
        <f>_xll.qlInterestRateIndexFixingDate(IborIndex&amp;Tenor,AW1464,Trigger)</f>
        <v>49660</v>
      </c>
      <c r="AW1464" s="29">
        <f>_xll.qlCalendarAdvance(Calendar,AW1463,AU1464,"f",,Trigger)</f>
        <v>49662</v>
      </c>
      <c r="AX1464" s="29">
        <f>_xll.qlInterestRateIndexMaturity(IborIndex&amp;Tenor,AW1464,Trigger)</f>
        <v>49845</v>
      </c>
      <c r="AY1464" s="66">
        <f>_xll.qlIndexFixing($Z$5,AV1464,,Trigger)</f>
        <v>1.7802965781596687E-2</v>
      </c>
      <c r="AZ1464" s="66">
        <f>_xll.qlIndexFixing($BB$1,AW1464,,Trigger)</f>
        <v>1.767826131396337E-2</v>
      </c>
      <c r="BA1464" s="195">
        <f t="shared" si="45"/>
        <v>1.2470446763331728</v>
      </c>
    </row>
    <row r="1465" spans="47:53" ht="11.25" customHeight="1" x14ac:dyDescent="0.25">
      <c r="AU1465" s="30" t="s">
        <v>38</v>
      </c>
      <c r="AV1465" s="29">
        <f>_xll.qlInterestRateIndexFixingDate(IborIndex&amp;Tenor,AW1465,Trigger)</f>
        <v>49664</v>
      </c>
      <c r="AW1465" s="29">
        <f>_xll.qlCalendarAdvance(Calendar,AW1464,AU1465,"f",,Trigger)</f>
        <v>49670</v>
      </c>
      <c r="AX1465" s="29">
        <f>_xll.qlInterestRateIndexMaturity(IborIndex&amp;Tenor,AW1465,Trigger)</f>
        <v>49853</v>
      </c>
      <c r="AY1465" s="66">
        <f>_xll.qlIndexFixing($Z$5,AV1465,,Trigger)</f>
        <v>1.7785794945332584E-2</v>
      </c>
      <c r="AZ1465" s="66">
        <f>_xll.qlIndexFixing($BB$1,AW1465,,Trigger)</f>
        <v>1.7659436820188473E-2</v>
      </c>
      <c r="BA1465" s="195">
        <f t="shared" si="45"/>
        <v>1.2635812514411038</v>
      </c>
    </row>
    <row r="1466" spans="47:53" ht="11.25" customHeight="1" x14ac:dyDescent="0.25">
      <c r="AU1466" s="30" t="s">
        <v>38</v>
      </c>
      <c r="AV1466" s="29">
        <f>_xll.qlInterestRateIndexFixingDate(IborIndex&amp;Tenor,AW1466,Trigger)</f>
        <v>49674</v>
      </c>
      <c r="AW1466" s="29">
        <f>_xll.qlCalendarAdvance(Calendar,AW1465,AU1466,"f",,Trigger)</f>
        <v>49677</v>
      </c>
      <c r="AX1466" s="29">
        <f>_xll.qlInterestRateIndexMaturity(IborIndex&amp;Tenor,AW1466,Trigger)</f>
        <v>49859</v>
      </c>
      <c r="AY1466" s="66">
        <f>_xll.qlIndexFixing($Z$5,AV1466,,Trigger)</f>
        <v>1.7771219912805919E-2</v>
      </c>
      <c r="AZ1466" s="66">
        <f>_xll.qlIndexFixing($BB$1,AW1466,,Trigger)</f>
        <v>1.7645101462347025E-2</v>
      </c>
      <c r="BA1466" s="195">
        <f t="shared" si="45"/>
        <v>1.2611845045889387</v>
      </c>
    </row>
    <row r="1467" spans="47:53" ht="11.25" customHeight="1" x14ac:dyDescent="0.25">
      <c r="AU1467" s="30" t="s">
        <v>38</v>
      </c>
      <c r="AV1467" s="29">
        <f>_xll.qlInterestRateIndexFixingDate(IborIndex&amp;Tenor,AW1467,Trigger)</f>
        <v>49682</v>
      </c>
      <c r="AW1467" s="29">
        <f>_xll.qlCalendarAdvance(Calendar,AW1466,AU1467,"f",,Trigger)</f>
        <v>49684</v>
      </c>
      <c r="AX1467" s="29">
        <f>_xll.qlInterestRateIndexMaturity(IborIndex&amp;Tenor,AW1467,Trigger)</f>
        <v>49866</v>
      </c>
      <c r="AY1467" s="66">
        <f>_xll.qlIndexFixing($Z$5,AV1467,,Trigger)</f>
        <v>1.7755622356156582E-2</v>
      </c>
      <c r="AZ1467" s="66">
        <f>_xll.qlIndexFixing($BB$1,AW1467,,Trigger)</f>
        <v>1.7630818364873919E-2</v>
      </c>
      <c r="BA1467" s="195">
        <f t="shared" si="45"/>
        <v>1.2480399128266331</v>
      </c>
    </row>
    <row r="1468" spans="47:53" ht="11.25" customHeight="1" x14ac:dyDescent="0.25">
      <c r="AU1468" s="30" t="s">
        <v>38</v>
      </c>
      <c r="AV1468" s="29">
        <f>_xll.qlInterestRateIndexFixingDate(IborIndex&amp;Tenor,AW1468,Trigger)</f>
        <v>49689</v>
      </c>
      <c r="AW1468" s="29">
        <f>_xll.qlCalendarAdvance(Calendar,AW1467,AU1468,"f",,Trigger)</f>
        <v>49691</v>
      </c>
      <c r="AX1468" s="29">
        <f>_xll.qlInterestRateIndexMaturity(IborIndex&amp;Tenor,AW1468,Trigger)</f>
        <v>49873</v>
      </c>
      <c r="AY1468" s="66">
        <f>_xll.qlIndexFixing($Z$5,AV1468,,Trigger)</f>
        <v>1.7739736461745665E-2</v>
      </c>
      <c r="AZ1468" s="66">
        <f>_xll.qlIndexFixing($BB$1,AW1468,,Trigger)</f>
        <v>1.7616587526649168E-2</v>
      </c>
      <c r="BA1468" s="195">
        <f t="shared" si="45"/>
        <v>1.2314893509649676</v>
      </c>
    </row>
    <row r="1469" spans="47:53" ht="11.25" customHeight="1" x14ac:dyDescent="0.25">
      <c r="AU1469" s="30" t="s">
        <v>38</v>
      </c>
      <c r="AV1469" s="29">
        <f>_xll.qlInterestRateIndexFixingDate(IborIndex&amp;Tenor,AW1469,Trigger)</f>
        <v>49696</v>
      </c>
      <c r="AW1469" s="29">
        <f>_xll.qlCalendarAdvance(Calendar,AW1468,AU1469,"f",,Trigger)</f>
        <v>49698</v>
      </c>
      <c r="AX1469" s="29">
        <f>_xll.qlInterestRateIndexMaturity(IborIndex&amp;Tenor,AW1469,Trigger)</f>
        <v>49880</v>
      </c>
      <c r="AY1469" s="66">
        <f>_xll.qlIndexFixing($Z$5,AV1469,,Trigger)</f>
        <v>1.7723561369171748E-2</v>
      </c>
      <c r="AZ1469" s="66">
        <f>_xll.qlIndexFixing($BB$1,AW1469,,Trigger)</f>
        <v>1.7602408946555868E-2</v>
      </c>
      <c r="BA1469" s="195">
        <f t="shared" si="45"/>
        <v>1.2115242261587915</v>
      </c>
    </row>
    <row r="1470" spans="47:53" ht="11.25" customHeight="1" x14ac:dyDescent="0.25">
      <c r="AU1470" s="30" t="s">
        <v>38</v>
      </c>
      <c r="AV1470" s="29">
        <f>_xll.qlInterestRateIndexFixingDate(IborIndex&amp;Tenor,AW1470,Trigger)</f>
        <v>49703</v>
      </c>
      <c r="AW1470" s="29">
        <f>_xll.qlCalendarAdvance(Calendar,AW1469,AU1470,"f",,Trigger)</f>
        <v>49705</v>
      </c>
      <c r="AX1470" s="29">
        <f>_xll.qlInterestRateIndexMaturity(IborIndex&amp;Tenor,AW1470,Trigger)</f>
        <v>49887</v>
      </c>
      <c r="AY1470" s="66">
        <f>_xll.qlIndexFixing($Z$5,AV1470,,Trigger)</f>
        <v>1.7707096218185819E-2</v>
      </c>
      <c r="AZ1470" s="66">
        <f>_xll.qlIndexFixing($BB$1,AW1470,,Trigger)</f>
        <v>1.7588282623481936E-2</v>
      </c>
      <c r="BA1470" s="195">
        <f t="shared" si="45"/>
        <v>1.1881359470388222</v>
      </c>
    </row>
    <row r="1471" spans="47:53" ht="11.25" customHeight="1" x14ac:dyDescent="0.25">
      <c r="AU1471" s="30" t="s">
        <v>38</v>
      </c>
      <c r="AV1471" s="29">
        <f>_xll.qlInterestRateIndexFixingDate(IborIndex&amp;Tenor,AW1471,Trigger)</f>
        <v>49710</v>
      </c>
      <c r="AW1471" s="29">
        <f>_xll.qlCalendarAdvance(Calendar,AW1470,AU1471,"f",,Trigger)</f>
        <v>49712</v>
      </c>
      <c r="AX1471" s="29">
        <f>_xll.qlInterestRateIndexMaturity(IborIndex&amp;Tenor,AW1471,Trigger)</f>
        <v>49894</v>
      </c>
      <c r="AY1471" s="66">
        <f>_xll.qlIndexFixing($Z$5,AV1471,,Trigger)</f>
        <v>1.7690340148694778E-2</v>
      </c>
      <c r="AZ1471" s="66">
        <f>_xll.qlIndexFixing($BB$1,AW1471,,Trigger)</f>
        <v>1.7574208556318374E-2</v>
      </c>
      <c r="BA1471" s="195">
        <f t="shared" si="45"/>
        <v>1.1613159237640336</v>
      </c>
    </row>
    <row r="1472" spans="47:53" ht="11.25" customHeight="1" x14ac:dyDescent="0.25">
      <c r="AU1472" s="30" t="s">
        <v>38</v>
      </c>
      <c r="AV1472" s="29">
        <f>_xll.qlInterestRateIndexFixingDate(IborIndex&amp;Tenor,AW1472,Trigger)</f>
        <v>49717</v>
      </c>
      <c r="AW1472" s="29">
        <f>_xll.qlCalendarAdvance(Calendar,AW1471,AU1472,"f",,Trigger)</f>
        <v>49719</v>
      </c>
      <c r="AX1472" s="29">
        <f>_xll.qlInterestRateIndexMaturity(IborIndex&amp;Tenor,AW1472,Trigger)</f>
        <v>49901</v>
      </c>
      <c r="AY1472" s="66">
        <f>_xll.qlIndexFixing($Z$5,AV1472,,Trigger)</f>
        <v>1.7673292300761451E-2</v>
      </c>
      <c r="AZ1472" s="66">
        <f>_xll.qlIndexFixing($BB$1,AW1472,,Trigger)</f>
        <v>1.756018674396145E-2</v>
      </c>
      <c r="BA1472" s="195">
        <f t="shared" si="45"/>
        <v>1.131055568000007</v>
      </c>
    </row>
    <row r="1473" spans="47:53" ht="11.25" customHeight="1" x14ac:dyDescent="0.25">
      <c r="AU1473" s="30" t="s">
        <v>38</v>
      </c>
      <c r="AV1473" s="29">
        <f>_xll.qlInterestRateIndexFixingDate(IborIndex&amp;Tenor,AW1473,Trigger)</f>
        <v>49724</v>
      </c>
      <c r="AW1473" s="29">
        <f>_xll.qlCalendarAdvance(Calendar,AW1472,AU1473,"f",,Trigger)</f>
        <v>49726</v>
      </c>
      <c r="AX1473" s="29">
        <f>_xll.qlInterestRateIndexMaturity(IborIndex&amp;Tenor,AW1473,Trigger)</f>
        <v>49908</v>
      </c>
      <c r="AY1473" s="66">
        <f>_xll.qlIndexFixing($Z$5,AV1473,,Trigger)</f>
        <v>1.7655951814605459E-2</v>
      </c>
      <c r="AZ1473" s="66">
        <f>_xll.qlIndexFixing($BB$1,AW1473,,Trigger)</f>
        <v>1.7546217185311817E-2</v>
      </c>
      <c r="BA1473" s="195">
        <f t="shared" si="45"/>
        <v>1.0973462929364173</v>
      </c>
    </row>
    <row r="1474" spans="47:53" ht="11.25" customHeight="1" x14ac:dyDescent="0.25">
      <c r="AU1474" s="30" t="s">
        <v>38</v>
      </c>
      <c r="AV1474" s="29">
        <f>_xll.qlInterestRateIndexFixingDate(IborIndex&amp;Tenor,AW1474,Trigger)</f>
        <v>49731</v>
      </c>
      <c r="AW1474" s="29">
        <f>_xll.qlCalendarAdvance(Calendar,AW1473,AU1474,"f",,Trigger)</f>
        <v>49733</v>
      </c>
      <c r="AX1474" s="29">
        <f>_xll.qlInterestRateIndexMaturity(IborIndex&amp;Tenor,AW1474,Trigger)</f>
        <v>49915</v>
      </c>
      <c r="AY1474" s="66">
        <f>_xll.qlIndexFixing($Z$5,AV1474,,Trigger)</f>
        <v>1.7638317830604978E-2</v>
      </c>
      <c r="AZ1474" s="66">
        <f>_xll.qlIndexFixing($BB$1,AW1474,,Trigger)</f>
        <v>1.7531199586188449E-2</v>
      </c>
      <c r="BA1474" s="195">
        <f t="shared" si="45"/>
        <v>1.0711824441652849</v>
      </c>
    </row>
    <row r="1475" spans="47:53" ht="11.25" customHeight="1" x14ac:dyDescent="0.25">
      <c r="AU1475" s="30" t="s">
        <v>38</v>
      </c>
      <c r="AV1475" s="29">
        <f>_xll.qlInterestRateIndexFixingDate(IborIndex&amp;Tenor,AW1475,Trigger)</f>
        <v>49738</v>
      </c>
      <c r="AW1475" s="29">
        <f>_xll.qlCalendarAdvance(Calendar,AW1474,AU1475,"f",,Trigger)</f>
        <v>49740</v>
      </c>
      <c r="AX1475" s="29">
        <f>_xll.qlInterestRateIndexMaturity(IborIndex&amp;Tenor,AW1475,Trigger)</f>
        <v>49926</v>
      </c>
      <c r="AY1475" s="66">
        <f>_xll.qlIndexFixing($Z$5,AV1475,,Trigger)</f>
        <v>1.7616864038257154E-2</v>
      </c>
      <c r="AZ1475" s="66">
        <f>_xll.qlIndexFixing($BB$1,AW1475,,Trigger)</f>
        <v>1.7517340652662878E-2</v>
      </c>
      <c r="BA1475" s="195">
        <f t="shared" ref="BA1475:BA1538" si="46">(AY1475-AZ1475)*10000</f>
        <v>0.99523385594275926</v>
      </c>
    </row>
    <row r="1476" spans="47:53" ht="11.25" customHeight="1" x14ac:dyDescent="0.25">
      <c r="AU1476" s="30" t="s">
        <v>38</v>
      </c>
      <c r="AV1476" s="29">
        <f>_xll.qlInterestRateIndexFixingDate(IborIndex&amp;Tenor,AW1476,Trigger)</f>
        <v>49745</v>
      </c>
      <c r="AW1476" s="29">
        <f>_xll.qlCalendarAdvance(Calendar,AW1475,AU1476,"f",,Trigger)</f>
        <v>49747</v>
      </c>
      <c r="AX1476" s="29">
        <f>_xll.qlInterestRateIndexMaturity(IborIndex&amp;Tenor,AW1476,Trigger)</f>
        <v>49933</v>
      </c>
      <c r="AY1476" s="66">
        <f>_xll.qlIndexFixing($Z$5,AV1476,,Trigger)</f>
        <v>1.7599459729700225E-2</v>
      </c>
      <c r="AZ1476" s="66">
        <f>_xll.qlIndexFixing($BB$1,AW1476,,Trigger)</f>
        <v>1.7503533975530429E-2</v>
      </c>
      <c r="BA1476" s="195">
        <f t="shared" si="46"/>
        <v>0.95925754169796229</v>
      </c>
    </row>
    <row r="1477" spans="47:53" ht="11.25" customHeight="1" x14ac:dyDescent="0.25">
      <c r="AU1477" s="30" t="s">
        <v>38</v>
      </c>
      <c r="AV1477" s="29">
        <f>_xll.qlInterestRateIndexFixingDate(IborIndex&amp;Tenor,AW1477,Trigger)</f>
        <v>49752</v>
      </c>
      <c r="AW1477" s="29">
        <f>_xll.qlCalendarAdvance(Calendar,AW1476,AU1477,"f",,Trigger)</f>
        <v>49754</v>
      </c>
      <c r="AX1477" s="29">
        <f>_xll.qlInterestRateIndexMaturity(IborIndex&amp;Tenor,AW1477,Trigger)</f>
        <v>49940</v>
      </c>
      <c r="AY1477" s="66">
        <f>_xll.qlIndexFixing($Z$5,AV1477,,Trigger)</f>
        <v>1.758236715799168E-2</v>
      </c>
      <c r="AZ1477" s="66">
        <f>_xll.qlIndexFixing($BB$1,AW1477,,Trigger)</f>
        <v>1.7489779553695461E-2</v>
      </c>
      <c r="BA1477" s="195">
        <f t="shared" si="46"/>
        <v>0.92587604296218839</v>
      </c>
    </row>
    <row r="1478" spans="47:53" ht="11.25" customHeight="1" x14ac:dyDescent="0.25">
      <c r="AU1478" s="30" t="s">
        <v>38</v>
      </c>
      <c r="AV1478" s="29">
        <f>_xll.qlInterestRateIndexFixingDate(IborIndex&amp;Tenor,AW1478,Trigger)</f>
        <v>49759</v>
      </c>
      <c r="AW1478" s="29">
        <f>_xll.qlCalendarAdvance(Calendar,AW1477,AU1478,"f",,Trigger)</f>
        <v>49761</v>
      </c>
      <c r="AX1478" s="29">
        <f>_xll.qlInterestRateIndexMaturity(IborIndex&amp;Tenor,AW1478,Trigger)</f>
        <v>49947</v>
      </c>
      <c r="AY1478" s="66">
        <f>_xll.qlIndexFixing($Z$5,AV1478,,Trigger)</f>
        <v>1.7565587519413721E-2</v>
      </c>
      <c r="AZ1478" s="66">
        <f>_xll.qlIndexFixing($BB$1,AW1478,,Trigger)</f>
        <v>1.7476615134743093E-2</v>
      </c>
      <c r="BA1478" s="195">
        <f t="shared" si="46"/>
        <v>0.88972384670628346</v>
      </c>
    </row>
    <row r="1479" spans="47:53" ht="11.25" customHeight="1" x14ac:dyDescent="0.25">
      <c r="AU1479" s="30" t="s">
        <v>38</v>
      </c>
      <c r="AV1479" s="29">
        <f>_xll.qlInterestRateIndexFixingDate(IborIndex&amp;Tenor,AW1479,Trigger)</f>
        <v>49766</v>
      </c>
      <c r="AW1479" s="29">
        <f>_xll.qlCalendarAdvance(Calendar,AW1478,AU1479,"f",,Trigger)</f>
        <v>49768</v>
      </c>
      <c r="AX1479" s="29">
        <f>_xll.qlInterestRateIndexMaturity(IborIndex&amp;Tenor,AW1479,Trigger)</f>
        <v>49951</v>
      </c>
      <c r="AY1479" s="66">
        <f>_xll.qlIndexFixing($Z$5,AV1479,,Trigger)</f>
        <v>1.755111909990344E-2</v>
      </c>
      <c r="AZ1479" s="66">
        <f>_xll.qlIndexFixing($BB$1,AW1479,,Trigger)</f>
        <v>1.7462962147650297E-2</v>
      </c>
      <c r="BA1479" s="195">
        <f t="shared" si="46"/>
        <v>0.8815695225314335</v>
      </c>
    </row>
    <row r="1480" spans="47:53" ht="11.25" customHeight="1" x14ac:dyDescent="0.25">
      <c r="AU1480" s="30" t="s">
        <v>38</v>
      </c>
      <c r="AV1480" s="29">
        <f>_xll.qlInterestRateIndexFixingDate(IborIndex&amp;Tenor,AW1480,Trigger)</f>
        <v>49773</v>
      </c>
      <c r="AW1480" s="29">
        <f>_xll.qlCalendarAdvance(Calendar,AW1479,AU1480,"f",,Trigger)</f>
        <v>49775</v>
      </c>
      <c r="AX1480" s="29">
        <f>_xll.qlInterestRateIndexMaturity(IborIndex&amp;Tenor,AW1480,Trigger)</f>
        <v>49958</v>
      </c>
      <c r="AY1480" s="66">
        <f>_xll.qlIndexFixing($Z$5,AV1480,,Trigger)</f>
        <v>1.753482337009003E-2</v>
      </c>
      <c r="AZ1480" s="66">
        <f>_xll.qlIndexFixing($BB$1,AW1480,,Trigger)</f>
        <v>1.7445485081109647E-2</v>
      </c>
      <c r="BA1480" s="195">
        <f t="shared" si="46"/>
        <v>0.89338288980382596</v>
      </c>
    </row>
    <row r="1481" spans="47:53" ht="11.25" customHeight="1" x14ac:dyDescent="0.25">
      <c r="AU1481" s="30" t="s">
        <v>38</v>
      </c>
      <c r="AV1481" s="29">
        <f>_xll.qlInterestRateIndexFixingDate(IborIndex&amp;Tenor,AW1481,Trigger)</f>
        <v>49780</v>
      </c>
      <c r="AW1481" s="29">
        <f>_xll.qlCalendarAdvance(Calendar,AW1480,AU1481,"f",,Trigger)</f>
        <v>49782</v>
      </c>
      <c r="AX1481" s="29">
        <f>_xll.qlInterestRateIndexMaturity(IborIndex&amp;Tenor,AW1481,Trigger)</f>
        <v>49965</v>
      </c>
      <c r="AY1481" s="66">
        <f>_xll.qlIndexFixing($Z$5,AV1481,,Trigger)</f>
        <v>1.7518853511614401E-2</v>
      </c>
      <c r="AZ1481" s="66">
        <f>_xll.qlIndexFixing($BB$1,AW1481,,Trigger)</f>
        <v>1.7435812919630044E-2</v>
      </c>
      <c r="BA1481" s="195">
        <f t="shared" si="46"/>
        <v>0.83040591984356871</v>
      </c>
    </row>
    <row r="1482" spans="47:53" ht="11.25" customHeight="1" x14ac:dyDescent="0.25">
      <c r="AU1482" s="30" t="s">
        <v>38</v>
      </c>
      <c r="AV1482" s="29">
        <f>_xll.qlInterestRateIndexFixingDate(IborIndex&amp;Tenor,AW1482,Trigger)</f>
        <v>49787</v>
      </c>
      <c r="AW1482" s="29">
        <f>_xll.qlCalendarAdvance(Calendar,AW1481,AU1482,"f",,Trigger)</f>
        <v>49789</v>
      </c>
      <c r="AX1482" s="29">
        <f>_xll.qlInterestRateIndexMaturity(IborIndex&amp;Tenor,AW1482,Trigger)</f>
        <v>49972</v>
      </c>
      <c r="AY1482" s="66">
        <f>_xll.qlIndexFixing($Z$5,AV1482,,Trigger)</f>
        <v>1.7503210760315527E-2</v>
      </c>
      <c r="AZ1482" s="66">
        <f>_xll.qlIndexFixing($BB$1,AW1482,,Trigger)</f>
        <v>1.7422316676561349E-2</v>
      </c>
      <c r="BA1482" s="195">
        <f t="shared" si="46"/>
        <v>0.80894083754178703</v>
      </c>
    </row>
    <row r="1483" spans="47:53" ht="11.25" customHeight="1" x14ac:dyDescent="0.25">
      <c r="AU1483" s="30" t="s">
        <v>38</v>
      </c>
      <c r="AV1483" s="29">
        <f>_xll.qlInterestRateIndexFixingDate(IborIndex&amp;Tenor,AW1483,Trigger)</f>
        <v>49794</v>
      </c>
      <c r="AW1483" s="29">
        <f>_xll.qlCalendarAdvance(Calendar,AW1482,AU1483,"f",,Trigger)</f>
        <v>49797</v>
      </c>
      <c r="AX1483" s="29">
        <f>_xll.qlInterestRateIndexMaturity(IborIndex&amp;Tenor,AW1483,Trigger)</f>
        <v>49982</v>
      </c>
      <c r="AY1483" s="66">
        <f>_xll.qlIndexFixing($Z$5,AV1483,,Trigger)</f>
        <v>1.7484761916304749E-2</v>
      </c>
      <c r="AZ1483" s="66">
        <f>_xll.qlIndexFixing($BB$1,AW1483,,Trigger)</f>
        <v>1.7406434457881464E-2</v>
      </c>
      <c r="BA1483" s="195">
        <f t="shared" si="46"/>
        <v>0.78327458423285012</v>
      </c>
    </row>
    <row r="1484" spans="47:53" ht="11.25" customHeight="1" x14ac:dyDescent="0.25">
      <c r="AU1484" s="30" t="s">
        <v>38</v>
      </c>
      <c r="AV1484" s="29">
        <f>_xll.qlInterestRateIndexFixingDate(IborIndex&amp;Tenor,AW1484,Trigger)</f>
        <v>49802</v>
      </c>
      <c r="AW1484" s="29">
        <f>_xll.qlCalendarAdvance(Calendar,AW1483,AU1484,"f",,Trigger)</f>
        <v>49804</v>
      </c>
      <c r="AX1484" s="29">
        <f>_xll.qlInterestRateIndexMaturity(IborIndex&amp;Tenor,AW1484,Trigger)</f>
        <v>49989</v>
      </c>
      <c r="AY1484" s="66">
        <f>_xll.qlIndexFixing($Z$5,AV1484,,Trigger)</f>
        <v>1.7469895963358267E-2</v>
      </c>
      <c r="AZ1484" s="66">
        <f>_xll.qlIndexFixing($BB$1,AW1484,,Trigger)</f>
        <v>1.7393053256693929E-2</v>
      </c>
      <c r="BA1484" s="195">
        <f t="shared" si="46"/>
        <v>0.76842706664338734</v>
      </c>
    </row>
    <row r="1485" spans="47:53" ht="11.25" customHeight="1" x14ac:dyDescent="0.25">
      <c r="AU1485" s="30" t="s">
        <v>38</v>
      </c>
      <c r="AV1485" s="29">
        <f>_xll.qlInterestRateIndexFixingDate(IborIndex&amp;Tenor,AW1485,Trigger)</f>
        <v>49809</v>
      </c>
      <c r="AW1485" s="29">
        <f>_xll.qlCalendarAdvance(Calendar,AW1484,AU1485,"f",,Trigger)</f>
        <v>49811</v>
      </c>
      <c r="AX1485" s="29">
        <f>_xll.qlInterestRateIndexMaturity(IborIndex&amp;Tenor,AW1485,Trigger)</f>
        <v>49996</v>
      </c>
      <c r="AY1485" s="66">
        <f>_xll.qlIndexFixing($Z$5,AV1485,,Trigger)</f>
        <v>1.7455354661240388E-2</v>
      </c>
      <c r="AZ1485" s="66">
        <f>_xll.qlIndexFixing($BB$1,AW1485,,Trigger)</f>
        <v>1.7379724302041315E-2</v>
      </c>
      <c r="BA1485" s="195">
        <f t="shared" si="46"/>
        <v>0.75630359199073405</v>
      </c>
    </row>
    <row r="1486" spans="47:53" ht="11.25" customHeight="1" x14ac:dyDescent="0.25">
      <c r="AU1486" s="30" t="s">
        <v>38</v>
      </c>
      <c r="AV1486" s="29">
        <f>_xll.qlInterestRateIndexFixingDate(IborIndex&amp;Tenor,AW1486,Trigger)</f>
        <v>49816</v>
      </c>
      <c r="AW1486" s="29">
        <f>_xll.qlCalendarAdvance(Calendar,AW1485,AU1486,"f",,Trigger)</f>
        <v>49818</v>
      </c>
      <c r="AX1486" s="29">
        <f>_xll.qlInterestRateIndexMaturity(IborIndex&amp;Tenor,AW1486,Trigger)</f>
        <v>50003</v>
      </c>
      <c r="AY1486" s="66">
        <f>_xll.qlIndexFixing($Z$5,AV1486,,Trigger)</f>
        <v>1.74411392304386E-2</v>
      </c>
      <c r="AZ1486" s="66">
        <f>_xll.qlIndexFixing($BB$1,AW1486,,Trigger)</f>
        <v>1.7366447592866215E-2</v>
      </c>
      <c r="BA1486" s="195">
        <f t="shared" si="46"/>
        <v>0.74691637572385505</v>
      </c>
    </row>
    <row r="1487" spans="47:53" ht="11.25" customHeight="1" x14ac:dyDescent="0.25">
      <c r="AU1487" s="30" t="s">
        <v>38</v>
      </c>
      <c r="AV1487" s="29">
        <f>_xll.qlInterestRateIndexFixingDate(IborIndex&amp;Tenor,AW1487,Trigger)</f>
        <v>49823</v>
      </c>
      <c r="AW1487" s="29">
        <f>_xll.qlCalendarAdvance(Calendar,AW1486,AU1487,"f",,Trigger)</f>
        <v>49825</v>
      </c>
      <c r="AX1487" s="29">
        <f>_xll.qlInterestRateIndexMaturity(IborIndex&amp;Tenor,AW1487,Trigger)</f>
        <v>50007</v>
      </c>
      <c r="AY1487" s="66">
        <f>_xll.qlIndexFixing($Z$5,AV1487,,Trigger)</f>
        <v>1.7428340533536014E-2</v>
      </c>
      <c r="AZ1487" s="66">
        <f>_xll.qlIndexFixing($BB$1,AW1487,,Trigger)</f>
        <v>1.7353732674977401E-2</v>
      </c>
      <c r="BA1487" s="195">
        <f t="shared" si="46"/>
        <v>0.74607858558613938</v>
      </c>
    </row>
    <row r="1488" spans="47:53" ht="11.25" customHeight="1" x14ac:dyDescent="0.25">
      <c r="AU1488" s="30" t="s">
        <v>38</v>
      </c>
      <c r="AV1488" s="29">
        <f>_xll.qlInterestRateIndexFixingDate(IborIndex&amp;Tenor,AW1488,Trigger)</f>
        <v>49830</v>
      </c>
      <c r="AW1488" s="29">
        <f>_xll.qlCalendarAdvance(Calendar,AW1487,AU1488,"f",,Trigger)</f>
        <v>49832</v>
      </c>
      <c r="AX1488" s="29">
        <f>_xll.qlInterestRateIndexMaturity(IborIndex&amp;Tenor,AW1488,Trigger)</f>
        <v>50017</v>
      </c>
      <c r="AY1488" s="66">
        <f>_xll.qlIndexFixing($Z$5,AV1488,,Trigger)</f>
        <v>1.7413690872972318E-2</v>
      </c>
      <c r="AZ1488" s="66">
        <f>_xll.qlIndexFixing($BB$1,AW1488,,Trigger)</f>
        <v>1.7340557354181503E-2</v>
      </c>
      <c r="BA1488" s="195">
        <f t="shared" si="46"/>
        <v>0.73133518790815399</v>
      </c>
    </row>
    <row r="1489" spans="47:53" ht="11.25" customHeight="1" x14ac:dyDescent="0.25">
      <c r="AU1489" s="30" t="s">
        <v>38</v>
      </c>
      <c r="AV1489" s="29">
        <f>_xll.qlInterestRateIndexFixingDate(IborIndex&amp;Tenor,AW1489,Trigger)</f>
        <v>49837</v>
      </c>
      <c r="AW1489" s="29">
        <f>_xll.qlCalendarAdvance(Calendar,AW1488,AU1489,"f",,Trigger)</f>
        <v>49839</v>
      </c>
      <c r="AX1489" s="29">
        <f>_xll.qlInterestRateIndexMaturity(IborIndex&amp;Tenor,AW1489,Trigger)</f>
        <v>50024</v>
      </c>
      <c r="AY1489" s="66">
        <f>_xll.qlIndexFixing($Z$5,AV1489,,Trigger)</f>
        <v>1.7400460395528759E-2</v>
      </c>
      <c r="AZ1489" s="66">
        <f>_xll.qlIndexFixing($BB$1,AW1489,,Trigger)</f>
        <v>1.732743427280976E-2</v>
      </c>
      <c r="BA1489" s="195">
        <f t="shared" si="46"/>
        <v>0.73026122718998498</v>
      </c>
    </row>
    <row r="1490" spans="47:53" ht="11.25" customHeight="1" x14ac:dyDescent="0.25">
      <c r="AU1490" s="30" t="s">
        <v>38</v>
      </c>
      <c r="AV1490" s="29">
        <f>_xll.qlInterestRateIndexFixingDate(IborIndex&amp;Tenor,AW1490,Trigger)</f>
        <v>49844</v>
      </c>
      <c r="AW1490" s="29">
        <f>_xll.qlCalendarAdvance(Calendar,AW1489,AU1490,"f",,Trigger)</f>
        <v>49846</v>
      </c>
      <c r="AX1490" s="29">
        <f>_xll.qlInterestRateIndexMaturity(IborIndex&amp;Tenor,AW1490,Trigger)</f>
        <v>50031</v>
      </c>
      <c r="AY1490" s="66">
        <f>_xll.qlIndexFixing($Z$5,AV1490,,Trigger)</f>
        <v>1.7387560687846183E-2</v>
      </c>
      <c r="AZ1490" s="66">
        <f>_xll.qlIndexFixing($BB$1,AW1490,,Trigger)</f>
        <v>1.7314363429826493E-2</v>
      </c>
      <c r="BA1490" s="195">
        <f t="shared" si="46"/>
        <v>0.73197258019689482</v>
      </c>
    </row>
    <row r="1491" spans="47:53" ht="11.25" customHeight="1" x14ac:dyDescent="0.25">
      <c r="AU1491" s="30" t="s">
        <v>38</v>
      </c>
      <c r="AV1491" s="29">
        <f>_xll.qlInterestRateIndexFixingDate(IborIndex&amp;Tenor,AW1491,Trigger)</f>
        <v>49851</v>
      </c>
      <c r="AW1491" s="29">
        <f>_xll.qlCalendarAdvance(Calendar,AW1490,AU1491,"f",,Trigger)</f>
        <v>49853</v>
      </c>
      <c r="AX1491" s="29">
        <f>_xll.qlInterestRateIndexMaturity(IborIndex&amp;Tenor,AW1491,Trigger)</f>
        <v>50038</v>
      </c>
      <c r="AY1491" s="66">
        <f>_xll.qlIndexFixing($Z$5,AV1491,,Trigger)</f>
        <v>1.7374992978670997E-2</v>
      </c>
      <c r="AZ1491" s="66">
        <f>_xll.qlIndexFixing($BB$1,AW1491,,Trigger)</f>
        <v>1.7300350841910683E-2</v>
      </c>
      <c r="BA1491" s="195">
        <f t="shared" si="46"/>
        <v>0.74642136760314637</v>
      </c>
    </row>
    <row r="1492" spans="47:53" ht="11.25" customHeight="1" x14ac:dyDescent="0.25">
      <c r="AU1492" s="30" t="s">
        <v>38</v>
      </c>
      <c r="AV1492" s="29">
        <f>_xll.qlInterestRateIndexFixingDate(IborIndex&amp;Tenor,AW1492,Trigger)</f>
        <v>49858</v>
      </c>
      <c r="AW1492" s="29">
        <f>_xll.qlCalendarAdvance(Calendar,AW1491,AU1492,"f",,Trigger)</f>
        <v>49860</v>
      </c>
      <c r="AX1492" s="29">
        <f>_xll.qlInterestRateIndexMaturity(IborIndex&amp;Tenor,AW1492,Trigger)</f>
        <v>50045</v>
      </c>
      <c r="AY1492" s="66">
        <f>_xll.qlIndexFixing($Z$5,AV1492,,Trigger)</f>
        <v>1.7362758498406652E-2</v>
      </c>
      <c r="AZ1492" s="66">
        <f>_xll.qlIndexFixing($BB$1,AW1492,,Trigger)</f>
        <v>1.7287884434171105E-2</v>
      </c>
      <c r="BA1492" s="195">
        <f t="shared" si="46"/>
        <v>0.74874064235546522</v>
      </c>
    </row>
    <row r="1493" spans="47:53" ht="11.25" customHeight="1" x14ac:dyDescent="0.25">
      <c r="AU1493" s="30" t="s">
        <v>38</v>
      </c>
      <c r="AV1493" s="29">
        <f>_xll.qlInterestRateIndexFixingDate(IborIndex&amp;Tenor,AW1493,Trigger)</f>
        <v>49865</v>
      </c>
      <c r="AW1493" s="29">
        <f>_xll.qlCalendarAdvance(Calendar,AW1492,AU1493,"f",,Trigger)</f>
        <v>49867</v>
      </c>
      <c r="AX1493" s="29">
        <f>_xll.qlInterestRateIndexMaturity(IborIndex&amp;Tenor,AW1493,Trigger)</f>
        <v>50052</v>
      </c>
      <c r="AY1493" s="66">
        <f>_xll.qlIndexFixing($Z$5,AV1493,,Trigger)</f>
        <v>1.7350858479114956E-2</v>
      </c>
      <c r="AZ1493" s="66">
        <f>_xll.qlIndexFixing($BB$1,AW1493,,Trigger)</f>
        <v>1.7274973414088488E-2</v>
      </c>
      <c r="BA1493" s="195">
        <f t="shared" si="46"/>
        <v>0.75885065026468079</v>
      </c>
    </row>
    <row r="1494" spans="47:53" ht="11.25" customHeight="1" x14ac:dyDescent="0.25">
      <c r="AU1494" s="30" t="s">
        <v>38</v>
      </c>
      <c r="AV1494" s="29">
        <f>_xll.qlInterestRateIndexFixingDate(IborIndex&amp;Tenor,AW1494,Trigger)</f>
        <v>49872</v>
      </c>
      <c r="AW1494" s="29">
        <f>_xll.qlCalendarAdvance(Calendar,AW1493,AU1494,"f",,Trigger)</f>
        <v>49874</v>
      </c>
      <c r="AX1494" s="29">
        <f>_xll.qlInterestRateIndexMaturity(IborIndex&amp;Tenor,AW1494,Trigger)</f>
        <v>50059</v>
      </c>
      <c r="AY1494" s="66">
        <f>_xll.qlIndexFixing($Z$5,AV1494,,Trigger)</f>
        <v>1.7339294154521678E-2</v>
      </c>
      <c r="AZ1494" s="66">
        <f>_xll.qlIndexFixing($BB$1,AW1494,,Trigger)</f>
        <v>1.7262114631175243E-2</v>
      </c>
      <c r="BA1494" s="195">
        <f t="shared" si="46"/>
        <v>0.77179523346435763</v>
      </c>
    </row>
    <row r="1495" spans="47:53" ht="11.25" customHeight="1" x14ac:dyDescent="0.25">
      <c r="AU1495" s="30" t="s">
        <v>38</v>
      </c>
      <c r="AV1495" s="29">
        <f>_xll.qlInterestRateIndexFixingDate(IborIndex&amp;Tenor,AW1495,Trigger)</f>
        <v>49879</v>
      </c>
      <c r="AW1495" s="29">
        <f>_xll.qlCalendarAdvance(Calendar,AW1494,AU1495,"f",,Trigger)</f>
        <v>49881</v>
      </c>
      <c r="AX1495" s="29">
        <f>_xll.qlInterestRateIndexMaturity(IborIndex&amp;Tenor,AW1495,Trigger)</f>
        <v>50066</v>
      </c>
      <c r="AY1495" s="66">
        <f>_xll.qlIndexFixing($Z$5,AV1495,,Trigger)</f>
        <v>1.7328066760014825E-2</v>
      </c>
      <c r="AZ1495" s="66">
        <f>_xll.qlIndexFixing($BB$1,AW1495,,Trigger)</f>
        <v>1.7249308084412187E-2</v>
      </c>
      <c r="BA1495" s="195">
        <f t="shared" si="46"/>
        <v>0.78758675602638029</v>
      </c>
    </row>
    <row r="1496" spans="47:53" ht="11.25" customHeight="1" x14ac:dyDescent="0.25">
      <c r="AU1496" s="30" t="s">
        <v>38</v>
      </c>
      <c r="AV1496" s="29">
        <f>_xll.qlInterestRateIndexFixingDate(IborIndex&amp;Tenor,AW1496,Trigger)</f>
        <v>49886</v>
      </c>
      <c r="AW1496" s="29">
        <f>_xll.qlCalendarAdvance(Calendar,AW1495,AU1496,"f",,Trigger)</f>
        <v>49888</v>
      </c>
      <c r="AX1496" s="29">
        <f>_xll.qlInterestRateIndexMaturity(IborIndex&amp;Tenor,AW1496,Trigger)</f>
        <v>50073</v>
      </c>
      <c r="AY1496" s="66">
        <f>_xll.qlIndexFixing($Z$5,AV1496,,Trigger)</f>
        <v>1.7317177532649396E-2</v>
      </c>
      <c r="AZ1496" s="66">
        <f>_xll.qlIndexFixing($BB$1,AW1496,,Trigger)</f>
        <v>1.7236553772783176E-2</v>
      </c>
      <c r="BA1496" s="195">
        <f t="shared" si="46"/>
        <v>0.80623759866220446</v>
      </c>
    </row>
    <row r="1497" spans="47:53" ht="11.25" customHeight="1" x14ac:dyDescent="0.25">
      <c r="AU1497" s="30" t="s">
        <v>38</v>
      </c>
      <c r="AV1497" s="29">
        <f>_xll.qlInterestRateIndexFixingDate(IborIndex&amp;Tenor,AW1497,Trigger)</f>
        <v>49893</v>
      </c>
      <c r="AW1497" s="29">
        <f>_xll.qlCalendarAdvance(Calendar,AW1496,AU1497,"f",,Trigger)</f>
        <v>49895</v>
      </c>
      <c r="AX1497" s="29">
        <f>_xll.qlInterestRateIndexMaturity(IborIndex&amp;Tenor,AW1497,Trigger)</f>
        <v>50080</v>
      </c>
      <c r="AY1497" s="66">
        <f>_xll.qlIndexFixing($Z$5,AV1497,,Trigger)</f>
        <v>1.7306627711148246E-2</v>
      </c>
      <c r="AZ1497" s="66">
        <f>_xll.qlIndexFixing($BB$1,AW1497,,Trigger)</f>
        <v>1.7223851695277279E-2</v>
      </c>
      <c r="BA1497" s="195">
        <f t="shared" si="46"/>
        <v>0.82776015870967412</v>
      </c>
    </row>
    <row r="1498" spans="47:53" ht="11.25" customHeight="1" x14ac:dyDescent="0.25">
      <c r="AU1498" s="30" t="s">
        <v>38</v>
      </c>
      <c r="AV1498" s="29">
        <f>_xll.qlInterestRateIndexFixingDate(IborIndex&amp;Tenor,AW1498,Trigger)</f>
        <v>49900</v>
      </c>
      <c r="AW1498" s="29">
        <f>_xll.qlCalendarAdvance(Calendar,AW1497,AU1498,"f",,Trigger)</f>
        <v>49902</v>
      </c>
      <c r="AX1498" s="29">
        <f>_xll.qlInterestRateIndexMaturity(IborIndex&amp;Tenor,AW1498,Trigger)</f>
        <v>50087</v>
      </c>
      <c r="AY1498" s="66">
        <f>_xll.qlIndexFixing($Z$5,AV1498,,Trigger)</f>
        <v>1.7296418535903812E-2</v>
      </c>
      <c r="AZ1498" s="66">
        <f>_xll.qlIndexFixing($BB$1,AW1498,,Trigger)</f>
        <v>1.7211201850886173E-2</v>
      </c>
      <c r="BA1498" s="195">
        <f t="shared" si="46"/>
        <v>0.85216685017638905</v>
      </c>
    </row>
    <row r="1499" spans="47:53" ht="11.25" customHeight="1" x14ac:dyDescent="0.25">
      <c r="AU1499" s="30" t="s">
        <v>38</v>
      </c>
      <c r="AV1499" s="29">
        <f>_xll.qlInterestRateIndexFixingDate(IborIndex&amp;Tenor,AW1499,Trigger)</f>
        <v>49907</v>
      </c>
      <c r="AW1499" s="29">
        <f>_xll.qlCalendarAdvance(Calendar,AW1498,AU1499,"f",,Trigger)</f>
        <v>49909</v>
      </c>
      <c r="AX1499" s="29">
        <f>_xll.qlInterestRateIndexMaturity(IborIndex&amp;Tenor,AW1499,Trigger)</f>
        <v>50094</v>
      </c>
      <c r="AY1499" s="66">
        <f>_xll.qlIndexFixing($Z$5,AV1499,,Trigger)</f>
        <v>1.7286551248981138E-2</v>
      </c>
      <c r="AZ1499" s="66">
        <f>_xll.qlIndexFixing($BB$1,AW1499,,Trigger)</f>
        <v>1.7198604238607178E-2</v>
      </c>
      <c r="BA1499" s="195">
        <f t="shared" si="46"/>
        <v>0.87947010373960044</v>
      </c>
    </row>
    <row r="1500" spans="47:53" ht="11.25" customHeight="1" x14ac:dyDescent="0.25">
      <c r="AU1500" s="30" t="s">
        <v>38</v>
      </c>
      <c r="AV1500" s="29">
        <f>_xll.qlInterestRateIndexFixingDate(IborIndex&amp;Tenor,AW1500,Trigger)</f>
        <v>49914</v>
      </c>
      <c r="AW1500" s="29">
        <f>_xll.qlCalendarAdvance(Calendar,AW1499,AU1500,"f",,Trigger)</f>
        <v>49916</v>
      </c>
      <c r="AX1500" s="29">
        <f>_xll.qlInterestRateIndexMaturity(IborIndex&amp;Tenor,AW1500,Trigger)</f>
        <v>50098</v>
      </c>
      <c r="AY1500" s="66">
        <f>_xll.qlIndexFixing($Z$5,AV1500,,Trigger)</f>
        <v>1.7277975039492747E-2</v>
      </c>
      <c r="AZ1500" s="66">
        <f>_xll.qlIndexFixing($BB$1,AW1500,,Trigger)</f>
        <v>1.7187466798676884E-2</v>
      </c>
      <c r="BA1500" s="195">
        <f t="shared" si="46"/>
        <v>0.90508240815863339</v>
      </c>
    </row>
    <row r="1501" spans="47:53" ht="11.25" customHeight="1" x14ac:dyDescent="0.25">
      <c r="AU1501" s="30" t="s">
        <v>38</v>
      </c>
      <c r="AV1501" s="29">
        <f>_xll.qlInterestRateIndexFixingDate(IborIndex&amp;Tenor,AW1501,Trigger)</f>
        <v>49921</v>
      </c>
      <c r="AW1501" s="29">
        <f>_xll.qlCalendarAdvance(Calendar,AW1500,AU1501,"f",,Trigger)</f>
        <v>49923</v>
      </c>
      <c r="AX1501" s="29">
        <f>_xll.qlInterestRateIndexMaturity(IborIndex&amp;Tenor,AW1501,Trigger)</f>
        <v>50104</v>
      </c>
      <c r="AY1501" s="66">
        <f>_xll.qlIndexFixing($Z$5,AV1501,,Trigger)</f>
        <v>1.7269084774083128E-2</v>
      </c>
      <c r="AZ1501" s="66">
        <f>_xll.qlIndexFixing($BB$1,AW1501,,Trigger)</f>
        <v>1.7174964238368728E-2</v>
      </c>
      <c r="BA1501" s="195">
        <f t="shared" si="46"/>
        <v>0.94120535714399545</v>
      </c>
    </row>
    <row r="1502" spans="47:53" ht="11.25" customHeight="1" x14ac:dyDescent="0.25">
      <c r="AU1502" s="30" t="s">
        <v>38</v>
      </c>
      <c r="AV1502" s="29">
        <f>_xll.qlInterestRateIndexFixingDate(IborIndex&amp;Tenor,AW1502,Trigger)</f>
        <v>49928</v>
      </c>
      <c r="AW1502" s="29">
        <f>_xll.qlCalendarAdvance(Calendar,AW1501,AU1502,"f",,Trigger)</f>
        <v>49930</v>
      </c>
      <c r="AX1502" s="29">
        <f>_xll.qlInterestRateIndexMaturity(IborIndex&amp;Tenor,AW1502,Trigger)</f>
        <v>50111</v>
      </c>
      <c r="AY1502" s="66">
        <f>_xll.qlIndexFixing($Z$5,AV1502,,Trigger)</f>
        <v>1.7259676813403901E-2</v>
      </c>
      <c r="AZ1502" s="66">
        <f>_xll.qlIndexFixing($BB$1,AW1502,,Trigger)</f>
        <v>1.7162513898668526E-2</v>
      </c>
      <c r="BA1502" s="195">
        <f t="shared" si="46"/>
        <v>0.97162914735375583</v>
      </c>
    </row>
    <row r="1503" spans="47:53" ht="11.25" customHeight="1" x14ac:dyDescent="0.25">
      <c r="AU1503" s="30" t="s">
        <v>38</v>
      </c>
      <c r="AV1503" s="29">
        <f>_xll.qlInterestRateIndexFixingDate(IborIndex&amp;Tenor,AW1503,Trigger)</f>
        <v>49935</v>
      </c>
      <c r="AW1503" s="29">
        <f>_xll.qlCalendarAdvance(Calendar,AW1502,AU1503,"f",,Trigger)</f>
        <v>49937</v>
      </c>
      <c r="AX1503" s="29">
        <f>_xll.qlInterestRateIndexMaturity(IborIndex&amp;Tenor,AW1503,Trigger)</f>
        <v>50118</v>
      </c>
      <c r="AY1503" s="66">
        <f>_xll.qlIndexFixing($Z$5,AV1503,,Trigger)</f>
        <v>1.7250005625736621E-2</v>
      </c>
      <c r="AZ1503" s="66">
        <f>_xll.qlIndexFixing($BB$1,AW1503,,Trigger)</f>
        <v>1.7150115778606881E-2</v>
      </c>
      <c r="BA1503" s="195">
        <f t="shared" si="46"/>
        <v>0.99889847129740195</v>
      </c>
    </row>
    <row r="1504" spans="47:53" ht="11.25" customHeight="1" x14ac:dyDescent="0.25">
      <c r="AU1504" s="30" t="s">
        <v>38</v>
      </c>
      <c r="AV1504" s="29">
        <f>_xll.qlInterestRateIndexFixingDate(IborIndex&amp;Tenor,AW1504,Trigger)</f>
        <v>49942</v>
      </c>
      <c r="AW1504" s="29">
        <f>_xll.qlCalendarAdvance(Calendar,AW1503,AU1504,"f",,Trigger)</f>
        <v>49944</v>
      </c>
      <c r="AX1504" s="29">
        <f>_xll.qlInterestRateIndexMaturity(IborIndex&amp;Tenor,AW1504,Trigger)</f>
        <v>50125</v>
      </c>
      <c r="AY1504" s="66">
        <f>_xll.qlIndexFixing($Z$5,AV1504,,Trigger)</f>
        <v>1.7240070388046834E-2</v>
      </c>
      <c r="AZ1504" s="66">
        <f>_xll.qlIndexFixing($BB$1,AW1504,,Trigger)</f>
        <v>1.7137312840059048E-2</v>
      </c>
      <c r="BA1504" s="195">
        <f t="shared" si="46"/>
        <v>1.0275754798778556</v>
      </c>
    </row>
    <row r="1505" spans="47:53" ht="11.25" customHeight="1" x14ac:dyDescent="0.25">
      <c r="AU1505" s="30" t="s">
        <v>38</v>
      </c>
      <c r="AV1505" s="29">
        <f>_xll.qlInterestRateIndexFixingDate(IborIndex&amp;Tenor,AW1505,Trigger)</f>
        <v>49949</v>
      </c>
      <c r="AW1505" s="29">
        <f>_xll.qlCalendarAdvance(Calendar,AW1504,AU1505,"f",,Trigger)</f>
        <v>49951</v>
      </c>
      <c r="AX1505" s="29">
        <f>_xll.qlInterestRateIndexMaturity(IborIndex&amp;Tenor,AW1505,Trigger)</f>
        <v>50137</v>
      </c>
      <c r="AY1505" s="66">
        <f>_xll.qlIndexFixing($Z$5,AV1505,,Trigger)</f>
        <v>1.7227802745257523E-2</v>
      </c>
      <c r="AZ1505" s="66">
        <f>_xll.qlIndexFixing($BB$1,AW1505,,Trigger)</f>
        <v>1.712502230374377E-2</v>
      </c>
      <c r="BA1505" s="195">
        <f t="shared" si="46"/>
        <v>1.0278044151375287</v>
      </c>
    </row>
    <row r="1506" spans="47:53" ht="11.25" customHeight="1" x14ac:dyDescent="0.25">
      <c r="AU1506" s="30" t="s">
        <v>38</v>
      </c>
      <c r="AV1506" s="29">
        <f>_xll.qlInterestRateIndexFixingDate(IborIndex&amp;Tenor,AW1506,Trigger)</f>
        <v>49956</v>
      </c>
      <c r="AW1506" s="29">
        <f>_xll.qlCalendarAdvance(Calendar,AW1505,AU1506,"f",,Trigger)</f>
        <v>49958</v>
      </c>
      <c r="AX1506" s="29">
        <f>_xll.qlInterestRateIndexMaturity(IborIndex&amp;Tenor,AW1506,Trigger)</f>
        <v>50140</v>
      </c>
      <c r="AY1506" s="66">
        <f>_xll.qlIndexFixing($Z$5,AV1506,,Trigger)</f>
        <v>1.7218975021869608E-2</v>
      </c>
      <c r="AZ1506" s="66">
        <f>_xll.qlIndexFixing($BB$1,AW1506,,Trigger)</f>
        <v>1.7112783986995624E-2</v>
      </c>
      <c r="BA1506" s="195">
        <f t="shared" si="46"/>
        <v>1.0619103487398418</v>
      </c>
    </row>
    <row r="1507" spans="47:53" ht="11.25" customHeight="1" x14ac:dyDescent="0.25">
      <c r="AU1507" s="30" t="s">
        <v>38</v>
      </c>
      <c r="AV1507" s="29">
        <f>_xll.qlInterestRateIndexFixingDate(IborIndex&amp;Tenor,AW1507,Trigger)</f>
        <v>49963</v>
      </c>
      <c r="AW1507" s="29">
        <f>_xll.qlCalendarAdvance(Calendar,AW1506,AU1507,"f",,Trigger)</f>
        <v>49965</v>
      </c>
      <c r="AX1507" s="29">
        <f>_xll.qlInterestRateIndexMaturity(IborIndex&amp;Tenor,AW1507,Trigger)</f>
        <v>50147</v>
      </c>
      <c r="AY1507" s="66">
        <f>_xll.qlIndexFixing($Z$5,AV1507,,Trigger)</f>
        <v>1.7208222861948955E-2</v>
      </c>
      <c r="AZ1507" s="66">
        <f>_xll.qlIndexFixing($BB$1,AW1507,,Trigger)</f>
        <v>1.7100597888855814E-2</v>
      </c>
      <c r="BA1507" s="195">
        <f t="shared" si="46"/>
        <v>1.0762497309314139</v>
      </c>
    </row>
    <row r="1508" spans="47:53" ht="11.25" customHeight="1" x14ac:dyDescent="0.25">
      <c r="AU1508" s="30" t="s">
        <v>38</v>
      </c>
      <c r="AV1508" s="29">
        <f>_xll.qlInterestRateIndexFixingDate(IborIndex&amp;Tenor,AW1508,Trigger)</f>
        <v>49970</v>
      </c>
      <c r="AW1508" s="29">
        <f>_xll.qlCalendarAdvance(Calendar,AW1507,AU1508,"f",,Trigger)</f>
        <v>49972</v>
      </c>
      <c r="AX1508" s="29">
        <f>_xll.qlInterestRateIndexMaturity(IborIndex&amp;Tenor,AW1508,Trigger)</f>
        <v>50154</v>
      </c>
      <c r="AY1508" s="66">
        <f>_xll.qlIndexFixing($Z$5,AV1508,,Trigger)</f>
        <v>1.7197203289947251E-2</v>
      </c>
      <c r="AZ1508" s="66">
        <f>_xll.qlIndexFixing($BB$1,AW1508,,Trigger)</f>
        <v>1.7088464008368189E-2</v>
      </c>
      <c r="BA1508" s="195">
        <f t="shared" si="46"/>
        <v>1.0873928157906221</v>
      </c>
    </row>
    <row r="1509" spans="47:53" ht="11.25" customHeight="1" x14ac:dyDescent="0.25">
      <c r="AU1509" s="30" t="s">
        <v>38</v>
      </c>
      <c r="AV1509" s="29">
        <f>_xll.qlInterestRateIndexFixingDate(IborIndex&amp;Tenor,AW1509,Trigger)</f>
        <v>49977</v>
      </c>
      <c r="AW1509" s="29">
        <f>_xll.qlCalendarAdvance(Calendar,AW1508,AU1509,"f",,Trigger)</f>
        <v>49979</v>
      </c>
      <c r="AX1509" s="29">
        <f>_xll.qlInterestRateIndexMaturity(IborIndex&amp;Tenor,AW1509,Trigger)</f>
        <v>50160</v>
      </c>
      <c r="AY1509" s="66">
        <f>_xll.qlIndexFixing($Z$5,AV1509,,Trigger)</f>
        <v>1.718640465155083E-2</v>
      </c>
      <c r="AZ1509" s="66">
        <f>_xll.qlIndexFixing($BB$1,AW1509,,Trigger)</f>
        <v>1.7076823616749063E-2</v>
      </c>
      <c r="BA1509" s="195">
        <f t="shared" si="46"/>
        <v>1.095810348017666</v>
      </c>
    </row>
    <row r="1510" spans="47:53" ht="11.25" customHeight="1" x14ac:dyDescent="0.25">
      <c r="AU1510" s="30" t="s">
        <v>38</v>
      </c>
      <c r="AV1510" s="29">
        <f>_xll.qlInterestRateIndexFixingDate(IborIndex&amp;Tenor,AW1510,Trigger)</f>
        <v>49984</v>
      </c>
      <c r="AW1510" s="29">
        <f>_xll.qlCalendarAdvance(Calendar,AW1509,AU1510,"f",,Trigger)</f>
        <v>49986</v>
      </c>
      <c r="AX1510" s="29">
        <f>_xll.qlInterestRateIndexMaturity(IborIndex&amp;Tenor,AW1510,Trigger)</f>
        <v>50167</v>
      </c>
      <c r="AY1510" s="66">
        <f>_xll.qlIndexFixing($Z$5,AV1510,,Trigger)</f>
        <v>1.7174867836825185E-2</v>
      </c>
      <c r="AZ1510" s="66">
        <f>_xll.qlIndexFixing($BB$1,AW1510,,Trigger)</f>
        <v>1.7064791007297925E-2</v>
      </c>
      <c r="BA1510" s="195">
        <f t="shared" si="46"/>
        <v>1.1007682952726001</v>
      </c>
    </row>
    <row r="1511" spans="47:53" ht="11.25" customHeight="1" x14ac:dyDescent="0.25">
      <c r="AU1511" s="30" t="s">
        <v>38</v>
      </c>
      <c r="AV1511" s="29">
        <f>_xll.qlInterestRateIndexFixingDate(IborIndex&amp;Tenor,AW1511,Trigger)</f>
        <v>49991</v>
      </c>
      <c r="AW1511" s="29">
        <f>_xll.qlCalendarAdvance(Calendar,AW1510,AU1511,"f",,Trigger)</f>
        <v>49993</v>
      </c>
      <c r="AX1511" s="29">
        <f>_xll.qlInterestRateIndexMaturity(IborIndex&amp;Tenor,AW1511,Trigger)</f>
        <v>50174</v>
      </c>
      <c r="AY1511" s="66">
        <f>_xll.qlIndexFixing($Z$5,AV1511,,Trigger)</f>
        <v>1.7163061214269984E-2</v>
      </c>
      <c r="AZ1511" s="66">
        <f>_xll.qlIndexFixing($BB$1,AW1511,,Trigger)</f>
        <v>1.7052810609860945E-2</v>
      </c>
      <c r="BA1511" s="195">
        <f t="shared" si="46"/>
        <v>1.1025060440903942</v>
      </c>
    </row>
    <row r="1512" spans="47:53" ht="11.25" customHeight="1" x14ac:dyDescent="0.25">
      <c r="AU1512" s="30" t="s">
        <v>38</v>
      </c>
      <c r="AV1512" s="29">
        <f>_xll.qlInterestRateIndexFixingDate(IborIndex&amp;Tenor,AW1512,Trigger)</f>
        <v>49998</v>
      </c>
      <c r="AW1512" s="29">
        <f>_xll.qlCalendarAdvance(Calendar,AW1511,AU1512,"f",,Trigger)</f>
        <v>50000</v>
      </c>
      <c r="AX1512" s="29">
        <f>_xll.qlInterestRateIndexMaturity(IborIndex&amp;Tenor,AW1512,Trigger)</f>
        <v>50181</v>
      </c>
      <c r="AY1512" s="66">
        <f>_xll.qlIndexFixing($Z$5,AV1512,,Trigger)</f>
        <v>1.7150983961845331E-2</v>
      </c>
      <c r="AZ1512" s="66">
        <f>_xll.qlIndexFixing($BB$1,AW1512,,Trigger)</f>
        <v>1.704088242350274E-2</v>
      </c>
      <c r="BA1512" s="195">
        <f t="shared" si="46"/>
        <v>1.101015383425906</v>
      </c>
    </row>
    <row r="1513" spans="47:53" ht="11.25" customHeight="1" x14ac:dyDescent="0.25">
      <c r="AU1513" s="30" t="s">
        <v>38</v>
      </c>
      <c r="AV1513" s="29">
        <f>_xll.qlInterestRateIndexFixingDate(IborIndex&amp;Tenor,AW1513,Trigger)</f>
        <v>50005</v>
      </c>
      <c r="AW1513" s="29">
        <f>_xll.qlCalendarAdvance(Calendar,AW1512,AU1513,"f",,Trigger)</f>
        <v>50007</v>
      </c>
      <c r="AX1513" s="29">
        <f>_xll.qlInterestRateIndexMaturity(IborIndex&amp;Tenor,AW1513,Trigger)</f>
        <v>50189</v>
      </c>
      <c r="AY1513" s="66">
        <f>_xll.qlIndexFixing($Z$5,AV1513,,Trigger)</f>
        <v>1.7138065468256174E-2</v>
      </c>
      <c r="AZ1513" s="66">
        <f>_xll.qlIndexFixing($BB$1,AW1513,,Trigger)</f>
        <v>1.7028577837537973E-2</v>
      </c>
      <c r="BA1513" s="195">
        <f t="shared" si="46"/>
        <v>1.0948763071820176</v>
      </c>
    </row>
    <row r="1514" spans="47:53" ht="11.25" customHeight="1" x14ac:dyDescent="0.25">
      <c r="AU1514" s="30" t="s">
        <v>38</v>
      </c>
      <c r="AV1514" s="29">
        <f>_xll.qlInterestRateIndexFixingDate(IborIndex&amp;Tenor,AW1514,Trigger)</f>
        <v>50012</v>
      </c>
      <c r="AW1514" s="29">
        <f>_xll.qlCalendarAdvance(Calendar,AW1513,AU1514,"f",,Trigger)</f>
        <v>50014</v>
      </c>
      <c r="AX1514" s="29">
        <f>_xll.qlInterestRateIndexMaturity(IborIndex&amp;Tenor,AW1514,Trigger)</f>
        <v>50196</v>
      </c>
      <c r="AY1514" s="66">
        <f>_xll.qlIndexFixing($Z$5,AV1514,,Trigger)</f>
        <v>1.7125424157281469E-2</v>
      </c>
      <c r="AZ1514" s="66">
        <f>_xll.qlIndexFixing($BB$1,AW1514,,Trigger)</f>
        <v>1.7016757243117762E-2</v>
      </c>
      <c r="BA1514" s="195">
        <f t="shared" si="46"/>
        <v>1.0866691416370686</v>
      </c>
    </row>
    <row r="1515" spans="47:53" ht="11.25" customHeight="1" x14ac:dyDescent="0.25">
      <c r="AU1515" s="30" t="s">
        <v>38</v>
      </c>
      <c r="AV1515" s="29">
        <f>_xll.qlInterestRateIndexFixingDate(IborIndex&amp;Tenor,AW1515,Trigger)</f>
        <v>50019</v>
      </c>
      <c r="AW1515" s="29">
        <f>_xll.qlCalendarAdvance(Calendar,AW1514,AU1515,"f",,Trigger)</f>
        <v>50021</v>
      </c>
      <c r="AX1515" s="29">
        <f>_xll.qlInterestRateIndexMaturity(IborIndex&amp;Tenor,AW1515,Trigger)</f>
        <v>50203</v>
      </c>
      <c r="AY1515" s="66">
        <f>_xll.qlIndexFixing($Z$5,AV1515,,Trigger)</f>
        <v>1.7112509679937677E-2</v>
      </c>
      <c r="AZ1515" s="66">
        <f>_xll.qlIndexFixing($BB$1,AW1515,,Trigger)</f>
        <v>1.7004988859772578E-2</v>
      </c>
      <c r="BA1515" s="195">
        <f t="shared" si="46"/>
        <v>1.0752082016509887</v>
      </c>
    </row>
    <row r="1516" spans="47:53" ht="11.25" customHeight="1" x14ac:dyDescent="0.25">
      <c r="AU1516" s="30" t="s">
        <v>38</v>
      </c>
      <c r="AV1516" s="29">
        <f>_xll.qlInterestRateIndexFixingDate(IborIndex&amp;Tenor,AW1516,Trigger)</f>
        <v>50026</v>
      </c>
      <c r="AW1516" s="29">
        <f>_xll.qlCalendarAdvance(Calendar,AW1515,AU1516,"f",,Trigger)</f>
        <v>50028</v>
      </c>
      <c r="AX1516" s="29">
        <f>_xll.qlInterestRateIndexMaturity(IborIndex&amp;Tenor,AW1516,Trigger)</f>
        <v>50210</v>
      </c>
      <c r="AY1516" s="66">
        <f>_xll.qlIndexFixing($Z$5,AV1516,,Trigger)</f>
        <v>1.7099321214706999E-2</v>
      </c>
      <c r="AZ1516" s="66">
        <f>_xll.qlIndexFixing($BB$1,AW1516,,Trigger)</f>
        <v>1.6993272686578759E-2</v>
      </c>
      <c r="BA1516" s="195">
        <f t="shared" si="46"/>
        <v>1.0604852812823999</v>
      </c>
    </row>
    <row r="1517" spans="47:53" ht="11.25" customHeight="1" x14ac:dyDescent="0.25">
      <c r="AU1517" s="30" t="s">
        <v>38</v>
      </c>
      <c r="AV1517" s="29">
        <f>_xll.qlInterestRateIndexFixingDate(IborIndex&amp;Tenor,AW1517,Trigger)</f>
        <v>50032</v>
      </c>
      <c r="AW1517" s="29">
        <f>_xll.qlCalendarAdvance(Calendar,AW1516,AU1517,"f",,Trigger)</f>
        <v>50038</v>
      </c>
      <c r="AX1517" s="29">
        <f>_xll.qlInterestRateIndexMaturity(IborIndex&amp;Tenor,AW1517,Trigger)</f>
        <v>50220</v>
      </c>
      <c r="AY1517" s="66">
        <f>_xll.qlIndexFixing($Z$5,AV1517,,Trigger)</f>
        <v>1.7080003636615566E-2</v>
      </c>
      <c r="AZ1517" s="66">
        <f>_xll.qlIndexFixing($BB$1,AW1517,,Trigger)</f>
        <v>1.6980362152204439E-2</v>
      </c>
      <c r="BA1517" s="195">
        <f t="shared" si="46"/>
        <v>0.99641484411126802</v>
      </c>
    </row>
    <row r="1518" spans="47:53" ht="11.25" customHeight="1" x14ac:dyDescent="0.25">
      <c r="AU1518" s="30" t="s">
        <v>38</v>
      </c>
      <c r="AV1518" s="29">
        <f>_xll.qlInterestRateIndexFixingDate(IborIndex&amp;Tenor,AW1518,Trigger)</f>
        <v>50040</v>
      </c>
      <c r="AW1518" s="29">
        <f>_xll.qlCalendarAdvance(Calendar,AW1517,AU1518,"f",,Trigger)</f>
        <v>50045</v>
      </c>
      <c r="AX1518" s="29">
        <f>_xll.qlInterestRateIndexMaturity(IborIndex&amp;Tenor,AW1518,Trigger)</f>
        <v>50227</v>
      </c>
      <c r="AY1518" s="66">
        <f>_xll.qlIndexFixing($Z$5,AV1518,,Trigger)</f>
        <v>1.7066146352869155E-2</v>
      </c>
      <c r="AZ1518" s="66">
        <f>_xll.qlIndexFixing($BB$1,AW1518,,Trigger)</f>
        <v>1.6968754670787733E-2</v>
      </c>
      <c r="BA1518" s="195">
        <f t="shared" si="46"/>
        <v>0.97391682081421349</v>
      </c>
    </row>
    <row r="1519" spans="47:53" ht="11.25" customHeight="1" x14ac:dyDescent="0.25">
      <c r="AU1519" s="30" t="s">
        <v>38</v>
      </c>
      <c r="AV1519" s="29">
        <f>_xll.qlInterestRateIndexFixingDate(IborIndex&amp;Tenor,AW1519,Trigger)</f>
        <v>50048</v>
      </c>
      <c r="AW1519" s="29">
        <f>_xll.qlCalendarAdvance(Calendar,AW1518,AU1519,"f",,Trigger)</f>
        <v>50052</v>
      </c>
      <c r="AX1519" s="29">
        <f>_xll.qlInterestRateIndexMaturity(IborIndex&amp;Tenor,AW1519,Trigger)</f>
        <v>50234</v>
      </c>
      <c r="AY1519" s="66">
        <f>_xll.qlIndexFixing($Z$5,AV1519,,Trigger)</f>
        <v>1.7052012265634919E-2</v>
      </c>
      <c r="AZ1519" s="66">
        <f>_xll.qlIndexFixing($BB$1,AW1519,,Trigger)</f>
        <v>1.6957199393894163E-2</v>
      </c>
      <c r="BA1519" s="195">
        <f t="shared" si="46"/>
        <v>0.94812871740755644</v>
      </c>
    </row>
    <row r="1520" spans="47:53" ht="11.25" customHeight="1" x14ac:dyDescent="0.25">
      <c r="AU1520" s="30" t="s">
        <v>38</v>
      </c>
      <c r="AV1520" s="29">
        <f>_xll.qlInterestRateIndexFixingDate(IborIndex&amp;Tenor,AW1520,Trigger)</f>
        <v>50055</v>
      </c>
      <c r="AW1520" s="29">
        <f>_xll.qlCalendarAdvance(Calendar,AW1519,AU1520,"f",,Trigger)</f>
        <v>50059</v>
      </c>
      <c r="AX1520" s="29">
        <f>_xll.qlInterestRateIndexMaturity(IborIndex&amp;Tenor,AW1520,Trigger)</f>
        <v>50241</v>
      </c>
      <c r="AY1520" s="66">
        <f>_xll.qlIndexFixing($Z$5,AV1520,,Trigger)</f>
        <v>1.7037600554001171E-2</v>
      </c>
      <c r="AZ1520" s="66">
        <f>_xll.qlIndexFixing($BB$1,AW1520,,Trigger)</f>
        <v>1.6945696320621026E-2</v>
      </c>
      <c r="BA1520" s="195">
        <f t="shared" si="46"/>
        <v>0.91904233380145361</v>
      </c>
    </row>
    <row r="1521" spans="47:53" ht="11.25" customHeight="1" x14ac:dyDescent="0.25">
      <c r="AU1521" s="30" t="s">
        <v>38</v>
      </c>
      <c r="AV1521" s="29">
        <f>_xll.qlInterestRateIndexFixingDate(IborIndex&amp;Tenor,AW1521,Trigger)</f>
        <v>50062</v>
      </c>
      <c r="AW1521" s="29">
        <f>_xll.qlCalendarAdvance(Calendar,AW1520,AU1521,"f",,Trigger)</f>
        <v>50066</v>
      </c>
      <c r="AX1521" s="29">
        <f>_xll.qlInterestRateIndexMaturity(IborIndex&amp;Tenor,AW1521,Trigger)</f>
        <v>50248</v>
      </c>
      <c r="AY1521" s="66">
        <f>_xll.qlIndexFixing($Z$5,AV1521,,Trigger)</f>
        <v>1.7022910397194571E-2</v>
      </c>
      <c r="AZ1521" s="66">
        <f>_xll.qlIndexFixing($BB$1,AW1521,,Trigger)</f>
        <v>1.6934245450071356E-2</v>
      </c>
      <c r="BA1521" s="195">
        <f t="shared" si="46"/>
        <v>0.88664947123215376</v>
      </c>
    </row>
    <row r="1522" spans="47:53" ht="11.25" customHeight="1" x14ac:dyDescent="0.25">
      <c r="AU1522" s="30" t="s">
        <v>38</v>
      </c>
      <c r="AV1522" s="29">
        <f>_xll.qlInterestRateIndexFixingDate(IborIndex&amp;Tenor,AW1522,Trigger)</f>
        <v>50069</v>
      </c>
      <c r="AW1522" s="29">
        <f>_xll.qlCalendarAdvance(Calendar,AW1521,AU1522,"f",,Trigger)</f>
        <v>50073</v>
      </c>
      <c r="AX1522" s="29">
        <f>_xll.qlInterestRateIndexMaturity(IborIndex&amp;Tenor,AW1522,Trigger)</f>
        <v>50255</v>
      </c>
      <c r="AY1522" s="66">
        <f>_xll.qlIndexFixing($Z$5,AV1522,,Trigger)</f>
        <v>1.7007940974583205E-2</v>
      </c>
      <c r="AZ1522" s="66">
        <f>_xll.qlIndexFixing($BB$1,AW1522,,Trigger)</f>
        <v>1.6922846781352172E-2</v>
      </c>
      <c r="BA1522" s="195">
        <f t="shared" si="46"/>
        <v>0.85094193231032711</v>
      </c>
    </row>
    <row r="1523" spans="47:53" ht="11.25" customHeight="1" x14ac:dyDescent="0.25">
      <c r="AU1523" s="30" t="s">
        <v>38</v>
      </c>
      <c r="AV1523" s="29">
        <f>_xll.qlInterestRateIndexFixingDate(IborIndex&amp;Tenor,AW1523,Trigger)</f>
        <v>50076</v>
      </c>
      <c r="AW1523" s="29">
        <f>_xll.qlCalendarAdvance(Calendar,AW1522,AU1523,"f",,Trigger)</f>
        <v>50080</v>
      </c>
      <c r="AX1523" s="29">
        <f>_xll.qlInterestRateIndexMaturity(IborIndex&amp;Tenor,AW1523,Trigger)</f>
        <v>50262</v>
      </c>
      <c r="AY1523" s="66">
        <f>_xll.qlIndexFixing($Z$5,AV1523,,Trigger)</f>
        <v>1.6992691465676141E-2</v>
      </c>
      <c r="AZ1523" s="66">
        <f>_xll.qlIndexFixing($BB$1,AW1523,,Trigger)</f>
        <v>1.6911500313574013E-2</v>
      </c>
      <c r="BA1523" s="195">
        <f t="shared" si="46"/>
        <v>0.81191152102127329</v>
      </c>
    </row>
    <row r="1524" spans="47:53" ht="11.25" customHeight="1" x14ac:dyDescent="0.25">
      <c r="AU1524" s="30" t="s">
        <v>38</v>
      </c>
      <c r="AV1524" s="29">
        <f>_xll.qlInterestRateIndexFixingDate(IborIndex&amp;Tenor,AW1524,Trigger)</f>
        <v>50083</v>
      </c>
      <c r="AW1524" s="29">
        <f>_xll.qlCalendarAdvance(Calendar,AW1523,AU1524,"f",,Trigger)</f>
        <v>50087</v>
      </c>
      <c r="AX1524" s="29">
        <f>_xll.qlInterestRateIndexMaturity(IborIndex&amp;Tenor,AW1524,Trigger)</f>
        <v>50269</v>
      </c>
      <c r="AY1524" s="66">
        <f>_xll.qlIndexFixing($Z$5,AV1524,,Trigger)</f>
        <v>1.6977161050126519E-2</v>
      </c>
      <c r="AZ1524" s="66">
        <f>_xll.qlIndexFixing($BB$1,AW1524,,Trigger)</f>
        <v>1.6900206045852288E-2</v>
      </c>
      <c r="BA1524" s="195">
        <f t="shared" si="46"/>
        <v>0.76955004274230354</v>
      </c>
    </row>
    <row r="1525" spans="47:53" ht="11.25" customHeight="1" x14ac:dyDescent="0.25">
      <c r="AU1525" s="30" t="s">
        <v>38</v>
      </c>
      <c r="AV1525" s="29">
        <f>_xll.qlInterestRateIndexFixingDate(IborIndex&amp;Tenor,AW1525,Trigger)</f>
        <v>50090</v>
      </c>
      <c r="AW1525" s="29">
        <f>_xll.qlCalendarAdvance(Calendar,AW1524,AU1525,"f",,Trigger)</f>
        <v>50094</v>
      </c>
      <c r="AX1525" s="29">
        <f>_xll.qlInterestRateIndexMaturity(IborIndex&amp;Tenor,AW1525,Trigger)</f>
        <v>50276</v>
      </c>
      <c r="AY1525" s="66">
        <f>_xll.qlIndexFixing($Z$5,AV1525,,Trigger)</f>
        <v>1.6961348907730645E-2</v>
      </c>
      <c r="AZ1525" s="66">
        <f>_xll.qlIndexFixing($BB$1,AW1525,,Trigger)</f>
        <v>1.6888963977305049E-2</v>
      </c>
      <c r="BA1525" s="195">
        <f t="shared" si="46"/>
        <v>0.72384930425595928</v>
      </c>
    </row>
    <row r="1526" spans="47:53" ht="11.25" customHeight="1" x14ac:dyDescent="0.25">
      <c r="AU1526" s="30" t="s">
        <v>38</v>
      </c>
      <c r="AV1526" s="29">
        <f>_xll.qlInterestRateIndexFixingDate(IborIndex&amp;Tenor,AW1526,Trigger)</f>
        <v>50097</v>
      </c>
      <c r="AW1526" s="29">
        <f>_xll.qlCalendarAdvance(Calendar,AW1525,AU1526,"f",,Trigger)</f>
        <v>50101</v>
      </c>
      <c r="AX1526" s="29">
        <f>_xll.qlInterestRateIndexMaturity(IborIndex&amp;Tenor,AW1526,Trigger)</f>
        <v>50285</v>
      </c>
      <c r="AY1526" s="66">
        <f>_xll.qlIndexFixing($Z$5,AV1526,,Trigger)</f>
        <v>1.6943556855456277E-2</v>
      </c>
      <c r="AZ1526" s="66">
        <f>_xll.qlIndexFixing($BB$1,AW1526,,Trigger)</f>
        <v>1.6876614910697547E-2</v>
      </c>
      <c r="BA1526" s="195">
        <f t="shared" si="46"/>
        <v>0.66941944758730498</v>
      </c>
    </row>
    <row r="1527" spans="47:53" ht="11.25" customHeight="1" x14ac:dyDescent="0.25">
      <c r="AU1527" s="30" t="s">
        <v>38</v>
      </c>
      <c r="AV1527" s="29">
        <f>_xll.qlInterestRateIndexFixingDate(IborIndex&amp;Tenor,AW1527,Trigger)</f>
        <v>50104</v>
      </c>
      <c r="AW1527" s="29">
        <f>_xll.qlCalendarAdvance(Calendar,AW1526,AU1527,"f",,Trigger)</f>
        <v>50108</v>
      </c>
      <c r="AX1527" s="29">
        <f>_xll.qlInterestRateIndexMaturity(IborIndex&amp;Tenor,AW1527,Trigger)</f>
        <v>50292</v>
      </c>
      <c r="AY1527" s="66">
        <f>_xll.qlIndexFixing($Z$5,AV1527,,Trigger)</f>
        <v>1.6927539147035337E-2</v>
      </c>
      <c r="AZ1527" s="66">
        <f>_xll.qlIndexFixing($BB$1,AW1527,,Trigger)</f>
        <v>1.6865486864954406E-2</v>
      </c>
      <c r="BA1527" s="195">
        <f t="shared" si="46"/>
        <v>0.62052282080931476</v>
      </c>
    </row>
    <row r="1528" spans="47:53" ht="11.25" customHeight="1" x14ac:dyDescent="0.25">
      <c r="AU1528" s="30" t="s">
        <v>38</v>
      </c>
      <c r="AV1528" s="29">
        <f>_xll.qlInterestRateIndexFixingDate(IborIndex&amp;Tenor,AW1528,Trigger)</f>
        <v>50111</v>
      </c>
      <c r="AW1528" s="29">
        <f>_xll.qlCalendarAdvance(Calendar,AW1527,AU1528,"f",,Trigger)</f>
        <v>50115</v>
      </c>
      <c r="AX1528" s="29">
        <f>_xll.qlInterestRateIndexMaturity(IborIndex&amp;Tenor,AW1528,Trigger)</f>
        <v>50299</v>
      </c>
      <c r="AY1528" s="66">
        <f>_xll.qlIndexFixing($Z$5,AV1528,,Trigger)</f>
        <v>1.691186526629377E-2</v>
      </c>
      <c r="AZ1528" s="66">
        <f>_xll.qlIndexFixing($BB$1,AW1528,,Trigger)</f>
        <v>1.6854411023906612E-2</v>
      </c>
      <c r="BA1528" s="195">
        <f t="shared" si="46"/>
        <v>0.57454242387157406</v>
      </c>
    </row>
    <row r="1529" spans="47:53" ht="11.25" customHeight="1" x14ac:dyDescent="0.25">
      <c r="AU1529" s="30" t="s">
        <v>38</v>
      </c>
      <c r="AV1529" s="29">
        <f>_xll.qlInterestRateIndexFixingDate(IborIndex&amp;Tenor,AW1529,Trigger)</f>
        <v>50118</v>
      </c>
      <c r="AW1529" s="29">
        <f>_xll.qlCalendarAdvance(Calendar,AW1528,AU1529,"f",,Trigger)</f>
        <v>50122</v>
      </c>
      <c r="AX1529" s="29">
        <f>_xll.qlInterestRateIndexMaturity(IborIndex&amp;Tenor,AW1529,Trigger)</f>
        <v>50306</v>
      </c>
      <c r="AY1529" s="66">
        <f>_xll.qlIndexFixing($Z$5,AV1529,,Trigger)</f>
        <v>1.6896536178415158E-2</v>
      </c>
      <c r="AZ1529" s="66">
        <f>_xll.qlIndexFixing($BB$1,AW1529,,Trigger)</f>
        <v>1.6843387386675308E-2</v>
      </c>
      <c r="BA1529" s="195">
        <f t="shared" si="46"/>
        <v>0.53148791739850154</v>
      </c>
    </row>
    <row r="1530" spans="47:53" ht="11.25" customHeight="1" x14ac:dyDescent="0.25">
      <c r="AU1530" s="30" t="s">
        <v>38</v>
      </c>
      <c r="AV1530" s="29">
        <f>_xll.qlInterestRateIndexFixingDate(IborIndex&amp;Tenor,AW1530,Trigger)</f>
        <v>50125</v>
      </c>
      <c r="AW1530" s="29">
        <f>_xll.qlCalendarAdvance(Calendar,AW1529,AU1530,"f",,Trigger)</f>
        <v>50129</v>
      </c>
      <c r="AX1530" s="29">
        <f>_xll.qlInterestRateIndexMaturity(IborIndex&amp;Tenor,AW1530,Trigger)</f>
        <v>50313</v>
      </c>
      <c r="AY1530" s="66">
        <f>_xll.qlIndexFixing($Z$5,AV1530,,Trigger)</f>
        <v>1.6881552849302948E-2</v>
      </c>
      <c r="AZ1530" s="66">
        <f>_xll.qlIndexFixing($BB$1,AW1530,,Trigger)</f>
        <v>1.683278920296152E-2</v>
      </c>
      <c r="BA1530" s="195">
        <f t="shared" si="46"/>
        <v>0.48763646341428574</v>
      </c>
    </row>
    <row r="1531" spans="47:53" ht="11.25" customHeight="1" x14ac:dyDescent="0.25">
      <c r="AU1531" s="30" t="s">
        <v>38</v>
      </c>
      <c r="AV1531" s="29">
        <f>_xll.qlInterestRateIndexFixingDate(IborIndex&amp;Tenor,AW1531,Trigger)</f>
        <v>50131</v>
      </c>
      <c r="AW1531" s="29">
        <f>_xll.qlCalendarAdvance(Calendar,AW1530,AU1531,"f",,Trigger)</f>
        <v>50137</v>
      </c>
      <c r="AX1531" s="29">
        <f>_xll.qlInterestRateIndexMaturity(IborIndex&amp;Tenor,AW1531,Trigger)</f>
        <v>50320</v>
      </c>
      <c r="AY1531" s="66">
        <f>_xll.qlIndexFixing($Z$5,AV1531,,Trigger)</f>
        <v>1.6865392103604784E-2</v>
      </c>
      <c r="AZ1531" s="66">
        <f>_xll.qlIndexFixing($BB$1,AW1531,,Trigger)</f>
        <v>1.6820310661305803E-2</v>
      </c>
      <c r="BA1531" s="195">
        <f t="shared" si="46"/>
        <v>0.45081442298981061</v>
      </c>
    </row>
    <row r="1532" spans="47:53" ht="11.25" customHeight="1" x14ac:dyDescent="0.25">
      <c r="AU1532" s="30" t="s">
        <v>38</v>
      </c>
      <c r="AV1532" s="29">
        <f>_xll.qlInterestRateIndexFixingDate(IborIndex&amp;Tenor,AW1532,Trigger)</f>
        <v>50140</v>
      </c>
      <c r="AW1532" s="29">
        <f>_xll.qlCalendarAdvance(Calendar,AW1531,AU1532,"f",,Trigger)</f>
        <v>50144</v>
      </c>
      <c r="AX1532" s="29">
        <f>_xll.qlInterestRateIndexMaturity(IborIndex&amp;Tenor,AW1532,Trigger)</f>
        <v>50327</v>
      </c>
      <c r="AY1532" s="66">
        <f>_xll.qlIndexFixing($Z$5,AV1532,,Trigger)</f>
        <v>1.6851103001526167E-2</v>
      </c>
      <c r="AZ1532" s="66">
        <f>_xll.qlIndexFixing($BB$1,AW1532,,Trigger)</f>
        <v>1.6809447864246999E-2</v>
      </c>
      <c r="BA1532" s="195">
        <f t="shared" si="46"/>
        <v>0.41655137279168752</v>
      </c>
    </row>
    <row r="1533" spans="47:53" ht="11.25" customHeight="1" x14ac:dyDescent="0.25">
      <c r="AU1533" s="30" t="s">
        <v>38</v>
      </c>
      <c r="AV1533" s="29">
        <f>_xll.qlInterestRateIndexFixingDate(IborIndex&amp;Tenor,AW1533,Trigger)</f>
        <v>50147</v>
      </c>
      <c r="AW1533" s="29">
        <f>_xll.qlCalendarAdvance(Calendar,AW1532,AU1533,"f",,Trigger)</f>
        <v>50151</v>
      </c>
      <c r="AX1533" s="29">
        <f>_xll.qlInterestRateIndexMaturity(IborIndex&amp;Tenor,AW1533,Trigger)</f>
        <v>50334</v>
      </c>
      <c r="AY1533" s="66">
        <f>_xll.qlIndexFixing($Z$5,AV1533,,Trigger)</f>
        <v>1.6837165965717892E-2</v>
      </c>
      <c r="AZ1533" s="66">
        <f>_xll.qlIndexFixing($BB$1,AW1533,,Trigger)</f>
        <v>1.6798637264721049E-2</v>
      </c>
      <c r="BA1533" s="195">
        <f t="shared" si="46"/>
        <v>0.38528700996843385</v>
      </c>
    </row>
    <row r="1534" spans="47:53" ht="11.25" customHeight="1" x14ac:dyDescent="0.25">
      <c r="AU1534" s="30" t="s">
        <v>38</v>
      </c>
      <c r="AV1534" s="29">
        <f>_xll.qlInterestRateIndexFixingDate(IborIndex&amp;Tenor,AW1534,Trigger)</f>
        <v>50154</v>
      </c>
      <c r="AW1534" s="29">
        <f>_xll.qlCalendarAdvance(Calendar,AW1533,AU1534,"f",,Trigger)</f>
        <v>50158</v>
      </c>
      <c r="AX1534" s="29">
        <f>_xll.qlInterestRateIndexMaturity(IborIndex&amp;Tenor,AW1534,Trigger)</f>
        <v>50341</v>
      </c>
      <c r="AY1534" s="66">
        <f>_xll.qlIndexFixing($Z$5,AV1534,,Trigger)</f>
        <v>1.6823581974748883E-2</v>
      </c>
      <c r="AZ1534" s="66">
        <f>_xll.qlIndexFixing($BB$1,AW1534,,Trigger)</f>
        <v>1.6787878861874862E-2</v>
      </c>
      <c r="BA1534" s="195">
        <f t="shared" si="46"/>
        <v>0.3570311287402067</v>
      </c>
    </row>
    <row r="1535" spans="47:53" ht="11.25" customHeight="1" x14ac:dyDescent="0.25">
      <c r="AU1535" s="30" t="s">
        <v>38</v>
      </c>
      <c r="AV1535" s="29">
        <f>_xll.qlInterestRateIndexFixingDate(IborIndex&amp;Tenor,AW1535,Trigger)</f>
        <v>50160</v>
      </c>
      <c r="AW1535" s="29">
        <f>_xll.qlCalendarAdvance(Calendar,AW1534,AU1535,"f",,Trigger)</f>
        <v>50165</v>
      </c>
      <c r="AX1535" s="29">
        <f>_xll.qlInterestRateIndexMaturity(IborIndex&amp;Tenor,AW1535,Trigger)</f>
        <v>50349</v>
      </c>
      <c r="AY1535" s="66">
        <f>_xll.qlIndexFixing($Z$5,AV1535,,Trigger)</f>
        <v>1.6809993687584148E-2</v>
      </c>
      <c r="AZ1535" s="66">
        <f>_xll.qlIndexFixing($BB$1,AW1535,,Trigger)</f>
        <v>1.6776103565831389E-2</v>
      </c>
      <c r="BA1535" s="195">
        <f t="shared" si="46"/>
        <v>0.33890121752758878</v>
      </c>
    </row>
    <row r="1536" spans="47:53" ht="11.25" customHeight="1" x14ac:dyDescent="0.25">
      <c r="AU1536" s="30" t="s">
        <v>38</v>
      </c>
      <c r="AV1536" s="29">
        <f>_xll.qlInterestRateIndexFixingDate(IborIndex&amp;Tenor,AW1536,Trigger)</f>
        <v>50168</v>
      </c>
      <c r="AW1536" s="29">
        <f>_xll.qlCalendarAdvance(Calendar,AW1535,AU1536,"f",,Trigger)</f>
        <v>50172</v>
      </c>
      <c r="AX1536" s="29">
        <f>_xll.qlInterestRateIndexMaturity(IborIndex&amp;Tenor,AW1536,Trigger)</f>
        <v>50356</v>
      </c>
      <c r="AY1536" s="66">
        <f>_xll.qlIndexFixing($Z$5,AV1536,,Trigger)</f>
        <v>1.6797155538908266E-2</v>
      </c>
      <c r="AZ1536" s="66">
        <f>_xll.qlIndexFixing($BB$1,AW1536,,Trigger)</f>
        <v>1.676545925697168E-2</v>
      </c>
      <c r="BA1536" s="195">
        <f t="shared" si="46"/>
        <v>0.31696281936586385</v>
      </c>
    </row>
    <row r="1537" spans="47:53" ht="11.25" customHeight="1" x14ac:dyDescent="0.25">
      <c r="AU1537" s="30" t="s">
        <v>38</v>
      </c>
      <c r="AV1537" s="29">
        <f>_xll.qlInterestRateIndexFixingDate(IborIndex&amp;Tenor,AW1537,Trigger)</f>
        <v>50175</v>
      </c>
      <c r="AW1537" s="29">
        <f>_xll.qlCalendarAdvance(Calendar,AW1536,AU1537,"f",,Trigger)</f>
        <v>50179</v>
      </c>
      <c r="AX1537" s="29">
        <f>_xll.qlInterestRateIndexMaturity(IborIndex&amp;Tenor,AW1537,Trigger)</f>
        <v>50363</v>
      </c>
      <c r="AY1537" s="66">
        <f>_xll.qlIndexFixing($Z$5,AV1537,,Trigger)</f>
        <v>1.6784670069344386E-2</v>
      </c>
      <c r="AZ1537" s="66">
        <f>_xll.qlIndexFixing($BB$1,AW1537,,Trigger)</f>
        <v>1.6754867150274997E-2</v>
      </c>
      <c r="BA1537" s="195">
        <f t="shared" si="46"/>
        <v>0.2980291906938895</v>
      </c>
    </row>
    <row r="1538" spans="47:53" ht="11.25" customHeight="1" x14ac:dyDescent="0.25">
      <c r="AU1538" s="30" t="s">
        <v>38</v>
      </c>
      <c r="AV1538" s="29">
        <f>_xll.qlInterestRateIndexFixingDate(IborIndex&amp;Tenor,AW1538,Trigger)</f>
        <v>50182</v>
      </c>
      <c r="AW1538" s="29">
        <f>_xll.qlCalendarAdvance(Calendar,AW1537,AU1538,"f",,Trigger)</f>
        <v>50186</v>
      </c>
      <c r="AX1538" s="29">
        <f>_xll.qlInterestRateIndexMaturity(IborIndex&amp;Tenor,AW1538,Trigger)</f>
        <v>50370</v>
      </c>
      <c r="AY1538" s="66">
        <f>_xll.qlIndexFixing($Z$5,AV1538,,Trigger)</f>
        <v>1.6772538250710352E-2</v>
      </c>
      <c r="AZ1538" s="66">
        <f>_xll.qlIndexFixing($BB$1,AW1538,,Trigger)</f>
        <v>1.6744327244889542E-2</v>
      </c>
      <c r="BA1538" s="195">
        <f t="shared" si="46"/>
        <v>0.28211005820809321</v>
      </c>
    </row>
    <row r="1539" spans="47:53" ht="11.25" customHeight="1" x14ac:dyDescent="0.25">
      <c r="AU1539" s="30" t="s">
        <v>38</v>
      </c>
      <c r="AV1539" s="29">
        <f>_xll.qlInterestRateIndexFixingDate(IborIndex&amp;Tenor,AW1539,Trigger)</f>
        <v>50189</v>
      </c>
      <c r="AW1539" s="29">
        <f>_xll.qlCalendarAdvance(Calendar,AW1538,AU1539,"f",,Trigger)</f>
        <v>50193</v>
      </c>
      <c r="AX1539" s="29">
        <f>_xll.qlInterestRateIndexMaturity(IborIndex&amp;Tenor,AW1539,Trigger)</f>
        <v>50376</v>
      </c>
      <c r="AY1539" s="66">
        <f>_xll.qlIndexFixing($Z$5,AV1539,,Trigger)</f>
        <v>1.6760991993772009E-2</v>
      </c>
      <c r="AZ1539" s="66">
        <f>_xll.qlIndexFixing($BB$1,AW1539,,Trigger)</f>
        <v>1.6734869768299021E-2</v>
      </c>
      <c r="BA1539" s="195">
        <f t="shared" ref="BA1539:BA1602" si="47">(AY1539-AZ1539)*10000</f>
        <v>0.26122225472987454</v>
      </c>
    </row>
    <row r="1540" spans="47:53" ht="11.25" customHeight="1" x14ac:dyDescent="0.25">
      <c r="AU1540" s="30" t="s">
        <v>38</v>
      </c>
      <c r="AV1540" s="29">
        <f>_xll.qlInterestRateIndexFixingDate(IborIndex&amp;Tenor,AW1540,Trigger)</f>
        <v>50196</v>
      </c>
      <c r="AW1540" s="29">
        <f>_xll.qlCalendarAdvance(Calendar,AW1539,AU1540,"f",,Trigger)</f>
        <v>50200</v>
      </c>
      <c r="AX1540" s="29">
        <f>_xll.qlInterestRateIndexMaturity(IborIndex&amp;Tenor,AW1540,Trigger)</f>
        <v>50383</v>
      </c>
      <c r="AY1540" s="66">
        <f>_xll.qlIndexFixing($Z$5,AV1540,,Trigger)</f>
        <v>1.6749546862923272E-2</v>
      </c>
      <c r="AZ1540" s="66">
        <f>_xll.qlIndexFixing($BB$1,AW1540,,Trigger)</f>
        <v>1.6724424527861628E-2</v>
      </c>
      <c r="BA1540" s="195">
        <f t="shared" si="47"/>
        <v>0.25122335061644047</v>
      </c>
    </row>
    <row r="1541" spans="47:53" ht="11.25" customHeight="1" x14ac:dyDescent="0.25">
      <c r="AU1541" s="30" t="s">
        <v>38</v>
      </c>
      <c r="AV1541" s="29">
        <f>_xll.qlInterestRateIndexFixingDate(IborIndex&amp;Tenor,AW1541,Trigger)</f>
        <v>50203</v>
      </c>
      <c r="AW1541" s="29">
        <f>_xll.qlCalendarAdvance(Calendar,AW1540,AU1541,"f",,Trigger)</f>
        <v>50207</v>
      </c>
      <c r="AX1541" s="29">
        <f>_xll.qlInterestRateIndexMaturity(IborIndex&amp;Tenor,AW1541,Trigger)</f>
        <v>50390</v>
      </c>
      <c r="AY1541" s="66">
        <f>_xll.qlIndexFixing($Z$5,AV1541,,Trigger)</f>
        <v>1.6738461647501396E-2</v>
      </c>
      <c r="AZ1541" s="66">
        <f>_xll.qlIndexFixing($BB$1,AW1541,,Trigger)</f>
        <v>1.6714031478251633E-2</v>
      </c>
      <c r="BA1541" s="195">
        <f t="shared" si="47"/>
        <v>0.24430169249762407</v>
      </c>
    </row>
    <row r="1542" spans="47:53" ht="11.25" customHeight="1" x14ac:dyDescent="0.25">
      <c r="AU1542" s="30" t="s">
        <v>38</v>
      </c>
      <c r="AV1542" s="29">
        <f>_xll.qlInterestRateIndexFixingDate(IborIndex&amp;Tenor,AW1542,Trigger)</f>
        <v>50210</v>
      </c>
      <c r="AW1542" s="29">
        <f>_xll.qlCalendarAdvance(Calendar,AW1541,AU1542,"f",,Trigger)</f>
        <v>50214</v>
      </c>
      <c r="AX1542" s="29">
        <f>_xll.qlInterestRateIndexMaturity(IborIndex&amp;Tenor,AW1542,Trigger)</f>
        <v>50397</v>
      </c>
      <c r="AY1542" s="66">
        <f>_xll.qlIndexFixing($Z$5,AV1542,,Trigger)</f>
        <v>1.6727737331983145E-2</v>
      </c>
      <c r="AZ1542" s="66">
        <f>_xll.qlIndexFixing($BB$1,AW1542,,Trigger)</f>
        <v>1.6702689619643375E-2</v>
      </c>
      <c r="BA1542" s="195">
        <f t="shared" si="47"/>
        <v>0.25047712339770767</v>
      </c>
    </row>
    <row r="1543" spans="47:53" ht="11.25" customHeight="1" x14ac:dyDescent="0.25">
      <c r="AU1543" s="30" t="s">
        <v>38</v>
      </c>
      <c r="AV1543" s="29">
        <f>_xll.qlInterestRateIndexFixingDate(IborIndex&amp;Tenor,AW1543,Trigger)</f>
        <v>50217</v>
      </c>
      <c r="AW1543" s="29">
        <f>_xll.qlCalendarAdvance(Calendar,AW1542,AU1543,"f",,Trigger)</f>
        <v>50221</v>
      </c>
      <c r="AX1543" s="29">
        <f>_xll.qlInterestRateIndexMaturity(IborIndex&amp;Tenor,AW1543,Trigger)</f>
        <v>50405</v>
      </c>
      <c r="AY1543" s="66">
        <f>_xll.qlIndexFixing($Z$5,AV1543,,Trigger)</f>
        <v>1.6717217986492148E-2</v>
      </c>
      <c r="AZ1543" s="66">
        <f>_xll.qlIndexFixing($BB$1,AW1543,,Trigger)</f>
        <v>1.6692410708232741E-2</v>
      </c>
      <c r="BA1543" s="195">
        <f t="shared" si="47"/>
        <v>0.2480727825940679</v>
      </c>
    </row>
    <row r="1544" spans="47:53" ht="11.25" customHeight="1" x14ac:dyDescent="0.25">
      <c r="AU1544" s="30" t="s">
        <v>38</v>
      </c>
      <c r="AV1544" s="29">
        <f>_xll.qlInterestRateIndexFixingDate(IborIndex&amp;Tenor,AW1544,Trigger)</f>
        <v>50224</v>
      </c>
      <c r="AW1544" s="29">
        <f>_xll.qlCalendarAdvance(Calendar,AW1543,AU1544,"f",,Trigger)</f>
        <v>50228</v>
      </c>
      <c r="AX1544" s="29">
        <f>_xll.qlInterestRateIndexMaturity(IborIndex&amp;Tenor,AW1544,Trigger)</f>
        <v>50412</v>
      </c>
      <c r="AY1544" s="66">
        <f>_xll.qlIndexFixing($Z$5,AV1544,,Trigger)</f>
        <v>1.6707228522783748E-2</v>
      </c>
      <c r="AZ1544" s="66">
        <f>_xll.qlIndexFixing($BB$1,AW1544,,Trigger)</f>
        <v>1.6682183993128739E-2</v>
      </c>
      <c r="BA1544" s="195">
        <f t="shared" si="47"/>
        <v>0.25044529655009196</v>
      </c>
    </row>
    <row r="1545" spans="47:53" ht="11.25" customHeight="1" x14ac:dyDescent="0.25">
      <c r="AU1545" s="30" t="s">
        <v>38</v>
      </c>
      <c r="AV1545" s="29">
        <f>_xll.qlInterestRateIndexFixingDate(IborIndex&amp;Tenor,AW1545,Trigger)</f>
        <v>50231</v>
      </c>
      <c r="AW1545" s="29">
        <f>_xll.qlCalendarAdvance(Calendar,AW1544,AU1545,"f",,Trigger)</f>
        <v>50235</v>
      </c>
      <c r="AX1545" s="29">
        <f>_xll.qlInterestRateIndexMaturity(IborIndex&amp;Tenor,AW1545,Trigger)</f>
        <v>50419</v>
      </c>
      <c r="AY1545" s="66">
        <f>_xll.qlIndexFixing($Z$5,AV1545,,Trigger)</f>
        <v>1.669759953336316E-2</v>
      </c>
      <c r="AZ1545" s="66">
        <f>_xll.qlIndexFixing($BB$1,AW1545,,Trigger)</f>
        <v>1.6672009473511377E-2</v>
      </c>
      <c r="BA1545" s="195">
        <f t="shared" si="47"/>
        <v>0.25590059851782199</v>
      </c>
    </row>
    <row r="1546" spans="47:53" ht="11.25" customHeight="1" x14ac:dyDescent="0.25">
      <c r="AU1546" s="30" t="s">
        <v>38</v>
      </c>
      <c r="AV1546" s="29">
        <f>_xll.qlInterestRateIndexFixingDate(IborIndex&amp;Tenor,AW1546,Trigger)</f>
        <v>50238</v>
      </c>
      <c r="AW1546" s="29">
        <f>_xll.qlCalendarAdvance(Calendar,AW1545,AU1546,"f",,Trigger)</f>
        <v>50242</v>
      </c>
      <c r="AX1546" s="29">
        <f>_xll.qlInterestRateIndexMaturity(IborIndex&amp;Tenor,AW1546,Trigger)</f>
        <v>50426</v>
      </c>
      <c r="AY1546" s="66">
        <f>_xll.qlIndexFixing($Z$5,AV1546,,Trigger)</f>
        <v>1.6688331995966532E-2</v>
      </c>
      <c r="AZ1546" s="66">
        <f>_xll.qlIndexFixing($BB$1,AW1546,,Trigger)</f>
        <v>1.6661887148564539E-2</v>
      </c>
      <c r="BA1546" s="195">
        <f t="shared" si="47"/>
        <v>0.26444847401992794</v>
      </c>
    </row>
    <row r="1547" spans="47:53" ht="11.25" customHeight="1" x14ac:dyDescent="0.25">
      <c r="AU1547" s="30" t="s">
        <v>38</v>
      </c>
      <c r="AV1547" s="29">
        <f>_xll.qlInterestRateIndexFixingDate(IborIndex&amp;Tenor,AW1547,Trigger)</f>
        <v>50245</v>
      </c>
      <c r="AW1547" s="29">
        <f>_xll.qlCalendarAdvance(Calendar,AW1546,AU1547,"f",,Trigger)</f>
        <v>50249</v>
      </c>
      <c r="AX1547" s="29">
        <f>_xll.qlInterestRateIndexMaturity(IborIndex&amp;Tenor,AW1547,Trigger)</f>
        <v>50433</v>
      </c>
      <c r="AY1547" s="66">
        <f>_xll.qlIndexFixing($Z$5,AV1547,,Trigger)</f>
        <v>1.6679426889078555E-2</v>
      </c>
      <c r="AZ1547" s="66">
        <f>_xll.qlIndexFixing($BB$1,AW1547,,Trigger)</f>
        <v>1.6652769142357589E-2</v>
      </c>
      <c r="BA1547" s="195">
        <f t="shared" si="47"/>
        <v>0.26657746720965686</v>
      </c>
    </row>
    <row r="1548" spans="47:53" ht="11.25" customHeight="1" x14ac:dyDescent="0.25">
      <c r="AU1548" s="30" t="s">
        <v>38</v>
      </c>
      <c r="AV1548" s="29">
        <f>_xll.qlInterestRateIndexFixingDate(IborIndex&amp;Tenor,AW1548,Trigger)</f>
        <v>50252</v>
      </c>
      <c r="AW1548" s="29">
        <f>_xll.qlCalendarAdvance(Calendar,AW1547,AU1548,"f",,Trigger)</f>
        <v>50256</v>
      </c>
      <c r="AX1548" s="29">
        <f>_xll.qlInterestRateIndexMaturity(IborIndex&amp;Tenor,AW1548,Trigger)</f>
        <v>50440</v>
      </c>
      <c r="AY1548" s="66">
        <f>_xll.qlIndexFixing($Z$5,AV1548,,Trigger)</f>
        <v>1.6670885191932876E-2</v>
      </c>
      <c r="AZ1548" s="66">
        <f>_xll.qlIndexFixing($BB$1,AW1548,,Trigger)</f>
        <v>1.6641799079443291E-2</v>
      </c>
      <c r="BA1548" s="195">
        <f t="shared" si="47"/>
        <v>0.29086112489584703</v>
      </c>
    </row>
    <row r="1549" spans="47:53" ht="11.25" customHeight="1" x14ac:dyDescent="0.25">
      <c r="AU1549" s="30" t="s">
        <v>38</v>
      </c>
      <c r="AV1549" s="29">
        <f>_xll.qlInterestRateIndexFixingDate(IborIndex&amp;Tenor,AW1549,Trigger)</f>
        <v>50259</v>
      </c>
      <c r="AW1549" s="29">
        <f>_xll.qlCalendarAdvance(Calendar,AW1548,AU1549,"f",,Trigger)</f>
        <v>50263</v>
      </c>
      <c r="AX1549" s="29">
        <f>_xll.qlInterestRateIndexMaturity(IborIndex&amp;Tenor,AW1549,Trigger)</f>
        <v>50447</v>
      </c>
      <c r="AY1549" s="66">
        <f>_xll.qlIndexFixing($Z$5,AV1549,,Trigger)</f>
        <v>1.6662707884516893E-2</v>
      </c>
      <c r="AZ1549" s="66">
        <f>_xll.qlIndexFixing($BB$1,AW1549,,Trigger)</f>
        <v>1.6631833333658131E-2</v>
      </c>
      <c r="BA1549" s="195">
        <f t="shared" si="47"/>
        <v>0.30874550858761562</v>
      </c>
    </row>
    <row r="1550" spans="47:53" ht="11.25" customHeight="1" x14ac:dyDescent="0.25">
      <c r="AU1550" s="30" t="s">
        <v>38</v>
      </c>
      <c r="AV1550" s="29">
        <f>_xll.qlInterestRateIndexFixingDate(IborIndex&amp;Tenor,AW1550,Trigger)</f>
        <v>50266</v>
      </c>
      <c r="AW1550" s="29">
        <f>_xll.qlCalendarAdvance(Calendar,AW1549,AU1550,"f",,Trigger)</f>
        <v>50270</v>
      </c>
      <c r="AX1550" s="29">
        <f>_xll.qlInterestRateIndexMaturity(IborIndex&amp;Tenor,AW1550,Trigger)</f>
        <v>50454</v>
      </c>
      <c r="AY1550" s="66">
        <f>_xll.qlIndexFixing($Z$5,AV1550,,Trigger)</f>
        <v>1.6654895947569137E-2</v>
      </c>
      <c r="AZ1550" s="66">
        <f>_xll.qlIndexFixing($BB$1,AW1550,,Trigger)</f>
        <v>1.6621919779324132E-2</v>
      </c>
      <c r="BA1550" s="195">
        <f t="shared" si="47"/>
        <v>0.32976168245005266</v>
      </c>
    </row>
    <row r="1551" spans="47:53" ht="11.25" customHeight="1" x14ac:dyDescent="0.25">
      <c r="AU1551" s="30" t="s">
        <v>38</v>
      </c>
      <c r="AV1551" s="29">
        <f>_xll.qlInterestRateIndexFixingDate(IborIndex&amp;Tenor,AW1551,Trigger)</f>
        <v>50273</v>
      </c>
      <c r="AW1551" s="29">
        <f>_xll.qlCalendarAdvance(Calendar,AW1550,AU1551,"f",,Trigger)</f>
        <v>50277</v>
      </c>
      <c r="AX1551" s="29">
        <f>_xll.qlInterestRateIndexMaturity(IborIndex&amp;Tenor,AW1551,Trigger)</f>
        <v>50461</v>
      </c>
      <c r="AY1551" s="66">
        <f>_xll.qlIndexFixing($Z$5,AV1551,,Trigger)</f>
        <v>1.6647450362584058E-2</v>
      </c>
      <c r="AZ1551" s="66">
        <f>_xll.qlIndexFixing($BB$1,AW1551,,Trigger)</f>
        <v>1.6612971299381038E-2</v>
      </c>
      <c r="BA1551" s="195">
        <f t="shared" si="47"/>
        <v>0.34479063203019661</v>
      </c>
    </row>
    <row r="1552" spans="47:53" ht="11.25" customHeight="1" x14ac:dyDescent="0.25">
      <c r="AU1552" s="30" t="s">
        <v>38</v>
      </c>
      <c r="AV1552" s="29">
        <f>_xll.qlInterestRateIndexFixingDate(IborIndex&amp;Tenor,AW1552,Trigger)</f>
        <v>50280</v>
      </c>
      <c r="AW1552" s="29">
        <f>_xll.qlCalendarAdvance(Calendar,AW1551,AU1552,"f",,Trigger)</f>
        <v>50284</v>
      </c>
      <c r="AX1552" s="29">
        <f>_xll.qlInterestRateIndexMaturity(IborIndex&amp;Tenor,AW1552,Trigger)</f>
        <v>50465</v>
      </c>
      <c r="AY1552" s="66">
        <f>_xll.qlIndexFixing($Z$5,AV1552,,Trigger)</f>
        <v>1.6640932666530189E-2</v>
      </c>
      <c r="AZ1552" s="66">
        <f>_xll.qlIndexFixing($BB$1,AW1552,,Trigger)</f>
        <v>1.6603755850757584E-2</v>
      </c>
      <c r="BA1552" s="195">
        <f t="shared" si="47"/>
        <v>0.37176815772605593</v>
      </c>
    </row>
    <row r="1553" spans="47:53" ht="11.25" customHeight="1" x14ac:dyDescent="0.25">
      <c r="AU1553" s="30" t="s">
        <v>38</v>
      </c>
      <c r="AV1553" s="29">
        <f>_xll.qlInterestRateIndexFixingDate(IborIndex&amp;Tenor,AW1553,Trigger)</f>
        <v>50287</v>
      </c>
      <c r="AW1553" s="29">
        <f>_xll.qlCalendarAdvance(Calendar,AW1552,AU1553,"f",,Trigger)</f>
        <v>50291</v>
      </c>
      <c r="AX1553" s="29">
        <f>_xll.qlInterestRateIndexMaturity(IborIndex&amp;Tenor,AW1553,Trigger)</f>
        <v>50472</v>
      </c>
      <c r="AY1553" s="66">
        <f>_xll.qlIndexFixing($Z$5,AV1553,,Trigger)</f>
        <v>1.6633966431137456E-2</v>
      </c>
      <c r="AZ1553" s="66">
        <f>_xll.qlIndexFixing($BB$1,AW1553,,Trigger)</f>
        <v>1.6593982471625732E-2</v>
      </c>
      <c r="BA1553" s="195">
        <f t="shared" si="47"/>
        <v>0.39983959511723927</v>
      </c>
    </row>
    <row r="1554" spans="47:53" ht="11.25" customHeight="1" x14ac:dyDescent="0.25">
      <c r="AU1554" s="30" t="s">
        <v>38</v>
      </c>
      <c r="AV1554" s="29">
        <f>_xll.qlInterestRateIndexFixingDate(IborIndex&amp;Tenor,AW1554,Trigger)</f>
        <v>50294</v>
      </c>
      <c r="AW1554" s="29">
        <f>_xll.qlCalendarAdvance(Calendar,AW1553,AU1554,"f",,Trigger)</f>
        <v>50298</v>
      </c>
      <c r="AX1554" s="29">
        <f>_xll.qlInterestRateIndexMaturity(IborIndex&amp;Tenor,AW1554,Trigger)</f>
        <v>50479</v>
      </c>
      <c r="AY1554" s="66">
        <f>_xll.qlIndexFixing($Z$5,AV1554,,Trigger)</f>
        <v>1.6626741892049823E-2</v>
      </c>
      <c r="AZ1554" s="66">
        <f>_xll.qlIndexFixing($BB$1,AW1554,,Trigger)</f>
        <v>1.65842612677825E-2</v>
      </c>
      <c r="BA1554" s="195">
        <f t="shared" si="47"/>
        <v>0.42480624267322853</v>
      </c>
    </row>
    <row r="1555" spans="47:53" ht="11.25" customHeight="1" x14ac:dyDescent="0.25">
      <c r="AU1555" s="30" t="s">
        <v>38</v>
      </c>
      <c r="AV1555" s="29">
        <f>_xll.qlInterestRateIndexFixingDate(IborIndex&amp;Tenor,AW1555,Trigger)</f>
        <v>50301</v>
      </c>
      <c r="AW1555" s="29">
        <f>_xll.qlCalendarAdvance(Calendar,AW1554,AU1555,"f",,Trigger)</f>
        <v>50305</v>
      </c>
      <c r="AX1555" s="29">
        <f>_xll.qlInterestRateIndexMaturity(IborIndex&amp;Tenor,AW1555,Trigger)</f>
        <v>50486</v>
      </c>
      <c r="AY1555" s="66">
        <f>_xll.qlIndexFixing($Z$5,AV1555,,Trigger)</f>
        <v>1.6619258240405364E-2</v>
      </c>
      <c r="AZ1555" s="66">
        <f>_xll.qlIndexFixing($BB$1,AW1555,,Trigger)</f>
        <v>1.6574592238469601E-2</v>
      </c>
      <c r="BA1555" s="195">
        <f t="shared" si="47"/>
        <v>0.44666001935762811</v>
      </c>
    </row>
    <row r="1556" spans="47:53" ht="11.25" customHeight="1" x14ac:dyDescent="0.25">
      <c r="AU1556" s="30" t="s">
        <v>38</v>
      </c>
      <c r="AV1556" s="29">
        <f>_xll.qlInterestRateIndexFixingDate(IborIndex&amp;Tenor,AW1556,Trigger)</f>
        <v>50308</v>
      </c>
      <c r="AW1556" s="29">
        <f>_xll.qlCalendarAdvance(Calendar,AW1555,AU1556,"f",,Trigger)</f>
        <v>50312</v>
      </c>
      <c r="AX1556" s="29">
        <f>_xll.qlInterestRateIndexMaturity(IborIndex&amp;Tenor,AW1556,Trigger)</f>
        <v>50493</v>
      </c>
      <c r="AY1556" s="66">
        <f>_xll.qlIndexFixing($Z$5,AV1556,,Trigger)</f>
        <v>1.6611514667457864E-2</v>
      </c>
      <c r="AZ1556" s="66">
        <f>_xll.qlIndexFixing($BB$1,AW1556,,Trigger)</f>
        <v>1.6564686581797019E-2</v>
      </c>
      <c r="BA1556" s="195">
        <f t="shared" si="47"/>
        <v>0.46828085660845231</v>
      </c>
    </row>
    <row r="1557" spans="47:53" ht="11.25" customHeight="1" x14ac:dyDescent="0.25">
      <c r="AU1557" s="30" t="s">
        <v>38</v>
      </c>
      <c r="AV1557" s="29">
        <f>_xll.qlInterestRateIndexFixingDate(IborIndex&amp;Tenor,AW1557,Trigger)</f>
        <v>50315</v>
      </c>
      <c r="AW1557" s="29">
        <f>_xll.qlCalendarAdvance(Calendar,AW1556,AU1557,"f",,Trigger)</f>
        <v>50319</v>
      </c>
      <c r="AX1557" s="29">
        <f>_xll.qlInterestRateIndexMaturity(IborIndex&amp;Tenor,AW1557,Trigger)</f>
        <v>50501</v>
      </c>
      <c r="AY1557" s="66">
        <f>_xll.qlIndexFixing($Z$5,AV1557,,Trigger)</f>
        <v>1.6603229670865957E-2</v>
      </c>
      <c r="AZ1557" s="66">
        <f>_xll.qlIndexFixing($BB$1,AW1557,,Trigger)</f>
        <v>1.655512518784483E-2</v>
      </c>
      <c r="BA1557" s="195">
        <f t="shared" si="47"/>
        <v>0.4810448302112677</v>
      </c>
    </row>
    <row r="1558" spans="47:53" ht="11.25" customHeight="1" x14ac:dyDescent="0.25">
      <c r="AU1558" s="30" t="s">
        <v>38</v>
      </c>
      <c r="AV1558" s="29">
        <f>_xll.qlInterestRateIndexFixingDate(IborIndex&amp;Tenor,AW1558,Trigger)</f>
        <v>50322</v>
      </c>
      <c r="AW1558" s="29">
        <f>_xll.qlCalendarAdvance(Calendar,AW1557,AU1558,"f",,Trigger)</f>
        <v>50326</v>
      </c>
      <c r="AX1558" s="29">
        <f>_xll.qlInterestRateIndexMaturity(IborIndex&amp;Tenor,AW1558,Trigger)</f>
        <v>50508</v>
      </c>
      <c r="AY1558" s="66">
        <f>_xll.qlIndexFixing($Z$5,AV1558,,Trigger)</f>
        <v>1.659494448665429E-2</v>
      </c>
      <c r="AZ1558" s="66">
        <f>_xll.qlIndexFixing($BB$1,AW1558,,Trigger)</f>
        <v>1.6545615968759267E-2</v>
      </c>
      <c r="BA1558" s="195">
        <f t="shared" si="47"/>
        <v>0.49328517895023266</v>
      </c>
    </row>
    <row r="1559" spans="47:53" ht="11.25" customHeight="1" x14ac:dyDescent="0.25">
      <c r="AU1559" s="30" t="s">
        <v>38</v>
      </c>
      <c r="AV1559" s="29">
        <f>_xll.qlInterestRateIndexFixingDate(IborIndex&amp;Tenor,AW1559,Trigger)</f>
        <v>50329</v>
      </c>
      <c r="AW1559" s="29">
        <f>_xll.qlCalendarAdvance(Calendar,AW1558,AU1559,"f",,Trigger)</f>
        <v>50333</v>
      </c>
      <c r="AX1559" s="29">
        <f>_xll.qlInterestRateIndexMaturity(IborIndex&amp;Tenor,AW1559,Trigger)</f>
        <v>50515</v>
      </c>
      <c r="AY1559" s="66">
        <f>_xll.qlIndexFixing($Z$5,AV1559,,Trigger)</f>
        <v>1.6586396886004155E-2</v>
      </c>
      <c r="AZ1559" s="66">
        <f>_xll.qlIndexFixing($BB$1,AW1559,,Trigger)</f>
        <v>1.6536158923795431E-2</v>
      </c>
      <c r="BA1559" s="195">
        <f t="shared" si="47"/>
        <v>0.50237962208724007</v>
      </c>
    </row>
    <row r="1560" spans="47:53" ht="11.25" customHeight="1" x14ac:dyDescent="0.25">
      <c r="AU1560" s="30" t="s">
        <v>38</v>
      </c>
      <c r="AV1560" s="29">
        <f>_xll.qlInterestRateIndexFixingDate(IborIndex&amp;Tenor,AW1560,Trigger)</f>
        <v>50336</v>
      </c>
      <c r="AW1560" s="29">
        <f>_xll.qlCalendarAdvance(Calendar,AW1559,AU1560,"f",,Trigger)</f>
        <v>50340</v>
      </c>
      <c r="AX1560" s="29">
        <f>_xll.qlInterestRateIndexMaturity(IborIndex&amp;Tenor,AW1560,Trigger)</f>
        <v>50522</v>
      </c>
      <c r="AY1560" s="66">
        <f>_xll.qlIndexFixing($Z$5,AV1560,,Trigger)</f>
        <v>1.6577586060616632E-2</v>
      </c>
      <c r="AZ1560" s="66">
        <f>_xll.qlIndexFixing($BB$1,AW1560,,Trigger)</f>
        <v>1.6526754052210615E-2</v>
      </c>
      <c r="BA1560" s="195">
        <f t="shared" si="47"/>
        <v>0.50832008406016116</v>
      </c>
    </row>
    <row r="1561" spans="47:53" ht="11.25" customHeight="1" x14ac:dyDescent="0.25">
      <c r="AU1561" s="30" t="s">
        <v>38</v>
      </c>
      <c r="AV1561" s="29">
        <f>_xll.qlInterestRateIndexFixingDate(IborIndex&amp;Tenor,AW1561,Trigger)</f>
        <v>50343</v>
      </c>
      <c r="AW1561" s="29">
        <f>_xll.qlCalendarAdvance(Calendar,AW1560,AU1561,"f",,Trigger)</f>
        <v>50347</v>
      </c>
      <c r="AX1561" s="29">
        <f>_xll.qlInterestRateIndexMaturity(IborIndex&amp;Tenor,AW1561,Trigger)</f>
        <v>50528</v>
      </c>
      <c r="AY1561" s="66">
        <f>_xll.qlIndexFixing($Z$5,AV1561,,Trigger)</f>
        <v>1.6568869684988798E-2</v>
      </c>
      <c r="AZ1561" s="66">
        <f>_xll.qlIndexFixing($BB$1,AW1561,,Trigger)</f>
        <v>1.6517673685778195E-2</v>
      </c>
      <c r="BA1561" s="195">
        <f t="shared" si="47"/>
        <v>0.5119599921060356</v>
      </c>
    </row>
    <row r="1562" spans="47:53" ht="11.25" customHeight="1" x14ac:dyDescent="0.25">
      <c r="AU1562" s="30" t="s">
        <v>38</v>
      </c>
      <c r="AV1562" s="29">
        <f>_xll.qlInterestRateIndexFixingDate(IborIndex&amp;Tenor,AW1562,Trigger)</f>
        <v>50350</v>
      </c>
      <c r="AW1562" s="29">
        <f>_xll.qlCalendarAdvance(Calendar,AW1561,AU1562,"f",,Trigger)</f>
        <v>50354</v>
      </c>
      <c r="AX1562" s="29">
        <f>_xll.qlInterestRateIndexMaturity(IborIndex&amp;Tenor,AW1562,Trigger)</f>
        <v>50535</v>
      </c>
      <c r="AY1562" s="66">
        <f>_xll.qlIndexFixing($Z$5,AV1562,,Trigger)</f>
        <v>1.6559549606940248E-2</v>
      </c>
      <c r="AZ1562" s="66">
        <f>_xll.qlIndexFixing($BB$1,AW1562,,Trigger)</f>
        <v>1.6508369857288249E-2</v>
      </c>
      <c r="BA1562" s="195">
        <f t="shared" si="47"/>
        <v>0.51179749651998618</v>
      </c>
    </row>
    <row r="1563" spans="47:53" ht="11.25" customHeight="1" x14ac:dyDescent="0.25">
      <c r="AU1563" s="30" t="s">
        <v>38</v>
      </c>
      <c r="AV1563" s="29">
        <f>_xll.qlInterestRateIndexFixingDate(IborIndex&amp;Tenor,AW1563,Trigger)</f>
        <v>50357</v>
      </c>
      <c r="AW1563" s="29">
        <f>_xll.qlCalendarAdvance(Calendar,AW1562,AU1563,"f",,Trigger)</f>
        <v>50361</v>
      </c>
      <c r="AX1563" s="29">
        <f>_xll.qlInterestRateIndexMaturity(IborIndex&amp;Tenor,AW1563,Trigger)</f>
        <v>50542</v>
      </c>
      <c r="AY1563" s="66">
        <f>_xll.qlIndexFixing($Z$5,AV1563,,Trigger)</f>
        <v>1.6549963949587292E-2</v>
      </c>
      <c r="AZ1563" s="66">
        <f>_xll.qlIndexFixing($BB$1,AW1563,,Trigger)</f>
        <v>1.6499118197409391E-2</v>
      </c>
      <c r="BA1563" s="195">
        <f t="shared" si="47"/>
        <v>0.50845752177900572</v>
      </c>
    </row>
    <row r="1564" spans="47:53" ht="11.25" customHeight="1" x14ac:dyDescent="0.25">
      <c r="AU1564" s="30" t="s">
        <v>38</v>
      </c>
      <c r="AV1564" s="29">
        <f>_xll.qlInterestRateIndexFixingDate(IborIndex&amp;Tenor,AW1564,Trigger)</f>
        <v>50364</v>
      </c>
      <c r="AW1564" s="29">
        <f>_xll.qlCalendarAdvance(Calendar,AW1563,AU1564,"f",,Trigger)</f>
        <v>50368</v>
      </c>
      <c r="AX1564" s="29">
        <f>_xll.qlInterestRateIndexMaturity(IborIndex&amp;Tenor,AW1564,Trigger)</f>
        <v>50549</v>
      </c>
      <c r="AY1564" s="66">
        <f>_xll.qlIndexFixing($Z$5,AV1564,,Trigger)</f>
        <v>1.6540111905119538E-2</v>
      </c>
      <c r="AZ1564" s="66">
        <f>_xll.qlIndexFixing($BB$1,AW1564,,Trigger)</f>
        <v>1.6489918705419545E-2</v>
      </c>
      <c r="BA1564" s="195">
        <f t="shared" si="47"/>
        <v>0.50193199699993118</v>
      </c>
    </row>
    <row r="1565" spans="47:53" ht="11.25" customHeight="1" x14ac:dyDescent="0.25">
      <c r="AU1565" s="30" t="s">
        <v>38</v>
      </c>
      <c r="AV1565" s="29">
        <f>_xll.qlInterestRateIndexFixingDate(IborIndex&amp;Tenor,AW1565,Trigger)</f>
        <v>50371</v>
      </c>
      <c r="AW1565" s="29">
        <f>_xll.qlCalendarAdvance(Calendar,AW1564,AU1565,"f",,Trigger)</f>
        <v>50375</v>
      </c>
      <c r="AX1565" s="29">
        <f>_xll.qlInterestRateIndexMaturity(IborIndex&amp;Tenor,AW1565,Trigger)</f>
        <v>50557</v>
      </c>
      <c r="AY1565" s="66">
        <f>_xll.qlIndexFixing($Z$5,AV1565,,Trigger)</f>
        <v>1.652955528054123E-2</v>
      </c>
      <c r="AZ1565" s="66">
        <f>_xll.qlIndexFixing($BB$1,AW1565,,Trigger)</f>
        <v>1.6480512269307156E-2</v>
      </c>
      <c r="BA1565" s="195">
        <f t="shared" si="47"/>
        <v>0.49043011234074785</v>
      </c>
    </row>
    <row r="1566" spans="47:53" ht="11.25" customHeight="1" x14ac:dyDescent="0.25">
      <c r="AU1566" s="30" t="s">
        <v>38</v>
      </c>
      <c r="AV1566" s="29">
        <f>_xll.qlInterestRateIndexFixingDate(IborIndex&amp;Tenor,AW1566,Trigger)</f>
        <v>50378</v>
      </c>
      <c r="AW1566" s="29">
        <f>_xll.qlCalendarAdvance(Calendar,AW1565,AU1566,"f",,Trigger)</f>
        <v>50382</v>
      </c>
      <c r="AX1566" s="29">
        <f>_xll.qlInterestRateIndexMaturity(IborIndex&amp;Tenor,AW1566,Trigger)</f>
        <v>50564</v>
      </c>
      <c r="AY1566" s="66">
        <f>_xll.qlIndexFixing($Z$5,AV1566,,Trigger)</f>
        <v>1.6519148139177597E-2</v>
      </c>
      <c r="AZ1566" s="66">
        <f>_xll.qlIndexFixing($BB$1,AW1566,,Trigger)</f>
        <v>1.6471420422653153E-2</v>
      </c>
      <c r="BA1566" s="195">
        <f t="shared" si="47"/>
        <v>0.47727716524444824</v>
      </c>
    </row>
    <row r="1567" spans="47:53" ht="11.25" customHeight="1" x14ac:dyDescent="0.25">
      <c r="AU1567" s="30" t="s">
        <v>38</v>
      </c>
      <c r="AV1567" s="29">
        <f>_xll.qlInterestRateIndexFixingDate(IborIndex&amp;Tenor,AW1567,Trigger)</f>
        <v>50385</v>
      </c>
      <c r="AW1567" s="29">
        <f>_xll.qlCalendarAdvance(Calendar,AW1566,AU1567,"f",,Trigger)</f>
        <v>50389</v>
      </c>
      <c r="AX1567" s="29">
        <f>_xll.qlInterestRateIndexMaturity(IborIndex&amp;Tenor,AW1567,Trigger)</f>
        <v>50571</v>
      </c>
      <c r="AY1567" s="66">
        <f>_xll.qlIndexFixing($Z$5,AV1567,,Trigger)</f>
        <v>1.6508472118365584E-2</v>
      </c>
      <c r="AZ1567" s="66">
        <f>_xll.qlIndexFixing($BB$1,AW1567,,Trigger)</f>
        <v>1.6462380744301355E-2</v>
      </c>
      <c r="BA1567" s="195">
        <f t="shared" si="47"/>
        <v>0.46091374064229085</v>
      </c>
    </row>
    <row r="1568" spans="47:53" ht="11.25" customHeight="1" x14ac:dyDescent="0.25">
      <c r="AU1568" s="30" t="s">
        <v>38</v>
      </c>
      <c r="AV1568" s="29">
        <f>_xll.qlInterestRateIndexFixingDate(IborIndex&amp;Tenor,AW1568,Trigger)</f>
        <v>50392</v>
      </c>
      <c r="AW1568" s="29">
        <f>_xll.qlCalendarAdvance(Calendar,AW1567,AU1568,"f",,Trigger)</f>
        <v>50396</v>
      </c>
      <c r="AX1568" s="29">
        <f>_xll.qlInterestRateIndexMaturity(IborIndex&amp;Tenor,AW1568,Trigger)</f>
        <v>50578</v>
      </c>
      <c r="AY1568" s="66">
        <f>_xll.qlIndexFixing($Z$5,AV1568,,Trigger)</f>
        <v>1.6497526410783957E-2</v>
      </c>
      <c r="AZ1568" s="66">
        <f>_xll.qlIndexFixing($BB$1,AW1568,,Trigger)</f>
        <v>1.6453393233542443E-2</v>
      </c>
      <c r="BA1568" s="195">
        <f t="shared" si="47"/>
        <v>0.44133177241514887</v>
      </c>
    </row>
    <row r="1569" spans="47:53" ht="11.25" customHeight="1" x14ac:dyDescent="0.25">
      <c r="AU1569" s="30" t="s">
        <v>38</v>
      </c>
      <c r="AV1569" s="29">
        <f>_xll.qlInterestRateIndexFixingDate(IborIndex&amp;Tenor,AW1569,Trigger)</f>
        <v>50398</v>
      </c>
      <c r="AW1569" s="29">
        <f>_xll.qlCalendarAdvance(Calendar,AW1568,AU1569,"f",,Trigger)</f>
        <v>50403</v>
      </c>
      <c r="AX1569" s="29">
        <f>_xll.qlInterestRateIndexMaturity(IborIndex&amp;Tenor,AW1569,Trigger)</f>
        <v>50585</v>
      </c>
      <c r="AY1569" s="66">
        <f>_xll.qlIndexFixing($Z$5,AV1569,,Trigger)</f>
        <v>1.6486310209237957E-2</v>
      </c>
      <c r="AZ1569" s="66">
        <f>_xll.qlIndexFixing($BB$1,AW1569,,Trigger)</f>
        <v>1.6444703738838551E-2</v>
      </c>
      <c r="BA1569" s="195">
        <f t="shared" si="47"/>
        <v>0.41606470399406514</v>
      </c>
    </row>
    <row r="1570" spans="47:53" ht="11.25" customHeight="1" x14ac:dyDescent="0.25">
      <c r="AU1570" s="30" t="s">
        <v>38</v>
      </c>
      <c r="AV1570" s="29">
        <f>_xll.qlInterestRateIndexFixingDate(IborIndex&amp;Tenor,AW1570,Trigger)</f>
        <v>50405</v>
      </c>
      <c r="AW1570" s="29">
        <f>_xll.qlCalendarAdvance(Calendar,AW1569,AU1570,"f",,Trigger)</f>
        <v>50410</v>
      </c>
      <c r="AX1570" s="29">
        <f>_xll.qlInterestRateIndexMaturity(IborIndex&amp;Tenor,AW1570,Trigger)</f>
        <v>50591</v>
      </c>
      <c r="AY1570" s="66">
        <f>_xll.qlIndexFixing($Z$5,AV1570,,Trigger)</f>
        <v>1.6475360286971757E-2</v>
      </c>
      <c r="AZ1570" s="66">
        <f>_xll.qlIndexFixing($BB$1,AW1570,,Trigger)</f>
        <v>1.6435817239258153E-2</v>
      </c>
      <c r="BA1570" s="195">
        <f t="shared" si="47"/>
        <v>0.39543047713603424</v>
      </c>
    </row>
    <row r="1571" spans="47:53" ht="11.25" customHeight="1" x14ac:dyDescent="0.25">
      <c r="AU1571" s="30" t="s">
        <v>38</v>
      </c>
      <c r="AV1571" s="29">
        <f>_xll.qlInterestRateIndexFixingDate(IborIndex&amp;Tenor,AW1571,Trigger)</f>
        <v>50413</v>
      </c>
      <c r="AW1571" s="29">
        <f>_xll.qlCalendarAdvance(Calendar,AW1570,AU1571,"f",,Trigger)</f>
        <v>50417</v>
      </c>
      <c r="AX1571" s="29">
        <f>_xll.qlInterestRateIndexMaturity(IborIndex&amp;Tenor,AW1571,Trigger)</f>
        <v>50598</v>
      </c>
      <c r="AY1571" s="66">
        <f>_xll.qlIndexFixing($Z$5,AV1571,,Trigger)</f>
        <v>1.6463620924363556E-2</v>
      </c>
      <c r="AZ1571" s="66">
        <f>_xll.qlIndexFixing($BB$1,AW1571,,Trigger)</f>
        <v>1.6426982902631053E-2</v>
      </c>
      <c r="BA1571" s="195">
        <f t="shared" si="47"/>
        <v>0.36638021732503245</v>
      </c>
    </row>
    <row r="1572" spans="47:53" ht="11.25" customHeight="1" x14ac:dyDescent="0.25">
      <c r="AU1572" s="30" t="s">
        <v>38</v>
      </c>
      <c r="AV1572" s="29">
        <f>_xll.qlInterestRateIndexFixingDate(IborIndex&amp;Tenor,AW1572,Trigger)</f>
        <v>50420</v>
      </c>
      <c r="AW1572" s="29">
        <f>_xll.qlCalendarAdvance(Calendar,AW1571,AU1572,"f",,Trigger)</f>
        <v>50424</v>
      </c>
      <c r="AX1572" s="29">
        <f>_xll.qlInterestRateIndexMaturity(IborIndex&amp;Tenor,AW1572,Trigger)</f>
        <v>50605</v>
      </c>
      <c r="AY1572" s="66">
        <f>_xll.qlIndexFixing($Z$5,AV1572,,Trigger)</f>
        <v>1.6451608716631188E-2</v>
      </c>
      <c r="AZ1572" s="66">
        <f>_xll.qlIndexFixing($BB$1,AW1572,,Trigger)</f>
        <v>1.6418200728266087E-2</v>
      </c>
      <c r="BA1572" s="195">
        <f t="shared" si="47"/>
        <v>0.33407988365100755</v>
      </c>
    </row>
    <row r="1573" spans="47:53" ht="11.25" customHeight="1" x14ac:dyDescent="0.25">
      <c r="AU1573" s="30" t="s">
        <v>38</v>
      </c>
      <c r="AV1573" s="29">
        <f>_xll.qlInterestRateIndexFixingDate(IborIndex&amp;Tenor,AW1573,Trigger)</f>
        <v>50427</v>
      </c>
      <c r="AW1573" s="29">
        <f>_xll.qlCalendarAdvance(Calendar,AW1572,AU1573,"f",,Trigger)</f>
        <v>50431</v>
      </c>
      <c r="AX1573" s="29">
        <f>_xll.qlInterestRateIndexMaturity(IborIndex&amp;Tenor,AW1573,Trigger)</f>
        <v>50612</v>
      </c>
      <c r="AY1573" s="66">
        <f>_xll.qlIndexFixing($Z$5,AV1573,,Trigger)</f>
        <v>1.6439322857098811E-2</v>
      </c>
      <c r="AZ1573" s="66">
        <f>_xll.qlIndexFixing($BB$1,AW1573,,Trigger)</f>
        <v>1.6409470715480042E-2</v>
      </c>
      <c r="BA1573" s="195">
        <f t="shared" si="47"/>
        <v>0.29852141618769146</v>
      </c>
    </row>
    <row r="1574" spans="47:53" ht="11.25" customHeight="1" x14ac:dyDescent="0.25">
      <c r="AU1574" s="30" t="s">
        <v>38</v>
      </c>
      <c r="AV1574" s="29">
        <f>_xll.qlInterestRateIndexFixingDate(IborIndex&amp;Tenor,AW1574,Trigger)</f>
        <v>50434</v>
      </c>
      <c r="AW1574" s="29">
        <f>_xll.qlCalendarAdvance(Calendar,AW1573,AU1574,"f",,Trigger)</f>
        <v>50438</v>
      </c>
      <c r="AX1574" s="29">
        <f>_xll.qlInterestRateIndexMaturity(IborIndex&amp;Tenor,AW1574,Trigger)</f>
        <v>50619</v>
      </c>
      <c r="AY1574" s="66">
        <f>_xll.qlIndexFixing($Z$5,AV1574,,Trigger)</f>
        <v>1.6426762539223531E-2</v>
      </c>
      <c r="AZ1574" s="66">
        <f>_xll.qlIndexFixing($BB$1,AW1574,,Trigger)</f>
        <v>1.6400792863589711E-2</v>
      </c>
      <c r="BA1574" s="195">
        <f t="shared" si="47"/>
        <v>0.2596967563382041</v>
      </c>
    </row>
    <row r="1575" spans="47:53" ht="11.25" customHeight="1" x14ac:dyDescent="0.25">
      <c r="AU1575" s="30" t="s">
        <v>38</v>
      </c>
      <c r="AV1575" s="29">
        <f>_xll.qlInterestRateIndexFixingDate(IborIndex&amp;Tenor,AW1575,Trigger)</f>
        <v>50441</v>
      </c>
      <c r="AW1575" s="29">
        <f>_xll.qlCalendarAdvance(Calendar,AW1574,AU1575,"f",,Trigger)</f>
        <v>50445</v>
      </c>
      <c r="AX1575" s="29">
        <f>_xll.qlInterestRateIndexMaturity(IborIndex&amp;Tenor,AW1575,Trigger)</f>
        <v>50626</v>
      </c>
      <c r="AY1575" s="66">
        <f>_xll.qlIndexFixing($Z$5,AV1575,,Trigger)</f>
        <v>1.6413926956594056E-2</v>
      </c>
      <c r="AZ1575" s="66">
        <f>_xll.qlIndexFixing($BB$1,AW1575,,Trigger)</f>
        <v>1.6392167171920716E-2</v>
      </c>
      <c r="BA1575" s="195">
        <f t="shared" si="47"/>
        <v>0.2175978467333986</v>
      </c>
    </row>
    <row r="1576" spans="47:53" ht="11.25" customHeight="1" x14ac:dyDescent="0.25">
      <c r="AU1576" s="30" t="s">
        <v>38</v>
      </c>
      <c r="AV1576" s="29">
        <f>_xll.qlInterestRateIndexFixingDate(IborIndex&amp;Tenor,AW1576,Trigger)</f>
        <v>50448</v>
      </c>
      <c r="AW1576" s="29">
        <f>_xll.qlCalendarAdvance(Calendar,AW1575,AU1576,"f",,Trigger)</f>
        <v>50452</v>
      </c>
      <c r="AX1576" s="29">
        <f>_xll.qlInterestRateIndexMaturity(IborIndex&amp;Tenor,AW1576,Trigger)</f>
        <v>50633</v>
      </c>
      <c r="AY1576" s="66">
        <f>_xll.qlIndexFixing($Z$5,AV1576,,Trigger)</f>
        <v>1.6400815302935121E-2</v>
      </c>
      <c r="AZ1576" s="66">
        <f>_xll.qlIndexFixing($BB$1,AW1576,,Trigger)</f>
        <v>1.6383593639799122E-2</v>
      </c>
      <c r="BA1576" s="195">
        <f t="shared" si="47"/>
        <v>0.17221663135998794</v>
      </c>
    </row>
    <row r="1577" spans="47:53" ht="11.25" customHeight="1" x14ac:dyDescent="0.25">
      <c r="AU1577" s="30" t="s">
        <v>38</v>
      </c>
      <c r="AV1577" s="29">
        <f>_xll.qlInterestRateIndexFixingDate(IborIndex&amp;Tenor,AW1577,Trigger)</f>
        <v>50455</v>
      </c>
      <c r="AW1577" s="29">
        <f>_xll.qlCalendarAdvance(Calendar,AW1576,AU1577,"f",,Trigger)</f>
        <v>50459</v>
      </c>
      <c r="AX1577" s="29">
        <f>_xll.qlInterestRateIndexMaturity(IborIndex&amp;Tenor,AW1577,Trigger)</f>
        <v>50640</v>
      </c>
      <c r="AY1577" s="66">
        <f>_xll.qlIndexFixing($Z$5,AV1577,,Trigger)</f>
        <v>1.6387426772103503E-2</v>
      </c>
      <c r="AZ1577" s="66">
        <f>_xll.qlIndexFixing($BB$1,AW1577,,Trigger)</f>
        <v>1.6375072266556729E-2</v>
      </c>
      <c r="BA1577" s="195">
        <f t="shared" si="47"/>
        <v>0.12354505546773725</v>
      </c>
    </row>
    <row r="1578" spans="47:53" ht="11.25" customHeight="1" x14ac:dyDescent="0.25">
      <c r="AU1578" s="30" t="s">
        <v>38</v>
      </c>
      <c r="AV1578" s="29">
        <f>_xll.qlInterestRateIndexFixingDate(IborIndex&amp;Tenor,AW1578,Trigger)</f>
        <v>50462</v>
      </c>
      <c r="AW1578" s="29">
        <f>_xll.qlCalendarAdvance(Calendar,AW1577,AU1578,"f",,Trigger)</f>
        <v>50466</v>
      </c>
      <c r="AX1578" s="29">
        <f>_xll.qlInterestRateIndexMaturity(IborIndex&amp;Tenor,AW1578,Trigger)</f>
        <v>50650</v>
      </c>
      <c r="AY1578" s="66">
        <f>_xll.qlIndexFixing($Z$5,AV1578,,Trigger)</f>
        <v>1.6371656478386048E-2</v>
      </c>
      <c r="AZ1578" s="66">
        <f>_xll.qlIndexFixing($BB$1,AW1578,,Trigger)</f>
        <v>1.6365526875449336E-2</v>
      </c>
      <c r="BA1578" s="195">
        <f t="shared" si="47"/>
        <v>6.1296029367115257E-2</v>
      </c>
    </row>
    <row r="1579" spans="47:53" ht="11.25" customHeight="1" x14ac:dyDescent="0.25">
      <c r="AU1579" s="30" t="s">
        <v>38</v>
      </c>
      <c r="AV1579" s="29">
        <f>_xll.qlInterestRateIndexFixingDate(IborIndex&amp;Tenor,AW1579,Trigger)</f>
        <v>50469</v>
      </c>
      <c r="AW1579" s="29">
        <f>_xll.qlCalendarAdvance(Calendar,AW1578,AU1579,"f",,Trigger)</f>
        <v>50473</v>
      </c>
      <c r="AX1579" s="29">
        <f>_xll.qlInterestRateIndexMaturity(IborIndex&amp;Tenor,AW1579,Trigger)</f>
        <v>50657</v>
      </c>
      <c r="AY1579" s="66">
        <f>_xll.qlIndexFixing($Z$5,AV1579,,Trigger)</f>
        <v>1.6358060163510782E-2</v>
      </c>
      <c r="AZ1579" s="66">
        <f>_xll.qlIndexFixing($BB$1,AW1579,,Trigger)</f>
        <v>1.6357126544514398E-2</v>
      </c>
      <c r="BA1579" s="195">
        <f t="shared" si="47"/>
        <v>9.3361899638350065E-3</v>
      </c>
    </row>
    <row r="1580" spans="47:53" ht="11.25" customHeight="1" x14ac:dyDescent="0.25">
      <c r="AU1580" s="30" t="s">
        <v>38</v>
      </c>
      <c r="AV1580" s="29">
        <f>_xll.qlInterestRateIndexFixingDate(IborIndex&amp;Tenor,AW1580,Trigger)</f>
        <v>50476</v>
      </c>
      <c r="AW1580" s="29">
        <f>_xll.qlCalendarAdvance(Calendar,AW1579,AU1580,"f",,Trigger)</f>
        <v>50480</v>
      </c>
      <c r="AX1580" s="29">
        <f>_xll.qlInterestRateIndexMaturity(IborIndex&amp;Tenor,AW1580,Trigger)</f>
        <v>50664</v>
      </c>
      <c r="AY1580" s="66">
        <f>_xll.qlIndexFixing($Z$5,AV1580,,Trigger)</f>
        <v>1.6344825013690768E-2</v>
      </c>
      <c r="AZ1580" s="66">
        <f>_xll.qlIndexFixing($BB$1,AW1580,,Trigger)</f>
        <v>1.6348778383011672E-2</v>
      </c>
      <c r="BA1580" s="195">
        <f t="shared" si="47"/>
        <v>-3.9533693209047038E-2</v>
      </c>
    </row>
    <row r="1581" spans="47:53" ht="11.25" customHeight="1" x14ac:dyDescent="0.25">
      <c r="AU1581" s="30" t="s">
        <v>38</v>
      </c>
      <c r="AV1581" s="29">
        <f>_xll.qlInterestRateIndexFixingDate(IborIndex&amp;Tenor,AW1581,Trigger)</f>
        <v>50483</v>
      </c>
      <c r="AW1581" s="29">
        <f>_xll.qlCalendarAdvance(Calendar,AW1580,AU1581,"f",,Trigger)</f>
        <v>50487</v>
      </c>
      <c r="AX1581" s="29">
        <f>_xll.qlInterestRateIndexMaturity(IborIndex&amp;Tenor,AW1581,Trigger)</f>
        <v>50671</v>
      </c>
      <c r="AY1581" s="66">
        <f>_xll.qlIndexFixing($Z$5,AV1581,,Trigger)</f>
        <v>1.6331952349199898E-2</v>
      </c>
      <c r="AZ1581" s="66">
        <f>_xll.qlIndexFixing($BB$1,AW1581,,Trigger)</f>
        <v>1.6340482390271589E-2</v>
      </c>
      <c r="BA1581" s="195">
        <f t="shared" si="47"/>
        <v>-8.5300410716908359E-2</v>
      </c>
    </row>
    <row r="1582" spans="47:53" ht="11.25" customHeight="1" x14ac:dyDescent="0.25">
      <c r="AU1582" s="30" t="s">
        <v>38</v>
      </c>
      <c r="AV1582" s="29">
        <f>_xll.qlInterestRateIndexFixingDate(IborIndex&amp;Tenor,AW1582,Trigger)</f>
        <v>50490</v>
      </c>
      <c r="AW1582" s="29">
        <f>_xll.qlCalendarAdvance(Calendar,AW1581,AU1582,"f",,Trigger)</f>
        <v>50494</v>
      </c>
      <c r="AX1582" s="29">
        <f>_xll.qlInterestRateIndexMaturity(IborIndex&amp;Tenor,AW1582,Trigger)</f>
        <v>50678</v>
      </c>
      <c r="AY1582" s="66">
        <f>_xll.qlIndexFixing($Z$5,AV1582,,Trigger)</f>
        <v>1.6319443492278748E-2</v>
      </c>
      <c r="AZ1582" s="66">
        <f>_xll.qlIndexFixing($BB$1,AW1582,,Trigger)</f>
        <v>1.6332843139674539E-2</v>
      </c>
      <c r="BA1582" s="195">
        <f t="shared" si="47"/>
        <v>-0.13399647395790498</v>
      </c>
    </row>
    <row r="1583" spans="47:53" ht="11.25" customHeight="1" x14ac:dyDescent="0.25">
      <c r="AU1583" s="30" t="s">
        <v>38</v>
      </c>
      <c r="AV1583" s="29">
        <f>_xll.qlInterestRateIndexFixingDate(IborIndex&amp;Tenor,AW1583,Trigger)</f>
        <v>50497</v>
      </c>
      <c r="AW1583" s="29">
        <f>_xll.qlCalendarAdvance(Calendar,AW1582,AU1583,"f",,Trigger)</f>
        <v>50501</v>
      </c>
      <c r="AX1583" s="29">
        <f>_xll.qlInterestRateIndexMaturity(IborIndex&amp;Tenor,AW1583,Trigger)</f>
        <v>50684</v>
      </c>
      <c r="AY1583" s="66">
        <f>_xll.qlIndexFixing($Z$5,AV1583,,Trigger)</f>
        <v>1.6307687274731513E-2</v>
      </c>
      <c r="AZ1583" s="66">
        <f>_xll.qlIndexFixing($BB$1,AW1583,,Trigger)</f>
        <v>1.6324641415497349E-2</v>
      </c>
      <c r="BA1583" s="195">
        <f t="shared" si="47"/>
        <v>-0.16954140765836068</v>
      </c>
    </row>
    <row r="1584" spans="47:53" ht="11.25" customHeight="1" x14ac:dyDescent="0.25">
      <c r="AU1584" s="30" t="s">
        <v>38</v>
      </c>
      <c r="AV1584" s="29">
        <f>_xll.qlInterestRateIndexFixingDate(IborIndex&amp;Tenor,AW1584,Trigger)</f>
        <v>50504</v>
      </c>
      <c r="AW1584" s="29">
        <f>_xll.qlCalendarAdvance(Calendar,AW1583,AU1584,"f",,Trigger)</f>
        <v>50508</v>
      </c>
      <c r="AX1584" s="29">
        <f>_xll.qlInterestRateIndexMaturity(IborIndex&amp;Tenor,AW1584,Trigger)</f>
        <v>50691</v>
      </c>
      <c r="AY1584" s="66">
        <f>_xll.qlIndexFixing($Z$5,AV1584,,Trigger)</f>
        <v>1.6295857500499403E-2</v>
      </c>
      <c r="AZ1584" s="66">
        <f>_xll.qlIndexFixing($BB$1,AW1584,,Trigger)</f>
        <v>1.6316491850620424E-2</v>
      </c>
      <c r="BA1584" s="195">
        <f t="shared" si="47"/>
        <v>-0.20634350121020995</v>
      </c>
    </row>
    <row r="1585" spans="47:53" ht="11.25" customHeight="1" x14ac:dyDescent="0.25">
      <c r="AU1585" s="30" t="s">
        <v>38</v>
      </c>
      <c r="AV1585" s="29">
        <f>_xll.qlInterestRateIndexFixingDate(IborIndex&amp;Tenor,AW1585,Trigger)</f>
        <v>50511</v>
      </c>
      <c r="AW1585" s="29">
        <f>_xll.qlCalendarAdvance(Calendar,AW1584,AU1585,"f",,Trigger)</f>
        <v>50515</v>
      </c>
      <c r="AX1585" s="29">
        <f>_xll.qlInterestRateIndexMaturity(IborIndex&amp;Tenor,AW1585,Trigger)</f>
        <v>50698</v>
      </c>
      <c r="AY1585" s="66">
        <f>_xll.qlIndexFixing($Z$5,AV1585,,Trigger)</f>
        <v>1.6284398805000062E-2</v>
      </c>
      <c r="AZ1585" s="66">
        <f>_xll.qlIndexFixing($BB$1,AW1585,,Trigger)</f>
        <v>1.6308394444402092E-2</v>
      </c>
      <c r="BA1585" s="195">
        <f t="shared" si="47"/>
        <v>-0.239956394020302</v>
      </c>
    </row>
    <row r="1586" spans="47:53" ht="11.25" customHeight="1" x14ac:dyDescent="0.25">
      <c r="AU1586" s="30" t="s">
        <v>38</v>
      </c>
      <c r="AV1586" s="29">
        <f>_xll.qlInterestRateIndexFixingDate(IborIndex&amp;Tenor,AW1586,Trigger)</f>
        <v>50516</v>
      </c>
      <c r="AW1586" s="29">
        <f>_xll.qlCalendarAdvance(Calendar,AW1585,AU1586,"f",,Trigger)</f>
        <v>50522</v>
      </c>
      <c r="AX1586" s="29">
        <f>_xll.qlInterestRateIndexMaturity(IborIndex&amp;Tenor,AW1586,Trigger)</f>
        <v>50705</v>
      </c>
      <c r="AY1586" s="66">
        <f>_xll.qlIndexFixing($Z$5,AV1586,,Trigger)</f>
        <v>1.6273312529736572E-2</v>
      </c>
      <c r="AZ1586" s="66">
        <f>_xll.qlIndexFixing($BB$1,AW1586,,Trigger)</f>
        <v>1.6300349196202431E-2</v>
      </c>
      <c r="BA1586" s="195">
        <f t="shared" si="47"/>
        <v>-0.2703666646585931</v>
      </c>
    </row>
    <row r="1587" spans="47:53" ht="11.25" customHeight="1" x14ac:dyDescent="0.25">
      <c r="AU1587" s="30" t="s">
        <v>38</v>
      </c>
      <c r="AV1587" s="29">
        <f>_xll.qlInterestRateIndexFixingDate(IborIndex&amp;Tenor,AW1587,Trigger)</f>
        <v>50525</v>
      </c>
      <c r="AW1587" s="29">
        <f>_xll.qlCalendarAdvance(Calendar,AW1586,AU1587,"f",,Trigger)</f>
        <v>50529</v>
      </c>
      <c r="AX1587" s="29">
        <f>_xll.qlInterestRateIndexMaturity(IborIndex&amp;Tenor,AW1587,Trigger)</f>
        <v>50713</v>
      </c>
      <c r="AY1587" s="66">
        <f>_xll.qlIndexFixing($Z$5,AV1587,,Trigger)</f>
        <v>1.6262402737665611E-2</v>
      </c>
      <c r="AZ1587" s="66">
        <f>_xll.qlIndexFixing($BB$1,AW1587,,Trigger)</f>
        <v>1.6291801940921731E-2</v>
      </c>
      <c r="BA1587" s="195">
        <f t="shared" si="47"/>
        <v>-0.29399203256119666</v>
      </c>
    </row>
    <row r="1588" spans="47:53" ht="11.25" customHeight="1" x14ac:dyDescent="0.25">
      <c r="AU1588" s="30" t="s">
        <v>38</v>
      </c>
      <c r="AV1588" s="29">
        <f>_xll.qlInterestRateIndexFixingDate(IborIndex&amp;Tenor,AW1588,Trigger)</f>
        <v>50532</v>
      </c>
      <c r="AW1588" s="29">
        <f>_xll.qlCalendarAdvance(Calendar,AW1587,AU1588,"f",,Trigger)</f>
        <v>50536</v>
      </c>
      <c r="AX1588" s="29">
        <f>_xll.qlInterestRateIndexMaturity(IborIndex&amp;Tenor,AW1588,Trigger)</f>
        <v>50720</v>
      </c>
      <c r="AY1588" s="66">
        <f>_xll.qlIndexFixing($Z$5,AV1588,,Trigger)</f>
        <v>1.6252104603692648E-2</v>
      </c>
      <c r="AZ1588" s="66">
        <f>_xll.qlIndexFixing($BB$1,AW1588,,Trigger)</f>
        <v>1.6283871111141733E-2</v>
      </c>
      <c r="BA1588" s="195">
        <f t="shared" si="47"/>
        <v>-0.31766507449085268</v>
      </c>
    </row>
    <row r="1589" spans="47:53" ht="11.25" customHeight="1" x14ac:dyDescent="0.25">
      <c r="AU1589" s="30" t="s">
        <v>38</v>
      </c>
      <c r="AV1589" s="29">
        <f>_xll.qlInterestRateIndexFixingDate(IborIndex&amp;Tenor,AW1589,Trigger)</f>
        <v>50539</v>
      </c>
      <c r="AW1589" s="29">
        <f>_xll.qlCalendarAdvance(Calendar,AW1588,AU1589,"f",,Trigger)</f>
        <v>50543</v>
      </c>
      <c r="AX1589" s="29">
        <f>_xll.qlInterestRateIndexMaturity(IborIndex&amp;Tenor,AW1589,Trigger)</f>
        <v>50727</v>
      </c>
      <c r="AY1589" s="66">
        <f>_xll.qlIndexFixing($Z$5,AV1589,,Trigger)</f>
        <v>1.6242179588260963E-2</v>
      </c>
      <c r="AZ1589" s="66">
        <f>_xll.qlIndexFixing($BB$1,AW1589,,Trigger)</f>
        <v>1.6275992444923375E-2</v>
      </c>
      <c r="BA1589" s="195">
        <f t="shared" si="47"/>
        <v>-0.33812856662412266</v>
      </c>
    </row>
    <row r="1590" spans="47:53" ht="11.25" customHeight="1" x14ac:dyDescent="0.25">
      <c r="AU1590" s="30" t="s">
        <v>38</v>
      </c>
      <c r="AV1590" s="29">
        <f>_xll.qlInterestRateIndexFixingDate(IborIndex&amp;Tenor,AW1590,Trigger)</f>
        <v>50546</v>
      </c>
      <c r="AW1590" s="29">
        <f>_xll.qlCalendarAdvance(Calendar,AW1589,AU1590,"f",,Trigger)</f>
        <v>50550</v>
      </c>
      <c r="AX1590" s="29">
        <f>_xll.qlInterestRateIndexMaturity(IborIndex&amp;Tenor,AW1590,Trigger)</f>
        <v>50734</v>
      </c>
      <c r="AY1590" s="66">
        <f>_xll.qlIndexFixing($Z$5,AV1590,,Trigger)</f>
        <v>1.6232629029436736E-2</v>
      </c>
      <c r="AZ1590" s="66">
        <f>_xll.qlIndexFixing($BB$1,AW1590,,Trigger)</f>
        <v>1.626816594163448E-2</v>
      </c>
      <c r="BA1590" s="195">
        <f t="shared" si="47"/>
        <v>-0.35536912197743631</v>
      </c>
    </row>
    <row r="1591" spans="47:53" ht="11.25" customHeight="1" x14ac:dyDescent="0.25">
      <c r="AU1591" s="30" t="s">
        <v>38</v>
      </c>
      <c r="AV1591" s="29">
        <f>_xll.qlInterestRateIndexFixingDate(IborIndex&amp;Tenor,AW1591,Trigger)</f>
        <v>50553</v>
      </c>
      <c r="AW1591" s="29">
        <f>_xll.qlCalendarAdvance(Calendar,AW1590,AU1591,"f",,Trigger)</f>
        <v>50557</v>
      </c>
      <c r="AX1591" s="29">
        <f>_xll.qlInterestRateIndexMaturity(IborIndex&amp;Tenor,AW1591,Trigger)</f>
        <v>50740</v>
      </c>
      <c r="AY1591" s="66">
        <f>_xll.qlIndexFixing($Z$5,AV1591,,Trigger)</f>
        <v>1.6223514549104801E-2</v>
      </c>
      <c r="AZ1591" s="66">
        <f>_xll.qlIndexFixing($BB$1,AW1591,,Trigger)</f>
        <v>1.6260905303441903E-2</v>
      </c>
      <c r="BA1591" s="195">
        <f t="shared" si="47"/>
        <v>-0.37390754337101456</v>
      </c>
    </row>
    <row r="1592" spans="47:53" ht="11.25" customHeight="1" x14ac:dyDescent="0.25">
      <c r="AU1592" s="30" t="s">
        <v>38</v>
      </c>
      <c r="AV1592" s="29">
        <f>_xll.qlInterestRateIndexFixingDate(IborIndex&amp;Tenor,AW1592,Trigger)</f>
        <v>50560</v>
      </c>
      <c r="AW1592" s="29">
        <f>_xll.qlCalendarAdvance(Calendar,AW1591,AU1592,"f",,Trigger)</f>
        <v>50564</v>
      </c>
      <c r="AX1592" s="29">
        <f>_xll.qlInterestRateIndexMaturity(IborIndex&amp;Tenor,AW1592,Trigger)</f>
        <v>50747</v>
      </c>
      <c r="AY1592" s="66">
        <f>_xll.qlIndexFixing($Z$5,AV1592,,Trigger)</f>
        <v>1.6214691078516748E-2</v>
      </c>
      <c r="AZ1592" s="66">
        <f>_xll.qlIndexFixing($BB$1,AW1592,,Trigger)</f>
        <v>1.6253172990181843E-2</v>
      </c>
      <c r="BA1592" s="195">
        <f t="shared" si="47"/>
        <v>-0.38481911665094043</v>
      </c>
    </row>
    <row r="1593" spans="47:53" ht="11.25" customHeight="1" x14ac:dyDescent="0.25">
      <c r="AU1593" s="30" t="s">
        <v>38</v>
      </c>
      <c r="AV1593" s="29">
        <f>_xll.qlInterestRateIndexFixingDate(IborIndex&amp;Tenor,AW1593,Trigger)</f>
        <v>50567</v>
      </c>
      <c r="AW1593" s="29">
        <f>_xll.qlCalendarAdvance(Calendar,AW1592,AU1593,"f",,Trigger)</f>
        <v>50571</v>
      </c>
      <c r="AX1593" s="29">
        <f>_xll.qlInterestRateIndexMaturity(IborIndex&amp;Tenor,AW1593,Trigger)</f>
        <v>50754</v>
      </c>
      <c r="AY1593" s="66">
        <f>_xll.qlIndexFixing($Z$5,AV1593,,Trigger)</f>
        <v>1.6206249474586338E-2</v>
      </c>
      <c r="AZ1593" s="66">
        <f>_xll.qlIndexFixing($BB$1,AW1593,,Trigger)</f>
        <v>1.6245492830587648E-2</v>
      </c>
      <c r="BA1593" s="195">
        <f t="shared" si="47"/>
        <v>-0.39243356001309598</v>
      </c>
    </row>
    <row r="1594" spans="47:53" ht="11.25" customHeight="1" x14ac:dyDescent="0.25">
      <c r="AU1594" s="30" t="s">
        <v>38</v>
      </c>
      <c r="AV1594" s="29">
        <f>_xll.qlInterestRateIndexFixingDate(IborIndex&amp;Tenor,AW1594,Trigger)</f>
        <v>50574</v>
      </c>
      <c r="AW1594" s="29">
        <f>_xll.qlCalendarAdvance(Calendar,AW1593,AU1594,"f",,Trigger)</f>
        <v>50578</v>
      </c>
      <c r="AX1594" s="29">
        <f>_xll.qlInterestRateIndexMaturity(IborIndex&amp;Tenor,AW1594,Trigger)</f>
        <v>50761</v>
      </c>
      <c r="AY1594" s="66">
        <f>_xll.qlIndexFixing($Z$5,AV1594,,Trigger)</f>
        <v>1.6198191094819587E-2</v>
      </c>
      <c r="AZ1594" s="66">
        <f>_xll.qlIndexFixing($BB$1,AW1594,,Trigger)</f>
        <v>1.6237864824053028E-2</v>
      </c>
      <c r="BA1594" s="195">
        <f t="shared" si="47"/>
        <v>-0.39673729233441479</v>
      </c>
    </row>
    <row r="1595" spans="47:53" ht="11.25" customHeight="1" x14ac:dyDescent="0.25">
      <c r="AU1595" s="30" t="s">
        <v>38</v>
      </c>
      <c r="AV1595" s="29">
        <f>_xll.qlInterestRateIndexFixingDate(IborIndex&amp;Tenor,AW1595,Trigger)</f>
        <v>50581</v>
      </c>
      <c r="AW1595" s="29">
        <f>_xll.qlCalendarAdvance(Calendar,AW1594,AU1595,"f",,Trigger)</f>
        <v>50585</v>
      </c>
      <c r="AX1595" s="29">
        <f>_xll.qlInterestRateIndexMaturity(IborIndex&amp;Tenor,AW1595,Trigger)</f>
        <v>50768</v>
      </c>
      <c r="AY1595" s="66">
        <f>_xll.qlIndexFixing($Z$5,AV1595,,Trigger)</f>
        <v>1.619051729873271E-2</v>
      </c>
      <c r="AZ1595" s="66">
        <f>_xll.qlIndexFixing($BB$1,AW1595,,Trigger)</f>
        <v>1.6229815847328265E-2</v>
      </c>
      <c r="BA1595" s="195">
        <f t="shared" si="47"/>
        <v>-0.39298548595554511</v>
      </c>
    </row>
    <row r="1596" spans="47:53" ht="11.25" customHeight="1" x14ac:dyDescent="0.25">
      <c r="AU1596" s="30" t="s">
        <v>38</v>
      </c>
      <c r="AV1596" s="29">
        <f>_xll.qlInterestRateIndexFixingDate(IborIndex&amp;Tenor,AW1596,Trigger)</f>
        <v>50588</v>
      </c>
      <c r="AW1596" s="29">
        <f>_xll.qlCalendarAdvance(Calendar,AW1595,AU1596,"f",,Trigger)</f>
        <v>50592</v>
      </c>
      <c r="AX1596" s="29">
        <f>_xll.qlInterestRateIndexMaturity(IborIndex&amp;Tenor,AW1596,Trigger)</f>
        <v>50776</v>
      </c>
      <c r="AY1596" s="66">
        <f>_xll.qlIndexFixing($Z$5,AV1596,,Trigger)</f>
        <v>1.6183264447898606E-2</v>
      </c>
      <c r="AZ1596" s="66">
        <f>_xll.qlIndexFixing($BB$1,AW1596,,Trigger)</f>
        <v>1.6222302308591709E-2</v>
      </c>
      <c r="BA1596" s="195">
        <f t="shared" si="47"/>
        <v>-0.39037860693102305</v>
      </c>
    </row>
    <row r="1597" spans="47:53" ht="11.25" customHeight="1" x14ac:dyDescent="0.25">
      <c r="AU1597" s="30" t="s">
        <v>38</v>
      </c>
      <c r="AV1597" s="29">
        <f>_xll.qlInterestRateIndexFixingDate(IborIndex&amp;Tenor,AW1597,Trigger)</f>
        <v>50595</v>
      </c>
      <c r="AW1597" s="29">
        <f>_xll.qlCalendarAdvance(Calendar,AW1596,AU1597,"f",,Trigger)</f>
        <v>50599</v>
      </c>
      <c r="AX1597" s="29">
        <f>_xll.qlInterestRateIndexMaturity(IborIndex&amp;Tenor,AW1597,Trigger)</f>
        <v>50783</v>
      </c>
      <c r="AY1597" s="66">
        <f>_xll.qlIndexFixing($Z$5,AV1597,,Trigger)</f>
        <v>1.6176372718584419E-2</v>
      </c>
      <c r="AZ1597" s="66">
        <f>_xll.qlIndexFixing($BB$1,AW1597,,Trigger)</f>
        <v>1.6214840928482247E-2</v>
      </c>
      <c r="BA1597" s="195">
        <f t="shared" si="47"/>
        <v>-0.38468209897828121</v>
      </c>
    </row>
    <row r="1598" spans="47:53" ht="11.25" customHeight="1" x14ac:dyDescent="0.25">
      <c r="AU1598" s="30" t="s">
        <v>38</v>
      </c>
      <c r="AV1598" s="29">
        <f>_xll.qlInterestRateIndexFixingDate(IborIndex&amp;Tenor,AW1598,Trigger)</f>
        <v>50602</v>
      </c>
      <c r="AW1598" s="29">
        <f>_xll.qlCalendarAdvance(Calendar,AW1597,AU1598,"f",,Trigger)</f>
        <v>50606</v>
      </c>
      <c r="AX1598" s="29">
        <f>_xll.qlInterestRateIndexMaturity(IborIndex&amp;Tenor,AW1598,Trigger)</f>
        <v>50790</v>
      </c>
      <c r="AY1598" s="66">
        <f>_xll.qlIndexFixing($Z$5,AV1598,,Trigger)</f>
        <v>1.616986622222881E-2</v>
      </c>
      <c r="AZ1598" s="66">
        <f>_xll.qlIndexFixing($BB$1,AW1598,,Trigger)</f>
        <v>1.6207431706400786E-2</v>
      </c>
      <c r="BA1598" s="195">
        <f t="shared" si="47"/>
        <v>-0.37565484171976637</v>
      </c>
    </row>
    <row r="1599" spans="47:53" ht="11.25" customHeight="1" x14ac:dyDescent="0.25">
      <c r="AU1599" s="30" t="s">
        <v>38</v>
      </c>
      <c r="AV1599" s="29">
        <f>_xll.qlInterestRateIndexFixingDate(IborIndex&amp;Tenor,AW1599,Trigger)</f>
        <v>50609</v>
      </c>
      <c r="AW1599" s="29">
        <f>_xll.qlCalendarAdvance(Calendar,AW1598,AU1599,"f",,Trigger)</f>
        <v>50613</v>
      </c>
      <c r="AX1599" s="29">
        <f>_xll.qlInterestRateIndexMaturity(IborIndex&amp;Tenor,AW1599,Trigger)</f>
        <v>50797</v>
      </c>
      <c r="AY1599" s="66">
        <f>_xll.qlIndexFixing($Z$5,AV1599,,Trigger)</f>
        <v>1.6163746314892695E-2</v>
      </c>
      <c r="AZ1599" s="66">
        <f>_xll.qlIndexFixing($BB$1,AW1599,,Trigger)</f>
        <v>1.620007464175512E-2</v>
      </c>
      <c r="BA1599" s="195">
        <f t="shared" si="47"/>
        <v>-0.36328326862424681</v>
      </c>
    </row>
    <row r="1600" spans="47:53" ht="11.25" customHeight="1" x14ac:dyDescent="0.25">
      <c r="AU1600" s="30" t="s">
        <v>38</v>
      </c>
      <c r="AV1600" s="29">
        <f>_xll.qlInterestRateIndexFixingDate(IborIndex&amp;Tenor,AW1600,Trigger)</f>
        <v>50616</v>
      </c>
      <c r="AW1600" s="29">
        <f>_xll.qlCalendarAdvance(Calendar,AW1599,AU1600,"f",,Trigger)</f>
        <v>50620</v>
      </c>
      <c r="AX1600" s="29">
        <f>_xll.qlInterestRateIndexMaturity(IborIndex&amp;Tenor,AW1600,Trigger)</f>
        <v>50804</v>
      </c>
      <c r="AY1600" s="66">
        <f>_xll.qlIndexFixing($Z$5,AV1600,,Trigger)</f>
        <v>1.615801435464842E-2</v>
      </c>
      <c r="AZ1600" s="66">
        <f>_xll.qlIndexFixing($BB$1,AW1600,,Trigger)</f>
        <v>1.6192769733953883E-2</v>
      </c>
      <c r="BA1600" s="195">
        <f t="shared" si="47"/>
        <v>-0.34755379305462936</v>
      </c>
    </row>
    <row r="1601" spans="47:53" ht="11.25" customHeight="1" x14ac:dyDescent="0.25">
      <c r="AU1601" s="30" t="s">
        <v>38</v>
      </c>
      <c r="AV1601" s="29">
        <f>_xll.qlInterestRateIndexFixingDate(IborIndex&amp;Tenor,AW1601,Trigger)</f>
        <v>50623</v>
      </c>
      <c r="AW1601" s="29">
        <f>_xll.qlCalendarAdvance(Calendar,AW1600,AU1601,"f",,Trigger)</f>
        <v>50627</v>
      </c>
      <c r="AX1601" s="29">
        <f>_xll.qlInterestRateIndexMaturity(IborIndex&amp;Tenor,AW1601,Trigger)</f>
        <v>50811</v>
      </c>
      <c r="AY1601" s="66">
        <f>_xll.qlIndexFixing($Z$5,AV1601,,Trigger)</f>
        <v>1.615267170158368E-2</v>
      </c>
      <c r="AZ1601" s="66">
        <f>_xll.qlIndexFixing($BB$1,AW1601,,Trigger)</f>
        <v>1.6185516982412607E-2</v>
      </c>
      <c r="BA1601" s="195">
        <f t="shared" si="47"/>
        <v>-0.32845280828926182</v>
      </c>
    </row>
    <row r="1602" spans="47:53" ht="11.25" customHeight="1" x14ac:dyDescent="0.25">
      <c r="AU1602" s="30" t="s">
        <v>38</v>
      </c>
      <c r="AV1602" s="29">
        <f>_xll.qlInterestRateIndexFixingDate(IborIndex&amp;Tenor,AW1602,Trigger)</f>
        <v>50630</v>
      </c>
      <c r="AW1602" s="29">
        <f>_xll.qlCalendarAdvance(Calendar,AW1601,AU1602,"f",,Trigger)</f>
        <v>50634</v>
      </c>
      <c r="AX1602" s="29">
        <f>_xll.qlInterestRateIndexMaturity(IborIndex&amp;Tenor,AW1602,Trigger)</f>
        <v>50818</v>
      </c>
      <c r="AY1602" s="66">
        <f>_xll.qlIndexFixing($Z$5,AV1602,,Trigger)</f>
        <v>1.6147719717804127E-2</v>
      </c>
      <c r="AZ1602" s="66">
        <f>_xll.qlIndexFixing($BB$1,AW1602,,Trigger)</f>
        <v>1.6178316386550245E-2</v>
      </c>
      <c r="BA1602" s="195">
        <f t="shared" si="47"/>
        <v>-0.305966687461183</v>
      </c>
    </row>
    <row r="1603" spans="47:53" ht="11.25" customHeight="1" x14ac:dyDescent="0.25">
      <c r="AU1603" s="30" t="s">
        <v>38</v>
      </c>
      <c r="AV1603" s="29">
        <f>_xll.qlInterestRateIndexFixingDate(IborIndex&amp;Tenor,AW1603,Trigger)</f>
        <v>50637</v>
      </c>
      <c r="AW1603" s="29">
        <f>_xll.qlCalendarAdvance(Calendar,AW1602,AU1603,"f",,Trigger)</f>
        <v>50641</v>
      </c>
      <c r="AX1603" s="29">
        <f>_xll.qlInterestRateIndexMaturity(IborIndex&amp;Tenor,AW1603,Trigger)</f>
        <v>50825</v>
      </c>
      <c r="AY1603" s="66">
        <f>_xll.qlIndexFixing($Z$5,AV1603,,Trigger)</f>
        <v>1.6143159767434221E-2</v>
      </c>
      <c r="AZ1603" s="66">
        <f>_xll.qlIndexFixing($BB$1,AW1603,,Trigger)</f>
        <v>1.6171167945789194E-2</v>
      </c>
      <c r="BA1603" s="195">
        <f t="shared" ref="BA1603:BA1666" si="48">(AY1603-AZ1603)*10000</f>
        <v>-0.28008178354972657</v>
      </c>
    </row>
    <row r="1604" spans="47:53" ht="11.25" customHeight="1" x14ac:dyDescent="0.25">
      <c r="AU1604" s="30" t="s">
        <v>38</v>
      </c>
      <c r="AV1604" s="29">
        <f>_xll.qlInterestRateIndexFixingDate(IborIndex&amp;Tenor,AW1604,Trigger)</f>
        <v>50644</v>
      </c>
      <c r="AW1604" s="29">
        <f>_xll.qlCalendarAdvance(Calendar,AW1603,AU1604,"f",,Trigger)</f>
        <v>50648</v>
      </c>
      <c r="AX1604" s="29">
        <f>_xll.qlInterestRateIndexMaturity(IborIndex&amp;Tenor,AW1604,Trigger)</f>
        <v>50829</v>
      </c>
      <c r="AY1604" s="66">
        <f>_xll.qlIndexFixing($Z$5,AV1604,,Trigger)</f>
        <v>1.6138962602073904E-2</v>
      </c>
      <c r="AZ1604" s="66">
        <f>_xll.qlIndexFixing($BB$1,AW1604,,Trigger)</f>
        <v>1.616470891338356E-2</v>
      </c>
      <c r="BA1604" s="195">
        <f t="shared" si="48"/>
        <v>-0.2574631130965524</v>
      </c>
    </row>
    <row r="1605" spans="47:53" ht="11.25" customHeight="1" x14ac:dyDescent="0.25">
      <c r="AU1605" s="30" t="s">
        <v>38</v>
      </c>
      <c r="AV1605" s="29">
        <f>_xll.qlInterestRateIndexFixingDate(IborIndex&amp;Tenor,AW1605,Trigger)</f>
        <v>50651</v>
      </c>
      <c r="AW1605" s="29">
        <f>_xll.qlCalendarAdvance(Calendar,AW1604,AU1605,"f",,Trigger)</f>
        <v>50655</v>
      </c>
      <c r="AX1605" s="29">
        <f>_xll.qlInterestRateIndexMaturity(IborIndex&amp;Tenor,AW1605,Trigger)</f>
        <v>50836</v>
      </c>
      <c r="AY1605" s="66">
        <f>_xll.qlIndexFixing($Z$5,AV1605,,Trigger)</f>
        <v>1.6135009455382585E-2</v>
      </c>
      <c r="AZ1605" s="66">
        <f>_xll.qlIndexFixing($BB$1,AW1605,,Trigger)</f>
        <v>1.6157647733786282E-2</v>
      </c>
      <c r="BA1605" s="195">
        <f t="shared" si="48"/>
        <v>-0.22638278403697837</v>
      </c>
    </row>
    <row r="1606" spans="47:53" ht="11.25" customHeight="1" x14ac:dyDescent="0.25">
      <c r="AU1606" s="30" t="s">
        <v>38</v>
      </c>
      <c r="AV1606" s="29">
        <f>_xll.qlInterestRateIndexFixingDate(IborIndex&amp;Tenor,AW1606,Trigger)</f>
        <v>50658</v>
      </c>
      <c r="AW1606" s="29">
        <f>_xll.qlCalendarAdvance(Calendar,AW1605,AU1606,"f",,Trigger)</f>
        <v>50662</v>
      </c>
      <c r="AX1606" s="29">
        <f>_xll.qlInterestRateIndexMaturity(IborIndex&amp;Tenor,AW1606,Trigger)</f>
        <v>50843</v>
      </c>
      <c r="AY1606" s="66">
        <f>_xll.qlIndexFixing($Z$5,AV1606,,Trigger)</f>
        <v>1.6130819266754689E-2</v>
      </c>
      <c r="AZ1606" s="66">
        <f>_xll.qlIndexFixing($BB$1,AW1606,,Trigger)</f>
        <v>1.6150638695446508E-2</v>
      </c>
      <c r="BA1606" s="195">
        <f t="shared" si="48"/>
        <v>-0.19819428691818936</v>
      </c>
    </row>
    <row r="1607" spans="47:53" ht="11.25" customHeight="1" x14ac:dyDescent="0.25">
      <c r="AU1607" s="30" t="s">
        <v>38</v>
      </c>
      <c r="AV1607" s="29">
        <f>_xll.qlInterestRateIndexFixingDate(IborIndex&amp;Tenor,AW1607,Trigger)</f>
        <v>50665</v>
      </c>
      <c r="AW1607" s="29">
        <f>_xll.qlCalendarAdvance(Calendar,AW1606,AU1607,"f",,Trigger)</f>
        <v>50669</v>
      </c>
      <c r="AX1607" s="29">
        <f>_xll.qlInterestRateIndexMaturity(IborIndex&amp;Tenor,AW1607,Trigger)</f>
        <v>50850</v>
      </c>
      <c r="AY1607" s="66">
        <f>_xll.qlIndexFixing($Z$5,AV1607,,Trigger)</f>
        <v>1.6126384655750531E-2</v>
      </c>
      <c r="AZ1607" s="66">
        <f>_xll.qlIndexFixing($BB$1,AW1607,,Trigger)</f>
        <v>1.6143681797816601E-2</v>
      </c>
      <c r="BA1607" s="195">
        <f t="shared" si="48"/>
        <v>-0.17297142066070165</v>
      </c>
    </row>
    <row r="1608" spans="47:53" ht="11.25" customHeight="1" x14ac:dyDescent="0.25">
      <c r="AU1608" s="30" t="s">
        <v>38</v>
      </c>
      <c r="AV1608" s="29">
        <f>_xll.qlInterestRateIndexFixingDate(IborIndex&amp;Tenor,AW1608,Trigger)</f>
        <v>50672</v>
      </c>
      <c r="AW1608" s="29">
        <f>_xll.qlCalendarAdvance(Calendar,AW1607,AU1608,"f",,Trigger)</f>
        <v>50676</v>
      </c>
      <c r="AX1608" s="29">
        <f>_xll.qlInterestRateIndexMaturity(IborIndex&amp;Tenor,AW1608,Trigger)</f>
        <v>50857</v>
      </c>
      <c r="AY1608" s="66">
        <f>_xll.qlIndexFixing($Z$5,AV1608,,Trigger)</f>
        <v>1.612170485991438E-2</v>
      </c>
      <c r="AZ1608" s="66">
        <f>_xll.qlIndexFixing($BB$1,AW1608,,Trigger)</f>
        <v>1.613666259592143E-2</v>
      </c>
      <c r="BA1608" s="195">
        <f t="shared" si="48"/>
        <v>-0.14957736007049915</v>
      </c>
    </row>
    <row r="1609" spans="47:53" ht="11.25" customHeight="1" x14ac:dyDescent="0.25">
      <c r="AU1609" s="30" t="s">
        <v>38</v>
      </c>
      <c r="AV1609" s="29">
        <f>_xll.qlInterestRateIndexFixingDate(IborIndex&amp;Tenor,AW1609,Trigger)</f>
        <v>50679</v>
      </c>
      <c r="AW1609" s="29">
        <f>_xll.qlCalendarAdvance(Calendar,AW1608,AU1609,"f",,Trigger)</f>
        <v>50683</v>
      </c>
      <c r="AX1609" s="29">
        <f>_xll.qlInterestRateIndexMaturity(IborIndex&amp;Tenor,AW1609,Trigger)</f>
        <v>50865</v>
      </c>
      <c r="AY1609" s="66">
        <f>_xll.qlIndexFixing($Z$5,AV1609,,Trigger)</f>
        <v>1.6116701453300852E-2</v>
      </c>
      <c r="AZ1609" s="66">
        <f>_xll.qlIndexFixing($BB$1,AW1609,,Trigger)</f>
        <v>1.6129813396581434E-2</v>
      </c>
      <c r="BA1609" s="195">
        <f t="shared" si="48"/>
        <v>-0.13111943280581795</v>
      </c>
    </row>
    <row r="1610" spans="47:53" ht="11.25" customHeight="1" x14ac:dyDescent="0.25">
      <c r="AU1610" s="30" t="s">
        <v>38</v>
      </c>
      <c r="AV1610" s="29">
        <f>_xll.qlInterestRateIndexFixingDate(IborIndex&amp;Tenor,AW1610,Trigger)</f>
        <v>50686</v>
      </c>
      <c r="AW1610" s="29">
        <f>_xll.qlCalendarAdvance(Calendar,AW1609,AU1610,"f",,Trigger)</f>
        <v>50690</v>
      </c>
      <c r="AX1610" s="29">
        <f>_xll.qlInterestRateIndexMaturity(IborIndex&amp;Tenor,AW1610,Trigger)</f>
        <v>50872</v>
      </c>
      <c r="AY1610" s="66">
        <f>_xll.qlIndexFixing($Z$5,AV1610,,Trigger)</f>
        <v>1.611151088250394E-2</v>
      </c>
      <c r="AZ1610" s="66">
        <f>_xll.qlIndexFixing($BB$1,AW1610,,Trigger)</f>
        <v>1.6123016338753647E-2</v>
      </c>
      <c r="BA1610" s="195">
        <f t="shared" si="48"/>
        <v>-0.11505456249706614</v>
      </c>
    </row>
    <row r="1611" spans="47:53" ht="11.25" customHeight="1" x14ac:dyDescent="0.25">
      <c r="AU1611" s="30" t="s">
        <v>38</v>
      </c>
      <c r="AV1611" s="29">
        <f>_xll.qlInterestRateIndexFixingDate(IborIndex&amp;Tenor,AW1611,Trigger)</f>
        <v>50693</v>
      </c>
      <c r="AW1611" s="29">
        <f>_xll.qlCalendarAdvance(Calendar,AW1610,AU1611,"f",,Trigger)</f>
        <v>50697</v>
      </c>
      <c r="AX1611" s="29">
        <f>_xll.qlInterestRateIndexMaturity(IborIndex&amp;Tenor,AW1611,Trigger)</f>
        <v>50879</v>
      </c>
      <c r="AY1611" s="66">
        <f>_xll.qlIndexFixing($Z$5,AV1611,,Trigger)</f>
        <v>1.6106072774706902E-2</v>
      </c>
      <c r="AZ1611" s="66">
        <f>_xll.qlIndexFixing($BB$1,AW1611,,Trigger)</f>
        <v>1.6116271421905307E-2</v>
      </c>
      <c r="BA1611" s="195">
        <f t="shared" si="48"/>
        <v>-0.10198647198405436</v>
      </c>
    </row>
    <row r="1612" spans="47:53" ht="11.25" customHeight="1" x14ac:dyDescent="0.25">
      <c r="AU1612" s="30" t="s">
        <v>38</v>
      </c>
      <c r="AV1612" s="29">
        <f>_xll.qlInterestRateIndexFixingDate(IborIndex&amp;Tenor,AW1612,Trigger)</f>
        <v>50700</v>
      </c>
      <c r="AW1612" s="29">
        <f>_xll.qlCalendarAdvance(Calendar,AW1611,AU1612,"f",,Trigger)</f>
        <v>50704</v>
      </c>
      <c r="AX1612" s="29">
        <f>_xll.qlInterestRateIndexMaturity(IborIndex&amp;Tenor,AW1612,Trigger)</f>
        <v>50886</v>
      </c>
      <c r="AY1612" s="66">
        <f>_xll.qlIndexFixing($Z$5,AV1612,,Trigger)</f>
        <v>1.6100386367830542E-2</v>
      </c>
      <c r="AZ1612" s="66">
        <f>_xll.qlIndexFixing($BB$1,AW1612,,Trigger)</f>
        <v>1.6109578645507164E-2</v>
      </c>
      <c r="BA1612" s="195">
        <f t="shared" si="48"/>
        <v>-9.1922776766228953E-2</v>
      </c>
    </row>
    <row r="1613" spans="47:53" ht="11.25" customHeight="1" x14ac:dyDescent="0.25">
      <c r="AU1613" s="30" t="s">
        <v>38</v>
      </c>
      <c r="AV1613" s="29">
        <f>_xll.qlInterestRateIndexFixingDate(IborIndex&amp;Tenor,AW1613,Trigger)</f>
        <v>50707</v>
      </c>
      <c r="AW1613" s="29">
        <f>_xll.qlCalendarAdvance(Calendar,AW1612,AU1613,"f",,Trigger)</f>
        <v>50711</v>
      </c>
      <c r="AX1613" s="29">
        <f>_xll.qlInterestRateIndexMaturity(IborIndex&amp;Tenor,AW1613,Trigger)</f>
        <v>50892</v>
      </c>
      <c r="AY1613" s="66">
        <f>_xll.qlIndexFixing($Z$5,AV1613,,Trigger)</f>
        <v>1.6094601429080341E-2</v>
      </c>
      <c r="AZ1613" s="66">
        <f>_xll.qlIndexFixing($BB$1,AW1613,,Trigger)</f>
        <v>1.6103035336862002E-2</v>
      </c>
      <c r="BA1613" s="195">
        <f t="shared" si="48"/>
        <v>-8.4339077816610042E-2</v>
      </c>
    </row>
    <row r="1614" spans="47:53" ht="11.25" customHeight="1" x14ac:dyDescent="0.25">
      <c r="AU1614" s="30" t="s">
        <v>38</v>
      </c>
      <c r="AV1614" s="29">
        <f>_xll.qlInterestRateIndexFixingDate(IborIndex&amp;Tenor,AW1614,Trigger)</f>
        <v>50714</v>
      </c>
      <c r="AW1614" s="29">
        <f>_xll.qlCalendarAdvance(Calendar,AW1613,AU1614,"f",,Trigger)</f>
        <v>50718</v>
      </c>
      <c r="AX1614" s="29">
        <f>_xll.qlInterestRateIndexMaturity(IborIndex&amp;Tenor,AW1614,Trigger)</f>
        <v>50899</v>
      </c>
      <c r="AY1614" s="66">
        <f>_xll.qlIndexFixing($Z$5,AV1614,,Trigger)</f>
        <v>1.6088434518140422E-2</v>
      </c>
      <c r="AZ1614" s="66">
        <f>_xll.qlIndexFixing($BB$1,AW1614,,Trigger)</f>
        <v>1.6096443409242552E-2</v>
      </c>
      <c r="BA1614" s="195">
        <f t="shared" si="48"/>
        <v>-8.0088911021299058E-2</v>
      </c>
    </row>
    <row r="1615" spans="47:53" ht="11.25" customHeight="1" x14ac:dyDescent="0.25">
      <c r="AU1615" s="30" t="s">
        <v>38</v>
      </c>
      <c r="AV1615" s="29">
        <f>_xll.qlInterestRateIndexFixingDate(IborIndex&amp;Tenor,AW1615,Trigger)</f>
        <v>50721</v>
      </c>
      <c r="AW1615" s="29">
        <f>_xll.qlCalendarAdvance(Calendar,AW1614,AU1615,"f",,Trigger)</f>
        <v>50725</v>
      </c>
      <c r="AX1615" s="29">
        <f>_xll.qlInterestRateIndexMaturity(IborIndex&amp;Tenor,AW1615,Trigger)</f>
        <v>50906</v>
      </c>
      <c r="AY1615" s="66">
        <f>_xll.qlIndexFixing($Z$5,AV1615,,Trigger)</f>
        <v>1.6082017087933293E-2</v>
      </c>
      <c r="AZ1615" s="66">
        <f>_xll.qlIndexFixing($BB$1,AW1615,,Trigger)</f>
        <v>1.6089903618106961E-2</v>
      </c>
      <c r="BA1615" s="195">
        <f t="shared" si="48"/>
        <v>-7.886530173667472E-2</v>
      </c>
    </row>
    <row r="1616" spans="47:53" ht="11.25" customHeight="1" x14ac:dyDescent="0.25">
      <c r="AU1616" s="30" t="s">
        <v>38</v>
      </c>
      <c r="AV1616" s="29">
        <f>_xll.qlInterestRateIndexFixingDate(IborIndex&amp;Tenor,AW1616,Trigger)</f>
        <v>50728</v>
      </c>
      <c r="AW1616" s="29">
        <f>_xll.qlCalendarAdvance(Calendar,AW1615,AU1616,"f",,Trigger)</f>
        <v>50732</v>
      </c>
      <c r="AX1616" s="29">
        <f>_xll.qlInterestRateIndexMaturity(IborIndex&amp;Tenor,AW1616,Trigger)</f>
        <v>50913</v>
      </c>
      <c r="AY1616" s="66">
        <f>_xll.qlIndexFixing($Z$5,AV1616,,Trigger)</f>
        <v>1.6075348376803463E-2</v>
      </c>
      <c r="AZ1616" s="66">
        <f>_xll.qlIndexFixing($BB$1,AW1616,,Trigger)</f>
        <v>1.6083415962945581E-2</v>
      </c>
      <c r="BA1616" s="195">
        <f t="shared" si="48"/>
        <v>-8.0675861421179718E-2</v>
      </c>
    </row>
    <row r="1617" spans="47:53" ht="11.25" customHeight="1" x14ac:dyDescent="0.25">
      <c r="AU1617" s="30" t="s">
        <v>38</v>
      </c>
      <c r="AV1617" s="29">
        <f>_xll.qlInterestRateIndexFixingDate(IborIndex&amp;Tenor,AW1617,Trigger)</f>
        <v>50735</v>
      </c>
      <c r="AW1617" s="29">
        <f>_xll.qlCalendarAdvance(Calendar,AW1616,AU1617,"f",,Trigger)</f>
        <v>50739</v>
      </c>
      <c r="AX1617" s="29">
        <f>_xll.qlInterestRateIndexMaturity(IborIndex&amp;Tenor,AW1617,Trigger)</f>
        <v>50921</v>
      </c>
      <c r="AY1617" s="66">
        <f>_xll.qlIndexFixing($Z$5,AV1617,,Trigger)</f>
        <v>1.6068203181615195E-2</v>
      </c>
      <c r="AZ1617" s="66">
        <f>_xll.qlIndexFixing($BB$1,AW1617,,Trigger)</f>
        <v>1.6076896852048852E-2</v>
      </c>
      <c r="BA1617" s="195">
        <f t="shared" si="48"/>
        <v>-8.6936704336570969E-2</v>
      </c>
    </row>
    <row r="1618" spans="47:53" ht="11.25" customHeight="1" x14ac:dyDescent="0.25">
      <c r="AU1618" s="30" t="s">
        <v>38</v>
      </c>
      <c r="AV1618" s="29">
        <f>_xll.qlInterestRateIndexFixingDate(IborIndex&amp;Tenor,AW1618,Trigger)</f>
        <v>50742</v>
      </c>
      <c r="AW1618" s="29">
        <f>_xll.qlCalendarAdvance(Calendar,AW1617,AU1618,"f",,Trigger)</f>
        <v>50746</v>
      </c>
      <c r="AX1618" s="29">
        <f>_xll.qlInterestRateIndexMaturity(IborIndex&amp;Tenor,AW1618,Trigger)</f>
        <v>50928</v>
      </c>
      <c r="AY1618" s="66">
        <f>_xll.qlIndexFixing($Z$5,AV1618,,Trigger)</f>
        <v>1.606101098233027E-2</v>
      </c>
      <c r="AZ1618" s="66">
        <f>_xll.qlIndexFixing($BB$1,AW1618,,Trigger)</f>
        <v>1.6070516907475768E-2</v>
      </c>
      <c r="BA1618" s="195">
        <f t="shared" si="48"/>
        <v>-9.505925145498334E-2</v>
      </c>
    </row>
    <row r="1619" spans="47:53" ht="11.25" customHeight="1" x14ac:dyDescent="0.25">
      <c r="AU1619" s="30" t="s">
        <v>38</v>
      </c>
      <c r="AV1619" s="29">
        <f>_xll.qlInterestRateIndexFixingDate(IborIndex&amp;Tenor,AW1619,Trigger)</f>
        <v>50749</v>
      </c>
      <c r="AW1619" s="29">
        <f>_xll.qlCalendarAdvance(Calendar,AW1618,AU1619,"f",,Trigger)</f>
        <v>50753</v>
      </c>
      <c r="AX1619" s="29">
        <f>_xll.qlInterestRateIndexMaturity(IborIndex&amp;Tenor,AW1619,Trigger)</f>
        <v>50935</v>
      </c>
      <c r="AY1619" s="66">
        <f>_xll.qlIndexFixing($Z$5,AV1619,,Trigger)</f>
        <v>1.605356515229861E-2</v>
      </c>
      <c r="AZ1619" s="66">
        <f>_xll.qlIndexFixing($BB$1,AW1619,,Trigger)</f>
        <v>1.6064189099764984E-2</v>
      </c>
      <c r="BA1619" s="195">
        <f t="shared" si="48"/>
        <v>-0.1062394746637399</v>
      </c>
    </row>
    <row r="1620" spans="47:53" ht="11.25" customHeight="1" x14ac:dyDescent="0.25">
      <c r="AU1620" s="30" t="s">
        <v>38</v>
      </c>
      <c r="AV1620" s="29">
        <f>_xll.qlInterestRateIndexFixingDate(IborIndex&amp;Tenor,AW1620,Trigger)</f>
        <v>50756</v>
      </c>
      <c r="AW1620" s="29">
        <f>_xll.qlCalendarAdvance(Calendar,AW1619,AU1620,"f",,Trigger)</f>
        <v>50760</v>
      </c>
      <c r="AX1620" s="29">
        <f>_xll.qlInterestRateIndexMaturity(IborIndex&amp;Tenor,AW1620,Trigger)</f>
        <v>50942</v>
      </c>
      <c r="AY1620" s="66">
        <f>_xll.qlIndexFixing($Z$5,AV1620,,Trigger)</f>
        <v>1.6045864930277279E-2</v>
      </c>
      <c r="AZ1620" s="66">
        <f>_xll.qlIndexFixing($BB$1,AW1620,,Trigger)</f>
        <v>1.6057913428420636E-2</v>
      </c>
      <c r="BA1620" s="195">
        <f t="shared" si="48"/>
        <v>-0.12048498143357039</v>
      </c>
    </row>
    <row r="1621" spans="47:53" ht="11.25" customHeight="1" x14ac:dyDescent="0.25">
      <c r="AU1621" s="30" t="s">
        <v>38</v>
      </c>
      <c r="AV1621" s="29">
        <f>_xll.qlInterestRateIndexFixingDate(IborIndex&amp;Tenor,AW1621,Trigger)</f>
        <v>50763</v>
      </c>
      <c r="AW1621" s="29">
        <f>_xll.qlCalendarAdvance(Calendar,AW1620,AU1621,"f",,Trigger)</f>
        <v>50767</v>
      </c>
      <c r="AX1621" s="29">
        <f>_xll.qlInterestRateIndexMaturity(IborIndex&amp;Tenor,AW1621,Trigger)</f>
        <v>50949</v>
      </c>
      <c r="AY1621" s="66">
        <f>_xll.qlIndexFixing($Z$5,AV1621,,Trigger)</f>
        <v>1.6037909555133584E-2</v>
      </c>
      <c r="AZ1621" s="66">
        <f>_xll.qlIndexFixing($BB$1,AW1621,,Trigger)</f>
        <v>1.6051689892950367E-2</v>
      </c>
      <c r="BA1621" s="195">
        <f t="shared" si="48"/>
        <v>-0.13780337816782923</v>
      </c>
    </row>
    <row r="1622" spans="47:53" ht="11.25" customHeight="1" x14ac:dyDescent="0.25">
      <c r="AU1622" s="30" t="s">
        <v>38</v>
      </c>
      <c r="AV1622" s="29">
        <f>_xll.qlInterestRateIndexFixingDate(IborIndex&amp;Tenor,AW1622,Trigger)</f>
        <v>50770</v>
      </c>
      <c r="AW1622" s="29">
        <f>_xll.qlCalendarAdvance(Calendar,AW1621,AU1622,"f",,Trigger)</f>
        <v>50774</v>
      </c>
      <c r="AX1622" s="29">
        <f>_xll.qlInterestRateIndexMaturity(IborIndex&amp;Tenor,AW1622,Trigger)</f>
        <v>50955</v>
      </c>
      <c r="AY1622" s="66">
        <f>_xll.qlIndexFixing($Z$5,AV1622,,Trigger)</f>
        <v>1.6030016571210632E-2</v>
      </c>
      <c r="AZ1622" s="66">
        <f>_xll.qlIndexFixing($BB$1,AW1622,,Trigger)</f>
        <v>1.6045584859381738E-2</v>
      </c>
      <c r="BA1622" s="195">
        <f t="shared" si="48"/>
        <v>-0.1556828817110556</v>
      </c>
    </row>
    <row r="1623" spans="47:53" ht="11.25" customHeight="1" x14ac:dyDescent="0.25">
      <c r="AU1623" s="30" t="s">
        <v>38</v>
      </c>
      <c r="AV1623" s="29">
        <f>_xll.qlInterestRateIndexFixingDate(IborIndex&amp;Tenor,AW1623,Trigger)</f>
        <v>50777</v>
      </c>
      <c r="AW1623" s="29">
        <f>_xll.qlCalendarAdvance(Calendar,AW1622,AU1623,"f",,Trigger)</f>
        <v>50781</v>
      </c>
      <c r="AX1623" s="29">
        <f>_xll.qlInterestRateIndexMaturity(IborIndex&amp;Tenor,AW1623,Trigger)</f>
        <v>50962</v>
      </c>
      <c r="AY1623" s="66">
        <f>_xll.qlIndexFixing($Z$5,AV1623,,Trigger)</f>
        <v>1.6021567576157428E-2</v>
      </c>
      <c r="AZ1623" s="66">
        <f>_xll.qlIndexFixing($BB$1,AW1623,,Trigger)</f>
        <v>1.6039462142099611E-2</v>
      </c>
      <c r="BA1623" s="195">
        <f t="shared" si="48"/>
        <v>-0.17894565942182944</v>
      </c>
    </row>
    <row r="1624" spans="47:53" ht="11.25" customHeight="1" x14ac:dyDescent="0.25">
      <c r="AU1624" s="30" t="s">
        <v>38</v>
      </c>
      <c r="AV1624" s="29">
        <f>_xll.qlInterestRateIndexFixingDate(IborIndex&amp;Tenor,AW1624,Trigger)</f>
        <v>50784</v>
      </c>
      <c r="AW1624" s="29">
        <f>_xll.qlCalendarAdvance(Calendar,AW1623,AU1624,"f",,Trigger)</f>
        <v>50788</v>
      </c>
      <c r="AX1624" s="29">
        <f>_xll.qlInterestRateIndexMaturity(IborIndex&amp;Tenor,AW1624,Trigger)</f>
        <v>50969</v>
      </c>
      <c r="AY1624" s="66">
        <f>_xll.qlIndexFixing($Z$5,AV1624,,Trigger)</f>
        <v>1.6012861210776743E-2</v>
      </c>
      <c r="AZ1624" s="66">
        <f>_xll.qlIndexFixing($BB$1,AW1624,,Trigger)</f>
        <v>1.6033391556857606E-2</v>
      </c>
      <c r="BA1624" s="195">
        <f t="shared" si="48"/>
        <v>-0.20530346080863127</v>
      </c>
    </row>
    <row r="1625" spans="47:53" ht="11.25" customHeight="1" x14ac:dyDescent="0.25">
      <c r="AU1625" s="30" t="s">
        <v>38</v>
      </c>
      <c r="AV1625" s="29">
        <f>_xll.qlInterestRateIndexFixingDate(IborIndex&amp;Tenor,AW1625,Trigger)</f>
        <v>50791</v>
      </c>
      <c r="AW1625" s="29">
        <f>_xll.qlCalendarAdvance(Calendar,AW1624,AU1625,"f",,Trigger)</f>
        <v>50795</v>
      </c>
      <c r="AX1625" s="29">
        <f>_xll.qlInterestRateIndexMaturity(IborIndex&amp;Tenor,AW1625,Trigger)</f>
        <v>50976</v>
      </c>
      <c r="AY1625" s="66">
        <f>_xll.qlIndexFixing($Z$5,AV1625,,Trigger)</f>
        <v>1.6003896714387778E-2</v>
      </c>
      <c r="AZ1625" s="66">
        <f>_xll.qlIndexFixing($BB$1,AW1625,,Trigger)</f>
        <v>1.6027373103182731E-2</v>
      </c>
      <c r="BA1625" s="195">
        <f t="shared" si="48"/>
        <v>-0.23476388794952535</v>
      </c>
    </row>
    <row r="1626" spans="47:53" ht="11.25" customHeight="1" x14ac:dyDescent="0.25">
      <c r="AU1626" s="30" t="s">
        <v>38</v>
      </c>
      <c r="AV1626" s="29">
        <f>_xll.qlInterestRateIndexFixingDate(IborIndex&amp;Tenor,AW1626,Trigger)</f>
        <v>50798</v>
      </c>
      <c r="AW1626" s="29">
        <f>_xll.qlCalendarAdvance(Calendar,AW1625,AU1626,"f",,Trigger)</f>
        <v>50802</v>
      </c>
      <c r="AX1626" s="29">
        <f>_xll.qlInterestRateIndexMaturity(IborIndex&amp;Tenor,AW1626,Trigger)</f>
        <v>50983</v>
      </c>
      <c r="AY1626" s="66">
        <f>_xll.qlIndexFixing($Z$5,AV1626,,Trigger)</f>
        <v>1.5994673326423233E-2</v>
      </c>
      <c r="AZ1626" s="66">
        <f>_xll.qlIndexFixing($BB$1,AW1626,,Trigger)</f>
        <v>1.6021406780604645E-2</v>
      </c>
      <c r="BA1626" s="195">
        <f t="shared" si="48"/>
        <v>-0.26733454181412236</v>
      </c>
    </row>
    <row r="1627" spans="47:53" ht="11.25" customHeight="1" x14ac:dyDescent="0.25">
      <c r="AU1627" s="30" t="s">
        <v>38</v>
      </c>
      <c r="AV1627" s="29">
        <f>_xll.qlInterestRateIndexFixingDate(IborIndex&amp;Tenor,AW1627,Trigger)</f>
        <v>50805</v>
      </c>
      <c r="AW1627" s="29">
        <f>_xll.qlCalendarAdvance(Calendar,AW1626,AU1627,"f",,Trigger)</f>
        <v>50809</v>
      </c>
      <c r="AX1627" s="29">
        <f>_xll.qlInterestRateIndexMaturity(IborIndex&amp;Tenor,AW1627,Trigger)</f>
        <v>50990</v>
      </c>
      <c r="AY1627" s="66">
        <f>_xll.qlIndexFixing($Z$5,AV1627,,Trigger)</f>
        <v>1.5985190286428867E-2</v>
      </c>
      <c r="AZ1627" s="66">
        <f>_xll.qlIndexFixing($BB$1,AW1627,,Trigger)</f>
        <v>1.6015492588659627E-2</v>
      </c>
      <c r="BA1627" s="195">
        <f t="shared" si="48"/>
        <v>-0.30302302230760664</v>
      </c>
    </row>
    <row r="1628" spans="47:53" ht="11.25" customHeight="1" x14ac:dyDescent="0.25">
      <c r="AU1628" s="30" t="s">
        <v>38</v>
      </c>
      <c r="AV1628" s="29">
        <f>_xll.qlInterestRateIndexFixingDate(IborIndex&amp;Tenor,AW1628,Trigger)</f>
        <v>50812</v>
      </c>
      <c r="AW1628" s="29">
        <f>_xll.qlCalendarAdvance(Calendar,AW1627,AU1628,"f",,Trigger)</f>
        <v>50816</v>
      </c>
      <c r="AX1628" s="29">
        <f>_xll.qlInterestRateIndexMaturity(IborIndex&amp;Tenor,AW1628,Trigger)</f>
        <v>50997</v>
      </c>
      <c r="AY1628" s="66">
        <f>_xll.qlIndexFixing($Z$5,AV1628,,Trigger)</f>
        <v>1.5975446834066143E-2</v>
      </c>
      <c r="AZ1628" s="66">
        <f>_xll.qlIndexFixing($BB$1,AW1628,,Trigger)</f>
        <v>1.6009630526884845E-2</v>
      </c>
      <c r="BA1628" s="195">
        <f t="shared" si="48"/>
        <v>-0.34183692818701844</v>
      </c>
    </row>
    <row r="1629" spans="47:53" ht="11.25" customHeight="1" x14ac:dyDescent="0.25">
      <c r="AU1629" s="30" t="s">
        <v>38</v>
      </c>
      <c r="AV1629" s="29">
        <f>_xll.qlInterestRateIndexFixingDate(IborIndex&amp;Tenor,AW1629,Trigger)</f>
        <v>50819</v>
      </c>
      <c r="AW1629" s="29">
        <f>_xll.qlCalendarAdvance(Calendar,AW1628,AU1629,"f",,Trigger)</f>
        <v>50823</v>
      </c>
      <c r="AX1629" s="29">
        <f>_xll.qlInterestRateIndexMaturity(IborIndex&amp;Tenor,AW1629,Trigger)</f>
        <v>51004</v>
      </c>
      <c r="AY1629" s="66">
        <f>_xll.qlIndexFixing($Z$5,AV1629,,Trigger)</f>
        <v>1.5965442209113129E-2</v>
      </c>
      <c r="AZ1629" s="66">
        <f>_xll.qlIndexFixing($BB$1,AW1629,,Trigger)</f>
        <v>1.6003820594824532E-2</v>
      </c>
      <c r="BA1629" s="195">
        <f t="shared" si="48"/>
        <v>-0.38378385711402424</v>
      </c>
    </row>
    <row r="1630" spans="47:53" ht="11.25" customHeight="1" x14ac:dyDescent="0.25">
      <c r="AU1630" s="30" t="s">
        <v>38</v>
      </c>
      <c r="AV1630" s="29">
        <f>_xll.qlInterestRateIndexFixingDate(IborIndex&amp;Tenor,AW1630,Trigger)</f>
        <v>50826</v>
      </c>
      <c r="AW1630" s="29">
        <f>_xll.qlCalendarAdvance(Calendar,AW1629,AU1630,"f",,Trigger)</f>
        <v>50830</v>
      </c>
      <c r="AX1630" s="29">
        <f>_xll.qlInterestRateIndexMaturity(IborIndex&amp;Tenor,AW1630,Trigger)</f>
        <v>51014</v>
      </c>
      <c r="AY1630" s="66">
        <f>_xll.qlIndexFixing($Z$5,AV1630,,Trigger)</f>
        <v>1.595375431439568E-2</v>
      </c>
      <c r="AZ1630" s="66">
        <f>_xll.qlIndexFixing($BB$1,AW1630,,Trigger)</f>
        <v>1.5997872679544251E-2</v>
      </c>
      <c r="BA1630" s="195">
        <f t="shared" si="48"/>
        <v>-0.44118365148570343</v>
      </c>
    </row>
    <row r="1631" spans="47:53" ht="11.25" customHeight="1" x14ac:dyDescent="0.25">
      <c r="AU1631" s="30" t="s">
        <v>38</v>
      </c>
      <c r="AV1631" s="29">
        <f>_xll.qlInterestRateIndexFixingDate(IborIndex&amp;Tenor,AW1631,Trigger)</f>
        <v>50833</v>
      </c>
      <c r="AW1631" s="29">
        <f>_xll.qlCalendarAdvance(Calendar,AW1630,AU1631,"f",,Trigger)</f>
        <v>50837</v>
      </c>
      <c r="AX1631" s="29">
        <f>_xll.qlInterestRateIndexMaturity(IborIndex&amp;Tenor,AW1631,Trigger)</f>
        <v>51021</v>
      </c>
      <c r="AY1631" s="66">
        <f>_xll.qlIndexFixing($Z$5,AV1631,,Trigger)</f>
        <v>1.5943418334088386E-2</v>
      </c>
      <c r="AZ1631" s="66">
        <f>_xll.qlIndexFixing($BB$1,AW1631,,Trigger)</f>
        <v>1.5992184364305627E-2</v>
      </c>
      <c r="BA1631" s="195">
        <f t="shared" si="48"/>
        <v>-0.48766030217240602</v>
      </c>
    </row>
    <row r="1632" spans="47:53" ht="11.25" customHeight="1" x14ac:dyDescent="0.25">
      <c r="AU1632" s="30" t="s">
        <v>38</v>
      </c>
      <c r="AV1632" s="29">
        <f>_xll.qlInterestRateIndexFixingDate(IborIndex&amp;Tenor,AW1632,Trigger)</f>
        <v>50840</v>
      </c>
      <c r="AW1632" s="29">
        <f>_xll.qlCalendarAdvance(Calendar,AW1631,AU1632,"f",,Trigger)</f>
        <v>50844</v>
      </c>
      <c r="AX1632" s="29">
        <f>_xll.qlInterestRateIndexMaturity(IborIndex&amp;Tenor,AW1632,Trigger)</f>
        <v>51028</v>
      </c>
      <c r="AY1632" s="66">
        <f>_xll.qlIndexFixing($Z$5,AV1632,,Trigger)</f>
        <v>1.5933328438779124E-2</v>
      </c>
      <c r="AZ1632" s="66">
        <f>_xll.qlIndexFixing($BB$1,AW1632,,Trigger)</f>
        <v>1.5986548189251215E-2</v>
      </c>
      <c r="BA1632" s="195">
        <f t="shared" si="48"/>
        <v>-0.5321975047209091</v>
      </c>
    </row>
    <row r="1633" spans="47:53" ht="11.25" customHeight="1" x14ac:dyDescent="0.25">
      <c r="AU1633" s="30" t="s">
        <v>38</v>
      </c>
      <c r="AV1633" s="29">
        <f>_xll.qlInterestRateIndexFixingDate(IborIndex&amp;Tenor,AW1633,Trigger)</f>
        <v>50847</v>
      </c>
      <c r="AW1633" s="29">
        <f>_xll.qlCalendarAdvance(Calendar,AW1632,AU1633,"f",,Trigger)</f>
        <v>50851</v>
      </c>
      <c r="AX1633" s="29">
        <f>_xll.qlInterestRateIndexMaturity(IborIndex&amp;Tenor,AW1633,Trigger)</f>
        <v>51035</v>
      </c>
      <c r="AY1633" s="66">
        <f>_xll.qlIndexFixing($Z$5,AV1633,,Trigger)</f>
        <v>1.5923493174402288E-2</v>
      </c>
      <c r="AZ1633" s="66">
        <f>_xll.qlIndexFixing($BB$1,AW1633,,Trigger)</f>
        <v>1.5980964153930195E-2</v>
      </c>
      <c r="BA1633" s="195">
        <f t="shared" si="48"/>
        <v>-0.5747097952790714</v>
      </c>
    </row>
    <row r="1634" spans="47:53" ht="11.25" customHeight="1" x14ac:dyDescent="0.25">
      <c r="AU1634" s="30" t="s">
        <v>38</v>
      </c>
      <c r="AV1634" s="29">
        <f>_xll.qlInterestRateIndexFixingDate(IborIndex&amp;Tenor,AW1634,Trigger)</f>
        <v>50854</v>
      </c>
      <c r="AW1634" s="29">
        <f>_xll.qlCalendarAdvance(Calendar,AW1633,AU1634,"f",,Trigger)</f>
        <v>50858</v>
      </c>
      <c r="AX1634" s="29">
        <f>_xll.qlInterestRateIndexMaturity(IborIndex&amp;Tenor,AW1634,Trigger)</f>
        <v>51042</v>
      </c>
      <c r="AY1634" s="66">
        <f>_xll.qlIndexFixing($Z$5,AV1634,,Trigger)</f>
        <v>1.5913921112618652E-2</v>
      </c>
      <c r="AZ1634" s="66">
        <f>_xll.qlIndexFixing($BB$1,AW1634,,Trigger)</f>
        <v>1.5975503626920483E-2</v>
      </c>
      <c r="BA1634" s="195">
        <f t="shared" si="48"/>
        <v>-0.61582514301831282</v>
      </c>
    </row>
    <row r="1635" spans="47:53" ht="11.25" customHeight="1" x14ac:dyDescent="0.25">
      <c r="AU1635" s="30" t="s">
        <v>38</v>
      </c>
      <c r="AV1635" s="29">
        <f>_xll.qlInterestRateIndexFixingDate(IborIndex&amp;Tenor,AW1635,Trigger)</f>
        <v>50861</v>
      </c>
      <c r="AW1635" s="29">
        <f>_xll.qlCalendarAdvance(Calendar,AW1634,AU1635,"f",,Trigger)</f>
        <v>50865</v>
      </c>
      <c r="AX1635" s="29">
        <f>_xll.qlInterestRateIndexMaturity(IborIndex&amp;Tenor,AW1635,Trigger)</f>
        <v>51048</v>
      </c>
      <c r="AY1635" s="66">
        <f>_xll.qlIndexFixing($Z$5,AV1635,,Trigger)</f>
        <v>1.5904859151706127E-2</v>
      </c>
      <c r="AZ1635" s="66">
        <f>_xll.qlIndexFixing($BB$1,AW1635,,Trigger)</f>
        <v>1.5970013425171081E-2</v>
      </c>
      <c r="BA1635" s="195">
        <f t="shared" si="48"/>
        <v>-0.65154273464953372</v>
      </c>
    </row>
    <row r="1636" spans="47:53" ht="11.25" customHeight="1" x14ac:dyDescent="0.25">
      <c r="AU1636" s="30" t="s">
        <v>38</v>
      </c>
      <c r="AV1636" s="29">
        <f>_xll.qlInterestRateIndexFixingDate(IborIndex&amp;Tenor,AW1636,Trigger)</f>
        <v>50866</v>
      </c>
      <c r="AW1636" s="29">
        <f>_xll.qlCalendarAdvance(Calendar,AW1635,AU1636,"f",,Trigger)</f>
        <v>50872</v>
      </c>
      <c r="AX1636" s="29">
        <f>_xll.qlInterestRateIndexMaturity(IborIndex&amp;Tenor,AW1636,Trigger)</f>
        <v>51055</v>
      </c>
      <c r="AY1636" s="66">
        <f>_xll.qlIndexFixing($Z$5,AV1636,,Trigger)</f>
        <v>1.5895795671428577E-2</v>
      </c>
      <c r="AZ1636" s="66">
        <f>_xll.qlIndexFixing($BB$1,AW1636,,Trigger)</f>
        <v>1.596457535476049E-2</v>
      </c>
      <c r="BA1636" s="195">
        <f t="shared" si="48"/>
        <v>-0.68779683331913333</v>
      </c>
    </row>
    <row r="1637" spans="47:53" ht="11.25" customHeight="1" x14ac:dyDescent="0.25">
      <c r="AU1637" s="30" t="s">
        <v>38</v>
      </c>
      <c r="AV1637" s="29">
        <f>_xll.qlInterestRateIndexFixingDate(IborIndex&amp;Tenor,AW1637,Trigger)</f>
        <v>50875</v>
      </c>
      <c r="AW1637" s="29">
        <f>_xll.qlCalendarAdvance(Calendar,AW1636,AU1637,"f",,Trigger)</f>
        <v>50879</v>
      </c>
      <c r="AX1637" s="29">
        <f>_xll.qlInterestRateIndexMaturity(IborIndex&amp;Tenor,AW1637,Trigger)</f>
        <v>51062</v>
      </c>
      <c r="AY1637" s="66">
        <f>_xll.qlIndexFixing($Z$5,AV1637,,Trigger)</f>
        <v>1.5887022992276283E-2</v>
      </c>
      <c r="AZ1637" s="66">
        <f>_xll.qlIndexFixing($BB$1,AW1637,,Trigger)</f>
        <v>1.5959189415259759E-2</v>
      </c>
      <c r="BA1637" s="195">
        <f t="shared" si="48"/>
        <v>-0.72166422983476619</v>
      </c>
    </row>
    <row r="1638" spans="47:53" ht="11.25" customHeight="1" x14ac:dyDescent="0.25">
      <c r="AU1638" s="30" t="s">
        <v>38</v>
      </c>
      <c r="AV1638" s="29">
        <f>_xll.qlInterestRateIndexFixingDate(IborIndex&amp;Tenor,AW1638,Trigger)</f>
        <v>50882</v>
      </c>
      <c r="AW1638" s="29">
        <f>_xll.qlCalendarAdvance(Calendar,AW1637,AU1638,"f",,Trigger)</f>
        <v>50886</v>
      </c>
      <c r="AX1638" s="29">
        <f>_xll.qlInterestRateIndexMaturity(IborIndex&amp;Tenor,AW1638,Trigger)</f>
        <v>51069</v>
      </c>
      <c r="AY1638" s="66">
        <f>_xll.qlIndexFixing($Z$5,AV1638,,Trigger)</f>
        <v>1.5878549836400989E-2</v>
      </c>
      <c r="AZ1638" s="66">
        <f>_xll.qlIndexFixing($BB$1,AW1638,,Trigger)</f>
        <v>1.5953855606244315E-2</v>
      </c>
      <c r="BA1638" s="195">
        <f t="shared" si="48"/>
        <v>-0.75305769843325709</v>
      </c>
    </row>
    <row r="1639" spans="47:53" ht="11.25" customHeight="1" x14ac:dyDescent="0.25">
      <c r="AU1639" s="30" t="s">
        <v>38</v>
      </c>
      <c r="AV1639" s="29">
        <f>_xll.qlInterestRateIndexFixingDate(IborIndex&amp;Tenor,AW1639,Trigger)</f>
        <v>50889</v>
      </c>
      <c r="AW1639" s="29">
        <f>_xll.qlCalendarAdvance(Calendar,AW1638,AU1639,"f",,Trigger)</f>
        <v>50893</v>
      </c>
      <c r="AX1639" s="29">
        <f>_xll.qlInterestRateIndexMaturity(IborIndex&amp;Tenor,AW1639,Trigger)</f>
        <v>51077</v>
      </c>
      <c r="AY1639" s="66">
        <f>_xll.qlIndexFixing($Z$5,AV1639,,Trigger)</f>
        <v>1.5870310652623676E-2</v>
      </c>
      <c r="AZ1639" s="66">
        <f>_xll.qlIndexFixing($BB$1,AW1639,,Trigger)</f>
        <v>1.5948554851631987E-2</v>
      </c>
      <c r="BA1639" s="195">
        <f t="shared" si="48"/>
        <v>-0.78244199008311455</v>
      </c>
    </row>
    <row r="1640" spans="47:53" ht="11.25" customHeight="1" x14ac:dyDescent="0.25">
      <c r="AU1640" s="30" t="s">
        <v>38</v>
      </c>
      <c r="AV1640" s="29">
        <f>_xll.qlInterestRateIndexFixingDate(IborIndex&amp;Tenor,AW1640,Trigger)</f>
        <v>50896</v>
      </c>
      <c r="AW1640" s="29">
        <f>_xll.qlCalendarAdvance(Calendar,AW1639,AU1640,"f",,Trigger)</f>
        <v>50900</v>
      </c>
      <c r="AX1640" s="29">
        <f>_xll.qlInterestRateIndexMaturity(IborIndex&amp;Tenor,AW1640,Trigger)</f>
        <v>51084</v>
      </c>
      <c r="AY1640" s="66">
        <f>_xll.qlIndexFixing($Z$5,AV1640,,Trigger)</f>
        <v>1.5862499253100373E-2</v>
      </c>
      <c r="AZ1640" s="66">
        <f>_xll.qlIndexFixing($BB$1,AW1640,,Trigger)</f>
        <v>1.5943335782146587E-2</v>
      </c>
      <c r="BA1640" s="195">
        <f t="shared" si="48"/>
        <v>-0.80836529046213879</v>
      </c>
    </row>
    <row r="1641" spans="47:53" ht="11.25" customHeight="1" x14ac:dyDescent="0.25">
      <c r="AU1641" s="30" t="s">
        <v>38</v>
      </c>
      <c r="AV1641" s="29">
        <f>_xll.qlInterestRateIndexFixingDate(IborIndex&amp;Tenor,AW1641,Trigger)</f>
        <v>50903</v>
      </c>
      <c r="AW1641" s="29">
        <f>_xll.qlCalendarAdvance(Calendar,AW1640,AU1641,"f",,Trigger)</f>
        <v>50907</v>
      </c>
      <c r="AX1641" s="29">
        <f>_xll.qlInterestRateIndexMaturity(IborIndex&amp;Tenor,AW1641,Trigger)</f>
        <v>51091</v>
      </c>
      <c r="AY1641" s="66">
        <f>_xll.qlIndexFixing($Z$5,AV1641,,Trigger)</f>
        <v>1.5855011778964454E-2</v>
      </c>
      <c r="AZ1641" s="66">
        <f>_xll.qlIndexFixing($BB$1,AW1641,,Trigger)</f>
        <v>1.5938168848931539E-2</v>
      </c>
      <c r="BA1641" s="195">
        <f t="shared" si="48"/>
        <v>-0.83157069967084585</v>
      </c>
    </row>
    <row r="1642" spans="47:53" ht="11.25" customHeight="1" x14ac:dyDescent="0.25">
      <c r="AU1642" s="30" t="s">
        <v>38</v>
      </c>
      <c r="AV1642" s="29">
        <f>_xll.qlInterestRateIndexFixingDate(IborIndex&amp;Tenor,AW1642,Trigger)</f>
        <v>50910</v>
      </c>
      <c r="AW1642" s="29">
        <f>_xll.qlCalendarAdvance(Calendar,AW1641,AU1642,"f",,Trigger)</f>
        <v>50914</v>
      </c>
      <c r="AX1642" s="29">
        <f>_xll.qlInterestRateIndexMaturity(IborIndex&amp;Tenor,AW1642,Trigger)</f>
        <v>51098</v>
      </c>
      <c r="AY1642" s="66">
        <f>_xll.qlIndexFixing($Z$5,AV1642,,Trigger)</f>
        <v>1.5847857008074791E-2</v>
      </c>
      <c r="AZ1642" s="66">
        <f>_xll.qlIndexFixing($BB$1,AW1642,,Trigger)</f>
        <v>1.5933054051572124E-2</v>
      </c>
      <c r="BA1642" s="195">
        <f t="shared" si="48"/>
        <v>-0.85197043497332869</v>
      </c>
    </row>
    <row r="1643" spans="47:53" ht="11.25" customHeight="1" x14ac:dyDescent="0.25">
      <c r="AU1643" s="30" t="s">
        <v>38</v>
      </c>
      <c r="AV1643" s="29">
        <f>_xll.qlInterestRateIndexFixingDate(IborIndex&amp;Tenor,AW1643,Trigger)</f>
        <v>50917</v>
      </c>
      <c r="AW1643" s="29">
        <f>_xll.qlCalendarAdvance(Calendar,AW1642,AU1643,"f",,Trigger)</f>
        <v>50921</v>
      </c>
      <c r="AX1643" s="29">
        <f>_xll.qlInterestRateIndexMaturity(IborIndex&amp;Tenor,AW1643,Trigger)</f>
        <v>51104</v>
      </c>
      <c r="AY1643" s="66">
        <f>_xll.qlIndexFixing($Z$5,AV1643,,Trigger)</f>
        <v>1.5840983996623099E-2</v>
      </c>
      <c r="AZ1643" s="66">
        <f>_xll.qlIndexFixing($BB$1,AW1643,,Trigger)</f>
        <v>1.5927968503865655E-2</v>
      </c>
      <c r="BA1643" s="195">
        <f t="shared" si="48"/>
        <v>-0.86984507242555265</v>
      </c>
    </row>
    <row r="1644" spans="47:53" ht="11.25" customHeight="1" x14ac:dyDescent="0.25">
      <c r="AU1644" s="30" t="s">
        <v>38</v>
      </c>
      <c r="AV1644" s="29">
        <f>_xll.qlInterestRateIndexFixingDate(IborIndex&amp;Tenor,AW1644,Trigger)</f>
        <v>50924</v>
      </c>
      <c r="AW1644" s="29">
        <f>_xll.qlCalendarAdvance(Calendar,AW1643,AU1644,"f",,Trigger)</f>
        <v>50928</v>
      </c>
      <c r="AX1644" s="29">
        <f>_xll.qlInterestRateIndexMaturity(IborIndex&amp;Tenor,AW1644,Trigger)</f>
        <v>51111</v>
      </c>
      <c r="AY1644" s="66">
        <f>_xll.qlIndexFixing($Z$5,AV1644,,Trigger)</f>
        <v>1.5834492598041591E-2</v>
      </c>
      <c r="AZ1644" s="66">
        <f>_xll.qlIndexFixing($BB$1,AW1644,,Trigger)</f>
        <v>1.5922947469072905E-2</v>
      </c>
      <c r="BA1644" s="195">
        <f t="shared" si="48"/>
        <v>-0.88454871031314752</v>
      </c>
    </row>
    <row r="1645" spans="47:53" ht="11.25" customHeight="1" x14ac:dyDescent="0.25">
      <c r="AU1645" s="30" t="s">
        <v>38</v>
      </c>
      <c r="AV1645" s="29">
        <f>_xll.qlInterestRateIndexFixingDate(IborIndex&amp;Tenor,AW1645,Trigger)</f>
        <v>50931</v>
      </c>
      <c r="AW1645" s="29">
        <f>_xll.qlCalendarAdvance(Calendar,AW1644,AU1645,"f",,Trigger)</f>
        <v>50935</v>
      </c>
      <c r="AX1645" s="29">
        <f>_xll.qlInterestRateIndexMaturity(IborIndex&amp;Tenor,AW1645,Trigger)</f>
        <v>51118</v>
      </c>
      <c r="AY1645" s="66">
        <f>_xll.qlIndexFixing($Z$5,AV1645,,Trigger)</f>
        <v>1.5828362504309294E-2</v>
      </c>
      <c r="AZ1645" s="66">
        <f>_xll.qlIndexFixing($BB$1,AW1645,,Trigger)</f>
        <v>1.5917978561906961E-2</v>
      </c>
      <c r="BA1645" s="195">
        <f t="shared" si="48"/>
        <v>-0.89616057597666909</v>
      </c>
    </row>
    <row r="1646" spans="47:53" ht="11.25" customHeight="1" x14ac:dyDescent="0.25">
      <c r="AU1646" s="30" t="s">
        <v>38</v>
      </c>
      <c r="AV1646" s="29">
        <f>_xll.qlInterestRateIndexFixingDate(IborIndex&amp;Tenor,AW1646,Trigger)</f>
        <v>50938</v>
      </c>
      <c r="AW1646" s="29">
        <f>_xll.qlCalendarAdvance(Calendar,AW1645,AU1646,"f",,Trigger)</f>
        <v>50942</v>
      </c>
      <c r="AX1646" s="29">
        <f>_xll.qlInterestRateIndexMaturity(IborIndex&amp;Tenor,AW1646,Trigger)</f>
        <v>51125</v>
      </c>
      <c r="AY1646" s="66">
        <f>_xll.qlIndexFixing($Z$5,AV1646,,Trigger)</f>
        <v>1.5822602645324337E-2</v>
      </c>
      <c r="AZ1646" s="66">
        <f>_xll.qlIndexFixing($BB$1,AW1646,,Trigger)</f>
        <v>1.5913061781977753E-2</v>
      </c>
      <c r="BA1646" s="195">
        <f t="shared" si="48"/>
        <v>-0.9045913665341534</v>
      </c>
    </row>
    <row r="1647" spans="47:53" ht="11.25" customHeight="1" x14ac:dyDescent="0.25">
      <c r="AU1647" s="30" t="s">
        <v>38</v>
      </c>
      <c r="AV1647" s="29">
        <f>_xll.qlInterestRateIndexFixingDate(IborIndex&amp;Tenor,AW1647,Trigger)</f>
        <v>50945</v>
      </c>
      <c r="AW1647" s="29">
        <f>_xll.qlCalendarAdvance(Calendar,AW1646,AU1647,"f",,Trigger)</f>
        <v>50949</v>
      </c>
      <c r="AX1647" s="29">
        <f>_xll.qlInterestRateIndexMaturity(IborIndex&amp;Tenor,AW1647,Trigger)</f>
        <v>51132</v>
      </c>
      <c r="AY1647" s="66">
        <f>_xll.qlIndexFixing($Z$5,AV1647,,Trigger)</f>
        <v>1.5817221977017799E-2</v>
      </c>
      <c r="AZ1647" s="66">
        <f>_xll.qlIndexFixing($BB$1,AW1647,,Trigger)</f>
        <v>1.5908197128896521E-2</v>
      </c>
      <c r="BA1647" s="195">
        <f t="shared" si="48"/>
        <v>-0.90975151878721494</v>
      </c>
    </row>
    <row r="1648" spans="47:53" ht="11.25" customHeight="1" x14ac:dyDescent="0.25">
      <c r="AU1648" s="30" t="s">
        <v>38</v>
      </c>
      <c r="AV1648" s="29">
        <f>_xll.qlInterestRateIndexFixingDate(IborIndex&amp;Tenor,AW1648,Trigger)</f>
        <v>50952</v>
      </c>
      <c r="AW1648" s="29">
        <f>_xll.qlCalendarAdvance(Calendar,AW1647,AU1648,"f",,Trigger)</f>
        <v>50956</v>
      </c>
      <c r="AX1648" s="29">
        <f>_xll.qlInterestRateIndexMaturity(IborIndex&amp;Tenor,AW1648,Trigger)</f>
        <v>51140</v>
      </c>
      <c r="AY1648" s="66">
        <f>_xll.qlIndexFixing($Z$5,AV1648,,Trigger)</f>
        <v>1.5812409967902983E-2</v>
      </c>
      <c r="AZ1648" s="66">
        <f>_xll.qlIndexFixing($BB$1,AW1648,,Trigger)</f>
        <v>1.5903460097735803E-2</v>
      </c>
      <c r="BA1648" s="195">
        <f t="shared" si="48"/>
        <v>-0.91050129832820348</v>
      </c>
    </row>
    <row r="1649" spans="47:53" ht="11.25" customHeight="1" x14ac:dyDescent="0.25">
      <c r="AU1649" s="30" t="s">
        <v>38</v>
      </c>
      <c r="AV1649" s="29">
        <f>_xll.qlInterestRateIndexFixingDate(IborIndex&amp;Tenor,AW1649,Trigger)</f>
        <v>50959</v>
      </c>
      <c r="AW1649" s="29">
        <f>_xll.qlCalendarAdvance(Calendar,AW1648,AU1649,"f",,Trigger)</f>
        <v>50963</v>
      </c>
      <c r="AX1649" s="29">
        <f>_xll.qlInterestRateIndexMaturity(IborIndex&amp;Tenor,AW1649,Trigger)</f>
        <v>51147</v>
      </c>
      <c r="AY1649" s="66">
        <f>_xll.qlIndexFixing($Z$5,AV1649,,Trigger)</f>
        <v>1.5807832071703908E-2</v>
      </c>
      <c r="AZ1649" s="66">
        <f>_xll.qlIndexFixing($BB$1,AW1649,,Trigger)</f>
        <v>1.5898710240126634E-2</v>
      </c>
      <c r="BA1649" s="195">
        <f t="shared" si="48"/>
        <v>-0.90878168422726247</v>
      </c>
    </row>
    <row r="1650" spans="47:53" ht="11.25" customHeight="1" x14ac:dyDescent="0.25">
      <c r="AU1650" s="30" t="s">
        <v>38</v>
      </c>
      <c r="AV1650" s="29">
        <f>_xll.qlInterestRateIndexFixingDate(IborIndex&amp;Tenor,AW1650,Trigger)</f>
        <v>50966</v>
      </c>
      <c r="AW1650" s="29">
        <f>_xll.qlCalendarAdvance(Calendar,AW1649,AU1650,"f",,Trigger)</f>
        <v>50970</v>
      </c>
      <c r="AX1650" s="29">
        <f>_xll.qlInterestRateIndexMaturity(IborIndex&amp;Tenor,AW1650,Trigger)</f>
        <v>51154</v>
      </c>
      <c r="AY1650" s="66">
        <f>_xll.qlIndexFixing($Z$5,AV1650,,Trigger)</f>
        <v>1.5803658032918427E-2</v>
      </c>
      <c r="AZ1650" s="66">
        <f>_xll.qlIndexFixing($BB$1,AW1650,,Trigger)</f>
        <v>1.5894012515212188E-2</v>
      </c>
      <c r="BA1650" s="195">
        <f t="shared" si="48"/>
        <v>-0.90354482293761307</v>
      </c>
    </row>
    <row r="1651" spans="47:53" ht="11.25" customHeight="1" x14ac:dyDescent="0.25">
      <c r="AU1651" s="30" t="s">
        <v>38</v>
      </c>
      <c r="AV1651" s="29">
        <f>_xll.qlInterestRateIndexFixingDate(IborIndex&amp;Tenor,AW1651,Trigger)</f>
        <v>50973</v>
      </c>
      <c r="AW1651" s="29">
        <f>_xll.qlCalendarAdvance(Calendar,AW1650,AU1651,"f",,Trigger)</f>
        <v>50977</v>
      </c>
      <c r="AX1651" s="29">
        <f>_xll.qlInterestRateIndexMaturity(IborIndex&amp;Tenor,AW1651,Trigger)</f>
        <v>51161</v>
      </c>
      <c r="AY1651" s="66">
        <f>_xll.qlIndexFixing($Z$5,AV1651,,Trigger)</f>
        <v>1.5799896862472032E-2</v>
      </c>
      <c r="AZ1651" s="66">
        <f>_xll.qlIndexFixing($BB$1,AW1651,,Trigger)</f>
        <v>1.5889366922614268E-2</v>
      </c>
      <c r="BA1651" s="195">
        <f t="shared" si="48"/>
        <v>-0.89470060142236152</v>
      </c>
    </row>
    <row r="1652" spans="47:53" ht="11.25" customHeight="1" x14ac:dyDescent="0.25">
      <c r="AU1652" s="30" t="s">
        <v>38</v>
      </c>
      <c r="AV1652" s="29">
        <f>_xll.qlInterestRateIndexFixingDate(IborIndex&amp;Tenor,AW1652,Trigger)</f>
        <v>50980</v>
      </c>
      <c r="AW1652" s="29">
        <f>_xll.qlCalendarAdvance(Calendar,AW1651,AU1652,"f",,Trigger)</f>
        <v>50984</v>
      </c>
      <c r="AX1652" s="29">
        <f>_xll.qlInterestRateIndexMaturity(IborIndex&amp;Tenor,AW1652,Trigger)</f>
        <v>51168</v>
      </c>
      <c r="AY1652" s="66">
        <f>_xll.qlIndexFixing($Z$5,AV1652,,Trigger)</f>
        <v>1.5796557597274198E-2</v>
      </c>
      <c r="AZ1652" s="66">
        <f>_xll.qlIndexFixing($BB$1,AW1652,,Trigger)</f>
        <v>1.5884773461962421E-2</v>
      </c>
      <c r="BA1652" s="195">
        <f t="shared" si="48"/>
        <v>-0.88215864688222934</v>
      </c>
    </row>
    <row r="1653" spans="47:53" ht="11.25" customHeight="1" x14ac:dyDescent="0.25">
      <c r="AU1653" s="30" t="s">
        <v>38</v>
      </c>
      <c r="AV1653" s="29">
        <f>_xll.qlInterestRateIndexFixingDate(IborIndex&amp;Tenor,AW1653,Trigger)</f>
        <v>50987</v>
      </c>
      <c r="AW1653" s="29">
        <f>_xll.qlCalendarAdvance(Calendar,AW1652,AU1653,"f",,Trigger)</f>
        <v>50991</v>
      </c>
      <c r="AX1653" s="29">
        <f>_xll.qlInterestRateIndexMaturity(IborIndex&amp;Tenor,AW1653,Trigger)</f>
        <v>51175</v>
      </c>
      <c r="AY1653" s="66">
        <f>_xll.qlIndexFixing($Z$5,AV1653,,Trigger)</f>
        <v>1.5793649300234483E-2</v>
      </c>
      <c r="AZ1653" s="66">
        <f>_xll.qlIndexFixing($BB$1,AW1653,,Trigger)</f>
        <v>1.588023213288705E-2</v>
      </c>
      <c r="BA1653" s="195">
        <f t="shared" si="48"/>
        <v>-0.86582832652566666</v>
      </c>
    </row>
    <row r="1654" spans="47:53" ht="11.25" customHeight="1" x14ac:dyDescent="0.25">
      <c r="AU1654" s="30" t="s">
        <v>38</v>
      </c>
      <c r="AV1654" s="29">
        <f>_xll.qlInterestRateIndexFixingDate(IborIndex&amp;Tenor,AW1654,Trigger)</f>
        <v>50994</v>
      </c>
      <c r="AW1654" s="29">
        <f>_xll.qlCalendarAdvance(Calendar,AW1653,AU1654,"f",,Trigger)</f>
        <v>50998</v>
      </c>
      <c r="AX1654" s="29">
        <f>_xll.qlInterestRateIndexMaturity(IborIndex&amp;Tenor,AW1654,Trigger)</f>
        <v>51182</v>
      </c>
      <c r="AY1654" s="66">
        <f>_xll.qlIndexFixing($Z$5,AV1654,,Trigger)</f>
        <v>1.5791181060281625E-2</v>
      </c>
      <c r="AZ1654" s="66">
        <f>_xll.qlIndexFixing($BB$1,AW1654,,Trigger)</f>
        <v>1.5875742935026291E-2</v>
      </c>
      <c r="BA1654" s="195">
        <f t="shared" si="48"/>
        <v>-0.84561874744665944</v>
      </c>
    </row>
    <row r="1655" spans="47:53" ht="11.25" customHeight="1" x14ac:dyDescent="0.25">
      <c r="AU1655" s="30" t="s">
        <v>38</v>
      </c>
      <c r="AV1655" s="29">
        <f>_xll.qlInterestRateIndexFixingDate(IborIndex&amp;Tenor,AW1655,Trigger)</f>
        <v>51001</v>
      </c>
      <c r="AW1655" s="29">
        <f>_xll.qlCalendarAdvance(Calendar,AW1654,AU1655,"f",,Trigger)</f>
        <v>51005</v>
      </c>
      <c r="AX1655" s="29">
        <f>_xll.qlInterestRateIndexMaturity(IborIndex&amp;Tenor,AW1655,Trigger)</f>
        <v>51189</v>
      </c>
      <c r="AY1655" s="66">
        <f>_xll.qlIndexFixing($Z$5,AV1655,,Trigger)</f>
        <v>1.5789161992386138E-2</v>
      </c>
      <c r="AZ1655" s="66">
        <f>_xll.qlIndexFixing($BB$1,AW1655,,Trigger)</f>
        <v>1.5871305868017854E-2</v>
      </c>
      <c r="BA1655" s="195">
        <f t="shared" si="48"/>
        <v>-0.82143875631716234</v>
      </c>
    </row>
    <row r="1656" spans="47:53" ht="11.25" customHeight="1" x14ac:dyDescent="0.25">
      <c r="AU1656" s="30" t="s">
        <v>38</v>
      </c>
      <c r="AV1656" s="29">
        <f>_xll.qlInterestRateIndexFixingDate(IborIndex&amp;Tenor,AW1656,Trigger)</f>
        <v>51008</v>
      </c>
      <c r="AW1656" s="29">
        <f>_xll.qlCalendarAdvance(Calendar,AW1655,AU1656,"f",,Trigger)</f>
        <v>51012</v>
      </c>
      <c r="AX1656" s="29">
        <f>_xll.qlInterestRateIndexMaturity(IborIndex&amp;Tenor,AW1656,Trigger)</f>
        <v>51195</v>
      </c>
      <c r="AY1656" s="66">
        <f>_xll.qlIndexFixing($Z$5,AV1656,,Trigger)</f>
        <v>1.5787350181360415E-2</v>
      </c>
      <c r="AZ1656" s="66">
        <f>_xll.qlIndexFixing($BB$1,AW1656,,Trigger)</f>
        <v>1.5866708230349125E-2</v>
      </c>
      <c r="BA1656" s="195">
        <f t="shared" si="48"/>
        <v>-0.79358048988710517</v>
      </c>
    </row>
    <row r="1657" spans="47:53" ht="11.25" customHeight="1" x14ac:dyDescent="0.25">
      <c r="AU1657" s="30" t="s">
        <v>38</v>
      </c>
      <c r="AV1657" s="29">
        <f>_xll.qlInterestRateIndexFixingDate(IborIndex&amp;Tenor,AW1657,Trigger)</f>
        <v>51015</v>
      </c>
      <c r="AW1657" s="29">
        <f>_xll.qlCalendarAdvance(Calendar,AW1656,AU1657,"f",,Trigger)</f>
        <v>51019</v>
      </c>
      <c r="AX1657" s="29">
        <f>_xll.qlInterestRateIndexMaturity(IborIndex&amp;Tenor,AW1657,Trigger)</f>
        <v>51201</v>
      </c>
      <c r="AY1657" s="66">
        <f>_xll.qlIndexFixing($Z$5,AV1657,,Trigger)</f>
        <v>1.5785881691957642E-2</v>
      </c>
      <c r="AZ1657" s="66">
        <f>_xll.qlIndexFixing($BB$1,AW1657,,Trigger)</f>
        <v>1.5862361293095456E-2</v>
      </c>
      <c r="BA1657" s="195">
        <f t="shared" si="48"/>
        <v>-0.76479601137813957</v>
      </c>
    </row>
    <row r="1658" spans="47:53" ht="11.25" customHeight="1" x14ac:dyDescent="0.25">
      <c r="AU1658" s="30" t="s">
        <v>38</v>
      </c>
      <c r="AV1658" s="29">
        <f>_xll.qlInterestRateIndexFixingDate(IborIndex&amp;Tenor,AW1658,Trigger)</f>
        <v>51022</v>
      </c>
      <c r="AW1658" s="29">
        <f>_xll.qlCalendarAdvance(Calendar,AW1657,AU1658,"f",,Trigger)</f>
        <v>51026</v>
      </c>
      <c r="AX1658" s="29">
        <f>_xll.qlInterestRateIndexMaturity(IborIndex&amp;Tenor,AW1658,Trigger)</f>
        <v>51208</v>
      </c>
      <c r="AY1658" s="66">
        <f>_xll.qlIndexFixing($Z$5,AV1658,,Trigger)</f>
        <v>1.5784654722331082E-2</v>
      </c>
      <c r="AZ1658" s="66">
        <f>_xll.qlIndexFixing($BB$1,AW1658,,Trigger)</f>
        <v>1.5858066476382202E-2</v>
      </c>
      <c r="BA1658" s="195">
        <f t="shared" si="48"/>
        <v>-0.73411754051119082</v>
      </c>
    </row>
    <row r="1659" spans="47:53" ht="11.25" customHeight="1" x14ac:dyDescent="0.25">
      <c r="AU1659" s="30" t="s">
        <v>38</v>
      </c>
      <c r="AV1659" s="29">
        <f>_xll.qlInterestRateIndexFixingDate(IborIndex&amp;Tenor,AW1659,Trigger)</f>
        <v>51029</v>
      </c>
      <c r="AW1659" s="29">
        <f>_xll.qlCalendarAdvance(Calendar,AW1658,AU1659,"f",,Trigger)</f>
        <v>51033</v>
      </c>
      <c r="AX1659" s="29">
        <f>_xll.qlInterestRateIndexMaturity(IborIndex&amp;Tenor,AW1659,Trigger)</f>
        <v>51215</v>
      </c>
      <c r="AY1659" s="66">
        <f>_xll.qlIndexFixing($Z$5,AV1659,,Trigger)</f>
        <v>1.5783397312497244E-2</v>
      </c>
      <c r="AZ1659" s="66">
        <f>_xll.qlIndexFixing($BB$1,AW1659,,Trigger)</f>
        <v>1.5853823779872041E-2</v>
      </c>
      <c r="BA1659" s="195">
        <f t="shared" si="48"/>
        <v>-0.70426467374797019</v>
      </c>
    </row>
    <row r="1660" spans="47:53" ht="11.25" customHeight="1" x14ac:dyDescent="0.25">
      <c r="AU1660" s="30" t="s">
        <v>38</v>
      </c>
      <c r="AV1660" s="29">
        <f>_xll.qlInterestRateIndexFixingDate(IborIndex&amp;Tenor,AW1660,Trigger)</f>
        <v>51036</v>
      </c>
      <c r="AW1660" s="29">
        <f>_xll.qlCalendarAdvance(Calendar,AW1659,AU1660,"f",,Trigger)</f>
        <v>51040</v>
      </c>
      <c r="AX1660" s="29">
        <f>_xll.qlInterestRateIndexMaturity(IborIndex&amp;Tenor,AW1660,Trigger)</f>
        <v>51222</v>
      </c>
      <c r="AY1660" s="66">
        <f>_xll.qlIndexFixing($Z$5,AV1660,,Trigger)</f>
        <v>1.578210937651213E-2</v>
      </c>
      <c r="AZ1660" s="66">
        <f>_xll.qlIndexFixing($BB$1,AW1660,,Trigger)</f>
        <v>1.5849633203233376E-2</v>
      </c>
      <c r="BA1660" s="195">
        <f t="shared" si="48"/>
        <v>-0.67523826721246905</v>
      </c>
    </row>
    <row r="1661" spans="47:53" ht="11.25" customHeight="1" x14ac:dyDescent="0.25">
      <c r="AU1661" s="30" t="s">
        <v>38</v>
      </c>
      <c r="AV1661" s="29">
        <f>_xll.qlInterestRateIndexFixingDate(IborIndex&amp;Tenor,AW1661,Trigger)</f>
        <v>51043</v>
      </c>
      <c r="AW1661" s="29">
        <f>_xll.qlCalendarAdvance(Calendar,AW1660,AU1661,"f",,Trigger)</f>
        <v>51047</v>
      </c>
      <c r="AX1661" s="29">
        <f>_xll.qlInterestRateIndexMaturity(IborIndex&amp;Tenor,AW1661,Trigger)</f>
        <v>51230</v>
      </c>
      <c r="AY1661" s="66">
        <f>_xll.qlIndexFixing($Z$5,AV1661,,Trigger)</f>
        <v>1.5781030906659086E-2</v>
      </c>
      <c r="AZ1661" s="66">
        <f>_xll.qlIndexFixing($BB$1,AW1661,,Trigger)</f>
        <v>1.5845565097510585E-2</v>
      </c>
      <c r="BA1661" s="195">
        <f t="shared" si="48"/>
        <v>-0.64534190851499307</v>
      </c>
    </row>
    <row r="1662" spans="47:53" ht="11.25" customHeight="1" x14ac:dyDescent="0.25">
      <c r="AU1662" s="30" t="s">
        <v>38</v>
      </c>
      <c r="AV1662" s="29">
        <f>_xll.qlInterestRateIndexFixingDate(IborIndex&amp;Tenor,AW1662,Trigger)</f>
        <v>51050</v>
      </c>
      <c r="AW1662" s="29">
        <f>_xll.qlCalendarAdvance(Calendar,AW1661,AU1662,"f",,Trigger)</f>
        <v>51054</v>
      </c>
      <c r="AX1662" s="29">
        <f>_xll.qlInterestRateIndexMaturity(IborIndex&amp;Tenor,AW1662,Trigger)</f>
        <v>51237</v>
      </c>
      <c r="AY1662" s="66">
        <f>_xll.qlIndexFixing($Z$5,AV1662,,Trigger)</f>
        <v>1.5779679378844832E-2</v>
      </c>
      <c r="AZ1662" s="66">
        <f>_xll.qlIndexFixing($BB$1,AW1662,,Trigger)</f>
        <v>1.5841482303428314E-2</v>
      </c>
      <c r="BA1662" s="195">
        <f t="shared" si="48"/>
        <v>-0.61802924583482377</v>
      </c>
    </row>
    <row r="1663" spans="47:53" ht="11.25" customHeight="1" x14ac:dyDescent="0.25">
      <c r="AU1663" s="30" t="s">
        <v>38</v>
      </c>
      <c r="AV1663" s="29">
        <f>_xll.qlInterestRateIndexFixingDate(IborIndex&amp;Tenor,AW1663,Trigger)</f>
        <v>51057</v>
      </c>
      <c r="AW1663" s="29">
        <f>_xll.qlCalendarAdvance(Calendar,AW1662,AU1663,"f",,Trigger)</f>
        <v>51061</v>
      </c>
      <c r="AX1663" s="29">
        <f>_xll.qlInterestRateIndexMaturity(IborIndex&amp;Tenor,AW1663,Trigger)</f>
        <v>51244</v>
      </c>
      <c r="AY1663" s="66">
        <f>_xll.qlIndexFixing($Z$5,AV1663,,Trigger)</f>
        <v>1.5778297059576819E-2</v>
      </c>
      <c r="AZ1663" s="66">
        <f>_xll.qlIndexFixing($BB$1,AW1663,,Trigger)</f>
        <v>1.5837451630550448E-2</v>
      </c>
      <c r="BA1663" s="195">
        <f t="shared" si="48"/>
        <v>-0.59154570973628251</v>
      </c>
    </row>
    <row r="1664" spans="47:53" ht="11.25" customHeight="1" x14ac:dyDescent="0.25">
      <c r="AU1664" s="30" t="s">
        <v>38</v>
      </c>
      <c r="AV1664" s="29">
        <f>_xll.qlInterestRateIndexFixingDate(IborIndex&amp;Tenor,AW1664,Trigger)</f>
        <v>51064</v>
      </c>
      <c r="AW1664" s="29">
        <f>_xll.qlCalendarAdvance(Calendar,AW1663,AU1664,"f",,Trigger)</f>
        <v>51068</v>
      </c>
      <c r="AX1664" s="29">
        <f>_xll.qlInterestRateIndexMaturity(IborIndex&amp;Tenor,AW1664,Trigger)</f>
        <v>51251</v>
      </c>
      <c r="AY1664" s="66">
        <f>_xll.qlIndexFixing($Z$5,AV1664,,Trigger)</f>
        <v>1.5776883862913302E-2</v>
      </c>
      <c r="AZ1664" s="66">
        <f>_xll.qlIndexFixing($BB$1,AW1664,,Trigger)</f>
        <v>1.583347307855942E-2</v>
      </c>
      <c r="BA1664" s="195">
        <f t="shared" si="48"/>
        <v>-0.56589215646118274</v>
      </c>
    </row>
    <row r="1665" spans="47:53" ht="11.25" customHeight="1" x14ac:dyDescent="0.25">
      <c r="AU1665" s="30" t="s">
        <v>38</v>
      </c>
      <c r="AV1665" s="29">
        <f>_xll.qlInterestRateIndexFixingDate(IborIndex&amp;Tenor,AW1665,Trigger)</f>
        <v>51071</v>
      </c>
      <c r="AW1665" s="29">
        <f>_xll.qlCalendarAdvance(Calendar,AW1664,AU1665,"f",,Trigger)</f>
        <v>51075</v>
      </c>
      <c r="AX1665" s="29">
        <f>_xll.qlInterestRateIndexMaturity(IborIndex&amp;Tenor,AW1665,Trigger)</f>
        <v>51258</v>
      </c>
      <c r="AY1665" s="66">
        <f>_xll.qlIndexFixing($Z$5,AV1665,,Trigger)</f>
        <v>1.5775439702913847E-2</v>
      </c>
      <c r="AZ1665" s="66">
        <f>_xll.qlIndexFixing($BB$1,AW1665,,Trigger)</f>
        <v>1.5829462106743127E-2</v>
      </c>
      <c r="BA1665" s="195">
        <f t="shared" si="48"/>
        <v>-0.5402240382927983</v>
      </c>
    </row>
    <row r="1666" spans="47:53" ht="11.25" customHeight="1" x14ac:dyDescent="0.25">
      <c r="AU1666" s="30" t="s">
        <v>38</v>
      </c>
      <c r="AV1666" s="29">
        <f>_xll.qlInterestRateIndexFixingDate(IborIndex&amp;Tenor,AW1666,Trigger)</f>
        <v>51078</v>
      </c>
      <c r="AW1666" s="29">
        <f>_xll.qlCalendarAdvance(Calendar,AW1665,AU1666,"f",,Trigger)</f>
        <v>51082</v>
      </c>
      <c r="AX1666" s="29">
        <f>_xll.qlInterestRateIndexMaturity(IborIndex&amp;Tenor,AW1666,Trigger)</f>
        <v>51264</v>
      </c>
      <c r="AY1666" s="66">
        <f>_xll.qlIndexFixing($Z$5,AV1666,,Trigger)</f>
        <v>1.5773735898708688E-2</v>
      </c>
      <c r="AZ1666" s="66">
        <f>_xll.qlIndexFixing($BB$1,AW1666,,Trigger)</f>
        <v>1.5825584242571814E-2</v>
      </c>
      <c r="BA1666" s="195">
        <f t="shared" si="48"/>
        <v>-0.51848343863125645</v>
      </c>
    </row>
    <row r="1667" spans="47:53" ht="11.25" customHeight="1" x14ac:dyDescent="0.25">
      <c r="AU1667" s="30" t="s">
        <v>38</v>
      </c>
      <c r="AV1667" s="29">
        <f>_xll.qlInterestRateIndexFixingDate(IborIndex&amp;Tenor,AW1667,Trigger)</f>
        <v>51085</v>
      </c>
      <c r="AW1667" s="29">
        <f>_xll.qlCalendarAdvance(Calendar,AW1666,AU1667,"f",,Trigger)</f>
        <v>51089</v>
      </c>
      <c r="AX1667" s="29">
        <f>_xll.qlInterestRateIndexMaturity(IborIndex&amp;Tenor,AW1667,Trigger)</f>
        <v>51271</v>
      </c>
      <c r="AY1667" s="66">
        <f>_xll.qlIndexFixing($Z$5,AV1667,,Trigger)</f>
        <v>1.5772231873342018E-2</v>
      </c>
      <c r="AZ1667" s="66">
        <f>_xll.qlIndexFixing($BB$1,AW1667,,Trigger)</f>
        <v>1.5821758496057065E-2</v>
      </c>
      <c r="BA1667" s="195">
        <f t="shared" ref="BA1667:BA1730" si="49">(AY1667-AZ1667)*10000</f>
        <v>-0.49526622715047319</v>
      </c>
    </row>
    <row r="1668" spans="47:53" ht="11.25" customHeight="1" x14ac:dyDescent="0.25">
      <c r="AU1668" s="30" t="s">
        <v>38</v>
      </c>
      <c r="AV1668" s="29">
        <f>_xll.qlInterestRateIndexFixingDate(IborIndex&amp;Tenor,AW1668,Trigger)</f>
        <v>51092</v>
      </c>
      <c r="AW1668" s="29">
        <f>_xll.qlCalendarAdvance(Calendar,AW1667,AU1668,"f",,Trigger)</f>
        <v>51096</v>
      </c>
      <c r="AX1668" s="29">
        <f>_xll.qlInterestRateIndexMaturity(IborIndex&amp;Tenor,AW1668,Trigger)</f>
        <v>51278</v>
      </c>
      <c r="AY1668" s="66">
        <f>_xll.qlIndexFixing($Z$5,AV1668,,Trigger)</f>
        <v>1.5770696634325225E-2</v>
      </c>
      <c r="AZ1668" s="66">
        <f>_xll.qlIndexFixing($BB$1,AW1668,,Trigger)</f>
        <v>1.58179848668989E-2</v>
      </c>
      <c r="BA1668" s="195">
        <f t="shared" si="49"/>
        <v>-0.47288232573675093</v>
      </c>
    </row>
    <row r="1669" spans="47:53" ht="11.25" customHeight="1" x14ac:dyDescent="0.25">
      <c r="AU1669" s="30" t="s">
        <v>38</v>
      </c>
      <c r="AV1669" s="29">
        <f>_xll.qlInterestRateIndexFixingDate(IborIndex&amp;Tenor,AW1669,Trigger)</f>
        <v>51099</v>
      </c>
      <c r="AW1669" s="29">
        <f>_xll.qlCalendarAdvance(Calendar,AW1668,AU1669,"f",,Trigger)</f>
        <v>51103</v>
      </c>
      <c r="AX1669" s="29">
        <f>_xll.qlInterestRateIndexMaturity(IborIndex&amp;Tenor,AW1669,Trigger)</f>
        <v>51285</v>
      </c>
      <c r="AY1669" s="66">
        <f>_xll.qlIndexFixing($Z$5,AV1669,,Trigger)</f>
        <v>1.5769130095726166E-2</v>
      </c>
      <c r="AZ1669" s="66">
        <f>_xll.qlIndexFixing($BB$1,AW1669,,Trigger)</f>
        <v>1.5814362121073608E-2</v>
      </c>
      <c r="BA1669" s="195">
        <f t="shared" si="49"/>
        <v>-0.45232025347442112</v>
      </c>
    </row>
    <row r="1670" spans="47:53" ht="11.25" customHeight="1" x14ac:dyDescent="0.25">
      <c r="AU1670" s="30" t="s">
        <v>38</v>
      </c>
      <c r="AV1670" s="29">
        <f>_xll.qlInterestRateIndexFixingDate(IborIndex&amp;Tenor,AW1670,Trigger)</f>
        <v>51106</v>
      </c>
      <c r="AW1670" s="29">
        <f>_xll.qlCalendarAdvance(Calendar,AW1669,AU1670,"f",,Trigger)</f>
        <v>51110</v>
      </c>
      <c r="AX1670" s="29">
        <f>_xll.qlInterestRateIndexMaturity(IborIndex&amp;Tenor,AW1670,Trigger)</f>
        <v>51293</v>
      </c>
      <c r="AY1670" s="66">
        <f>_xll.qlIndexFixing($Z$5,AV1670,,Trigger)</f>
        <v>1.5767751445105532E-2</v>
      </c>
      <c r="AZ1670" s="66">
        <f>_xll.qlIndexFixing($BB$1,AW1670,,Trigger)</f>
        <v>1.5810696287960696E-2</v>
      </c>
      <c r="BA1670" s="195">
        <f t="shared" si="49"/>
        <v>-0.42944842855163756</v>
      </c>
    </row>
    <row r="1671" spans="47:53" ht="11.25" customHeight="1" x14ac:dyDescent="0.25">
      <c r="AU1671" s="30" t="s">
        <v>38</v>
      </c>
      <c r="AV1671" s="29">
        <f>_xll.qlInterestRateIndexFixingDate(IborIndex&amp;Tenor,AW1671,Trigger)</f>
        <v>51113</v>
      </c>
      <c r="AW1671" s="29">
        <f>_xll.qlCalendarAdvance(Calendar,AW1670,AU1671,"f",,Trigger)</f>
        <v>51117</v>
      </c>
      <c r="AX1671" s="29">
        <f>_xll.qlInterestRateIndexMaturity(IborIndex&amp;Tenor,AW1671,Trigger)</f>
        <v>51300</v>
      </c>
      <c r="AY1671" s="66">
        <f>_xll.qlIndexFixing($Z$5,AV1671,,Trigger)</f>
        <v>1.5766119700450072E-2</v>
      </c>
      <c r="AZ1671" s="66">
        <f>_xll.qlIndexFixing($BB$1,AW1671,,Trigger)</f>
        <v>1.5807082573625276E-2</v>
      </c>
      <c r="BA1671" s="195">
        <f t="shared" si="49"/>
        <v>-0.40962873175204306</v>
      </c>
    </row>
    <row r="1672" spans="47:53" ht="11.25" customHeight="1" x14ac:dyDescent="0.25">
      <c r="AU1672" s="30" t="s">
        <v>38</v>
      </c>
      <c r="AV1672" s="29">
        <f>_xll.qlInterestRateIndexFixingDate(IborIndex&amp;Tenor,AW1672,Trigger)</f>
        <v>51120</v>
      </c>
      <c r="AW1672" s="29">
        <f>_xll.qlCalendarAdvance(Calendar,AW1671,AU1672,"f",,Trigger)</f>
        <v>51124</v>
      </c>
      <c r="AX1672" s="29">
        <f>_xll.qlInterestRateIndexMaturity(IborIndex&amp;Tenor,AW1672,Trigger)</f>
        <v>51307</v>
      </c>
      <c r="AY1672" s="66">
        <f>_xll.qlIndexFixing($Z$5,AV1672,,Trigger)</f>
        <v>1.5764456390928043E-2</v>
      </c>
      <c r="AZ1672" s="66">
        <f>_xll.qlIndexFixing($BB$1,AW1672,,Trigger)</f>
        <v>1.5803520977782544E-2</v>
      </c>
      <c r="BA1672" s="195">
        <f t="shared" si="49"/>
        <v>-0.39064586854500871</v>
      </c>
    </row>
    <row r="1673" spans="47:53" ht="11.25" customHeight="1" x14ac:dyDescent="0.25">
      <c r="AU1673" s="30" t="s">
        <v>38</v>
      </c>
      <c r="AV1673" s="29">
        <f>_xll.qlInterestRateIndexFixingDate(IborIndex&amp;Tenor,AW1673,Trigger)</f>
        <v>51126</v>
      </c>
      <c r="AW1673" s="29">
        <f>_xll.qlCalendarAdvance(Calendar,AW1672,AU1673,"f",,Trigger)</f>
        <v>51131</v>
      </c>
      <c r="AX1673" s="29">
        <f>_xll.qlInterestRateIndexMaturity(IborIndex&amp;Tenor,AW1673,Trigger)</f>
        <v>51314</v>
      </c>
      <c r="AY1673" s="66">
        <f>_xll.qlIndexFixing($Z$5,AV1673,,Trigger)</f>
        <v>1.5762761430613864E-2</v>
      </c>
      <c r="AZ1673" s="66">
        <f>_xll.qlIndexFixing($BB$1,AW1673,,Trigger)</f>
        <v>1.5800011500151201E-2</v>
      </c>
      <c r="BA1673" s="195">
        <f t="shared" si="49"/>
        <v>-0.37250069537336783</v>
      </c>
    </row>
    <row r="1674" spans="47:53" ht="11.25" customHeight="1" x14ac:dyDescent="0.25">
      <c r="AU1674" s="30" t="s">
        <v>38</v>
      </c>
      <c r="AV1674" s="29">
        <f>_xll.qlInterestRateIndexFixingDate(IborIndex&amp;Tenor,AW1674,Trigger)</f>
        <v>51134</v>
      </c>
      <c r="AW1674" s="29">
        <f>_xll.qlCalendarAdvance(Calendar,AW1673,AU1674,"f",,Trigger)</f>
        <v>51138</v>
      </c>
      <c r="AX1674" s="29">
        <f>_xll.qlInterestRateIndexMaturity(IborIndex&amp;Tenor,AW1674,Trigger)</f>
        <v>51320</v>
      </c>
      <c r="AY1674" s="66">
        <f>_xll.qlIndexFixing($Z$5,AV1674,,Trigger)</f>
        <v>1.5760824901592429E-2</v>
      </c>
      <c r="AZ1674" s="66">
        <f>_xll.qlIndexFixing($BB$1,AW1674,,Trigger)</f>
        <v>1.5796437540153179E-2</v>
      </c>
      <c r="BA1674" s="195">
        <f t="shared" si="49"/>
        <v>-0.35612638560750254</v>
      </c>
    </row>
    <row r="1675" spans="47:53" ht="11.25" customHeight="1" x14ac:dyDescent="0.25">
      <c r="AU1675" s="30" t="s">
        <v>38</v>
      </c>
      <c r="AV1675" s="29">
        <f>_xll.qlInterestRateIndexFixingDate(IborIndex&amp;Tenor,AW1675,Trigger)</f>
        <v>51141</v>
      </c>
      <c r="AW1675" s="29">
        <f>_xll.qlCalendarAdvance(Calendar,AW1674,AU1675,"f",,Trigger)</f>
        <v>51145</v>
      </c>
      <c r="AX1675" s="29">
        <f>_xll.qlInterestRateIndexMaturity(IborIndex&amp;Tenor,AW1675,Trigger)</f>
        <v>51327</v>
      </c>
      <c r="AY1675" s="66">
        <f>_xll.qlIndexFixing($Z$5,AV1675,,Trigger)</f>
        <v>1.5759068761078101E-2</v>
      </c>
      <c r="AZ1675" s="66">
        <f>_xll.qlIndexFixing($BB$1,AW1675,,Trigger)</f>
        <v>1.5793028724435127E-2</v>
      </c>
      <c r="BA1675" s="195">
        <f t="shared" si="49"/>
        <v>-0.33959963357026168</v>
      </c>
    </row>
    <row r="1676" spans="47:53" ht="11.25" customHeight="1" x14ac:dyDescent="0.25">
      <c r="AU1676" s="30" t="s">
        <v>38</v>
      </c>
      <c r="AV1676" s="29">
        <f>_xll.qlInterestRateIndexFixingDate(IborIndex&amp;Tenor,AW1676,Trigger)</f>
        <v>51148</v>
      </c>
      <c r="AW1676" s="29">
        <f>_xll.qlCalendarAdvance(Calendar,AW1675,AU1676,"f",,Trigger)</f>
        <v>51152</v>
      </c>
      <c r="AX1676" s="29">
        <f>_xll.qlInterestRateIndexMaturity(IborIndex&amp;Tenor,AW1676,Trigger)</f>
        <v>51334</v>
      </c>
      <c r="AY1676" s="66">
        <f>_xll.qlIndexFixing($Z$5,AV1676,,Trigger)</f>
        <v>1.5757280719523724E-2</v>
      </c>
      <c r="AZ1676" s="66">
        <f>_xll.qlIndexFixing($BB$1,AW1676,,Trigger)</f>
        <v>1.578967202382052E-2</v>
      </c>
      <c r="BA1676" s="195">
        <f t="shared" si="49"/>
        <v>-0.32391304296795764</v>
      </c>
    </row>
    <row r="1677" spans="47:53" ht="11.25" customHeight="1" x14ac:dyDescent="0.25">
      <c r="AU1677" s="30" t="s">
        <v>38</v>
      </c>
      <c r="AV1677" s="29">
        <f>_xll.qlInterestRateIndexFixingDate(IborIndex&amp;Tenor,AW1677,Trigger)</f>
        <v>51155</v>
      </c>
      <c r="AW1677" s="29">
        <f>_xll.qlCalendarAdvance(Calendar,AW1676,AU1677,"f",,Trigger)</f>
        <v>51159</v>
      </c>
      <c r="AX1677" s="29">
        <f>_xll.qlInterestRateIndexMaturity(IborIndex&amp;Tenor,AW1677,Trigger)</f>
        <v>51341</v>
      </c>
      <c r="AY1677" s="66">
        <f>_xll.qlIndexFixing($Z$5,AV1677,,Trigger)</f>
        <v>1.5755460691012965E-2</v>
      </c>
      <c r="AZ1677" s="66">
        <f>_xll.qlIndexFixing($BB$1,AW1677,,Trigger)</f>
        <v>1.5786367438046268E-2</v>
      </c>
      <c r="BA1677" s="195">
        <f t="shared" si="49"/>
        <v>-0.30906747033303955</v>
      </c>
    </row>
    <row r="1678" spans="47:53" ht="11.25" customHeight="1" x14ac:dyDescent="0.25">
      <c r="AU1678" s="30" t="s">
        <v>38</v>
      </c>
      <c r="AV1678" s="29">
        <f>_xll.qlInterestRateIndexFixingDate(IborIndex&amp;Tenor,AW1678,Trigger)</f>
        <v>51162</v>
      </c>
      <c r="AW1678" s="29">
        <f>_xll.qlCalendarAdvance(Calendar,AW1677,AU1678,"f",,Trigger)</f>
        <v>51166</v>
      </c>
      <c r="AX1678" s="29">
        <f>_xll.qlInterestRateIndexMaturity(IborIndex&amp;Tenor,AW1678,Trigger)</f>
        <v>51348</v>
      </c>
      <c r="AY1678" s="66">
        <f>_xll.qlIndexFixing($Z$5,AV1678,,Trigger)</f>
        <v>1.5753608589632571E-2</v>
      </c>
      <c r="AZ1678" s="66">
        <f>_xll.qlIndexFixing($BB$1,AW1678,,Trigger)</f>
        <v>1.5783114966854115E-2</v>
      </c>
      <c r="BA1678" s="195">
        <f t="shared" si="49"/>
        <v>-0.29506377221544255</v>
      </c>
    </row>
    <row r="1679" spans="47:53" ht="11.25" customHeight="1" x14ac:dyDescent="0.25">
      <c r="AU1679" s="30" t="s">
        <v>38</v>
      </c>
      <c r="AV1679" s="29">
        <f>_xll.qlInterestRateIndexFixingDate(IborIndex&amp;Tenor,AW1679,Trigger)</f>
        <v>51169</v>
      </c>
      <c r="AW1679" s="29">
        <f>_xll.qlCalendarAdvance(Calendar,AW1678,AU1679,"f",,Trigger)</f>
        <v>51173</v>
      </c>
      <c r="AX1679" s="29">
        <f>_xll.qlInterestRateIndexMaturity(IborIndex&amp;Tenor,AW1679,Trigger)</f>
        <v>51355</v>
      </c>
      <c r="AY1679" s="66">
        <f>_xll.qlIndexFixing($Z$5,AV1679,,Trigger)</f>
        <v>1.5751724329470168E-2</v>
      </c>
      <c r="AZ1679" s="66">
        <f>_xll.qlIndexFixing($BB$1,AW1679,,Trigger)</f>
        <v>1.5779914609988444E-2</v>
      </c>
      <c r="BA1679" s="195">
        <f t="shared" si="49"/>
        <v>-0.28190280518276128</v>
      </c>
    </row>
    <row r="1680" spans="47:53" ht="11.25" customHeight="1" x14ac:dyDescent="0.25">
      <c r="AU1680" s="30" t="s">
        <v>38</v>
      </c>
      <c r="AV1680" s="29">
        <f>_xll.qlInterestRateIndexFixingDate(IborIndex&amp;Tenor,AW1680,Trigger)</f>
        <v>51176</v>
      </c>
      <c r="AW1680" s="29">
        <f>_xll.qlCalendarAdvance(Calendar,AW1679,AU1680,"f",,Trigger)</f>
        <v>51180</v>
      </c>
      <c r="AX1680" s="29">
        <f>_xll.qlInterestRateIndexMaturity(IborIndex&amp;Tenor,AW1680,Trigger)</f>
        <v>51362</v>
      </c>
      <c r="AY1680" s="66">
        <f>_xll.qlIndexFixing($Z$5,AV1680,,Trigger)</f>
        <v>1.5749807824616449E-2</v>
      </c>
      <c r="AZ1680" s="66">
        <f>_xll.qlIndexFixing($BB$1,AW1680,,Trigger)</f>
        <v>1.5776766367198464E-2</v>
      </c>
      <c r="BA1680" s="195">
        <f t="shared" si="49"/>
        <v>-0.26958542582014577</v>
      </c>
    </row>
    <row r="1681" spans="47:53" ht="11.25" customHeight="1" x14ac:dyDescent="0.25">
      <c r="AU1681" s="30" t="s">
        <v>38</v>
      </c>
      <c r="AV1681" s="29">
        <f>_xll.qlInterestRateIndexFixingDate(IborIndex&amp;Tenor,AW1681,Trigger)</f>
        <v>51183</v>
      </c>
      <c r="AW1681" s="29">
        <f>_xll.qlCalendarAdvance(Calendar,AW1680,AU1681,"f",,Trigger)</f>
        <v>51187</v>
      </c>
      <c r="AX1681" s="29">
        <f>_xll.qlInterestRateIndexMaturity(IborIndex&amp;Tenor,AW1681,Trigger)</f>
        <v>51369</v>
      </c>
      <c r="AY1681" s="66">
        <f>_xll.qlIndexFixing($Z$5,AV1681,,Trigger)</f>
        <v>1.5747858989162995E-2</v>
      </c>
      <c r="AZ1681" s="66">
        <f>_xll.qlIndexFixing($BB$1,AW1681,,Trigger)</f>
        <v>1.5773670238236902E-2</v>
      </c>
      <c r="BA1681" s="195">
        <f t="shared" si="49"/>
        <v>-0.25811249073907916</v>
      </c>
    </row>
    <row r="1682" spans="47:53" ht="11.25" customHeight="1" x14ac:dyDescent="0.25">
      <c r="AU1682" s="30" t="s">
        <v>38</v>
      </c>
      <c r="AV1682" s="29">
        <f>_xll.qlInterestRateIndexFixingDate(IborIndex&amp;Tenor,AW1682,Trigger)</f>
        <v>51190</v>
      </c>
      <c r="AW1682" s="29">
        <f>_xll.qlCalendarAdvance(Calendar,AW1681,AU1682,"f",,Trigger)</f>
        <v>51194</v>
      </c>
      <c r="AX1682" s="29">
        <f>_xll.qlInterestRateIndexMaturity(IborIndex&amp;Tenor,AW1682,Trigger)</f>
        <v>51376</v>
      </c>
      <c r="AY1682" s="66">
        <f>_xll.qlIndexFixing($Z$5,AV1682,,Trigger)</f>
        <v>1.5745877737204018E-2</v>
      </c>
      <c r="AZ1682" s="66">
        <f>_xll.qlIndexFixing($BB$1,AW1682,,Trigger)</f>
        <v>1.5771209321438297E-2</v>
      </c>
      <c r="BA1682" s="195">
        <f t="shared" si="49"/>
        <v>-0.25331584234278975</v>
      </c>
    </row>
    <row r="1683" spans="47:53" ht="11.25" customHeight="1" x14ac:dyDescent="0.25">
      <c r="AU1683" s="30" t="s">
        <v>38</v>
      </c>
      <c r="AV1683" s="29">
        <f>_xll.qlInterestRateIndexFixingDate(IborIndex&amp;Tenor,AW1683,Trigger)</f>
        <v>51197</v>
      </c>
      <c r="AW1683" s="29">
        <f>_xll.qlCalendarAdvance(Calendar,AW1682,AU1683,"f",,Trigger)</f>
        <v>51201</v>
      </c>
      <c r="AX1683" s="29">
        <f>_xll.qlInterestRateIndexMaturity(IborIndex&amp;Tenor,AW1683,Trigger)</f>
        <v>51385</v>
      </c>
      <c r="AY1683" s="66">
        <f>_xll.qlIndexFixing($Z$5,AV1683,,Trigger)</f>
        <v>1.574424102424438E-2</v>
      </c>
      <c r="AZ1683" s="66">
        <f>_xll.qlIndexFixing($BB$1,AW1683,,Trigger)</f>
        <v>1.5768231637063524E-2</v>
      </c>
      <c r="BA1683" s="195">
        <f t="shared" si="49"/>
        <v>-0.23990612819144164</v>
      </c>
    </row>
    <row r="1684" spans="47:53" ht="11.25" customHeight="1" x14ac:dyDescent="0.25">
      <c r="AU1684" s="30" t="s">
        <v>38</v>
      </c>
      <c r="AV1684" s="29">
        <f>_xll.qlInterestRateIndexFixingDate(IborIndex&amp;Tenor,AW1684,Trigger)</f>
        <v>51204</v>
      </c>
      <c r="AW1684" s="29">
        <f>_xll.qlCalendarAdvance(Calendar,AW1683,AU1684,"f",,Trigger)</f>
        <v>51208</v>
      </c>
      <c r="AX1684" s="29">
        <f>_xll.qlInterestRateIndexMaturity(IborIndex&amp;Tenor,AW1684,Trigger)</f>
        <v>51392</v>
      </c>
      <c r="AY1684" s="66">
        <f>_xll.qlIndexFixing($Z$5,AV1684,,Trigger)</f>
        <v>1.5742200840272183E-2</v>
      </c>
      <c r="AZ1684" s="66">
        <f>_xll.qlIndexFixing($BB$1,AW1684,,Trigger)</f>
        <v>1.5765305161888215E-2</v>
      </c>
      <c r="BA1684" s="195">
        <f t="shared" si="49"/>
        <v>-0.23104321616031903</v>
      </c>
    </row>
    <row r="1685" spans="47:53" ht="11.25" customHeight="1" x14ac:dyDescent="0.25">
      <c r="AU1685" s="30" t="s">
        <v>38</v>
      </c>
      <c r="AV1685" s="29">
        <f>_xll.qlInterestRateIndexFixingDate(IborIndex&amp;Tenor,AW1685,Trigger)</f>
        <v>51211</v>
      </c>
      <c r="AW1685" s="29">
        <f>_xll.qlCalendarAdvance(Calendar,AW1684,AU1685,"f",,Trigger)</f>
        <v>51215</v>
      </c>
      <c r="AX1685" s="29">
        <f>_xll.qlInterestRateIndexMaturity(IborIndex&amp;Tenor,AW1685,Trigger)</f>
        <v>51399</v>
      </c>
      <c r="AY1685" s="66">
        <f>_xll.qlIndexFixing($Z$5,AV1685,,Trigger)</f>
        <v>1.5740143153204926E-2</v>
      </c>
      <c r="AZ1685" s="66">
        <f>_xll.qlIndexFixing($BB$1,AW1685,,Trigger)</f>
        <v>1.5762428982646348E-2</v>
      </c>
      <c r="BA1685" s="195">
        <f t="shared" si="49"/>
        <v>-0.22285829441422156</v>
      </c>
    </row>
    <row r="1686" spans="47:53" ht="11.25" customHeight="1" x14ac:dyDescent="0.25">
      <c r="AU1686" s="30" t="s">
        <v>38</v>
      </c>
      <c r="AV1686" s="29">
        <f>_xll.qlInterestRateIndexFixingDate(IborIndex&amp;Tenor,AW1686,Trigger)</f>
        <v>51218</v>
      </c>
      <c r="AW1686" s="29">
        <f>_xll.qlCalendarAdvance(Calendar,AW1685,AU1686,"f",,Trigger)</f>
        <v>51222</v>
      </c>
      <c r="AX1686" s="29">
        <f>_xll.qlInterestRateIndexMaturity(IborIndex&amp;Tenor,AW1686,Trigger)</f>
        <v>51406</v>
      </c>
      <c r="AY1686" s="66">
        <f>_xll.qlIndexFixing($Z$5,AV1686,,Trigger)</f>
        <v>1.5738071457479956E-2</v>
      </c>
      <c r="AZ1686" s="66">
        <f>_xll.qlIndexFixing($BB$1,AW1686,,Trigger)</f>
        <v>1.5759123883151933E-2</v>
      </c>
      <c r="BA1686" s="195">
        <f t="shared" si="49"/>
        <v>-0.21052425671977404</v>
      </c>
    </row>
    <row r="1687" spans="47:53" ht="11.25" customHeight="1" x14ac:dyDescent="0.25">
      <c r="AU1687" s="30" t="s">
        <v>38</v>
      </c>
      <c r="AV1687" s="29">
        <f>_xll.qlInterestRateIndexFixingDate(IborIndex&amp;Tenor,AW1687,Trigger)</f>
        <v>51223</v>
      </c>
      <c r="AW1687" s="29">
        <f>_xll.qlCalendarAdvance(Calendar,AW1686,AU1687,"f",,Trigger)</f>
        <v>51229</v>
      </c>
      <c r="AX1687" s="29">
        <f>_xll.qlInterestRateIndexMaturity(IborIndex&amp;Tenor,AW1687,Trigger)</f>
        <v>51412</v>
      </c>
      <c r="AY1687" s="66">
        <f>_xll.qlIndexFixing($Z$5,AV1687,,Trigger)</f>
        <v>1.5735800802661633E-2</v>
      </c>
      <c r="AZ1687" s="66">
        <f>_xll.qlIndexFixing($BB$1,AW1687,,Trigger)</f>
        <v>1.575633630412793E-2</v>
      </c>
      <c r="BA1687" s="195">
        <f t="shared" si="49"/>
        <v>-0.20535501466297651</v>
      </c>
    </row>
    <row r="1688" spans="47:53" ht="11.25" customHeight="1" x14ac:dyDescent="0.25">
      <c r="AU1688" s="30" t="s">
        <v>38</v>
      </c>
      <c r="AV1688" s="29">
        <f>_xll.qlInterestRateIndexFixingDate(IborIndex&amp;Tenor,AW1688,Trigger)</f>
        <v>51232</v>
      </c>
      <c r="AW1688" s="29">
        <f>_xll.qlCalendarAdvance(Calendar,AW1687,AU1688,"f",,Trigger)</f>
        <v>51236</v>
      </c>
      <c r="AX1688" s="29">
        <f>_xll.qlInterestRateIndexMaturity(IborIndex&amp;Tenor,AW1688,Trigger)</f>
        <v>51419</v>
      </c>
      <c r="AY1688" s="66">
        <f>_xll.qlIndexFixing($Z$5,AV1688,,Trigger)</f>
        <v>1.5733710649289287E-2</v>
      </c>
      <c r="AZ1688" s="66">
        <f>_xll.qlIndexFixing($BB$1,AW1688,,Trigger)</f>
        <v>1.5753596597882016E-2</v>
      </c>
      <c r="BA1688" s="195">
        <f t="shared" si="49"/>
        <v>-0.19885948592729408</v>
      </c>
    </row>
    <row r="1689" spans="47:53" ht="11.25" customHeight="1" x14ac:dyDescent="0.25">
      <c r="AU1689" s="30" t="s">
        <v>38</v>
      </c>
      <c r="AV1689" s="29">
        <f>_xll.qlInterestRateIndexFixingDate(IborIndex&amp;Tenor,AW1689,Trigger)</f>
        <v>51239</v>
      </c>
      <c r="AW1689" s="29">
        <f>_xll.qlCalendarAdvance(Calendar,AW1688,AU1689,"f",,Trigger)</f>
        <v>51243</v>
      </c>
      <c r="AX1689" s="29">
        <f>_xll.qlInterestRateIndexMaturity(IborIndex&amp;Tenor,AW1689,Trigger)</f>
        <v>51426</v>
      </c>
      <c r="AY1689" s="66">
        <f>_xll.qlIndexFixing($Z$5,AV1689,,Trigger)</f>
        <v>1.5731616683815702E-2</v>
      </c>
      <c r="AZ1689" s="66">
        <f>_xll.qlIndexFixing($BB$1,AW1689,,Trigger)</f>
        <v>1.5750903836338218E-2</v>
      </c>
      <c r="BA1689" s="195">
        <f t="shared" si="49"/>
        <v>-0.19287152522515227</v>
      </c>
    </row>
    <row r="1690" spans="47:53" ht="11.25" customHeight="1" x14ac:dyDescent="0.25">
      <c r="AU1690" s="30" t="s">
        <v>38</v>
      </c>
      <c r="AV1690" s="29">
        <f>_xll.qlInterestRateIndexFixingDate(IborIndex&amp;Tenor,AW1690,Trigger)</f>
        <v>51246</v>
      </c>
      <c r="AW1690" s="29">
        <f>_xll.qlCalendarAdvance(Calendar,AW1689,AU1690,"f",,Trigger)</f>
        <v>51250</v>
      </c>
      <c r="AX1690" s="29">
        <f>_xll.qlInterestRateIndexMaturity(IborIndex&amp;Tenor,AW1690,Trigger)</f>
        <v>51433</v>
      </c>
      <c r="AY1690" s="66">
        <f>_xll.qlIndexFixing($Z$5,AV1690,,Trigger)</f>
        <v>1.5729522462072796E-2</v>
      </c>
      <c r="AZ1690" s="66">
        <f>_xll.qlIndexFixing($BB$1,AW1690,,Trigger)</f>
        <v>1.5748257091427548E-2</v>
      </c>
      <c r="BA1690" s="195">
        <f t="shared" si="49"/>
        <v>-0.18734629354751758</v>
      </c>
    </row>
    <row r="1691" spans="47:53" ht="11.25" customHeight="1" x14ac:dyDescent="0.25">
      <c r="AU1691" s="30" t="s">
        <v>38</v>
      </c>
      <c r="AV1691" s="29">
        <f>_xll.qlInterestRateIndexFixingDate(IborIndex&amp;Tenor,AW1691,Trigger)</f>
        <v>51253</v>
      </c>
      <c r="AW1691" s="29">
        <f>_xll.qlCalendarAdvance(Calendar,AW1690,AU1691,"f",,Trigger)</f>
        <v>51258</v>
      </c>
      <c r="AX1691" s="29">
        <f>_xll.qlInterestRateIndexMaturity(IborIndex&amp;Tenor,AW1691,Trigger)</f>
        <v>51442</v>
      </c>
      <c r="AY1691" s="66">
        <f>_xll.qlIndexFixing($Z$5,AV1691,,Trigger)</f>
        <v>1.5727327995081114E-2</v>
      </c>
      <c r="AZ1691" s="66">
        <f>_xll.qlIndexFixing($BB$1,AW1691,,Trigger)</f>
        <v>1.5745635615517669E-2</v>
      </c>
      <c r="BA1691" s="195">
        <f t="shared" si="49"/>
        <v>-0.18307620436554956</v>
      </c>
    </row>
    <row r="1692" spans="47:53" ht="11.25" customHeight="1" x14ac:dyDescent="0.25">
      <c r="AU1692" s="30" t="s">
        <v>38</v>
      </c>
      <c r="AV1692" s="29">
        <f>_xll.qlInterestRateIndexFixingDate(IborIndex&amp;Tenor,AW1692,Trigger)</f>
        <v>51263</v>
      </c>
      <c r="AW1692" s="29">
        <f>_xll.qlCalendarAdvance(Calendar,AW1691,AU1692,"f",,Trigger)</f>
        <v>51265</v>
      </c>
      <c r="AX1692" s="29">
        <f>_xll.qlInterestRateIndexMaturity(IborIndex&amp;Tenor,AW1692,Trigger)</f>
        <v>51449</v>
      </c>
      <c r="AY1692" s="66">
        <f>_xll.qlIndexFixing($Z$5,AV1692,,Trigger)</f>
        <v>1.572524755454692E-2</v>
      </c>
      <c r="AZ1692" s="66">
        <f>_xll.qlIndexFixing($BB$1,AW1692,,Trigger)</f>
        <v>1.5743089547983136E-2</v>
      </c>
      <c r="BA1692" s="195">
        <f t="shared" si="49"/>
        <v>-0.17841993436216314</v>
      </c>
    </row>
    <row r="1693" spans="47:53" ht="11.25" customHeight="1" x14ac:dyDescent="0.25">
      <c r="AU1693" s="30" t="s">
        <v>38</v>
      </c>
      <c r="AV1693" s="29">
        <f>_xll.qlInterestRateIndexFixingDate(IborIndex&amp;Tenor,AW1693,Trigger)</f>
        <v>51270</v>
      </c>
      <c r="AW1693" s="29">
        <f>_xll.qlCalendarAdvance(Calendar,AW1692,AU1693,"f",,Trigger)</f>
        <v>51272</v>
      </c>
      <c r="AX1693" s="29">
        <f>_xll.qlInterestRateIndexMaturity(IborIndex&amp;Tenor,AW1693,Trigger)</f>
        <v>51456</v>
      </c>
      <c r="AY1693" s="66">
        <f>_xll.qlIndexFixing($Z$5,AV1693,,Trigger)</f>
        <v>1.5723178380463974E-2</v>
      </c>
      <c r="AZ1693" s="66">
        <f>_xll.qlIndexFixing($BB$1,AW1693,,Trigger)</f>
        <v>1.5740586419306691E-2</v>
      </c>
      <c r="BA1693" s="195">
        <f t="shared" si="49"/>
        <v>-0.17408038842717244</v>
      </c>
    </row>
    <row r="1694" spans="47:53" ht="11.25" customHeight="1" x14ac:dyDescent="0.25">
      <c r="AU1694" s="30" t="s">
        <v>38</v>
      </c>
      <c r="AV1694" s="29">
        <f>_xll.qlInterestRateIndexFixingDate(IborIndex&amp;Tenor,AW1694,Trigger)</f>
        <v>51277</v>
      </c>
      <c r="AW1694" s="29">
        <f>_xll.qlCalendarAdvance(Calendar,AW1693,AU1694,"f",,Trigger)</f>
        <v>51279</v>
      </c>
      <c r="AX1694" s="29">
        <f>_xll.qlInterestRateIndexMaturity(IborIndex&amp;Tenor,AW1694,Trigger)</f>
        <v>51463</v>
      </c>
      <c r="AY1694" s="66">
        <f>_xll.qlIndexFixing($Z$5,AV1694,,Trigger)</f>
        <v>1.5721124055420421E-2</v>
      </c>
      <c r="AZ1694" s="66">
        <f>_xll.qlIndexFixing($BB$1,AW1694,,Trigger)</f>
        <v>1.5738125311402409E-2</v>
      </c>
      <c r="BA1694" s="195">
        <f t="shared" si="49"/>
        <v>-0.17001255981988206</v>
      </c>
    </row>
    <row r="1695" spans="47:53" ht="11.25" customHeight="1" x14ac:dyDescent="0.25">
      <c r="AU1695" s="30" t="s">
        <v>38</v>
      </c>
      <c r="AV1695" s="29">
        <f>_xll.qlInterestRateIndexFixingDate(IborIndex&amp;Tenor,AW1695,Trigger)</f>
        <v>51284</v>
      </c>
      <c r="AW1695" s="29">
        <f>_xll.qlCalendarAdvance(Calendar,AW1694,AU1695,"f",,Trigger)</f>
        <v>51286</v>
      </c>
      <c r="AX1695" s="29">
        <f>_xll.qlInterestRateIndexMaturity(IborIndex&amp;Tenor,AW1695,Trigger)</f>
        <v>51470</v>
      </c>
      <c r="AY1695" s="66">
        <f>_xll.qlIndexFixing($Z$5,AV1695,,Trigger)</f>
        <v>1.5719088172832255E-2</v>
      </c>
      <c r="AZ1695" s="66">
        <f>_xll.qlIndexFixing($BB$1,AW1695,,Trigger)</f>
        <v>1.5735705306192994E-2</v>
      </c>
      <c r="BA1695" s="195">
        <f t="shared" si="49"/>
        <v>-0.16617133360739139</v>
      </c>
    </row>
    <row r="1696" spans="47:53" ht="11.25" customHeight="1" x14ac:dyDescent="0.25">
      <c r="AU1696" s="30" t="s">
        <v>38</v>
      </c>
      <c r="AV1696" s="29">
        <f>_xll.qlInterestRateIndexFixingDate(IborIndex&amp;Tenor,AW1696,Trigger)</f>
        <v>51291</v>
      </c>
      <c r="AW1696" s="29">
        <f>_xll.qlCalendarAdvance(Calendar,AW1695,AU1696,"f",,Trigger)</f>
        <v>51293</v>
      </c>
      <c r="AX1696" s="29">
        <f>_xll.qlInterestRateIndexMaturity(IborIndex&amp;Tenor,AW1696,Trigger)</f>
        <v>51476</v>
      </c>
      <c r="AY1696" s="66">
        <f>_xll.qlIndexFixing($Z$5,AV1696,,Trigger)</f>
        <v>1.5716865559430769E-2</v>
      </c>
      <c r="AZ1696" s="66">
        <f>_xll.qlIndexFixing($BB$1,AW1696,,Trigger)</f>
        <v>1.5733325485606776E-2</v>
      </c>
      <c r="BA1696" s="195">
        <f t="shared" si="49"/>
        <v>-0.16459926176007333</v>
      </c>
    </row>
    <row r="1697" spans="47:53" ht="11.25" customHeight="1" x14ac:dyDescent="0.25">
      <c r="AU1697" s="30" t="s">
        <v>38</v>
      </c>
      <c r="AV1697" s="29">
        <f>_xll.qlInterestRateIndexFixingDate(IborIndex&amp;Tenor,AW1697,Trigger)</f>
        <v>51298</v>
      </c>
      <c r="AW1697" s="29">
        <f>_xll.qlCalendarAdvance(Calendar,AW1696,AU1697,"f",,Trigger)</f>
        <v>51300</v>
      </c>
      <c r="AX1697" s="29">
        <f>_xll.qlInterestRateIndexMaturity(IborIndex&amp;Tenor,AW1697,Trigger)</f>
        <v>51483</v>
      </c>
      <c r="AY1697" s="66">
        <f>_xll.qlIndexFixing($Z$5,AV1697,,Trigger)</f>
        <v>1.571487388129382E-2</v>
      </c>
      <c r="AZ1697" s="66">
        <f>_xll.qlIndexFixing($BB$1,AW1697,,Trigger)</f>
        <v>1.5730984931580295E-2</v>
      </c>
      <c r="BA1697" s="195">
        <f t="shared" si="49"/>
        <v>-0.16111050286475581</v>
      </c>
    </row>
    <row r="1698" spans="47:53" ht="11.25" customHeight="1" x14ac:dyDescent="0.25">
      <c r="AU1698" s="30" t="s">
        <v>38</v>
      </c>
      <c r="AV1698" s="29">
        <f>_xll.qlInterestRateIndexFixingDate(IborIndex&amp;Tenor,AW1698,Trigger)</f>
        <v>51305</v>
      </c>
      <c r="AW1698" s="29">
        <f>_xll.qlCalendarAdvance(Calendar,AW1697,AU1698,"f",,Trigger)</f>
        <v>51307</v>
      </c>
      <c r="AX1698" s="29">
        <f>_xll.qlInterestRateIndexMaturity(IborIndex&amp;Tenor,AW1698,Trigger)</f>
        <v>51490</v>
      </c>
      <c r="AY1698" s="66">
        <f>_xll.qlIndexFixing($Z$5,AV1698,,Trigger)</f>
        <v>1.5712911306691751E-2</v>
      </c>
      <c r="AZ1698" s="66">
        <f>_xll.qlIndexFixing($BB$1,AW1698,,Trigger)</f>
        <v>1.5728682726055699E-2</v>
      </c>
      <c r="BA1698" s="195">
        <f t="shared" si="49"/>
        <v>-0.15771419363947575</v>
      </c>
    </row>
    <row r="1699" spans="47:53" ht="11.25" customHeight="1" x14ac:dyDescent="0.25">
      <c r="AU1699" s="30" t="s">
        <v>38</v>
      </c>
      <c r="AV1699" s="29">
        <f>_xll.qlInterestRateIndexFixingDate(IborIndex&amp;Tenor,AW1699,Trigger)</f>
        <v>51312</v>
      </c>
      <c r="AW1699" s="29">
        <f>_xll.qlCalendarAdvance(Calendar,AW1698,AU1699,"f",,Trigger)</f>
        <v>51314</v>
      </c>
      <c r="AX1699" s="29">
        <f>_xll.qlInterestRateIndexMaturity(IborIndex&amp;Tenor,AW1699,Trigger)</f>
        <v>51497</v>
      </c>
      <c r="AY1699" s="66">
        <f>_xll.qlIndexFixing($Z$5,AV1699,,Trigger)</f>
        <v>1.5710981490973379E-2</v>
      </c>
      <c r="AZ1699" s="66">
        <f>_xll.qlIndexFixing($BB$1,AW1699,,Trigger)</f>
        <v>1.5726417950983784E-2</v>
      </c>
      <c r="BA1699" s="195">
        <f t="shared" si="49"/>
        <v>-0.15436460010405384</v>
      </c>
    </row>
    <row r="1700" spans="47:53" ht="11.25" customHeight="1" x14ac:dyDescent="0.25">
      <c r="AU1700" s="30" t="s">
        <v>38</v>
      </c>
      <c r="AV1700" s="29">
        <f>_xll.qlInterestRateIndexFixingDate(IborIndex&amp;Tenor,AW1700,Trigger)</f>
        <v>51319</v>
      </c>
      <c r="AW1700" s="29">
        <f>_xll.qlCalendarAdvance(Calendar,AW1699,AU1700,"f",,Trigger)</f>
        <v>51321</v>
      </c>
      <c r="AX1700" s="29">
        <f>_xll.qlInterestRateIndexMaturity(IborIndex&amp;Tenor,AW1700,Trigger)</f>
        <v>51505</v>
      </c>
      <c r="AY1700" s="66">
        <f>_xll.qlIndexFixing($Z$5,AV1700,,Trigger)</f>
        <v>1.5709311924103873E-2</v>
      </c>
      <c r="AZ1700" s="66">
        <f>_xll.qlIndexFixing($BB$1,AW1700,,Trigger)</f>
        <v>1.5724189688320102E-2</v>
      </c>
      <c r="BA1700" s="195">
        <f t="shared" si="49"/>
        <v>-0.1487776421622844</v>
      </c>
    </row>
    <row r="1701" spans="47:53" ht="11.25" customHeight="1" x14ac:dyDescent="0.25">
      <c r="AU1701" s="30" t="s">
        <v>38</v>
      </c>
      <c r="AV1701" s="29">
        <f>_xll.qlInterestRateIndexFixingDate(IborIndex&amp;Tenor,AW1701,Trigger)</f>
        <v>51326</v>
      </c>
      <c r="AW1701" s="29">
        <f>_xll.qlCalendarAdvance(Calendar,AW1700,AU1701,"f",,Trigger)</f>
        <v>51328</v>
      </c>
      <c r="AX1701" s="29">
        <f>_xll.qlInterestRateIndexMaturity(IborIndex&amp;Tenor,AW1701,Trigger)</f>
        <v>51512</v>
      </c>
      <c r="AY1701" s="66">
        <f>_xll.qlIndexFixing($Z$5,AV1701,,Trigger)</f>
        <v>1.5707462764251674E-2</v>
      </c>
      <c r="AZ1701" s="66">
        <f>_xll.qlIndexFixing($BB$1,AW1701,,Trigger)</f>
        <v>1.5721997020026683E-2</v>
      </c>
      <c r="BA1701" s="195">
        <f t="shared" si="49"/>
        <v>-0.14534255775008886</v>
      </c>
    </row>
    <row r="1702" spans="47:53" ht="11.25" customHeight="1" x14ac:dyDescent="0.25">
      <c r="AU1702" s="30" t="s">
        <v>38</v>
      </c>
      <c r="AV1702" s="29">
        <f>_xll.qlInterestRateIndexFixingDate(IborIndex&amp;Tenor,AW1702,Trigger)</f>
        <v>51333</v>
      </c>
      <c r="AW1702" s="29">
        <f>_xll.qlCalendarAdvance(Calendar,AW1701,AU1702,"f",,Trigger)</f>
        <v>51335</v>
      </c>
      <c r="AX1702" s="29">
        <f>_xll.qlInterestRateIndexMaturity(IborIndex&amp;Tenor,AW1702,Trigger)</f>
        <v>51519</v>
      </c>
      <c r="AY1702" s="66">
        <f>_xll.qlIndexFixing($Z$5,AV1702,,Trigger)</f>
        <v>1.5705657503910897E-2</v>
      </c>
      <c r="AZ1702" s="66">
        <f>_xll.qlIndexFixing($BB$1,AW1702,,Trigger)</f>
        <v>1.5719839028071173E-2</v>
      </c>
      <c r="BA1702" s="195">
        <f t="shared" si="49"/>
        <v>-0.1418152416027621</v>
      </c>
    </row>
    <row r="1703" spans="47:53" ht="11.25" customHeight="1" x14ac:dyDescent="0.25">
      <c r="AU1703" s="30" t="s">
        <v>38</v>
      </c>
      <c r="AV1703" s="29">
        <f>_xll.qlInterestRateIndexFixingDate(IborIndex&amp;Tenor,AW1703,Trigger)</f>
        <v>51340</v>
      </c>
      <c r="AW1703" s="29">
        <f>_xll.qlCalendarAdvance(Calendar,AW1702,AU1703,"f",,Trigger)</f>
        <v>51342</v>
      </c>
      <c r="AX1703" s="29">
        <f>_xll.qlInterestRateIndexMaturity(IborIndex&amp;Tenor,AW1703,Trigger)</f>
        <v>51526</v>
      </c>
      <c r="AY1703" s="66">
        <f>_xll.qlIndexFixing($Z$5,AV1703,,Trigger)</f>
        <v>1.570389982311781E-2</v>
      </c>
      <c r="AZ1703" s="66">
        <f>_xll.qlIndexFixing($BB$1,AW1703,,Trigger)</f>
        <v>1.5717714794428565E-2</v>
      </c>
      <c r="BA1703" s="195">
        <f t="shared" si="49"/>
        <v>-0.13814971310754931</v>
      </c>
    </row>
    <row r="1704" spans="47:53" ht="11.25" customHeight="1" x14ac:dyDescent="0.25">
      <c r="AU1704" s="30" t="s">
        <v>38</v>
      </c>
      <c r="AV1704" s="29">
        <f>_xll.qlInterestRateIndexFixingDate(IborIndex&amp;Tenor,AW1704,Trigger)</f>
        <v>51347</v>
      </c>
      <c r="AW1704" s="29">
        <f>_xll.qlCalendarAdvance(Calendar,AW1703,AU1704,"f",,Trigger)</f>
        <v>51349</v>
      </c>
      <c r="AX1704" s="29">
        <f>_xll.qlInterestRateIndexMaturity(IborIndex&amp;Tenor,AW1704,Trigger)</f>
        <v>51533</v>
      </c>
      <c r="AY1704" s="66">
        <f>_xll.qlIndexFixing($Z$5,AV1704,,Trigger)</f>
        <v>1.570219341273655E-2</v>
      </c>
      <c r="AZ1704" s="66">
        <f>_xll.qlIndexFixing($BB$1,AW1704,,Trigger)</f>
        <v>1.5715623401078606E-2</v>
      </c>
      <c r="BA1704" s="195">
        <f t="shared" si="49"/>
        <v>-0.13429988342056332</v>
      </c>
    </row>
    <row r="1705" spans="47:53" ht="11.25" customHeight="1" x14ac:dyDescent="0.25">
      <c r="AU1705" s="30" t="s">
        <v>38</v>
      </c>
      <c r="AV1705" s="29">
        <f>_xll.qlInterestRateIndexFixingDate(IborIndex&amp;Tenor,AW1705,Trigger)</f>
        <v>51354</v>
      </c>
      <c r="AW1705" s="29">
        <f>_xll.qlCalendarAdvance(Calendar,AW1704,AU1705,"f",,Trigger)</f>
        <v>51356</v>
      </c>
      <c r="AX1705" s="29">
        <f>_xll.qlInterestRateIndexMaturity(IborIndex&amp;Tenor,AW1705,Trigger)</f>
        <v>51540</v>
      </c>
      <c r="AY1705" s="66">
        <f>_xll.qlIndexFixing($Z$5,AV1705,,Trigger)</f>
        <v>1.5700541974465201E-2</v>
      </c>
      <c r="AZ1705" s="66">
        <f>_xll.qlIndexFixing($BB$1,AW1705,,Trigger)</f>
        <v>1.5713563930005791E-2</v>
      </c>
      <c r="BA1705" s="195">
        <f t="shared" si="49"/>
        <v>-0.13021955540589575</v>
      </c>
    </row>
    <row r="1706" spans="47:53" ht="11.25" customHeight="1" x14ac:dyDescent="0.25">
      <c r="AU1706" s="30" t="s">
        <v>38</v>
      </c>
      <c r="AV1706" s="29">
        <f>_xll.qlInterestRateIndexFixingDate(IborIndex&amp;Tenor,AW1706,Trigger)</f>
        <v>51361</v>
      </c>
      <c r="AW1706" s="29">
        <f>_xll.qlCalendarAdvance(Calendar,AW1705,AU1706,"f",,Trigger)</f>
        <v>51363</v>
      </c>
      <c r="AX1706" s="29">
        <f>_xll.qlInterestRateIndexMaturity(IborIndex&amp;Tenor,AW1706,Trigger)</f>
        <v>51547</v>
      </c>
      <c r="AY1706" s="66">
        <f>_xll.qlIndexFixing($Z$5,AV1706,,Trigger)</f>
        <v>1.5698949220832738E-2</v>
      </c>
      <c r="AZ1706" s="66">
        <f>_xll.qlIndexFixing($BB$1,AW1706,,Trigger)</f>
        <v>1.5711535463203263E-2</v>
      </c>
      <c r="BA1706" s="195">
        <f t="shared" si="49"/>
        <v>-0.12586242370524886</v>
      </c>
    </row>
    <row r="1707" spans="47:53" ht="11.25" customHeight="1" x14ac:dyDescent="0.25">
      <c r="AU1707" s="30" t="s">
        <v>38</v>
      </c>
      <c r="AV1707" s="29">
        <f>_xll.qlInterestRateIndexFixingDate(IborIndex&amp;Tenor,AW1707,Trigger)</f>
        <v>51368</v>
      </c>
      <c r="AW1707" s="29">
        <f>_xll.qlCalendarAdvance(Calendar,AW1706,AU1707,"f",,Trigger)</f>
        <v>51370</v>
      </c>
      <c r="AX1707" s="29">
        <f>_xll.qlInterestRateIndexMaturity(IborIndex&amp;Tenor,AW1707,Trigger)</f>
        <v>51554</v>
      </c>
      <c r="AY1707" s="66">
        <f>_xll.qlIndexFixing($Z$5,AV1707,,Trigger)</f>
        <v>1.5697418875199914E-2</v>
      </c>
      <c r="AZ1707" s="66">
        <f>_xll.qlIndexFixing($BB$1,AW1707,,Trigger)</f>
        <v>1.5709537082665027E-2</v>
      </c>
      <c r="BA1707" s="195">
        <f t="shared" si="49"/>
        <v>-0.12118207465112996</v>
      </c>
    </row>
    <row r="1708" spans="47:53" ht="11.25" customHeight="1" x14ac:dyDescent="0.25">
      <c r="AU1708" s="30" t="s">
        <v>38</v>
      </c>
      <c r="AV1708" s="29">
        <f>_xll.qlInterestRateIndexFixingDate(IborIndex&amp;Tenor,AW1708,Trigger)</f>
        <v>51375</v>
      </c>
      <c r="AW1708" s="29">
        <f>_xll.qlCalendarAdvance(Calendar,AW1707,AU1708,"f",,Trigger)</f>
        <v>51377</v>
      </c>
      <c r="AX1708" s="29">
        <f>_xll.qlInterestRateIndexMaturity(IborIndex&amp;Tenor,AW1708,Trigger)</f>
        <v>51560</v>
      </c>
      <c r="AY1708" s="66">
        <f>_xll.qlIndexFixing($Z$5,AV1708,,Trigger)</f>
        <v>1.5695695821221788E-2</v>
      </c>
      <c r="AZ1708" s="66">
        <f>_xll.qlIndexFixing($BB$1,AW1708,,Trigger)</f>
        <v>1.5706725811549423E-2</v>
      </c>
      <c r="BA1708" s="195">
        <f t="shared" si="49"/>
        <v>-0.11029990327635075</v>
      </c>
    </row>
    <row r="1709" spans="47:53" ht="11.25" customHeight="1" x14ac:dyDescent="0.25">
      <c r="AU1709" s="30" t="s">
        <v>38</v>
      </c>
      <c r="AV1709" s="29">
        <f>_xll.qlInterestRateIndexFixingDate(IborIndex&amp;Tenor,AW1709,Trigger)</f>
        <v>51382</v>
      </c>
      <c r="AW1709" s="29">
        <f>_xll.qlCalendarAdvance(Calendar,AW1708,AU1709,"f",,Trigger)</f>
        <v>51384</v>
      </c>
      <c r="AX1709" s="29">
        <f>_xll.qlInterestRateIndexMaturity(IborIndex&amp;Tenor,AW1709,Trigger)</f>
        <v>51565</v>
      </c>
      <c r="AY1709" s="66">
        <f>_xll.qlIndexFixing($Z$5,AV1709,,Trigger)</f>
        <v>1.5693771269546769E-2</v>
      </c>
      <c r="AZ1709" s="66">
        <f>_xll.qlIndexFixing($BB$1,AW1709,,Trigger)</f>
        <v>1.5704777257496284E-2</v>
      </c>
      <c r="BA1709" s="195">
        <f t="shared" si="49"/>
        <v>-0.11005987949515295</v>
      </c>
    </row>
    <row r="1710" spans="47:53" ht="11.25" customHeight="1" x14ac:dyDescent="0.25">
      <c r="AU1710" s="30" t="s">
        <v>38</v>
      </c>
      <c r="AV1710" s="29">
        <f>_xll.qlInterestRateIndexFixingDate(IborIndex&amp;Tenor,AW1710,Trigger)</f>
        <v>51389</v>
      </c>
      <c r="AW1710" s="29">
        <f>_xll.qlCalendarAdvance(Calendar,AW1709,AU1710,"f",,Trigger)</f>
        <v>51391</v>
      </c>
      <c r="AX1710" s="29">
        <f>_xll.qlInterestRateIndexMaturity(IborIndex&amp;Tenor,AW1710,Trigger)</f>
        <v>51572</v>
      </c>
      <c r="AY1710" s="66">
        <f>_xll.qlIndexFixing($Z$5,AV1710,,Trigger)</f>
        <v>1.5692427993646531E-2</v>
      </c>
      <c r="AZ1710" s="66">
        <f>_xll.qlIndexFixing($BB$1,AW1710,,Trigger)</f>
        <v>1.5702856567690632E-2</v>
      </c>
      <c r="BA1710" s="195">
        <f t="shared" si="49"/>
        <v>-0.10428574044100275</v>
      </c>
    </row>
    <row r="1711" spans="47:53" ht="11.25" customHeight="1" x14ac:dyDescent="0.25">
      <c r="AU1711" s="30" t="s">
        <v>38</v>
      </c>
      <c r="AV1711" s="29">
        <f>_xll.qlInterestRateIndexFixingDate(IborIndex&amp;Tenor,AW1711,Trigger)</f>
        <v>51396</v>
      </c>
      <c r="AW1711" s="29">
        <f>_xll.qlCalendarAdvance(Calendar,AW1710,AU1711,"f",,Trigger)</f>
        <v>51398</v>
      </c>
      <c r="AX1711" s="29">
        <f>_xll.qlInterestRateIndexMaturity(IborIndex&amp;Tenor,AW1711,Trigger)</f>
        <v>51579</v>
      </c>
      <c r="AY1711" s="66">
        <f>_xll.qlIndexFixing($Z$5,AV1711,,Trigger)</f>
        <v>1.5691147401503708E-2</v>
      </c>
      <c r="AZ1711" s="66">
        <f>_xll.qlIndexFixing($BB$1,AW1711,,Trigger)</f>
        <v>1.5700963729746345E-2</v>
      </c>
      <c r="BA1711" s="195">
        <f t="shared" si="49"/>
        <v>-9.8163282426372289E-2</v>
      </c>
    </row>
    <row r="1712" spans="47:53" ht="11.25" customHeight="1" x14ac:dyDescent="0.25">
      <c r="AU1712" s="30" t="s">
        <v>38</v>
      </c>
      <c r="AV1712" s="29">
        <f>_xll.qlInterestRateIndexFixingDate(IborIndex&amp;Tenor,AW1712,Trigger)</f>
        <v>51403</v>
      </c>
      <c r="AW1712" s="29">
        <f>_xll.qlCalendarAdvance(Calendar,AW1711,AU1712,"f",,Trigger)</f>
        <v>51405</v>
      </c>
      <c r="AX1712" s="29">
        <f>_xll.qlInterestRateIndexMaturity(IborIndex&amp;Tenor,AW1712,Trigger)</f>
        <v>51586</v>
      </c>
      <c r="AY1712" s="66">
        <f>_xll.qlIndexFixing($Z$5,AV1712,,Trigger)</f>
        <v>1.568992969190602E-2</v>
      </c>
      <c r="AZ1712" s="66">
        <f>_xll.qlIndexFixing($BB$1,AW1712,,Trigger)</f>
        <v>1.5699316603003506E-2</v>
      </c>
      <c r="BA1712" s="195">
        <f t="shared" si="49"/>
        <v>-9.3869110974857672E-2</v>
      </c>
    </row>
    <row r="1713" spans="47:53" ht="11.25" customHeight="1" x14ac:dyDescent="0.25">
      <c r="AU1713" s="30" t="s">
        <v>38</v>
      </c>
      <c r="AV1713" s="29">
        <f>_xll.qlInterestRateIndexFixingDate(IborIndex&amp;Tenor,AW1713,Trigger)</f>
        <v>51410</v>
      </c>
      <c r="AW1713" s="29">
        <f>_xll.qlCalendarAdvance(Calendar,AW1712,AU1713,"f",,Trigger)</f>
        <v>51412</v>
      </c>
      <c r="AX1713" s="29">
        <f>_xll.qlInterestRateIndexMaturity(IborIndex&amp;Tenor,AW1713,Trigger)</f>
        <v>51594</v>
      </c>
      <c r="AY1713" s="66">
        <f>_xll.qlIndexFixing($Z$5,AV1713,,Trigger)</f>
        <v>1.5689055511219772E-2</v>
      </c>
      <c r="AZ1713" s="66">
        <f>_xll.qlIndexFixing($BB$1,AW1713,,Trigger)</f>
        <v>1.569748137823267E-2</v>
      </c>
      <c r="BA1713" s="195">
        <f t="shared" si="49"/>
        <v>-8.4258670128983804E-2</v>
      </c>
    </row>
    <row r="1714" spans="47:53" ht="11.25" customHeight="1" x14ac:dyDescent="0.25">
      <c r="AU1714" s="30" t="s">
        <v>38</v>
      </c>
      <c r="AV1714" s="29">
        <f>_xll.qlInterestRateIndexFixingDate(IborIndex&amp;Tenor,AW1714,Trigger)</f>
        <v>51417</v>
      </c>
      <c r="AW1714" s="29">
        <f>_xll.qlCalendarAdvance(Calendar,AW1713,AU1714,"f",,Trigger)</f>
        <v>51419</v>
      </c>
      <c r="AX1714" s="29">
        <f>_xll.qlInterestRateIndexMaturity(IborIndex&amp;Tenor,AW1714,Trigger)</f>
        <v>51601</v>
      </c>
      <c r="AY1714" s="66">
        <f>_xll.qlIndexFixing($Z$5,AV1714,,Trigger)</f>
        <v>1.5687968704931294E-2</v>
      </c>
      <c r="AZ1714" s="66">
        <f>_xll.qlIndexFixing($BB$1,AW1714,,Trigger)</f>
        <v>1.5695674006304509E-2</v>
      </c>
      <c r="BA1714" s="195">
        <f t="shared" si="49"/>
        <v>-7.7053013732147901E-2</v>
      </c>
    </row>
    <row r="1715" spans="47:53" ht="11.25" customHeight="1" x14ac:dyDescent="0.25">
      <c r="AU1715" s="30" t="s">
        <v>38</v>
      </c>
      <c r="AV1715" s="29">
        <f>_xll.qlInterestRateIndexFixingDate(IborIndex&amp;Tenor,AW1715,Trigger)</f>
        <v>51424</v>
      </c>
      <c r="AW1715" s="29">
        <f>_xll.qlCalendarAdvance(Calendar,AW1714,AU1715,"f",,Trigger)</f>
        <v>51426</v>
      </c>
      <c r="AX1715" s="29">
        <f>_xll.qlInterestRateIndexMaturity(IborIndex&amp;Tenor,AW1715,Trigger)</f>
        <v>51608</v>
      </c>
      <c r="AY1715" s="66">
        <f>_xll.qlIndexFixing($Z$5,AV1715,,Trigger)</f>
        <v>1.5686945394546292E-2</v>
      </c>
      <c r="AZ1715" s="66">
        <f>_xll.qlIndexFixing($BB$1,AW1715,,Trigger)</f>
        <v>1.5694790747351112E-2</v>
      </c>
      <c r="BA1715" s="195">
        <f t="shared" si="49"/>
        <v>-7.845352804819461E-2</v>
      </c>
    </row>
    <row r="1716" spans="47:53" ht="11.25" customHeight="1" x14ac:dyDescent="0.25">
      <c r="AU1716" s="30" t="s">
        <v>38</v>
      </c>
      <c r="AV1716" s="29">
        <f>_xll.qlInterestRateIndexFixingDate(IborIndex&amp;Tenor,AW1716,Trigger)</f>
        <v>51431</v>
      </c>
      <c r="AW1716" s="29">
        <f>_xll.qlCalendarAdvance(Calendar,AW1715,AU1716,"f",,Trigger)</f>
        <v>51433</v>
      </c>
      <c r="AX1716" s="29">
        <f>_xll.qlInterestRateIndexMaturity(IborIndex&amp;Tenor,AW1716,Trigger)</f>
        <v>51615</v>
      </c>
      <c r="AY1716" s="66">
        <f>_xll.qlIndexFixing($Z$5,AV1716,,Trigger)</f>
        <v>1.5685985778885074E-2</v>
      </c>
      <c r="AZ1716" s="66">
        <f>_xll.qlIndexFixing($BB$1,AW1716,,Trigger)</f>
        <v>1.569214282067094E-2</v>
      </c>
      <c r="BA1716" s="195">
        <f t="shared" si="49"/>
        <v>-6.1570417858661242E-2</v>
      </c>
    </row>
    <row r="1717" spans="47:53" ht="11.25" customHeight="1" x14ac:dyDescent="0.25">
      <c r="AU1717" s="30" t="s">
        <v>38</v>
      </c>
      <c r="AV1717" s="29">
        <f>_xll.qlInterestRateIndexFixingDate(IborIndex&amp;Tenor,AW1717,Trigger)</f>
        <v>51438</v>
      </c>
      <c r="AW1717" s="29">
        <f>_xll.qlCalendarAdvance(Calendar,AW1716,AU1717,"f",,Trigger)</f>
        <v>51440</v>
      </c>
      <c r="AX1717" s="29">
        <f>_xll.qlInterestRateIndexMaturity(IborIndex&amp;Tenor,AW1717,Trigger)</f>
        <v>51621</v>
      </c>
      <c r="AY1717" s="66">
        <f>_xll.qlIndexFixing($Z$5,AV1717,,Trigger)</f>
        <v>1.5684791340084641E-2</v>
      </c>
      <c r="AZ1717" s="66">
        <f>_xll.qlIndexFixing($BB$1,AW1717,,Trigger)</f>
        <v>1.5690191586837841E-2</v>
      </c>
      <c r="BA1717" s="195">
        <f t="shared" si="49"/>
        <v>-5.4002467532003606E-2</v>
      </c>
    </row>
    <row r="1718" spans="47:53" ht="11.25" customHeight="1" x14ac:dyDescent="0.25">
      <c r="AU1718" s="30" t="s">
        <v>38</v>
      </c>
      <c r="AV1718" s="29">
        <f>_xll.qlInterestRateIndexFixingDate(IborIndex&amp;Tenor,AW1718,Trigger)</f>
        <v>51445</v>
      </c>
      <c r="AW1718" s="29">
        <f>_xll.qlCalendarAdvance(Calendar,AW1717,AU1718,"f",,Trigger)</f>
        <v>51447</v>
      </c>
      <c r="AX1718" s="29">
        <f>_xll.qlInterestRateIndexMaturity(IborIndex&amp;Tenor,AW1718,Trigger)</f>
        <v>51628</v>
      </c>
      <c r="AY1718" s="66">
        <f>_xll.qlIndexFixing($Z$5,AV1718,,Trigger)</f>
        <v>1.5683955100628175E-2</v>
      </c>
      <c r="AZ1718" s="66">
        <f>_xll.qlIndexFixing($BB$1,AW1718,,Trigger)</f>
        <v>1.5688493709780326E-2</v>
      </c>
      <c r="BA1718" s="195">
        <f t="shared" si="49"/>
        <v>-4.5386091521507077E-2</v>
      </c>
    </row>
    <row r="1719" spans="47:53" ht="11.25" customHeight="1" x14ac:dyDescent="0.25">
      <c r="AU1719" s="30" t="s">
        <v>38</v>
      </c>
      <c r="AV1719" s="29">
        <f>_xll.qlInterestRateIndexFixingDate(IborIndex&amp;Tenor,AW1719,Trigger)</f>
        <v>51452</v>
      </c>
      <c r="AW1719" s="29">
        <f>_xll.qlCalendarAdvance(Calendar,AW1718,AU1719,"f",,Trigger)</f>
        <v>51454</v>
      </c>
      <c r="AX1719" s="29">
        <f>_xll.qlInterestRateIndexMaturity(IborIndex&amp;Tenor,AW1719,Trigger)</f>
        <v>51635</v>
      </c>
      <c r="AY1719" s="66">
        <f>_xll.qlIndexFixing($Z$5,AV1719,,Trigger)</f>
        <v>1.5683183135391247E-2</v>
      </c>
      <c r="AZ1719" s="66">
        <f>_xll.qlIndexFixing($BB$1,AW1719,,Trigger)</f>
        <v>1.5686823683985326E-2</v>
      </c>
      <c r="BA1719" s="195">
        <f t="shared" si="49"/>
        <v>-3.6405485940790849E-2</v>
      </c>
    </row>
    <row r="1720" spans="47:53" ht="11.25" customHeight="1" x14ac:dyDescent="0.25">
      <c r="AU1720" s="30" t="s">
        <v>38</v>
      </c>
      <c r="AV1720" s="29">
        <f>_xll.qlInterestRateIndexFixingDate(IborIndex&amp;Tenor,AW1720,Trigger)</f>
        <v>51459</v>
      </c>
      <c r="AW1720" s="29">
        <f>_xll.qlCalendarAdvance(Calendar,AW1719,AU1720,"f",,Trigger)</f>
        <v>51461</v>
      </c>
      <c r="AX1720" s="29">
        <f>_xll.qlInterestRateIndexMaturity(IborIndex&amp;Tenor,AW1720,Trigger)</f>
        <v>51642</v>
      </c>
      <c r="AY1720" s="66">
        <f>_xll.qlIndexFixing($Z$5,AV1720,,Trigger)</f>
        <v>1.5682475643209723E-2</v>
      </c>
      <c r="AZ1720" s="66">
        <f>_xll.qlIndexFixing($BB$1,AW1720,,Trigger)</f>
        <v>1.5685181509383941E-2</v>
      </c>
      <c r="BA1720" s="195">
        <f t="shared" si="49"/>
        <v>-2.7058661742178358E-2</v>
      </c>
    </row>
    <row r="1721" spans="47:53" ht="11.25" customHeight="1" x14ac:dyDescent="0.25">
      <c r="AU1721" s="30" t="s">
        <v>38</v>
      </c>
      <c r="AV1721" s="29">
        <f>_xll.qlInterestRateIndexFixingDate(IborIndex&amp;Tenor,AW1721,Trigger)</f>
        <v>51466</v>
      </c>
      <c r="AW1721" s="29">
        <f>_xll.qlCalendarAdvance(Calendar,AW1720,AU1721,"f",,Trigger)</f>
        <v>51468</v>
      </c>
      <c r="AX1721" s="29">
        <f>_xll.qlInterestRateIndexMaturity(IborIndex&amp;Tenor,AW1721,Trigger)</f>
        <v>51649</v>
      </c>
      <c r="AY1721" s="66">
        <f>_xll.qlIndexFixing($Z$5,AV1721,,Trigger)</f>
        <v>1.5681832822921675E-2</v>
      </c>
      <c r="AZ1721" s="66">
        <f>_xll.qlIndexFixing($BB$1,AW1721,,Trigger)</f>
        <v>1.5683802276160071E-2</v>
      </c>
      <c r="BA1721" s="195">
        <f t="shared" si="49"/>
        <v>-1.969453238395702E-2</v>
      </c>
    </row>
    <row r="1722" spans="47:53" ht="11.25" customHeight="1" x14ac:dyDescent="0.25">
      <c r="AU1722" s="30" t="s">
        <v>38</v>
      </c>
      <c r="AV1722" s="29">
        <f>_xll.qlInterestRateIndexFixingDate(IborIndex&amp;Tenor,AW1722,Trigger)</f>
        <v>51473</v>
      </c>
      <c r="AW1722" s="29">
        <f>_xll.qlCalendarAdvance(Calendar,AW1721,AU1722,"f",,Trigger)</f>
        <v>51475</v>
      </c>
      <c r="AX1722" s="29">
        <f>_xll.qlInterestRateIndexMaturity(IborIndex&amp;Tenor,AW1722,Trigger)</f>
        <v>51657</v>
      </c>
      <c r="AY1722" s="66">
        <f>_xll.qlIndexFixing($Z$5,AV1722,,Trigger)</f>
        <v>1.5681576808702722E-2</v>
      </c>
      <c r="AZ1722" s="66">
        <f>_xll.qlIndexFixing($BB$1,AW1722,,Trigger)</f>
        <v>1.5682217724337571E-2</v>
      </c>
      <c r="BA1722" s="195">
        <f t="shared" si="49"/>
        <v>-6.4091563484885983E-3</v>
      </c>
    </row>
    <row r="1723" spans="47:53" ht="11.25" customHeight="1" x14ac:dyDescent="0.25">
      <c r="AU1723" s="30" t="s">
        <v>38</v>
      </c>
      <c r="AV1723" s="29">
        <f>_xll.qlInterestRateIndexFixingDate(IborIndex&amp;Tenor,AW1723,Trigger)</f>
        <v>51480</v>
      </c>
      <c r="AW1723" s="29">
        <f>_xll.qlCalendarAdvance(Calendar,AW1722,AU1723,"f",,Trigger)</f>
        <v>51482</v>
      </c>
      <c r="AX1723" s="29">
        <f>_xll.qlInterestRateIndexMaturity(IborIndex&amp;Tenor,AW1723,Trigger)</f>
        <v>51664</v>
      </c>
      <c r="AY1723" s="66">
        <f>_xll.qlIndexFixing($Z$5,AV1723,,Trigger)</f>
        <v>1.5681068623526584E-2</v>
      </c>
      <c r="AZ1723" s="66">
        <f>_xll.qlIndexFixing($BB$1,AW1723,,Trigger)</f>
        <v>1.5680661024716935E-2</v>
      </c>
      <c r="BA1723" s="195">
        <f t="shared" si="49"/>
        <v>4.0759880964857942E-3</v>
      </c>
    </row>
    <row r="1724" spans="47:53" ht="11.25" customHeight="1" x14ac:dyDescent="0.25">
      <c r="AU1724" s="30" t="s">
        <v>38</v>
      </c>
      <c r="AV1724" s="29">
        <f>_xll.qlInterestRateIndexFixingDate(IborIndex&amp;Tenor,AW1724,Trigger)</f>
        <v>51487</v>
      </c>
      <c r="AW1724" s="29">
        <f>_xll.qlCalendarAdvance(Calendar,AW1723,AU1724,"f",,Trigger)</f>
        <v>51489</v>
      </c>
      <c r="AX1724" s="29">
        <f>_xll.qlInterestRateIndexMaturity(IborIndex&amp;Tenor,AW1724,Trigger)</f>
        <v>51671</v>
      </c>
      <c r="AY1724" s="66">
        <f>_xll.qlIndexFixing($Z$5,AV1724,,Trigger)</f>
        <v>1.5680625723836914E-2</v>
      </c>
      <c r="AZ1724" s="66">
        <f>_xll.qlIndexFixing($BB$1,AW1724,,Trigger)</f>
        <v>1.5679132177233598E-2</v>
      </c>
      <c r="BA1724" s="195">
        <f t="shared" si="49"/>
        <v>1.4935466033164091E-2</v>
      </c>
    </row>
    <row r="1725" spans="47:53" ht="11.25" customHeight="1" x14ac:dyDescent="0.25">
      <c r="AU1725" s="30" t="s">
        <v>38</v>
      </c>
      <c r="AV1725" s="29">
        <f>_xll.qlInterestRateIndexFixingDate(IborIndex&amp;Tenor,AW1725,Trigger)</f>
        <v>51491</v>
      </c>
      <c r="AW1725" s="29">
        <f>_xll.qlCalendarAdvance(Calendar,AW1724,AU1725,"f",,Trigger)</f>
        <v>51497</v>
      </c>
      <c r="AX1725" s="29">
        <f>_xll.qlInterestRateIndexMaturity(IborIndex&amp;Tenor,AW1725,Trigger)</f>
        <v>51679</v>
      </c>
      <c r="AY1725" s="66">
        <f>_xll.qlIndexFixing($Z$5,AV1725,,Trigger)</f>
        <v>1.5680199749289848E-2</v>
      </c>
      <c r="AZ1725" s="66">
        <f>_xll.qlIndexFixing($BB$1,AW1725,,Trigger)</f>
        <v>1.567626618205745E-2</v>
      </c>
      <c r="BA1725" s="195">
        <f t="shared" si="49"/>
        <v>3.9335672323975723E-2</v>
      </c>
    </row>
    <row r="1726" spans="47:53" ht="11.25" customHeight="1" x14ac:dyDescent="0.25">
      <c r="AU1726" s="30" t="s">
        <v>38</v>
      </c>
      <c r="AV1726" s="29">
        <f>_xll.qlInterestRateIndexFixingDate(IborIndex&amp;Tenor,AW1726,Trigger)</f>
        <v>51501</v>
      </c>
      <c r="AW1726" s="29">
        <f>_xll.qlCalendarAdvance(Calendar,AW1725,AU1726,"f",,Trigger)</f>
        <v>51504</v>
      </c>
      <c r="AX1726" s="29">
        <f>_xll.qlInterestRateIndexMaturity(IborIndex&amp;Tenor,AW1726,Trigger)</f>
        <v>51685</v>
      </c>
      <c r="AY1726" s="66">
        <f>_xll.qlIndexFixing($Z$5,AV1726,,Trigger)</f>
        <v>1.5679555920653621E-2</v>
      </c>
      <c r="AZ1726" s="66">
        <f>_xll.qlIndexFixing($BB$1,AW1726,,Trigger)</f>
        <v>1.5675535217359468E-2</v>
      </c>
      <c r="BA1726" s="195">
        <f t="shared" si="49"/>
        <v>4.0207032941524945E-2</v>
      </c>
    </row>
    <row r="1727" spans="47:53" ht="11.25" customHeight="1" x14ac:dyDescent="0.25">
      <c r="AU1727" s="30" t="s">
        <v>38</v>
      </c>
      <c r="AV1727" s="29">
        <f>_xll.qlInterestRateIndexFixingDate(IborIndex&amp;Tenor,AW1727,Trigger)</f>
        <v>51509</v>
      </c>
      <c r="AW1727" s="29">
        <f>_xll.qlCalendarAdvance(Calendar,AW1726,AU1727,"f",,Trigger)</f>
        <v>51511</v>
      </c>
      <c r="AX1727" s="29">
        <f>_xll.qlInterestRateIndexMaturity(IborIndex&amp;Tenor,AW1727,Trigger)</f>
        <v>51692</v>
      </c>
      <c r="AY1727" s="66">
        <f>_xll.qlIndexFixing($Z$5,AV1727,,Trigger)</f>
        <v>1.5679314733229113E-2</v>
      </c>
      <c r="AZ1727" s="66">
        <f>_xll.qlIndexFixing($BB$1,AW1727,,Trigger)</f>
        <v>1.5674101862437683E-2</v>
      </c>
      <c r="BA1727" s="195">
        <f t="shared" si="49"/>
        <v>5.2128707914295136E-2</v>
      </c>
    </row>
    <row r="1728" spans="47:53" ht="11.25" customHeight="1" x14ac:dyDescent="0.25">
      <c r="AU1728" s="30" t="s">
        <v>38</v>
      </c>
      <c r="AV1728" s="29">
        <f>_xll.qlInterestRateIndexFixingDate(IborIndex&amp;Tenor,AW1728,Trigger)</f>
        <v>51516</v>
      </c>
      <c r="AW1728" s="29">
        <f>_xll.qlCalendarAdvance(Calendar,AW1727,AU1728,"f",,Trigger)</f>
        <v>51518</v>
      </c>
      <c r="AX1728" s="29">
        <f>_xll.qlInterestRateIndexMaturity(IborIndex&amp;Tenor,AW1728,Trigger)</f>
        <v>51699</v>
      </c>
      <c r="AY1728" s="66">
        <f>_xll.qlIndexFixing($Z$5,AV1728,,Trigger)</f>
        <v>1.5679139638158736E-2</v>
      </c>
      <c r="AZ1728" s="66">
        <f>_xll.qlIndexFixing($BB$1,AW1728,,Trigger)</f>
        <v>1.5672696359377371E-2</v>
      </c>
      <c r="BA1728" s="195">
        <f t="shared" si="49"/>
        <v>6.4432787813643866E-2</v>
      </c>
    </row>
    <row r="1729" spans="47:53" ht="11.25" customHeight="1" x14ac:dyDescent="0.25">
      <c r="AU1729" s="30" t="s">
        <v>38</v>
      </c>
      <c r="AV1729" s="29">
        <f>_xll.qlInterestRateIndexFixingDate(IborIndex&amp;Tenor,AW1729,Trigger)</f>
        <v>51523</v>
      </c>
      <c r="AW1729" s="29">
        <f>_xll.qlCalendarAdvance(Calendar,AW1728,AU1729,"f",,Trigger)</f>
        <v>51525</v>
      </c>
      <c r="AX1729" s="29">
        <f>_xll.qlInterestRateIndexMaturity(IborIndex&amp;Tenor,AW1729,Trigger)</f>
        <v>51706</v>
      </c>
      <c r="AY1729" s="66">
        <f>_xll.qlIndexFixing($Z$5,AV1729,,Trigger)</f>
        <v>1.5679030834334001E-2</v>
      </c>
      <c r="AZ1729" s="66">
        <f>_xll.qlIndexFixing($BB$1,AW1729,,Trigger)</f>
        <v>1.5671318708120122E-2</v>
      </c>
      <c r="BA1729" s="195">
        <f t="shared" si="49"/>
        <v>7.712126213879622E-2</v>
      </c>
    </row>
    <row r="1730" spans="47:53" ht="11.25" customHeight="1" x14ac:dyDescent="0.25">
      <c r="AU1730" s="30" t="s">
        <v>38</v>
      </c>
      <c r="AV1730" s="29">
        <f>_xll.qlInterestRateIndexFixingDate(IborIndex&amp;Tenor,AW1730,Trigger)</f>
        <v>51530</v>
      </c>
      <c r="AW1730" s="29">
        <f>_xll.qlCalendarAdvance(Calendar,AW1729,AU1730,"f",,Trigger)</f>
        <v>51532</v>
      </c>
      <c r="AX1730" s="29">
        <f>_xll.qlInterestRateIndexMaturity(IborIndex&amp;Tenor,AW1730,Trigger)</f>
        <v>51713</v>
      </c>
      <c r="AY1730" s="66">
        <f>_xll.qlIndexFixing($Z$5,AV1730,,Trigger)</f>
        <v>1.5678988520650396E-2</v>
      </c>
      <c r="AZ1730" s="66">
        <f>_xll.qlIndexFixing($BB$1,AW1730,,Trigger)</f>
        <v>1.56699689086084E-2</v>
      </c>
      <c r="BA1730" s="195">
        <f t="shared" si="49"/>
        <v>9.0196120419959447E-2</v>
      </c>
    </row>
    <row r="1731" spans="47:53" ht="11.25" customHeight="1" x14ac:dyDescent="0.25">
      <c r="AU1731" s="30" t="s">
        <v>38</v>
      </c>
      <c r="AV1731" s="29">
        <f>_xll.qlInterestRateIndexFixingDate(IborIndex&amp;Tenor,AW1731,Trigger)</f>
        <v>51537</v>
      </c>
      <c r="AW1731" s="29">
        <f>_xll.qlCalendarAdvance(Calendar,AW1730,AU1731,"f",,Trigger)</f>
        <v>51539</v>
      </c>
      <c r="AX1731" s="29">
        <f>_xll.qlInterestRateIndexMaturity(IborIndex&amp;Tenor,AW1731,Trigger)</f>
        <v>51720</v>
      </c>
      <c r="AY1731" s="66">
        <f>_xll.qlIndexFixing($Z$5,AV1731,,Trigger)</f>
        <v>1.5679012896011351E-2</v>
      </c>
      <c r="AZ1731" s="66">
        <f>_xll.qlIndexFixing($BB$1,AW1731,,Trigger)</f>
        <v>1.5668646960784665E-2</v>
      </c>
      <c r="BA1731" s="195">
        <f t="shared" ref="BA1731:BA1794" si="50">(AY1731-AZ1731)*10000</f>
        <v>0.10365935226686052</v>
      </c>
    </row>
    <row r="1732" spans="47:53" ht="11.25" customHeight="1" x14ac:dyDescent="0.25">
      <c r="AU1732" s="30" t="s">
        <v>38</v>
      </c>
      <c r="AV1732" s="29">
        <f>_xll.qlInterestRateIndexFixingDate(IborIndex&amp;Tenor,AW1732,Trigger)</f>
        <v>51544</v>
      </c>
      <c r="AW1732" s="29">
        <f>_xll.qlCalendarAdvance(Calendar,AW1731,AU1732,"f",,Trigger)</f>
        <v>51546</v>
      </c>
      <c r="AX1732" s="29">
        <f>_xll.qlInterestRateIndexMaturity(IborIndex&amp;Tenor,AW1732,Trigger)</f>
        <v>51727</v>
      </c>
      <c r="AY1732" s="66">
        <f>_xll.qlIndexFixing($Z$5,AV1732,,Trigger)</f>
        <v>1.5679104159327814E-2</v>
      </c>
      <c r="AZ1732" s="66">
        <f>_xll.qlIndexFixing($BB$1,AW1732,,Trigger)</f>
        <v>1.5667352864595335E-2</v>
      </c>
      <c r="BA1732" s="195">
        <f t="shared" si="50"/>
        <v>0.11751294732478823</v>
      </c>
    </row>
    <row r="1733" spans="47:53" ht="11.25" customHeight="1" x14ac:dyDescent="0.25">
      <c r="AU1733" s="30" t="s">
        <v>38</v>
      </c>
      <c r="AV1733" s="29">
        <f>_xll.qlInterestRateIndexFixingDate(IborIndex&amp;Tenor,AW1733,Trigger)</f>
        <v>51551</v>
      </c>
      <c r="AW1733" s="29">
        <f>_xll.qlCalendarAdvance(Calendar,AW1732,AU1733,"f",,Trigger)</f>
        <v>51553</v>
      </c>
      <c r="AX1733" s="29">
        <f>_xll.qlInterestRateIndexMaturity(IborIndex&amp;Tenor,AW1733,Trigger)</f>
        <v>51734</v>
      </c>
      <c r="AY1733" s="66">
        <f>_xll.qlIndexFixing($Z$5,AV1733,,Trigger)</f>
        <v>1.5679262509515582E-2</v>
      </c>
      <c r="AZ1733" s="66">
        <f>_xll.qlIndexFixing($BB$1,AW1733,,Trigger)</f>
        <v>1.5666086619984632E-2</v>
      </c>
      <c r="BA1733" s="195">
        <f t="shared" si="50"/>
        <v>0.13175889530949586</v>
      </c>
    </row>
    <row r="1734" spans="47:53" ht="11.25" customHeight="1" x14ac:dyDescent="0.25">
      <c r="AU1734" s="30" t="s">
        <v>38</v>
      </c>
      <c r="AV1734" s="29">
        <f>_xll.qlInterestRateIndexFixingDate(IborIndex&amp;Tenor,AW1734,Trigger)</f>
        <v>51558</v>
      </c>
      <c r="AW1734" s="29">
        <f>_xll.qlCalendarAdvance(Calendar,AW1733,AU1734,"f",,Trigger)</f>
        <v>51560</v>
      </c>
      <c r="AX1734" s="29">
        <f>_xll.qlInterestRateIndexMaturity(IborIndex&amp;Tenor,AW1734,Trigger)</f>
        <v>51743</v>
      </c>
      <c r="AY1734" s="66">
        <f>_xll.qlIndexFixing($Z$5,AV1734,,Trigger)</f>
        <v>1.5680248823015774E-2</v>
      </c>
      <c r="AZ1734" s="66">
        <f>_xll.qlIndexFixing($BB$1,AW1734,,Trigger)</f>
        <v>1.5665370768436312E-2</v>
      </c>
      <c r="BA1734" s="195">
        <f t="shared" si="50"/>
        <v>0.14878054579461897</v>
      </c>
    </row>
    <row r="1735" spans="47:53" ht="11.25" customHeight="1" x14ac:dyDescent="0.25">
      <c r="AU1735" s="30" t="s">
        <v>38</v>
      </c>
      <c r="AV1735" s="29">
        <f>_xll.qlInterestRateIndexFixingDate(IborIndex&amp;Tenor,AW1735,Trigger)</f>
        <v>51565</v>
      </c>
      <c r="AW1735" s="29">
        <f>_xll.qlCalendarAdvance(Calendar,AW1734,AU1735,"f",,Trigger)</f>
        <v>51567</v>
      </c>
      <c r="AX1735" s="29">
        <f>_xll.qlInterestRateIndexMaturity(IborIndex&amp;Tenor,AW1735,Trigger)</f>
        <v>51753</v>
      </c>
      <c r="AY1735" s="66">
        <f>_xll.qlIndexFixing($Z$5,AV1735,,Trigger)</f>
        <v>1.5681671348422164E-2</v>
      </c>
      <c r="AZ1735" s="66">
        <f>_xll.qlIndexFixing($BB$1,AW1735,,Trigger)</f>
        <v>1.5664164101003818E-2</v>
      </c>
      <c r="BA1735" s="195">
        <f t="shared" si="50"/>
        <v>0.17507247418346167</v>
      </c>
    </row>
    <row r="1736" spans="47:53" ht="11.25" customHeight="1" x14ac:dyDescent="0.25">
      <c r="AU1736" s="30" t="s">
        <v>38</v>
      </c>
      <c r="AV1736" s="29">
        <f>_xll.qlInterestRateIndexFixingDate(IborIndex&amp;Tenor,AW1736,Trigger)</f>
        <v>51572</v>
      </c>
      <c r="AW1736" s="29">
        <f>_xll.qlCalendarAdvance(Calendar,AW1735,AU1736,"f",,Trigger)</f>
        <v>51574</v>
      </c>
      <c r="AX1736" s="29">
        <f>_xll.qlInterestRateIndexMaturity(IborIndex&amp;Tenor,AW1736,Trigger)</f>
        <v>51760</v>
      </c>
      <c r="AY1736" s="66">
        <f>_xll.qlIndexFixing($Z$5,AV1736,,Trigger)</f>
        <v>1.5681937044919225E-2</v>
      </c>
      <c r="AZ1736" s="66">
        <f>_xll.qlIndexFixing($BB$1,AW1736,,Trigger)</f>
        <v>1.5662985287409687E-2</v>
      </c>
      <c r="BA1736" s="195">
        <f t="shared" si="50"/>
        <v>0.18951757509537426</v>
      </c>
    </row>
    <row r="1737" spans="47:53" ht="11.25" customHeight="1" x14ac:dyDescent="0.25">
      <c r="AU1737" s="30" t="s">
        <v>38</v>
      </c>
      <c r="AV1737" s="29">
        <f>_xll.qlInterestRateIndexFixingDate(IborIndex&amp;Tenor,AW1737,Trigger)</f>
        <v>51579</v>
      </c>
      <c r="AW1737" s="29">
        <f>_xll.qlCalendarAdvance(Calendar,AW1736,AU1737,"f",,Trigger)</f>
        <v>51581</v>
      </c>
      <c r="AX1737" s="29">
        <f>_xll.qlInterestRateIndexMaturity(IborIndex&amp;Tenor,AW1737,Trigger)</f>
        <v>51767</v>
      </c>
      <c r="AY1737" s="66">
        <f>_xll.qlIndexFixing($Z$5,AV1737,,Trigger)</f>
        <v>1.5682190040789499E-2</v>
      </c>
      <c r="AZ1737" s="66">
        <f>_xll.qlIndexFixing($BB$1,AW1737,,Trigger)</f>
        <v>1.5661834327604835E-2</v>
      </c>
      <c r="BA1737" s="195">
        <f t="shared" si="50"/>
        <v>0.20355713184663782</v>
      </c>
    </row>
    <row r="1738" spans="47:53" ht="11.25" customHeight="1" x14ac:dyDescent="0.25">
      <c r="AU1738" s="30" t="s">
        <v>38</v>
      </c>
      <c r="AV1738" s="29">
        <f>_xll.qlInterestRateIndexFixingDate(IborIndex&amp;Tenor,AW1738,Trigger)</f>
        <v>51586</v>
      </c>
      <c r="AW1738" s="29">
        <f>_xll.qlCalendarAdvance(Calendar,AW1737,AU1738,"f",,Trigger)</f>
        <v>51588</v>
      </c>
      <c r="AX1738" s="29">
        <f>_xll.qlInterestRateIndexMaturity(IborIndex&amp;Tenor,AW1738,Trigger)</f>
        <v>51774</v>
      </c>
      <c r="AY1738" s="66">
        <f>_xll.qlIndexFixing($Z$5,AV1738,,Trigger)</f>
        <v>1.5682429834692944E-2</v>
      </c>
      <c r="AZ1738" s="66">
        <f>_xll.qlIndexFixing($BB$1,AW1738,,Trigger)</f>
        <v>1.5660442098589068E-2</v>
      </c>
      <c r="BA1738" s="195">
        <f t="shared" si="50"/>
        <v>0.21987736103876859</v>
      </c>
    </row>
    <row r="1739" spans="47:53" ht="11.25" customHeight="1" x14ac:dyDescent="0.25">
      <c r="AU1739" s="30" t="s">
        <v>38</v>
      </c>
      <c r="AV1739" s="29">
        <f>_xll.qlInterestRateIndexFixingDate(IborIndex&amp;Tenor,AW1739,Trigger)</f>
        <v>51593</v>
      </c>
      <c r="AW1739" s="29">
        <f>_xll.qlCalendarAdvance(Calendar,AW1738,AU1739,"f",,Trigger)</f>
        <v>51595</v>
      </c>
      <c r="AX1739" s="29">
        <f>_xll.qlInterestRateIndexMaturity(IborIndex&amp;Tenor,AW1739,Trigger)</f>
        <v>51778</v>
      </c>
      <c r="AY1739" s="66">
        <f>_xll.qlIndexFixing($Z$5,AV1739,,Trigger)</f>
        <v>1.5681589539149297E-2</v>
      </c>
      <c r="AZ1739" s="66">
        <f>_xll.qlIndexFixing($BB$1,AW1739,,Trigger)</f>
        <v>1.5659344904213057E-2</v>
      </c>
      <c r="BA1739" s="195">
        <f t="shared" si="50"/>
        <v>0.22244634936240126</v>
      </c>
    </row>
    <row r="1740" spans="47:53" ht="11.25" customHeight="1" x14ac:dyDescent="0.25">
      <c r="AU1740" s="30" t="s">
        <v>38</v>
      </c>
      <c r="AV1740" s="29">
        <f>_xll.qlInterestRateIndexFixingDate(IborIndex&amp;Tenor,AW1740,Trigger)</f>
        <v>51600</v>
      </c>
      <c r="AW1740" s="29">
        <f>_xll.qlCalendarAdvance(Calendar,AW1739,AU1740,"f",,Trigger)</f>
        <v>51602</v>
      </c>
      <c r="AX1740" s="29">
        <f>_xll.qlInterestRateIndexMaturity(IborIndex&amp;Tenor,AW1740,Trigger)</f>
        <v>51785</v>
      </c>
      <c r="AY1740" s="66">
        <f>_xll.qlIndexFixing($Z$5,AV1740,,Trigger)</f>
        <v>1.5681815315533552E-2</v>
      </c>
      <c r="AZ1740" s="66">
        <f>_xll.qlIndexFixing($BB$1,AW1740,,Trigger)</f>
        <v>1.5658275562275656E-2</v>
      </c>
      <c r="BA1740" s="195">
        <f t="shared" si="50"/>
        <v>0.23539753257896534</v>
      </c>
    </row>
    <row r="1741" spans="47:53" ht="11.25" customHeight="1" x14ac:dyDescent="0.25">
      <c r="AU1741" s="30" t="s">
        <v>38</v>
      </c>
      <c r="AV1741" s="29">
        <f>_xll.qlInterestRateIndexFixingDate(IborIndex&amp;Tenor,AW1741,Trigger)</f>
        <v>51607</v>
      </c>
      <c r="AW1741" s="29">
        <f>_xll.qlCalendarAdvance(Calendar,AW1740,AU1741,"f",,Trigger)</f>
        <v>51609</v>
      </c>
      <c r="AX1741" s="29">
        <f>_xll.qlInterestRateIndexMaturity(IborIndex&amp;Tenor,AW1741,Trigger)</f>
        <v>51792</v>
      </c>
      <c r="AY1741" s="66">
        <f>_xll.qlIndexFixing($Z$5,AV1741,,Trigger)</f>
        <v>1.5682025274866094E-2</v>
      </c>
      <c r="AZ1741" s="66">
        <f>_xll.qlIndexFixing($BB$1,AW1741,,Trigger)</f>
        <v>1.5656941620031124E-2</v>
      </c>
      <c r="BA1741" s="195">
        <f t="shared" si="50"/>
        <v>0.25083654834969632</v>
      </c>
    </row>
    <row r="1742" spans="47:53" ht="11.25" customHeight="1" x14ac:dyDescent="0.25">
      <c r="AU1742" s="30" t="s">
        <v>38</v>
      </c>
      <c r="AV1742" s="29">
        <f>_xll.qlInterestRateIndexFixingDate(IborIndex&amp;Tenor,AW1742,Trigger)</f>
        <v>51614</v>
      </c>
      <c r="AW1742" s="29">
        <f>_xll.qlCalendarAdvance(Calendar,AW1741,AU1742,"f",,Trigger)</f>
        <v>51616</v>
      </c>
      <c r="AX1742" s="29">
        <f>_xll.qlInterestRateIndexMaturity(IborIndex&amp;Tenor,AW1742,Trigger)</f>
        <v>51799</v>
      </c>
      <c r="AY1742" s="66">
        <f>_xll.qlIndexFixing($Z$5,AV1742,,Trigger)</f>
        <v>1.5682218898816193E-2</v>
      </c>
      <c r="AZ1742" s="66">
        <f>_xll.qlIndexFixing($BB$1,AW1742,,Trigger)</f>
        <v>1.5656220435538451E-2</v>
      </c>
      <c r="BA1742" s="195">
        <f t="shared" si="50"/>
        <v>0.25998463277741857</v>
      </c>
    </row>
    <row r="1743" spans="47:53" ht="11.25" customHeight="1" x14ac:dyDescent="0.25">
      <c r="AU1743" s="30" t="s">
        <v>38</v>
      </c>
      <c r="AV1743" s="29">
        <f>_xll.qlInterestRateIndexFixingDate(IborIndex&amp;Tenor,AW1743,Trigger)</f>
        <v>51620</v>
      </c>
      <c r="AW1743" s="29">
        <f>_xll.qlCalendarAdvance(Calendar,AW1742,AU1743,"f",,Trigger)</f>
        <v>51623</v>
      </c>
      <c r="AX1743" s="29">
        <f>_xll.qlInterestRateIndexMaturity(IborIndex&amp;Tenor,AW1743,Trigger)</f>
        <v>51809</v>
      </c>
      <c r="AY1743" s="66">
        <f>_xll.qlIndexFixing($Z$5,AV1743,,Trigger)</f>
        <v>1.5683413120220781E-2</v>
      </c>
      <c r="AZ1743" s="66">
        <f>_xll.qlIndexFixing($BB$1,AW1743,,Trigger)</f>
        <v>1.5655513495686963E-2</v>
      </c>
      <c r="BA1743" s="195">
        <f t="shared" si="50"/>
        <v>0.2789962453381839</v>
      </c>
    </row>
    <row r="1744" spans="47:53" ht="11.25" customHeight="1" x14ac:dyDescent="0.25">
      <c r="AU1744" s="30" t="s">
        <v>38</v>
      </c>
      <c r="AV1744" s="29">
        <f>_xll.qlInterestRateIndexFixingDate(IborIndex&amp;Tenor,AW1744,Trigger)</f>
        <v>51628</v>
      </c>
      <c r="AW1744" s="29">
        <f>_xll.qlCalendarAdvance(Calendar,AW1743,AU1744,"f",,Trigger)</f>
        <v>51630</v>
      </c>
      <c r="AX1744" s="29">
        <f>_xll.qlInterestRateIndexMaturity(IborIndex&amp;Tenor,AW1744,Trigger)</f>
        <v>51816</v>
      </c>
      <c r="AY1744" s="66">
        <f>_xll.qlIndexFixing($Z$5,AV1744,,Trigger)</f>
        <v>1.5683563088123395E-2</v>
      </c>
      <c r="AZ1744" s="66">
        <f>_xll.qlIndexFixing($BB$1,AW1744,,Trigger)</f>
        <v>1.5654557511103291E-2</v>
      </c>
      <c r="BA1744" s="195">
        <f t="shared" si="50"/>
        <v>0.29005577020103923</v>
      </c>
    </row>
    <row r="1745" spans="47:53" ht="11.25" customHeight="1" x14ac:dyDescent="0.25">
      <c r="AU1745" s="30" t="s">
        <v>38</v>
      </c>
      <c r="AV1745" s="29">
        <f>_xll.qlInterestRateIndexFixingDate(IborIndex&amp;Tenor,AW1745,Trigger)</f>
        <v>51635</v>
      </c>
      <c r="AW1745" s="29">
        <f>_xll.qlCalendarAdvance(Calendar,AW1744,AU1745,"f",,Trigger)</f>
        <v>51637</v>
      </c>
      <c r="AX1745" s="29">
        <f>_xll.qlInterestRateIndexMaturity(IborIndex&amp;Tenor,AW1745,Trigger)</f>
        <v>51823</v>
      </c>
      <c r="AY1745" s="66">
        <f>_xll.qlIndexFixing($Z$5,AV1745,,Trigger)</f>
        <v>1.5683696301655212E-2</v>
      </c>
      <c r="AZ1745" s="66">
        <f>_xll.qlIndexFixing($BB$1,AW1745,,Trigger)</f>
        <v>1.565362937995049E-2</v>
      </c>
      <c r="BA1745" s="195">
        <f t="shared" si="50"/>
        <v>0.30066921704721694</v>
      </c>
    </row>
    <row r="1746" spans="47:53" ht="11.25" customHeight="1" x14ac:dyDescent="0.25">
      <c r="AU1746" s="30" t="s">
        <v>38</v>
      </c>
      <c r="AV1746" s="29">
        <f>_xll.qlInterestRateIndexFixingDate(IborIndex&amp;Tenor,AW1746,Trigger)</f>
        <v>51642</v>
      </c>
      <c r="AW1746" s="29">
        <f>_xll.qlCalendarAdvance(Calendar,AW1745,AU1746,"f",,Trigger)</f>
        <v>51644</v>
      </c>
      <c r="AX1746" s="29">
        <f>_xll.qlInterestRateIndexMaturity(IborIndex&amp;Tenor,AW1746,Trigger)</f>
        <v>51830</v>
      </c>
      <c r="AY1746" s="66">
        <f>_xll.qlIndexFixing($Z$5,AV1746,,Trigger)</f>
        <v>1.5683812247184521E-2</v>
      </c>
      <c r="AZ1746" s="66">
        <f>_xll.qlIndexFixing($BB$1,AW1746,,Trigger)</f>
        <v>1.5652729102189889E-2</v>
      </c>
      <c r="BA1746" s="195">
        <f t="shared" si="50"/>
        <v>0.31083144994632078</v>
      </c>
    </row>
    <row r="1747" spans="47:53" ht="11.25" customHeight="1" x14ac:dyDescent="0.25">
      <c r="AU1747" s="30" t="s">
        <v>38</v>
      </c>
      <c r="AV1747" s="29">
        <f>_xll.qlInterestRateIndexFixingDate(IborIndex&amp;Tenor,AW1747,Trigger)</f>
        <v>51649</v>
      </c>
      <c r="AW1747" s="29">
        <f>_xll.qlCalendarAdvance(Calendar,AW1746,AU1747,"f",,Trigger)</f>
        <v>51651</v>
      </c>
      <c r="AX1747" s="29">
        <f>_xll.qlInterestRateIndexMaturity(IborIndex&amp;Tenor,AW1747,Trigger)</f>
        <v>51834</v>
      </c>
      <c r="AY1747" s="66">
        <f>_xll.qlIndexFixing($Z$5,AV1747,,Trigger)</f>
        <v>1.5682923736960327E-2</v>
      </c>
      <c r="AZ1747" s="66">
        <f>_xll.qlIndexFixing($BB$1,AW1747,,Trigger)</f>
        <v>1.5651570033369748E-2</v>
      </c>
      <c r="BA1747" s="195">
        <f t="shared" si="50"/>
        <v>0.31353703590579485</v>
      </c>
    </row>
    <row r="1748" spans="47:53" ht="11.25" customHeight="1" x14ac:dyDescent="0.25">
      <c r="AU1748" s="30" t="s">
        <v>38</v>
      </c>
      <c r="AV1748" s="29">
        <f>_xll.qlInterestRateIndexFixingDate(IborIndex&amp;Tenor,AW1748,Trigger)</f>
        <v>51656</v>
      </c>
      <c r="AW1748" s="29">
        <f>_xll.qlCalendarAdvance(Calendar,AW1747,AU1748,"f",,Trigger)</f>
        <v>51658</v>
      </c>
      <c r="AX1748" s="29">
        <f>_xll.qlInterestRateIndexMaturity(IborIndex&amp;Tenor,AW1748,Trigger)</f>
        <v>51841</v>
      </c>
      <c r="AY1748" s="66">
        <f>_xll.qlIndexFixing($Z$5,AV1748,,Trigger)</f>
        <v>1.5683008376238643E-2</v>
      </c>
      <c r="AZ1748" s="66">
        <f>_xll.qlIndexFixing($BB$1,AW1748,,Trigger)</f>
        <v>1.5650723509420667E-2</v>
      </c>
      <c r="BA1748" s="195">
        <f t="shared" si="50"/>
        <v>0.32284866817975516</v>
      </c>
    </row>
    <row r="1749" spans="47:53" ht="11.25" customHeight="1" x14ac:dyDescent="0.25">
      <c r="AU1749" s="30" t="s">
        <v>38</v>
      </c>
      <c r="AV1749" s="29">
        <f>_xll.qlInterestRateIndexFixingDate(IborIndex&amp;Tenor,AW1749,Trigger)</f>
        <v>51663</v>
      </c>
      <c r="AW1749" s="29">
        <f>_xll.qlCalendarAdvance(Calendar,AW1748,AU1749,"f",,Trigger)</f>
        <v>51665</v>
      </c>
      <c r="AX1749" s="29">
        <f>_xll.qlInterestRateIndexMaturity(IborIndex&amp;Tenor,AW1749,Trigger)</f>
        <v>51848</v>
      </c>
      <c r="AY1749" s="66">
        <f>_xll.qlIndexFixing($Z$5,AV1749,,Trigger)</f>
        <v>1.5683073008104842E-2</v>
      </c>
      <c r="AZ1749" s="66">
        <f>_xll.qlIndexFixing($BB$1,AW1749,,Trigger)</f>
        <v>1.5649904837547642E-2</v>
      </c>
      <c r="BA1749" s="195">
        <f t="shared" si="50"/>
        <v>0.33168170557200394</v>
      </c>
    </row>
    <row r="1750" spans="47:53" ht="11.25" customHeight="1" x14ac:dyDescent="0.25">
      <c r="AU1750" s="30" t="s">
        <v>38</v>
      </c>
      <c r="AV1750" s="29">
        <f>_xll.qlInterestRateIndexFixingDate(IborIndex&amp;Tenor,AW1750,Trigger)</f>
        <v>51670</v>
      </c>
      <c r="AW1750" s="29">
        <f>_xll.qlCalendarAdvance(Calendar,AW1749,AU1750,"f",,Trigger)</f>
        <v>51672</v>
      </c>
      <c r="AX1750" s="29">
        <f>_xll.qlInterestRateIndexMaturity(IborIndex&amp;Tenor,AW1750,Trigger)</f>
        <v>51855</v>
      </c>
      <c r="AY1750" s="66">
        <f>_xll.qlIndexFixing($Z$5,AV1750,,Trigger)</f>
        <v>1.5683117101740689E-2</v>
      </c>
      <c r="AZ1750" s="66">
        <f>_xll.qlIndexFixing($BB$1,AW1750,,Trigger)</f>
        <v>1.5649114017716164E-2</v>
      </c>
      <c r="BA1750" s="195">
        <f t="shared" si="50"/>
        <v>0.34003084024524649</v>
      </c>
    </row>
    <row r="1751" spans="47:53" ht="11.25" customHeight="1" x14ac:dyDescent="0.25">
      <c r="AU1751" s="30" t="s">
        <v>38</v>
      </c>
      <c r="AV1751" s="29">
        <f>_xll.qlInterestRateIndexFixingDate(IborIndex&amp;Tenor,AW1751,Trigger)</f>
        <v>51677</v>
      </c>
      <c r="AW1751" s="29">
        <f>_xll.qlCalendarAdvance(Calendar,AW1750,AU1751,"f",,Trigger)</f>
        <v>51679</v>
      </c>
      <c r="AX1751" s="29">
        <f>_xll.qlInterestRateIndexMaturity(IborIndex&amp;Tenor,AW1751,Trigger)</f>
        <v>51862</v>
      </c>
      <c r="AY1751" s="66">
        <f>_xll.qlIndexFixing($Z$5,AV1751,,Trigger)</f>
        <v>1.5683140124765488E-2</v>
      </c>
      <c r="AZ1751" s="66">
        <f>_xll.qlIndexFixing($BB$1,AW1751,,Trigger)</f>
        <v>1.5648940171470213E-2</v>
      </c>
      <c r="BA1751" s="195">
        <f t="shared" si="50"/>
        <v>0.34199953295274699</v>
      </c>
    </row>
    <row r="1752" spans="47:53" ht="11.25" customHeight="1" x14ac:dyDescent="0.25">
      <c r="AU1752" s="30" t="s">
        <v>38</v>
      </c>
      <c r="AV1752" s="29">
        <f>_xll.qlInterestRateIndexFixingDate(IborIndex&amp;Tenor,AW1752,Trigger)</f>
        <v>51684</v>
      </c>
      <c r="AW1752" s="29">
        <f>_xll.qlCalendarAdvance(Calendar,AW1751,AU1752,"f",,Trigger)</f>
        <v>51686</v>
      </c>
      <c r="AX1752" s="29">
        <f>_xll.qlInterestRateIndexMaturity(IborIndex&amp;Tenor,AW1752,Trigger)</f>
        <v>51872</v>
      </c>
      <c r="AY1752" s="66">
        <f>_xll.qlIndexFixing($Z$5,AV1752,,Trigger)</f>
        <v>1.5684116335421262E-2</v>
      </c>
      <c r="AZ1752" s="66">
        <f>_xll.qlIndexFixing($BB$1,AW1752,,Trigger)</f>
        <v>1.564791235481024E-2</v>
      </c>
      <c r="BA1752" s="195">
        <f t="shared" si="50"/>
        <v>0.3620398061102148</v>
      </c>
    </row>
    <row r="1753" spans="47:53" ht="11.25" customHeight="1" x14ac:dyDescent="0.25">
      <c r="AU1753" s="30" t="s">
        <v>38</v>
      </c>
      <c r="AV1753" s="29">
        <f>_xll.qlInterestRateIndexFixingDate(IborIndex&amp;Tenor,AW1753,Trigger)</f>
        <v>51691</v>
      </c>
      <c r="AW1753" s="29">
        <f>_xll.qlCalendarAdvance(Calendar,AW1752,AU1753,"f",,Trigger)</f>
        <v>51693</v>
      </c>
      <c r="AX1753" s="29">
        <f>_xll.qlInterestRateIndexMaturity(IborIndex&amp;Tenor,AW1753,Trigger)</f>
        <v>51879</v>
      </c>
      <c r="AY1753" s="66">
        <f>_xll.qlIndexFixing($Z$5,AV1753,,Trigger)</f>
        <v>1.5684096894234535E-2</v>
      </c>
      <c r="AZ1753" s="66">
        <f>_xll.qlIndexFixing($BB$1,AW1753,,Trigger)</f>
        <v>1.5647207049793672E-2</v>
      </c>
      <c r="BA1753" s="195">
        <f t="shared" si="50"/>
        <v>0.3688984444086274</v>
      </c>
    </row>
    <row r="1754" spans="47:53" ht="11.25" customHeight="1" x14ac:dyDescent="0.25">
      <c r="AU1754" s="30" t="s">
        <v>38</v>
      </c>
      <c r="AV1754" s="29">
        <f>_xll.qlInterestRateIndexFixingDate(IborIndex&amp;Tenor,AW1754,Trigger)</f>
        <v>51698</v>
      </c>
      <c r="AW1754" s="29">
        <f>_xll.qlCalendarAdvance(Calendar,AW1753,AU1754,"f",,Trigger)</f>
        <v>51700</v>
      </c>
      <c r="AX1754" s="29">
        <f>_xll.qlInterestRateIndexMaturity(IborIndex&amp;Tenor,AW1754,Trigger)</f>
        <v>51886</v>
      </c>
      <c r="AY1754" s="66">
        <f>_xll.qlIndexFixing($Z$5,AV1754,,Trigger)</f>
        <v>1.5684056020700731E-2</v>
      </c>
      <c r="AZ1754" s="66">
        <f>_xll.qlIndexFixing($BB$1,AW1754,,Trigger)</f>
        <v>1.5646529597896485E-2</v>
      </c>
      <c r="BA1754" s="195">
        <f t="shared" si="50"/>
        <v>0.37526422804246007</v>
      </c>
    </row>
    <row r="1755" spans="47:53" ht="11.25" customHeight="1" x14ac:dyDescent="0.25">
      <c r="AU1755" s="30" t="s">
        <v>38</v>
      </c>
      <c r="AV1755" s="29">
        <f>_xll.qlInterestRateIndexFixingDate(IborIndex&amp;Tenor,AW1755,Trigger)</f>
        <v>51705</v>
      </c>
      <c r="AW1755" s="29">
        <f>_xll.qlCalendarAdvance(Calendar,AW1754,AU1755,"f",,Trigger)</f>
        <v>51707</v>
      </c>
      <c r="AX1755" s="29">
        <f>_xll.qlInterestRateIndexMaturity(IborIndex&amp;Tenor,AW1755,Trigger)</f>
        <v>51893</v>
      </c>
      <c r="AY1755" s="66">
        <f>_xll.qlIndexFixing($Z$5,AV1755,,Trigger)</f>
        <v>1.5683993187366067E-2</v>
      </c>
      <c r="AZ1755" s="66">
        <f>_xll.qlIndexFixing($BB$1,AW1755,,Trigger)</f>
        <v>1.5645879999091304E-2</v>
      </c>
      <c r="BA1755" s="195">
        <f t="shared" si="50"/>
        <v>0.38113188274763177</v>
      </c>
    </row>
    <row r="1756" spans="47:53" ht="11.25" customHeight="1" x14ac:dyDescent="0.25">
      <c r="AU1756" s="30" t="s">
        <v>38</v>
      </c>
      <c r="AV1756" s="29">
        <f>_xll.qlInterestRateIndexFixingDate(IborIndex&amp;Tenor,AW1756,Trigger)</f>
        <v>51712</v>
      </c>
      <c r="AW1756" s="29">
        <f>_xll.qlCalendarAdvance(Calendar,AW1755,AU1756,"f",,Trigger)</f>
        <v>51714</v>
      </c>
      <c r="AX1756" s="29">
        <f>_xll.qlInterestRateIndexMaturity(IborIndex&amp;Tenor,AW1756,Trigger)</f>
        <v>51900</v>
      </c>
      <c r="AY1756" s="66">
        <f>_xll.qlIndexFixing($Z$5,AV1756,,Trigger)</f>
        <v>1.5683907865240359E-2</v>
      </c>
      <c r="AZ1756" s="66">
        <f>_xll.qlIndexFixing($BB$1,AW1756,,Trigger)</f>
        <v>1.5645258253349892E-2</v>
      </c>
      <c r="BA1756" s="195">
        <f t="shared" si="50"/>
        <v>0.38649611890467089</v>
      </c>
    </row>
    <row r="1757" spans="47:53" ht="11.25" customHeight="1" x14ac:dyDescent="0.25">
      <c r="AU1757" s="30" t="s">
        <v>38</v>
      </c>
      <c r="AV1757" s="29">
        <f>_xll.qlInterestRateIndexFixingDate(IborIndex&amp;Tenor,AW1757,Trigger)</f>
        <v>51719</v>
      </c>
      <c r="AW1757" s="29">
        <f>_xll.qlCalendarAdvance(Calendar,AW1756,AU1757,"f",,Trigger)</f>
        <v>51721</v>
      </c>
      <c r="AX1757" s="29">
        <f>_xll.qlInterestRateIndexMaturity(IborIndex&amp;Tenor,AW1757,Trigger)</f>
        <v>51907</v>
      </c>
      <c r="AY1757" s="66">
        <f>_xll.qlIndexFixing($Z$5,AV1757,,Trigger)</f>
        <v>1.5683799523798305E-2</v>
      </c>
      <c r="AZ1757" s="66">
        <f>_xll.qlIndexFixing($BB$1,AW1757,,Trigger)</f>
        <v>1.5644664360646179E-2</v>
      </c>
      <c r="BA1757" s="195">
        <f t="shared" si="50"/>
        <v>0.39135163152126395</v>
      </c>
    </row>
    <row r="1758" spans="47:53" ht="11.25" customHeight="1" x14ac:dyDescent="0.25">
      <c r="AU1758" s="30" t="s">
        <v>38</v>
      </c>
      <c r="AV1758" s="29">
        <f>_xll.qlInterestRateIndexFixingDate(IborIndex&amp;Tenor,AW1758,Trigger)</f>
        <v>51726</v>
      </c>
      <c r="AW1758" s="29">
        <f>_xll.qlCalendarAdvance(Calendar,AW1757,AU1758,"f",,Trigger)</f>
        <v>51728</v>
      </c>
      <c r="AX1758" s="29">
        <f>_xll.qlInterestRateIndexMaturity(IborIndex&amp;Tenor,AW1758,Trigger)</f>
        <v>51914</v>
      </c>
      <c r="AY1758" s="66">
        <f>_xll.qlIndexFixing($Z$5,AV1758,,Trigger)</f>
        <v>1.5683667630978629E-2</v>
      </c>
      <c r="AZ1758" s="66">
        <f>_xll.qlIndexFixing($BB$1,AW1758,,Trigger)</f>
        <v>1.5644098320954973E-2</v>
      </c>
      <c r="BA1758" s="195">
        <f t="shared" si="50"/>
        <v>0.39569310023655768</v>
      </c>
    </row>
    <row r="1759" spans="47:53" ht="11.25" customHeight="1" x14ac:dyDescent="0.25">
      <c r="AU1759" s="30" t="s">
        <v>38</v>
      </c>
      <c r="AV1759" s="29">
        <f>_xll.qlInterestRateIndexFixingDate(IborIndex&amp;Tenor,AW1759,Trigger)</f>
        <v>51733</v>
      </c>
      <c r="AW1759" s="29">
        <f>_xll.qlCalendarAdvance(Calendar,AW1758,AU1759,"f",,Trigger)</f>
        <v>51735</v>
      </c>
      <c r="AX1759" s="29">
        <f>_xll.qlInterestRateIndexMaturity(IborIndex&amp;Tenor,AW1759,Trigger)</f>
        <v>51921</v>
      </c>
      <c r="AY1759" s="66">
        <f>_xll.qlIndexFixing($Z$5,AV1759,,Trigger)</f>
        <v>1.5683511653185794E-2</v>
      </c>
      <c r="AZ1759" s="66">
        <f>_xll.qlIndexFixing($BB$1,AW1759,,Trigger)</f>
        <v>1.564356013425151E-2</v>
      </c>
      <c r="BA1759" s="195">
        <f t="shared" si="50"/>
        <v>0.39951518934284308</v>
      </c>
    </row>
    <row r="1760" spans="47:53" ht="11.25" customHeight="1" x14ac:dyDescent="0.25">
      <c r="AU1760" s="30" t="s">
        <v>38</v>
      </c>
      <c r="AV1760" s="29">
        <f>_xll.qlInterestRateIndexFixingDate(IborIndex&amp;Tenor,AW1760,Trigger)</f>
        <v>51740</v>
      </c>
      <c r="AW1760" s="29">
        <f>_xll.qlCalendarAdvance(Calendar,AW1759,AU1760,"f",,Trigger)</f>
        <v>51742</v>
      </c>
      <c r="AX1760" s="29">
        <f>_xll.qlInterestRateIndexMaturity(IborIndex&amp;Tenor,AW1760,Trigger)</f>
        <v>51925</v>
      </c>
      <c r="AY1760" s="66">
        <f>_xll.qlIndexFixing($Z$5,AV1760,,Trigger)</f>
        <v>1.5682310539212447E-2</v>
      </c>
      <c r="AZ1760" s="66">
        <f>_xll.qlIndexFixing($BB$1,AW1760,,Trigger)</f>
        <v>1.5642425746237323E-2</v>
      </c>
      <c r="BA1760" s="195">
        <f t="shared" si="50"/>
        <v>0.39884792975123512</v>
      </c>
    </row>
    <row r="1761" spans="47:53" ht="11.25" customHeight="1" x14ac:dyDescent="0.25">
      <c r="AU1761" s="30" t="s">
        <v>38</v>
      </c>
      <c r="AV1761" s="29">
        <f>_xll.qlInterestRateIndexFixingDate(IborIndex&amp;Tenor,AW1761,Trigger)</f>
        <v>51747</v>
      </c>
      <c r="AW1761" s="29">
        <f>_xll.qlCalendarAdvance(Calendar,AW1760,AU1761,"f",,Trigger)</f>
        <v>51749</v>
      </c>
      <c r="AX1761" s="29">
        <f>_xll.qlInterestRateIndexMaturity(IborIndex&amp;Tenor,AW1761,Trigger)</f>
        <v>51930</v>
      </c>
      <c r="AY1761" s="66">
        <f>_xll.qlIndexFixing($Z$5,AV1761,,Trigger)</f>
        <v>1.5681414589967108E-2</v>
      </c>
      <c r="AZ1761" s="66">
        <f>_xll.qlIndexFixing($BB$1,AW1761,,Trigger)</f>
        <v>1.564193932856283E-2</v>
      </c>
      <c r="BA1761" s="195">
        <f t="shared" si="50"/>
        <v>0.39475261404277318</v>
      </c>
    </row>
    <row r="1762" spans="47:53" ht="11.25" customHeight="1" x14ac:dyDescent="0.25">
      <c r="AU1762" s="30" t="s">
        <v>38</v>
      </c>
      <c r="AV1762" s="29">
        <f>_xll.qlInterestRateIndexFixingDate(IborIndex&amp;Tenor,AW1762,Trigger)</f>
        <v>51754</v>
      </c>
      <c r="AW1762" s="29">
        <f>_xll.qlCalendarAdvance(Calendar,AW1761,AU1762,"f",,Trigger)</f>
        <v>51756</v>
      </c>
      <c r="AX1762" s="29">
        <f>_xll.qlInterestRateIndexMaturity(IborIndex&amp;Tenor,AW1762,Trigger)</f>
        <v>51937</v>
      </c>
      <c r="AY1762" s="66">
        <f>_xll.qlIndexFixing($Z$5,AV1762,,Trigger)</f>
        <v>1.568123761227052E-2</v>
      </c>
      <c r="AZ1762" s="66">
        <f>_xll.qlIndexFixing($BB$1,AW1762,,Trigger)</f>
        <v>1.5641480761401885E-2</v>
      </c>
      <c r="BA1762" s="195">
        <f t="shared" si="50"/>
        <v>0.39756850868634397</v>
      </c>
    </row>
    <row r="1763" spans="47:53" ht="11.25" customHeight="1" x14ac:dyDescent="0.25">
      <c r="AU1763" s="30" t="s">
        <v>38</v>
      </c>
      <c r="AV1763" s="29">
        <f>_xll.qlInterestRateIndexFixingDate(IborIndex&amp;Tenor,AW1763,Trigger)</f>
        <v>51761</v>
      </c>
      <c r="AW1763" s="29">
        <f>_xll.qlCalendarAdvance(Calendar,AW1762,AU1763,"f",,Trigger)</f>
        <v>51763</v>
      </c>
      <c r="AX1763" s="29">
        <f>_xll.qlInterestRateIndexMaturity(IborIndex&amp;Tenor,AW1763,Trigger)</f>
        <v>51944</v>
      </c>
      <c r="AY1763" s="66">
        <f>_xll.qlIndexFixing($Z$5,AV1763,,Trigger)</f>
        <v>1.5681114601201345E-2</v>
      </c>
      <c r="AZ1763" s="66">
        <f>_xll.qlIndexFixing($BB$1,AW1763,,Trigger)</f>
        <v>1.5641050044736912E-2</v>
      </c>
      <c r="BA1763" s="195">
        <f t="shared" si="50"/>
        <v>0.40064556464432938</v>
      </c>
    </row>
    <row r="1764" spans="47:53" ht="11.25" customHeight="1" x14ac:dyDescent="0.25">
      <c r="AU1764" s="30" t="s">
        <v>38</v>
      </c>
      <c r="AV1764" s="29">
        <f>_xll.qlInterestRateIndexFixingDate(IborIndex&amp;Tenor,AW1764,Trigger)</f>
        <v>51768</v>
      </c>
      <c r="AW1764" s="29">
        <f>_xll.qlCalendarAdvance(Calendar,AW1763,AU1764,"f",,Trigger)</f>
        <v>51770</v>
      </c>
      <c r="AX1764" s="29">
        <f>_xll.qlInterestRateIndexMaturity(IborIndex&amp;Tenor,AW1764,Trigger)</f>
        <v>51951</v>
      </c>
      <c r="AY1764" s="66">
        <f>_xll.qlIndexFixing($Z$5,AV1764,,Trigger)</f>
        <v>1.5681045714840861E-2</v>
      </c>
      <c r="AZ1764" s="66">
        <f>_xll.qlIndexFixing($BB$1,AW1764,,Trigger)</f>
        <v>1.5640647178548593E-2</v>
      </c>
      <c r="BA1764" s="195">
        <f t="shared" si="50"/>
        <v>0.40398536292268056</v>
      </c>
    </row>
    <row r="1765" spans="47:53" ht="11.25" customHeight="1" x14ac:dyDescent="0.25">
      <c r="AU1765" s="30" t="s">
        <v>38</v>
      </c>
      <c r="AV1765" s="29">
        <f>_xll.qlInterestRateIndexFixingDate(IborIndex&amp;Tenor,AW1765,Trigger)</f>
        <v>51775</v>
      </c>
      <c r="AW1765" s="29">
        <f>_xll.qlCalendarAdvance(Calendar,AW1764,AU1765,"f",,Trigger)</f>
        <v>51777</v>
      </c>
      <c r="AX1765" s="29">
        <f>_xll.qlInterestRateIndexMaturity(IborIndex&amp;Tenor,AW1765,Trigger)</f>
        <v>51959</v>
      </c>
      <c r="AY1765" s="66">
        <f>_xll.qlIndexFixing($Z$5,AV1765,,Trigger)</f>
        <v>1.5681389589599203E-2</v>
      </c>
      <c r="AZ1765" s="66">
        <f>_xll.qlIndexFixing($BB$1,AW1765,,Trigger)</f>
        <v>1.5640593945317308E-2</v>
      </c>
      <c r="BA1765" s="195">
        <f t="shared" si="50"/>
        <v>0.40795644281894916</v>
      </c>
    </row>
    <row r="1766" spans="47:53" ht="11.25" customHeight="1" x14ac:dyDescent="0.25">
      <c r="AU1766" s="30" t="s">
        <v>38</v>
      </c>
      <c r="AV1766" s="29">
        <f>_xll.qlInterestRateIndexFixingDate(IborIndex&amp;Tenor,AW1766,Trigger)</f>
        <v>51782</v>
      </c>
      <c r="AW1766" s="29">
        <f>_xll.qlCalendarAdvance(Calendar,AW1765,AU1766,"f",,Trigger)</f>
        <v>51784</v>
      </c>
      <c r="AX1766" s="29">
        <f>_xll.qlInterestRateIndexMaturity(IborIndex&amp;Tenor,AW1766,Trigger)</f>
        <v>51966</v>
      </c>
      <c r="AY1766" s="66">
        <f>_xll.qlIndexFixing($Z$5,AV1766,,Trigger)</f>
        <v>1.5681433372302381E-2</v>
      </c>
      <c r="AZ1766" s="66">
        <f>_xll.qlIndexFixing($BB$1,AW1766,,Trigger)</f>
        <v>1.5639924997536019E-2</v>
      </c>
      <c r="BA1766" s="195">
        <f t="shared" si="50"/>
        <v>0.41508374766362904</v>
      </c>
    </row>
    <row r="1767" spans="47:53" ht="11.25" customHeight="1" x14ac:dyDescent="0.25">
      <c r="AU1767" s="30" t="s">
        <v>38</v>
      </c>
      <c r="AV1767" s="29">
        <f>_xll.qlInterestRateIndexFixingDate(IborIndex&amp;Tenor,AW1767,Trigger)</f>
        <v>51789</v>
      </c>
      <c r="AW1767" s="29">
        <f>_xll.qlCalendarAdvance(Calendar,AW1766,AU1767,"f",,Trigger)</f>
        <v>51791</v>
      </c>
      <c r="AX1767" s="29">
        <f>_xll.qlInterestRateIndexMaturity(IborIndex&amp;Tenor,AW1767,Trigger)</f>
        <v>51973</v>
      </c>
      <c r="AY1767" s="66">
        <f>_xll.qlIndexFixing($Z$5,AV1767,,Trigger)</f>
        <v>1.5681531767648759E-2</v>
      </c>
      <c r="AZ1767" s="66">
        <f>_xll.qlIndexFixing($BB$1,AW1767,,Trigger)</f>
        <v>1.563960568268102E-2</v>
      </c>
      <c r="BA1767" s="195">
        <f t="shared" si="50"/>
        <v>0.41926084967738864</v>
      </c>
    </row>
    <row r="1768" spans="47:53" ht="11.25" customHeight="1" x14ac:dyDescent="0.25">
      <c r="AU1768" s="30" t="s">
        <v>38</v>
      </c>
      <c r="AV1768" s="29">
        <f>_xll.qlInterestRateIndexFixingDate(IborIndex&amp;Tenor,AW1768,Trigger)</f>
        <v>51796</v>
      </c>
      <c r="AW1768" s="29">
        <f>_xll.qlCalendarAdvance(Calendar,AW1767,AU1768,"f",,Trigger)</f>
        <v>51798</v>
      </c>
      <c r="AX1768" s="29">
        <f>_xll.qlInterestRateIndexMaturity(IborIndex&amp;Tenor,AW1768,Trigger)</f>
        <v>51980</v>
      </c>
      <c r="AY1768" s="66">
        <f>_xll.qlIndexFixing($Z$5,AV1768,,Trigger)</f>
        <v>1.5681684933745707E-2</v>
      </c>
      <c r="AZ1768" s="66">
        <f>_xll.qlIndexFixing($BB$1,AW1768,,Trigger)</f>
        <v>1.5639314218242942E-2</v>
      </c>
      <c r="BA1768" s="195">
        <f t="shared" si="50"/>
        <v>0.42370715502764583</v>
      </c>
    </row>
    <row r="1769" spans="47:53" ht="11.25" customHeight="1" x14ac:dyDescent="0.25">
      <c r="AU1769" s="30" t="s">
        <v>38</v>
      </c>
      <c r="AV1769" s="29">
        <f>_xll.qlInterestRateIndexFixingDate(IborIndex&amp;Tenor,AW1769,Trigger)</f>
        <v>51803</v>
      </c>
      <c r="AW1769" s="29">
        <f>_xll.qlCalendarAdvance(Calendar,AW1768,AU1769,"f",,Trigger)</f>
        <v>51805</v>
      </c>
      <c r="AX1769" s="29">
        <f>_xll.qlInterestRateIndexMaturity(IborIndex&amp;Tenor,AW1769,Trigger)</f>
        <v>51986</v>
      </c>
      <c r="AY1769" s="66">
        <f>_xll.qlIndexFixing($Z$5,AV1769,,Trigger)</f>
        <v>1.5681518686842758E-2</v>
      </c>
      <c r="AZ1769" s="66">
        <f>_xll.qlIndexFixing($BB$1,AW1769,,Trigger)</f>
        <v>1.5639050604208605E-2</v>
      </c>
      <c r="BA1769" s="195">
        <f t="shared" si="50"/>
        <v>0.42468082634153359</v>
      </c>
    </row>
    <row r="1770" spans="47:53" ht="11.25" customHeight="1" x14ac:dyDescent="0.25">
      <c r="AU1770" s="30" t="s">
        <v>38</v>
      </c>
      <c r="AV1770" s="29">
        <f>_xll.qlInterestRateIndexFixingDate(IborIndex&amp;Tenor,AW1770,Trigger)</f>
        <v>51810</v>
      </c>
      <c r="AW1770" s="29">
        <f>_xll.qlCalendarAdvance(Calendar,AW1769,AU1770,"f",,Trigger)</f>
        <v>51812</v>
      </c>
      <c r="AX1770" s="29">
        <f>_xll.qlInterestRateIndexMaturity(IborIndex&amp;Tenor,AW1770,Trigger)</f>
        <v>51993</v>
      </c>
      <c r="AY1770" s="66">
        <f>_xll.qlIndexFixing($Z$5,AV1770,,Trigger)</f>
        <v>1.5681777868702378E-2</v>
      </c>
      <c r="AZ1770" s="66">
        <f>_xll.qlIndexFixing($BB$1,AW1770,,Trigger)</f>
        <v>1.5638814840567467E-2</v>
      </c>
      <c r="BA1770" s="195">
        <f t="shared" si="50"/>
        <v>0.42963028134911097</v>
      </c>
    </row>
    <row r="1771" spans="47:53" ht="11.25" customHeight="1" x14ac:dyDescent="0.25">
      <c r="AU1771" s="30" t="s">
        <v>38</v>
      </c>
      <c r="AV1771" s="29">
        <f>_xll.qlInterestRateIndexFixingDate(IborIndex&amp;Tenor,AW1771,Trigger)</f>
        <v>51817</v>
      </c>
      <c r="AW1771" s="29">
        <f>_xll.qlCalendarAdvance(Calendar,AW1770,AU1771,"f",,Trigger)</f>
        <v>51819</v>
      </c>
      <c r="AX1771" s="29">
        <f>_xll.qlInterestRateIndexMaturity(IborIndex&amp;Tenor,AW1771,Trigger)</f>
        <v>52000</v>
      </c>
      <c r="AY1771" s="66">
        <f>_xll.qlIndexFixing($Z$5,AV1771,,Trigger)</f>
        <v>1.5682092281967305E-2</v>
      </c>
      <c r="AZ1771" s="66">
        <f>_xll.qlIndexFixing($BB$1,AW1771,,Trigger)</f>
        <v>1.5638606927308989E-2</v>
      </c>
      <c r="BA1771" s="195">
        <f t="shared" si="50"/>
        <v>0.43485354658315961</v>
      </c>
    </row>
    <row r="1772" spans="47:53" ht="11.25" customHeight="1" x14ac:dyDescent="0.25">
      <c r="AU1772" s="30" t="s">
        <v>38</v>
      </c>
      <c r="AV1772" s="29">
        <f>_xll.qlInterestRateIndexFixingDate(IborIndex&amp;Tenor,AW1772,Trigger)</f>
        <v>51824</v>
      </c>
      <c r="AW1772" s="29">
        <f>_xll.qlCalendarAdvance(Calendar,AW1771,AU1772,"f",,Trigger)</f>
        <v>51826</v>
      </c>
      <c r="AX1772" s="29">
        <f>_xll.qlInterestRateIndexMaturity(IborIndex&amp;Tenor,AW1772,Trigger)</f>
        <v>52007</v>
      </c>
      <c r="AY1772" s="66">
        <f>_xll.qlIndexFixing($Z$5,AV1772,,Trigger)</f>
        <v>1.5682462084757241E-2</v>
      </c>
      <c r="AZ1772" s="66">
        <f>_xll.qlIndexFixing($BB$1,AW1772,,Trigger)</f>
        <v>1.5638426864426142E-2</v>
      </c>
      <c r="BA1772" s="195">
        <f t="shared" si="50"/>
        <v>0.44035220331098412</v>
      </c>
    </row>
    <row r="1773" spans="47:53" ht="11.25" customHeight="1" x14ac:dyDescent="0.25">
      <c r="AU1773" s="30" t="s">
        <v>38</v>
      </c>
      <c r="AV1773" s="29">
        <f>_xll.qlInterestRateIndexFixingDate(IborIndex&amp;Tenor,AW1773,Trigger)</f>
        <v>51831</v>
      </c>
      <c r="AW1773" s="29">
        <f>_xll.qlCalendarAdvance(Calendar,AW1772,AU1773,"f",,Trigger)</f>
        <v>51833</v>
      </c>
      <c r="AX1773" s="29">
        <f>_xll.qlInterestRateIndexMaturity(IborIndex&amp;Tenor,AW1773,Trigger)</f>
        <v>52014</v>
      </c>
      <c r="AY1773" s="66">
        <f>_xll.qlIndexFixing($Z$5,AV1773,,Trigger)</f>
        <v>1.5682887435193662E-2</v>
      </c>
      <c r="AZ1773" s="66">
        <f>_xll.qlIndexFixing($BB$1,AW1773,,Trigger)</f>
        <v>1.5638274651909267E-2</v>
      </c>
      <c r="BA1773" s="195">
        <f t="shared" si="50"/>
        <v>0.44612783284395108</v>
      </c>
    </row>
    <row r="1774" spans="47:53" ht="11.25" customHeight="1" x14ac:dyDescent="0.25">
      <c r="AU1774" s="30" t="s">
        <v>38</v>
      </c>
      <c r="AV1774" s="29">
        <f>_xll.qlInterestRateIndexFixingDate(IborIndex&amp;Tenor,AW1774,Trigger)</f>
        <v>51838</v>
      </c>
      <c r="AW1774" s="29">
        <f>_xll.qlCalendarAdvance(Calendar,AW1773,AU1774,"f",,Trigger)</f>
        <v>51840</v>
      </c>
      <c r="AX1774" s="29">
        <f>_xll.qlInterestRateIndexMaturity(IborIndex&amp;Tenor,AW1774,Trigger)</f>
        <v>52022</v>
      </c>
      <c r="AY1774" s="66">
        <f>_xll.qlIndexFixing($Z$5,AV1774,,Trigger)</f>
        <v>1.5683762970641231E-2</v>
      </c>
      <c r="AZ1774" s="66">
        <f>_xll.qlIndexFixing($BB$1,AW1774,,Trigger)</f>
        <v>1.5638150289752649E-2</v>
      </c>
      <c r="BA1774" s="195">
        <f t="shared" si="50"/>
        <v>0.45612680888582058</v>
      </c>
    </row>
    <row r="1775" spans="47:53" ht="11.25" customHeight="1" x14ac:dyDescent="0.25">
      <c r="AU1775" s="30" t="s">
        <v>38</v>
      </c>
      <c r="AV1775" s="29">
        <f>_xll.qlInterestRateIndexFixingDate(IborIndex&amp;Tenor,AW1775,Trigger)</f>
        <v>51845</v>
      </c>
      <c r="AW1775" s="29">
        <f>_xll.qlCalendarAdvance(Calendar,AW1774,AU1775,"f",,Trigger)</f>
        <v>51847</v>
      </c>
      <c r="AX1775" s="29">
        <f>_xll.qlInterestRateIndexMaturity(IborIndex&amp;Tenor,AW1775,Trigger)</f>
        <v>52029</v>
      </c>
      <c r="AY1775" s="66">
        <f>_xll.qlIndexFixing($Z$5,AV1775,,Trigger)</f>
        <v>1.5684303959368893E-2</v>
      </c>
      <c r="AZ1775" s="66">
        <f>_xll.qlIndexFixing($BB$1,AW1775,,Trigger)</f>
        <v>1.563805377795234E-2</v>
      </c>
      <c r="BA1775" s="195">
        <f t="shared" si="50"/>
        <v>0.46250181416553071</v>
      </c>
    </row>
    <row r="1776" spans="47:53" ht="11.25" customHeight="1" x14ac:dyDescent="0.25">
      <c r="AU1776" s="30" t="s">
        <v>38</v>
      </c>
      <c r="AV1776" s="29">
        <f>_xll.qlInterestRateIndexFixingDate(IborIndex&amp;Tenor,AW1776,Trigger)</f>
        <v>51852</v>
      </c>
      <c r="AW1776" s="29">
        <f>_xll.qlCalendarAdvance(Calendar,AW1775,AU1776,"f",,Trigger)</f>
        <v>51854</v>
      </c>
      <c r="AX1776" s="29">
        <f>_xll.qlInterestRateIndexMaturity(IborIndex&amp;Tenor,AW1776,Trigger)</f>
        <v>52036</v>
      </c>
      <c r="AY1776" s="66">
        <f>_xll.qlIndexFixing($Z$5,AV1776,,Trigger)</f>
        <v>1.568490098386862E-2</v>
      </c>
      <c r="AZ1776" s="66">
        <f>_xll.qlIndexFixing($BB$1,AW1776,,Trigger)</f>
        <v>1.5637985116502627E-2</v>
      </c>
      <c r="BA1776" s="195">
        <f t="shared" si="50"/>
        <v>0.46915867365993069</v>
      </c>
    </row>
    <row r="1777" spans="47:53" ht="11.25" customHeight="1" x14ac:dyDescent="0.25">
      <c r="AU1777" s="30" t="s">
        <v>38</v>
      </c>
      <c r="AV1777" s="29">
        <f>_xll.qlInterestRateIndexFixingDate(IborIndex&amp;Tenor,AW1777,Trigger)</f>
        <v>51858</v>
      </c>
      <c r="AW1777" s="29">
        <f>_xll.qlCalendarAdvance(Calendar,AW1776,AU1777,"f",,Trigger)</f>
        <v>51862</v>
      </c>
      <c r="AX1777" s="29">
        <f>_xll.qlInterestRateIndexMaturity(IborIndex&amp;Tenor,AW1777,Trigger)</f>
        <v>52044</v>
      </c>
      <c r="AY1777" s="66">
        <f>_xll.qlIndexFixing($Z$5,AV1777,,Trigger)</f>
        <v>1.5685652115687784E-2</v>
      </c>
      <c r="AZ1777" s="66">
        <f>_xll.qlIndexFixing($BB$1,AW1777,,Trigger)</f>
        <v>1.563759510999238E-2</v>
      </c>
      <c r="BA1777" s="195">
        <f t="shared" si="50"/>
        <v>0.48057005695403138</v>
      </c>
    </row>
    <row r="1778" spans="47:53" ht="11.25" customHeight="1" x14ac:dyDescent="0.25">
      <c r="AU1778" s="30" t="s">
        <v>38</v>
      </c>
      <c r="AV1778" s="29">
        <f>_xll.qlInterestRateIndexFixingDate(IborIndex&amp;Tenor,AW1778,Trigger)</f>
        <v>51866</v>
      </c>
      <c r="AW1778" s="29">
        <f>_xll.qlCalendarAdvance(Calendar,AW1777,AU1778,"f",,Trigger)</f>
        <v>51869</v>
      </c>
      <c r="AX1778" s="29">
        <f>_xll.qlInterestRateIndexMaturity(IborIndex&amp;Tenor,AW1778,Trigger)</f>
        <v>52050</v>
      </c>
      <c r="AY1778" s="66">
        <f>_xll.qlIndexFixing($Z$5,AV1778,,Trigger)</f>
        <v>1.568595832507726E-2</v>
      </c>
      <c r="AZ1778" s="66">
        <f>_xll.qlIndexFixing($BB$1,AW1778,,Trigger)</f>
        <v>1.5637584139023275E-2</v>
      </c>
      <c r="BA1778" s="195">
        <f t="shared" si="50"/>
        <v>0.48374186053985052</v>
      </c>
    </row>
    <row r="1779" spans="47:53" ht="11.25" customHeight="1" x14ac:dyDescent="0.25">
      <c r="AU1779" s="30" t="s">
        <v>38</v>
      </c>
      <c r="AV1779" s="29">
        <f>_xll.qlInterestRateIndexFixingDate(IborIndex&amp;Tenor,AW1779,Trigger)</f>
        <v>51874</v>
      </c>
      <c r="AW1779" s="29">
        <f>_xll.qlCalendarAdvance(Calendar,AW1778,AU1779,"f",,Trigger)</f>
        <v>51876</v>
      </c>
      <c r="AX1779" s="29">
        <f>_xll.qlInterestRateIndexMaturity(IborIndex&amp;Tenor,AW1779,Trigger)</f>
        <v>52057</v>
      </c>
      <c r="AY1779" s="66">
        <f>_xll.qlIndexFixing($Z$5,AV1779,,Trigger)</f>
        <v>1.5686728366077946E-2</v>
      </c>
      <c r="AZ1779" s="66">
        <f>_xll.qlIndexFixing($BB$1,AW1779,,Trigger)</f>
        <v>1.5637601017195062E-2</v>
      </c>
      <c r="BA1779" s="195">
        <f t="shared" si="50"/>
        <v>0.49127348882883892</v>
      </c>
    </row>
    <row r="1780" spans="47:53" ht="11.25" customHeight="1" x14ac:dyDescent="0.25">
      <c r="AU1780" s="30" t="s">
        <v>38</v>
      </c>
      <c r="AV1780" s="29">
        <f>_xll.qlInterestRateIndexFixingDate(IborIndex&amp;Tenor,AW1780,Trigger)</f>
        <v>51881</v>
      </c>
      <c r="AW1780" s="29">
        <f>_xll.qlCalendarAdvance(Calendar,AW1779,AU1780,"f",,Trigger)</f>
        <v>51883</v>
      </c>
      <c r="AX1780" s="29">
        <f>_xll.qlInterestRateIndexMaturity(IborIndex&amp;Tenor,AW1780,Trigger)</f>
        <v>52064</v>
      </c>
      <c r="AY1780" s="66">
        <f>_xll.qlIndexFixing($Z$5,AV1780,,Trigger)</f>
        <v>1.5687555084313472E-2</v>
      </c>
      <c r="AZ1780" s="66">
        <f>_xll.qlIndexFixing($BB$1,AW1780,,Trigger)</f>
        <v>1.563764574450863E-2</v>
      </c>
      <c r="BA1780" s="195">
        <f t="shared" si="50"/>
        <v>0.49909339804841274</v>
      </c>
    </row>
    <row r="1781" spans="47:53" ht="11.25" customHeight="1" x14ac:dyDescent="0.25">
      <c r="AU1781" s="30" t="s">
        <v>38</v>
      </c>
      <c r="AV1781" s="29">
        <f>_xll.qlInterestRateIndexFixingDate(IborIndex&amp;Tenor,AW1781,Trigger)</f>
        <v>51888</v>
      </c>
      <c r="AW1781" s="29">
        <f>_xll.qlCalendarAdvance(Calendar,AW1780,AU1781,"f",,Trigger)</f>
        <v>51890</v>
      </c>
      <c r="AX1781" s="29">
        <f>_xll.qlInterestRateIndexMaturity(IborIndex&amp;Tenor,AW1781,Trigger)</f>
        <v>52071</v>
      </c>
      <c r="AY1781" s="66">
        <f>_xll.qlIndexFixing($Z$5,AV1781,,Trigger)</f>
        <v>1.5688438637946382E-2</v>
      </c>
      <c r="AZ1781" s="66">
        <f>_xll.qlIndexFixing($BB$1,AW1781,,Trigger)</f>
        <v>1.5637718320965298E-2</v>
      </c>
      <c r="BA1781" s="195">
        <f t="shared" si="50"/>
        <v>0.50720316981084368</v>
      </c>
    </row>
    <row r="1782" spans="47:53" ht="11.25" customHeight="1" x14ac:dyDescent="0.25">
      <c r="AU1782" s="30" t="s">
        <v>38</v>
      </c>
      <c r="AV1782" s="29">
        <f>_xll.qlInterestRateIndexFixingDate(IborIndex&amp;Tenor,AW1782,Trigger)</f>
        <v>51895</v>
      </c>
      <c r="AW1782" s="29">
        <f>_xll.qlCalendarAdvance(Calendar,AW1781,AU1782,"f",,Trigger)</f>
        <v>51897</v>
      </c>
      <c r="AX1782" s="29">
        <f>_xll.qlInterestRateIndexMaturity(IborIndex&amp;Tenor,AW1782,Trigger)</f>
        <v>52078</v>
      </c>
      <c r="AY1782" s="66">
        <f>_xll.qlIndexFixing($Z$5,AV1782,,Trigger)</f>
        <v>1.5689379185144518E-2</v>
      </c>
      <c r="AZ1782" s="66">
        <f>_xll.qlIndexFixing($BB$1,AW1782,,Trigger)</f>
        <v>1.563781874656904E-2</v>
      </c>
      <c r="BA1782" s="195">
        <f t="shared" si="50"/>
        <v>0.51560438575477119</v>
      </c>
    </row>
    <row r="1783" spans="47:53" ht="11.25" customHeight="1" x14ac:dyDescent="0.25">
      <c r="AU1783" s="30" t="s">
        <v>38</v>
      </c>
      <c r="AV1783" s="29">
        <f>_xll.qlInterestRateIndexFixingDate(IborIndex&amp;Tenor,AW1783,Trigger)</f>
        <v>51902</v>
      </c>
      <c r="AW1783" s="29">
        <f>_xll.qlCalendarAdvance(Calendar,AW1782,AU1783,"f",,Trigger)</f>
        <v>51904</v>
      </c>
      <c r="AX1783" s="29">
        <f>_xll.qlInterestRateIndexMaturity(IborIndex&amp;Tenor,AW1783,Trigger)</f>
        <v>52085</v>
      </c>
      <c r="AY1783" s="66">
        <f>_xll.qlIndexFixing($Z$5,AV1783,,Trigger)</f>
        <v>1.5690376884081026E-2</v>
      </c>
      <c r="AZ1783" s="66">
        <f>_xll.qlIndexFixing($BB$1,AW1783,,Trigger)</f>
        <v>1.5637947021323397E-2</v>
      </c>
      <c r="BA1783" s="195">
        <f t="shared" si="50"/>
        <v>0.52429862757628898</v>
      </c>
    </row>
    <row r="1784" spans="47:53" ht="11.25" customHeight="1" x14ac:dyDescent="0.25">
      <c r="AU1784" s="30" t="s">
        <v>38</v>
      </c>
      <c r="AV1784" s="29">
        <f>_xll.qlInterestRateIndexFixingDate(IborIndex&amp;Tenor,AW1784,Trigger)</f>
        <v>51909</v>
      </c>
      <c r="AW1784" s="29">
        <f>_xll.qlCalendarAdvance(Calendar,AW1783,AU1784,"f",,Trigger)</f>
        <v>51911</v>
      </c>
      <c r="AX1784" s="29">
        <f>_xll.qlInterestRateIndexMaturity(IborIndex&amp;Tenor,AW1784,Trigger)</f>
        <v>52092</v>
      </c>
      <c r="AY1784" s="66">
        <f>_xll.qlIndexFixing($Z$5,AV1784,,Trigger)</f>
        <v>1.5691431892933899E-2</v>
      </c>
      <c r="AZ1784" s="66">
        <f>_xll.qlIndexFixing($BB$1,AW1784,,Trigger)</f>
        <v>1.5638103145234103E-2</v>
      </c>
      <c r="BA1784" s="195">
        <f t="shared" si="50"/>
        <v>0.53328747699796231</v>
      </c>
    </row>
    <row r="1785" spans="47:53" ht="11.25" customHeight="1" x14ac:dyDescent="0.25">
      <c r="AU1785" s="30" t="s">
        <v>38</v>
      </c>
      <c r="AV1785" s="29">
        <f>_xll.qlInterestRateIndexFixingDate(IborIndex&amp;Tenor,AW1785,Trigger)</f>
        <v>51916</v>
      </c>
      <c r="AW1785" s="29">
        <f>_xll.qlCalendarAdvance(Calendar,AW1784,AU1785,"f",,Trigger)</f>
        <v>51918</v>
      </c>
      <c r="AX1785" s="29">
        <f>_xll.qlInterestRateIndexMaturity(IborIndex&amp;Tenor,AW1785,Trigger)</f>
        <v>52099</v>
      </c>
      <c r="AY1785" s="66">
        <f>_xll.qlIndexFixing($Z$5,AV1785,,Trigger)</f>
        <v>1.5692544369885566E-2</v>
      </c>
      <c r="AZ1785" s="66">
        <f>_xll.qlIndexFixing($BB$1,AW1785,,Trigger)</f>
        <v>1.563828711830734E-2</v>
      </c>
      <c r="BA1785" s="195">
        <f t="shared" si="50"/>
        <v>0.54257251578225529</v>
      </c>
    </row>
    <row r="1786" spans="47:53" ht="11.25" customHeight="1" x14ac:dyDescent="0.25">
      <c r="AU1786" s="30" t="s">
        <v>38</v>
      </c>
      <c r="AV1786" s="29">
        <f>_xll.qlInterestRateIndexFixingDate(IborIndex&amp;Tenor,AW1786,Trigger)</f>
        <v>51923</v>
      </c>
      <c r="AW1786" s="29">
        <f>_xll.qlCalendarAdvance(Calendar,AW1785,AU1786,"f",,Trigger)</f>
        <v>51925</v>
      </c>
      <c r="AX1786" s="29">
        <f>_xll.qlInterestRateIndexMaturity(IborIndex&amp;Tenor,AW1786,Trigger)</f>
        <v>52107</v>
      </c>
      <c r="AY1786" s="66">
        <f>_xll.qlIndexFixing($Z$5,AV1786,,Trigger)</f>
        <v>1.5694159287425392E-2</v>
      </c>
      <c r="AZ1786" s="66">
        <f>_xll.qlIndexFixing($BB$1,AW1786,,Trigger)</f>
        <v>1.5639590289742301E-2</v>
      </c>
      <c r="BA1786" s="195">
        <f t="shared" si="50"/>
        <v>0.54568997683090292</v>
      </c>
    </row>
    <row r="1787" spans="47:53" ht="11.25" customHeight="1" x14ac:dyDescent="0.25">
      <c r="AU1787" s="30" t="s">
        <v>38</v>
      </c>
      <c r="AV1787" s="29">
        <f>_xll.qlInterestRateIndexFixingDate(IborIndex&amp;Tenor,AW1787,Trigger)</f>
        <v>51930</v>
      </c>
      <c r="AW1787" s="29">
        <f>_xll.qlCalendarAdvance(Calendar,AW1786,AU1787,"f",,Trigger)</f>
        <v>51932</v>
      </c>
      <c r="AX1787" s="29">
        <f>_xll.qlInterestRateIndexMaturity(IborIndex&amp;Tenor,AW1787,Trigger)</f>
        <v>52117</v>
      </c>
      <c r="AY1787" s="66">
        <f>_xll.qlIndexFixing($Z$5,AV1787,,Trigger)</f>
        <v>1.5696706607803441E-2</v>
      </c>
      <c r="AZ1787" s="66">
        <f>_xll.qlIndexFixing($BB$1,AW1787,,Trigger)</f>
        <v>1.5639835960740193E-2</v>
      </c>
      <c r="BA1787" s="195">
        <f t="shared" si="50"/>
        <v>0.5687064706324727</v>
      </c>
    </row>
    <row r="1788" spans="47:53" ht="11.25" customHeight="1" x14ac:dyDescent="0.25">
      <c r="AU1788" s="30" t="s">
        <v>38</v>
      </c>
      <c r="AV1788" s="29">
        <f>_xll.qlInterestRateIndexFixingDate(IborIndex&amp;Tenor,AW1788,Trigger)</f>
        <v>51937</v>
      </c>
      <c r="AW1788" s="29">
        <f>_xll.qlCalendarAdvance(Calendar,AW1787,AU1788,"f",,Trigger)</f>
        <v>51939</v>
      </c>
      <c r="AX1788" s="29">
        <f>_xll.qlInterestRateIndexMaturity(IborIndex&amp;Tenor,AW1788,Trigger)</f>
        <v>52124</v>
      </c>
      <c r="AY1788" s="66">
        <f>_xll.qlIndexFixing($Z$5,AV1788,,Trigger)</f>
        <v>1.5697904477941223E-2</v>
      </c>
      <c r="AZ1788" s="66">
        <f>_xll.qlIndexFixing($BB$1,AW1788,,Trigger)</f>
        <v>1.5640109484545538E-2</v>
      </c>
      <c r="BA1788" s="195">
        <f t="shared" si="50"/>
        <v>0.57794993395685057</v>
      </c>
    </row>
    <row r="1789" spans="47:53" ht="11.25" customHeight="1" x14ac:dyDescent="0.25">
      <c r="AU1789" s="30" t="s">
        <v>38</v>
      </c>
      <c r="AV1789" s="29">
        <f>_xll.qlInterestRateIndexFixingDate(IborIndex&amp;Tenor,AW1789,Trigger)</f>
        <v>51944</v>
      </c>
      <c r="AW1789" s="29">
        <f>_xll.qlCalendarAdvance(Calendar,AW1788,AU1789,"f",,Trigger)</f>
        <v>51946</v>
      </c>
      <c r="AX1789" s="29">
        <f>_xll.qlInterestRateIndexMaturity(IborIndex&amp;Tenor,AW1789,Trigger)</f>
        <v>52131</v>
      </c>
      <c r="AY1789" s="66">
        <f>_xll.qlIndexFixing($Z$5,AV1789,,Trigger)</f>
        <v>1.5699087706341239E-2</v>
      </c>
      <c r="AZ1789" s="66">
        <f>_xll.qlIndexFixing($BB$1,AW1789,,Trigger)</f>
        <v>1.5640410861170066E-2</v>
      </c>
      <c r="BA1789" s="195">
        <f t="shared" si="50"/>
        <v>0.58676845171173198</v>
      </c>
    </row>
    <row r="1790" spans="47:53" ht="11.25" customHeight="1" x14ac:dyDescent="0.25">
      <c r="AU1790" s="30" t="s">
        <v>38</v>
      </c>
      <c r="AV1790" s="29">
        <f>_xll.qlInterestRateIndexFixingDate(IborIndex&amp;Tenor,AW1790,Trigger)</f>
        <v>51951</v>
      </c>
      <c r="AW1790" s="29">
        <f>_xll.qlCalendarAdvance(Calendar,AW1789,AU1790,"f",,Trigger)</f>
        <v>51953</v>
      </c>
      <c r="AX1790" s="29">
        <f>_xll.qlInterestRateIndexMaturity(IborIndex&amp;Tenor,AW1790,Trigger)</f>
        <v>52138</v>
      </c>
      <c r="AY1790" s="66">
        <f>_xll.qlIndexFixing($Z$5,AV1790,,Trigger)</f>
        <v>1.5700254137344917E-2</v>
      </c>
      <c r="AZ1790" s="66">
        <f>_xll.qlIndexFixing($BB$1,AW1790,,Trigger)</f>
        <v>1.5640368098792001E-2</v>
      </c>
      <c r="BA1790" s="195">
        <f t="shared" si="50"/>
        <v>0.59886038552916387</v>
      </c>
    </row>
    <row r="1791" spans="47:53" ht="11.25" customHeight="1" x14ac:dyDescent="0.25">
      <c r="AU1791" s="30" t="s">
        <v>38</v>
      </c>
      <c r="AV1791" s="29">
        <f>_xll.qlInterestRateIndexFixingDate(IborIndex&amp;Tenor,AW1791,Trigger)</f>
        <v>51958</v>
      </c>
      <c r="AW1791" s="29">
        <f>_xll.qlCalendarAdvance(Calendar,AW1790,AU1791,"f",,Trigger)</f>
        <v>51964</v>
      </c>
      <c r="AX1791" s="29">
        <f>_xll.qlInterestRateIndexMaturity(IborIndex&amp;Tenor,AW1791,Trigger)</f>
        <v>52147</v>
      </c>
      <c r="AY1791" s="66">
        <f>_xll.qlIndexFixing($Z$5,AV1791,,Trigger)</f>
        <v>1.5701213189128597E-2</v>
      </c>
      <c r="AZ1791" s="66">
        <f>_xll.qlIndexFixing($BB$1,AW1791,,Trigger)</f>
        <v>1.5640829742546044E-2</v>
      </c>
      <c r="BA1791" s="195">
        <f t="shared" si="50"/>
        <v>0.60383446582552847</v>
      </c>
    </row>
    <row r="1792" spans="47:53" ht="11.25" customHeight="1" x14ac:dyDescent="0.25">
      <c r="AU1792" s="30" t="s">
        <v>38</v>
      </c>
      <c r="AV1792" s="29">
        <f>_xll.qlInterestRateIndexFixingDate(IborIndex&amp;Tenor,AW1792,Trigger)</f>
        <v>51967</v>
      </c>
      <c r="AW1792" s="29">
        <f>_xll.qlCalendarAdvance(Calendar,AW1791,AU1792,"f",,Trigger)</f>
        <v>51971</v>
      </c>
      <c r="AX1792" s="29">
        <f>_xll.qlInterestRateIndexMaturity(IborIndex&amp;Tenor,AW1792,Trigger)</f>
        <v>52154</v>
      </c>
      <c r="AY1792" s="66">
        <f>_xll.qlIndexFixing($Z$5,AV1792,,Trigger)</f>
        <v>1.5702336561799549E-2</v>
      </c>
      <c r="AZ1792" s="66">
        <f>_xll.qlIndexFixing($BB$1,AW1792,,Trigger)</f>
        <v>1.5641220629265321E-2</v>
      </c>
      <c r="BA1792" s="195">
        <f t="shared" si="50"/>
        <v>0.61115932534227402</v>
      </c>
    </row>
    <row r="1793" spans="47:53" ht="11.25" customHeight="1" x14ac:dyDescent="0.25">
      <c r="AU1793" s="30" t="s">
        <v>38</v>
      </c>
      <c r="AV1793" s="29">
        <f>_xll.qlInterestRateIndexFixingDate(IborIndex&amp;Tenor,AW1793,Trigger)</f>
        <v>51974</v>
      </c>
      <c r="AW1793" s="29">
        <f>_xll.qlCalendarAdvance(Calendar,AW1792,AU1793,"f",,Trigger)</f>
        <v>51978</v>
      </c>
      <c r="AX1793" s="29">
        <f>_xll.qlInterestRateIndexMaturity(IborIndex&amp;Tenor,AW1793,Trigger)</f>
        <v>52161</v>
      </c>
      <c r="AY1793" s="66">
        <f>_xll.qlIndexFixing($Z$5,AV1793,,Trigger)</f>
        <v>1.5703435131412095E-2</v>
      </c>
      <c r="AZ1793" s="66">
        <f>_xll.qlIndexFixing($BB$1,AW1793,,Trigger)</f>
        <v>1.5641639367658791E-2</v>
      </c>
      <c r="BA1793" s="195">
        <f t="shared" si="50"/>
        <v>0.61795763753303556</v>
      </c>
    </row>
    <row r="1794" spans="47:53" ht="11.25" customHeight="1" x14ac:dyDescent="0.25">
      <c r="AU1794" s="30" t="s">
        <v>38</v>
      </c>
      <c r="AV1794" s="29">
        <f>_xll.qlInterestRateIndexFixingDate(IborIndex&amp;Tenor,AW1794,Trigger)</f>
        <v>51981</v>
      </c>
      <c r="AW1794" s="29">
        <f>_xll.qlCalendarAdvance(Calendar,AW1793,AU1794,"f",,Trigger)</f>
        <v>51985</v>
      </c>
      <c r="AX1794" s="29">
        <f>_xll.qlInterestRateIndexMaturity(IborIndex&amp;Tenor,AW1794,Trigger)</f>
        <v>52168</v>
      </c>
      <c r="AY1794" s="66">
        <f>_xll.qlIndexFixing($Z$5,AV1794,,Trigger)</f>
        <v>1.570450669070585E-2</v>
      </c>
      <c r="AZ1794" s="66">
        <f>_xll.qlIndexFixing($BB$1,AW1794,,Trigger)</f>
        <v>1.5642913992141263E-2</v>
      </c>
      <c r="BA1794" s="195">
        <f t="shared" si="50"/>
        <v>0.61592698564587323</v>
      </c>
    </row>
    <row r="1795" spans="47:53" ht="11.25" customHeight="1" x14ac:dyDescent="0.25">
      <c r="AU1795" s="30" t="s">
        <v>38</v>
      </c>
      <c r="AV1795" s="29">
        <f>_xll.qlInterestRateIndexFixingDate(IborIndex&amp;Tenor,AW1795,Trigger)</f>
        <v>51988</v>
      </c>
      <c r="AW1795" s="29">
        <f>_xll.qlCalendarAdvance(Calendar,AW1794,AU1795,"f",,Trigger)</f>
        <v>51992</v>
      </c>
      <c r="AX1795" s="29">
        <f>_xll.qlInterestRateIndexMaturity(IborIndex&amp;Tenor,AW1795,Trigger)</f>
        <v>52176</v>
      </c>
      <c r="AY1795" s="66">
        <f>_xll.qlIndexFixing($Z$5,AV1795,,Trigger)</f>
        <v>1.5705947307147087E-2</v>
      </c>
      <c r="AZ1795" s="66">
        <f>_xll.qlIndexFixing($BB$1,AW1795,,Trigger)</f>
        <v>1.5643708816542399E-2</v>
      </c>
      <c r="BA1795" s="195">
        <f t="shared" ref="BA1795:BA1858" si="51">(AY1795-AZ1795)*10000</f>
        <v>0.62238490604688002</v>
      </c>
    </row>
    <row r="1796" spans="47:53" ht="11.25" customHeight="1" x14ac:dyDescent="0.25">
      <c r="AU1796" s="30" t="s">
        <v>38</v>
      </c>
      <c r="AV1796" s="29">
        <f>_xll.qlInterestRateIndexFixingDate(IborIndex&amp;Tenor,AW1796,Trigger)</f>
        <v>51995</v>
      </c>
      <c r="AW1796" s="29">
        <f>_xll.qlCalendarAdvance(Calendar,AW1795,AU1796,"f",,Trigger)</f>
        <v>51999</v>
      </c>
      <c r="AX1796" s="29">
        <f>_xll.qlInterestRateIndexMaturity(IborIndex&amp;Tenor,AW1796,Trigger)</f>
        <v>52183</v>
      </c>
      <c r="AY1796" s="66">
        <f>_xll.qlIndexFixing($Z$5,AV1796,,Trigger)</f>
        <v>1.5706953722191434E-2</v>
      </c>
      <c r="AZ1796" s="66">
        <f>_xll.qlIndexFixing($BB$1,AW1796,,Trigger)</f>
        <v>1.5644217144309375E-2</v>
      </c>
      <c r="BA1796" s="195">
        <f t="shared" si="51"/>
        <v>0.62736577882058908</v>
      </c>
    </row>
    <row r="1797" spans="47:53" ht="11.25" customHeight="1" x14ac:dyDescent="0.25">
      <c r="AU1797" s="30" t="s">
        <v>38</v>
      </c>
      <c r="AV1797" s="29">
        <f>_xll.qlInterestRateIndexFixingDate(IborIndex&amp;Tenor,AW1797,Trigger)</f>
        <v>52002</v>
      </c>
      <c r="AW1797" s="29">
        <f>_xll.qlCalendarAdvance(Calendar,AW1796,AU1797,"f",,Trigger)</f>
        <v>52006</v>
      </c>
      <c r="AX1797" s="29">
        <f>_xll.qlInterestRateIndexMaturity(IborIndex&amp;Tenor,AW1797,Trigger)</f>
        <v>52190</v>
      </c>
      <c r="AY1797" s="66">
        <f>_xll.qlIndexFixing($Z$5,AV1797,,Trigger)</f>
        <v>1.5707926644933368E-2</v>
      </c>
      <c r="AZ1797" s="66">
        <f>_xll.qlIndexFixing($BB$1,AW1797,,Trigger)</f>
        <v>1.5644753327451563E-2</v>
      </c>
      <c r="BA1797" s="195">
        <f t="shared" si="51"/>
        <v>0.63173317481804436</v>
      </c>
    </row>
    <row r="1798" spans="47:53" ht="11.25" customHeight="1" x14ac:dyDescent="0.25">
      <c r="AU1798" s="30" t="s">
        <v>38</v>
      </c>
      <c r="AV1798" s="29">
        <f>_xll.qlInterestRateIndexFixingDate(IborIndex&amp;Tenor,AW1798,Trigger)</f>
        <v>52009</v>
      </c>
      <c r="AW1798" s="29">
        <f>_xll.qlCalendarAdvance(Calendar,AW1797,AU1798,"f",,Trigger)</f>
        <v>52013</v>
      </c>
      <c r="AX1798" s="29">
        <f>_xll.qlInterestRateIndexMaturity(IborIndex&amp;Tenor,AW1798,Trigger)</f>
        <v>52197</v>
      </c>
      <c r="AY1798" s="66">
        <f>_xll.qlIndexFixing($Z$5,AV1798,,Trigger)</f>
        <v>1.5708863855396518E-2</v>
      </c>
      <c r="AZ1798" s="66">
        <f>_xll.qlIndexFixing($BB$1,AW1798,,Trigger)</f>
        <v>1.5644150835416485E-2</v>
      </c>
      <c r="BA1798" s="195">
        <f t="shared" si="51"/>
        <v>0.64713019980032482</v>
      </c>
    </row>
    <row r="1799" spans="47:53" ht="11.25" customHeight="1" x14ac:dyDescent="0.25">
      <c r="AU1799" s="30" t="s">
        <v>38</v>
      </c>
      <c r="AV1799" s="29">
        <f>_xll.qlInterestRateIndexFixingDate(IborIndex&amp;Tenor,AW1799,Trigger)</f>
        <v>52016</v>
      </c>
      <c r="AW1799" s="29">
        <f>_xll.qlCalendarAdvance(Calendar,AW1798,AU1799,"f",,Trigger)</f>
        <v>52020</v>
      </c>
      <c r="AX1799" s="29">
        <f>_xll.qlInterestRateIndexMaturity(IborIndex&amp;Tenor,AW1799,Trigger)</f>
        <v>52203</v>
      </c>
      <c r="AY1799" s="66">
        <f>_xll.qlIndexFixing($Z$5,AV1799,,Trigger)</f>
        <v>1.5709381645463101E-2</v>
      </c>
      <c r="AZ1799" s="66">
        <f>_xll.qlIndexFixing($BB$1,AW1799,,Trigger)</f>
        <v>1.5644736684273998E-2</v>
      </c>
      <c r="BA1799" s="195">
        <f t="shared" si="51"/>
        <v>0.64644961189103123</v>
      </c>
    </row>
    <row r="1800" spans="47:53" ht="11.25" customHeight="1" x14ac:dyDescent="0.25">
      <c r="AU1800" s="30" t="s">
        <v>38</v>
      </c>
      <c r="AV1800" s="29">
        <f>_xll.qlInterestRateIndexFixingDate(IborIndex&amp;Tenor,AW1800,Trigger)</f>
        <v>52023</v>
      </c>
      <c r="AW1800" s="29">
        <f>_xll.qlCalendarAdvance(Calendar,AW1799,AU1800,"f",,Trigger)</f>
        <v>52027</v>
      </c>
      <c r="AX1800" s="29">
        <f>_xll.qlInterestRateIndexMaturity(IborIndex&amp;Tenor,AW1800,Trigger)</f>
        <v>52210</v>
      </c>
      <c r="AY1800" s="66">
        <f>_xll.qlIndexFixing($Z$5,AV1800,,Trigger)</f>
        <v>1.5710244444126654E-2</v>
      </c>
      <c r="AZ1800" s="66">
        <f>_xll.qlIndexFixing($BB$1,AW1800,,Trigger)</f>
        <v>1.5645350384954217E-2</v>
      </c>
      <c r="BA1800" s="195">
        <f t="shared" si="51"/>
        <v>0.64894059172437157</v>
      </c>
    </row>
    <row r="1801" spans="47:53" ht="11.25" customHeight="1" x14ac:dyDescent="0.25">
      <c r="AU1801" s="30" t="s">
        <v>38</v>
      </c>
      <c r="AV1801" s="29">
        <f>_xll.qlInterestRateIndexFixingDate(IborIndex&amp;Tenor,AW1801,Trigger)</f>
        <v>52030</v>
      </c>
      <c r="AW1801" s="29">
        <f>_xll.qlCalendarAdvance(Calendar,AW1800,AU1801,"f",,Trigger)</f>
        <v>52034</v>
      </c>
      <c r="AX1801" s="29">
        <f>_xll.qlInterestRateIndexMaturity(IborIndex&amp;Tenor,AW1801,Trigger)</f>
        <v>52217</v>
      </c>
      <c r="AY1801" s="66">
        <f>_xll.qlIndexFixing($Z$5,AV1801,,Trigger)</f>
        <v>1.571106460852862E-2</v>
      </c>
      <c r="AZ1801" s="66">
        <f>_xll.qlIndexFixing($BB$1,AW1801,,Trigger)</f>
        <v>1.5645991937484661E-2</v>
      </c>
      <c r="BA1801" s="195">
        <f t="shared" si="51"/>
        <v>0.65072671043959329</v>
      </c>
    </row>
    <row r="1802" spans="47:53" ht="11.25" customHeight="1" x14ac:dyDescent="0.25">
      <c r="AU1802" s="30" t="s">
        <v>38</v>
      </c>
      <c r="AV1802" s="29">
        <f>_xll.qlInterestRateIndexFixingDate(IborIndex&amp;Tenor,AW1802,Trigger)</f>
        <v>52037</v>
      </c>
      <c r="AW1802" s="29">
        <f>_xll.qlCalendarAdvance(Calendar,AW1801,AU1802,"f",,Trigger)</f>
        <v>52041</v>
      </c>
      <c r="AX1802" s="29">
        <f>_xll.qlInterestRateIndexMaturity(IborIndex&amp;Tenor,AW1802,Trigger)</f>
        <v>52224</v>
      </c>
      <c r="AY1802" s="66">
        <f>_xll.qlIndexFixing($Z$5,AV1802,,Trigger)</f>
        <v>1.5711839881951784E-2</v>
      </c>
      <c r="AZ1802" s="66">
        <f>_xll.qlIndexFixing($BB$1,AW1802,,Trigger)</f>
        <v>1.5647852074665226E-2</v>
      </c>
      <c r="BA1802" s="195">
        <f t="shared" si="51"/>
        <v>0.63987807286558507</v>
      </c>
    </row>
    <row r="1803" spans="47:53" ht="11.25" customHeight="1" x14ac:dyDescent="0.25">
      <c r="AU1803" s="30" t="s">
        <v>38</v>
      </c>
      <c r="AV1803" s="29">
        <f>_xll.qlInterestRateIndexFixingDate(IborIndex&amp;Tenor,AW1803,Trigger)</f>
        <v>52044</v>
      </c>
      <c r="AW1803" s="29">
        <f>_xll.qlCalendarAdvance(Calendar,AW1802,AU1803,"f",,Trigger)</f>
        <v>52048</v>
      </c>
      <c r="AX1803" s="29">
        <f>_xll.qlInterestRateIndexMaturity(IborIndex&amp;Tenor,AW1803,Trigger)</f>
        <v>52233</v>
      </c>
      <c r="AY1803" s="66">
        <f>_xll.qlIndexFixing($Z$5,AV1803,,Trigger)</f>
        <v>1.5713304049559979E-2</v>
      </c>
      <c r="AZ1803" s="66">
        <f>_xll.qlIndexFixing($BB$1,AW1803,,Trigger)</f>
        <v>1.5648555390593736E-2</v>
      </c>
      <c r="BA1803" s="195">
        <f t="shared" si="51"/>
        <v>0.64748658966242578</v>
      </c>
    </row>
    <row r="1804" spans="47:53" ht="11.25" customHeight="1" x14ac:dyDescent="0.25">
      <c r="AU1804" s="30" t="s">
        <v>38</v>
      </c>
      <c r="AV1804" s="29">
        <f>_xll.qlInterestRateIndexFixingDate(IborIndex&amp;Tenor,AW1804,Trigger)</f>
        <v>52051</v>
      </c>
      <c r="AW1804" s="29">
        <f>_xll.qlCalendarAdvance(Calendar,AW1803,AU1804,"f",,Trigger)</f>
        <v>52055</v>
      </c>
      <c r="AX1804" s="29">
        <f>_xll.qlInterestRateIndexMaturity(IborIndex&amp;Tenor,AW1804,Trigger)</f>
        <v>52239</v>
      </c>
      <c r="AY1804" s="66">
        <f>_xll.qlIndexFixing($Z$5,AV1804,,Trigger)</f>
        <v>1.5713612066867482E-2</v>
      </c>
      <c r="AZ1804" s="66">
        <f>_xll.qlIndexFixing($BB$1,AW1804,,Trigger)</f>
        <v>1.5649286562083971E-2</v>
      </c>
      <c r="BA1804" s="195">
        <f t="shared" si="51"/>
        <v>0.64325504783510623</v>
      </c>
    </row>
    <row r="1805" spans="47:53" ht="11.25" customHeight="1" x14ac:dyDescent="0.25">
      <c r="AU1805" s="30" t="s">
        <v>38</v>
      </c>
      <c r="AV1805" s="29">
        <f>_xll.qlInterestRateIndexFixingDate(IborIndex&amp;Tenor,AW1805,Trigger)</f>
        <v>52058</v>
      </c>
      <c r="AW1805" s="29">
        <f>_xll.qlCalendarAdvance(Calendar,AW1804,AU1805,"f",,Trigger)</f>
        <v>52062</v>
      </c>
      <c r="AX1805" s="29">
        <f>_xll.qlInterestRateIndexMaturity(IborIndex&amp;Tenor,AW1805,Trigger)</f>
        <v>52246</v>
      </c>
      <c r="AY1805" s="66">
        <f>_xll.qlIndexFixing($Z$5,AV1805,,Trigger)</f>
        <v>1.5714236615556768E-2</v>
      </c>
      <c r="AZ1805" s="66">
        <f>_xll.qlIndexFixing($BB$1,AW1805,,Trigger)</f>
        <v>1.5650045589169024E-2</v>
      </c>
      <c r="BA1805" s="195">
        <f t="shared" si="51"/>
        <v>0.64191026387744321</v>
      </c>
    </row>
    <row r="1806" spans="47:53" ht="11.25" customHeight="1" x14ac:dyDescent="0.25">
      <c r="AU1806" s="30" t="s">
        <v>38</v>
      </c>
      <c r="AV1806" s="29">
        <f>_xll.qlInterestRateIndexFixingDate(IborIndex&amp;Tenor,AW1806,Trigger)</f>
        <v>52065</v>
      </c>
      <c r="AW1806" s="29">
        <f>_xll.qlCalendarAdvance(Calendar,AW1805,AU1806,"f",,Trigger)</f>
        <v>52069</v>
      </c>
      <c r="AX1806" s="29">
        <f>_xll.qlInterestRateIndexMaturity(IborIndex&amp;Tenor,AW1806,Trigger)</f>
        <v>52253</v>
      </c>
      <c r="AY1806" s="66">
        <f>_xll.qlIndexFixing($Z$5,AV1806,,Trigger)</f>
        <v>1.5714807470824172E-2</v>
      </c>
      <c r="AZ1806" s="66">
        <f>_xll.qlIndexFixing($BB$1,AW1806,,Trigger)</f>
        <v>1.5650832471880274E-2</v>
      </c>
      <c r="BA1806" s="195">
        <f t="shared" si="51"/>
        <v>0.6397499894389771</v>
      </c>
    </row>
    <row r="1807" spans="47:53" ht="11.25" customHeight="1" x14ac:dyDescent="0.25">
      <c r="AU1807" s="30" t="s">
        <v>38</v>
      </c>
      <c r="AV1807" s="29">
        <f>_xll.qlInterestRateIndexFixingDate(IborIndex&amp;Tenor,AW1807,Trigger)</f>
        <v>52072</v>
      </c>
      <c r="AW1807" s="29">
        <f>_xll.qlCalendarAdvance(Calendar,AW1806,AU1807,"f",,Trigger)</f>
        <v>52076</v>
      </c>
      <c r="AX1807" s="29">
        <f>_xll.qlInterestRateIndexMaturity(IborIndex&amp;Tenor,AW1807,Trigger)</f>
        <v>52260</v>
      </c>
      <c r="AY1807" s="66">
        <f>_xll.qlIndexFixing($Z$5,AV1807,,Trigger)</f>
        <v>1.5715322357370182E-2</v>
      </c>
      <c r="AZ1807" s="66">
        <f>_xll.qlIndexFixing($BB$1,AW1807,,Trigger)</f>
        <v>1.5650426143095877E-2</v>
      </c>
      <c r="BA1807" s="195">
        <f t="shared" si="51"/>
        <v>0.64896214274304942</v>
      </c>
    </row>
    <row r="1808" spans="47:53" ht="11.25" customHeight="1" x14ac:dyDescent="0.25">
      <c r="AU1808" s="30" t="s">
        <v>38</v>
      </c>
      <c r="AV1808" s="29">
        <f>_xll.qlInterestRateIndexFixingDate(IborIndex&amp;Tenor,AW1808,Trigger)</f>
        <v>52079</v>
      </c>
      <c r="AW1808" s="29">
        <f>_xll.qlCalendarAdvance(Calendar,AW1807,AU1808,"f",,Trigger)</f>
        <v>52083</v>
      </c>
      <c r="AX1808" s="29">
        <f>_xll.qlInterestRateIndexMaturity(IborIndex&amp;Tenor,AW1808,Trigger)</f>
        <v>52267</v>
      </c>
      <c r="AY1808" s="66">
        <f>_xll.qlIndexFixing($Z$5,AV1808,,Trigger)</f>
        <v>1.5715778993749759E-2</v>
      </c>
      <c r="AZ1808" s="66">
        <f>_xll.qlIndexFixing($BB$1,AW1808,,Trigger)</f>
        <v>1.5652489804318014E-2</v>
      </c>
      <c r="BA1808" s="195">
        <f t="shared" si="51"/>
        <v>0.63289189431745685</v>
      </c>
    </row>
    <row r="1809" spans="47:53" ht="11.25" customHeight="1" x14ac:dyDescent="0.25">
      <c r="AU1809" s="30" t="s">
        <v>38</v>
      </c>
      <c r="AV1809" s="29">
        <f>_xll.qlInterestRateIndexFixingDate(IborIndex&amp;Tenor,AW1809,Trigger)</f>
        <v>52086</v>
      </c>
      <c r="AW1809" s="29">
        <f>_xll.qlCalendarAdvance(Calendar,AW1808,AU1809,"f",,Trigger)</f>
        <v>52090</v>
      </c>
      <c r="AX1809" s="29">
        <f>_xll.qlInterestRateIndexMaturity(IborIndex&amp;Tenor,AW1809,Trigger)</f>
        <v>52274</v>
      </c>
      <c r="AY1809" s="66">
        <f>_xll.qlIndexFixing($Z$5,AV1809,,Trigger)</f>
        <v>1.5716175092374964E-2</v>
      </c>
      <c r="AZ1809" s="66">
        <f>_xll.qlIndexFixing($BB$1,AW1809,,Trigger)</f>
        <v>1.5653360254115414E-2</v>
      </c>
      <c r="BA1809" s="195">
        <f t="shared" si="51"/>
        <v>0.62814838259549899</v>
      </c>
    </row>
    <row r="1810" spans="47:53" ht="11.25" customHeight="1" x14ac:dyDescent="0.25">
      <c r="AU1810" s="30" t="s">
        <v>38</v>
      </c>
      <c r="AV1810" s="29">
        <f>_xll.qlInterestRateIndexFixingDate(IborIndex&amp;Tenor,AW1810,Trigger)</f>
        <v>52093</v>
      </c>
      <c r="AW1810" s="29">
        <f>_xll.qlCalendarAdvance(Calendar,AW1809,AU1810,"f",,Trigger)</f>
        <v>52097</v>
      </c>
      <c r="AX1810" s="29">
        <f>_xll.qlInterestRateIndexMaturity(IborIndex&amp;Tenor,AW1810,Trigger)</f>
        <v>52281</v>
      </c>
      <c r="AY1810" s="66">
        <f>_xll.qlIndexFixing($Z$5,AV1810,,Trigger)</f>
        <v>1.5716508359514499E-2</v>
      </c>
      <c r="AZ1810" s="66">
        <f>_xll.qlIndexFixing($BB$1,AW1810,,Trigger)</f>
        <v>1.5654258559681691E-2</v>
      </c>
      <c r="BA1810" s="195">
        <f t="shared" si="51"/>
        <v>0.62249799832807962</v>
      </c>
    </row>
    <row r="1811" spans="47:53" ht="11.25" customHeight="1" x14ac:dyDescent="0.25">
      <c r="AU1811" s="30" t="s">
        <v>38</v>
      </c>
      <c r="AV1811" s="29">
        <f>_xll.qlInterestRateIndexFixingDate(IborIndex&amp;Tenor,AW1811,Trigger)</f>
        <v>52100</v>
      </c>
      <c r="AW1811" s="29">
        <f>_xll.qlCalendarAdvance(Calendar,AW1810,AU1811,"f",,Trigger)</f>
        <v>52104</v>
      </c>
      <c r="AX1811" s="29">
        <f>_xll.qlInterestRateIndexMaturity(IborIndex&amp;Tenor,AW1811,Trigger)</f>
        <v>52288</v>
      </c>
      <c r="AY1811" s="66">
        <f>_xll.qlIndexFixing($Z$5,AV1811,,Trigger)</f>
        <v>1.5716776495293731E-2</v>
      </c>
      <c r="AZ1811" s="66">
        <f>_xll.qlIndexFixing($BB$1,AW1811,,Trigger)</f>
        <v>1.565393932102456E-2</v>
      </c>
      <c r="BA1811" s="195">
        <f t="shared" si="51"/>
        <v>0.62837174269171625</v>
      </c>
    </row>
    <row r="1812" spans="47:53" ht="11.25" customHeight="1" x14ac:dyDescent="0.25">
      <c r="AU1812" s="30" t="s">
        <v>38</v>
      </c>
      <c r="AV1812" s="29">
        <f>_xll.qlInterestRateIndexFixingDate(IborIndex&amp;Tenor,AW1812,Trigger)</f>
        <v>52107</v>
      </c>
      <c r="AW1812" s="29">
        <f>_xll.qlCalendarAdvance(Calendar,AW1811,AU1812,"f",,Trigger)</f>
        <v>52111</v>
      </c>
      <c r="AX1812" s="29">
        <f>_xll.qlInterestRateIndexMaturity(IborIndex&amp;Tenor,AW1812,Trigger)</f>
        <v>52292</v>
      </c>
      <c r="AY1812" s="66">
        <f>_xll.qlIndexFixing($Z$5,AV1812,,Trigger)</f>
        <v>1.5715914487302078E-2</v>
      </c>
      <c r="AZ1812" s="66">
        <f>_xll.qlIndexFixing($BB$1,AW1812,,Trigger)</f>
        <v>1.5654053947672098E-2</v>
      </c>
      <c r="BA1812" s="195">
        <f t="shared" si="51"/>
        <v>0.61860539629979971</v>
      </c>
    </row>
    <row r="1813" spans="47:53" ht="11.25" customHeight="1" x14ac:dyDescent="0.25">
      <c r="AU1813" s="30" t="s">
        <v>38</v>
      </c>
      <c r="AV1813" s="29">
        <f>_xll.qlInterestRateIndexFixingDate(IborIndex&amp;Tenor,AW1813,Trigger)</f>
        <v>52114</v>
      </c>
      <c r="AW1813" s="29">
        <f>_xll.qlCalendarAdvance(Calendar,AW1812,AU1813,"f",,Trigger)</f>
        <v>52118</v>
      </c>
      <c r="AX1813" s="29">
        <f>_xll.qlInterestRateIndexMaturity(IborIndex&amp;Tenor,AW1813,Trigger)</f>
        <v>52299</v>
      </c>
      <c r="AY1813" s="66">
        <f>_xll.qlIndexFixing($Z$5,AV1813,,Trigger)</f>
        <v>1.5716090247750485E-2</v>
      </c>
      <c r="AZ1813" s="66">
        <f>_xll.qlIndexFixing($BB$1,AW1813,,Trigger)</f>
        <v>1.5655025661751466E-2</v>
      </c>
      <c r="BA1813" s="195">
        <f t="shared" si="51"/>
        <v>0.61064585999019705</v>
      </c>
    </row>
    <row r="1814" spans="47:53" ht="11.25" customHeight="1" x14ac:dyDescent="0.25">
      <c r="AU1814" s="30" t="s">
        <v>38</v>
      </c>
      <c r="AV1814" s="29">
        <f>_xll.qlInterestRateIndexFixingDate(IborIndex&amp;Tenor,AW1814,Trigger)</f>
        <v>52121</v>
      </c>
      <c r="AW1814" s="29">
        <f>_xll.qlCalendarAdvance(Calendar,AW1813,AU1814,"f",,Trigger)</f>
        <v>52125</v>
      </c>
      <c r="AX1814" s="29">
        <f>_xll.qlInterestRateIndexMaturity(IborIndex&amp;Tenor,AW1814,Trigger)</f>
        <v>52306</v>
      </c>
      <c r="AY1814" s="66">
        <f>_xll.qlIndexFixing($Z$5,AV1814,,Trigger)</f>
        <v>1.5716265143152514E-2</v>
      </c>
      <c r="AZ1814" s="66">
        <f>_xll.qlIndexFixing($BB$1,AW1814,,Trigger)</f>
        <v>1.5656025225699099E-2</v>
      </c>
      <c r="BA1814" s="195">
        <f t="shared" si="51"/>
        <v>0.60239917453415448</v>
      </c>
    </row>
    <row r="1815" spans="47:53" ht="11.25" customHeight="1" x14ac:dyDescent="0.25">
      <c r="AU1815" s="30" t="s">
        <v>38</v>
      </c>
      <c r="AV1815" s="29">
        <f>_xll.qlInterestRateIndexFixingDate(IborIndex&amp;Tenor,AW1815,Trigger)</f>
        <v>52128</v>
      </c>
      <c r="AW1815" s="29">
        <f>_xll.qlCalendarAdvance(Calendar,AW1814,AU1815,"f",,Trigger)</f>
        <v>52132</v>
      </c>
      <c r="AX1815" s="29">
        <f>_xll.qlInterestRateIndexMaturity(IborIndex&amp;Tenor,AW1815,Trigger)</f>
        <v>52313</v>
      </c>
      <c r="AY1815" s="66">
        <f>_xll.qlIndexFixing($Z$5,AV1815,,Trigger)</f>
        <v>1.5716439170058105E-2</v>
      </c>
      <c r="AZ1815" s="66">
        <f>_xll.qlIndexFixing($BB$1,AW1815,,Trigger)</f>
        <v>1.5657052639556072E-2</v>
      </c>
      <c r="BA1815" s="195">
        <f t="shared" si="51"/>
        <v>0.59386530502032742</v>
      </c>
    </row>
    <row r="1816" spans="47:53" ht="11.25" customHeight="1" x14ac:dyDescent="0.25">
      <c r="AU1816" s="30" t="s">
        <v>38</v>
      </c>
      <c r="AV1816" s="29">
        <f>_xll.qlInterestRateIndexFixingDate(IborIndex&amp;Tenor,AW1816,Trigger)</f>
        <v>52135</v>
      </c>
      <c r="AW1816" s="29">
        <f>_xll.qlCalendarAdvance(Calendar,AW1815,AU1816,"f",,Trigger)</f>
        <v>52139</v>
      </c>
      <c r="AX1816" s="29">
        <f>_xll.qlInterestRateIndexMaturity(IborIndex&amp;Tenor,AW1816,Trigger)</f>
        <v>52321</v>
      </c>
      <c r="AY1816" s="66">
        <f>_xll.qlIndexFixing($Z$5,AV1816,,Trigger)</f>
        <v>1.5716966566959367E-2</v>
      </c>
      <c r="AZ1816" s="66">
        <f>_xll.qlIndexFixing($BB$1,AW1816,,Trigger)</f>
        <v>1.5658532582618012E-2</v>
      </c>
      <c r="BA1816" s="195">
        <f t="shared" si="51"/>
        <v>0.5843398434135505</v>
      </c>
    </row>
    <row r="1817" spans="47:53" ht="11.25" customHeight="1" x14ac:dyDescent="0.25">
      <c r="AU1817" s="30" t="s">
        <v>38</v>
      </c>
      <c r="AV1817" s="29">
        <f>_xll.qlInterestRateIndexFixingDate(IborIndex&amp;Tenor,AW1817,Trigger)</f>
        <v>52142</v>
      </c>
      <c r="AW1817" s="29">
        <f>_xll.qlCalendarAdvance(Calendar,AW1816,AU1817,"f",,Trigger)</f>
        <v>52146</v>
      </c>
      <c r="AX1817" s="29">
        <f>_xll.qlInterestRateIndexMaturity(IborIndex&amp;Tenor,AW1817,Trigger)</f>
        <v>52328</v>
      </c>
      <c r="AY1817" s="66">
        <f>_xll.qlIndexFixing($Z$5,AV1817,,Trigger)</f>
        <v>1.5717138790283761E-2</v>
      </c>
      <c r="AZ1817" s="66">
        <f>_xll.qlIndexFixing($BB$1,AW1817,,Trigger)</f>
        <v>1.5659617732729759E-2</v>
      </c>
      <c r="BA1817" s="195">
        <f t="shared" si="51"/>
        <v>0.57521057554001109</v>
      </c>
    </row>
    <row r="1818" spans="47:53" ht="11.25" customHeight="1" x14ac:dyDescent="0.25">
      <c r="AU1818" s="30" t="s">
        <v>38</v>
      </c>
      <c r="AV1818" s="29">
        <f>_xll.qlInterestRateIndexFixingDate(IborIndex&amp;Tenor,AW1818,Trigger)</f>
        <v>52149</v>
      </c>
      <c r="AW1818" s="29">
        <f>_xll.qlCalendarAdvance(Calendar,AW1817,AU1818,"f",,Trigger)</f>
        <v>52153</v>
      </c>
      <c r="AX1818" s="29">
        <f>_xll.qlInterestRateIndexMaturity(IborIndex&amp;Tenor,AW1818,Trigger)</f>
        <v>52335</v>
      </c>
      <c r="AY1818" s="66">
        <f>_xll.qlIndexFixing($Z$5,AV1818,,Trigger)</f>
        <v>1.5717310134474902E-2</v>
      </c>
      <c r="AZ1818" s="66">
        <f>_xll.qlIndexFixing($BB$1,AW1818,,Trigger)</f>
        <v>1.5660730734096875E-2</v>
      </c>
      <c r="BA1818" s="195">
        <f t="shared" si="51"/>
        <v>0.56579400378026912</v>
      </c>
    </row>
    <row r="1819" spans="47:53" ht="11.25" customHeight="1" x14ac:dyDescent="0.25">
      <c r="AU1819" s="30" t="s">
        <v>38</v>
      </c>
      <c r="AV1819" s="29">
        <f>_xll.qlInterestRateIndexFixingDate(IborIndex&amp;Tenor,AW1819,Trigger)</f>
        <v>52156</v>
      </c>
      <c r="AW1819" s="29">
        <f>_xll.qlCalendarAdvance(Calendar,AW1818,AU1819,"f",,Trigger)</f>
        <v>52160</v>
      </c>
      <c r="AX1819" s="29">
        <f>_xll.qlInterestRateIndexMaturity(IborIndex&amp;Tenor,AW1819,Trigger)</f>
        <v>52342</v>
      </c>
      <c r="AY1819" s="66">
        <f>_xll.qlIndexFixing($Z$5,AV1819,,Trigger)</f>
        <v>1.5717480596082811E-2</v>
      </c>
      <c r="AZ1819" s="66">
        <f>_xll.qlIndexFixing($BB$1,AW1819,,Trigger)</f>
        <v>1.5661871586765911E-2</v>
      </c>
      <c r="BA1819" s="195">
        <f t="shared" si="51"/>
        <v>0.55609009316899549</v>
      </c>
    </row>
    <row r="1820" spans="47:53" ht="11.25" customHeight="1" x14ac:dyDescent="0.25">
      <c r="AU1820" s="30" t="s">
        <v>38</v>
      </c>
      <c r="AV1820" s="29">
        <f>_xll.qlInterestRateIndexFixingDate(IborIndex&amp;Tenor,AW1820,Trigger)</f>
        <v>52163</v>
      </c>
      <c r="AW1820" s="29">
        <f>_xll.qlCalendarAdvance(Calendar,AW1819,AU1820,"f",,Trigger)</f>
        <v>52167</v>
      </c>
      <c r="AX1820" s="29">
        <f>_xll.qlInterestRateIndexMaturity(IborIndex&amp;Tenor,AW1820,Trigger)</f>
        <v>52349</v>
      </c>
      <c r="AY1820" s="66">
        <f>_xll.qlIndexFixing($Z$5,AV1820,,Trigger)</f>
        <v>1.5717650171656172E-2</v>
      </c>
      <c r="AZ1820" s="66">
        <f>_xll.qlIndexFixing($BB$1,AW1820,,Trigger)</f>
        <v>1.5663040290783432E-2</v>
      </c>
      <c r="BA1820" s="195">
        <f t="shared" si="51"/>
        <v>0.54609880872739935</v>
      </c>
    </row>
    <row r="1821" spans="47:53" ht="11.25" customHeight="1" x14ac:dyDescent="0.25">
      <c r="AU1821" s="30" t="s">
        <v>38</v>
      </c>
      <c r="AV1821" s="29">
        <f>_xll.qlInterestRateIndexFixingDate(IborIndex&amp;Tenor,AW1821,Trigger)</f>
        <v>52170</v>
      </c>
      <c r="AW1821" s="29">
        <f>_xll.qlCalendarAdvance(Calendar,AW1820,AU1821,"f",,Trigger)</f>
        <v>52174</v>
      </c>
      <c r="AX1821" s="29">
        <f>_xll.qlInterestRateIndexMaturity(IborIndex&amp;Tenor,AW1821,Trigger)</f>
        <v>52355</v>
      </c>
      <c r="AY1821" s="66">
        <f>_xll.qlIndexFixing($Z$5,AV1821,,Trigger)</f>
        <v>1.5717464899831047E-2</v>
      </c>
      <c r="AZ1821" s="66">
        <f>_xll.qlIndexFixing($BB$1,AW1821,,Trigger)</f>
        <v>1.5663801973279587E-2</v>
      </c>
      <c r="BA1821" s="195">
        <f t="shared" si="51"/>
        <v>0.53662926551460011</v>
      </c>
    </row>
    <row r="1822" spans="47:53" ht="11.25" customHeight="1" x14ac:dyDescent="0.25">
      <c r="AU1822" s="30" t="s">
        <v>38</v>
      </c>
      <c r="AV1822" s="29">
        <f>_xll.qlInterestRateIndexFixingDate(IborIndex&amp;Tenor,AW1822,Trigger)</f>
        <v>52177</v>
      </c>
      <c r="AW1822" s="29">
        <f>_xll.qlCalendarAdvance(Calendar,AW1821,AU1822,"f",,Trigger)</f>
        <v>52181</v>
      </c>
      <c r="AX1822" s="29">
        <f>_xll.qlInterestRateIndexMaturity(IborIndex&amp;Tenor,AW1822,Trigger)</f>
        <v>52362</v>
      </c>
      <c r="AY1822" s="66">
        <f>_xll.qlIndexFixing($Z$5,AV1822,,Trigger)</f>
        <v>1.5717632750645399E-2</v>
      </c>
      <c r="AZ1822" s="66">
        <f>_xll.qlIndexFixing($BB$1,AW1822,,Trigger)</f>
        <v>1.5665024337768112E-2</v>
      </c>
      <c r="BA1822" s="195">
        <f t="shared" si="51"/>
        <v>0.52608412877287036</v>
      </c>
    </row>
    <row r="1823" spans="47:53" ht="11.25" customHeight="1" x14ac:dyDescent="0.25">
      <c r="AU1823" s="30" t="s">
        <v>38</v>
      </c>
      <c r="AV1823" s="29">
        <f>_xll.qlInterestRateIndexFixingDate(IborIndex&amp;Tenor,AW1823,Trigger)</f>
        <v>52184</v>
      </c>
      <c r="AW1823" s="29">
        <f>_xll.qlCalendarAdvance(Calendar,AW1822,AU1823,"f",,Trigger)</f>
        <v>52188</v>
      </c>
      <c r="AX1823" s="29">
        <f>_xll.qlInterestRateIndexMaturity(IborIndex&amp;Tenor,AW1823,Trigger)</f>
        <v>52369</v>
      </c>
      <c r="AY1823" s="66">
        <f>_xll.qlIndexFixing($Z$5,AV1823,,Trigger)</f>
        <v>1.5717799705357995E-2</v>
      </c>
      <c r="AZ1823" s="66">
        <f>_xll.qlIndexFixing($BB$1,AW1823,,Trigger)</f>
        <v>1.5666274552541364E-2</v>
      </c>
      <c r="BA1823" s="195">
        <f t="shared" si="51"/>
        <v>0.51525152816631059</v>
      </c>
    </row>
    <row r="1824" spans="47:53" ht="11.25" customHeight="1" x14ac:dyDescent="0.25">
      <c r="AU1824" s="30" t="s">
        <v>38</v>
      </c>
      <c r="AV1824" s="29">
        <f>_xll.qlInterestRateIndexFixingDate(IborIndex&amp;Tenor,AW1824,Trigger)</f>
        <v>52191</v>
      </c>
      <c r="AW1824" s="29">
        <f>_xll.qlCalendarAdvance(Calendar,AW1823,AU1824,"f",,Trigger)</f>
        <v>52195</v>
      </c>
      <c r="AX1824" s="29">
        <f>_xll.qlInterestRateIndexMaturity(IborIndex&amp;Tenor,AW1824,Trigger)</f>
        <v>52376</v>
      </c>
      <c r="AY1824" s="66">
        <f>_xll.qlIndexFixing($Z$5,AV1824,,Trigger)</f>
        <v>1.5717965760519221E-2</v>
      </c>
      <c r="AZ1824" s="66">
        <f>_xll.qlIndexFixing($BB$1,AW1824,,Trigger)</f>
        <v>1.5667552617651462E-2</v>
      </c>
      <c r="BA1824" s="195">
        <f t="shared" si="51"/>
        <v>0.50413142867758443</v>
      </c>
    </row>
    <row r="1825" spans="47:53" ht="11.25" customHeight="1" x14ac:dyDescent="0.25">
      <c r="AU1825" s="30" t="s">
        <v>38</v>
      </c>
      <c r="AV1825" s="29">
        <f>_xll.qlInterestRateIndexFixingDate(IborIndex&amp;Tenor,AW1825,Trigger)</f>
        <v>52198</v>
      </c>
      <c r="AW1825" s="29">
        <f>_xll.qlCalendarAdvance(Calendar,AW1824,AU1825,"f",,Trigger)</f>
        <v>52202</v>
      </c>
      <c r="AX1825" s="29">
        <f>_xll.qlInterestRateIndexMaturity(IborIndex&amp;Tenor,AW1825,Trigger)</f>
        <v>52384</v>
      </c>
      <c r="AY1825" s="66">
        <f>_xll.qlIndexFixing($Z$5,AV1825,,Trigger)</f>
        <v>1.5718484638235084E-2</v>
      </c>
      <c r="AZ1825" s="66">
        <f>_xll.qlIndexFixing($BB$1,AW1825,,Trigger)</f>
        <v>1.5669301582870873E-2</v>
      </c>
      <c r="BA1825" s="195">
        <f t="shared" si="51"/>
        <v>0.49183055364210998</v>
      </c>
    </row>
    <row r="1826" spans="47:53" ht="11.25" customHeight="1" x14ac:dyDescent="0.25">
      <c r="AU1826" s="30" t="s">
        <v>38</v>
      </c>
      <c r="AV1826" s="29">
        <f>_xll.qlInterestRateIndexFixingDate(IborIndex&amp;Tenor,AW1826,Trigger)</f>
        <v>52205</v>
      </c>
      <c r="AW1826" s="29">
        <f>_xll.qlCalendarAdvance(Calendar,AW1825,AU1826,"f",,Trigger)</f>
        <v>52209</v>
      </c>
      <c r="AX1826" s="29">
        <f>_xll.qlInterestRateIndexMaturity(IborIndex&amp;Tenor,AW1826,Trigger)</f>
        <v>52391</v>
      </c>
      <c r="AY1826" s="66">
        <f>_xll.qlIndexFixing($Z$5,AV1826,,Trigger)</f>
        <v>1.5718648825138279E-2</v>
      </c>
      <c r="AZ1826" s="66">
        <f>_xll.qlIndexFixing($BB$1,AW1826,,Trigger)</f>
        <v>1.5670637396055776E-2</v>
      </c>
      <c r="BA1826" s="195">
        <f t="shared" si="51"/>
        <v>0.48011429082502749</v>
      </c>
    </row>
    <row r="1827" spans="47:53" ht="11.25" customHeight="1" x14ac:dyDescent="0.25">
      <c r="AU1827" s="30" t="s">
        <v>38</v>
      </c>
      <c r="AV1827" s="29">
        <f>_xll.qlInterestRateIndexFixingDate(IborIndex&amp;Tenor,AW1827,Trigger)</f>
        <v>52212</v>
      </c>
      <c r="AW1827" s="29">
        <f>_xll.qlCalendarAdvance(Calendar,AW1826,AU1827,"f",,Trigger)</f>
        <v>52216</v>
      </c>
      <c r="AX1827" s="29">
        <f>_xll.qlInterestRateIndexMaturity(IborIndex&amp;Tenor,AW1827,Trigger)</f>
        <v>52398</v>
      </c>
      <c r="AY1827" s="66">
        <f>_xll.qlIndexFixing($Z$5,AV1827,,Trigger)</f>
        <v>1.5718812101852626E-2</v>
      </c>
      <c r="AZ1827" s="66">
        <f>_xll.qlIndexFixing($BB$1,AW1827,,Trigger)</f>
        <v>1.5672001060956335E-2</v>
      </c>
      <c r="BA1827" s="195">
        <f t="shared" si="51"/>
        <v>0.46811040896290596</v>
      </c>
    </row>
    <row r="1828" spans="47:53" ht="11.25" customHeight="1" x14ac:dyDescent="0.25">
      <c r="AU1828" s="30" t="s">
        <v>38</v>
      </c>
      <c r="AV1828" s="29">
        <f>_xll.qlInterestRateIndexFixingDate(IborIndex&amp;Tenor,AW1828,Trigger)</f>
        <v>52219</v>
      </c>
      <c r="AW1828" s="29">
        <f>_xll.qlCalendarAdvance(Calendar,AW1827,AU1828,"f",,Trigger)</f>
        <v>52223</v>
      </c>
      <c r="AX1828" s="29">
        <f>_xll.qlInterestRateIndexMaturity(IborIndex&amp;Tenor,AW1828,Trigger)</f>
        <v>52405</v>
      </c>
      <c r="AY1828" s="66">
        <f>_xll.qlIndexFixing($Z$5,AV1828,,Trigger)</f>
        <v>1.5718974464926819E-2</v>
      </c>
      <c r="AZ1828" s="66">
        <f>_xll.qlIndexFixing($BB$1,AW1828,,Trigger)</f>
        <v>1.5674200234917515E-2</v>
      </c>
      <c r="BA1828" s="195">
        <f t="shared" si="51"/>
        <v>0.44774230009304167</v>
      </c>
    </row>
    <row r="1829" spans="47:53" ht="11.25" customHeight="1" x14ac:dyDescent="0.25">
      <c r="AU1829" s="30" t="s">
        <v>38</v>
      </c>
      <c r="AV1829" s="29">
        <f>_xll.qlInterestRateIndexFixingDate(IborIndex&amp;Tenor,AW1829,Trigger)</f>
        <v>52224</v>
      </c>
      <c r="AW1829" s="29">
        <f>_xll.qlCalendarAdvance(Calendar,AW1828,AU1829,"f",,Trigger)</f>
        <v>52230</v>
      </c>
      <c r="AX1829" s="29">
        <f>_xll.qlInterestRateIndexMaturity(IborIndex&amp;Tenor,AW1829,Trigger)</f>
        <v>52412</v>
      </c>
      <c r="AY1829" s="66">
        <f>_xll.qlIndexFixing($Z$5,AV1829,,Trigger)</f>
        <v>1.5719135910910873E-2</v>
      </c>
      <c r="AZ1829" s="66">
        <f>_xll.qlIndexFixing($BB$1,AW1829,,Trigger)</f>
        <v>1.567456544762565E-2</v>
      </c>
      <c r="BA1829" s="195">
        <f t="shared" si="51"/>
        <v>0.44570463285223405</v>
      </c>
    </row>
    <row r="1830" spans="47:53" ht="11.25" customHeight="1" x14ac:dyDescent="0.25">
      <c r="AU1830" s="30" t="s">
        <v>38</v>
      </c>
      <c r="AV1830" s="29">
        <f>_xll.qlInterestRateIndexFixingDate(IborIndex&amp;Tenor,AW1830,Trigger)</f>
        <v>52233</v>
      </c>
      <c r="AW1830" s="29">
        <f>_xll.qlCalendarAdvance(Calendar,AW1829,AU1830,"f",,Trigger)</f>
        <v>52237</v>
      </c>
      <c r="AX1830" s="29">
        <f>_xll.qlInterestRateIndexMaturity(IborIndex&amp;Tenor,AW1830,Trigger)</f>
        <v>52418</v>
      </c>
      <c r="AY1830" s="66">
        <f>_xll.qlIndexFixing($Z$5,AV1830,,Trigger)</f>
        <v>1.571894300767402E-2</v>
      </c>
      <c r="AZ1830" s="66">
        <f>_xll.qlIndexFixing($BB$1,AW1830,,Trigger)</f>
        <v>1.5675805868447176E-2</v>
      </c>
      <c r="BA1830" s="195">
        <f t="shared" si="51"/>
        <v>0.43137139226843979</v>
      </c>
    </row>
    <row r="1831" spans="47:53" ht="11.25" customHeight="1" x14ac:dyDescent="0.25">
      <c r="AU1831" s="30" t="s">
        <v>38</v>
      </c>
      <c r="AV1831" s="29">
        <f>_xll.qlInterestRateIndexFixingDate(IborIndex&amp;Tenor,AW1831,Trigger)</f>
        <v>52240</v>
      </c>
      <c r="AW1831" s="29">
        <f>_xll.qlCalendarAdvance(Calendar,AW1830,AU1831,"f",,Trigger)</f>
        <v>52244</v>
      </c>
      <c r="AX1831" s="29">
        <f>_xll.qlInterestRateIndexMaturity(IborIndex&amp;Tenor,AW1831,Trigger)</f>
        <v>52425</v>
      </c>
      <c r="AY1831" s="66">
        <f>_xll.qlIndexFixing($Z$5,AV1831,,Trigger)</f>
        <v>1.5719102669359442E-2</v>
      </c>
      <c r="AZ1831" s="66">
        <f>_xll.qlIndexFixing($BB$1,AW1831,,Trigger)</f>
        <v>1.5677278887471061E-2</v>
      </c>
      <c r="BA1831" s="195">
        <f t="shared" si="51"/>
        <v>0.4182378188838029</v>
      </c>
    </row>
    <row r="1832" spans="47:53" ht="11.25" customHeight="1" x14ac:dyDescent="0.25">
      <c r="AU1832" s="30" t="s">
        <v>38</v>
      </c>
      <c r="AV1832" s="29">
        <f>_xll.qlInterestRateIndexFixingDate(IborIndex&amp;Tenor,AW1832,Trigger)</f>
        <v>52247</v>
      </c>
      <c r="AW1832" s="29">
        <f>_xll.qlCalendarAdvance(Calendar,AW1831,AU1832,"f",,Trigger)</f>
        <v>52251</v>
      </c>
      <c r="AX1832" s="29">
        <f>_xll.qlInterestRateIndexMaturity(IborIndex&amp;Tenor,AW1832,Trigger)</f>
        <v>52432</v>
      </c>
      <c r="AY1832" s="66">
        <f>_xll.qlIndexFixing($Z$5,AV1832,,Trigger)</f>
        <v>1.5719261403889493E-2</v>
      </c>
      <c r="AZ1832" s="66">
        <f>_xll.qlIndexFixing($BB$1,AW1832,,Trigger)</f>
        <v>1.5678779757290647E-2</v>
      </c>
      <c r="BA1832" s="195">
        <f t="shared" si="51"/>
        <v>0.40481646598845844</v>
      </c>
    </row>
    <row r="1833" spans="47:53" ht="11.25" customHeight="1" x14ac:dyDescent="0.25">
      <c r="AU1833" s="30" t="s">
        <v>38</v>
      </c>
      <c r="AV1833" s="29">
        <f>_xll.qlInterestRateIndexFixingDate(IborIndex&amp;Tenor,AW1833,Trigger)</f>
        <v>52254</v>
      </c>
      <c r="AW1833" s="29">
        <f>_xll.qlCalendarAdvance(Calendar,AW1832,AU1833,"f",,Trigger)</f>
        <v>52258</v>
      </c>
      <c r="AX1833" s="29">
        <f>_xll.qlInterestRateIndexMaturity(IborIndex&amp;Tenor,AW1833,Trigger)</f>
        <v>52439</v>
      </c>
      <c r="AY1833" s="66">
        <f>_xll.qlIndexFixing($Z$5,AV1833,,Trigger)</f>
        <v>1.5719419207812349E-2</v>
      </c>
      <c r="AZ1833" s="66">
        <f>_xll.qlIndexFixing($BB$1,AW1833,,Trigger)</f>
        <v>1.5680308477967767E-2</v>
      </c>
      <c r="BA1833" s="195">
        <f t="shared" si="51"/>
        <v>0.39110729844582526</v>
      </c>
    </row>
    <row r="1834" spans="47:53" ht="11.25" customHeight="1" x14ac:dyDescent="0.25">
      <c r="AU1834" s="30" t="s">
        <v>38</v>
      </c>
      <c r="AV1834" s="29">
        <f>_xll.qlInterestRateIndexFixingDate(IborIndex&amp;Tenor,AW1834,Trigger)</f>
        <v>52261</v>
      </c>
      <c r="AW1834" s="29">
        <f>_xll.qlCalendarAdvance(Calendar,AW1833,AU1834,"f",,Trigger)</f>
        <v>52265</v>
      </c>
      <c r="AX1834" s="29">
        <f>_xll.qlInterestRateIndexMaturity(IborIndex&amp;Tenor,AW1834,Trigger)</f>
        <v>52446</v>
      </c>
      <c r="AY1834" s="66">
        <f>_xll.qlIndexFixing($Z$5,AV1834,,Trigger)</f>
        <v>1.5719576077678397E-2</v>
      </c>
      <c r="AZ1834" s="66">
        <f>_xll.qlIndexFixing($BB$1,AW1834,,Trigger)</f>
        <v>1.5681865049566895E-2</v>
      </c>
      <c r="BA1834" s="195">
        <f t="shared" si="51"/>
        <v>0.3771102811150201</v>
      </c>
    </row>
    <row r="1835" spans="47:53" ht="11.25" customHeight="1" x14ac:dyDescent="0.25">
      <c r="AU1835" s="30" t="s">
        <v>38</v>
      </c>
      <c r="AV1835" s="29">
        <f>_xll.qlInterestRateIndexFixingDate(IborIndex&amp;Tenor,AW1835,Trigger)</f>
        <v>52268</v>
      </c>
      <c r="AW1835" s="29">
        <f>_xll.qlCalendarAdvance(Calendar,AW1834,AU1835,"f",,Trigger)</f>
        <v>52272</v>
      </c>
      <c r="AX1835" s="29">
        <f>_xll.qlInterestRateIndexMaturity(IborIndex&amp;Tenor,AW1835,Trigger)</f>
        <v>52453</v>
      </c>
      <c r="AY1835" s="66">
        <f>_xll.qlIndexFixing($Z$5,AV1835,,Trigger)</f>
        <v>1.5719732010037134E-2</v>
      </c>
      <c r="AZ1835" s="66">
        <f>_xll.qlIndexFixing($BB$1,AW1835,,Trigger)</f>
        <v>1.5683449472152514E-2</v>
      </c>
      <c r="BA1835" s="195">
        <f t="shared" si="51"/>
        <v>0.36282537884620852</v>
      </c>
    </row>
    <row r="1836" spans="47:53" ht="11.25" customHeight="1" x14ac:dyDescent="0.25">
      <c r="AU1836" s="30" t="s">
        <v>38</v>
      </c>
      <c r="AV1836" s="29">
        <f>_xll.qlInterestRateIndexFixingDate(IborIndex&amp;Tenor,AW1836,Trigger)</f>
        <v>52275</v>
      </c>
      <c r="AW1836" s="29">
        <f>_xll.qlCalendarAdvance(Calendar,AW1835,AU1836,"f",,Trigger)</f>
        <v>52279</v>
      </c>
      <c r="AX1836" s="29">
        <f>_xll.qlInterestRateIndexMaturity(IborIndex&amp;Tenor,AW1836,Trigger)</f>
        <v>52460</v>
      </c>
      <c r="AY1836" s="66">
        <f>_xll.qlIndexFixing($Z$5,AV1836,,Trigger)</f>
        <v>1.5719887001438063E-2</v>
      </c>
      <c r="AZ1836" s="66">
        <f>_xll.qlIndexFixing($BB$1,AW1836,,Trigger)</f>
        <v>1.5685061745790423E-2</v>
      </c>
      <c r="BA1836" s="195">
        <f t="shared" si="51"/>
        <v>0.3482525564764069</v>
      </c>
    </row>
    <row r="1837" spans="47:53" ht="11.25" customHeight="1" x14ac:dyDescent="0.25">
      <c r="AU1837" s="30" t="s">
        <v>38</v>
      </c>
      <c r="AV1837" s="29">
        <f>_xll.qlInterestRateIndexFixingDate(IborIndex&amp;Tenor,AW1837,Trigger)</f>
        <v>52282</v>
      </c>
      <c r="AW1837" s="29">
        <f>_xll.qlCalendarAdvance(Calendar,AW1836,AU1837,"f",,Trigger)</f>
        <v>52286</v>
      </c>
      <c r="AX1837" s="29">
        <f>_xll.qlInterestRateIndexMaturity(IborIndex&amp;Tenor,AW1837,Trigger)</f>
        <v>52467</v>
      </c>
      <c r="AY1837" s="66">
        <f>_xll.qlIndexFixing($Z$5,AV1837,,Trigger)</f>
        <v>1.5720041048430243E-2</v>
      </c>
      <c r="AZ1837" s="66">
        <f>_xll.qlIndexFixing($BB$1,AW1837,,Trigger)</f>
        <v>1.5686701870548641E-2</v>
      </c>
      <c r="BA1837" s="195">
        <f t="shared" si="51"/>
        <v>0.33339177881602094</v>
      </c>
    </row>
    <row r="1838" spans="47:53" ht="11.25" customHeight="1" x14ac:dyDescent="0.25">
      <c r="AU1838" s="30" t="s">
        <v>38</v>
      </c>
      <c r="AV1838" s="29">
        <f>_xll.qlInterestRateIndexFixingDate(IborIndex&amp;Tenor,AW1838,Trigger)</f>
        <v>52289</v>
      </c>
      <c r="AW1838" s="29">
        <f>_xll.qlCalendarAdvance(Calendar,AW1837,AU1838,"f",,Trigger)</f>
        <v>52293</v>
      </c>
      <c r="AX1838" s="29">
        <f>_xll.qlInterestRateIndexMaturity(IborIndex&amp;Tenor,AW1838,Trigger)</f>
        <v>52477</v>
      </c>
      <c r="AY1838" s="66">
        <f>_xll.qlIndexFixing($Z$5,AV1838,,Trigger)</f>
        <v>1.5721258044141841E-2</v>
      </c>
      <c r="AZ1838" s="66">
        <f>_xll.qlIndexFixing($BB$1,AW1838,,Trigger)</f>
        <v>1.5690720746418276E-2</v>
      </c>
      <c r="BA1838" s="195">
        <f t="shared" si="51"/>
        <v>0.30537297723565171</v>
      </c>
    </row>
    <row r="1839" spans="47:53" ht="11.25" customHeight="1" x14ac:dyDescent="0.25">
      <c r="AU1839" s="30" t="s">
        <v>38</v>
      </c>
      <c r="AV1839" s="29">
        <f>_xll.qlInterestRateIndexFixingDate(IborIndex&amp;Tenor,AW1839,Trigger)</f>
        <v>52296</v>
      </c>
      <c r="AW1839" s="29">
        <f>_xll.qlCalendarAdvance(Calendar,AW1838,AU1839,"f",,Trigger)</f>
        <v>52300</v>
      </c>
      <c r="AX1839" s="29">
        <f>_xll.qlInterestRateIndexMaturity(IborIndex&amp;Tenor,AW1839,Trigger)</f>
        <v>52484</v>
      </c>
      <c r="AY1839" s="66">
        <f>_xll.qlIndexFixing($Z$5,AV1839,,Trigger)</f>
        <v>1.5721506923752675E-2</v>
      </c>
      <c r="AZ1839" s="66">
        <f>_xll.qlIndexFixing($BB$1,AW1839,,Trigger)</f>
        <v>1.5692426890848744E-2</v>
      </c>
      <c r="BA1839" s="195">
        <f t="shared" si="51"/>
        <v>0.29080032903930353</v>
      </c>
    </row>
    <row r="1840" spans="47:53" ht="11.25" customHeight="1" x14ac:dyDescent="0.25">
      <c r="AU1840" s="30" t="s">
        <v>38</v>
      </c>
      <c r="AV1840" s="29">
        <f>_xll.qlInterestRateIndexFixingDate(IborIndex&amp;Tenor,AW1840,Trigger)</f>
        <v>52303</v>
      </c>
      <c r="AW1840" s="29">
        <f>_xll.qlCalendarAdvance(Calendar,AW1839,AU1840,"f",,Trigger)</f>
        <v>52307</v>
      </c>
      <c r="AX1840" s="29">
        <f>_xll.qlInterestRateIndexMaturity(IborIndex&amp;Tenor,AW1840,Trigger)</f>
        <v>52491</v>
      </c>
      <c r="AY1840" s="66">
        <f>_xll.qlIndexFixing($Z$5,AV1840,,Trigger)</f>
        <v>1.5721876270789976E-2</v>
      </c>
      <c r="AZ1840" s="66">
        <f>_xll.qlIndexFixing($BB$1,AW1840,,Trigger)</f>
        <v>1.5694160892721586E-2</v>
      </c>
      <c r="BA1840" s="195">
        <f t="shared" si="51"/>
        <v>0.27715378068390167</v>
      </c>
    </row>
    <row r="1841" spans="47:53" ht="11.25" customHeight="1" x14ac:dyDescent="0.25">
      <c r="AU1841" s="30" t="s">
        <v>38</v>
      </c>
      <c r="AV1841" s="29">
        <f>_xll.qlInterestRateIndexFixingDate(IborIndex&amp;Tenor,AW1841,Trigger)</f>
        <v>52310</v>
      </c>
      <c r="AW1841" s="29">
        <f>_xll.qlCalendarAdvance(Calendar,AW1840,AU1841,"f",,Trigger)</f>
        <v>52314</v>
      </c>
      <c r="AX1841" s="29">
        <f>_xll.qlInterestRateIndexMaturity(IborIndex&amp;Tenor,AW1841,Trigger)</f>
        <v>52498</v>
      </c>
      <c r="AY1841" s="66">
        <f>_xll.qlIndexFixing($Z$5,AV1841,,Trigger)</f>
        <v>1.5722363778813492E-2</v>
      </c>
      <c r="AZ1841" s="66">
        <f>_xll.qlIndexFixing($BB$1,AW1841,,Trigger)</f>
        <v>1.5695922752110292E-2</v>
      </c>
      <c r="BA1841" s="195">
        <f t="shared" si="51"/>
        <v>0.26441026703200726</v>
      </c>
    </row>
    <row r="1842" spans="47:53" ht="11.25" customHeight="1" x14ac:dyDescent="0.25">
      <c r="AU1842" s="30" t="s">
        <v>38</v>
      </c>
      <c r="AV1842" s="29">
        <f>_xll.qlInterestRateIndexFixingDate(IborIndex&amp;Tenor,AW1842,Trigger)</f>
        <v>52315</v>
      </c>
      <c r="AW1842" s="29">
        <f>_xll.qlCalendarAdvance(Calendar,AW1841,AU1842,"f",,Trigger)</f>
        <v>52321</v>
      </c>
      <c r="AX1842" s="29">
        <f>_xll.qlInterestRateIndexMaturity(IborIndex&amp;Tenor,AW1842,Trigger)</f>
        <v>52504</v>
      </c>
      <c r="AY1842" s="66">
        <f>_xll.qlIndexFixing($Z$5,AV1842,,Trigger)</f>
        <v>1.5722548117454029E-2</v>
      </c>
      <c r="AZ1842" s="66">
        <f>_xll.qlIndexFixing($BB$1,AW1842,,Trigger)</f>
        <v>1.5696276511933477E-2</v>
      </c>
      <c r="BA1842" s="195">
        <f t="shared" si="51"/>
        <v>0.26271605520551689</v>
      </c>
    </row>
    <row r="1843" spans="47:53" ht="11.25" customHeight="1" x14ac:dyDescent="0.25">
      <c r="AU1843" s="30" t="s">
        <v>38</v>
      </c>
      <c r="AV1843" s="29">
        <f>_xll.qlInterestRateIndexFixingDate(IborIndex&amp;Tenor,AW1843,Trigger)</f>
        <v>52324</v>
      </c>
      <c r="AW1843" s="29">
        <f>_xll.qlCalendarAdvance(Calendar,AW1842,AU1843,"f",,Trigger)</f>
        <v>52328</v>
      </c>
      <c r="AX1843" s="29">
        <f>_xll.qlInterestRateIndexMaturity(IborIndex&amp;Tenor,AW1843,Trigger)</f>
        <v>52511</v>
      </c>
      <c r="AY1843" s="66">
        <f>_xll.qlIndexFixing($Z$5,AV1843,,Trigger)</f>
        <v>1.5723251845256619E-2</v>
      </c>
      <c r="AZ1843" s="66">
        <f>_xll.qlIndexFixing($BB$1,AW1843,,Trigger)</f>
        <v>1.5698087881030158E-2</v>
      </c>
      <c r="BA1843" s="195">
        <f t="shared" si="51"/>
        <v>0.2516396422646075</v>
      </c>
    </row>
    <row r="1844" spans="47:53" ht="11.25" customHeight="1" x14ac:dyDescent="0.25">
      <c r="AU1844" s="30" t="s">
        <v>38</v>
      </c>
      <c r="AV1844" s="29">
        <f>_xll.qlInterestRateIndexFixingDate(IborIndex&amp;Tenor,AW1844,Trigger)</f>
        <v>52331</v>
      </c>
      <c r="AW1844" s="29">
        <f>_xll.qlCalendarAdvance(Calendar,AW1843,AU1844,"f",,Trigger)</f>
        <v>52335</v>
      </c>
      <c r="AX1844" s="29">
        <f>_xll.qlInterestRateIndexMaturity(IborIndex&amp;Tenor,AW1844,Trigger)</f>
        <v>52518</v>
      </c>
      <c r="AY1844" s="66">
        <f>_xll.qlIndexFixing($Z$5,AV1844,,Trigger)</f>
        <v>1.572406771555122E-2</v>
      </c>
      <c r="AZ1844" s="66">
        <f>_xll.qlIndexFixing($BB$1,AW1844,,Trigger)</f>
        <v>1.569992710419868E-2</v>
      </c>
      <c r="BA1844" s="195">
        <f t="shared" si="51"/>
        <v>0.24140611352540392</v>
      </c>
    </row>
    <row r="1845" spans="47:53" ht="11.25" customHeight="1" x14ac:dyDescent="0.25">
      <c r="AU1845" s="30" t="s">
        <v>38</v>
      </c>
      <c r="AV1845" s="29">
        <f>_xll.qlInterestRateIndexFixingDate(IborIndex&amp;Tenor,AW1845,Trigger)</f>
        <v>52338</v>
      </c>
      <c r="AW1845" s="29">
        <f>_xll.qlCalendarAdvance(Calendar,AW1844,AU1845,"f",,Trigger)</f>
        <v>52342</v>
      </c>
      <c r="AX1845" s="29">
        <f>_xll.qlInterestRateIndexMaturity(IborIndex&amp;Tenor,AW1845,Trigger)</f>
        <v>52525</v>
      </c>
      <c r="AY1845" s="66">
        <f>_xll.qlIndexFixing($Z$5,AV1845,,Trigger)</f>
        <v>1.5724993382449981E-2</v>
      </c>
      <c r="AZ1845" s="66">
        <f>_xll.qlIndexFixing($BB$1,AW1845,,Trigger)</f>
        <v>1.5701794181516349E-2</v>
      </c>
      <c r="BA1845" s="195">
        <f t="shared" si="51"/>
        <v>0.23199200933632369</v>
      </c>
    </row>
    <row r="1846" spans="47:53" ht="11.25" customHeight="1" x14ac:dyDescent="0.25">
      <c r="AU1846" s="30" t="s">
        <v>38</v>
      </c>
      <c r="AV1846" s="29">
        <f>_xll.qlInterestRateIndexFixingDate(IborIndex&amp;Tenor,AW1846,Trigger)</f>
        <v>52345</v>
      </c>
      <c r="AW1846" s="29">
        <f>_xll.qlCalendarAdvance(Calendar,AW1845,AU1846,"f",,Trigger)</f>
        <v>52349</v>
      </c>
      <c r="AX1846" s="29">
        <f>_xll.qlInterestRateIndexMaturity(IborIndex&amp;Tenor,AW1846,Trigger)</f>
        <v>52532</v>
      </c>
      <c r="AY1846" s="66">
        <f>_xll.qlIndexFixing($Z$5,AV1846,,Trigger)</f>
        <v>1.5726026493070859E-2</v>
      </c>
      <c r="AZ1846" s="66">
        <f>_xll.qlIndexFixing($BB$1,AW1846,,Trigger)</f>
        <v>1.5703689113062233E-2</v>
      </c>
      <c r="BA1846" s="195">
        <f t="shared" si="51"/>
        <v>0.22337380008626007</v>
      </c>
    </row>
    <row r="1847" spans="47:53" ht="11.25" customHeight="1" x14ac:dyDescent="0.25">
      <c r="AU1847" s="30" t="s">
        <v>38</v>
      </c>
      <c r="AV1847" s="29">
        <f>_xll.qlInterestRateIndexFixingDate(IborIndex&amp;Tenor,AW1847,Trigger)</f>
        <v>52351</v>
      </c>
      <c r="AW1847" s="29">
        <f>_xll.qlCalendarAdvance(Calendar,AW1846,AU1847,"f",,Trigger)</f>
        <v>52356</v>
      </c>
      <c r="AX1847" s="29">
        <f>_xll.qlInterestRateIndexMaturity(IborIndex&amp;Tenor,AW1847,Trigger)</f>
        <v>52540</v>
      </c>
      <c r="AY1847" s="66">
        <f>_xll.qlIndexFixing($Z$5,AV1847,,Trigger)</f>
        <v>1.5727640171052708E-2</v>
      </c>
      <c r="AZ1847" s="66">
        <f>_xll.qlIndexFixing($BB$1,AW1847,,Trigger)</f>
        <v>1.5707078920584906E-2</v>
      </c>
      <c r="BA1847" s="195">
        <f t="shared" si="51"/>
        <v>0.20561250467801551</v>
      </c>
    </row>
    <row r="1848" spans="47:53" ht="11.25" customHeight="1" x14ac:dyDescent="0.25">
      <c r="AU1848" s="30" t="s">
        <v>38</v>
      </c>
      <c r="AV1848" s="29">
        <f>_xll.qlInterestRateIndexFixingDate(IborIndex&amp;Tenor,AW1848,Trigger)</f>
        <v>52359</v>
      </c>
      <c r="AW1848" s="29">
        <f>_xll.qlCalendarAdvance(Calendar,AW1847,AU1848,"f",,Trigger)</f>
        <v>52363</v>
      </c>
      <c r="AX1848" s="29">
        <f>_xll.qlInterestRateIndexMaturity(IborIndex&amp;Tenor,AW1848,Trigger)</f>
        <v>52547</v>
      </c>
      <c r="AY1848" s="66">
        <f>_xll.qlIndexFixing($Z$5,AV1848,,Trigger)</f>
        <v>1.5728889641606254E-2</v>
      </c>
      <c r="AZ1848" s="66">
        <f>_xll.qlIndexFixing($BB$1,AW1848,,Trigger)</f>
        <v>1.570903578476485E-2</v>
      </c>
      <c r="BA1848" s="195">
        <f t="shared" si="51"/>
        <v>0.19853856841403617</v>
      </c>
    </row>
    <row r="1849" spans="47:53" ht="11.25" customHeight="1" x14ac:dyDescent="0.25">
      <c r="AU1849" s="30" t="s">
        <v>38</v>
      </c>
      <c r="AV1849" s="29">
        <f>_xll.qlInterestRateIndexFixingDate(IborIndex&amp;Tenor,AW1849,Trigger)</f>
        <v>52366</v>
      </c>
      <c r="AW1849" s="29">
        <f>_xll.qlCalendarAdvance(Calendar,AW1848,AU1849,"f",,Trigger)</f>
        <v>52370</v>
      </c>
      <c r="AX1849" s="29">
        <f>_xll.qlInterestRateIndexMaturity(IborIndex&amp;Tenor,AW1849,Trigger)</f>
        <v>52554</v>
      </c>
      <c r="AY1849" s="66">
        <f>_xll.qlIndexFixing($Z$5,AV1849,,Trigger)</f>
        <v>1.5730238571272915E-2</v>
      </c>
      <c r="AZ1849" s="66">
        <f>_xll.qlIndexFixing($BB$1,AW1849,,Trigger)</f>
        <v>1.5711020507097138E-2</v>
      </c>
      <c r="BA1849" s="195">
        <f t="shared" si="51"/>
        <v>0.19218064175777205</v>
      </c>
    </row>
    <row r="1850" spans="47:53" ht="11.25" customHeight="1" x14ac:dyDescent="0.25">
      <c r="AU1850" s="30" t="s">
        <v>38</v>
      </c>
      <c r="AV1850" s="29">
        <f>_xll.qlInterestRateIndexFixingDate(IborIndex&amp;Tenor,AW1850,Trigger)</f>
        <v>52373</v>
      </c>
      <c r="AW1850" s="29">
        <f>_xll.qlCalendarAdvance(Calendar,AW1849,AU1850,"f",,Trigger)</f>
        <v>52377</v>
      </c>
      <c r="AX1850" s="29">
        <f>_xll.qlInterestRateIndexMaturity(IborIndex&amp;Tenor,AW1850,Trigger)</f>
        <v>52561</v>
      </c>
      <c r="AY1850" s="66">
        <f>_xll.qlIndexFixing($Z$5,AV1850,,Trigger)</f>
        <v>1.5731684591003825E-2</v>
      </c>
      <c r="AZ1850" s="66">
        <f>_xll.qlIndexFixing($BB$1,AW1850,,Trigger)</f>
        <v>1.5713033087668585E-2</v>
      </c>
      <c r="BA1850" s="195">
        <f t="shared" si="51"/>
        <v>0.18651503335239544</v>
      </c>
    </row>
    <row r="1851" spans="47:53" ht="11.25" customHeight="1" x14ac:dyDescent="0.25">
      <c r="AU1851" s="30" t="s">
        <v>38</v>
      </c>
      <c r="AV1851" s="29">
        <f>_xll.qlInterestRateIndexFixingDate(IborIndex&amp;Tenor,AW1851,Trigger)</f>
        <v>52380</v>
      </c>
      <c r="AW1851" s="29">
        <f>_xll.qlCalendarAdvance(Calendar,AW1850,AU1851,"f",,Trigger)</f>
        <v>52384</v>
      </c>
      <c r="AX1851" s="29">
        <f>_xll.qlInterestRateIndexMaturity(IborIndex&amp;Tenor,AW1851,Trigger)</f>
        <v>52567</v>
      </c>
      <c r="AY1851" s="66">
        <f>_xll.qlIndexFixing($Z$5,AV1851,,Trigger)</f>
        <v>1.5732720861348498E-2</v>
      </c>
      <c r="AZ1851" s="66">
        <f>_xll.qlIndexFixing($BB$1,AW1851,,Trigger)</f>
        <v>1.5713581587041444E-2</v>
      </c>
      <c r="BA1851" s="195">
        <f t="shared" si="51"/>
        <v>0.19139274307054116</v>
      </c>
    </row>
    <row r="1852" spans="47:53" ht="11.25" customHeight="1" x14ac:dyDescent="0.25">
      <c r="AU1852" s="30" t="s">
        <v>38</v>
      </c>
      <c r="AV1852" s="29">
        <f>_xll.qlInterestRateIndexFixingDate(IborIndex&amp;Tenor,AW1852,Trigger)</f>
        <v>52387</v>
      </c>
      <c r="AW1852" s="29">
        <f>_xll.qlCalendarAdvance(Calendar,AW1851,AU1852,"f",,Trigger)</f>
        <v>52391</v>
      </c>
      <c r="AX1852" s="29">
        <f>_xll.qlInterestRateIndexMaturity(IborIndex&amp;Tenor,AW1852,Trigger)</f>
        <v>52574</v>
      </c>
      <c r="AY1852" s="66">
        <f>_xll.qlIndexFixing($Z$5,AV1852,,Trigger)</f>
        <v>1.573434883192695E-2</v>
      </c>
      <c r="AZ1852" s="66">
        <f>_xll.qlIndexFixing($BB$1,AW1852,,Trigger)</f>
        <v>1.5715643645671525E-2</v>
      </c>
      <c r="BA1852" s="195">
        <f t="shared" si="51"/>
        <v>0.18705186255425083</v>
      </c>
    </row>
    <row r="1853" spans="47:53" ht="11.25" customHeight="1" x14ac:dyDescent="0.25">
      <c r="AU1853" s="30" t="s">
        <v>38</v>
      </c>
      <c r="AV1853" s="29">
        <f>_xll.qlInterestRateIndexFixingDate(IborIndex&amp;Tenor,AW1853,Trigger)</f>
        <v>52394</v>
      </c>
      <c r="AW1853" s="29">
        <f>_xll.qlCalendarAdvance(Calendar,AW1852,AU1853,"f",,Trigger)</f>
        <v>52398</v>
      </c>
      <c r="AX1853" s="29">
        <f>_xll.qlInterestRateIndexMaturity(IborIndex&amp;Tenor,AW1853,Trigger)</f>
        <v>52581</v>
      </c>
      <c r="AY1853" s="66">
        <f>_xll.qlIndexFixing($Z$5,AV1853,,Trigger)</f>
        <v>1.5736067580103302E-2</v>
      </c>
      <c r="AZ1853" s="66">
        <f>_xll.qlIndexFixing($BB$1,AW1853,,Trigger)</f>
        <v>1.5717733559113392E-2</v>
      </c>
      <c r="BA1853" s="195">
        <f t="shared" si="51"/>
        <v>0.18334020989909522</v>
      </c>
    </row>
    <row r="1854" spans="47:53" ht="11.25" customHeight="1" x14ac:dyDescent="0.25">
      <c r="AU1854" s="30" t="s">
        <v>38</v>
      </c>
      <c r="AV1854" s="29">
        <f>_xll.qlInterestRateIndexFixingDate(IborIndex&amp;Tenor,AW1854,Trigger)</f>
        <v>52401</v>
      </c>
      <c r="AW1854" s="29">
        <f>_xll.qlCalendarAdvance(Calendar,AW1853,AU1854,"f",,Trigger)</f>
        <v>52405</v>
      </c>
      <c r="AX1854" s="29">
        <f>_xll.qlInterestRateIndexMaturity(IborIndex&amp;Tenor,AW1854,Trigger)</f>
        <v>52588</v>
      </c>
      <c r="AY1854" s="66">
        <f>_xll.qlIndexFixing($Z$5,AV1854,,Trigger)</f>
        <v>1.5737874696997022E-2</v>
      </c>
      <c r="AZ1854" s="66">
        <f>_xll.qlIndexFixing($BB$1,AW1854,,Trigger)</f>
        <v>1.5721361994074007E-2</v>
      </c>
      <c r="BA1854" s="195">
        <f t="shared" si="51"/>
        <v>0.1651270292301471</v>
      </c>
    </row>
    <row r="1855" spans="47:53" ht="11.25" customHeight="1" x14ac:dyDescent="0.25">
      <c r="AU1855" s="30" t="s">
        <v>38</v>
      </c>
      <c r="AV1855" s="29">
        <f>_xll.qlInterestRateIndexFixingDate(IborIndex&amp;Tenor,AW1855,Trigger)</f>
        <v>52408</v>
      </c>
      <c r="AW1855" s="29">
        <f>_xll.qlCalendarAdvance(Calendar,AW1854,AU1855,"f",,Trigger)</f>
        <v>52412</v>
      </c>
      <c r="AX1855" s="29">
        <f>_xll.qlInterestRateIndexMaturity(IborIndex&amp;Tenor,AW1855,Trigger)</f>
        <v>52596</v>
      </c>
      <c r="AY1855" s="66">
        <f>_xll.qlIndexFixing($Z$5,AV1855,,Trigger)</f>
        <v>1.5740287636422053E-2</v>
      </c>
      <c r="AZ1855" s="66">
        <f>_xll.qlIndexFixing($BB$1,AW1855,,Trigger)</f>
        <v>1.5723513867151154E-2</v>
      </c>
      <c r="BA1855" s="195">
        <f t="shared" si="51"/>
        <v>0.16773769270898159</v>
      </c>
    </row>
    <row r="1856" spans="47:53" ht="11.25" customHeight="1" x14ac:dyDescent="0.25">
      <c r="AU1856" s="30" t="s">
        <v>38</v>
      </c>
      <c r="AV1856" s="29">
        <f>_xll.qlInterestRateIndexFixingDate(IborIndex&amp;Tenor,AW1856,Trigger)</f>
        <v>52415</v>
      </c>
      <c r="AW1856" s="29">
        <f>_xll.qlCalendarAdvance(Calendar,AW1855,AU1856,"f",,Trigger)</f>
        <v>52419</v>
      </c>
      <c r="AX1856" s="29">
        <f>_xll.qlInterestRateIndexMaturity(IborIndex&amp;Tenor,AW1856,Trigger)</f>
        <v>52603</v>
      </c>
      <c r="AY1856" s="66">
        <f>_xll.qlIndexFixing($Z$5,AV1856,,Trigger)</f>
        <v>1.5742266056498082E-2</v>
      </c>
      <c r="AZ1856" s="66">
        <f>_xll.qlIndexFixing($BB$1,AW1856,,Trigger)</f>
        <v>1.5725693599002083E-2</v>
      </c>
      <c r="BA1856" s="195">
        <f t="shared" si="51"/>
        <v>0.16572457495998838</v>
      </c>
    </row>
    <row r="1857" spans="47:53" ht="11.25" customHeight="1" x14ac:dyDescent="0.25">
      <c r="AU1857" s="30" t="s">
        <v>38</v>
      </c>
      <c r="AV1857" s="29">
        <f>_xll.qlInterestRateIndexFixingDate(IborIndex&amp;Tenor,AW1857,Trigger)</f>
        <v>52422</v>
      </c>
      <c r="AW1857" s="29">
        <f>_xll.qlCalendarAdvance(Calendar,AW1856,AU1857,"f",,Trigger)</f>
        <v>52426</v>
      </c>
      <c r="AX1857" s="29">
        <f>_xll.qlInterestRateIndexMaturity(IborIndex&amp;Tenor,AW1857,Trigger)</f>
        <v>52610</v>
      </c>
      <c r="AY1857" s="66">
        <f>_xll.qlIndexFixing($Z$5,AV1857,,Trigger)</f>
        <v>1.5744324788267056E-2</v>
      </c>
      <c r="AZ1857" s="66">
        <f>_xll.qlIndexFixing($BB$1,AW1857,,Trigger)</f>
        <v>1.5727901189719624E-2</v>
      </c>
      <c r="BA1857" s="195">
        <f t="shared" si="51"/>
        <v>0.16423598547431889</v>
      </c>
    </row>
    <row r="1858" spans="47:53" ht="11.25" customHeight="1" x14ac:dyDescent="0.25">
      <c r="AU1858" s="30" t="s">
        <v>38</v>
      </c>
      <c r="AV1858" s="29">
        <f>_xll.qlInterestRateIndexFixingDate(IborIndex&amp;Tenor,AW1858,Trigger)</f>
        <v>52429</v>
      </c>
      <c r="AW1858" s="29">
        <f>_xll.qlCalendarAdvance(Calendar,AW1857,AU1858,"f",,Trigger)</f>
        <v>52433</v>
      </c>
      <c r="AX1858" s="29">
        <f>_xll.qlInterestRateIndexMaturity(IborIndex&amp;Tenor,AW1858,Trigger)</f>
        <v>52617</v>
      </c>
      <c r="AY1858" s="66">
        <f>_xll.qlIndexFixing($Z$5,AV1858,,Trigger)</f>
        <v>1.5746461406943822E-2</v>
      </c>
      <c r="AZ1858" s="66">
        <f>_xll.qlIndexFixing($BB$1,AW1858,,Trigger)</f>
        <v>1.5730136639398325E-2</v>
      </c>
      <c r="BA1858" s="195">
        <f t="shared" si="51"/>
        <v>0.16324767545497498</v>
      </c>
    </row>
    <row r="1859" spans="47:53" ht="11.25" customHeight="1" x14ac:dyDescent="0.25">
      <c r="AU1859" s="30" t="s">
        <v>38</v>
      </c>
      <c r="AV1859" s="29">
        <f>_xll.qlInterestRateIndexFixingDate(IborIndex&amp;Tenor,AW1859,Trigger)</f>
        <v>52436</v>
      </c>
      <c r="AW1859" s="29">
        <f>_xll.qlCalendarAdvance(Calendar,AW1858,AU1859,"f",,Trigger)</f>
        <v>52440</v>
      </c>
      <c r="AX1859" s="29">
        <f>_xll.qlInterestRateIndexMaturity(IborIndex&amp;Tenor,AW1859,Trigger)</f>
        <v>52624</v>
      </c>
      <c r="AY1859" s="66">
        <f>_xll.qlIndexFixing($Z$5,AV1859,,Trigger)</f>
        <v>1.5748673480772715E-2</v>
      </c>
      <c r="AZ1859" s="66">
        <f>_xll.qlIndexFixing($BB$1,AW1859,,Trigger)</f>
        <v>1.5730857995815847E-2</v>
      </c>
      <c r="BA1859" s="195">
        <f t="shared" ref="BA1859:BA1922" si="52">(AY1859-AZ1859)*10000</f>
        <v>0.17815484956867217</v>
      </c>
    </row>
    <row r="1860" spans="47:53" ht="11.25" customHeight="1" x14ac:dyDescent="0.25">
      <c r="AU1860" s="30" t="s">
        <v>38</v>
      </c>
      <c r="AV1860" s="29">
        <f>_xll.qlInterestRateIndexFixingDate(IborIndex&amp;Tenor,AW1860,Trigger)</f>
        <v>52443</v>
      </c>
      <c r="AW1860" s="29">
        <f>_xll.qlCalendarAdvance(Calendar,AW1859,AU1860,"f",,Trigger)</f>
        <v>52447</v>
      </c>
      <c r="AX1860" s="29">
        <f>_xll.qlInterestRateIndexMaturity(IborIndex&amp;Tenor,AW1860,Trigger)</f>
        <v>52631</v>
      </c>
      <c r="AY1860" s="66">
        <f>_xll.qlIndexFixing($Z$5,AV1860,,Trigger)</f>
        <v>1.5750958571026256E-2</v>
      </c>
      <c r="AZ1860" s="66">
        <f>_xll.qlIndexFixing($BB$1,AW1860,,Trigger)</f>
        <v>1.5734691116022555E-2</v>
      </c>
      <c r="BA1860" s="195">
        <f t="shared" si="52"/>
        <v>0.16267455003701747</v>
      </c>
    </row>
    <row r="1861" spans="47:53" ht="11.25" customHeight="1" x14ac:dyDescent="0.25">
      <c r="AU1861" s="30" t="s">
        <v>38</v>
      </c>
      <c r="AV1861" s="29">
        <f>_xll.qlInterestRateIndexFixingDate(IborIndex&amp;Tenor,AW1861,Trigger)</f>
        <v>52450</v>
      </c>
      <c r="AW1861" s="29">
        <f>_xll.qlCalendarAdvance(Calendar,AW1860,AU1861,"f",,Trigger)</f>
        <v>52454</v>
      </c>
      <c r="AX1861" s="29">
        <f>_xll.qlInterestRateIndexMaturity(IborIndex&amp;Tenor,AW1861,Trigger)</f>
        <v>52638</v>
      </c>
      <c r="AY1861" s="66">
        <f>_xll.qlIndexFixing($Z$5,AV1861,,Trigger)</f>
        <v>1.5753314231999063E-2</v>
      </c>
      <c r="AZ1861" s="66">
        <f>_xll.qlIndexFixing($BB$1,AW1861,,Trigger)</f>
        <v>1.5737010143163196E-2</v>
      </c>
      <c r="BA1861" s="195">
        <f t="shared" si="52"/>
        <v>0.16304088835867453</v>
      </c>
    </row>
    <row r="1862" spans="47:53" ht="11.25" customHeight="1" x14ac:dyDescent="0.25">
      <c r="AU1862" s="30" t="s">
        <v>38</v>
      </c>
      <c r="AV1862" s="29">
        <f>_xll.qlInterestRateIndexFixingDate(IborIndex&amp;Tenor,AW1862,Trigger)</f>
        <v>52457</v>
      </c>
      <c r="AW1862" s="29">
        <f>_xll.qlCalendarAdvance(Calendar,AW1861,AU1862,"f",,Trigger)</f>
        <v>52461</v>
      </c>
      <c r="AX1862" s="29">
        <f>_xll.qlInterestRateIndexMaturity(IborIndex&amp;Tenor,AW1862,Trigger)</f>
        <v>52645</v>
      </c>
      <c r="AY1862" s="66">
        <f>_xll.qlIndexFixing($Z$5,AV1862,,Trigger)</f>
        <v>1.5755738011015683E-2</v>
      </c>
      <c r="AZ1862" s="66">
        <f>_xll.qlIndexFixing($BB$1,AW1862,,Trigger)</f>
        <v>1.5739357029655218E-2</v>
      </c>
      <c r="BA1862" s="195">
        <f t="shared" si="52"/>
        <v>0.1638098136046498</v>
      </c>
    </row>
    <row r="1863" spans="47:53" ht="11.25" customHeight="1" x14ac:dyDescent="0.25">
      <c r="AU1863" s="30" t="s">
        <v>38</v>
      </c>
      <c r="AV1863" s="29">
        <f>_xll.qlInterestRateIndexFixingDate(IborIndex&amp;Tenor,AW1863,Trigger)</f>
        <v>52464</v>
      </c>
      <c r="AW1863" s="29">
        <f>_xll.qlCalendarAdvance(Calendar,AW1862,AU1863,"f",,Trigger)</f>
        <v>52468</v>
      </c>
      <c r="AX1863" s="29">
        <f>_xll.qlInterestRateIndexMaturity(IborIndex&amp;Tenor,AW1863,Trigger)</f>
        <v>52652</v>
      </c>
      <c r="AY1863" s="66">
        <f>_xll.qlIndexFixing($Z$5,AV1863,,Trigger)</f>
        <v>1.5758227448423204E-2</v>
      </c>
      <c r="AZ1863" s="66">
        <f>_xll.qlIndexFixing($BB$1,AW1863,,Trigger)</f>
        <v>1.5741731775599625E-2</v>
      </c>
      <c r="BA1863" s="195">
        <f t="shared" si="52"/>
        <v>0.16495672823579888</v>
      </c>
    </row>
    <row r="1864" spans="47:53" ht="11.25" customHeight="1" x14ac:dyDescent="0.25">
      <c r="AU1864" s="30" t="s">
        <v>38</v>
      </c>
      <c r="AV1864" s="29">
        <f>_xll.qlInterestRateIndexFixingDate(IborIndex&amp;Tenor,AW1864,Trigger)</f>
        <v>52471</v>
      </c>
      <c r="AW1864" s="29">
        <f>_xll.qlCalendarAdvance(Calendar,AW1863,AU1864,"f",,Trigger)</f>
        <v>52475</v>
      </c>
      <c r="AX1864" s="29">
        <f>_xll.qlInterestRateIndexMaturity(IborIndex&amp;Tenor,AW1864,Trigger)</f>
        <v>52657</v>
      </c>
      <c r="AY1864" s="66">
        <f>_xll.qlIndexFixing($Z$5,AV1864,,Trigger)</f>
        <v>1.5759761868346826E-2</v>
      </c>
      <c r="AZ1864" s="66">
        <f>_xll.qlIndexFixing($BB$1,AW1864,,Trigger)</f>
        <v>1.574203703750772E-2</v>
      </c>
      <c r="BA1864" s="195">
        <f t="shared" si="52"/>
        <v>0.17724830839106059</v>
      </c>
    </row>
    <row r="1865" spans="47:53" ht="11.25" customHeight="1" x14ac:dyDescent="0.25">
      <c r="AU1865" s="30" t="s">
        <v>38</v>
      </c>
      <c r="AV1865" s="29">
        <f>_xll.qlInterestRateIndexFixingDate(IborIndex&amp;Tenor,AW1865,Trigger)</f>
        <v>52478</v>
      </c>
      <c r="AW1865" s="29">
        <f>_xll.qlCalendarAdvance(Calendar,AW1864,AU1865,"f",,Trigger)</f>
        <v>52482</v>
      </c>
      <c r="AX1865" s="29">
        <f>_xll.qlInterestRateIndexMaturity(IborIndex&amp;Tenor,AW1865,Trigger)</f>
        <v>52664</v>
      </c>
      <c r="AY1865" s="66">
        <f>_xll.qlIndexFixing($Z$5,AV1865,,Trigger)</f>
        <v>1.576232240759954E-2</v>
      </c>
      <c r="AZ1865" s="66">
        <f>_xll.qlIndexFixing($BB$1,AW1865,,Trigger)</f>
        <v>1.5744459120663298E-2</v>
      </c>
      <c r="BA1865" s="195">
        <f t="shared" si="52"/>
        <v>0.17863286936242034</v>
      </c>
    </row>
    <row r="1866" spans="47:53" ht="11.25" customHeight="1" x14ac:dyDescent="0.25">
      <c r="AU1866" s="30" t="s">
        <v>38</v>
      </c>
      <c r="AV1866" s="29">
        <f>_xll.qlInterestRateIndexFixingDate(IborIndex&amp;Tenor,AW1866,Trigger)</f>
        <v>52485</v>
      </c>
      <c r="AW1866" s="29">
        <f>_xll.qlCalendarAdvance(Calendar,AW1865,AU1866,"f",,Trigger)</f>
        <v>52489</v>
      </c>
      <c r="AX1866" s="29">
        <f>_xll.qlInterestRateIndexMaturity(IborIndex&amp;Tenor,AW1866,Trigger)</f>
        <v>52671</v>
      </c>
      <c r="AY1866" s="66">
        <f>_xll.qlIndexFixing($Z$5,AV1866,,Trigger)</f>
        <v>1.5764819133997035E-2</v>
      </c>
      <c r="AZ1866" s="66">
        <f>_xll.qlIndexFixing($BB$1,AW1866,,Trigger)</f>
        <v>1.5746909058629643E-2</v>
      </c>
      <c r="BA1866" s="195">
        <f t="shared" si="52"/>
        <v>0.17910075367392336</v>
      </c>
    </row>
    <row r="1867" spans="47:53" ht="11.25" customHeight="1" x14ac:dyDescent="0.25">
      <c r="AU1867" s="30" t="s">
        <v>38</v>
      </c>
      <c r="AV1867" s="29">
        <f>_xll.qlInterestRateIndexFixingDate(IborIndex&amp;Tenor,AW1867,Trigger)</f>
        <v>52492</v>
      </c>
      <c r="AW1867" s="29">
        <f>_xll.qlCalendarAdvance(Calendar,AW1866,AU1867,"f",,Trigger)</f>
        <v>52496</v>
      </c>
      <c r="AX1867" s="29">
        <f>_xll.qlInterestRateIndexMaturity(IborIndex&amp;Tenor,AW1867,Trigger)</f>
        <v>52678</v>
      </c>
      <c r="AY1867" s="66">
        <f>_xll.qlIndexFixing($Z$5,AV1867,,Trigger)</f>
        <v>1.5767251860635191E-2</v>
      </c>
      <c r="AZ1867" s="66">
        <f>_xll.qlIndexFixing($BB$1,AW1867,,Trigger)</f>
        <v>1.5749386851508649E-2</v>
      </c>
      <c r="BA1867" s="195">
        <f t="shared" si="52"/>
        <v>0.17865009126542125</v>
      </c>
    </row>
    <row r="1868" spans="47:53" ht="11.25" customHeight="1" x14ac:dyDescent="0.25">
      <c r="AU1868" s="30" t="s">
        <v>38</v>
      </c>
      <c r="AV1868" s="29">
        <f>_xll.qlInterestRateIndexFixingDate(IborIndex&amp;Tenor,AW1868,Trigger)</f>
        <v>52499</v>
      </c>
      <c r="AW1868" s="29">
        <f>_xll.qlCalendarAdvance(Calendar,AW1867,AU1868,"f",,Trigger)</f>
        <v>52503</v>
      </c>
      <c r="AX1868" s="29">
        <f>_xll.qlInterestRateIndexMaturity(IborIndex&amp;Tenor,AW1868,Trigger)</f>
        <v>52685</v>
      </c>
      <c r="AY1868" s="66">
        <f>_xll.qlIndexFixing($Z$5,AV1868,,Trigger)</f>
        <v>1.5769620400613405E-2</v>
      </c>
      <c r="AZ1868" s="66">
        <f>_xll.qlIndexFixing($BB$1,AW1868,,Trigger)</f>
        <v>1.5752424900784635E-2</v>
      </c>
      <c r="BA1868" s="195">
        <f t="shared" si="52"/>
        <v>0.1719549982876975</v>
      </c>
    </row>
    <row r="1869" spans="47:53" ht="11.25" customHeight="1" x14ac:dyDescent="0.25">
      <c r="AU1869" s="30" t="s">
        <v>38</v>
      </c>
      <c r="AV1869" s="29">
        <f>_xll.qlInterestRateIndexFixingDate(IborIndex&amp;Tenor,AW1869,Trigger)</f>
        <v>52506</v>
      </c>
      <c r="AW1869" s="29">
        <f>_xll.qlCalendarAdvance(Calendar,AW1868,AU1869,"f",,Trigger)</f>
        <v>52510</v>
      </c>
      <c r="AX1869" s="29">
        <f>_xll.qlInterestRateIndexMaturity(IborIndex&amp;Tenor,AW1869,Trigger)</f>
        <v>52693</v>
      </c>
      <c r="AY1869" s="66">
        <f>_xll.qlIndexFixing($Z$5,AV1869,,Trigger)</f>
        <v>1.5772411227014935E-2</v>
      </c>
      <c r="AZ1869" s="66">
        <f>_xll.qlIndexFixing($BB$1,AW1869,,Trigger)</f>
        <v>1.5754960503983954E-2</v>
      </c>
      <c r="BA1869" s="195">
        <f t="shared" si="52"/>
        <v>0.17450723030981025</v>
      </c>
    </row>
    <row r="1870" spans="47:53" ht="11.25" customHeight="1" x14ac:dyDescent="0.25">
      <c r="AU1870" s="30" t="s">
        <v>38</v>
      </c>
      <c r="AV1870" s="29">
        <f>_xll.qlInterestRateIndexFixingDate(IborIndex&amp;Tenor,AW1870,Trigger)</f>
        <v>52513</v>
      </c>
      <c r="AW1870" s="29">
        <f>_xll.qlCalendarAdvance(Calendar,AW1869,AU1870,"f",,Trigger)</f>
        <v>52517</v>
      </c>
      <c r="AX1870" s="29">
        <f>_xll.qlInterestRateIndexMaturity(IborIndex&amp;Tenor,AW1870,Trigger)</f>
        <v>52700</v>
      </c>
      <c r="AY1870" s="66">
        <f>_xll.qlIndexFixing($Z$5,AV1870,,Trigger)</f>
        <v>1.5774646253962715E-2</v>
      </c>
      <c r="AZ1870" s="66">
        <f>_xll.qlIndexFixing($BB$1,AW1870,,Trigger)</f>
        <v>1.5759672538918319E-2</v>
      </c>
      <c r="BA1870" s="195">
        <f t="shared" si="52"/>
        <v>0.14973715044396679</v>
      </c>
    </row>
    <row r="1871" spans="47:53" ht="11.25" customHeight="1" x14ac:dyDescent="0.25">
      <c r="AU1871" s="30" t="s">
        <v>38</v>
      </c>
      <c r="AV1871" s="29">
        <f>_xll.qlInterestRateIndexFixingDate(IborIndex&amp;Tenor,AW1871,Trigger)</f>
        <v>52520</v>
      </c>
      <c r="AW1871" s="29">
        <f>_xll.qlCalendarAdvance(Calendar,AW1870,AU1871,"f",,Trigger)</f>
        <v>52524</v>
      </c>
      <c r="AX1871" s="29">
        <f>_xll.qlInterestRateIndexMaturity(IborIndex&amp;Tenor,AW1871,Trigger)</f>
        <v>52707</v>
      </c>
      <c r="AY1871" s="66">
        <f>_xll.qlIndexFixing($Z$5,AV1871,,Trigger)</f>
        <v>1.5776816517424117E-2</v>
      </c>
      <c r="AZ1871" s="66">
        <f>_xll.qlIndexFixing($BB$1,AW1871,,Trigger)</f>
        <v>1.5760115279895431E-2</v>
      </c>
      <c r="BA1871" s="195">
        <f t="shared" si="52"/>
        <v>0.16701237528685131</v>
      </c>
    </row>
    <row r="1872" spans="47:53" ht="11.25" customHeight="1" x14ac:dyDescent="0.25">
      <c r="AU1872" s="30" t="s">
        <v>38</v>
      </c>
      <c r="AV1872" s="29">
        <f>_xll.qlInterestRateIndexFixingDate(IborIndex&amp;Tenor,AW1872,Trigger)</f>
        <v>52527</v>
      </c>
      <c r="AW1872" s="29">
        <f>_xll.qlCalendarAdvance(Calendar,AW1871,AU1872,"f",,Trigger)</f>
        <v>52531</v>
      </c>
      <c r="AX1872" s="29">
        <f>_xll.qlInterestRateIndexMaturity(IborIndex&amp;Tenor,AW1872,Trigger)</f>
        <v>52714</v>
      </c>
      <c r="AY1872" s="66">
        <f>_xll.qlIndexFixing($Z$5,AV1872,,Trigger)</f>
        <v>1.5778921830511258E-2</v>
      </c>
      <c r="AZ1872" s="66">
        <f>_xll.qlIndexFixing($BB$1,AW1872,,Trigger)</f>
        <v>1.5762734452825118E-2</v>
      </c>
      <c r="BA1872" s="195">
        <f t="shared" si="52"/>
        <v>0.16187377686140147</v>
      </c>
    </row>
    <row r="1873" spans="47:53" ht="11.25" customHeight="1" x14ac:dyDescent="0.25">
      <c r="AU1873" s="30" t="s">
        <v>38</v>
      </c>
      <c r="AV1873" s="29">
        <f>_xll.qlInterestRateIndexFixingDate(IborIndex&amp;Tenor,AW1873,Trigger)</f>
        <v>52534</v>
      </c>
      <c r="AW1873" s="29">
        <f>_xll.qlCalendarAdvance(Calendar,AW1872,AU1873,"f",,Trigger)</f>
        <v>52538</v>
      </c>
      <c r="AX1873" s="29">
        <f>_xll.qlInterestRateIndexMaturity(IborIndex&amp;Tenor,AW1873,Trigger)</f>
        <v>52720</v>
      </c>
      <c r="AY1873" s="66">
        <f>_xll.qlIndexFixing($Z$5,AV1873,,Trigger)</f>
        <v>1.5780493759505358E-2</v>
      </c>
      <c r="AZ1873" s="66">
        <f>_xll.qlIndexFixing($BB$1,AW1873,,Trigger)</f>
        <v>1.5764838567860782E-2</v>
      </c>
      <c r="BA1873" s="195">
        <f t="shared" si="52"/>
        <v>0.15655191644575045</v>
      </c>
    </row>
    <row r="1874" spans="47:53" ht="11.25" customHeight="1" x14ac:dyDescent="0.25">
      <c r="AU1874" s="30" t="s">
        <v>38</v>
      </c>
      <c r="AV1874" s="29">
        <f>_xll.qlInterestRateIndexFixingDate(IborIndex&amp;Tenor,AW1874,Trigger)</f>
        <v>52541</v>
      </c>
      <c r="AW1874" s="29">
        <f>_xll.qlCalendarAdvance(Calendar,AW1873,AU1874,"f",,Trigger)</f>
        <v>52545</v>
      </c>
      <c r="AX1874" s="29">
        <f>_xll.qlInterestRateIndexMaturity(IborIndex&amp;Tenor,AW1874,Trigger)</f>
        <v>52727</v>
      </c>
      <c r="AY1874" s="66">
        <f>_xll.qlIndexFixing($Z$5,AV1874,,Trigger)</f>
        <v>1.5782473254939301E-2</v>
      </c>
      <c r="AZ1874" s="66">
        <f>_xll.qlIndexFixing($BB$1,AW1874,,Trigger)</f>
        <v>1.5767511348105823E-2</v>
      </c>
      <c r="BA1874" s="195">
        <f t="shared" si="52"/>
        <v>0.14961906833477201</v>
      </c>
    </row>
    <row r="1875" spans="47:53" ht="11.25" customHeight="1" x14ac:dyDescent="0.25">
      <c r="AU1875" s="30" t="s">
        <v>38</v>
      </c>
      <c r="AV1875" s="29">
        <f>_xll.qlInterestRateIndexFixingDate(IborIndex&amp;Tenor,AW1875,Trigger)</f>
        <v>52548</v>
      </c>
      <c r="AW1875" s="29">
        <f>_xll.qlCalendarAdvance(Calendar,AW1874,AU1875,"f",,Trigger)</f>
        <v>52552</v>
      </c>
      <c r="AX1875" s="29">
        <f>_xll.qlInterestRateIndexMaturity(IborIndex&amp;Tenor,AW1875,Trigger)</f>
        <v>52734</v>
      </c>
      <c r="AY1875" s="66">
        <f>_xll.qlIndexFixing($Z$5,AV1875,,Trigger)</f>
        <v>1.5784387255568497E-2</v>
      </c>
      <c r="AZ1875" s="66">
        <f>_xll.qlIndexFixing($BB$1,AW1875,,Trigger)</f>
        <v>1.577021198412789E-2</v>
      </c>
      <c r="BA1875" s="195">
        <f t="shared" si="52"/>
        <v>0.1417527144060779</v>
      </c>
    </row>
    <row r="1876" spans="47:53" ht="11.25" customHeight="1" x14ac:dyDescent="0.25">
      <c r="AU1876" s="30" t="s">
        <v>38</v>
      </c>
      <c r="AV1876" s="29">
        <f>_xll.qlInterestRateIndexFixingDate(IborIndex&amp;Tenor,AW1876,Trigger)</f>
        <v>52555</v>
      </c>
      <c r="AW1876" s="29">
        <f>_xll.qlCalendarAdvance(Calendar,AW1875,AU1876,"f",,Trigger)</f>
        <v>52559</v>
      </c>
      <c r="AX1876" s="29">
        <f>_xll.qlInterestRateIndexMaturity(IborIndex&amp;Tenor,AW1876,Trigger)</f>
        <v>52741</v>
      </c>
      <c r="AY1876" s="66">
        <f>_xll.qlIndexFixing($Z$5,AV1876,,Trigger)</f>
        <v>1.5786235574538902E-2</v>
      </c>
      <c r="AZ1876" s="66">
        <f>_xll.qlIndexFixing($BB$1,AW1876,,Trigger)</f>
        <v>1.5772940476039856E-2</v>
      </c>
      <c r="BA1876" s="195">
        <f t="shared" si="52"/>
        <v>0.13295098499045699</v>
      </c>
    </row>
    <row r="1877" spans="47:53" ht="11.25" customHeight="1" x14ac:dyDescent="0.25">
      <c r="AU1877" s="30" t="s">
        <v>38</v>
      </c>
      <c r="AV1877" s="29">
        <f>_xll.qlInterestRateIndexFixingDate(IborIndex&amp;Tenor,AW1877,Trigger)</f>
        <v>52562</v>
      </c>
      <c r="AW1877" s="29">
        <f>_xll.qlCalendarAdvance(Calendar,AW1876,AU1877,"f",,Trigger)</f>
        <v>52566</v>
      </c>
      <c r="AX1877" s="29">
        <f>_xll.qlInterestRateIndexMaturity(IborIndex&amp;Tenor,AW1877,Trigger)</f>
        <v>52749</v>
      </c>
      <c r="AY1877" s="66">
        <f>_xll.qlIndexFixing($Z$5,AV1877,,Trigger)</f>
        <v>1.578846759969358E-2</v>
      </c>
      <c r="AZ1877" s="66">
        <f>_xll.qlIndexFixing($BB$1,AW1877,,Trigger)</f>
        <v>1.5776248171657601E-2</v>
      </c>
      <c r="BA1877" s="195">
        <f t="shared" si="52"/>
        <v>0.12219428035979002</v>
      </c>
    </row>
    <row r="1878" spans="47:53" ht="11.25" customHeight="1" x14ac:dyDescent="0.25">
      <c r="AU1878" s="30" t="s">
        <v>38</v>
      </c>
      <c r="AV1878" s="29">
        <f>_xll.qlInterestRateIndexFixingDate(IborIndex&amp;Tenor,AW1878,Trigger)</f>
        <v>52569</v>
      </c>
      <c r="AW1878" s="29">
        <f>_xll.qlCalendarAdvance(Calendar,AW1877,AU1878,"f",,Trigger)</f>
        <v>52573</v>
      </c>
      <c r="AX1878" s="29">
        <f>_xll.qlInterestRateIndexMaturity(IborIndex&amp;Tenor,AW1878,Trigger)</f>
        <v>52756</v>
      </c>
      <c r="AY1878" s="66">
        <f>_xll.qlIndexFixing($Z$5,AV1878,,Trigger)</f>
        <v>1.5790179286231224E-2</v>
      </c>
      <c r="AZ1878" s="66">
        <f>_xll.qlIndexFixing($BB$1,AW1878,,Trigger)</f>
        <v>1.5779034487058956E-2</v>
      </c>
      <c r="BA1878" s="195">
        <f t="shared" si="52"/>
        <v>0.11144799172267683</v>
      </c>
    </row>
    <row r="1879" spans="47:53" ht="11.25" customHeight="1" x14ac:dyDescent="0.25">
      <c r="AU1879" s="30" t="s">
        <v>38</v>
      </c>
      <c r="AV1879" s="29">
        <f>_xll.qlInterestRateIndexFixingDate(IborIndex&amp;Tenor,AW1879,Trigger)</f>
        <v>52576</v>
      </c>
      <c r="AW1879" s="29">
        <f>_xll.qlCalendarAdvance(Calendar,AW1878,AU1879,"f",,Trigger)</f>
        <v>52580</v>
      </c>
      <c r="AX1879" s="29">
        <f>_xll.qlInterestRateIndexMaturity(IborIndex&amp;Tenor,AW1879,Trigger)</f>
        <v>52763</v>
      </c>
      <c r="AY1879" s="66">
        <f>_xll.qlIndexFixing($Z$5,AV1879,,Trigger)</f>
        <v>1.5791824714345423E-2</v>
      </c>
      <c r="AZ1879" s="66">
        <f>_xll.qlIndexFixing($BB$1,AW1879,,Trigger)</f>
        <v>1.5781848659942317E-2</v>
      </c>
      <c r="BA1879" s="195">
        <f t="shared" si="52"/>
        <v>9.9760544031053666E-2</v>
      </c>
    </row>
    <row r="1880" spans="47:53" ht="11.25" customHeight="1" x14ac:dyDescent="0.25">
      <c r="AU1880" s="30" t="s">
        <v>38</v>
      </c>
      <c r="AV1880" s="29">
        <f>_xll.qlInterestRateIndexFixingDate(IborIndex&amp;Tenor,AW1880,Trigger)</f>
        <v>52583</v>
      </c>
      <c r="AW1880" s="29">
        <f>_xll.qlCalendarAdvance(Calendar,AW1879,AU1880,"f",,Trigger)</f>
        <v>52587</v>
      </c>
      <c r="AX1880" s="29">
        <f>_xll.qlInterestRateIndexMaturity(IborIndex&amp;Tenor,AW1880,Trigger)</f>
        <v>52770</v>
      </c>
      <c r="AY1880" s="66">
        <f>_xll.qlIndexFixing($Z$5,AV1880,,Trigger)</f>
        <v>1.5793403697197214E-2</v>
      </c>
      <c r="AZ1880" s="66">
        <f>_xll.qlIndexFixing($BB$1,AW1880,,Trigger)</f>
        <v>1.5784690690427365E-2</v>
      </c>
      <c r="BA1880" s="195">
        <f t="shared" si="52"/>
        <v>8.713006769849041E-2</v>
      </c>
    </row>
    <row r="1881" spans="47:53" ht="11.25" customHeight="1" x14ac:dyDescent="0.25">
      <c r="AU1881" s="30" t="s">
        <v>38</v>
      </c>
      <c r="AV1881" s="29">
        <f>_xll.qlInterestRateIndexFixingDate(IborIndex&amp;Tenor,AW1881,Trigger)</f>
        <v>52589</v>
      </c>
      <c r="AW1881" s="29">
        <f>_xll.qlCalendarAdvance(Calendar,AW1880,AU1881,"f",,Trigger)</f>
        <v>52594</v>
      </c>
      <c r="AX1881" s="29">
        <f>_xll.qlInterestRateIndexMaturity(IborIndex&amp;Tenor,AW1881,Trigger)</f>
        <v>52777</v>
      </c>
      <c r="AY1881" s="66">
        <f>_xll.qlIndexFixing($Z$5,AV1881,,Trigger)</f>
        <v>1.5794916047952443E-2</v>
      </c>
      <c r="AZ1881" s="66">
        <f>_xll.qlIndexFixing($BB$1,AW1881,,Trigger)</f>
        <v>1.5787000777992031E-2</v>
      </c>
      <c r="BA1881" s="195">
        <f t="shared" si="52"/>
        <v>7.9152699604123633E-2</v>
      </c>
    </row>
    <row r="1882" spans="47:53" ht="11.25" customHeight="1" x14ac:dyDescent="0.25">
      <c r="AU1882" s="30" t="s">
        <v>38</v>
      </c>
      <c r="AV1882" s="29">
        <f>_xll.qlInterestRateIndexFixingDate(IborIndex&amp;Tenor,AW1882,Trigger)</f>
        <v>52596</v>
      </c>
      <c r="AW1882" s="29">
        <f>_xll.qlCalendarAdvance(Calendar,AW1881,AU1882,"f",,Trigger)</f>
        <v>52601</v>
      </c>
      <c r="AX1882" s="29">
        <f>_xll.qlInterestRateIndexMaturity(IborIndex&amp;Tenor,AW1882,Trigger)</f>
        <v>52783</v>
      </c>
      <c r="AY1882" s="66">
        <f>_xll.qlIndexFixing($Z$5,AV1882,,Trigger)</f>
        <v>1.5795935710345578E-2</v>
      </c>
      <c r="AZ1882" s="66">
        <f>_xll.qlIndexFixing($BB$1,AW1882,,Trigger)</f>
        <v>1.5789896407686296E-2</v>
      </c>
      <c r="BA1882" s="195">
        <f t="shared" si="52"/>
        <v>6.0393026592824028E-2</v>
      </c>
    </row>
    <row r="1883" spans="47:53" ht="11.25" customHeight="1" x14ac:dyDescent="0.25">
      <c r="AU1883" s="30" t="s">
        <v>38</v>
      </c>
      <c r="AV1883" s="29">
        <f>_xll.qlInterestRateIndexFixingDate(IborIndex&amp;Tenor,AW1883,Trigger)</f>
        <v>52604</v>
      </c>
      <c r="AW1883" s="29">
        <f>_xll.qlCalendarAdvance(Calendar,AW1882,AU1883,"f",,Trigger)</f>
        <v>52608</v>
      </c>
      <c r="AX1883" s="29">
        <f>_xll.qlInterestRateIndexMaturity(IborIndex&amp;Tenor,AW1883,Trigger)</f>
        <v>52790</v>
      </c>
      <c r="AY1883" s="66">
        <f>_xll.qlIndexFixing($Z$5,AV1883,,Trigger)</f>
        <v>1.5797319026242134E-2</v>
      </c>
      <c r="AZ1883" s="66">
        <f>_xll.qlIndexFixing($BB$1,AW1883,,Trigger)</f>
        <v>1.5792819894094857E-2</v>
      </c>
      <c r="BA1883" s="195">
        <f t="shared" si="52"/>
        <v>4.4991321472773182E-2</v>
      </c>
    </row>
    <row r="1884" spans="47:53" ht="11.25" customHeight="1" x14ac:dyDescent="0.25">
      <c r="AU1884" s="30" t="s">
        <v>38</v>
      </c>
      <c r="AV1884" s="29">
        <f>_xll.qlInterestRateIndexFixingDate(IborIndex&amp;Tenor,AW1884,Trigger)</f>
        <v>52611</v>
      </c>
      <c r="AW1884" s="29">
        <f>_xll.qlCalendarAdvance(Calendar,AW1883,AU1884,"f",,Trigger)</f>
        <v>52615</v>
      </c>
      <c r="AX1884" s="29">
        <f>_xll.qlInterestRateIndexMaturity(IborIndex&amp;Tenor,AW1884,Trigger)</f>
        <v>52797</v>
      </c>
      <c r="AY1884" s="66">
        <f>_xll.qlIndexFixing($Z$5,AV1884,,Trigger)</f>
        <v>1.5798635165849544E-2</v>
      </c>
      <c r="AZ1884" s="66">
        <f>_xll.qlIndexFixing($BB$1,AW1884,,Trigger)</f>
        <v>1.5795771237340692E-2</v>
      </c>
      <c r="BA1884" s="195">
        <f t="shared" si="52"/>
        <v>2.8639285088519206E-2</v>
      </c>
    </row>
    <row r="1885" spans="47:53" ht="11.25" customHeight="1" x14ac:dyDescent="0.25">
      <c r="AU1885" s="30" t="s">
        <v>38</v>
      </c>
      <c r="AV1885" s="29">
        <f>_xll.qlInterestRateIndexFixingDate(IborIndex&amp;Tenor,AW1885,Trigger)</f>
        <v>52618</v>
      </c>
      <c r="AW1885" s="29">
        <f>_xll.qlCalendarAdvance(Calendar,AW1884,AU1885,"f",,Trigger)</f>
        <v>52622</v>
      </c>
      <c r="AX1885" s="29">
        <f>_xll.qlInterestRateIndexMaturity(IborIndex&amp;Tenor,AW1885,Trigger)</f>
        <v>52804</v>
      </c>
      <c r="AY1885" s="66">
        <f>_xll.qlIndexFixing($Z$5,AV1885,,Trigger)</f>
        <v>1.5799883942367341E-2</v>
      </c>
      <c r="AZ1885" s="66">
        <f>_xll.qlIndexFixing($BB$1,AW1885,,Trigger)</f>
        <v>1.5798750437548106E-2</v>
      </c>
      <c r="BA1885" s="195">
        <f t="shared" si="52"/>
        <v>1.1335048192354091E-2</v>
      </c>
    </row>
    <row r="1886" spans="47:53" ht="11.25" customHeight="1" x14ac:dyDescent="0.25">
      <c r="AU1886" s="30" t="s">
        <v>38</v>
      </c>
      <c r="AV1886" s="29">
        <f>_xll.qlInterestRateIndexFixingDate(IborIndex&amp;Tenor,AW1886,Trigger)</f>
        <v>52625</v>
      </c>
      <c r="AW1886" s="29">
        <f>_xll.qlCalendarAdvance(Calendar,AW1885,AU1886,"f",,Trigger)</f>
        <v>52629</v>
      </c>
      <c r="AX1886" s="29">
        <f>_xll.qlInterestRateIndexMaturity(IborIndex&amp;Tenor,AW1886,Trigger)</f>
        <v>52811</v>
      </c>
      <c r="AY1886" s="66">
        <f>_xll.qlIndexFixing($Z$5,AV1886,,Trigger)</f>
        <v>1.5801065168999453E-2</v>
      </c>
      <c r="AZ1886" s="66">
        <f>_xll.qlIndexFixing($BB$1,AW1886,,Trigger)</f>
        <v>1.5801757494841823E-2</v>
      </c>
      <c r="BA1886" s="195">
        <f t="shared" si="52"/>
        <v>-6.9232584237050032E-3</v>
      </c>
    </row>
    <row r="1887" spans="47:53" ht="11.25" customHeight="1" x14ac:dyDescent="0.25">
      <c r="AU1887" s="30" t="s">
        <v>38</v>
      </c>
      <c r="AV1887" s="29">
        <f>_xll.qlInterestRateIndexFixingDate(IborIndex&amp;Tenor,AW1887,Trigger)</f>
        <v>52632</v>
      </c>
      <c r="AW1887" s="29">
        <f>_xll.qlCalendarAdvance(Calendar,AW1886,AU1887,"f",,Trigger)</f>
        <v>52636</v>
      </c>
      <c r="AX1887" s="29">
        <f>_xll.qlInterestRateIndexMaturity(IborIndex&amp;Tenor,AW1887,Trigger)</f>
        <v>52818</v>
      </c>
      <c r="AY1887" s="66">
        <f>_xll.qlIndexFixing($Z$5,AV1887,,Trigger)</f>
        <v>1.580217865895903E-2</v>
      </c>
      <c r="AZ1887" s="66">
        <f>_xll.qlIndexFixing($BB$1,AW1887,,Trigger)</f>
        <v>1.5804792409347023E-2</v>
      </c>
      <c r="BA1887" s="195">
        <f t="shared" si="52"/>
        <v>-2.6137503879933299E-2</v>
      </c>
    </row>
    <row r="1888" spans="47:53" ht="11.25" customHeight="1" x14ac:dyDescent="0.25">
      <c r="AU1888" s="30" t="s">
        <v>38</v>
      </c>
      <c r="AV1888" s="29">
        <f>_xll.qlInterestRateIndexFixingDate(IborIndex&amp;Tenor,AW1888,Trigger)</f>
        <v>52639</v>
      </c>
      <c r="AW1888" s="29">
        <f>_xll.qlCalendarAdvance(Calendar,AW1887,AU1888,"f",,Trigger)</f>
        <v>52643</v>
      </c>
      <c r="AX1888" s="29">
        <f>_xll.qlInterestRateIndexMaturity(IborIndex&amp;Tenor,AW1888,Trigger)</f>
        <v>52825</v>
      </c>
      <c r="AY1888" s="66">
        <f>_xll.qlIndexFixing($Z$5,AV1888,,Trigger)</f>
        <v>1.5803224225463177E-2</v>
      </c>
      <c r="AZ1888" s="66">
        <f>_xll.qlIndexFixing($BB$1,AW1888,,Trigger)</f>
        <v>1.5807855181191516E-2</v>
      </c>
      <c r="BA1888" s="195">
        <f t="shared" si="52"/>
        <v>-4.6309557283387426E-2</v>
      </c>
    </row>
    <row r="1889" spans="47:53" ht="11.25" customHeight="1" x14ac:dyDescent="0.25">
      <c r="AU1889" s="30" t="s">
        <v>38</v>
      </c>
      <c r="AV1889" s="29">
        <f>_xll.qlInterestRateIndexFixingDate(IborIndex&amp;Tenor,AW1889,Trigger)</f>
        <v>52646</v>
      </c>
      <c r="AW1889" s="29">
        <f>_xll.qlCalendarAdvance(Calendar,AW1888,AU1889,"f",,Trigger)</f>
        <v>52650</v>
      </c>
      <c r="AX1889" s="29">
        <f>_xll.qlInterestRateIndexMaturity(IborIndex&amp;Tenor,AW1889,Trigger)</f>
        <v>52832</v>
      </c>
      <c r="AY1889" s="66">
        <f>_xll.qlIndexFixing($Z$5,AV1889,,Trigger)</f>
        <v>1.58042016817369E-2</v>
      </c>
      <c r="AZ1889" s="66">
        <f>_xll.qlIndexFixing($BB$1,AW1889,,Trigger)</f>
        <v>1.5810945810503553E-2</v>
      </c>
      <c r="BA1889" s="195">
        <f t="shared" si="52"/>
        <v>-6.7441287666530902E-2</v>
      </c>
    </row>
    <row r="1890" spans="47:53" ht="11.25" customHeight="1" x14ac:dyDescent="0.25">
      <c r="AU1890" s="30" t="s">
        <v>38</v>
      </c>
      <c r="AV1890" s="29">
        <f>_xll.qlInterestRateIndexFixingDate(IborIndex&amp;Tenor,AW1890,Trigger)</f>
        <v>52653</v>
      </c>
      <c r="AW1890" s="29">
        <f>_xll.qlCalendarAdvance(Calendar,AW1889,AU1890,"f",,Trigger)</f>
        <v>52657</v>
      </c>
      <c r="AX1890" s="29">
        <f>_xll.qlInterestRateIndexMaturity(IborIndex&amp;Tenor,AW1890,Trigger)</f>
        <v>52841</v>
      </c>
      <c r="AY1890" s="66">
        <f>_xll.qlIndexFixing($Z$5,AV1890,,Trigger)</f>
        <v>1.5805884569926237E-2</v>
      </c>
      <c r="AZ1890" s="66">
        <f>_xll.qlIndexFixing($BB$1,AW1890,,Trigger)</f>
        <v>1.581638118882513E-2</v>
      </c>
      <c r="BA1890" s="195">
        <f t="shared" si="52"/>
        <v>-0.10496618898892668</v>
      </c>
    </row>
    <row r="1891" spans="47:53" ht="11.25" customHeight="1" x14ac:dyDescent="0.25">
      <c r="AU1891" s="30" t="s">
        <v>38</v>
      </c>
      <c r="AV1891" s="29">
        <f>_xll.qlInterestRateIndexFixingDate(IborIndex&amp;Tenor,AW1891,Trigger)</f>
        <v>52660</v>
      </c>
      <c r="AW1891" s="29">
        <f>_xll.qlCalendarAdvance(Calendar,AW1890,AU1891,"f",,Trigger)</f>
        <v>52664</v>
      </c>
      <c r="AX1891" s="29">
        <f>_xll.qlInterestRateIndexMaturity(IborIndex&amp;Tenor,AW1891,Trigger)</f>
        <v>52848</v>
      </c>
      <c r="AY1891" s="66">
        <f>_xll.qlIndexFixing($Z$5,AV1891,,Trigger)</f>
        <v>1.580677136211505E-2</v>
      </c>
      <c r="AZ1891" s="66">
        <f>_xll.qlIndexFixing($BB$1,AW1891,,Trigger)</f>
        <v>1.581953604507234E-2</v>
      </c>
      <c r="BA1891" s="195">
        <f t="shared" si="52"/>
        <v>-0.12764682957289858</v>
      </c>
    </row>
    <row r="1892" spans="47:53" ht="11.25" customHeight="1" x14ac:dyDescent="0.25">
      <c r="AU1892" s="30" t="s">
        <v>38</v>
      </c>
      <c r="AV1892" s="29">
        <f>_xll.qlInterestRateIndexFixingDate(IborIndex&amp;Tenor,AW1892,Trigger)</f>
        <v>52667</v>
      </c>
      <c r="AW1892" s="29">
        <f>_xll.qlCalendarAdvance(Calendar,AW1891,AU1892,"f",,Trigger)</f>
        <v>52671</v>
      </c>
      <c r="AX1892" s="29">
        <f>_xll.qlInterestRateIndexMaturity(IborIndex&amp;Tenor,AW1892,Trigger)</f>
        <v>52855</v>
      </c>
      <c r="AY1892" s="66">
        <f>_xll.qlIndexFixing($Z$5,AV1892,,Trigger)</f>
        <v>1.5807702940366979E-2</v>
      </c>
      <c r="AZ1892" s="66">
        <f>_xll.qlIndexFixing($BB$1,AW1892,,Trigger)</f>
        <v>1.5822718764205317E-2</v>
      </c>
      <c r="BA1892" s="195">
        <f t="shared" si="52"/>
        <v>-0.15015823838337994</v>
      </c>
    </row>
    <row r="1893" spans="47:53" ht="11.25" customHeight="1" x14ac:dyDescent="0.25">
      <c r="AU1893" s="30" t="s">
        <v>38</v>
      </c>
      <c r="AV1893" s="29">
        <f>_xll.qlInterestRateIndexFixingDate(IborIndex&amp;Tenor,AW1893,Trigger)</f>
        <v>52674</v>
      </c>
      <c r="AW1893" s="29">
        <f>_xll.qlCalendarAdvance(Calendar,AW1892,AU1893,"f",,Trigger)</f>
        <v>52678</v>
      </c>
      <c r="AX1893" s="29">
        <f>_xll.qlInterestRateIndexMaturity(IborIndex&amp;Tenor,AW1893,Trigger)</f>
        <v>52862</v>
      </c>
      <c r="AY1893" s="66">
        <f>_xll.qlIndexFixing($Z$5,AV1893,,Trigger)</f>
        <v>1.5808681479451959E-2</v>
      </c>
      <c r="AZ1893" s="66">
        <f>_xll.qlIndexFixing($BB$1,AW1893,,Trigger)</f>
        <v>1.5825929346361147E-2</v>
      </c>
      <c r="BA1893" s="195">
        <f t="shared" si="52"/>
        <v>-0.17247866909188281</v>
      </c>
    </row>
    <row r="1894" spans="47:53" ht="11.25" customHeight="1" x14ac:dyDescent="0.25">
      <c r="AU1894" s="30" t="s">
        <v>38</v>
      </c>
      <c r="AV1894" s="29">
        <f>_xll.qlInterestRateIndexFixingDate(IborIndex&amp;Tenor,AW1894,Trigger)</f>
        <v>52681</v>
      </c>
      <c r="AW1894" s="29">
        <f>_xll.qlCalendarAdvance(Calendar,AW1893,AU1894,"f",,Trigger)</f>
        <v>52685</v>
      </c>
      <c r="AX1894" s="29">
        <f>_xll.qlInterestRateIndexMaturity(IborIndex&amp;Tenor,AW1894,Trigger)</f>
        <v>52869</v>
      </c>
      <c r="AY1894" s="66">
        <f>_xll.qlIndexFixing($Z$5,AV1894,,Trigger)</f>
        <v>1.5809709159781922E-2</v>
      </c>
      <c r="AZ1894" s="66">
        <f>_xll.qlIndexFixing($BB$1,AW1894,,Trigger)</f>
        <v>1.5827404234558091E-2</v>
      </c>
      <c r="BA1894" s="195">
        <f t="shared" si="52"/>
        <v>-0.17695074776169495</v>
      </c>
    </row>
    <row r="1895" spans="47:53" ht="11.25" customHeight="1" x14ac:dyDescent="0.25">
      <c r="AU1895" s="30" t="s">
        <v>38</v>
      </c>
      <c r="AV1895" s="29">
        <f>_xll.qlInterestRateIndexFixingDate(IborIndex&amp;Tenor,AW1895,Trigger)</f>
        <v>52688</v>
      </c>
      <c r="AW1895" s="29">
        <f>_xll.qlCalendarAdvance(Calendar,AW1894,AU1895,"f",,Trigger)</f>
        <v>52692</v>
      </c>
      <c r="AX1895" s="29">
        <f>_xll.qlInterestRateIndexMaturity(IborIndex&amp;Tenor,AW1895,Trigger)</f>
        <v>52875</v>
      </c>
      <c r="AY1895" s="66">
        <f>_xll.qlIndexFixing($Z$5,AV1895,,Trigger)</f>
        <v>1.5810351310941943E-2</v>
      </c>
      <c r="AZ1895" s="66">
        <f>_xll.qlIndexFixing($BB$1,AW1895,,Trigger)</f>
        <v>1.5830664144092975E-2</v>
      </c>
      <c r="BA1895" s="195">
        <f t="shared" si="52"/>
        <v>-0.203128331510323</v>
      </c>
    </row>
    <row r="1896" spans="47:53" ht="11.25" customHeight="1" x14ac:dyDescent="0.25">
      <c r="AU1896" s="30" t="s">
        <v>38</v>
      </c>
      <c r="AV1896" s="29">
        <f>_xll.qlInterestRateIndexFixingDate(IborIndex&amp;Tenor,AW1896,Trigger)</f>
        <v>52695</v>
      </c>
      <c r="AW1896" s="29">
        <f>_xll.qlCalendarAdvance(Calendar,AW1895,AU1896,"f",,Trigger)</f>
        <v>52699</v>
      </c>
      <c r="AX1896" s="29">
        <f>_xll.qlInterestRateIndexMaturity(IborIndex&amp;Tenor,AW1896,Trigger)</f>
        <v>52882</v>
      </c>
      <c r="AY1896" s="66">
        <f>_xll.qlIndexFixing($Z$5,AV1896,,Trigger)</f>
        <v>1.5811474539936782E-2</v>
      </c>
      <c r="AZ1896" s="66">
        <f>_xll.qlIndexFixing($BB$1,AW1896,,Trigger)</f>
        <v>1.5833951913284735E-2</v>
      </c>
      <c r="BA1896" s="195">
        <f t="shared" si="52"/>
        <v>-0.22477373347953161</v>
      </c>
    </row>
    <row r="1897" spans="47:53" ht="11.25" customHeight="1" x14ac:dyDescent="0.25">
      <c r="AU1897" s="30" t="s">
        <v>38</v>
      </c>
      <c r="AV1897" s="29">
        <f>_xll.qlInterestRateIndexFixingDate(IborIndex&amp;Tenor,AW1897,Trigger)</f>
        <v>52700</v>
      </c>
      <c r="AW1897" s="29">
        <f>_xll.qlCalendarAdvance(Calendar,AW1896,AU1897,"f",,Trigger)</f>
        <v>52706</v>
      </c>
      <c r="AX1897" s="29">
        <f>_xll.qlInterestRateIndexMaturity(IborIndex&amp;Tenor,AW1897,Trigger)</f>
        <v>52889</v>
      </c>
      <c r="AY1897" s="66">
        <f>_xll.qlIndexFixing($Z$5,AV1897,,Trigger)</f>
        <v>1.5812653838371427E-2</v>
      </c>
      <c r="AZ1897" s="66">
        <f>_xll.qlIndexFixing($BB$1,AW1897,,Trigger)</f>
        <v>1.5837267542274023E-2</v>
      </c>
      <c r="BA1897" s="195">
        <f t="shared" si="52"/>
        <v>-0.24613703902595652</v>
      </c>
    </row>
    <row r="1898" spans="47:53" ht="11.25" customHeight="1" x14ac:dyDescent="0.25">
      <c r="AU1898" s="30" t="s">
        <v>38</v>
      </c>
      <c r="AV1898" s="29">
        <f>_xll.qlInterestRateIndexFixingDate(IborIndex&amp;Tenor,AW1898,Trigger)</f>
        <v>52709</v>
      </c>
      <c r="AW1898" s="29">
        <f>_xll.qlCalendarAdvance(Calendar,AW1897,AU1898,"f",,Trigger)</f>
        <v>52713</v>
      </c>
      <c r="AX1898" s="29">
        <f>_xll.qlInterestRateIndexMaturity(IborIndex&amp;Tenor,AW1898,Trigger)</f>
        <v>52896</v>
      </c>
      <c r="AY1898" s="66">
        <f>_xll.qlIndexFixing($Z$5,AV1898,,Trigger)</f>
        <v>1.5813891421394156E-2</v>
      </c>
      <c r="AZ1898" s="66">
        <f>_xll.qlIndexFixing($BB$1,AW1898,,Trigger)</f>
        <v>1.5840611031199745E-2</v>
      </c>
      <c r="BA1898" s="195">
        <f t="shared" si="52"/>
        <v>-0.26719609805589406</v>
      </c>
    </row>
    <row r="1899" spans="47:53" ht="11.25" customHeight="1" x14ac:dyDescent="0.25">
      <c r="AU1899" s="30" t="s">
        <v>38</v>
      </c>
      <c r="AV1899" s="29">
        <f>_xll.qlInterestRateIndexFixingDate(IborIndex&amp;Tenor,AW1899,Trigger)</f>
        <v>52716</v>
      </c>
      <c r="AW1899" s="29">
        <f>_xll.qlCalendarAdvance(Calendar,AW1898,AU1899,"f",,Trigger)</f>
        <v>52720</v>
      </c>
      <c r="AX1899" s="29">
        <f>_xll.qlInterestRateIndexMaturity(IborIndex&amp;Tenor,AW1899,Trigger)</f>
        <v>52904</v>
      </c>
      <c r="AY1899" s="66">
        <f>_xll.qlIndexFixing($Z$5,AV1899,,Trigger)</f>
        <v>1.5815661389775595E-2</v>
      </c>
      <c r="AZ1899" s="66">
        <f>_xll.qlIndexFixing($BB$1,AW1899,,Trigger)</f>
        <v>1.5845777970544539E-2</v>
      </c>
      <c r="BA1899" s="195">
        <f t="shared" si="52"/>
        <v>-0.30116580768943524</v>
      </c>
    </row>
    <row r="1900" spans="47:53" ht="11.25" customHeight="1" x14ac:dyDescent="0.25">
      <c r="AU1900" s="30" t="s">
        <v>38</v>
      </c>
      <c r="AV1900" s="29">
        <f>_xll.qlInterestRateIndexFixingDate(IborIndex&amp;Tenor,AW1900,Trigger)</f>
        <v>52723</v>
      </c>
      <c r="AW1900" s="29">
        <f>_xll.qlCalendarAdvance(Calendar,AW1899,AU1900,"f",,Trigger)</f>
        <v>52727</v>
      </c>
      <c r="AX1900" s="29">
        <f>_xll.qlInterestRateIndexMaturity(IborIndex&amp;Tenor,AW1900,Trigger)</f>
        <v>52911</v>
      </c>
      <c r="AY1900" s="66">
        <f>_xll.qlIndexFixing($Z$5,AV1900,,Trigger)</f>
        <v>1.5817030022428021E-2</v>
      </c>
      <c r="AZ1900" s="66">
        <f>_xll.qlIndexFixing($BB$1,AW1900,,Trigger)</f>
        <v>1.5849183597772935E-2</v>
      </c>
      <c r="BA1900" s="195">
        <f t="shared" si="52"/>
        <v>-0.32153575344914115</v>
      </c>
    </row>
    <row r="1901" spans="47:53" ht="11.25" customHeight="1" x14ac:dyDescent="0.25">
      <c r="AU1901" s="30" t="s">
        <v>38</v>
      </c>
      <c r="AV1901" s="29">
        <f>_xll.qlInterestRateIndexFixingDate(IborIndex&amp;Tenor,AW1901,Trigger)</f>
        <v>52730</v>
      </c>
      <c r="AW1901" s="29">
        <f>_xll.qlCalendarAdvance(Calendar,AW1900,AU1901,"f",,Trigger)</f>
        <v>52734</v>
      </c>
      <c r="AX1901" s="29">
        <f>_xll.qlInterestRateIndexMaturity(IborIndex&amp;Tenor,AW1901,Trigger)</f>
        <v>52918</v>
      </c>
      <c r="AY1901" s="66">
        <f>_xll.qlIndexFixing($Z$5,AV1901,,Trigger)</f>
        <v>1.5818463217317311E-2</v>
      </c>
      <c r="AZ1901" s="66">
        <f>_xll.qlIndexFixing($BB$1,AW1901,,Trigger)</f>
        <v>1.5852617089157046E-2</v>
      </c>
      <c r="BA1901" s="195">
        <f t="shared" si="52"/>
        <v>-0.34153871839734395</v>
      </c>
    </row>
    <row r="1902" spans="47:53" ht="11.25" customHeight="1" x14ac:dyDescent="0.25">
      <c r="AU1902" s="30" t="s">
        <v>38</v>
      </c>
      <c r="AV1902" s="29">
        <f>_xll.qlInterestRateIndexFixingDate(IborIndex&amp;Tenor,AW1902,Trigger)</f>
        <v>52737</v>
      </c>
      <c r="AW1902" s="29">
        <f>_xll.qlCalendarAdvance(Calendar,AW1901,AU1902,"f",,Trigger)</f>
        <v>52741</v>
      </c>
      <c r="AX1902" s="29">
        <f>_xll.qlInterestRateIndexMaturity(IborIndex&amp;Tenor,AW1902,Trigger)</f>
        <v>52925</v>
      </c>
      <c r="AY1902" s="66">
        <f>_xll.qlIndexFixing($Z$5,AV1902,,Trigger)</f>
        <v>1.5819963200035345E-2</v>
      </c>
      <c r="AZ1902" s="66">
        <f>_xll.qlIndexFixing($BB$1,AW1902,,Trigger)</f>
        <v>1.5856078444843852E-2</v>
      </c>
      <c r="BA1902" s="195">
        <f t="shared" si="52"/>
        <v>-0.36115244808506558</v>
      </c>
    </row>
    <row r="1903" spans="47:53" ht="11.25" customHeight="1" x14ac:dyDescent="0.25">
      <c r="AU1903" s="30" t="s">
        <v>38</v>
      </c>
      <c r="AV1903" s="29">
        <f>_xll.qlInterestRateIndexFixingDate(IborIndex&amp;Tenor,AW1903,Trigger)</f>
        <v>52744</v>
      </c>
      <c r="AW1903" s="29">
        <f>_xll.qlCalendarAdvance(Calendar,AW1902,AU1903,"f",,Trigger)</f>
        <v>52748</v>
      </c>
      <c r="AX1903" s="29">
        <f>_xll.qlInterestRateIndexMaturity(IborIndex&amp;Tenor,AW1903,Trigger)</f>
        <v>52931</v>
      </c>
      <c r="AY1903" s="66">
        <f>_xll.qlIndexFixing($Z$5,AV1903,,Trigger)</f>
        <v>1.5821031533013483E-2</v>
      </c>
      <c r="AZ1903" s="66">
        <f>_xll.qlIndexFixing($BB$1,AW1903,,Trigger)</f>
        <v>1.5857746379851871E-2</v>
      </c>
      <c r="BA1903" s="195">
        <f t="shared" si="52"/>
        <v>-0.36714846838387799</v>
      </c>
    </row>
    <row r="1904" spans="47:53" ht="11.25" customHeight="1" x14ac:dyDescent="0.25">
      <c r="AU1904" s="30" t="s">
        <v>38</v>
      </c>
      <c r="AV1904" s="29">
        <f>_xll.qlInterestRateIndexFixingDate(IborIndex&amp;Tenor,AW1904,Trigger)</f>
        <v>52751</v>
      </c>
      <c r="AW1904" s="29">
        <f>_xll.qlCalendarAdvance(Calendar,AW1903,AU1904,"f",,Trigger)</f>
        <v>52755</v>
      </c>
      <c r="AX1904" s="29">
        <f>_xll.qlInterestRateIndexMaturity(IborIndex&amp;Tenor,AW1904,Trigger)</f>
        <v>52938</v>
      </c>
      <c r="AY1904" s="66">
        <f>_xll.qlIndexFixing($Z$5,AV1904,,Trigger)</f>
        <v>1.5822665659695763E-2</v>
      </c>
      <c r="AZ1904" s="66">
        <f>_xll.qlIndexFixing($BB$1,AW1904,,Trigger)</f>
        <v>1.5861257031398825E-2</v>
      </c>
      <c r="BA1904" s="195">
        <f t="shared" si="52"/>
        <v>-0.38591371703061705</v>
      </c>
    </row>
    <row r="1905" spans="47:53" ht="11.25" customHeight="1" x14ac:dyDescent="0.25">
      <c r="AU1905" s="30" t="s">
        <v>38</v>
      </c>
      <c r="AV1905" s="29">
        <f>_xll.qlInterestRateIndexFixingDate(IborIndex&amp;Tenor,AW1905,Trigger)</f>
        <v>52758</v>
      </c>
      <c r="AW1905" s="29">
        <f>_xll.qlCalendarAdvance(Calendar,AW1904,AU1905,"f",,Trigger)</f>
        <v>52762</v>
      </c>
      <c r="AX1905" s="29">
        <f>_xll.qlInterestRateIndexMaturity(IborIndex&amp;Tenor,AW1905,Trigger)</f>
        <v>52945</v>
      </c>
      <c r="AY1905" s="66">
        <f>_xll.qlIndexFixing($Z$5,AV1905,,Trigger)</f>
        <v>1.5824373736030559E-2</v>
      </c>
      <c r="AZ1905" s="66">
        <f>_xll.qlIndexFixing($BB$1,AW1905,,Trigger)</f>
        <v>1.5864795543892116E-2</v>
      </c>
      <c r="BA1905" s="195">
        <f t="shared" si="52"/>
        <v>-0.40421807861557718</v>
      </c>
    </row>
    <row r="1906" spans="47:53" ht="11.25" customHeight="1" x14ac:dyDescent="0.25">
      <c r="AU1906" s="30" t="s">
        <v>38</v>
      </c>
      <c r="AV1906" s="29">
        <f>_xll.qlInterestRateIndexFixingDate(IborIndex&amp;Tenor,AW1906,Trigger)</f>
        <v>52765</v>
      </c>
      <c r="AW1906" s="29">
        <f>_xll.qlCalendarAdvance(Calendar,AW1905,AU1906,"f",,Trigger)</f>
        <v>52769</v>
      </c>
      <c r="AX1906" s="29">
        <f>_xll.qlInterestRateIndexMaturity(IborIndex&amp;Tenor,AW1906,Trigger)</f>
        <v>52952</v>
      </c>
      <c r="AY1906" s="66">
        <f>_xll.qlIndexFixing($Z$5,AV1906,,Trigger)</f>
        <v>1.5826158022610469E-2</v>
      </c>
      <c r="AZ1906" s="66">
        <f>_xll.qlIndexFixing($BB$1,AW1906,,Trigger)</f>
        <v>1.5868361917482879E-2</v>
      </c>
      <c r="BA1906" s="195">
        <f t="shared" si="52"/>
        <v>-0.42203894872409886</v>
      </c>
    </row>
    <row r="1907" spans="47:53" ht="11.25" customHeight="1" x14ac:dyDescent="0.25">
      <c r="AU1907" s="30" t="s">
        <v>38</v>
      </c>
      <c r="AV1907" s="29">
        <f>_xll.qlInterestRateIndexFixingDate(IborIndex&amp;Tenor,AW1907,Trigger)</f>
        <v>52772</v>
      </c>
      <c r="AW1907" s="29">
        <f>_xll.qlCalendarAdvance(Calendar,AW1906,AU1907,"f",,Trigger)</f>
        <v>52776</v>
      </c>
      <c r="AX1907" s="29">
        <f>_xll.qlInterestRateIndexMaturity(IborIndex&amp;Tenor,AW1907,Trigger)</f>
        <v>52959</v>
      </c>
      <c r="AY1907" s="66">
        <f>_xll.qlIndexFixing($Z$5,AV1907,,Trigger)</f>
        <v>1.5828020785715324E-2</v>
      </c>
      <c r="AZ1907" s="66">
        <f>_xll.qlIndexFixing($BB$1,AW1907,,Trigger)</f>
        <v>1.5871956152320069E-2</v>
      </c>
      <c r="BA1907" s="195">
        <f t="shared" si="52"/>
        <v>-0.4393536660474498</v>
      </c>
    </row>
    <row r="1908" spans="47:53" ht="11.25" customHeight="1" x14ac:dyDescent="0.25">
      <c r="AU1908" s="30" t="s">
        <v>38</v>
      </c>
      <c r="AV1908" s="29">
        <f>_xll.qlInterestRateIndexFixingDate(IborIndex&amp;Tenor,AW1908,Trigger)</f>
        <v>52779</v>
      </c>
      <c r="AW1908" s="29">
        <f>_xll.qlCalendarAdvance(Calendar,AW1907,AU1908,"f",,Trigger)</f>
        <v>52783</v>
      </c>
      <c r="AX1908" s="29">
        <f>_xll.qlInterestRateIndexMaturity(IborIndex&amp;Tenor,AW1908,Trigger)</f>
        <v>52967</v>
      </c>
      <c r="AY1908" s="66">
        <f>_xll.qlIndexFixing($Z$5,AV1908,,Trigger)</f>
        <v>1.5830490985974017E-2</v>
      </c>
      <c r="AZ1908" s="66">
        <f>_xll.qlIndexFixing($BB$1,AW1908,,Trigger)</f>
        <v>1.5877431737709793E-2</v>
      </c>
      <c r="BA1908" s="195">
        <f t="shared" si="52"/>
        <v>-0.46940751735776581</v>
      </c>
    </row>
    <row r="1909" spans="47:53" ht="11.25" customHeight="1" x14ac:dyDescent="0.25">
      <c r="AU1909" s="30" t="s">
        <v>38</v>
      </c>
      <c r="AV1909" s="29">
        <f>_xll.qlInterestRateIndexFixingDate(IborIndex&amp;Tenor,AW1909,Trigger)</f>
        <v>52786</v>
      </c>
      <c r="AW1909" s="29">
        <f>_xll.qlCalendarAdvance(Calendar,AW1908,AU1909,"f",,Trigger)</f>
        <v>52790</v>
      </c>
      <c r="AX1909" s="29">
        <f>_xll.qlInterestRateIndexMaturity(IborIndex&amp;Tenor,AW1909,Trigger)</f>
        <v>52974</v>
      </c>
      <c r="AY1909" s="66">
        <f>_xll.qlIndexFixing($Z$5,AV1909,,Trigger)</f>
        <v>1.5832521274818451E-2</v>
      </c>
      <c r="AZ1909" s="66">
        <f>_xll.qlIndexFixing($BB$1,AW1909,,Trigger)</f>
        <v>1.5881088147734871E-2</v>
      </c>
      <c r="BA1909" s="195">
        <f t="shared" si="52"/>
        <v>-0.4856687291641959</v>
      </c>
    </row>
    <row r="1910" spans="47:53" ht="11.25" customHeight="1" x14ac:dyDescent="0.25">
      <c r="AU1910" s="30" t="s">
        <v>38</v>
      </c>
      <c r="AV1910" s="29">
        <f>_xll.qlInterestRateIndexFixingDate(IborIndex&amp;Tenor,AW1910,Trigger)</f>
        <v>52793</v>
      </c>
      <c r="AW1910" s="29">
        <f>_xll.qlCalendarAdvance(Calendar,AW1909,AU1910,"f",,Trigger)</f>
        <v>52797</v>
      </c>
      <c r="AX1910" s="29">
        <f>_xll.qlInterestRateIndexMaturity(IborIndex&amp;Tenor,AW1910,Trigger)</f>
        <v>52981</v>
      </c>
      <c r="AY1910" s="66">
        <f>_xll.qlIndexFixing($Z$5,AV1910,,Trigger)</f>
        <v>1.5834636359716981E-2</v>
      </c>
      <c r="AZ1910" s="66">
        <f>_xll.qlIndexFixing($BB$1,AW1910,,Trigger)</f>
        <v>1.588477242328188E-2</v>
      </c>
      <c r="BA1910" s="195">
        <f t="shared" si="52"/>
        <v>-0.50136063564899103</v>
      </c>
    </row>
    <row r="1911" spans="47:53" ht="11.25" customHeight="1" x14ac:dyDescent="0.25">
      <c r="AU1911" s="30" t="s">
        <v>38</v>
      </c>
      <c r="AV1911" s="29">
        <f>_xll.qlInterestRateIndexFixingDate(IborIndex&amp;Tenor,AW1911,Trigger)</f>
        <v>52800</v>
      </c>
      <c r="AW1911" s="29">
        <f>_xll.qlCalendarAdvance(Calendar,AW1910,AU1911,"f",,Trigger)</f>
        <v>52804</v>
      </c>
      <c r="AX1911" s="29">
        <f>_xll.qlInterestRateIndexMaturity(IborIndex&amp;Tenor,AW1911,Trigger)</f>
        <v>52988</v>
      </c>
      <c r="AY1911" s="66">
        <f>_xll.qlIndexFixing($Z$5,AV1911,,Trigger)</f>
        <v>1.5836838517145565E-2</v>
      </c>
      <c r="AZ1911" s="66">
        <f>_xll.qlIndexFixing($BB$1,AW1911,,Trigger)</f>
        <v>1.5888484564508979E-2</v>
      </c>
      <c r="BA1911" s="195">
        <f t="shared" si="52"/>
        <v>-0.51646047363414216</v>
      </c>
    </row>
    <row r="1912" spans="47:53" ht="11.25" customHeight="1" x14ac:dyDescent="0.25">
      <c r="AU1912" s="30" t="s">
        <v>38</v>
      </c>
      <c r="AV1912" s="29">
        <f>_xll.qlInterestRateIndexFixingDate(IborIndex&amp;Tenor,AW1912,Trigger)</f>
        <v>52807</v>
      </c>
      <c r="AW1912" s="29">
        <f>_xll.qlCalendarAdvance(Calendar,AW1911,AU1912,"f",,Trigger)</f>
        <v>52811</v>
      </c>
      <c r="AX1912" s="29">
        <f>_xll.qlInterestRateIndexMaturity(IborIndex&amp;Tenor,AW1912,Trigger)</f>
        <v>52995</v>
      </c>
      <c r="AY1912" s="66">
        <f>_xll.qlIndexFixing($Z$5,AV1912,,Trigger)</f>
        <v>1.5839130029242161E-2</v>
      </c>
      <c r="AZ1912" s="66">
        <f>_xll.qlIndexFixing($BB$1,AW1912,,Trigger)</f>
        <v>1.5892224571575173E-2</v>
      </c>
      <c r="BA1912" s="195">
        <f t="shared" si="52"/>
        <v>-0.53094542333011896</v>
      </c>
    </row>
    <row r="1913" spans="47:53" ht="11.25" customHeight="1" x14ac:dyDescent="0.25">
      <c r="AU1913" s="30" t="s">
        <v>38</v>
      </c>
      <c r="AV1913" s="29">
        <f>_xll.qlInterestRateIndexFixingDate(IborIndex&amp;Tenor,AW1913,Trigger)</f>
        <v>52814</v>
      </c>
      <c r="AW1913" s="29">
        <f>_xll.qlCalendarAdvance(Calendar,AW1912,AU1913,"f",,Trigger)</f>
        <v>52818</v>
      </c>
      <c r="AX1913" s="29">
        <f>_xll.qlInterestRateIndexMaturity(IborIndex&amp;Tenor,AW1913,Trigger)</f>
        <v>53002</v>
      </c>
      <c r="AY1913" s="66">
        <f>_xll.qlIndexFixing($Z$5,AV1913,,Trigger)</f>
        <v>1.5841513183801507E-2</v>
      </c>
      <c r="AZ1913" s="66">
        <f>_xll.qlIndexFixing($BB$1,AW1913,,Trigger)</f>
        <v>1.5895992444640766E-2</v>
      </c>
      <c r="BA1913" s="195">
        <f t="shared" si="52"/>
        <v>-0.54479260839259558</v>
      </c>
    </row>
    <row r="1914" spans="47:53" ht="11.25" customHeight="1" x14ac:dyDescent="0.25">
      <c r="AU1914" s="30" t="s">
        <v>38</v>
      </c>
      <c r="AV1914" s="29">
        <f>_xll.qlInterestRateIndexFixingDate(IborIndex&amp;Tenor,AW1914,Trigger)</f>
        <v>52821</v>
      </c>
      <c r="AW1914" s="29">
        <f>_xll.qlCalendarAdvance(Calendar,AW1913,AU1914,"f",,Trigger)</f>
        <v>52825</v>
      </c>
      <c r="AX1914" s="29">
        <f>_xll.qlInterestRateIndexMaturity(IborIndex&amp;Tenor,AW1914,Trigger)</f>
        <v>53009</v>
      </c>
      <c r="AY1914" s="66">
        <f>_xll.qlIndexFixing($Z$5,AV1914,,Trigger)</f>
        <v>1.584399027428033E-2</v>
      </c>
      <c r="AZ1914" s="66">
        <f>_xll.qlIndexFixing($BB$1,AW1914,,Trigger)</f>
        <v>1.5899788183866923E-2</v>
      </c>
      <c r="BA1914" s="195">
        <f t="shared" si="52"/>
        <v>-0.55797909586593342</v>
      </c>
    </row>
    <row r="1915" spans="47:53" ht="11.25" customHeight="1" x14ac:dyDescent="0.25">
      <c r="AU1915" s="30" t="s">
        <v>38</v>
      </c>
      <c r="AV1915" s="29">
        <f>_xll.qlInterestRateIndexFixingDate(IborIndex&amp;Tenor,AW1915,Trigger)</f>
        <v>52828</v>
      </c>
      <c r="AW1915" s="29">
        <f>_xll.qlCalendarAdvance(Calendar,AW1914,AU1915,"f",,Trigger)</f>
        <v>52832</v>
      </c>
      <c r="AX1915" s="29">
        <f>_xll.qlInterestRateIndexMaturity(IborIndex&amp;Tenor,AW1915,Trigger)</f>
        <v>53016</v>
      </c>
      <c r="AY1915" s="66">
        <f>_xll.qlIndexFixing($Z$5,AV1915,,Trigger)</f>
        <v>1.5846563599796918E-2</v>
      </c>
      <c r="AZ1915" s="66">
        <f>_xll.qlIndexFixing($BB$1,AW1915,,Trigger)</f>
        <v>1.5903611789416523E-2</v>
      </c>
      <c r="BA1915" s="195">
        <f t="shared" si="52"/>
        <v>-0.5704818961960525</v>
      </c>
    </row>
    <row r="1916" spans="47:53" ht="11.25" customHeight="1" x14ac:dyDescent="0.25">
      <c r="AU1916" s="30" t="s">
        <v>38</v>
      </c>
      <c r="AV1916" s="29">
        <f>_xll.qlInterestRateIndexFixingDate(IborIndex&amp;Tenor,AW1916,Trigger)</f>
        <v>52835</v>
      </c>
      <c r="AW1916" s="29">
        <f>_xll.qlCalendarAdvance(Calendar,AW1915,AU1916,"f",,Trigger)</f>
        <v>52839</v>
      </c>
      <c r="AX1916" s="29">
        <f>_xll.qlInterestRateIndexMaturity(IborIndex&amp;Tenor,AW1916,Trigger)</f>
        <v>53021</v>
      </c>
      <c r="AY1916" s="66">
        <f>_xll.qlIndexFixing($Z$5,AV1916,,Trigger)</f>
        <v>1.5848152191579406E-2</v>
      </c>
      <c r="AZ1916" s="66">
        <f>_xll.qlIndexFixing($BB$1,AW1916,,Trigger)</f>
        <v>1.5904289028879397E-2</v>
      </c>
      <c r="BA1916" s="195">
        <f t="shared" si="52"/>
        <v>-0.56136837299991527</v>
      </c>
    </row>
    <row r="1917" spans="47:53" ht="11.25" customHeight="1" x14ac:dyDescent="0.25">
      <c r="AU1917" s="30" t="s">
        <v>38</v>
      </c>
      <c r="AV1917" s="29">
        <f>_xll.qlInterestRateIndexFixingDate(IborIndex&amp;Tenor,AW1917,Trigger)</f>
        <v>52842</v>
      </c>
      <c r="AW1917" s="29">
        <f>_xll.qlCalendarAdvance(Calendar,AW1916,AU1917,"f",,Trigger)</f>
        <v>52846</v>
      </c>
      <c r="AX1917" s="29">
        <f>_xll.qlInterestRateIndexMaturity(IborIndex&amp;Tenor,AW1917,Trigger)</f>
        <v>53027</v>
      </c>
      <c r="AY1917" s="66">
        <f>_xll.qlIndexFixing($Z$5,AV1917,,Trigger)</f>
        <v>1.5850356379938098E-2</v>
      </c>
      <c r="AZ1917" s="66">
        <f>_xll.qlIndexFixing($BB$1,AW1917,,Trigger)</f>
        <v>1.5908157563756589E-2</v>
      </c>
      <c r="BA1917" s="195">
        <f t="shared" si="52"/>
        <v>-0.57801183818491364</v>
      </c>
    </row>
    <row r="1918" spans="47:53" ht="11.25" customHeight="1" x14ac:dyDescent="0.25">
      <c r="AU1918" s="30" t="s">
        <v>38</v>
      </c>
      <c r="AV1918" s="29">
        <f>_xll.qlInterestRateIndexFixingDate(IborIndex&amp;Tenor,AW1918,Trigger)</f>
        <v>52849</v>
      </c>
      <c r="AW1918" s="29">
        <f>_xll.qlCalendarAdvance(Calendar,AW1917,AU1918,"f",,Trigger)</f>
        <v>52853</v>
      </c>
      <c r="AX1918" s="29">
        <f>_xll.qlInterestRateIndexMaturity(IborIndex&amp;Tenor,AW1918,Trigger)</f>
        <v>53034</v>
      </c>
      <c r="AY1918" s="66">
        <f>_xll.qlIndexFixing($Z$5,AV1918,,Trigger)</f>
        <v>1.5853097223447819E-2</v>
      </c>
      <c r="AZ1918" s="66">
        <f>_xll.qlIndexFixing($BB$1,AW1918,,Trigger)</f>
        <v>1.5912053959053162E-2</v>
      </c>
      <c r="BA1918" s="195">
        <f t="shared" si="52"/>
        <v>-0.58956735605342891</v>
      </c>
    </row>
    <row r="1919" spans="47:53" ht="11.25" customHeight="1" x14ac:dyDescent="0.25">
      <c r="AU1919" s="30" t="s">
        <v>38</v>
      </c>
      <c r="AV1919" s="29">
        <f>_xll.qlInterestRateIndexFixingDate(IborIndex&amp;Tenor,AW1919,Trigger)</f>
        <v>52856</v>
      </c>
      <c r="AW1919" s="29">
        <f>_xll.qlCalendarAdvance(Calendar,AW1918,AU1919,"f",,Trigger)</f>
        <v>52860</v>
      </c>
      <c r="AX1919" s="29">
        <f>_xll.qlInterestRateIndexMaturity(IborIndex&amp;Tenor,AW1919,Trigger)</f>
        <v>53041</v>
      </c>
      <c r="AY1919" s="66">
        <f>_xll.qlIndexFixing($Z$5,AV1919,,Trigger)</f>
        <v>1.5855828385917925E-2</v>
      </c>
      <c r="AZ1919" s="66">
        <f>_xll.qlIndexFixing($BB$1,AW1919,,Trigger)</f>
        <v>1.5915978214930321E-2</v>
      </c>
      <c r="BA1919" s="195">
        <f t="shared" si="52"/>
        <v>-0.6014982901239585</v>
      </c>
    </row>
    <row r="1920" spans="47:53" ht="11.25" customHeight="1" x14ac:dyDescent="0.25">
      <c r="AU1920" s="30" t="s">
        <v>38</v>
      </c>
      <c r="AV1920" s="29">
        <f>_xll.qlInterestRateIndexFixingDate(IborIndex&amp;Tenor,AW1920,Trigger)</f>
        <v>52863</v>
      </c>
      <c r="AW1920" s="29">
        <f>_xll.qlCalendarAdvance(Calendar,AW1919,AU1920,"f",,Trigger)</f>
        <v>52867</v>
      </c>
      <c r="AX1920" s="29">
        <f>_xll.qlInterestRateIndexMaturity(IborIndex&amp;Tenor,AW1920,Trigger)</f>
        <v>53048</v>
      </c>
      <c r="AY1920" s="66">
        <f>_xll.qlIndexFixing($Z$5,AV1920,,Trigger)</f>
        <v>1.5858549828802894E-2</v>
      </c>
      <c r="AZ1920" s="66">
        <f>_xll.qlIndexFixing($BB$1,AW1920,,Trigger)</f>
        <v>1.5919930331551469E-2</v>
      </c>
      <c r="BA1920" s="195">
        <f t="shared" si="52"/>
        <v>-0.61380502748575183</v>
      </c>
    </row>
    <row r="1921" spans="47:53" ht="11.25" customHeight="1" x14ac:dyDescent="0.25">
      <c r="AU1921" s="30" t="s">
        <v>38</v>
      </c>
      <c r="AV1921" s="29">
        <f>_xll.qlInterestRateIndexFixingDate(IborIndex&amp;Tenor,AW1921,Trigger)</f>
        <v>52870</v>
      </c>
      <c r="AW1921" s="29">
        <f>_xll.qlCalendarAdvance(Calendar,AW1920,AU1921,"f",,Trigger)</f>
        <v>52874</v>
      </c>
      <c r="AX1921" s="29">
        <f>_xll.qlInterestRateIndexMaturity(IborIndex&amp;Tenor,AW1921,Trigger)</f>
        <v>53056</v>
      </c>
      <c r="AY1921" s="66">
        <f>_xll.qlIndexFixing($Z$5,AV1921,,Trigger)</f>
        <v>1.586180030939904E-2</v>
      </c>
      <c r="AZ1921" s="66">
        <f>_xll.qlIndexFixing($BB$1,AW1921,,Trigger)</f>
        <v>1.5924555520634067E-2</v>
      </c>
      <c r="BA1921" s="195">
        <f t="shared" si="52"/>
        <v>-0.62755211235027142</v>
      </c>
    </row>
    <row r="1922" spans="47:53" ht="11.25" customHeight="1" x14ac:dyDescent="0.25">
      <c r="AU1922" s="30" t="s">
        <v>38</v>
      </c>
      <c r="AV1922" s="29">
        <f>_xll.qlInterestRateIndexFixingDate(IborIndex&amp;Tenor,AW1922,Trigger)</f>
        <v>52877</v>
      </c>
      <c r="AW1922" s="29">
        <f>_xll.qlCalendarAdvance(Calendar,AW1921,AU1922,"f",,Trigger)</f>
        <v>52881</v>
      </c>
      <c r="AX1922" s="29">
        <f>_xll.qlInterestRateIndexMaturity(IborIndex&amp;Tenor,AW1922,Trigger)</f>
        <v>53063</v>
      </c>
      <c r="AY1922" s="66">
        <f>_xll.qlIndexFixing($Z$5,AV1922,,Trigger)</f>
        <v>1.5864501602898255E-2</v>
      </c>
      <c r="AZ1922" s="66">
        <f>_xll.qlIndexFixing($BB$1,AW1922,,Trigger)</f>
        <v>1.5928565526030815E-2</v>
      </c>
      <c r="BA1922" s="195">
        <f t="shared" si="52"/>
        <v>-0.64063923132559597</v>
      </c>
    </row>
    <row r="1923" spans="47:53" ht="11.25" customHeight="1" x14ac:dyDescent="0.25">
      <c r="AU1923" s="30" t="s">
        <v>38</v>
      </c>
      <c r="AV1923" s="29">
        <f>_xll.qlInterestRateIndexFixingDate(IborIndex&amp;Tenor,AW1923,Trigger)</f>
        <v>52884</v>
      </c>
      <c r="AW1923" s="29">
        <f>_xll.qlCalendarAdvance(Calendar,AW1922,AU1923,"f",,Trigger)</f>
        <v>52888</v>
      </c>
      <c r="AX1923" s="29">
        <f>_xll.qlInterestRateIndexMaturity(IborIndex&amp;Tenor,AW1923,Trigger)</f>
        <v>53070</v>
      </c>
      <c r="AY1923" s="66">
        <f>_xll.qlIndexFixing($Z$5,AV1923,,Trigger)</f>
        <v>1.5867193058006709E-2</v>
      </c>
      <c r="AZ1923" s="66">
        <f>_xll.qlIndexFixing($BB$1,AW1923,,Trigger)</f>
        <v>1.5932603393953474E-2</v>
      </c>
      <c r="BA1923" s="195">
        <f t="shared" ref="BA1923:BA1986" si="53">(AY1923-AZ1923)*10000</f>
        <v>-0.65410335946765319</v>
      </c>
    </row>
    <row r="1924" spans="47:53" ht="11.25" customHeight="1" x14ac:dyDescent="0.25">
      <c r="AU1924" s="30" t="s">
        <v>38</v>
      </c>
      <c r="AV1924" s="29">
        <f>_xll.qlInterestRateIndexFixingDate(IborIndex&amp;Tenor,AW1924,Trigger)</f>
        <v>52891</v>
      </c>
      <c r="AW1924" s="29">
        <f>_xll.qlCalendarAdvance(Calendar,AW1923,AU1924,"f",,Trigger)</f>
        <v>52895</v>
      </c>
      <c r="AX1924" s="29">
        <f>_xll.qlInterestRateIndexMaturity(IborIndex&amp;Tenor,AW1924,Trigger)</f>
        <v>53077</v>
      </c>
      <c r="AY1924" s="66">
        <f>_xll.qlIndexFixing($Z$5,AV1924,,Trigger)</f>
        <v>1.5869874636175896E-2</v>
      </c>
      <c r="AZ1924" s="66">
        <f>_xll.qlIndexFixing($BB$1,AW1924,,Trigger)</f>
        <v>1.5936669124573342E-2</v>
      </c>
      <c r="BA1924" s="195">
        <f t="shared" si="53"/>
        <v>-0.66794488397445972</v>
      </c>
    </row>
    <row r="1925" spans="47:53" ht="11.25" customHeight="1" x14ac:dyDescent="0.25">
      <c r="AU1925" s="30" t="s">
        <v>38</v>
      </c>
      <c r="AV1925" s="29">
        <f>_xll.qlInterestRateIndexFixingDate(IborIndex&amp;Tenor,AW1925,Trigger)</f>
        <v>52898</v>
      </c>
      <c r="AW1925" s="29">
        <f>_xll.qlCalendarAdvance(Calendar,AW1924,AU1925,"f",,Trigger)</f>
        <v>52902</v>
      </c>
      <c r="AX1925" s="29">
        <f>_xll.qlInterestRateIndexMaturity(IborIndex&amp;Tenor,AW1925,Trigger)</f>
        <v>53084</v>
      </c>
      <c r="AY1925" s="66">
        <f>_xll.qlIndexFixing($Z$5,AV1925,,Trigger)</f>
        <v>1.587254629885643E-2</v>
      </c>
      <c r="AZ1925" s="66">
        <f>_xll.qlIndexFixing($BB$1,AW1925,,Trigger)</f>
        <v>1.5940108831633364E-2</v>
      </c>
      <c r="BA1925" s="195">
        <f t="shared" si="53"/>
        <v>-0.67562532776933859</v>
      </c>
    </row>
    <row r="1926" spans="47:53" ht="11.25" customHeight="1" x14ac:dyDescent="0.25">
      <c r="AU1926" s="30" t="s">
        <v>38</v>
      </c>
      <c r="AV1926" s="29">
        <f>_xll.qlInterestRateIndexFixingDate(IborIndex&amp;Tenor,AW1926,Trigger)</f>
        <v>52905</v>
      </c>
      <c r="AW1926" s="29">
        <f>_xll.qlCalendarAdvance(Calendar,AW1925,AU1926,"f",,Trigger)</f>
        <v>52909</v>
      </c>
      <c r="AX1926" s="29">
        <f>_xll.qlInterestRateIndexMaturity(IborIndex&amp;Tenor,AW1926,Trigger)</f>
        <v>53090</v>
      </c>
      <c r="AY1926" s="66">
        <f>_xll.qlIndexFixing($Z$5,AV1926,,Trigger)</f>
        <v>1.5874672216200609E-2</v>
      </c>
      <c r="AZ1926" s="66">
        <f>_xll.qlIndexFixing($BB$1,AW1926,,Trigger)</f>
        <v>1.5944228116221936E-2</v>
      </c>
      <c r="BA1926" s="195">
        <f t="shared" si="53"/>
        <v>-0.69555900021327222</v>
      </c>
    </row>
    <row r="1927" spans="47:53" ht="11.25" customHeight="1" x14ac:dyDescent="0.25">
      <c r="AU1927" s="30" t="s">
        <v>38</v>
      </c>
      <c r="AV1927" s="29">
        <f>_xll.qlInterestRateIndexFixingDate(IborIndex&amp;Tenor,AW1927,Trigger)</f>
        <v>52912</v>
      </c>
      <c r="AW1927" s="29">
        <f>_xll.qlCalendarAdvance(Calendar,AW1926,AU1927,"f",,Trigger)</f>
        <v>52916</v>
      </c>
      <c r="AX1927" s="29">
        <f>_xll.qlInterestRateIndexMaturity(IborIndex&amp;Tenor,AW1927,Trigger)</f>
        <v>53097</v>
      </c>
      <c r="AY1927" s="66">
        <f>_xll.qlIndexFixing($Z$5,AV1927,,Trigger)</f>
        <v>1.5877324542678397E-2</v>
      </c>
      <c r="AZ1927" s="66">
        <f>_xll.qlIndexFixing($BB$1,AW1927,,Trigger)</f>
        <v>1.5948375262732337E-2</v>
      </c>
      <c r="BA1927" s="195">
        <f t="shared" si="53"/>
        <v>-0.71050720053939664</v>
      </c>
    </row>
    <row r="1928" spans="47:53" ht="11.25" customHeight="1" x14ac:dyDescent="0.25">
      <c r="AU1928" s="30" t="s">
        <v>38</v>
      </c>
      <c r="AV1928" s="29">
        <f>_xll.qlInterestRateIndexFixingDate(IborIndex&amp;Tenor,AW1928,Trigger)</f>
        <v>52919</v>
      </c>
      <c r="AW1928" s="29">
        <f>_xll.qlCalendarAdvance(Calendar,AW1927,AU1928,"f",,Trigger)</f>
        <v>52923</v>
      </c>
      <c r="AX1928" s="29">
        <f>_xll.qlInterestRateIndexMaturity(IborIndex&amp;Tenor,AW1928,Trigger)</f>
        <v>53104</v>
      </c>
      <c r="AY1928" s="66">
        <f>_xll.qlIndexFixing($Z$5,AV1928,,Trigger)</f>
        <v>1.5879966841194956E-2</v>
      </c>
      <c r="AZ1928" s="66">
        <f>_xll.qlIndexFixing($BB$1,AW1928,,Trigger)</f>
        <v>1.5952550271338132E-2</v>
      </c>
      <c r="BA1928" s="195">
        <f t="shared" si="53"/>
        <v>-0.72583430143175609</v>
      </c>
    </row>
    <row r="1929" spans="47:53" ht="11.25" customHeight="1" x14ac:dyDescent="0.25">
      <c r="AU1929" s="30" t="s">
        <v>38</v>
      </c>
      <c r="AV1929" s="29">
        <f>_xll.qlInterestRateIndexFixingDate(IborIndex&amp;Tenor,AW1929,Trigger)</f>
        <v>52926</v>
      </c>
      <c r="AW1929" s="29">
        <f>_xll.qlCalendarAdvance(Calendar,AW1928,AU1929,"f",,Trigger)</f>
        <v>52930</v>
      </c>
      <c r="AX1929" s="29">
        <f>_xll.qlInterestRateIndexMaturity(IborIndex&amp;Tenor,AW1929,Trigger)</f>
        <v>53111</v>
      </c>
      <c r="AY1929" s="66">
        <f>_xll.qlIndexFixing($Z$5,AV1929,,Trigger)</f>
        <v>1.5882599073205213E-2</v>
      </c>
      <c r="AZ1929" s="66">
        <f>_xll.qlIndexFixing($BB$1,AW1929,,Trigger)</f>
        <v>1.5957415724113203E-2</v>
      </c>
      <c r="BA1929" s="195">
        <f t="shared" si="53"/>
        <v>-0.7481665090798908</v>
      </c>
    </row>
    <row r="1930" spans="47:53" ht="11.25" customHeight="1" x14ac:dyDescent="0.25">
      <c r="AU1930" s="30" t="s">
        <v>38</v>
      </c>
      <c r="AV1930" s="29">
        <f>_xll.qlInterestRateIndexFixingDate(IborIndex&amp;Tenor,AW1930,Trigger)</f>
        <v>52933</v>
      </c>
      <c r="AW1930" s="29">
        <f>_xll.qlCalendarAdvance(Calendar,AW1929,AU1930,"f",,Trigger)</f>
        <v>52937</v>
      </c>
      <c r="AX1930" s="29">
        <f>_xll.qlInterestRateIndexMaturity(IborIndex&amp;Tenor,AW1930,Trigger)</f>
        <v>53119</v>
      </c>
      <c r="AY1930" s="66">
        <f>_xll.qlIndexFixing($Z$5,AV1930,,Trigger)</f>
        <v>1.5885754530725982E-2</v>
      </c>
      <c r="AZ1930" s="66">
        <f>_xll.qlIndexFixing($BB$1,AW1930,,Trigger)</f>
        <v>1.5961648634527471E-2</v>
      </c>
      <c r="BA1930" s="195">
        <f t="shared" si="53"/>
        <v>-0.758941038014882</v>
      </c>
    </row>
    <row r="1931" spans="47:53" ht="11.25" customHeight="1" x14ac:dyDescent="0.25">
      <c r="AU1931" s="30" t="s">
        <v>38</v>
      </c>
      <c r="AV1931" s="29">
        <f>_xll.qlInterestRateIndexFixingDate(IborIndex&amp;Tenor,AW1931,Trigger)</f>
        <v>52940</v>
      </c>
      <c r="AW1931" s="29">
        <f>_xll.qlCalendarAdvance(Calendar,AW1930,AU1931,"f",,Trigger)</f>
        <v>52944</v>
      </c>
      <c r="AX1931" s="29">
        <f>_xll.qlInterestRateIndexMaturity(IborIndex&amp;Tenor,AW1931,Trigger)</f>
        <v>53126</v>
      </c>
      <c r="AY1931" s="66">
        <f>_xll.qlIndexFixing($Z$5,AV1931,,Trigger)</f>
        <v>1.5888365890949427E-2</v>
      </c>
      <c r="AZ1931" s="66">
        <f>_xll.qlIndexFixing($BB$1,AW1931,,Trigger)</f>
        <v>1.5965909408855113E-2</v>
      </c>
      <c r="BA1931" s="195">
        <f t="shared" si="53"/>
        <v>-0.77543517905686454</v>
      </c>
    </row>
    <row r="1932" spans="47:53" ht="11.25" customHeight="1" x14ac:dyDescent="0.25">
      <c r="AU1932" s="30" t="s">
        <v>38</v>
      </c>
      <c r="AV1932" s="29">
        <f>_xll.qlInterestRateIndexFixingDate(IborIndex&amp;Tenor,AW1932,Trigger)</f>
        <v>52947</v>
      </c>
      <c r="AW1932" s="29">
        <f>_xll.qlCalendarAdvance(Calendar,AW1931,AU1932,"f",,Trigger)</f>
        <v>52951</v>
      </c>
      <c r="AX1932" s="29">
        <f>_xll.qlInterestRateIndexMaturity(IborIndex&amp;Tenor,AW1932,Trigger)</f>
        <v>53133</v>
      </c>
      <c r="AY1932" s="66">
        <f>_xll.qlIndexFixing($Z$5,AV1932,,Trigger)</f>
        <v>1.589096706584249E-2</v>
      </c>
      <c r="AZ1932" s="66">
        <f>_xll.qlIndexFixing($BB$1,AW1932,,Trigger)</f>
        <v>1.5970198047274453E-2</v>
      </c>
      <c r="BA1932" s="195">
        <f t="shared" si="53"/>
        <v>-0.79230981431963055</v>
      </c>
    </row>
    <row r="1933" spans="47:53" ht="11.25" customHeight="1" x14ac:dyDescent="0.25">
      <c r="AU1933" s="30" t="s">
        <v>38</v>
      </c>
      <c r="AV1933" s="29">
        <f>_xll.qlInterestRateIndexFixingDate(IborIndex&amp;Tenor,AW1933,Trigger)</f>
        <v>52953</v>
      </c>
      <c r="AW1933" s="29">
        <f>_xll.qlCalendarAdvance(Calendar,AW1932,AU1933,"f",,Trigger)</f>
        <v>52958</v>
      </c>
      <c r="AX1933" s="29">
        <f>_xll.qlInterestRateIndexMaturity(IborIndex&amp;Tenor,AW1933,Trigger)</f>
        <v>53140</v>
      </c>
      <c r="AY1933" s="66">
        <f>_xll.qlIndexFixing($Z$5,AV1933,,Trigger)</f>
        <v>1.5893558016854468E-2</v>
      </c>
      <c r="AZ1933" s="66">
        <f>_xll.qlIndexFixing($BB$1,AW1933,,Trigger)</f>
        <v>1.5974514549965999E-2</v>
      </c>
      <c r="BA1933" s="195">
        <f t="shared" si="53"/>
        <v>-0.80956533111530704</v>
      </c>
    </row>
    <row r="1934" spans="47:53" ht="11.25" customHeight="1" x14ac:dyDescent="0.25">
      <c r="AU1934" s="30" t="s">
        <v>38</v>
      </c>
      <c r="AV1934" s="29">
        <f>_xll.qlInterestRateIndexFixingDate(IborIndex&amp;Tenor,AW1934,Trigger)</f>
        <v>52961</v>
      </c>
      <c r="AW1934" s="29">
        <f>_xll.qlCalendarAdvance(Calendar,AW1933,AU1934,"f",,Trigger)</f>
        <v>52965</v>
      </c>
      <c r="AX1934" s="29">
        <f>_xll.qlInterestRateIndexMaturity(IborIndex&amp;Tenor,AW1934,Trigger)</f>
        <v>53146</v>
      </c>
      <c r="AY1934" s="66">
        <f>_xll.qlIndexFixing($Z$5,AV1934,,Trigger)</f>
        <v>1.5895607886493676E-2</v>
      </c>
      <c r="AZ1934" s="66">
        <f>_xll.qlIndexFixing($BB$1,AW1934,,Trigger)</f>
        <v>1.5978185436789746E-2</v>
      </c>
      <c r="BA1934" s="195">
        <f t="shared" si="53"/>
        <v>-0.8257755029606948</v>
      </c>
    </row>
    <row r="1935" spans="47:53" ht="11.25" customHeight="1" x14ac:dyDescent="0.25">
      <c r="AU1935" s="30" t="s">
        <v>38</v>
      </c>
      <c r="AV1935" s="29">
        <f>_xll.qlInterestRateIndexFixingDate(IborIndex&amp;Tenor,AW1935,Trigger)</f>
        <v>52968</v>
      </c>
      <c r="AW1935" s="29">
        <f>_xll.qlCalendarAdvance(Calendar,AW1934,AU1935,"f",,Trigger)</f>
        <v>52972</v>
      </c>
      <c r="AX1935" s="29">
        <f>_xll.qlInterestRateIndexMaturity(IborIndex&amp;Tenor,AW1935,Trigger)</f>
        <v>53153</v>
      </c>
      <c r="AY1935" s="66">
        <f>_xll.qlIndexFixing($Z$5,AV1935,,Trigger)</f>
        <v>1.5898178909968679E-2</v>
      </c>
      <c r="AZ1935" s="66">
        <f>_xll.qlIndexFixing($BB$1,AW1935,,Trigger)</f>
        <v>1.5982555484997246E-2</v>
      </c>
      <c r="BA1935" s="195">
        <f t="shared" si="53"/>
        <v>-0.84376575028567014</v>
      </c>
    </row>
    <row r="1936" spans="47:53" ht="11.25" customHeight="1" x14ac:dyDescent="0.25">
      <c r="AU1936" s="30" t="s">
        <v>38</v>
      </c>
      <c r="AV1936" s="29">
        <f>_xll.qlInterestRateIndexFixingDate(IborIndex&amp;Tenor,AW1936,Trigger)</f>
        <v>52975</v>
      </c>
      <c r="AW1936" s="29">
        <f>_xll.qlCalendarAdvance(Calendar,AW1935,AU1936,"f",,Trigger)</f>
        <v>52979</v>
      </c>
      <c r="AX1936" s="29">
        <f>_xll.qlInterestRateIndexMaturity(IborIndex&amp;Tenor,AW1936,Trigger)</f>
        <v>53160</v>
      </c>
      <c r="AY1936" s="66">
        <f>_xll.qlIndexFixing($Z$5,AV1936,,Trigger)</f>
        <v>1.5900739597105487E-2</v>
      </c>
      <c r="AZ1936" s="66">
        <f>_xll.qlIndexFixing($BB$1,AW1936,,Trigger)</f>
        <v>1.5986953396723975E-2</v>
      </c>
      <c r="BA1936" s="195">
        <f t="shared" si="53"/>
        <v>-0.86213799618487652</v>
      </c>
    </row>
    <row r="1937" spans="47:53" ht="11.25" customHeight="1" x14ac:dyDescent="0.25">
      <c r="AU1937" s="30" t="s">
        <v>38</v>
      </c>
      <c r="AV1937" s="29">
        <f>_xll.qlInterestRateIndexFixingDate(IborIndex&amp;Tenor,AW1937,Trigger)</f>
        <v>52982</v>
      </c>
      <c r="AW1937" s="29">
        <f>_xll.qlCalendarAdvance(Calendar,AW1936,AU1937,"f",,Trigger)</f>
        <v>52986</v>
      </c>
      <c r="AX1937" s="29">
        <f>_xll.qlInterestRateIndexMaturity(IborIndex&amp;Tenor,AW1937,Trigger)</f>
        <v>53167</v>
      </c>
      <c r="AY1937" s="66">
        <f>_xll.qlIndexFixing($Z$5,AV1937,,Trigger)</f>
        <v>1.5903289909356813E-2</v>
      </c>
      <c r="AZ1937" s="66">
        <f>_xll.qlIndexFixing($BB$1,AW1937,,Trigger)</f>
        <v>1.5991379172154093E-2</v>
      </c>
      <c r="BA1937" s="195">
        <f t="shared" si="53"/>
        <v>-0.88089262797279999</v>
      </c>
    </row>
    <row r="1938" spans="47:53" ht="11.25" customHeight="1" x14ac:dyDescent="0.25">
      <c r="AU1938" s="30" t="s">
        <v>38</v>
      </c>
      <c r="AV1938" s="29">
        <f>_xll.qlInterestRateIndexFixingDate(IborIndex&amp;Tenor,AW1938,Trigger)</f>
        <v>52989</v>
      </c>
      <c r="AW1938" s="29">
        <f>_xll.qlCalendarAdvance(Calendar,AW1937,AU1938,"f",,Trigger)</f>
        <v>52993</v>
      </c>
      <c r="AX1938" s="29">
        <f>_xll.qlInterestRateIndexMaturity(IborIndex&amp;Tenor,AW1938,Trigger)</f>
        <v>53174</v>
      </c>
      <c r="AY1938" s="66">
        <f>_xll.qlIndexFixing($Z$5,AV1938,,Trigger)</f>
        <v>1.5905829808174489E-2</v>
      </c>
      <c r="AZ1938" s="66">
        <f>_xll.qlIndexFixing($BB$1,AW1938,,Trigger)</f>
        <v>1.5995832811470878E-2</v>
      </c>
      <c r="BA1938" s="195">
        <f t="shared" si="53"/>
        <v>-0.90003003296389161</v>
      </c>
    </row>
    <row r="1939" spans="47:53" ht="11.25" customHeight="1" x14ac:dyDescent="0.25">
      <c r="AU1939" s="30" t="s">
        <v>38</v>
      </c>
      <c r="AV1939" s="29">
        <f>_xll.qlInterestRateIndexFixingDate(IborIndex&amp;Tenor,AW1939,Trigger)</f>
        <v>52996</v>
      </c>
      <c r="AW1939" s="29">
        <f>_xll.qlCalendarAdvance(Calendar,AW1938,AU1939,"f",,Trigger)</f>
        <v>53000</v>
      </c>
      <c r="AX1939" s="29">
        <f>_xll.qlInterestRateIndexMaturity(IborIndex&amp;Tenor,AW1939,Trigger)</f>
        <v>53181</v>
      </c>
      <c r="AY1939" s="66">
        <f>_xll.qlIndexFixing($Z$5,AV1939,,Trigger)</f>
        <v>1.5908359255011665E-2</v>
      </c>
      <c r="AZ1939" s="66">
        <f>_xll.qlIndexFixing($BB$1,AW1939,,Trigger)</f>
        <v>1.6000314314861583E-2</v>
      </c>
      <c r="BA1939" s="195">
        <f t="shared" si="53"/>
        <v>-0.91955059849917897</v>
      </c>
    </row>
    <row r="1940" spans="47:53" ht="11.25" customHeight="1" x14ac:dyDescent="0.25">
      <c r="AU1940" s="30" t="s">
        <v>38</v>
      </c>
      <c r="AV1940" s="29">
        <f>_xll.qlInterestRateIndexFixingDate(IborIndex&amp;Tenor,AW1940,Trigger)</f>
        <v>53003</v>
      </c>
      <c r="AW1940" s="29">
        <f>_xll.qlCalendarAdvance(Calendar,AW1939,AU1940,"f",,Trigger)</f>
        <v>53007</v>
      </c>
      <c r="AX1940" s="29">
        <f>_xll.qlInterestRateIndexMaturity(IborIndex&amp;Tenor,AW1940,Trigger)</f>
        <v>53188</v>
      </c>
      <c r="AY1940" s="66">
        <f>_xll.qlIndexFixing($Z$5,AV1940,,Trigger)</f>
        <v>1.5910878211321061E-2</v>
      </c>
      <c r="AZ1940" s="66">
        <f>_xll.qlIndexFixing($BB$1,AW1940,,Trigger)</f>
        <v>1.6004823682511698E-2</v>
      </c>
      <c r="BA1940" s="195">
        <f t="shared" si="53"/>
        <v>-0.93945471190636654</v>
      </c>
    </row>
    <row r="1941" spans="47:53" ht="11.25" customHeight="1" x14ac:dyDescent="0.25">
      <c r="AU1941" s="30" t="s">
        <v>38</v>
      </c>
      <c r="AV1941" s="29">
        <f>_xll.qlInterestRateIndexFixingDate(IborIndex&amp;Tenor,AW1941,Trigger)</f>
        <v>53010</v>
      </c>
      <c r="AW1941" s="29">
        <f>_xll.qlCalendarAdvance(Calendar,AW1940,AU1941,"f",,Trigger)</f>
        <v>53014</v>
      </c>
      <c r="AX1941" s="29">
        <f>_xll.qlInterestRateIndexMaturity(IborIndex&amp;Tenor,AW1941,Trigger)</f>
        <v>53195</v>
      </c>
      <c r="AY1941" s="66">
        <f>_xll.qlIndexFixing($Z$5,AV1941,,Trigger)</f>
        <v>1.5913386638554943E-2</v>
      </c>
      <c r="AZ1941" s="66">
        <f>_xll.qlIndexFixing($BB$1,AW1941,,Trigger)</f>
        <v>1.6009360914609798E-2</v>
      </c>
      <c r="BA1941" s="195">
        <f t="shared" si="53"/>
        <v>-0.95974276054854735</v>
      </c>
    </row>
    <row r="1942" spans="47:53" ht="11.25" customHeight="1" x14ac:dyDescent="0.25">
      <c r="AU1942" s="30" t="s">
        <v>38</v>
      </c>
      <c r="AV1942" s="29">
        <f>_xll.qlInterestRateIndexFixingDate(IborIndex&amp;Tenor,AW1942,Trigger)</f>
        <v>53017</v>
      </c>
      <c r="AW1942" s="29">
        <f>_xll.qlCalendarAdvance(Calendar,AW1941,AU1942,"f",,Trigger)</f>
        <v>53021</v>
      </c>
      <c r="AX1942" s="29">
        <f>_xll.qlInterestRateIndexMaturity(IborIndex&amp;Tenor,AW1942,Trigger)</f>
        <v>53205</v>
      </c>
      <c r="AY1942" s="66">
        <f>_xll.qlIndexFixing($Z$5,AV1942,,Trigger)</f>
        <v>1.5917461281209102E-2</v>
      </c>
      <c r="AZ1942" s="66">
        <f>_xll.qlIndexFixing($BB$1,AW1942,,Trigger)</f>
        <v>1.601738320325357E-2</v>
      </c>
      <c r="BA1942" s="195">
        <f t="shared" si="53"/>
        <v>-0.99921922044467903</v>
      </c>
    </row>
    <row r="1943" spans="47:53" ht="11.25" customHeight="1" x14ac:dyDescent="0.25">
      <c r="AU1943" s="30" t="s">
        <v>38</v>
      </c>
      <c r="AV1943" s="29">
        <f>_xll.qlInterestRateIndexFixingDate(IborIndex&amp;Tenor,AW1943,Trigger)</f>
        <v>53024</v>
      </c>
      <c r="AW1943" s="29">
        <f>_xll.qlCalendarAdvance(Calendar,AW1942,AU1943,"f",,Trigger)</f>
        <v>53028</v>
      </c>
      <c r="AX1943" s="29">
        <f>_xll.qlInterestRateIndexMaturity(IborIndex&amp;Tenor,AW1943,Trigger)</f>
        <v>53212</v>
      </c>
      <c r="AY1943" s="66">
        <f>_xll.qlIndexFixing($Z$5,AV1943,,Trigger)</f>
        <v>1.59200162579975E-2</v>
      </c>
      <c r="AZ1943" s="66">
        <f>_xll.qlIndexFixing($BB$1,AW1943,,Trigger)</f>
        <v>1.6021985947092969E-2</v>
      </c>
      <c r="BA1943" s="195">
        <f t="shared" si="53"/>
        <v>-1.0196968909546855</v>
      </c>
    </row>
    <row r="1944" spans="47:53" ht="11.25" customHeight="1" x14ac:dyDescent="0.25">
      <c r="AU1944" s="30" t="s">
        <v>38</v>
      </c>
      <c r="AV1944" s="29">
        <f>_xll.qlInterestRateIndexFixingDate(IborIndex&amp;Tenor,AW1944,Trigger)</f>
        <v>53031</v>
      </c>
      <c r="AW1944" s="29">
        <f>_xll.qlCalendarAdvance(Calendar,AW1943,AU1944,"f",,Trigger)</f>
        <v>53035</v>
      </c>
      <c r="AX1944" s="29">
        <f>_xll.qlInterestRateIndexMaturity(IborIndex&amp;Tenor,AW1944,Trigger)</f>
        <v>53219</v>
      </c>
      <c r="AY1944" s="66">
        <f>_xll.qlIndexFixing($Z$5,AV1944,,Trigger)</f>
        <v>1.5922746259047073E-2</v>
      </c>
      <c r="AZ1944" s="66">
        <f>_xll.qlIndexFixing($BB$1,AW1944,,Trigger)</f>
        <v>1.6026612967945456E-2</v>
      </c>
      <c r="BA1944" s="195">
        <f t="shared" si="53"/>
        <v>-1.0386670889838203</v>
      </c>
    </row>
    <row r="1945" spans="47:53" ht="11.25" customHeight="1" x14ac:dyDescent="0.25">
      <c r="AU1945" s="30" t="s">
        <v>38</v>
      </c>
      <c r="AV1945" s="29">
        <f>_xll.qlInterestRateIndexFixingDate(IborIndex&amp;Tenor,AW1945,Trigger)</f>
        <v>53038</v>
      </c>
      <c r="AW1945" s="29">
        <f>_xll.qlCalendarAdvance(Calendar,AW1944,AU1945,"f",,Trigger)</f>
        <v>53042</v>
      </c>
      <c r="AX1945" s="29">
        <f>_xll.qlInterestRateIndexMaturity(IborIndex&amp;Tenor,AW1945,Trigger)</f>
        <v>53226</v>
      </c>
      <c r="AY1945" s="66">
        <f>_xll.qlIndexFixing($Z$5,AV1945,,Trigger)</f>
        <v>1.5925649451876689E-2</v>
      </c>
      <c r="AZ1945" s="66">
        <f>_xll.qlIndexFixing($BB$1,AW1945,,Trigger)</f>
        <v>1.6031261749799547E-2</v>
      </c>
      <c r="BA1945" s="195">
        <f t="shared" si="53"/>
        <v>-1.0561229792285798</v>
      </c>
    </row>
    <row r="1946" spans="47:53" ht="11.25" customHeight="1" x14ac:dyDescent="0.25">
      <c r="AU1946" s="30" t="s">
        <v>38</v>
      </c>
      <c r="AV1946" s="29">
        <f>_xll.qlInterestRateIndexFixingDate(IborIndex&amp;Tenor,AW1946,Trigger)</f>
        <v>53045</v>
      </c>
      <c r="AW1946" s="29">
        <f>_xll.qlCalendarAdvance(Calendar,AW1945,AU1946,"f",,Trigger)</f>
        <v>53049</v>
      </c>
      <c r="AX1946" s="29">
        <f>_xll.qlInterestRateIndexMaturity(IborIndex&amp;Tenor,AW1946,Trigger)</f>
        <v>53233</v>
      </c>
      <c r="AY1946" s="66">
        <f>_xll.qlIndexFixing($Z$5,AV1946,,Trigger)</f>
        <v>1.5928722044526999E-2</v>
      </c>
      <c r="AZ1946" s="66">
        <f>_xll.qlIndexFixing($BB$1,AW1946,,Trigger)</f>
        <v>1.6033837541587048E-2</v>
      </c>
      <c r="BA1946" s="195">
        <f t="shared" si="53"/>
        <v>-1.0511549706004875</v>
      </c>
    </row>
    <row r="1947" spans="47:53" ht="11.25" customHeight="1" x14ac:dyDescent="0.25">
      <c r="AU1947" s="30" t="s">
        <v>38</v>
      </c>
      <c r="AV1947" s="29">
        <f>_xll.qlInterestRateIndexFixingDate(IborIndex&amp;Tenor,AW1947,Trigger)</f>
        <v>53052</v>
      </c>
      <c r="AW1947" s="29">
        <f>_xll.qlCalendarAdvance(Calendar,AW1946,AU1947,"f",,Trigger)</f>
        <v>53056</v>
      </c>
      <c r="AX1947" s="29">
        <f>_xll.qlInterestRateIndexMaturity(IborIndex&amp;Tenor,AW1947,Trigger)</f>
        <v>53239</v>
      </c>
      <c r="AY1947" s="66">
        <f>_xll.qlIndexFixing($Z$5,AV1947,,Trigger)</f>
        <v>1.5931324834156071E-2</v>
      </c>
      <c r="AZ1947" s="66">
        <f>_xll.qlIndexFixing($BB$1,AW1947,,Trigger)</f>
        <v>1.6038520365752641E-2</v>
      </c>
      <c r="BA1947" s="195">
        <f t="shared" si="53"/>
        <v>-1.0719553159656976</v>
      </c>
    </row>
    <row r="1948" spans="47:53" ht="11.25" customHeight="1" x14ac:dyDescent="0.25">
      <c r="AU1948" s="30" t="s">
        <v>38</v>
      </c>
      <c r="AV1948" s="29">
        <f>_xll.qlInterestRateIndexFixingDate(IborIndex&amp;Tenor,AW1948,Trigger)</f>
        <v>53057</v>
      </c>
      <c r="AW1948" s="29">
        <f>_xll.qlCalendarAdvance(Calendar,AW1947,AU1948,"f",,Trigger)</f>
        <v>53063</v>
      </c>
      <c r="AX1948" s="29">
        <f>_xll.qlInterestRateIndexMaturity(IborIndex&amp;Tenor,AW1948,Trigger)</f>
        <v>53246</v>
      </c>
      <c r="AY1948" s="66">
        <f>_xll.qlIndexFixing($Z$5,AV1948,,Trigger)</f>
        <v>1.5934706178617766E-2</v>
      </c>
      <c r="AZ1948" s="66">
        <f>_xll.qlIndexFixing($BB$1,AW1948,,Trigger)</f>
        <v>1.6043218272668587E-2</v>
      </c>
      <c r="BA1948" s="195">
        <f t="shared" si="53"/>
        <v>-1.0851209405082081</v>
      </c>
    </row>
    <row r="1949" spans="47:53" ht="11.25" customHeight="1" x14ac:dyDescent="0.25">
      <c r="AU1949" s="30" t="s">
        <v>38</v>
      </c>
      <c r="AV1949" s="29">
        <f>_xll.qlInterestRateIndexFixingDate(IborIndex&amp;Tenor,AW1949,Trigger)</f>
        <v>53066</v>
      </c>
      <c r="AW1949" s="29">
        <f>_xll.qlCalendarAdvance(Calendar,AW1948,AU1949,"f",,Trigger)</f>
        <v>53070</v>
      </c>
      <c r="AX1949" s="29">
        <f>_xll.qlInterestRateIndexMaturity(IborIndex&amp;Tenor,AW1949,Trigger)</f>
        <v>53253</v>
      </c>
      <c r="AY1949" s="66">
        <f>_xll.qlIndexFixing($Z$5,AV1949,,Trigger)</f>
        <v>1.5938246946779498E-2</v>
      </c>
      <c r="AZ1949" s="66">
        <f>_xll.qlIndexFixing($BB$1,AW1949,,Trigger)</f>
        <v>1.6047928705328032E-2</v>
      </c>
      <c r="BA1949" s="195">
        <f t="shared" si="53"/>
        <v>-1.0968175854853337</v>
      </c>
    </row>
    <row r="1950" spans="47:53" ht="11.25" customHeight="1" x14ac:dyDescent="0.25">
      <c r="AU1950" s="30" t="s">
        <v>38</v>
      </c>
      <c r="AV1950" s="29">
        <f>_xll.qlInterestRateIndexFixingDate(IborIndex&amp;Tenor,AW1950,Trigger)</f>
        <v>53073</v>
      </c>
      <c r="AW1950" s="29">
        <f>_xll.qlCalendarAdvance(Calendar,AW1949,AU1950,"f",,Trigger)</f>
        <v>53077</v>
      </c>
      <c r="AX1950" s="29">
        <f>_xll.qlInterestRateIndexMaturity(IborIndex&amp;Tenor,AW1950,Trigger)</f>
        <v>53260</v>
      </c>
      <c r="AY1950" s="66">
        <f>_xll.qlIndexFixing($Z$5,AV1950,,Trigger)</f>
        <v>1.5941943285817627E-2</v>
      </c>
      <c r="AZ1950" s="66">
        <f>_xll.qlIndexFixing($BB$1,AW1950,,Trigger)</f>
        <v>1.605264910669749E-2</v>
      </c>
      <c r="BA1950" s="195">
        <f t="shared" si="53"/>
        <v>-1.1070582087986323</v>
      </c>
    </row>
    <row r="1951" spans="47:53" ht="11.25" customHeight="1" x14ac:dyDescent="0.25">
      <c r="AU1951" s="30" t="s">
        <v>38</v>
      </c>
      <c r="AV1951" s="29">
        <f>_xll.qlInterestRateIndexFixingDate(IborIndex&amp;Tenor,AW1951,Trigger)</f>
        <v>53079</v>
      </c>
      <c r="AW1951" s="29">
        <f>_xll.qlCalendarAdvance(Calendar,AW1950,AU1951,"f",,Trigger)</f>
        <v>53084</v>
      </c>
      <c r="AX1951" s="29">
        <f>_xll.qlInterestRateIndexMaturity(IborIndex&amp;Tenor,AW1951,Trigger)</f>
        <v>53268</v>
      </c>
      <c r="AY1951" s="66">
        <f>_xll.qlIndexFixing($Z$5,AV1951,,Trigger)</f>
        <v>1.5946492555215616E-2</v>
      </c>
      <c r="AZ1951" s="66">
        <f>_xll.qlIndexFixing($BB$1,AW1951,,Trigger)</f>
        <v>1.6059470522391751E-2</v>
      </c>
      <c r="BA1951" s="195">
        <f t="shared" si="53"/>
        <v>-1.1297796717613453</v>
      </c>
    </row>
    <row r="1952" spans="47:53" ht="11.25" customHeight="1" x14ac:dyDescent="0.25">
      <c r="AU1952" s="30" t="s">
        <v>38</v>
      </c>
      <c r="AV1952" s="29">
        <f>_xll.qlInterestRateIndexFixingDate(IborIndex&amp;Tenor,AW1952,Trigger)</f>
        <v>53087</v>
      </c>
      <c r="AW1952" s="29">
        <f>_xll.qlCalendarAdvance(Calendar,AW1951,AU1952,"f",,Trigger)</f>
        <v>53091</v>
      </c>
      <c r="AX1952" s="29">
        <f>_xll.qlInterestRateIndexMaturity(IborIndex&amp;Tenor,AW1952,Trigger)</f>
        <v>53275</v>
      </c>
      <c r="AY1952" s="66">
        <f>_xll.qlIndexFixing($Z$5,AV1952,,Trigger)</f>
        <v>1.5950501330540354E-2</v>
      </c>
      <c r="AZ1952" s="66">
        <f>_xll.qlIndexFixing($BB$1,AW1952,,Trigger)</f>
        <v>1.6064201180974035E-2</v>
      </c>
      <c r="BA1952" s="195">
        <f t="shared" si="53"/>
        <v>-1.1369985043368016</v>
      </c>
    </row>
    <row r="1953" spans="47:53" ht="11.25" customHeight="1" x14ac:dyDescent="0.25">
      <c r="AU1953" s="30" t="s">
        <v>38</v>
      </c>
      <c r="AV1953" s="29">
        <f>_xll.qlInterestRateIndexFixingDate(IborIndex&amp;Tenor,AW1953,Trigger)</f>
        <v>53094</v>
      </c>
      <c r="AW1953" s="29">
        <f>_xll.qlCalendarAdvance(Calendar,AW1952,AU1953,"f",,Trigger)</f>
        <v>53098</v>
      </c>
      <c r="AX1953" s="29">
        <f>_xll.qlInterestRateIndexMaturity(IborIndex&amp;Tenor,AW1953,Trigger)</f>
        <v>53282</v>
      </c>
      <c r="AY1953" s="66">
        <f>_xll.qlIndexFixing($Z$5,AV1953,,Trigger)</f>
        <v>1.5954652669359144E-2</v>
      </c>
      <c r="AZ1953" s="66">
        <f>_xll.qlIndexFixing($BB$1,AW1953,,Trigger)</f>
        <v>1.6068933471617256E-2</v>
      </c>
      <c r="BA1953" s="195">
        <f t="shared" si="53"/>
        <v>-1.1428080225811197</v>
      </c>
    </row>
    <row r="1954" spans="47:53" ht="11.25" customHeight="1" x14ac:dyDescent="0.25">
      <c r="AU1954" s="30" t="s">
        <v>38</v>
      </c>
      <c r="AV1954" s="29">
        <f>_xll.qlInterestRateIndexFixingDate(IborIndex&amp;Tenor,AW1954,Trigger)</f>
        <v>53101</v>
      </c>
      <c r="AW1954" s="29">
        <f>_xll.qlCalendarAdvance(Calendar,AW1953,AU1954,"f",,Trigger)</f>
        <v>53105</v>
      </c>
      <c r="AX1954" s="29">
        <f>_xll.qlInterestRateIndexMaturity(IborIndex&amp;Tenor,AW1954,Trigger)</f>
        <v>53289</v>
      </c>
      <c r="AY1954" s="66">
        <f>_xll.qlIndexFixing($Z$5,AV1954,,Trigger)</f>
        <v>1.5958942696072582E-2</v>
      </c>
      <c r="AZ1954" s="66">
        <f>_xll.qlIndexFixing($BB$1,AW1954,,Trigger)</f>
        <v>1.6073664878095049E-2</v>
      </c>
      <c r="BA1954" s="195">
        <f t="shared" si="53"/>
        <v>-1.1472218202246767</v>
      </c>
    </row>
    <row r="1955" spans="47:53" ht="11.25" customHeight="1" x14ac:dyDescent="0.25">
      <c r="AU1955" s="30" t="s">
        <v>38</v>
      </c>
      <c r="AV1955" s="29">
        <f>_xll.qlInterestRateIndexFixingDate(IborIndex&amp;Tenor,AW1955,Trigger)</f>
        <v>53108</v>
      </c>
      <c r="AW1955" s="29">
        <f>_xll.qlCalendarAdvance(Calendar,AW1954,AU1955,"f",,Trigger)</f>
        <v>53112</v>
      </c>
      <c r="AX1955" s="29">
        <f>_xll.qlInterestRateIndexMaturity(IborIndex&amp;Tenor,AW1955,Trigger)</f>
        <v>53296</v>
      </c>
      <c r="AY1955" s="66">
        <f>_xll.qlIndexFixing($Z$5,AV1955,,Trigger)</f>
        <v>1.5963367524613543E-2</v>
      </c>
      <c r="AZ1955" s="66">
        <f>_xll.qlIndexFixing($BB$1,AW1955,,Trigger)</f>
        <v>1.6076311146393411E-2</v>
      </c>
      <c r="BA1955" s="195">
        <f t="shared" si="53"/>
        <v>-1.1294362177986794</v>
      </c>
    </row>
    <row r="1956" spans="47:53" ht="11.25" customHeight="1" x14ac:dyDescent="0.25">
      <c r="AU1956" s="30" t="s">
        <v>38</v>
      </c>
      <c r="AV1956" s="29">
        <f>_xll.qlInterestRateIndexFixingDate(IborIndex&amp;Tenor,AW1956,Trigger)</f>
        <v>53115</v>
      </c>
      <c r="AW1956" s="29">
        <f>_xll.qlCalendarAdvance(Calendar,AW1955,AU1956,"f",,Trigger)</f>
        <v>53119</v>
      </c>
      <c r="AX1956" s="29">
        <f>_xll.qlInterestRateIndexMaturity(IborIndex&amp;Tenor,AW1956,Trigger)</f>
        <v>53302</v>
      </c>
      <c r="AY1956" s="66">
        <f>_xll.qlIndexFixing($Z$5,AV1956,,Trigger)</f>
        <v>1.5967171225223335E-2</v>
      </c>
      <c r="AZ1956" s="66">
        <f>_xll.qlIndexFixing($BB$1,AW1956,,Trigger)</f>
        <v>1.6081037660996937E-2</v>
      </c>
      <c r="BA1956" s="195">
        <f t="shared" si="53"/>
        <v>-1.1386643577360189</v>
      </c>
    </row>
    <row r="1957" spans="47:53" ht="11.25" customHeight="1" x14ac:dyDescent="0.25">
      <c r="AU1957" s="30" t="s">
        <v>38</v>
      </c>
      <c r="AV1957" s="29">
        <f>_xll.qlInterestRateIndexFixingDate(IborIndex&amp;Tenor,AW1957,Trigger)</f>
        <v>53122</v>
      </c>
      <c r="AW1957" s="29">
        <f>_xll.qlCalendarAdvance(Calendar,AW1956,AU1957,"f",,Trigger)</f>
        <v>53126</v>
      </c>
      <c r="AX1957" s="29">
        <f>_xll.qlInterestRateIndexMaturity(IborIndex&amp;Tenor,AW1957,Trigger)</f>
        <v>53309</v>
      </c>
      <c r="AY1957" s="66">
        <f>_xll.qlIndexFixing($Z$5,AV1957,,Trigger)</f>
        <v>1.597184779783534E-2</v>
      </c>
      <c r="AZ1957" s="66">
        <f>_xll.qlIndexFixing($BB$1,AW1957,,Trigger)</f>
        <v>1.6085756244406405E-2</v>
      </c>
      <c r="BA1957" s="195">
        <f t="shared" si="53"/>
        <v>-1.1390844657106423</v>
      </c>
    </row>
    <row r="1958" spans="47:53" ht="11.25" customHeight="1" x14ac:dyDescent="0.25">
      <c r="AU1958" s="30" t="s">
        <v>38</v>
      </c>
      <c r="AV1958" s="29">
        <f>_xll.qlInterestRateIndexFixingDate(IborIndex&amp;Tenor,AW1958,Trigger)</f>
        <v>53129</v>
      </c>
      <c r="AW1958" s="29">
        <f>_xll.qlCalendarAdvance(Calendar,AW1957,AU1958,"f",,Trigger)</f>
        <v>53133</v>
      </c>
      <c r="AX1958" s="29">
        <f>_xll.qlInterestRateIndexMaturity(IborIndex&amp;Tenor,AW1958,Trigger)</f>
        <v>53316</v>
      </c>
      <c r="AY1958" s="66">
        <f>_xll.qlIndexFixing($Z$5,AV1958,,Trigger)</f>
        <v>1.5976648740013789E-2</v>
      </c>
      <c r="AZ1958" s="66">
        <f>_xll.qlIndexFixing($BB$1,AW1958,,Trigger)</f>
        <v>1.6090464339396558E-2</v>
      </c>
      <c r="BA1958" s="195">
        <f t="shared" si="53"/>
        <v>-1.1381559938276886</v>
      </c>
    </row>
    <row r="1959" spans="47:53" ht="11.25" customHeight="1" x14ac:dyDescent="0.25">
      <c r="AU1959" s="30" t="s">
        <v>38</v>
      </c>
      <c r="AV1959" s="29">
        <f>_xll.qlInterestRateIndexFixingDate(IborIndex&amp;Tenor,AW1959,Trigger)</f>
        <v>53136</v>
      </c>
      <c r="AW1959" s="29">
        <f>_xll.qlCalendarAdvance(Calendar,AW1958,AU1959,"f",,Trigger)</f>
        <v>53140</v>
      </c>
      <c r="AX1959" s="29">
        <f>_xll.qlInterestRateIndexMaturity(IborIndex&amp;Tenor,AW1959,Trigger)</f>
        <v>53323</v>
      </c>
      <c r="AY1959" s="66">
        <f>_xll.qlIndexFixing($Z$5,AV1959,,Trigger)</f>
        <v>1.598157010421607E-2</v>
      </c>
      <c r="AZ1959" s="66">
        <f>_xll.qlIndexFixing($BB$1,AW1959,,Trigger)</f>
        <v>1.6095159388715502E-2</v>
      </c>
      <c r="BA1959" s="195">
        <f t="shared" si="53"/>
        <v>-1.1358928449943171</v>
      </c>
    </row>
    <row r="1960" spans="47:53" ht="11.25" customHeight="1" x14ac:dyDescent="0.25">
      <c r="AU1960" s="30" t="s">
        <v>38</v>
      </c>
      <c r="AV1960" s="29">
        <f>_xll.qlInterestRateIndexFixingDate(IborIndex&amp;Tenor,AW1960,Trigger)</f>
        <v>53143</v>
      </c>
      <c r="AW1960" s="29">
        <f>_xll.qlCalendarAdvance(Calendar,AW1959,AU1960,"f",,Trigger)</f>
        <v>53147</v>
      </c>
      <c r="AX1960" s="29">
        <f>_xll.qlInterestRateIndexMaturity(IborIndex&amp;Tenor,AW1960,Trigger)</f>
        <v>53331</v>
      </c>
      <c r="AY1960" s="66">
        <f>_xll.qlIndexFixing($Z$5,AV1960,,Trigger)</f>
        <v>1.5987376949257184E-2</v>
      </c>
      <c r="AZ1960" s="66">
        <f>_xll.qlIndexFixing($BB$1,AW1960,,Trigger)</f>
        <v>1.6101893837748311E-2</v>
      </c>
      <c r="BA1960" s="195">
        <f t="shared" si="53"/>
        <v>-1.1451688849112642</v>
      </c>
    </row>
    <row r="1961" spans="47:53" ht="11.25" customHeight="1" x14ac:dyDescent="0.25">
      <c r="AU1961" s="30" t="s">
        <v>38</v>
      </c>
      <c r="AV1961" s="29">
        <f>_xll.qlInterestRateIndexFixingDate(IborIndex&amp;Tenor,AW1961,Trigger)</f>
        <v>53150</v>
      </c>
      <c r="AW1961" s="29">
        <f>_xll.qlCalendarAdvance(Calendar,AW1960,AU1961,"f",,Trigger)</f>
        <v>53154</v>
      </c>
      <c r="AX1961" s="29">
        <f>_xll.qlInterestRateIndexMaturity(IborIndex&amp;Tenor,AW1961,Trigger)</f>
        <v>53338</v>
      </c>
      <c r="AY1961" s="66">
        <f>_xll.qlIndexFixing($Z$5,AV1961,,Trigger)</f>
        <v>1.5992528394784728E-2</v>
      </c>
      <c r="AZ1961" s="66">
        <f>_xll.qlIndexFixing($BB$1,AW1961,,Trigger)</f>
        <v>1.6106548598688444E-2</v>
      </c>
      <c r="BA1961" s="195">
        <f t="shared" si="53"/>
        <v>-1.1402020390371623</v>
      </c>
    </row>
    <row r="1962" spans="47:53" ht="11.25" customHeight="1" x14ac:dyDescent="0.25">
      <c r="AU1962" s="30" t="s">
        <v>38</v>
      </c>
      <c r="AV1962" s="29">
        <f>_xll.qlInterestRateIndexFixingDate(IborIndex&amp;Tenor,AW1962,Trigger)</f>
        <v>53157</v>
      </c>
      <c r="AW1962" s="29">
        <f>_xll.qlCalendarAdvance(Calendar,AW1961,AU1962,"f",,Trigger)</f>
        <v>53161</v>
      </c>
      <c r="AX1962" s="29">
        <f>_xll.qlInterestRateIndexMaturity(IborIndex&amp;Tenor,AW1962,Trigger)</f>
        <v>53345</v>
      </c>
      <c r="AY1962" s="66">
        <f>_xll.qlIndexFixing($Z$5,AV1962,,Trigger)</f>
        <v>1.5997787146330253E-2</v>
      </c>
      <c r="AZ1962" s="66">
        <f>_xll.qlIndexFixing($BB$1,AW1962,,Trigger)</f>
        <v>1.611118234478022E-2</v>
      </c>
      <c r="BA1962" s="195">
        <f t="shared" si="53"/>
        <v>-1.1339519844996704</v>
      </c>
    </row>
    <row r="1963" spans="47:53" ht="11.25" customHeight="1" x14ac:dyDescent="0.25">
      <c r="AU1963" s="30" t="s">
        <v>38</v>
      </c>
      <c r="AV1963" s="29">
        <f>_xll.qlInterestRateIndexFixingDate(IborIndex&amp;Tenor,AW1963,Trigger)</f>
        <v>53164</v>
      </c>
      <c r="AW1963" s="29">
        <f>_xll.qlCalendarAdvance(Calendar,AW1962,AU1963,"f",,Trigger)</f>
        <v>53168</v>
      </c>
      <c r="AX1963" s="29">
        <f>_xll.qlInterestRateIndexMaturity(IborIndex&amp;Tenor,AW1963,Trigger)</f>
        <v>53352</v>
      </c>
      <c r="AY1963" s="66">
        <f>_xll.qlIndexFixing($Z$5,AV1963,,Trigger)</f>
        <v>1.6003149233984146E-2</v>
      </c>
      <c r="AZ1963" s="66">
        <f>_xll.qlIndexFixing($BB$1,AW1963,,Trigger)</f>
        <v>1.6115792559581534E-2</v>
      </c>
      <c r="BA1963" s="195">
        <f t="shared" si="53"/>
        <v>-1.1264332559738841</v>
      </c>
    </row>
    <row r="1964" spans="47:53" ht="11.25" customHeight="1" x14ac:dyDescent="0.25">
      <c r="AU1964" s="30" t="s">
        <v>38</v>
      </c>
      <c r="AV1964" s="29">
        <f>_xll.qlInterestRateIndexFixingDate(IborIndex&amp;Tenor,AW1964,Trigger)</f>
        <v>53171</v>
      </c>
      <c r="AW1964" s="29">
        <f>_xll.qlCalendarAdvance(Calendar,AW1963,AU1964,"f",,Trigger)</f>
        <v>53175</v>
      </c>
      <c r="AX1964" s="29">
        <f>_xll.qlInterestRateIndexMaturity(IborIndex&amp;Tenor,AW1964,Trigger)</f>
        <v>53359</v>
      </c>
      <c r="AY1964" s="66">
        <f>_xll.qlIndexFixing($Z$5,AV1964,,Trigger)</f>
        <v>1.6008610677346484E-2</v>
      </c>
      <c r="AZ1964" s="66">
        <f>_xll.qlIndexFixing($BB$1,AW1964,,Trigger)</f>
        <v>1.6120376726626206E-2</v>
      </c>
      <c r="BA1964" s="195">
        <f t="shared" si="53"/>
        <v>-1.1176604927972191</v>
      </c>
    </row>
    <row r="1965" spans="47:53" ht="11.25" customHeight="1" x14ac:dyDescent="0.25">
      <c r="AU1965" s="30" t="s">
        <v>38</v>
      </c>
      <c r="AV1965" s="29">
        <f>_xll.qlInterestRateIndexFixingDate(IborIndex&amp;Tenor,AW1965,Trigger)</f>
        <v>53178</v>
      </c>
      <c r="AW1965" s="29">
        <f>_xll.qlCalendarAdvance(Calendar,AW1964,AU1965,"f",,Trigger)</f>
        <v>53182</v>
      </c>
      <c r="AX1965" s="29">
        <f>_xll.qlInterestRateIndexMaturity(IborIndex&amp;Tenor,AW1965,Trigger)</f>
        <v>53366</v>
      </c>
      <c r="AY1965" s="66">
        <f>_xll.qlIndexFixing($Z$5,AV1965,,Trigger)</f>
        <v>1.6014167485523558E-2</v>
      </c>
      <c r="AZ1965" s="66">
        <f>_xll.qlIndexFixing($BB$1,AW1965,,Trigger)</f>
        <v>1.6124932329427005E-2</v>
      </c>
      <c r="BA1965" s="195">
        <f t="shared" si="53"/>
        <v>-1.1076484390344643</v>
      </c>
    </row>
    <row r="1966" spans="47:53" ht="11.25" customHeight="1" x14ac:dyDescent="0.25">
      <c r="AU1966" s="30" t="s">
        <v>38</v>
      </c>
      <c r="AV1966" s="29">
        <f>_xll.qlInterestRateIndexFixingDate(IborIndex&amp;Tenor,AW1966,Trigger)</f>
        <v>53185</v>
      </c>
      <c r="AW1966" s="29">
        <f>_xll.qlCalendarAdvance(Calendar,AW1965,AU1966,"f",,Trigger)</f>
        <v>53189</v>
      </c>
      <c r="AX1966" s="29">
        <f>_xll.qlInterestRateIndexMaturity(IborIndex&amp;Tenor,AW1966,Trigger)</f>
        <v>53373</v>
      </c>
      <c r="AY1966" s="66">
        <f>_xll.qlIndexFixing($Z$5,AV1966,,Trigger)</f>
        <v>1.6019815657125288E-2</v>
      </c>
      <c r="AZ1966" s="66">
        <f>_xll.qlIndexFixing($BB$1,AW1966,,Trigger)</f>
        <v>1.6129456851473919E-2</v>
      </c>
      <c r="BA1966" s="195">
        <f t="shared" si="53"/>
        <v>-1.0964119434863153</v>
      </c>
    </row>
    <row r="1967" spans="47:53" ht="11.25" customHeight="1" x14ac:dyDescent="0.25">
      <c r="AU1967" s="30" t="s">
        <v>38</v>
      </c>
      <c r="AV1967" s="29">
        <f>_xll.qlInterestRateIndexFixingDate(IborIndex&amp;Tenor,AW1967,Trigger)</f>
        <v>53192</v>
      </c>
      <c r="AW1967" s="29">
        <f>_xll.qlCalendarAdvance(Calendar,AW1966,AU1967,"f",,Trigger)</f>
        <v>53196</v>
      </c>
      <c r="AX1967" s="29">
        <f>_xll.qlInterestRateIndexMaturity(IborIndex&amp;Tenor,AW1967,Trigger)</f>
        <v>53380</v>
      </c>
      <c r="AY1967" s="66">
        <f>_xll.qlIndexFixing($Z$5,AV1967,,Trigger)</f>
        <v>1.6025551180266495E-2</v>
      </c>
      <c r="AZ1967" s="66">
        <f>_xll.qlIndexFixing($BB$1,AW1967,,Trigger)</f>
        <v>1.6133947776233733E-2</v>
      </c>
      <c r="BA1967" s="195">
        <f t="shared" si="53"/>
        <v>-1.0839659596723754</v>
      </c>
    </row>
    <row r="1968" spans="47:53" ht="11.25" customHeight="1" x14ac:dyDescent="0.25">
      <c r="AU1968" s="30" t="s">
        <v>38</v>
      </c>
      <c r="AV1968" s="29">
        <f>_xll.qlInterestRateIndexFixingDate(IborIndex&amp;Tenor,AW1968,Trigger)</f>
        <v>53199</v>
      </c>
      <c r="AW1968" s="29">
        <f>_xll.qlCalendarAdvance(Calendar,AW1967,AU1968,"f",,Trigger)</f>
        <v>53203</v>
      </c>
      <c r="AX1968" s="29">
        <f>_xll.qlInterestRateIndexMaturity(IborIndex&amp;Tenor,AW1968,Trigger)</f>
        <v>53386</v>
      </c>
      <c r="AY1968" s="66">
        <f>_xll.qlIndexFixing($Z$5,AV1968,,Trigger)</f>
        <v>1.6030624809983671E-2</v>
      </c>
      <c r="AZ1968" s="66">
        <f>_xll.qlIndexFixing($BB$1,AW1968,,Trigger)</f>
        <v>1.6135073504552972E-2</v>
      </c>
      <c r="BA1968" s="195">
        <f t="shared" si="53"/>
        <v>-1.0444869456930141</v>
      </c>
    </row>
    <row r="1969" spans="47:53" ht="11.25" customHeight="1" x14ac:dyDescent="0.25">
      <c r="AU1969" s="30" t="s">
        <v>38</v>
      </c>
      <c r="AV1969" s="29">
        <f>_xll.qlInterestRateIndexFixingDate(IborIndex&amp;Tenor,AW1969,Trigger)</f>
        <v>53206</v>
      </c>
      <c r="AW1969" s="29">
        <f>_xll.qlCalendarAdvance(Calendar,AW1968,AU1969,"f",,Trigger)</f>
        <v>53210</v>
      </c>
      <c r="AX1969" s="29">
        <f>_xll.qlInterestRateIndexMaturity(IborIndex&amp;Tenor,AW1969,Trigger)</f>
        <v>53391</v>
      </c>
      <c r="AY1969" s="66">
        <f>_xll.qlIndexFixing($Z$5,AV1969,,Trigger)</f>
        <v>1.6035022748050333E-2</v>
      </c>
      <c r="AZ1969" s="66">
        <f>_xll.qlIndexFixing($BB$1,AW1969,,Trigger)</f>
        <v>1.6139502885399608E-2</v>
      </c>
      <c r="BA1969" s="195">
        <f t="shared" si="53"/>
        <v>-1.0448013734927486</v>
      </c>
    </row>
    <row r="1970" spans="47:53" ht="11.25" customHeight="1" x14ac:dyDescent="0.25">
      <c r="AU1970" s="30" t="s">
        <v>38</v>
      </c>
      <c r="AV1970" s="29">
        <f>_xll.qlInterestRateIndexFixingDate(IborIndex&amp;Tenor,AW1970,Trigger)</f>
        <v>53213</v>
      </c>
      <c r="AW1970" s="29">
        <f>_xll.qlCalendarAdvance(Calendar,AW1969,AU1970,"f",,Trigger)</f>
        <v>53217</v>
      </c>
      <c r="AX1970" s="29">
        <f>_xll.qlInterestRateIndexMaturity(IborIndex&amp;Tenor,AW1970,Trigger)</f>
        <v>53398</v>
      </c>
      <c r="AY1970" s="66">
        <f>_xll.qlIndexFixing($Z$5,AV1970,,Trigger)</f>
        <v>1.6040817835050659E-2</v>
      </c>
      <c r="AZ1970" s="66">
        <f>_xll.qlIndexFixing($BB$1,AW1970,,Trigger)</f>
        <v>1.6143893285879462E-2</v>
      </c>
      <c r="BA1970" s="195">
        <f t="shared" si="53"/>
        <v>-1.0307545082880245</v>
      </c>
    </row>
    <row r="1971" spans="47:53" ht="11.25" customHeight="1" x14ac:dyDescent="0.25">
      <c r="AU1971" s="30" t="s">
        <v>38</v>
      </c>
      <c r="AV1971" s="29">
        <f>_xll.qlInterestRateIndexFixingDate(IborIndex&amp;Tenor,AW1971,Trigger)</f>
        <v>53220</v>
      </c>
      <c r="AW1971" s="29">
        <f>_xll.qlCalendarAdvance(Calendar,AW1970,AU1971,"f",,Trigger)</f>
        <v>53224</v>
      </c>
      <c r="AX1971" s="29">
        <f>_xll.qlInterestRateIndexMaturity(IborIndex&amp;Tenor,AW1971,Trigger)</f>
        <v>53405</v>
      </c>
      <c r="AY1971" s="66">
        <f>_xll.qlIndexFixing($Z$5,AV1971,,Trigger)</f>
        <v>1.6046499235821052E-2</v>
      </c>
      <c r="AZ1971" s="66">
        <f>_xll.qlIndexFixing($BB$1,AW1971,,Trigger)</f>
        <v>1.6148244704479935E-2</v>
      </c>
      <c r="BA1971" s="195">
        <f t="shared" si="53"/>
        <v>-1.0174546865888283</v>
      </c>
    </row>
    <row r="1972" spans="47:53" ht="11.25" customHeight="1" x14ac:dyDescent="0.25">
      <c r="AU1972" s="30" t="s">
        <v>38</v>
      </c>
      <c r="AV1972" s="29">
        <f>_xll.qlInterestRateIndexFixingDate(IborIndex&amp;Tenor,AW1972,Trigger)</f>
        <v>53227</v>
      </c>
      <c r="AW1972" s="29">
        <f>_xll.qlCalendarAdvance(Calendar,AW1971,AU1972,"f",,Trigger)</f>
        <v>53231</v>
      </c>
      <c r="AX1972" s="29">
        <f>_xll.qlInterestRateIndexMaturity(IborIndex&amp;Tenor,AW1972,Trigger)</f>
        <v>53413</v>
      </c>
      <c r="AY1972" s="66">
        <f>_xll.qlIndexFixing($Z$5,AV1972,,Trigger)</f>
        <v>1.6052781574704151E-2</v>
      </c>
      <c r="AZ1972" s="66">
        <f>_xll.qlIndexFixing($BB$1,AW1972,,Trigger)</f>
        <v>1.6152557140947089E-2</v>
      </c>
      <c r="BA1972" s="195">
        <f t="shared" si="53"/>
        <v>-0.99775566242937819</v>
      </c>
    </row>
    <row r="1973" spans="47:53" ht="11.25" customHeight="1" x14ac:dyDescent="0.25">
      <c r="AU1973" s="30" t="s">
        <v>38</v>
      </c>
      <c r="AV1973" s="29">
        <f>_xll.qlInterestRateIndexFixingDate(IborIndex&amp;Tenor,AW1973,Trigger)</f>
        <v>53234</v>
      </c>
      <c r="AW1973" s="29">
        <f>_xll.qlCalendarAdvance(Calendar,AW1972,AU1973,"f",,Trigger)</f>
        <v>53238</v>
      </c>
      <c r="AX1973" s="29">
        <f>_xll.qlInterestRateIndexMaturity(IborIndex&amp;Tenor,AW1973,Trigger)</f>
        <v>53420</v>
      </c>
      <c r="AY1973" s="66">
        <f>_xll.qlIndexFixing($Z$5,AV1973,,Trigger)</f>
        <v>1.6058226627043277E-2</v>
      </c>
      <c r="AZ1973" s="66">
        <f>_xll.qlIndexFixing($BB$1,AW1973,,Trigger)</f>
        <v>1.6157483915014471E-2</v>
      </c>
      <c r="BA1973" s="195">
        <f t="shared" si="53"/>
        <v>-0.9925728797119393</v>
      </c>
    </row>
    <row r="1974" spans="47:53" ht="11.25" customHeight="1" x14ac:dyDescent="0.25">
      <c r="AU1974" s="30" t="s">
        <v>38</v>
      </c>
      <c r="AV1974" s="29">
        <f>_xll.qlInterestRateIndexFixingDate(IborIndex&amp;Tenor,AW1974,Trigger)</f>
        <v>53241</v>
      </c>
      <c r="AW1974" s="29">
        <f>_xll.qlCalendarAdvance(Calendar,AW1973,AU1974,"f",,Trigger)</f>
        <v>53245</v>
      </c>
      <c r="AX1974" s="29">
        <f>_xll.qlInterestRateIndexMaturity(IborIndex&amp;Tenor,AW1974,Trigger)</f>
        <v>53427</v>
      </c>
      <c r="AY1974" s="66">
        <f>_xll.qlIndexFixing($Z$5,AV1974,,Trigger)</f>
        <v>1.6063557022172083E-2</v>
      </c>
      <c r="AZ1974" s="66">
        <f>_xll.qlIndexFixing($BB$1,AW1974,,Trigger)</f>
        <v>1.6161715791137406E-2</v>
      </c>
      <c r="BA1974" s="195">
        <f t="shared" si="53"/>
        <v>-0.9815876896532294</v>
      </c>
    </row>
    <row r="1975" spans="47:53" ht="11.25" customHeight="1" x14ac:dyDescent="0.25">
      <c r="AU1975" s="30" t="s">
        <v>38</v>
      </c>
      <c r="AV1975" s="29">
        <f>_xll.qlInterestRateIndexFixingDate(IborIndex&amp;Tenor,AW1975,Trigger)</f>
        <v>53248</v>
      </c>
      <c r="AW1975" s="29">
        <f>_xll.qlCalendarAdvance(Calendar,AW1974,AU1975,"f",,Trigger)</f>
        <v>53252</v>
      </c>
      <c r="AX1975" s="29">
        <f>_xll.qlInterestRateIndexMaturity(IborIndex&amp;Tenor,AW1975,Trigger)</f>
        <v>53434</v>
      </c>
      <c r="AY1975" s="66">
        <f>_xll.qlIndexFixing($Z$5,AV1975,,Trigger)</f>
        <v>1.6068772445602352E-2</v>
      </c>
      <c r="AZ1975" s="66">
        <f>_xll.qlIndexFixing($BB$1,AW1975,,Trigger)</f>
        <v>1.6165908682668085E-2</v>
      </c>
      <c r="BA1975" s="195">
        <f t="shared" si="53"/>
        <v>-0.97136237065732767</v>
      </c>
    </row>
    <row r="1976" spans="47:53" ht="11.25" customHeight="1" x14ac:dyDescent="0.25">
      <c r="AU1976" s="30" t="s">
        <v>38</v>
      </c>
      <c r="AV1976" s="29">
        <f>_xll.qlInterestRateIndexFixingDate(IborIndex&amp;Tenor,AW1976,Trigger)</f>
        <v>53255</v>
      </c>
      <c r="AW1976" s="29">
        <f>_xll.qlCalendarAdvance(Calendar,AW1975,AU1976,"f",,Trigger)</f>
        <v>53259</v>
      </c>
      <c r="AX1976" s="29">
        <f>_xll.qlInterestRateIndexMaturity(IborIndex&amp;Tenor,AW1976,Trigger)</f>
        <v>53441</v>
      </c>
      <c r="AY1976" s="66">
        <f>_xll.qlIndexFixing($Z$5,AV1976,,Trigger)</f>
        <v>1.6073872582865197E-2</v>
      </c>
      <c r="AZ1976" s="66">
        <f>_xll.qlIndexFixing($BB$1,AW1976,,Trigger)</f>
        <v>1.6170062589360549E-2</v>
      </c>
      <c r="BA1976" s="195">
        <f t="shared" si="53"/>
        <v>-0.96190006495352343</v>
      </c>
    </row>
    <row r="1977" spans="47:53" ht="11.25" customHeight="1" x14ac:dyDescent="0.25">
      <c r="AU1977" s="30" t="s">
        <v>38</v>
      </c>
      <c r="AV1977" s="29">
        <f>_xll.qlInterestRateIndexFixingDate(IborIndex&amp;Tenor,AW1977,Trigger)</f>
        <v>53262</v>
      </c>
      <c r="AW1977" s="29">
        <f>_xll.qlCalendarAdvance(Calendar,AW1976,AU1977,"f",,Trigger)</f>
        <v>53266</v>
      </c>
      <c r="AX1977" s="29">
        <f>_xll.qlInterestRateIndexMaturity(IborIndex&amp;Tenor,AW1977,Trigger)</f>
        <v>53447</v>
      </c>
      <c r="AY1977" s="66">
        <f>_xll.qlIndexFixing($Z$5,AV1977,,Trigger)</f>
        <v>1.6078182617740876E-2</v>
      </c>
      <c r="AZ1977" s="66">
        <f>_xll.qlIndexFixing($BB$1,AW1977,,Trigger)</f>
        <v>1.617353458256026E-2</v>
      </c>
      <c r="BA1977" s="195">
        <f t="shared" si="53"/>
        <v>-0.95351964819384571</v>
      </c>
    </row>
    <row r="1978" spans="47:53" ht="11.25" customHeight="1" x14ac:dyDescent="0.25">
      <c r="AU1978" s="30" t="s">
        <v>38</v>
      </c>
      <c r="AV1978" s="29">
        <f>_xll.qlInterestRateIndexFixingDate(IborIndex&amp;Tenor,AW1978,Trigger)</f>
        <v>53269</v>
      </c>
      <c r="AW1978" s="29">
        <f>_xll.qlCalendarAdvance(Calendar,AW1977,AU1978,"f",,Trigger)</f>
        <v>53273</v>
      </c>
      <c r="AX1978" s="29">
        <f>_xll.qlInterestRateIndexMaturity(IborIndex&amp;Tenor,AW1978,Trigger)</f>
        <v>53454</v>
      </c>
      <c r="AY1978" s="66">
        <f>_xll.qlIndexFixing($Z$5,AV1978,,Trigger)</f>
        <v>1.608305940930637E-2</v>
      </c>
      <c r="AZ1978" s="66">
        <f>_xll.qlIndexFixing($BB$1,AW1978,,Trigger)</f>
        <v>1.6177613121025006E-2</v>
      </c>
      <c r="BA1978" s="195">
        <f t="shared" si="53"/>
        <v>-0.94553711718636113</v>
      </c>
    </row>
    <row r="1979" spans="47:53" ht="11.25" customHeight="1" x14ac:dyDescent="0.25">
      <c r="AU1979" s="30" t="s">
        <v>38</v>
      </c>
      <c r="AV1979" s="29">
        <f>_xll.qlInterestRateIndexFixingDate(IborIndex&amp;Tenor,AW1979,Trigger)</f>
        <v>53276</v>
      </c>
      <c r="AW1979" s="29">
        <f>_xll.qlCalendarAdvance(Calendar,AW1978,AU1979,"f",,Trigger)</f>
        <v>53280</v>
      </c>
      <c r="AX1979" s="29">
        <f>_xll.qlInterestRateIndexMaturity(IborIndex&amp;Tenor,AW1979,Trigger)</f>
        <v>53461</v>
      </c>
      <c r="AY1979" s="66">
        <f>_xll.qlIndexFixing($Z$5,AV1979,,Trigger)</f>
        <v>1.608781999895571E-2</v>
      </c>
      <c r="AZ1979" s="66">
        <f>_xll.qlIndexFixing($BB$1,AW1979,,Trigger)</f>
        <v>1.6181652675643327E-2</v>
      </c>
      <c r="BA1979" s="195">
        <f t="shared" si="53"/>
        <v>-0.93832676687617689</v>
      </c>
    </row>
    <row r="1980" spans="47:53" ht="11.25" customHeight="1" x14ac:dyDescent="0.25">
      <c r="AU1980" s="30" t="s">
        <v>38</v>
      </c>
      <c r="AV1980" s="29">
        <f>_xll.qlInterestRateIndexFixingDate(IborIndex&amp;Tenor,AW1980,Trigger)</f>
        <v>53283</v>
      </c>
      <c r="AW1980" s="29">
        <f>_xll.qlCalendarAdvance(Calendar,AW1979,AU1980,"f",,Trigger)</f>
        <v>53287</v>
      </c>
      <c r="AX1980" s="29">
        <f>_xll.qlInterestRateIndexMaturity(IborIndex&amp;Tenor,AW1980,Trigger)</f>
        <v>53468</v>
      </c>
      <c r="AY1980" s="66">
        <f>_xll.qlIndexFixing($Z$5,AV1980,,Trigger)</f>
        <v>1.6092464072303029E-2</v>
      </c>
      <c r="AZ1980" s="66">
        <f>_xll.qlIndexFixing($BB$1,AW1980,,Trigger)</f>
        <v>1.6185653246179828E-2</v>
      </c>
      <c r="BA1980" s="195">
        <f t="shared" si="53"/>
        <v>-0.93189173876798836</v>
      </c>
    </row>
    <row r="1981" spans="47:53" ht="11.25" customHeight="1" x14ac:dyDescent="0.25">
      <c r="AU1981" s="30" t="s">
        <v>38</v>
      </c>
      <c r="AV1981" s="29">
        <f>_xll.qlInterestRateIndexFixingDate(IborIndex&amp;Tenor,AW1981,Trigger)</f>
        <v>53290</v>
      </c>
      <c r="AW1981" s="29">
        <f>_xll.qlCalendarAdvance(Calendar,AW1980,AU1981,"f",,Trigger)</f>
        <v>53294</v>
      </c>
      <c r="AX1981" s="29">
        <f>_xll.qlInterestRateIndexMaturity(IborIndex&amp;Tenor,AW1981,Trigger)</f>
        <v>53475</v>
      </c>
      <c r="AY1981" s="66">
        <f>_xll.qlIndexFixing($Z$5,AV1981,,Trigger)</f>
        <v>1.6096991314980127E-2</v>
      </c>
      <c r="AZ1981" s="66">
        <f>_xll.qlIndexFixing($BB$1,AW1981,,Trigger)</f>
        <v>1.6190247341797501E-2</v>
      </c>
      <c r="BA1981" s="195">
        <f t="shared" si="53"/>
        <v>-0.93256026817374604</v>
      </c>
    </row>
    <row r="1982" spans="47:53" ht="11.25" customHeight="1" x14ac:dyDescent="0.25">
      <c r="AU1982" s="30" t="s">
        <v>38</v>
      </c>
      <c r="AV1982" s="29">
        <f>_xll.qlInterestRateIndexFixingDate(IborIndex&amp;Tenor,AW1982,Trigger)</f>
        <v>53297</v>
      </c>
      <c r="AW1982" s="29">
        <f>_xll.qlCalendarAdvance(Calendar,AW1981,AU1982,"f",,Trigger)</f>
        <v>53301</v>
      </c>
      <c r="AX1982" s="29">
        <f>_xll.qlInterestRateIndexMaturity(IborIndex&amp;Tenor,AW1982,Trigger)</f>
        <v>53483</v>
      </c>
      <c r="AY1982" s="66">
        <f>_xll.qlIndexFixing($Z$5,AV1982,,Trigger)</f>
        <v>1.6102034788671688E-2</v>
      </c>
      <c r="AZ1982" s="66">
        <f>_xll.qlIndexFixing($BB$1,AW1982,,Trigger)</f>
        <v>1.6194167334423387E-2</v>
      </c>
      <c r="BA1982" s="195">
        <f t="shared" si="53"/>
        <v>-0.92132545751699024</v>
      </c>
    </row>
    <row r="1983" spans="47:53" ht="11.25" customHeight="1" x14ac:dyDescent="0.25">
      <c r="AU1983" s="30" t="s">
        <v>38</v>
      </c>
      <c r="AV1983" s="29">
        <f>_xll.qlInterestRateIndexFixingDate(IborIndex&amp;Tenor,AW1983,Trigger)</f>
        <v>53304</v>
      </c>
      <c r="AW1983" s="29">
        <f>_xll.qlCalendarAdvance(Calendar,AW1982,AU1983,"f",,Trigger)</f>
        <v>53308</v>
      </c>
      <c r="AX1983" s="29">
        <f>_xll.qlInterestRateIndexMaturity(IborIndex&amp;Tenor,AW1983,Trigger)</f>
        <v>53490</v>
      </c>
      <c r="AY1983" s="66">
        <f>_xll.qlIndexFixing($Z$5,AV1983,,Trigger)</f>
        <v>1.6106319119002632E-2</v>
      </c>
      <c r="AZ1983" s="66">
        <f>_xll.qlIndexFixing($BB$1,AW1983,,Trigger)</f>
        <v>1.6198048340551725E-2</v>
      </c>
      <c r="BA1983" s="195">
        <f t="shared" si="53"/>
        <v>-0.91729221549093776</v>
      </c>
    </row>
    <row r="1984" spans="47:53" ht="11.25" customHeight="1" x14ac:dyDescent="0.25">
      <c r="AU1984" s="30" t="s">
        <v>38</v>
      </c>
      <c r="AV1984" s="29">
        <f>_xll.qlInterestRateIndexFixingDate(IborIndex&amp;Tenor,AW1984,Trigger)</f>
        <v>53311</v>
      </c>
      <c r="AW1984" s="29">
        <f>_xll.qlCalendarAdvance(Calendar,AW1983,AU1984,"f",,Trigger)</f>
        <v>53315</v>
      </c>
      <c r="AX1984" s="29">
        <f>_xll.qlInterestRateIndexMaturity(IborIndex&amp;Tenor,AW1984,Trigger)</f>
        <v>53497</v>
      </c>
      <c r="AY1984" s="66">
        <f>_xll.qlIndexFixing($Z$5,AV1984,,Trigger)</f>
        <v>1.6110485648017186E-2</v>
      </c>
      <c r="AZ1984" s="66">
        <f>_xll.qlIndexFixing($BB$1,AW1984,,Trigger)</f>
        <v>1.620189035995764E-2</v>
      </c>
      <c r="BA1984" s="195">
        <f t="shared" si="53"/>
        <v>-0.91404711940454297</v>
      </c>
    </row>
    <row r="1985" spans="47:53" ht="11.25" customHeight="1" x14ac:dyDescent="0.25">
      <c r="AU1985" s="30" t="s">
        <v>38</v>
      </c>
      <c r="AV1985" s="29">
        <f>_xll.qlInterestRateIndexFixingDate(IborIndex&amp;Tenor,AW1985,Trigger)</f>
        <v>53317</v>
      </c>
      <c r="AW1985" s="29">
        <f>_xll.qlCalendarAdvance(Calendar,AW1984,AU1985,"f",,Trigger)</f>
        <v>53323</v>
      </c>
      <c r="AX1985" s="29">
        <f>_xll.qlInterestRateIndexMaturity(IborIndex&amp;Tenor,AW1985,Trigger)</f>
        <v>53505</v>
      </c>
      <c r="AY1985" s="66">
        <f>_xll.qlIndexFixing($Z$5,AV1985,,Trigger)</f>
        <v>1.6115102745752969E-2</v>
      </c>
      <c r="AZ1985" s="66">
        <f>_xll.qlIndexFixing($BB$1,AW1985,,Trigger)</f>
        <v>1.6206233500143153E-2</v>
      </c>
      <c r="BA1985" s="195">
        <f t="shared" si="53"/>
        <v>-0.91130754390184032</v>
      </c>
    </row>
    <row r="1986" spans="47:53" ht="11.25" customHeight="1" x14ac:dyDescent="0.25">
      <c r="AU1986" s="30" t="s">
        <v>38</v>
      </c>
      <c r="AV1986" s="29">
        <f>_xll.qlInterestRateIndexFixingDate(IborIndex&amp;Tenor,AW1986,Trigger)</f>
        <v>53325</v>
      </c>
      <c r="AW1986" s="29">
        <f>_xll.qlCalendarAdvance(Calendar,AW1985,AU1986,"f",,Trigger)</f>
        <v>53330</v>
      </c>
      <c r="AX1986" s="29">
        <f>_xll.qlInterestRateIndexMaturity(IborIndex&amp;Tenor,AW1986,Trigger)</f>
        <v>53511</v>
      </c>
      <c r="AY1986" s="66">
        <f>_xll.qlIndexFixing($Z$5,AV1986,,Trigger)</f>
        <v>1.6118417007777535E-2</v>
      </c>
      <c r="AZ1986" s="66">
        <f>_xll.qlIndexFixing($BB$1,AW1986,,Trigger)</f>
        <v>1.6209372902729009E-2</v>
      </c>
      <c r="BA1986" s="195">
        <f t="shared" si="53"/>
        <v>-0.90955894951474248</v>
      </c>
    </row>
    <row r="1987" spans="47:53" ht="11.25" customHeight="1" x14ac:dyDescent="0.25">
      <c r="AU1987" s="30" t="s">
        <v>38</v>
      </c>
      <c r="AV1987" s="29">
        <f>_xll.qlInterestRateIndexFixingDate(IborIndex&amp;Tenor,AW1987,Trigger)</f>
        <v>53335</v>
      </c>
      <c r="AW1987" s="29">
        <f>_xll.qlCalendarAdvance(Calendar,AW1986,AU1987,"f",,Trigger)</f>
        <v>53337</v>
      </c>
      <c r="AX1987" s="29">
        <f>_xll.qlInterestRateIndexMaturity(IborIndex&amp;Tenor,AW1987,Trigger)</f>
        <v>53518</v>
      </c>
      <c r="AY1987" s="66">
        <f>_xll.qlIndexFixing($Z$5,AV1987,,Trigger)</f>
        <v>1.6122219680548239E-2</v>
      </c>
      <c r="AZ1987" s="66">
        <f>_xll.qlIndexFixing($BB$1,AW1987,,Trigger)</f>
        <v>1.6213095008886E-2</v>
      </c>
      <c r="BA1987" s="195">
        <f t="shared" ref="BA1987:BA2050" si="54">(AY1987-AZ1987)*10000</f>
        <v>-0.90875328337760441</v>
      </c>
    </row>
    <row r="1988" spans="47:53" ht="11.25" customHeight="1" x14ac:dyDescent="0.25">
      <c r="AU1988" s="30" t="s">
        <v>38</v>
      </c>
      <c r="AV1988" s="29">
        <f>_xll.qlInterestRateIndexFixingDate(IborIndex&amp;Tenor,AW1988,Trigger)</f>
        <v>53342</v>
      </c>
      <c r="AW1988" s="29">
        <f>_xll.qlCalendarAdvance(Calendar,AW1987,AU1988,"f",,Trigger)</f>
        <v>53344</v>
      </c>
      <c r="AX1988" s="29">
        <f>_xll.qlInterestRateIndexMaturity(IborIndex&amp;Tenor,AW1988,Trigger)</f>
        <v>53525</v>
      </c>
      <c r="AY1988" s="66">
        <f>_xll.qlIndexFixing($Z$5,AV1988,,Trigger)</f>
        <v>1.6125903277685611E-2</v>
      </c>
      <c r="AZ1988" s="66">
        <f>_xll.qlIndexFixing($BB$1,AW1988,,Trigger)</f>
        <v>1.6216778129126176E-2</v>
      </c>
      <c r="BA1988" s="195">
        <f t="shared" si="54"/>
        <v>-0.90874851440565085</v>
      </c>
    </row>
    <row r="1989" spans="47:53" ht="11.25" customHeight="1" x14ac:dyDescent="0.25">
      <c r="AU1989" s="30" t="s">
        <v>38</v>
      </c>
      <c r="AV1989" s="29">
        <f>_xll.qlInterestRateIndexFixingDate(IborIndex&amp;Tenor,AW1989,Trigger)</f>
        <v>53349</v>
      </c>
      <c r="AW1989" s="29">
        <f>_xll.qlCalendarAdvance(Calendar,AW1988,AU1989,"f",,Trigger)</f>
        <v>53351</v>
      </c>
      <c r="AX1989" s="29">
        <f>_xll.qlInterestRateIndexMaturity(IborIndex&amp;Tenor,AW1989,Trigger)</f>
        <v>53532</v>
      </c>
      <c r="AY1989" s="66">
        <f>_xll.qlIndexFixing($Z$5,AV1989,,Trigger)</f>
        <v>1.6129467484968071E-2</v>
      </c>
      <c r="AZ1989" s="66">
        <f>_xll.qlIndexFixing($BB$1,AW1989,,Trigger)</f>
        <v>1.6220422263235341E-2</v>
      </c>
      <c r="BA1989" s="195">
        <f t="shared" si="54"/>
        <v>-0.90954778267270808</v>
      </c>
    </row>
    <row r="1990" spans="47:53" ht="11.25" customHeight="1" x14ac:dyDescent="0.25">
      <c r="AU1990" s="30" t="s">
        <v>38</v>
      </c>
      <c r="AV1990" s="29">
        <f>_xll.qlInterestRateIndexFixingDate(IborIndex&amp;Tenor,AW1990,Trigger)</f>
        <v>53356</v>
      </c>
      <c r="AW1990" s="29">
        <f>_xll.qlCalendarAdvance(Calendar,AW1989,AU1990,"f",,Trigger)</f>
        <v>53358</v>
      </c>
      <c r="AX1990" s="29">
        <f>_xll.qlInterestRateIndexMaturity(IborIndex&amp;Tenor,AW1990,Trigger)</f>
        <v>53539</v>
      </c>
      <c r="AY1990" s="66">
        <f>_xll.qlIndexFixing($Z$5,AV1990,,Trigger)</f>
        <v>1.6132911988196132E-2</v>
      </c>
      <c r="AZ1990" s="66">
        <f>_xll.qlIndexFixing($BB$1,AW1990,,Trigger)</f>
        <v>1.6224027411001075E-2</v>
      </c>
      <c r="BA1990" s="195">
        <f t="shared" si="54"/>
        <v>-0.91115422804943091</v>
      </c>
    </row>
    <row r="1991" spans="47:53" ht="11.25" customHeight="1" x14ac:dyDescent="0.25">
      <c r="AU1991" s="30" t="s">
        <v>38</v>
      </c>
      <c r="AV1991" s="29">
        <f>_xll.qlInterestRateIndexFixingDate(IborIndex&amp;Tenor,AW1991,Trigger)</f>
        <v>53363</v>
      </c>
      <c r="AW1991" s="29">
        <f>_xll.qlCalendarAdvance(Calendar,AW1990,AU1991,"f",,Trigger)</f>
        <v>53365</v>
      </c>
      <c r="AX1991" s="29">
        <f>_xll.qlInterestRateIndexMaturity(IborIndex&amp;Tenor,AW1991,Trigger)</f>
        <v>53546</v>
      </c>
      <c r="AY1991" s="66">
        <f>_xll.qlIndexFixing($Z$5,AV1991,,Trigger)</f>
        <v>1.6136236473187959E-2</v>
      </c>
      <c r="AZ1991" s="66">
        <f>_xll.qlIndexFixing($BB$1,AW1991,,Trigger)</f>
        <v>1.6227593572212269E-2</v>
      </c>
      <c r="BA1991" s="195">
        <f t="shared" si="54"/>
        <v>-0.91357099024309829</v>
      </c>
    </row>
    <row r="1992" spans="47:53" ht="11.25" customHeight="1" x14ac:dyDescent="0.25">
      <c r="AU1992" s="30" t="s">
        <v>38</v>
      </c>
      <c r="AV1992" s="29">
        <f>_xll.qlInterestRateIndexFixingDate(IborIndex&amp;Tenor,AW1992,Trigger)</f>
        <v>53370</v>
      </c>
      <c r="AW1992" s="29">
        <f>_xll.qlCalendarAdvance(Calendar,AW1991,AU1992,"f",,Trigger)</f>
        <v>53372</v>
      </c>
      <c r="AX1992" s="29">
        <f>_xll.qlInterestRateIndexMaturity(IborIndex&amp;Tenor,AW1992,Trigger)</f>
        <v>53553</v>
      </c>
      <c r="AY1992" s="66">
        <f>_xll.qlIndexFixing($Z$5,AV1992,,Trigger)</f>
        <v>1.6139440625781595E-2</v>
      </c>
      <c r="AZ1992" s="66">
        <f>_xll.qlIndexFixing($BB$1,AW1992,,Trigger)</f>
        <v>1.62311207466618E-2</v>
      </c>
      <c r="BA1992" s="195">
        <f t="shared" si="54"/>
        <v>-0.91680120880205385</v>
      </c>
    </row>
    <row r="1993" spans="47:53" ht="11.25" customHeight="1" x14ac:dyDescent="0.25">
      <c r="AU1993" s="30" t="s">
        <v>38</v>
      </c>
      <c r="AV1993" s="29">
        <f>_xll.qlInterestRateIndexFixingDate(IborIndex&amp;Tenor,AW1993,Trigger)</f>
        <v>53377</v>
      </c>
      <c r="AW1993" s="29">
        <f>_xll.qlCalendarAdvance(Calendar,AW1992,AU1993,"f",,Trigger)</f>
        <v>53379</v>
      </c>
      <c r="AX1993" s="29">
        <f>_xll.qlInterestRateIndexMaturity(IborIndex&amp;Tenor,AW1993,Trigger)</f>
        <v>53560</v>
      </c>
      <c r="AY1993" s="66">
        <f>_xll.qlIndexFixing($Z$5,AV1993,,Trigger)</f>
        <v>1.6142524131834517E-2</v>
      </c>
      <c r="AZ1993" s="66">
        <f>_xll.qlIndexFixing($BB$1,AW1993,,Trigger)</f>
        <v>1.6234608934144305E-2</v>
      </c>
      <c r="BA1993" s="195">
        <f t="shared" si="54"/>
        <v>-0.92084802309787273</v>
      </c>
    </row>
    <row r="1994" spans="47:53" ht="11.25" customHeight="1" x14ac:dyDescent="0.25">
      <c r="AU1994" s="30" t="s">
        <v>38</v>
      </c>
      <c r="AV1994" s="29">
        <f>_xll.qlInterestRateIndexFixingDate(IborIndex&amp;Tenor,AW1994,Trigger)</f>
        <v>53384</v>
      </c>
      <c r="AW1994" s="29">
        <f>_xll.qlCalendarAdvance(Calendar,AW1993,AU1994,"f",,Trigger)</f>
        <v>53386</v>
      </c>
      <c r="AX1994" s="29">
        <f>_xll.qlInterestRateIndexMaturity(IborIndex&amp;Tenor,AW1994,Trigger)</f>
        <v>53570</v>
      </c>
      <c r="AY1994" s="66">
        <f>_xll.qlIndexFixing($Z$5,AV1994,,Trigger)</f>
        <v>1.6147076095034265E-2</v>
      </c>
      <c r="AZ1994" s="66">
        <f>_xll.qlIndexFixing($BB$1,AW1994,,Trigger)</f>
        <v>1.6240449059623317E-2</v>
      </c>
      <c r="BA1994" s="195">
        <f t="shared" si="54"/>
        <v>-0.93372964589052287</v>
      </c>
    </row>
    <row r="1995" spans="47:53" ht="11.25" customHeight="1" x14ac:dyDescent="0.25">
      <c r="AU1995" s="30" t="s">
        <v>38</v>
      </c>
      <c r="AV1995" s="29">
        <f>_xll.qlInterestRateIndexFixingDate(IborIndex&amp;Tenor,AW1995,Trigger)</f>
        <v>53391</v>
      </c>
      <c r="AW1995" s="29">
        <f>_xll.qlCalendarAdvance(Calendar,AW1994,AU1995,"f",,Trigger)</f>
        <v>53393</v>
      </c>
      <c r="AX1995" s="29">
        <f>_xll.qlInterestRateIndexMaturity(IborIndex&amp;Tenor,AW1995,Trigger)</f>
        <v>53577</v>
      </c>
      <c r="AY1995" s="66">
        <f>_xll.qlIndexFixing($Z$5,AV1995,,Trigger)</f>
        <v>1.614993407805277E-2</v>
      </c>
      <c r="AZ1995" s="66">
        <f>_xll.qlIndexFixing($BB$1,AW1995,,Trigger)</f>
        <v>1.624384874412739E-2</v>
      </c>
      <c r="BA1995" s="195">
        <f t="shared" si="54"/>
        <v>-0.93914666074619568</v>
      </c>
    </row>
    <row r="1996" spans="47:53" ht="11.25" customHeight="1" x14ac:dyDescent="0.25">
      <c r="AU1996" s="30" t="s">
        <v>38</v>
      </c>
      <c r="AV1996" s="29">
        <f>_xll.qlInterestRateIndexFixingDate(IborIndex&amp;Tenor,AW1996,Trigger)</f>
        <v>53398</v>
      </c>
      <c r="AW1996" s="29">
        <f>_xll.qlCalendarAdvance(Calendar,AW1995,AU1996,"f",,Trigger)</f>
        <v>53400</v>
      </c>
      <c r="AX1996" s="29">
        <f>_xll.qlInterestRateIndexMaturity(IborIndex&amp;Tenor,AW1996,Trigger)</f>
        <v>53584</v>
      </c>
      <c r="AY1996" s="66">
        <f>_xll.qlIndexFixing($Z$5,AV1996,,Trigger)</f>
        <v>1.615290700739113E-2</v>
      </c>
      <c r="AZ1996" s="66">
        <f>_xll.qlIndexFixing($BB$1,AW1996,,Trigger)</f>
        <v>1.6247209434122657E-2</v>
      </c>
      <c r="BA1996" s="195">
        <f t="shared" si="54"/>
        <v>-0.9430242673152609</v>
      </c>
    </row>
    <row r="1997" spans="47:53" ht="11.25" customHeight="1" x14ac:dyDescent="0.25">
      <c r="AU1997" s="30" t="s">
        <v>38</v>
      </c>
      <c r="AV1997" s="29">
        <f>_xll.qlInterestRateIndexFixingDate(IborIndex&amp;Tenor,AW1997,Trigger)</f>
        <v>53405</v>
      </c>
      <c r="AW1997" s="29">
        <f>_xll.qlCalendarAdvance(Calendar,AW1996,AU1997,"f",,Trigger)</f>
        <v>53407</v>
      </c>
      <c r="AX1997" s="29">
        <f>_xll.qlInterestRateIndexMaturity(IborIndex&amp;Tenor,AW1997,Trigger)</f>
        <v>53591</v>
      </c>
      <c r="AY1997" s="66">
        <f>_xll.qlIndexFixing($Z$5,AV1997,,Trigger)</f>
        <v>1.6156017022247643E-2</v>
      </c>
      <c r="AZ1997" s="66">
        <f>_xll.qlIndexFixing($BB$1,AW1997,,Trigger)</f>
        <v>1.6251823761596982E-2</v>
      </c>
      <c r="BA1997" s="195">
        <f t="shared" si="54"/>
        <v>-0.95806739349339054</v>
      </c>
    </row>
    <row r="1998" spans="47:53" ht="11.25" customHeight="1" x14ac:dyDescent="0.25">
      <c r="AU1998" s="30" t="s">
        <v>38</v>
      </c>
      <c r="AV1998" s="29">
        <f>_xll.qlInterestRateIndexFixingDate(IborIndex&amp;Tenor,AW1998,Trigger)</f>
        <v>53408</v>
      </c>
      <c r="AW1998" s="29">
        <f>_xll.qlCalendarAdvance(Calendar,AW1997,AU1998,"f",,Trigger)</f>
        <v>53414</v>
      </c>
      <c r="AX1998" s="29">
        <f>_xll.qlInterestRateIndexMaturity(IborIndex&amp;Tenor,AW1998,Trigger)</f>
        <v>53598</v>
      </c>
      <c r="AY1998" s="66">
        <f>_xll.qlIndexFixing($Z$5,AV1998,,Trigger)</f>
        <v>1.6159262214494742E-2</v>
      </c>
      <c r="AZ1998" s="66">
        <f>_xll.qlIndexFixing($BB$1,AW1998,,Trigger)</f>
        <v>1.6252052604004516E-2</v>
      </c>
      <c r="BA1998" s="195">
        <f t="shared" si="54"/>
        <v>-0.92790389509773974</v>
      </c>
    </row>
    <row r="1999" spans="47:53" ht="11.25" customHeight="1" x14ac:dyDescent="0.25">
      <c r="AU1999" s="30" t="s">
        <v>38</v>
      </c>
      <c r="AV1999" s="29">
        <f>_xll.qlInterestRateIndexFixingDate(IborIndex&amp;Tenor,AW1999,Trigger)</f>
        <v>53419</v>
      </c>
      <c r="AW1999" s="29">
        <f>_xll.qlCalendarAdvance(Calendar,AW1998,AU1999,"f",,Trigger)</f>
        <v>53421</v>
      </c>
      <c r="AX1999" s="29">
        <f>_xll.qlInterestRateIndexMaturity(IborIndex&amp;Tenor,AW1999,Trigger)</f>
        <v>53604</v>
      </c>
      <c r="AY1999" s="66">
        <f>_xll.qlIndexFixing($Z$5,AV1999,,Trigger)</f>
        <v>1.6162003138062927E-2</v>
      </c>
      <c r="AZ1999" s="66">
        <f>_xll.qlIndexFixing($BB$1,AW1999,,Trigger)</f>
        <v>1.62570575350615E-2</v>
      </c>
      <c r="BA1999" s="195">
        <f t="shared" si="54"/>
        <v>-0.95054396998573565</v>
      </c>
    </row>
    <row r="2000" spans="47:53" ht="11.25" customHeight="1" x14ac:dyDescent="0.25">
      <c r="AU2000" s="30" t="s">
        <v>38</v>
      </c>
      <c r="AV2000" s="29">
        <f>_xll.qlInterestRateIndexFixingDate(IborIndex&amp;Tenor,AW2000,Trigger)</f>
        <v>53426</v>
      </c>
      <c r="AW2000" s="29">
        <f>_xll.qlCalendarAdvance(Calendar,AW1999,AU2000,"f",,Trigger)</f>
        <v>53428</v>
      </c>
      <c r="AX2000" s="29">
        <f>_xll.qlInterestRateIndexMaturity(IborIndex&amp;Tenor,AW2000,Trigger)</f>
        <v>53611</v>
      </c>
      <c r="AY2000" s="66">
        <f>_xll.qlIndexFixing($Z$5,AV2000,,Trigger)</f>
        <v>1.6165492385355338E-2</v>
      </c>
      <c r="AZ2000" s="66">
        <f>_xll.qlIndexFixing($BB$1,AW2000,,Trigger)</f>
        <v>1.6260262245039538E-2</v>
      </c>
      <c r="BA2000" s="195">
        <f t="shared" si="54"/>
        <v>-0.94769859684200319</v>
      </c>
    </row>
    <row r="2001" spans="47:53" ht="11.25" customHeight="1" x14ac:dyDescent="0.25">
      <c r="AU2001" s="30" t="s">
        <v>38</v>
      </c>
      <c r="AV2001" s="29">
        <f>_xll.qlInterestRateIndexFixingDate(IborIndex&amp;Tenor,AW2001,Trigger)</f>
        <v>53433</v>
      </c>
      <c r="AW2001" s="29">
        <f>_xll.qlCalendarAdvance(Calendar,AW2000,AU2001,"f",,Trigger)</f>
        <v>53435</v>
      </c>
      <c r="AX2001" s="29">
        <f>_xll.qlInterestRateIndexMaturity(IborIndex&amp;Tenor,AW2001,Trigger)</f>
        <v>53618</v>
      </c>
      <c r="AY2001" s="66">
        <f>_xll.qlIndexFixing($Z$5,AV2001,,Trigger)</f>
        <v>1.6169112683760877E-2</v>
      </c>
      <c r="AZ2001" s="66">
        <f>_xll.qlIndexFixing($BB$1,AW2001,,Trigger)</f>
        <v>1.6263427959529654E-2</v>
      </c>
      <c r="BA2001" s="195">
        <f t="shared" si="54"/>
        <v>-0.94315275768776941</v>
      </c>
    </row>
    <row r="2002" spans="47:53" ht="11.25" customHeight="1" x14ac:dyDescent="0.25">
      <c r="AU2002" s="30" t="s">
        <v>38</v>
      </c>
      <c r="AV2002" s="29">
        <f>_xll.qlInterestRateIndexFixingDate(IborIndex&amp;Tenor,AW2002,Trigger)</f>
        <v>53440</v>
      </c>
      <c r="AW2002" s="29">
        <f>_xll.qlCalendarAdvance(Calendar,AW2001,AU2002,"f",,Trigger)</f>
        <v>53442</v>
      </c>
      <c r="AX2002" s="29">
        <f>_xll.qlInterestRateIndexMaturity(IborIndex&amp;Tenor,AW2002,Trigger)</f>
        <v>53625</v>
      </c>
      <c r="AY2002" s="66">
        <f>_xll.qlIndexFixing($Z$5,AV2002,,Trigger)</f>
        <v>1.6172862096732889E-2</v>
      </c>
      <c r="AZ2002" s="66">
        <f>_xll.qlIndexFixing($BB$1,AW2002,,Trigger)</f>
        <v>1.6266554678343894E-2</v>
      </c>
      <c r="BA2002" s="195">
        <f t="shared" si="54"/>
        <v>-0.93692581611005266</v>
      </c>
    </row>
    <row r="2003" spans="47:53" ht="11.25" customHeight="1" x14ac:dyDescent="0.25">
      <c r="AU2003" s="30" t="s">
        <v>38</v>
      </c>
      <c r="AV2003" s="29">
        <f>_xll.qlInterestRateIndexFixingDate(IborIndex&amp;Tenor,AW2003,Trigger)</f>
        <v>53444</v>
      </c>
      <c r="AW2003" s="29">
        <f>_xll.qlCalendarAdvance(Calendar,AW2002,AU2003,"f",,Trigger)</f>
        <v>53449</v>
      </c>
      <c r="AX2003" s="29">
        <f>_xll.qlInterestRateIndexMaturity(IborIndex&amp;Tenor,AW2003,Trigger)</f>
        <v>53633</v>
      </c>
      <c r="AY2003" s="66">
        <f>_xll.qlIndexFixing($Z$5,AV2003,,Trigger)</f>
        <v>1.6177448694892037E-2</v>
      </c>
      <c r="AZ2003" s="66">
        <f>_xll.qlIndexFixing($BB$1,AW2003,,Trigger)</f>
        <v>1.6269642401294297E-2</v>
      </c>
      <c r="BA2003" s="195">
        <f t="shared" si="54"/>
        <v>-0.92193706402260434</v>
      </c>
    </row>
    <row r="2004" spans="47:53" ht="11.25" customHeight="1" x14ac:dyDescent="0.25">
      <c r="AU2004" s="30" t="s">
        <v>38</v>
      </c>
      <c r="AV2004" s="29">
        <f>_xll.qlInterestRateIndexFixingDate(IborIndex&amp;Tenor,AW2004,Trigger)</f>
        <v>53454</v>
      </c>
      <c r="AW2004" s="29">
        <f>_xll.qlCalendarAdvance(Calendar,AW2003,AU2004,"f",,Trigger)</f>
        <v>53456</v>
      </c>
      <c r="AX2004" s="29">
        <f>_xll.qlInterestRateIndexMaturity(IborIndex&amp;Tenor,AW2004,Trigger)</f>
        <v>53640</v>
      </c>
      <c r="AY2004" s="66">
        <f>_xll.qlIndexFixing($Z$5,AV2004,,Trigger)</f>
        <v>1.618146459500058E-2</v>
      </c>
      <c r="AZ2004" s="66">
        <f>_xll.qlIndexFixing($BB$1,AW2004,,Trigger)</f>
        <v>1.6272691128197663E-2</v>
      </c>
      <c r="BA2004" s="195">
        <f t="shared" si="54"/>
        <v>-0.91226533197083515</v>
      </c>
    </row>
    <row r="2005" spans="47:53" ht="11.25" customHeight="1" x14ac:dyDescent="0.25">
      <c r="AU2005" s="30" t="s">
        <v>38</v>
      </c>
      <c r="AV2005" s="29">
        <f>_xll.qlInterestRateIndexFixingDate(IborIndex&amp;Tenor,AW2005,Trigger)</f>
        <v>53461</v>
      </c>
      <c r="AW2005" s="29">
        <f>_xll.qlCalendarAdvance(Calendar,AW2004,AU2005,"f",,Trigger)</f>
        <v>53463</v>
      </c>
      <c r="AX2005" s="29">
        <f>_xll.qlInterestRateIndexMaturity(IborIndex&amp;Tenor,AW2005,Trigger)</f>
        <v>53647</v>
      </c>
      <c r="AY2005" s="66">
        <f>_xll.qlIndexFixing($Z$5,AV2005,,Trigger)</f>
        <v>1.6185602172683659E-2</v>
      </c>
      <c r="AZ2005" s="66">
        <f>_xll.qlIndexFixing($BB$1,AW2005,,Trigger)</f>
        <v>1.6275700858872942E-2</v>
      </c>
      <c r="BA2005" s="195">
        <f t="shared" si="54"/>
        <v>-0.9009868618928274</v>
      </c>
    </row>
    <row r="2006" spans="47:53" ht="11.25" customHeight="1" x14ac:dyDescent="0.25">
      <c r="AU2006" s="30" t="s">
        <v>38</v>
      </c>
      <c r="AV2006" s="29">
        <f>_xll.qlInterestRateIndexFixingDate(IborIndex&amp;Tenor,AW2006,Trigger)</f>
        <v>53468</v>
      </c>
      <c r="AW2006" s="29">
        <f>_xll.qlCalendarAdvance(Calendar,AW2005,AU2006,"f",,Trigger)</f>
        <v>53470</v>
      </c>
      <c r="AX2006" s="29">
        <f>_xll.qlInterestRateIndexMaturity(IborIndex&amp;Tenor,AW2006,Trigger)</f>
        <v>53654</v>
      </c>
      <c r="AY2006" s="66">
        <f>_xll.qlIndexFixing($Z$5,AV2006,,Trigger)</f>
        <v>1.6189859478963779E-2</v>
      </c>
      <c r="AZ2006" s="66">
        <f>_xll.qlIndexFixing($BB$1,AW2006,,Trigger)</f>
        <v>1.6278671593139959E-2</v>
      </c>
      <c r="BA2006" s="195">
        <f t="shared" si="54"/>
        <v>-0.88812114176179535</v>
      </c>
    </row>
    <row r="2007" spans="47:53" ht="11.25" customHeight="1" x14ac:dyDescent="0.25">
      <c r="AU2007" s="30" t="s">
        <v>38</v>
      </c>
      <c r="AV2007" s="29">
        <f>_xll.qlInterestRateIndexFixingDate(IborIndex&amp;Tenor,AW2007,Trigger)</f>
        <v>53475</v>
      </c>
      <c r="AW2007" s="29">
        <f>_xll.qlCalendarAdvance(Calendar,AW2006,AU2007,"f",,Trigger)</f>
        <v>53477</v>
      </c>
      <c r="AX2007" s="29">
        <f>_xll.qlInterestRateIndexMaturity(IborIndex&amp;Tenor,AW2007,Trigger)</f>
        <v>53661</v>
      </c>
      <c r="AY2007" s="66">
        <f>_xll.qlIndexFixing($Z$5,AV2007,,Trigger)</f>
        <v>1.6194234559754474E-2</v>
      </c>
      <c r="AZ2007" s="66">
        <f>_xll.qlIndexFixing($BB$1,AW2007,,Trigger)</f>
        <v>1.6281603330820689E-2</v>
      </c>
      <c r="BA2007" s="195">
        <f t="shared" si="54"/>
        <v>-0.87368771066215212</v>
      </c>
    </row>
    <row r="2008" spans="47:53" ht="11.25" customHeight="1" x14ac:dyDescent="0.25">
      <c r="AU2008" s="30" t="s">
        <v>38</v>
      </c>
      <c r="AV2008" s="29">
        <f>_xll.qlInterestRateIndexFixingDate(IborIndex&amp;Tenor,AW2008,Trigger)</f>
        <v>53482</v>
      </c>
      <c r="AW2008" s="29">
        <f>_xll.qlCalendarAdvance(Calendar,AW2007,AU2008,"f",,Trigger)</f>
        <v>53484</v>
      </c>
      <c r="AX2008" s="29">
        <f>_xll.qlInterestRateIndexMaturity(IborIndex&amp;Tenor,AW2008,Trigger)</f>
        <v>53667</v>
      </c>
      <c r="AY2008" s="66">
        <f>_xll.qlIndexFixing($Z$5,AV2008,,Trigger)</f>
        <v>1.6197960886748401E-2</v>
      </c>
      <c r="AZ2008" s="66">
        <f>_xll.qlIndexFixing($BB$1,AW2008,,Trigger)</f>
        <v>1.6284496071741868E-2</v>
      </c>
      <c r="BA2008" s="195">
        <f t="shared" si="54"/>
        <v>-0.86535184993467151</v>
      </c>
    </row>
    <row r="2009" spans="47:53" ht="11.25" customHeight="1" x14ac:dyDescent="0.25">
      <c r="AU2009" s="30" t="s">
        <v>38</v>
      </c>
      <c r="AV2009" s="29">
        <f>_xll.qlInterestRateIndexFixingDate(IborIndex&amp;Tenor,AW2009,Trigger)</f>
        <v>53489</v>
      </c>
      <c r="AW2009" s="29">
        <f>_xll.qlCalendarAdvance(Calendar,AW2008,AU2009,"f",,Trigger)</f>
        <v>53491</v>
      </c>
      <c r="AX2009" s="29">
        <f>_xll.qlInterestRateIndexMaturity(IborIndex&amp;Tenor,AW2009,Trigger)</f>
        <v>53674</v>
      </c>
      <c r="AY2009" s="66">
        <f>_xll.qlIndexFixing($Z$5,AV2009,,Trigger)</f>
        <v>1.6202559446940712E-2</v>
      </c>
      <c r="AZ2009" s="66">
        <f>_xll.qlIndexFixing($BB$1,AW2009,,Trigger)</f>
        <v>1.6287349815730229E-2</v>
      </c>
      <c r="BA2009" s="195">
        <f t="shared" si="54"/>
        <v>-0.84790368789517534</v>
      </c>
    </row>
    <row r="2010" spans="47:53" ht="11.25" customHeight="1" x14ac:dyDescent="0.25">
      <c r="AU2010" s="30" t="s">
        <v>38</v>
      </c>
      <c r="AV2010" s="29">
        <f>_xll.qlInterestRateIndexFixingDate(IborIndex&amp;Tenor,AW2010,Trigger)</f>
        <v>53496</v>
      </c>
      <c r="AW2010" s="29">
        <f>_xll.qlCalendarAdvance(Calendar,AW2009,AU2010,"f",,Trigger)</f>
        <v>53498</v>
      </c>
      <c r="AX2010" s="29">
        <f>_xll.qlInterestRateIndexMaturity(IborIndex&amp;Tenor,AW2010,Trigger)</f>
        <v>53681</v>
      </c>
      <c r="AY2010" s="66">
        <f>_xll.qlIndexFixing($Z$5,AV2010,,Trigger)</f>
        <v>1.620727144439086E-2</v>
      </c>
      <c r="AZ2010" s="66">
        <f>_xll.qlIndexFixing($BB$1,AW2010,,Trigger)</f>
        <v>1.629016456261553E-2</v>
      </c>
      <c r="BA2010" s="195">
        <f t="shared" si="54"/>
        <v>-0.82893118224670181</v>
      </c>
    </row>
    <row r="2011" spans="47:53" ht="11.25" customHeight="1" x14ac:dyDescent="0.25">
      <c r="AU2011" s="30" t="s">
        <v>38</v>
      </c>
      <c r="AV2011" s="29">
        <f>_xll.qlInterestRateIndexFixingDate(IborIndex&amp;Tenor,AW2011,Trigger)</f>
        <v>53503</v>
      </c>
      <c r="AW2011" s="29">
        <f>_xll.qlCalendarAdvance(Calendar,AW2010,AU2011,"f",,Trigger)</f>
        <v>53505</v>
      </c>
      <c r="AX2011" s="29">
        <f>_xll.qlInterestRateIndexMaturity(IborIndex&amp;Tenor,AW2011,Trigger)</f>
        <v>53688</v>
      </c>
      <c r="AY2011" s="66">
        <f>_xll.qlIndexFixing($Z$5,AV2011,,Trigger)</f>
        <v>1.6212094896301529E-2</v>
      </c>
      <c r="AZ2011" s="66">
        <f>_xll.qlIndexFixing($BB$1,AW2011,,Trigger)</f>
        <v>1.6292940312230119E-2</v>
      </c>
      <c r="BA2011" s="195">
        <f t="shared" si="54"/>
        <v>-0.80845415928589714</v>
      </c>
    </row>
    <row r="2012" spans="47:53" ht="11.25" customHeight="1" x14ac:dyDescent="0.25">
      <c r="AU2012" s="30" t="s">
        <v>38</v>
      </c>
      <c r="AV2012" s="29">
        <f>_xll.qlInterestRateIndexFixingDate(IborIndex&amp;Tenor,AW2012,Trigger)</f>
        <v>53510</v>
      </c>
      <c r="AW2012" s="29">
        <f>_xll.qlCalendarAdvance(Calendar,AW2011,AU2012,"f",,Trigger)</f>
        <v>53512</v>
      </c>
      <c r="AX2012" s="29">
        <f>_xll.qlInterestRateIndexMaturity(IborIndex&amp;Tenor,AW2012,Trigger)</f>
        <v>53696</v>
      </c>
      <c r="AY2012" s="66">
        <f>_xll.qlIndexFixing($Z$5,AV2012,,Trigger)</f>
        <v>1.6217807830264868E-2</v>
      </c>
      <c r="AZ2012" s="66">
        <f>_xll.qlIndexFixing($BB$1,AW2012,,Trigger)</f>
        <v>1.6295677064408081E-2</v>
      </c>
      <c r="BA2012" s="195">
        <f t="shared" si="54"/>
        <v>-0.77869234143213006</v>
      </c>
    </row>
    <row r="2013" spans="47:53" ht="11.25" customHeight="1" x14ac:dyDescent="0.25">
      <c r="AU2013" s="30" t="s">
        <v>38</v>
      </c>
      <c r="AV2013" s="29">
        <f>_xll.qlInterestRateIndexFixingDate(IborIndex&amp;Tenor,AW2013,Trigger)</f>
        <v>53517</v>
      </c>
      <c r="AW2013" s="29">
        <f>_xll.qlCalendarAdvance(Calendar,AW2012,AU2013,"f",,Trigger)</f>
        <v>53519</v>
      </c>
      <c r="AX2013" s="29">
        <f>_xll.qlInterestRateIndexMaturity(IborIndex&amp;Tenor,AW2013,Trigger)</f>
        <v>53703</v>
      </c>
      <c r="AY2013" s="66">
        <f>_xll.qlIndexFixing($Z$5,AV2013,,Trigger)</f>
        <v>1.6222848235837788E-2</v>
      </c>
      <c r="AZ2013" s="66">
        <f>_xll.qlIndexFixing($BB$1,AW2013,,Trigger)</f>
        <v>1.6298374818987375E-2</v>
      </c>
      <c r="BA2013" s="195">
        <f t="shared" si="54"/>
        <v>-0.75526583149587023</v>
      </c>
    </row>
    <row r="2014" spans="47:53" ht="11.25" customHeight="1" x14ac:dyDescent="0.25">
      <c r="AU2014" s="30" t="s">
        <v>38</v>
      </c>
      <c r="AV2014" s="29">
        <f>_xll.qlInterestRateIndexFixingDate(IborIndex&amp;Tenor,AW2014,Trigger)</f>
        <v>53524</v>
      </c>
      <c r="AW2014" s="29">
        <f>_xll.qlCalendarAdvance(Calendar,AW2013,AU2014,"f",,Trigger)</f>
        <v>53526</v>
      </c>
      <c r="AX2014" s="29">
        <f>_xll.qlInterestRateIndexMaturity(IborIndex&amp;Tenor,AW2014,Trigger)</f>
        <v>53710</v>
      </c>
      <c r="AY2014" s="66">
        <f>_xll.qlIndexFixing($Z$5,AV2014,,Trigger)</f>
        <v>1.622799259406893E-2</v>
      </c>
      <c r="AZ2014" s="66">
        <f>_xll.qlIndexFixing($BB$1,AW2014,,Trigger)</f>
        <v>1.6301033575805975E-2</v>
      </c>
      <c r="BA2014" s="195">
        <f t="shared" si="54"/>
        <v>-0.7304098173704574</v>
      </c>
    </row>
    <row r="2015" spans="47:53" ht="11.25" customHeight="1" x14ac:dyDescent="0.25">
      <c r="AU2015" s="30" t="s">
        <v>38</v>
      </c>
      <c r="AV2015" s="29">
        <f>_xll.qlInterestRateIndexFixingDate(IborIndex&amp;Tenor,AW2015,Trigger)</f>
        <v>53531</v>
      </c>
      <c r="AW2015" s="29">
        <f>_xll.qlCalendarAdvance(Calendar,AW2014,AU2015,"f",,Trigger)</f>
        <v>53533</v>
      </c>
      <c r="AX2015" s="29">
        <f>_xll.qlInterestRateIndexMaturity(IborIndex&amp;Tenor,AW2015,Trigger)</f>
        <v>53717</v>
      </c>
      <c r="AY2015" s="66">
        <f>_xll.qlIndexFixing($Z$5,AV2015,,Trigger)</f>
        <v>1.6233238909931107E-2</v>
      </c>
      <c r="AZ2015" s="66">
        <f>_xll.qlIndexFixing($BB$1,AW2015,,Trigger)</f>
        <v>1.6303653334705737E-2</v>
      </c>
      <c r="BA2015" s="195">
        <f t="shared" si="54"/>
        <v>-0.70414424774629947</v>
      </c>
    </row>
    <row r="2016" spans="47:53" ht="11.25" customHeight="1" x14ac:dyDescent="0.25">
      <c r="AU2016" s="30" t="s">
        <v>38</v>
      </c>
      <c r="AV2016" s="29">
        <f>_xll.qlInterestRateIndexFixingDate(IborIndex&amp;Tenor,AW2016,Trigger)</f>
        <v>53538</v>
      </c>
      <c r="AW2016" s="29">
        <f>_xll.qlCalendarAdvance(Calendar,AW2015,AU2016,"f",,Trigger)</f>
        <v>53540</v>
      </c>
      <c r="AX2016" s="29">
        <f>_xll.qlInterestRateIndexMaturity(IborIndex&amp;Tenor,AW2016,Trigger)</f>
        <v>53724</v>
      </c>
      <c r="AY2016" s="66">
        <f>_xll.qlIndexFixing($Z$5,AV2016,,Trigger)</f>
        <v>1.6238585183278611E-2</v>
      </c>
      <c r="AZ2016" s="66">
        <f>_xll.qlIndexFixing($BB$1,AW2016,,Trigger)</f>
        <v>1.6306234095530669E-2</v>
      </c>
      <c r="BA2016" s="195">
        <f t="shared" si="54"/>
        <v>-0.67648912252058624</v>
      </c>
    </row>
    <row r="2017" spans="47:53" ht="11.25" customHeight="1" x14ac:dyDescent="0.25">
      <c r="AU2017" s="30" t="s">
        <v>38</v>
      </c>
      <c r="AV2017" s="29">
        <f>_xll.qlInterestRateIndexFixingDate(IborIndex&amp;Tenor,AW2017,Trigger)</f>
        <v>53545</v>
      </c>
      <c r="AW2017" s="29">
        <f>_xll.qlCalendarAdvance(Calendar,AW2016,AU2017,"f",,Trigger)</f>
        <v>53547</v>
      </c>
      <c r="AX2017" s="29">
        <f>_xll.qlInterestRateIndexMaturity(IborIndex&amp;Tenor,AW2017,Trigger)</f>
        <v>53731</v>
      </c>
      <c r="AY2017" s="66">
        <f>_xll.qlIndexFixing($Z$5,AV2017,,Trigger)</f>
        <v>1.6244029408838113E-2</v>
      </c>
      <c r="AZ2017" s="66">
        <f>_xll.qlIndexFixing($BB$1,AW2017,,Trigger)</f>
        <v>1.6308775858126529E-2</v>
      </c>
      <c r="BA2017" s="195">
        <f t="shared" si="54"/>
        <v>-0.64746449288416441</v>
      </c>
    </row>
    <row r="2018" spans="47:53" ht="11.25" customHeight="1" x14ac:dyDescent="0.25">
      <c r="AU2018" s="30" t="s">
        <v>38</v>
      </c>
      <c r="AV2018" s="29">
        <f>_xll.qlInterestRateIndexFixingDate(IborIndex&amp;Tenor,AW2018,Trigger)</f>
        <v>53552</v>
      </c>
      <c r="AW2018" s="29">
        <f>_xll.qlCalendarAdvance(Calendar,AW2017,AU2018,"f",,Trigger)</f>
        <v>53554</v>
      </c>
      <c r="AX2018" s="29">
        <f>_xll.qlInterestRateIndexMaturity(IborIndex&amp;Tenor,AW2018,Trigger)</f>
        <v>53738</v>
      </c>
      <c r="AY2018" s="66">
        <f>_xll.qlIndexFixing($Z$5,AV2018,,Trigger)</f>
        <v>1.624956957621428E-2</v>
      </c>
      <c r="AZ2018" s="66">
        <f>_xll.qlIndexFixing($BB$1,AW2018,,Trigger)</f>
        <v>1.6311278622342509E-2</v>
      </c>
      <c r="BA2018" s="195">
        <f t="shared" si="54"/>
        <v>-0.61709046128229783</v>
      </c>
    </row>
    <row r="2019" spans="47:53" ht="11.25" customHeight="1" x14ac:dyDescent="0.25">
      <c r="AU2019" s="30" t="s">
        <v>38</v>
      </c>
      <c r="AV2019" s="29">
        <f>_xll.qlInterestRateIndexFixingDate(IborIndex&amp;Tenor,AW2019,Trigger)</f>
        <v>53559</v>
      </c>
      <c r="AW2019" s="29">
        <f>_xll.qlCalendarAdvance(Calendar,AW2018,AU2019,"f",,Trigger)</f>
        <v>53561</v>
      </c>
      <c r="AX2019" s="29">
        <f>_xll.qlInterestRateIndexMaturity(IborIndex&amp;Tenor,AW2019,Trigger)</f>
        <v>53745</v>
      </c>
      <c r="AY2019" s="66">
        <f>_xll.qlIndexFixing($Z$5,AV2019,,Trigger)</f>
        <v>1.6255203669885882E-2</v>
      </c>
      <c r="AZ2019" s="66">
        <f>_xll.qlIndexFixing($BB$1,AW2019,,Trigger)</f>
        <v>1.6313742388028678E-2</v>
      </c>
      <c r="BA2019" s="195">
        <f t="shared" si="54"/>
        <v>-0.58538718142795565</v>
      </c>
    </row>
    <row r="2020" spans="47:53" ht="11.25" customHeight="1" x14ac:dyDescent="0.25">
      <c r="AU2020" s="30" t="s">
        <v>38</v>
      </c>
      <c r="AV2020" s="29">
        <f>_xll.qlInterestRateIndexFixingDate(IborIndex&amp;Tenor,AW2020,Trigger)</f>
        <v>53566</v>
      </c>
      <c r="AW2020" s="29">
        <f>_xll.qlCalendarAdvance(Calendar,AW2019,AU2020,"f",,Trigger)</f>
        <v>53568</v>
      </c>
      <c r="AX2020" s="29">
        <f>_xll.qlInterestRateIndexMaturity(IborIndex&amp;Tenor,AW2020,Trigger)</f>
        <v>53751</v>
      </c>
      <c r="AY2020" s="66">
        <f>_xll.qlIndexFixing($Z$5,AV2020,,Trigger)</f>
        <v>1.6260191704836124E-2</v>
      </c>
      <c r="AZ2020" s="66">
        <f>_xll.qlIndexFixing($BB$1,AW2020,,Trigger)</f>
        <v>1.6314052232836926E-2</v>
      </c>
      <c r="BA2020" s="195">
        <f t="shared" si="54"/>
        <v>-0.53860528000802121</v>
      </c>
    </row>
    <row r="2021" spans="47:53" ht="11.25" customHeight="1" x14ac:dyDescent="0.25">
      <c r="AU2021" s="30" t="s">
        <v>38</v>
      </c>
      <c r="AV2021" s="29">
        <f>_xll.qlInterestRateIndexFixingDate(IborIndex&amp;Tenor,AW2021,Trigger)</f>
        <v>53573</v>
      </c>
      <c r="AW2021" s="29">
        <f>_xll.qlCalendarAdvance(Calendar,AW2020,AU2021,"f",,Trigger)</f>
        <v>53575</v>
      </c>
      <c r="AX2021" s="29">
        <f>_xll.qlInterestRateIndexMaturity(IborIndex&amp;Tenor,AW2021,Trigger)</f>
        <v>53756</v>
      </c>
      <c r="AY2021" s="66">
        <f>_xll.qlIndexFixing($Z$5,AV2021,,Trigger)</f>
        <v>1.6264553139292027E-2</v>
      </c>
      <c r="AZ2021" s="66">
        <f>_xll.qlIndexFixing($BB$1,AW2021,,Trigger)</f>
        <v>1.6316448710917655E-2</v>
      </c>
      <c r="BA2021" s="195">
        <f t="shared" si="54"/>
        <v>-0.518955716256285</v>
      </c>
    </row>
    <row r="2022" spans="47:53" ht="11.25" customHeight="1" x14ac:dyDescent="0.25">
      <c r="AU2022" s="30" t="s">
        <v>38</v>
      </c>
      <c r="AV2022" s="29">
        <f>_xll.qlInterestRateIndexFixingDate(IborIndex&amp;Tenor,AW2022,Trigger)</f>
        <v>53580</v>
      </c>
      <c r="AW2022" s="29">
        <f>_xll.qlCalendarAdvance(Calendar,AW2021,AU2022,"f",,Trigger)</f>
        <v>53582</v>
      </c>
      <c r="AX2022" s="29">
        <f>_xll.qlInterestRateIndexMaturity(IborIndex&amp;Tenor,AW2022,Trigger)</f>
        <v>53763</v>
      </c>
      <c r="AY2022" s="66">
        <f>_xll.qlIndexFixing($Z$5,AV2022,,Trigger)</f>
        <v>1.6270288706061401E-2</v>
      </c>
      <c r="AZ2022" s="66">
        <f>_xll.qlIndexFixing($BB$1,AW2022,,Trigger)</f>
        <v>1.6318806197052803E-2</v>
      </c>
      <c r="BA2022" s="195">
        <f t="shared" si="54"/>
        <v>-0.48517490991401707</v>
      </c>
    </row>
    <row r="2023" spans="47:53" ht="11.25" customHeight="1" x14ac:dyDescent="0.25">
      <c r="AU2023" s="30" t="s">
        <v>38</v>
      </c>
      <c r="AV2023" s="29">
        <f>_xll.qlInterestRateIndexFixingDate(IborIndex&amp;Tenor,AW2023,Trigger)</f>
        <v>53587</v>
      </c>
      <c r="AW2023" s="29">
        <f>_xll.qlCalendarAdvance(Calendar,AW2022,AU2023,"f",,Trigger)</f>
        <v>53589</v>
      </c>
      <c r="AX2023" s="29">
        <f>_xll.qlInterestRateIndexMaturity(IborIndex&amp;Tenor,AW2023,Trigger)</f>
        <v>53770</v>
      </c>
      <c r="AY2023" s="66">
        <f>_xll.qlIndexFixing($Z$5,AV2023,,Trigger)</f>
        <v>1.6275850661911541E-2</v>
      </c>
      <c r="AZ2023" s="66">
        <f>_xll.qlIndexFixing($BB$1,AW2023,,Trigger)</f>
        <v>1.632112469110546E-2</v>
      </c>
      <c r="BA2023" s="195">
        <f t="shared" si="54"/>
        <v>-0.45274029193919513</v>
      </c>
    </row>
    <row r="2024" spans="47:53" ht="11.25" customHeight="1" x14ac:dyDescent="0.25">
      <c r="AU2024" s="30" t="s">
        <v>38</v>
      </c>
      <c r="AV2024" s="29">
        <f>_xll.qlInterestRateIndexFixingDate(IborIndex&amp;Tenor,AW2024,Trigger)</f>
        <v>53594</v>
      </c>
      <c r="AW2024" s="29">
        <f>_xll.qlCalendarAdvance(Calendar,AW2023,AU2024,"f",,Trigger)</f>
        <v>53596</v>
      </c>
      <c r="AX2024" s="29">
        <f>_xll.qlInterestRateIndexMaturity(IborIndex&amp;Tenor,AW2024,Trigger)</f>
        <v>53777</v>
      </c>
      <c r="AY2024" s="66">
        <f>_xll.qlIndexFixing($Z$5,AV2024,,Trigger)</f>
        <v>1.6281238557320041E-2</v>
      </c>
      <c r="AZ2024" s="66">
        <f>_xll.qlIndexFixing($BB$1,AW2024,,Trigger)</f>
        <v>1.6323922564123988E-2</v>
      </c>
      <c r="BA2024" s="195">
        <f t="shared" si="54"/>
        <v>-0.42684006803947461</v>
      </c>
    </row>
    <row r="2025" spans="47:53" ht="11.25" customHeight="1" x14ac:dyDescent="0.25">
      <c r="AU2025" s="30" t="s">
        <v>38</v>
      </c>
      <c r="AV2025" s="29">
        <f>_xll.qlInterestRateIndexFixingDate(IborIndex&amp;Tenor,AW2025,Trigger)</f>
        <v>53601</v>
      </c>
      <c r="AW2025" s="29">
        <f>_xll.qlCalendarAdvance(Calendar,AW2024,AU2025,"f",,Trigger)</f>
        <v>53603</v>
      </c>
      <c r="AX2025" s="29">
        <f>_xll.qlInterestRateIndexMaturity(IborIndex&amp;Tenor,AW2025,Trigger)</f>
        <v>53785</v>
      </c>
      <c r="AY2025" s="66">
        <f>_xll.qlIndexFixing($Z$5,AV2025,,Trigger)</f>
        <v>1.628713103751496E-2</v>
      </c>
      <c r="AZ2025" s="66">
        <f>_xll.qlIndexFixing($BB$1,AW2025,,Trigger)</f>
        <v>1.6326160389481537E-2</v>
      </c>
      <c r="BA2025" s="195">
        <f t="shared" si="54"/>
        <v>-0.39029351966576864</v>
      </c>
    </row>
    <row r="2026" spans="47:53" ht="11.25" customHeight="1" x14ac:dyDescent="0.25">
      <c r="AU2026" s="30" t="s">
        <v>38</v>
      </c>
      <c r="AV2026" s="29">
        <f>_xll.qlInterestRateIndexFixingDate(IborIndex&amp;Tenor,AW2026,Trigger)</f>
        <v>53608</v>
      </c>
      <c r="AW2026" s="29">
        <f>_xll.qlCalendarAdvance(Calendar,AW2025,AU2026,"f",,Trigger)</f>
        <v>53610</v>
      </c>
      <c r="AX2026" s="29">
        <f>_xll.qlInterestRateIndexMaturity(IborIndex&amp;Tenor,AW2026,Trigger)</f>
        <v>53792</v>
      </c>
      <c r="AY2026" s="66">
        <f>_xll.qlIndexFixing($Z$5,AV2026,,Trigger)</f>
        <v>1.6292157037377412E-2</v>
      </c>
      <c r="AZ2026" s="66">
        <f>_xll.qlIndexFixing($BB$1,AW2026,,Trigger)</f>
        <v>1.6330408813229388E-2</v>
      </c>
      <c r="BA2026" s="195">
        <f t="shared" si="54"/>
        <v>-0.38251775851975978</v>
      </c>
    </row>
    <row r="2027" spans="47:53" ht="11.25" customHeight="1" x14ac:dyDescent="0.25">
      <c r="AU2027" s="30" t="s">
        <v>38</v>
      </c>
      <c r="AV2027" s="29">
        <f>_xll.qlInterestRateIndexFixingDate(IborIndex&amp;Tenor,AW2027,Trigger)</f>
        <v>53615</v>
      </c>
      <c r="AW2027" s="29">
        <f>_xll.qlCalendarAdvance(Calendar,AW2026,AU2027,"f",,Trigger)</f>
        <v>53617</v>
      </c>
      <c r="AX2027" s="29">
        <f>_xll.qlInterestRateIndexMaturity(IborIndex&amp;Tenor,AW2027,Trigger)</f>
        <v>53799</v>
      </c>
      <c r="AY2027" s="66">
        <f>_xll.qlIndexFixing($Z$5,AV2027,,Trigger)</f>
        <v>1.6297007588537259E-2</v>
      </c>
      <c r="AZ2027" s="66">
        <f>_xll.qlIndexFixing($BB$1,AW2027,,Trigger)</f>
        <v>1.6330519057351243E-2</v>
      </c>
      <c r="BA2027" s="195">
        <f t="shared" si="54"/>
        <v>-0.33511468813984119</v>
      </c>
    </row>
    <row r="2028" spans="47:53" ht="11.25" customHeight="1" x14ac:dyDescent="0.25">
      <c r="AU2028" s="30" t="s">
        <v>38</v>
      </c>
      <c r="AV2028" s="29">
        <f>_xll.qlInterestRateIndexFixingDate(IborIndex&amp;Tenor,AW2028,Trigger)</f>
        <v>53622</v>
      </c>
      <c r="AW2028" s="29">
        <f>_xll.qlCalendarAdvance(Calendar,AW2027,AU2028,"f",,Trigger)</f>
        <v>53624</v>
      </c>
      <c r="AX2028" s="29">
        <f>_xll.qlInterestRateIndexMaturity(IborIndex&amp;Tenor,AW2028,Trigger)</f>
        <v>53806</v>
      </c>
      <c r="AY2028" s="66">
        <f>_xll.qlIndexFixing($Z$5,AV2028,,Trigger)</f>
        <v>1.6301682241613321E-2</v>
      </c>
      <c r="AZ2028" s="66">
        <f>_xll.qlIndexFixing($BB$1,AW2028,,Trigger)</f>
        <v>1.6332639899607346E-2</v>
      </c>
      <c r="BA2028" s="195">
        <f t="shared" si="54"/>
        <v>-0.30957657994025445</v>
      </c>
    </row>
    <row r="2029" spans="47:53" ht="11.25" customHeight="1" x14ac:dyDescent="0.25">
      <c r="AU2029" s="30" t="s">
        <v>38</v>
      </c>
      <c r="AV2029" s="29">
        <f>_xll.qlInterestRateIndexFixingDate(IborIndex&amp;Tenor,AW2029,Trigger)</f>
        <v>53629</v>
      </c>
      <c r="AW2029" s="29">
        <f>_xll.qlCalendarAdvance(Calendar,AW2028,AU2029,"f",,Trigger)</f>
        <v>53631</v>
      </c>
      <c r="AX2029" s="29">
        <f>_xll.qlInterestRateIndexMaturity(IborIndex&amp;Tenor,AW2029,Trigger)</f>
        <v>53812</v>
      </c>
      <c r="AY2029" s="66">
        <f>_xll.qlIndexFixing($Z$5,AV2029,,Trigger)</f>
        <v>1.630555139727791E-2</v>
      </c>
      <c r="AZ2029" s="66">
        <f>_xll.qlIndexFixing($BB$1,AW2029,,Trigger)</f>
        <v>1.6334216814261213E-2</v>
      </c>
      <c r="BA2029" s="195">
        <f t="shared" si="54"/>
        <v>-0.28665416983302688</v>
      </c>
    </row>
    <row r="2030" spans="47:53" ht="11.25" customHeight="1" x14ac:dyDescent="0.25">
      <c r="AU2030" s="30" t="s">
        <v>38</v>
      </c>
      <c r="AV2030" s="29">
        <f>_xll.qlInterestRateIndexFixingDate(IborIndex&amp;Tenor,AW2030,Trigger)</f>
        <v>53636</v>
      </c>
      <c r="AW2030" s="29">
        <f>_xll.qlCalendarAdvance(Calendar,AW2029,AU2030,"f",,Trigger)</f>
        <v>53638</v>
      </c>
      <c r="AX2030" s="29">
        <f>_xll.qlInterestRateIndexMaturity(IborIndex&amp;Tenor,AW2030,Trigger)</f>
        <v>53819</v>
      </c>
      <c r="AY2030" s="66">
        <f>_xll.qlIndexFixing($Z$5,AV2030,,Trigger)</f>
        <v>1.6309885492342628E-2</v>
      </c>
      <c r="AZ2030" s="66">
        <f>_xll.qlIndexFixing($BB$1,AW2030,,Trigger)</f>
        <v>1.6336262360073506E-2</v>
      </c>
      <c r="BA2030" s="195">
        <f t="shared" si="54"/>
        <v>-0.26376867730878301</v>
      </c>
    </row>
    <row r="2031" spans="47:53" ht="11.25" customHeight="1" x14ac:dyDescent="0.25">
      <c r="AU2031" s="30" t="s">
        <v>38</v>
      </c>
      <c r="AV2031" s="29">
        <f>_xll.qlInterestRateIndexFixingDate(IborIndex&amp;Tenor,AW2031,Trigger)</f>
        <v>53643</v>
      </c>
      <c r="AW2031" s="29">
        <f>_xll.qlCalendarAdvance(Calendar,AW2030,AU2031,"f",,Trigger)</f>
        <v>53645</v>
      </c>
      <c r="AX2031" s="29">
        <f>_xll.qlInterestRateIndexMaturity(IborIndex&amp;Tenor,AW2031,Trigger)</f>
        <v>53826</v>
      </c>
      <c r="AY2031" s="66">
        <f>_xll.qlIndexFixing($Z$5,AV2031,,Trigger)</f>
        <v>1.6314042381459309E-2</v>
      </c>
      <c r="AZ2031" s="66">
        <f>_xll.qlIndexFixing($BB$1,AW2031,,Trigger)</f>
        <v>1.633826891278357E-2</v>
      </c>
      <c r="BA2031" s="195">
        <f t="shared" si="54"/>
        <v>-0.24226531324261086</v>
      </c>
    </row>
    <row r="2032" spans="47:53" ht="11.25" customHeight="1" x14ac:dyDescent="0.25">
      <c r="AU2032" s="30" t="s">
        <v>38</v>
      </c>
      <c r="AV2032" s="29">
        <f>_xll.qlInterestRateIndexFixingDate(IborIndex&amp;Tenor,AW2032,Trigger)</f>
        <v>53650</v>
      </c>
      <c r="AW2032" s="29">
        <f>_xll.qlCalendarAdvance(Calendar,AW2031,AU2032,"f",,Trigger)</f>
        <v>53652</v>
      </c>
      <c r="AX2032" s="29">
        <f>_xll.qlInterestRateIndexMaturity(IborIndex&amp;Tenor,AW2032,Trigger)</f>
        <v>53833</v>
      </c>
      <c r="AY2032" s="66">
        <f>_xll.qlIndexFixing($Z$5,AV2032,,Trigger)</f>
        <v>1.6318021615437658E-2</v>
      </c>
      <c r="AZ2032" s="66">
        <f>_xll.qlIndexFixing($BB$1,AW2032,,Trigger)</f>
        <v>1.6340236472275258E-2</v>
      </c>
      <c r="BA2032" s="195">
        <f t="shared" si="54"/>
        <v>-0.22214856837600438</v>
      </c>
    </row>
    <row r="2033" spans="47:53" ht="11.25" customHeight="1" x14ac:dyDescent="0.25">
      <c r="AU2033" s="30" t="s">
        <v>38</v>
      </c>
      <c r="AV2033" s="29">
        <f>_xll.qlInterestRateIndexFixingDate(IborIndex&amp;Tenor,AW2033,Trigger)</f>
        <v>53657</v>
      </c>
      <c r="AW2033" s="29">
        <f>_xll.qlCalendarAdvance(Calendar,AW2032,AU2033,"f",,Trigger)</f>
        <v>53659</v>
      </c>
      <c r="AX2033" s="29">
        <f>_xll.qlInterestRateIndexMaturity(IborIndex&amp;Tenor,AW2033,Trigger)</f>
        <v>53840</v>
      </c>
      <c r="AY2033" s="66">
        <f>_xll.qlIndexFixing($Z$5,AV2033,,Trigger)</f>
        <v>1.6321822745134624E-2</v>
      </c>
      <c r="AZ2033" s="66">
        <f>_xll.qlIndexFixing($BB$1,AW2033,,Trigger)</f>
        <v>1.6342659189206209E-2</v>
      </c>
      <c r="BA2033" s="195">
        <f t="shared" si="54"/>
        <v>-0.20836444071584831</v>
      </c>
    </row>
    <row r="2034" spans="47:53" ht="11.25" customHeight="1" x14ac:dyDescent="0.25">
      <c r="AU2034" s="30" t="s">
        <v>38</v>
      </c>
      <c r="AV2034" s="29">
        <f>_xll.qlInterestRateIndexFixingDate(IborIndex&amp;Tenor,AW2034,Trigger)</f>
        <v>53664</v>
      </c>
      <c r="AW2034" s="29">
        <f>_xll.qlCalendarAdvance(Calendar,AW2033,AU2034,"f",,Trigger)</f>
        <v>53666</v>
      </c>
      <c r="AX2034" s="29">
        <f>_xll.qlInterestRateIndexMaturity(IborIndex&amp;Tenor,AW2034,Trigger)</f>
        <v>53848</v>
      </c>
      <c r="AY2034" s="66">
        <f>_xll.qlIndexFixing($Z$5,AV2034,,Trigger)</f>
        <v>1.6326011140210574E-2</v>
      </c>
      <c r="AZ2034" s="66">
        <f>_xll.qlIndexFixing($BB$1,AW2034,,Trigger)</f>
        <v>1.6344546061965785E-2</v>
      </c>
      <c r="BA2034" s="195">
        <f t="shared" si="54"/>
        <v>-0.18534921755210959</v>
      </c>
    </row>
    <row r="2035" spans="47:53" ht="11.25" customHeight="1" x14ac:dyDescent="0.25">
      <c r="AU2035" s="30" t="s">
        <v>38</v>
      </c>
      <c r="AV2035" s="29">
        <f>_xll.qlInterestRateIndexFixingDate(IborIndex&amp;Tenor,AW2035,Trigger)</f>
        <v>53671</v>
      </c>
      <c r="AW2035" s="29">
        <f>_xll.qlCalendarAdvance(Calendar,AW2034,AU2035,"f",,Trigger)</f>
        <v>53673</v>
      </c>
      <c r="AX2035" s="29">
        <f>_xll.qlInterestRateIndexMaturity(IborIndex&amp;Tenor,AW2035,Trigger)</f>
        <v>53855</v>
      </c>
      <c r="AY2035" s="66">
        <f>_xll.qlIndexFixing($Z$5,AV2035,,Trigger)</f>
        <v>1.6329441927566319E-2</v>
      </c>
      <c r="AZ2035" s="66">
        <f>_xll.qlIndexFixing($BB$1,AW2035,,Trigger)</f>
        <v>1.6346393939408496E-2</v>
      </c>
      <c r="BA2035" s="195">
        <f t="shared" si="54"/>
        <v>-0.16952011842177178</v>
      </c>
    </row>
    <row r="2036" spans="47:53" ht="11.25" customHeight="1" x14ac:dyDescent="0.25">
      <c r="AU2036" s="30" t="s">
        <v>38</v>
      </c>
      <c r="AV2036" s="29">
        <f>_xll.qlInterestRateIndexFixingDate(IborIndex&amp;Tenor,AW2036,Trigger)</f>
        <v>53678</v>
      </c>
      <c r="AW2036" s="29">
        <f>_xll.qlCalendarAdvance(Calendar,AW2035,AU2036,"f",,Trigger)</f>
        <v>53680</v>
      </c>
      <c r="AX2036" s="29">
        <f>_xll.qlInterestRateIndexMaturity(IborIndex&amp;Tenor,AW2036,Trigger)</f>
        <v>53862</v>
      </c>
      <c r="AY2036" s="66">
        <f>_xll.qlIndexFixing($Z$5,AV2036,,Trigger)</f>
        <v>1.633269322332729E-2</v>
      </c>
      <c r="AZ2036" s="66">
        <f>_xll.qlIndexFixing($BB$1,AW2036,,Trigger)</f>
        <v>1.6348202821425854E-2</v>
      </c>
      <c r="BA2036" s="195">
        <f t="shared" si="54"/>
        <v>-0.15509598098564087</v>
      </c>
    </row>
    <row r="2037" spans="47:53" ht="11.25" customHeight="1" x14ac:dyDescent="0.25">
      <c r="AU2037" s="30" t="s">
        <v>38</v>
      </c>
      <c r="AV2037" s="29">
        <f>_xll.qlInterestRateIndexFixingDate(IborIndex&amp;Tenor,AW2037,Trigger)</f>
        <v>53682</v>
      </c>
      <c r="AW2037" s="29">
        <f>_xll.qlCalendarAdvance(Calendar,AW2036,AU2037,"f",,Trigger)</f>
        <v>53688</v>
      </c>
      <c r="AX2037" s="29">
        <f>_xll.qlInterestRateIndexMaturity(IborIndex&amp;Tenor,AW2037,Trigger)</f>
        <v>53870</v>
      </c>
      <c r="AY2037" s="66">
        <f>_xll.qlIndexFixing($Z$5,AV2037,,Trigger)</f>
        <v>1.6336188628323943E-2</v>
      </c>
      <c r="AZ2037" s="66">
        <f>_xll.qlIndexFixing($BB$1,AW2037,,Trigger)</f>
        <v>1.6349272020022294E-2</v>
      </c>
      <c r="BA2037" s="195">
        <f t="shared" si="54"/>
        <v>-0.13083391698351376</v>
      </c>
    </row>
    <row r="2038" spans="47:53" ht="11.25" customHeight="1" x14ac:dyDescent="0.25">
      <c r="AU2038" s="30" t="s">
        <v>38</v>
      </c>
      <c r="AV2038" s="29">
        <f>_xll.qlInterestRateIndexFixingDate(IborIndex&amp;Tenor,AW2038,Trigger)</f>
        <v>53692</v>
      </c>
      <c r="AW2038" s="29">
        <f>_xll.qlCalendarAdvance(Calendar,AW2037,AU2038,"f",,Trigger)</f>
        <v>53695</v>
      </c>
      <c r="AX2038" s="29">
        <f>_xll.qlInterestRateIndexMaturity(IborIndex&amp;Tenor,AW2038,Trigger)</f>
        <v>53876</v>
      </c>
      <c r="AY2038" s="66">
        <f>_xll.qlIndexFixing($Z$5,AV2038,,Trigger)</f>
        <v>1.6338541202793339E-2</v>
      </c>
      <c r="AZ2038" s="66">
        <f>_xll.qlIndexFixing($BB$1,AW2038,,Trigger)</f>
        <v>1.6352433471662146E-2</v>
      </c>
      <c r="BA2038" s="195">
        <f t="shared" si="54"/>
        <v>-0.13892268868807151</v>
      </c>
    </row>
    <row r="2039" spans="47:53" ht="11.25" customHeight="1" x14ac:dyDescent="0.25">
      <c r="AU2039" s="30" t="s">
        <v>38</v>
      </c>
      <c r="AV2039" s="29">
        <f>_xll.qlInterestRateIndexFixingDate(IborIndex&amp;Tenor,AW2039,Trigger)</f>
        <v>53700</v>
      </c>
      <c r="AW2039" s="29">
        <f>_xll.qlCalendarAdvance(Calendar,AW2038,AU2039,"f",,Trigger)</f>
        <v>53702</v>
      </c>
      <c r="AX2039" s="29">
        <f>_xll.qlInterestRateIndexMaturity(IborIndex&amp;Tenor,AW2039,Trigger)</f>
        <v>53883</v>
      </c>
      <c r="AY2039" s="66">
        <f>_xll.qlIndexFixing($Z$5,AV2039,,Trigger)</f>
        <v>1.6341238412286439E-2</v>
      </c>
      <c r="AZ2039" s="66">
        <f>_xll.qlIndexFixing($BB$1,AW2039,,Trigger)</f>
        <v>1.6354108654285972E-2</v>
      </c>
      <c r="BA2039" s="195">
        <f t="shared" si="54"/>
        <v>-0.12870241999533155</v>
      </c>
    </row>
    <row r="2040" spans="47:53" ht="11.25" customHeight="1" x14ac:dyDescent="0.25">
      <c r="AU2040" s="30" t="s">
        <v>38</v>
      </c>
      <c r="AV2040" s="29">
        <f>_xll.qlInterestRateIndexFixingDate(IborIndex&amp;Tenor,AW2040,Trigger)</f>
        <v>53707</v>
      </c>
      <c r="AW2040" s="29">
        <f>_xll.qlCalendarAdvance(Calendar,AW2039,AU2040,"f",,Trigger)</f>
        <v>53709</v>
      </c>
      <c r="AX2040" s="29">
        <f>_xll.qlInterestRateIndexMaturity(IborIndex&amp;Tenor,AW2040,Trigger)</f>
        <v>53890</v>
      </c>
      <c r="AY2040" s="66">
        <f>_xll.qlIndexFixing($Z$5,AV2040,,Trigger)</f>
        <v>1.6343754310622512E-2</v>
      </c>
      <c r="AZ2040" s="66">
        <f>_xll.qlIndexFixing($BB$1,AW2040,,Trigger)</f>
        <v>1.6355744841032499E-2</v>
      </c>
      <c r="BA2040" s="195">
        <f t="shared" si="54"/>
        <v>-0.11990530409986683</v>
      </c>
    </row>
    <row r="2041" spans="47:53" ht="11.25" customHeight="1" x14ac:dyDescent="0.25">
      <c r="AU2041" s="30" t="s">
        <v>38</v>
      </c>
      <c r="AV2041" s="29">
        <f>_xll.qlInterestRateIndexFixingDate(IborIndex&amp;Tenor,AW2041,Trigger)</f>
        <v>53714</v>
      </c>
      <c r="AW2041" s="29">
        <f>_xll.qlCalendarAdvance(Calendar,AW2040,AU2041,"f",,Trigger)</f>
        <v>53716</v>
      </c>
      <c r="AX2041" s="29">
        <f>_xll.qlInterestRateIndexMaturity(IborIndex&amp;Tenor,AW2041,Trigger)</f>
        <v>53897</v>
      </c>
      <c r="AY2041" s="66">
        <f>_xll.qlIndexFixing($Z$5,AV2041,,Trigger)</f>
        <v>1.6346088449024628E-2</v>
      </c>
      <c r="AZ2041" s="66">
        <f>_xll.qlIndexFixing($BB$1,AW2041,,Trigger)</f>
        <v>1.6357342031805548E-2</v>
      </c>
      <c r="BA2041" s="195">
        <f t="shared" si="54"/>
        <v>-0.11253582780920007</v>
      </c>
    </row>
    <row r="2042" spans="47:53" ht="11.25" customHeight="1" x14ac:dyDescent="0.25">
      <c r="AU2042" s="30" t="s">
        <v>38</v>
      </c>
      <c r="AV2042" s="29">
        <f>_xll.qlInterestRateIndexFixingDate(IborIndex&amp;Tenor,AW2042,Trigger)</f>
        <v>53721</v>
      </c>
      <c r="AW2042" s="29">
        <f>_xll.qlCalendarAdvance(Calendar,AW2041,AU2042,"f",,Trigger)</f>
        <v>53723</v>
      </c>
      <c r="AX2042" s="29">
        <f>_xll.qlInterestRateIndexMaturity(IborIndex&amp;Tenor,AW2042,Trigger)</f>
        <v>53904</v>
      </c>
      <c r="AY2042" s="66">
        <f>_xll.qlIndexFixing($Z$5,AV2042,,Trigger)</f>
        <v>1.6348240378767094E-2</v>
      </c>
      <c r="AZ2042" s="66">
        <f>_xll.qlIndexFixing($BB$1,AW2042,,Trigger)</f>
        <v>1.6358900226510681E-2</v>
      </c>
      <c r="BA2042" s="195">
        <f t="shared" si="54"/>
        <v>-0.10659847743586803</v>
      </c>
    </row>
    <row r="2043" spans="47:53" ht="11.25" customHeight="1" x14ac:dyDescent="0.25">
      <c r="AU2043" s="30" t="s">
        <v>38</v>
      </c>
      <c r="AV2043" s="29">
        <f>_xll.qlInterestRateIndexFixingDate(IborIndex&amp;Tenor,AW2043,Trigger)</f>
        <v>53728</v>
      </c>
      <c r="AW2043" s="29">
        <f>_xll.qlCalendarAdvance(Calendar,AW2042,AU2043,"f",,Trigger)</f>
        <v>53730</v>
      </c>
      <c r="AX2043" s="29">
        <f>_xll.qlInterestRateIndexMaturity(IborIndex&amp;Tenor,AW2043,Trigger)</f>
        <v>53911</v>
      </c>
      <c r="AY2043" s="66">
        <f>_xll.qlIndexFixing($Z$5,AV2043,,Trigger)</f>
        <v>1.6350209651167933E-2</v>
      </c>
      <c r="AZ2043" s="66">
        <f>_xll.qlIndexFixing($BB$1,AW2043,,Trigger)</f>
        <v>1.6360419425056984E-2</v>
      </c>
      <c r="BA2043" s="195">
        <f t="shared" si="54"/>
        <v>-0.10209773889050672</v>
      </c>
    </row>
    <row r="2044" spans="47:53" ht="11.25" customHeight="1" x14ac:dyDescent="0.25">
      <c r="AU2044" s="30" t="s">
        <v>38</v>
      </c>
      <c r="AV2044" s="29">
        <f>_xll.qlInterestRateIndexFixingDate(IborIndex&amp;Tenor,AW2044,Trigger)</f>
        <v>53735</v>
      </c>
      <c r="AW2044" s="29">
        <f>_xll.qlCalendarAdvance(Calendar,AW2043,AU2044,"f",,Trigger)</f>
        <v>53737</v>
      </c>
      <c r="AX2044" s="29">
        <f>_xll.qlInterestRateIndexMaturity(IborIndex&amp;Tenor,AW2044,Trigger)</f>
        <v>53918</v>
      </c>
      <c r="AY2044" s="66">
        <f>_xll.qlIndexFixing($Z$5,AV2044,,Trigger)</f>
        <v>1.6351995817595517E-2</v>
      </c>
      <c r="AZ2044" s="66">
        <f>_xll.qlIndexFixing($BB$1,AW2044,,Trigger)</f>
        <v>1.6361899627354418E-2</v>
      </c>
      <c r="BA2044" s="195">
        <f t="shared" si="54"/>
        <v>-9.9038097589009E-2</v>
      </c>
    </row>
    <row r="2045" spans="47:53" ht="11.25" customHeight="1" x14ac:dyDescent="0.25">
      <c r="AU2045" s="30" t="s">
        <v>38</v>
      </c>
      <c r="AV2045" s="29">
        <f>_xll.qlInterestRateIndexFixingDate(IborIndex&amp;Tenor,AW2045,Trigger)</f>
        <v>53742</v>
      </c>
      <c r="AW2045" s="29">
        <f>_xll.qlCalendarAdvance(Calendar,AW2044,AU2045,"f",,Trigger)</f>
        <v>53744</v>
      </c>
      <c r="AX2045" s="29">
        <f>_xll.qlInterestRateIndexMaturity(IborIndex&amp;Tenor,AW2045,Trigger)</f>
        <v>53925</v>
      </c>
      <c r="AY2045" s="66">
        <f>_xll.qlIndexFixing($Z$5,AV2045,,Trigger)</f>
        <v>1.6353598429466348E-2</v>
      </c>
      <c r="AZ2045" s="66">
        <f>_xll.qlIndexFixing($BB$1,AW2045,,Trigger)</f>
        <v>1.6363340833317343E-2</v>
      </c>
      <c r="BA2045" s="195">
        <f t="shared" si="54"/>
        <v>-9.7424038509943967E-2</v>
      </c>
    </row>
    <row r="2046" spans="47:53" ht="11.25" customHeight="1" x14ac:dyDescent="0.25">
      <c r="AU2046" s="30" t="s">
        <v>38</v>
      </c>
      <c r="AV2046" s="29">
        <f>_xll.qlInterestRateIndexFixingDate(IborIndex&amp;Tenor,AW2046,Trigger)</f>
        <v>53749</v>
      </c>
      <c r="AW2046" s="29">
        <f>_xll.qlCalendarAdvance(Calendar,AW2045,AU2046,"f",,Trigger)</f>
        <v>53751</v>
      </c>
      <c r="AX2046" s="29">
        <f>_xll.qlInterestRateIndexMaturity(IborIndex&amp;Tenor,AW2046,Trigger)</f>
        <v>53934</v>
      </c>
      <c r="AY2046" s="66">
        <f>_xll.qlIndexFixing($Z$5,AV2046,,Trigger)</f>
        <v>1.6355831444366937E-2</v>
      </c>
      <c r="AZ2046" s="66">
        <f>_xll.qlIndexFixing($BB$1,AW2046,,Trigger)</f>
        <v>1.6365657798451963E-2</v>
      </c>
      <c r="BA2046" s="195">
        <f t="shared" si="54"/>
        <v>-9.8263540850261621E-2</v>
      </c>
    </row>
    <row r="2047" spans="47:53" ht="11.25" customHeight="1" x14ac:dyDescent="0.25">
      <c r="AU2047" s="30" t="s">
        <v>38</v>
      </c>
      <c r="AV2047" s="29">
        <f>_xll.qlInterestRateIndexFixingDate(IborIndex&amp;Tenor,AW2047,Trigger)</f>
        <v>53756</v>
      </c>
      <c r="AW2047" s="29">
        <f>_xll.qlCalendarAdvance(Calendar,AW2046,AU2047,"f",,Trigger)</f>
        <v>53758</v>
      </c>
      <c r="AX2047" s="29">
        <f>_xll.qlInterestRateIndexMaturity(IborIndex&amp;Tenor,AW2047,Trigger)</f>
        <v>53944</v>
      </c>
      <c r="AY2047" s="66">
        <f>_xll.qlIndexFixing($Z$5,AV2047,,Trigger)</f>
        <v>1.6358323248516098E-2</v>
      </c>
      <c r="AZ2047" s="66">
        <f>_xll.qlIndexFixing($BB$1,AW2047,,Trigger)</f>
        <v>1.6367015563475855E-2</v>
      </c>
      <c r="BA2047" s="195">
        <f t="shared" si="54"/>
        <v>-8.6923149597573079E-2</v>
      </c>
    </row>
    <row r="2048" spans="47:53" ht="11.25" customHeight="1" x14ac:dyDescent="0.25">
      <c r="AU2048" s="30" t="s">
        <v>38</v>
      </c>
      <c r="AV2048" s="29">
        <f>_xll.qlInterestRateIndexFixingDate(IborIndex&amp;Tenor,AW2048,Trigger)</f>
        <v>53763</v>
      </c>
      <c r="AW2048" s="29">
        <f>_xll.qlCalendarAdvance(Calendar,AW2047,AU2048,"f",,Trigger)</f>
        <v>53765</v>
      </c>
      <c r="AX2048" s="29">
        <f>_xll.qlInterestRateIndexMaturity(IborIndex&amp;Tenor,AW2048,Trigger)</f>
        <v>53951</v>
      </c>
      <c r="AY2048" s="66">
        <f>_xll.qlIndexFixing($Z$5,AV2048,,Trigger)</f>
        <v>1.6359642940023997E-2</v>
      </c>
      <c r="AZ2048" s="66">
        <f>_xll.qlIndexFixing($BB$1,AW2048,,Trigger)</f>
        <v>1.6368334328386604E-2</v>
      </c>
      <c r="BA2048" s="195">
        <f t="shared" si="54"/>
        <v>-8.6913883626076049E-2</v>
      </c>
    </row>
    <row r="2049" spans="47:53" ht="11.25" customHeight="1" x14ac:dyDescent="0.25">
      <c r="AU2049" s="30" t="s">
        <v>38</v>
      </c>
      <c r="AV2049" s="29">
        <f>_xll.qlInterestRateIndexFixingDate(IborIndex&amp;Tenor,AW2049,Trigger)</f>
        <v>53770</v>
      </c>
      <c r="AW2049" s="29">
        <f>_xll.qlCalendarAdvance(Calendar,AW2048,AU2049,"f",,Trigger)</f>
        <v>53772</v>
      </c>
      <c r="AX2049" s="29">
        <f>_xll.qlInterestRateIndexMaturity(IborIndex&amp;Tenor,AW2049,Trigger)</f>
        <v>53958</v>
      </c>
      <c r="AY2049" s="66">
        <f>_xll.qlIndexFixing($Z$5,AV2049,,Trigger)</f>
        <v>1.6361004191067927E-2</v>
      </c>
      <c r="AZ2049" s="66">
        <f>_xll.qlIndexFixing($BB$1,AW2049,,Trigger)</f>
        <v>1.636961409310515E-2</v>
      </c>
      <c r="BA2049" s="195">
        <f t="shared" si="54"/>
        <v>-8.6099020372223944E-2</v>
      </c>
    </row>
    <row r="2050" spans="47:53" ht="11.25" customHeight="1" x14ac:dyDescent="0.25">
      <c r="AU2050" s="30" t="s">
        <v>38</v>
      </c>
      <c r="AV2050" s="29">
        <f>_xll.qlInterestRateIndexFixingDate(IborIndex&amp;Tenor,AW2050,Trigger)</f>
        <v>53777</v>
      </c>
      <c r="AW2050" s="29">
        <f>_xll.qlCalendarAdvance(Calendar,AW2049,AU2050,"f",,Trigger)</f>
        <v>53779</v>
      </c>
      <c r="AX2050" s="29">
        <f>_xll.qlInterestRateIndexMaturity(IborIndex&amp;Tenor,AW2050,Trigger)</f>
        <v>53965</v>
      </c>
      <c r="AY2050" s="66">
        <f>_xll.qlIndexFixing($Z$5,AV2050,,Trigger)</f>
        <v>1.6362408526105862E-2</v>
      </c>
      <c r="AZ2050" s="66">
        <f>_xll.qlIndexFixing($BB$1,AW2050,,Trigger)</f>
        <v>1.6370408510025532E-2</v>
      </c>
      <c r="BA2050" s="195">
        <f t="shared" si="54"/>
        <v>-7.999983919669551E-2</v>
      </c>
    </row>
    <row r="2051" spans="47:53" ht="11.25" customHeight="1" x14ac:dyDescent="0.25">
      <c r="AU2051" s="30" t="s">
        <v>38</v>
      </c>
      <c r="AV2051" s="29">
        <f>_xll.qlInterestRateIndexFixingDate(IborIndex&amp;Tenor,AW2051,Trigger)</f>
        <v>53784</v>
      </c>
      <c r="AW2051" s="29">
        <f>_xll.qlCalendarAdvance(Calendar,AW2050,AU2051,"f",,Trigger)</f>
        <v>53786</v>
      </c>
      <c r="AX2051" s="29">
        <f>_xll.qlInterestRateIndexMaturity(IborIndex&amp;Tenor,AW2051,Trigger)</f>
        <v>53969</v>
      </c>
      <c r="AY2051" s="66">
        <f>_xll.qlIndexFixing($Z$5,AV2051,,Trigger)</f>
        <v>1.6362416864007797E-2</v>
      </c>
      <c r="AZ2051" s="66">
        <f>_xll.qlIndexFixing($BB$1,AW2051,,Trigger)</f>
        <v>1.6371613005333397E-2</v>
      </c>
      <c r="BA2051" s="195">
        <f t="shared" ref="BA2051:BA2114" si="55">(AY2051-AZ2051)*10000</f>
        <v>-9.1961413256000379E-2</v>
      </c>
    </row>
    <row r="2052" spans="47:53" ht="11.25" customHeight="1" x14ac:dyDescent="0.25">
      <c r="AU2052" s="30" t="s">
        <v>38</v>
      </c>
      <c r="AV2052" s="29">
        <f>_xll.qlInterestRateIndexFixingDate(IborIndex&amp;Tenor,AW2052,Trigger)</f>
        <v>53791</v>
      </c>
      <c r="AW2052" s="29">
        <f>_xll.qlCalendarAdvance(Calendar,AW2051,AU2052,"f",,Trigger)</f>
        <v>53793</v>
      </c>
      <c r="AX2052" s="29">
        <f>_xll.qlInterestRateIndexMaturity(IborIndex&amp;Tenor,AW2052,Trigger)</f>
        <v>53976</v>
      </c>
      <c r="AY2052" s="66">
        <f>_xll.qlIndexFixing($Z$5,AV2052,,Trigger)</f>
        <v>1.6363871120848649E-2</v>
      </c>
      <c r="AZ2052" s="66">
        <f>_xll.qlIndexFixing($BB$1,AW2052,,Trigger)</f>
        <v>1.6373104338016971E-2</v>
      </c>
      <c r="BA2052" s="195">
        <f t="shared" si="55"/>
        <v>-9.2332171683223718E-2</v>
      </c>
    </row>
    <row r="2053" spans="47:53" ht="11.25" customHeight="1" x14ac:dyDescent="0.25">
      <c r="AU2053" s="30" t="s">
        <v>38</v>
      </c>
      <c r="AV2053" s="29">
        <f>_xll.qlInterestRateIndexFixingDate(IborIndex&amp;Tenor,AW2053,Trigger)</f>
        <v>53798</v>
      </c>
      <c r="AW2053" s="29">
        <f>_xll.qlCalendarAdvance(Calendar,AW2052,AU2053,"f",,Trigger)</f>
        <v>53800</v>
      </c>
      <c r="AX2053" s="29">
        <f>_xll.qlInterestRateIndexMaturity(IborIndex&amp;Tenor,AW2053,Trigger)</f>
        <v>53983</v>
      </c>
      <c r="AY2053" s="66">
        <f>_xll.qlIndexFixing($Z$5,AV2053,,Trigger)</f>
        <v>1.6365376134852779E-2</v>
      </c>
      <c r="AZ2053" s="66">
        <f>_xll.qlIndexFixing($BB$1,AW2053,,Trigger)</f>
        <v>1.6373904999944112E-2</v>
      </c>
      <c r="BA2053" s="195">
        <f t="shared" si="55"/>
        <v>-8.5288650913326047E-2</v>
      </c>
    </row>
    <row r="2054" spans="47:53" ht="11.25" customHeight="1" x14ac:dyDescent="0.25">
      <c r="AU2054" s="30" t="s">
        <v>38</v>
      </c>
      <c r="AV2054" s="29">
        <f>_xll.qlInterestRateIndexFixingDate(IborIndex&amp;Tenor,AW2054,Trigger)</f>
        <v>53805</v>
      </c>
      <c r="AW2054" s="29">
        <f>_xll.qlCalendarAdvance(Calendar,AW2053,AU2054,"f",,Trigger)</f>
        <v>53807</v>
      </c>
      <c r="AX2054" s="29">
        <f>_xll.qlInterestRateIndexMaturity(IborIndex&amp;Tenor,AW2054,Trigger)</f>
        <v>53990</v>
      </c>
      <c r="AY2054" s="66">
        <f>_xll.qlIndexFixing($Z$5,AV2054,,Trigger)</f>
        <v>1.6366933476220338E-2</v>
      </c>
      <c r="AZ2054" s="66">
        <f>_xll.qlIndexFixing($BB$1,AW2054,,Trigger)</f>
        <v>1.6374992499112423E-2</v>
      </c>
      <c r="BA2054" s="195">
        <f t="shared" si="55"/>
        <v>-8.0590228920852935E-2</v>
      </c>
    </row>
    <row r="2055" spans="47:53" ht="11.25" customHeight="1" x14ac:dyDescent="0.25">
      <c r="AU2055" s="30" t="s">
        <v>38</v>
      </c>
      <c r="AV2055" s="29">
        <f>_xll.qlInterestRateIndexFixingDate(IborIndex&amp;Tenor,AW2055,Trigger)</f>
        <v>53811</v>
      </c>
      <c r="AW2055" s="29">
        <f>_xll.qlCalendarAdvance(Calendar,AW2054,AU2055,"f",,Trigger)</f>
        <v>53814</v>
      </c>
      <c r="AX2055" s="29">
        <f>_xll.qlInterestRateIndexMaturity(IborIndex&amp;Tenor,AW2055,Trigger)</f>
        <v>54000</v>
      </c>
      <c r="AY2055" s="66">
        <f>_xll.qlIndexFixing($Z$5,AV2055,,Trigger)</f>
        <v>1.6370130079764265E-2</v>
      </c>
      <c r="AZ2055" s="66">
        <f>_xll.qlIndexFixing($BB$1,AW2055,,Trigger)</f>
        <v>1.6376473673292931E-2</v>
      </c>
      <c r="BA2055" s="195">
        <f t="shared" si="55"/>
        <v>-6.3435935286661194E-2</v>
      </c>
    </row>
    <row r="2056" spans="47:53" ht="11.25" customHeight="1" x14ac:dyDescent="0.25">
      <c r="AU2056" s="30" t="s">
        <v>38</v>
      </c>
      <c r="AV2056" s="29">
        <f>_xll.qlInterestRateIndexFixingDate(IborIndex&amp;Tenor,AW2056,Trigger)</f>
        <v>53819</v>
      </c>
      <c r="AW2056" s="29">
        <f>_xll.qlCalendarAdvance(Calendar,AW2055,AU2056,"f",,Trigger)</f>
        <v>53821</v>
      </c>
      <c r="AX2056" s="29">
        <f>_xll.qlInterestRateIndexMaturity(IborIndex&amp;Tenor,AW2056,Trigger)</f>
        <v>54007</v>
      </c>
      <c r="AY2056" s="66">
        <f>_xll.qlIndexFixing($Z$5,AV2056,,Trigger)</f>
        <v>1.6371825142406343E-2</v>
      </c>
      <c r="AZ2056" s="66">
        <f>_xll.qlIndexFixing($BB$1,AW2056,,Trigger)</f>
        <v>1.6377480434670674E-2</v>
      </c>
      <c r="BA2056" s="195">
        <f t="shared" si="55"/>
        <v>-5.6552922643310355E-2</v>
      </c>
    </row>
    <row r="2057" spans="47:53" ht="11.25" customHeight="1" x14ac:dyDescent="0.25">
      <c r="AU2057" s="30" t="s">
        <v>38</v>
      </c>
      <c r="AV2057" s="29">
        <f>_xll.qlInterestRateIndexFixingDate(IborIndex&amp;Tenor,AW2057,Trigger)</f>
        <v>53826</v>
      </c>
      <c r="AW2057" s="29">
        <f>_xll.qlCalendarAdvance(Calendar,AW2056,AU2057,"f",,Trigger)</f>
        <v>53828</v>
      </c>
      <c r="AX2057" s="29">
        <f>_xll.qlInterestRateIndexMaturity(IborIndex&amp;Tenor,AW2057,Trigger)</f>
        <v>54014</v>
      </c>
      <c r="AY2057" s="66">
        <f>_xll.qlIndexFixing($Z$5,AV2057,,Trigger)</f>
        <v>1.6373574065262343E-2</v>
      </c>
      <c r="AZ2057" s="66">
        <f>_xll.qlIndexFixing($BB$1,AW2057,,Trigger)</f>
        <v>1.6378448195314903E-2</v>
      </c>
      <c r="BA2057" s="195">
        <f t="shared" si="55"/>
        <v>-4.8741300525609321E-2</v>
      </c>
    </row>
    <row r="2058" spans="47:53" ht="11.25" customHeight="1" x14ac:dyDescent="0.25">
      <c r="AU2058" s="30" t="s">
        <v>38</v>
      </c>
      <c r="AV2058" s="29">
        <f>_xll.qlInterestRateIndexFixingDate(IborIndex&amp;Tenor,AW2058,Trigger)</f>
        <v>53833</v>
      </c>
      <c r="AW2058" s="29">
        <f>_xll.qlCalendarAdvance(Calendar,AW2057,AU2058,"f",,Trigger)</f>
        <v>53835</v>
      </c>
      <c r="AX2058" s="29">
        <f>_xll.qlInterestRateIndexMaturity(IborIndex&amp;Tenor,AW2058,Trigger)</f>
        <v>54021</v>
      </c>
      <c r="AY2058" s="66">
        <f>_xll.qlIndexFixing($Z$5,AV2058,,Trigger)</f>
        <v>1.6375378402798069E-2</v>
      </c>
      <c r="AZ2058" s="66">
        <f>_xll.qlIndexFixing($BB$1,AW2058,,Trigger)</f>
        <v>1.6379376955166974E-2</v>
      </c>
      <c r="BA2058" s="195">
        <f t="shared" si="55"/>
        <v>-3.9985523689056723E-2</v>
      </c>
    </row>
    <row r="2059" spans="47:53" ht="11.25" customHeight="1" x14ac:dyDescent="0.25">
      <c r="AU2059" s="30" t="s">
        <v>38</v>
      </c>
      <c r="AV2059" s="29">
        <f>_xll.qlInterestRateIndexFixingDate(IborIndex&amp;Tenor,AW2059,Trigger)</f>
        <v>53840</v>
      </c>
      <c r="AW2059" s="29">
        <f>_xll.qlCalendarAdvance(Calendar,AW2058,AU2059,"f",,Trigger)</f>
        <v>53842</v>
      </c>
      <c r="AX2059" s="29">
        <f>_xll.qlInterestRateIndexMaturity(IborIndex&amp;Tenor,AW2059,Trigger)</f>
        <v>54025</v>
      </c>
      <c r="AY2059" s="66">
        <f>_xll.qlIndexFixing($Z$5,AV2059,,Trigger)</f>
        <v>1.6375560317411907E-2</v>
      </c>
      <c r="AZ2059" s="66">
        <f>_xll.qlIndexFixing($BB$1,AW2059,,Trigger)</f>
        <v>1.6379845011070142E-2</v>
      </c>
      <c r="BA2059" s="195">
        <f t="shared" si="55"/>
        <v>-4.2846936582352502E-2</v>
      </c>
    </row>
    <row r="2060" spans="47:53" ht="11.25" customHeight="1" x14ac:dyDescent="0.25">
      <c r="AU2060" s="30" t="s">
        <v>38</v>
      </c>
      <c r="AV2060" s="29">
        <f>_xll.qlInterestRateIndexFixingDate(IborIndex&amp;Tenor,AW2060,Trigger)</f>
        <v>53847</v>
      </c>
      <c r="AW2060" s="29">
        <f>_xll.qlCalendarAdvance(Calendar,AW2059,AU2060,"f",,Trigger)</f>
        <v>53849</v>
      </c>
      <c r="AX2060" s="29">
        <f>_xll.qlInterestRateIndexMaturity(IborIndex&amp;Tenor,AW2060,Trigger)</f>
        <v>54032</v>
      </c>
      <c r="AY2060" s="66">
        <f>_xll.qlIndexFixing($Z$5,AV2060,,Trigger)</f>
        <v>1.6377464810684941E-2</v>
      </c>
      <c r="AZ2060" s="66">
        <f>_xll.qlIndexFixing($BB$1,AW2060,,Trigger)</f>
        <v>1.6380698516285062E-2</v>
      </c>
      <c r="BA2060" s="195">
        <f t="shared" si="55"/>
        <v>-3.233705600121789E-2</v>
      </c>
    </row>
    <row r="2061" spans="47:53" ht="11.25" customHeight="1" x14ac:dyDescent="0.25">
      <c r="AU2061" s="30" t="s">
        <v>38</v>
      </c>
      <c r="AV2061" s="29">
        <f>_xll.qlInterestRateIndexFixingDate(IborIndex&amp;Tenor,AW2061,Trigger)</f>
        <v>53854</v>
      </c>
      <c r="AW2061" s="29">
        <f>_xll.qlCalendarAdvance(Calendar,AW2060,AU2061,"f",,Trigger)</f>
        <v>53856</v>
      </c>
      <c r="AX2061" s="29">
        <f>_xll.qlInterestRateIndexMaturity(IborIndex&amp;Tenor,AW2061,Trigger)</f>
        <v>54039</v>
      </c>
      <c r="AY2061" s="66">
        <f>_xll.qlIndexFixing($Z$5,AV2061,,Trigger)</f>
        <v>1.6379432729490776E-2</v>
      </c>
      <c r="AZ2061" s="66">
        <f>_xll.qlIndexFixing($BB$1,AW2061,,Trigger)</f>
        <v>1.6381513022318828E-2</v>
      </c>
      <c r="BA2061" s="195">
        <f t="shared" si="55"/>
        <v>-2.0802928280515276E-2</v>
      </c>
    </row>
    <row r="2062" spans="47:53" ht="11.25" customHeight="1" x14ac:dyDescent="0.25">
      <c r="AU2062" s="30" t="s">
        <v>38</v>
      </c>
      <c r="AV2062" s="29">
        <f>_xll.qlInterestRateIndexFixingDate(IborIndex&amp;Tenor,AW2062,Trigger)</f>
        <v>53861</v>
      </c>
      <c r="AW2062" s="29">
        <f>_xll.qlCalendarAdvance(Calendar,AW2061,AU2062,"f",,Trigger)</f>
        <v>53863</v>
      </c>
      <c r="AX2062" s="29">
        <f>_xll.qlInterestRateIndexMaturity(IborIndex&amp;Tenor,AW2062,Trigger)</f>
        <v>54046</v>
      </c>
      <c r="AY2062" s="66">
        <f>_xll.qlIndexFixing($Z$5,AV2062,,Trigger)</f>
        <v>1.638146567453936E-2</v>
      </c>
      <c r="AZ2062" s="66">
        <f>_xll.qlIndexFixing($BB$1,AW2062,,Trigger)</f>
        <v>1.6382288529123393E-2</v>
      </c>
      <c r="BA2062" s="195">
        <f t="shared" si="55"/>
        <v>-8.2285458403302814E-3</v>
      </c>
    </row>
    <row r="2063" spans="47:53" ht="11.25" customHeight="1" x14ac:dyDescent="0.25">
      <c r="AU2063" s="30" t="s">
        <v>38</v>
      </c>
      <c r="AV2063" s="29">
        <f>_xll.qlInterestRateIndexFixingDate(IborIndex&amp;Tenor,AW2063,Trigger)</f>
        <v>53868</v>
      </c>
      <c r="AW2063" s="29">
        <f>_xll.qlCalendarAdvance(Calendar,AW2062,AU2063,"f",,Trigger)</f>
        <v>53870</v>
      </c>
      <c r="AX2063" s="29">
        <f>_xll.qlInterestRateIndexMaturity(IborIndex&amp;Tenor,AW2063,Trigger)</f>
        <v>54053</v>
      </c>
      <c r="AY2063" s="66">
        <f>_xll.qlIndexFixing($Z$5,AV2063,,Trigger)</f>
        <v>1.6383565250357921E-2</v>
      </c>
      <c r="AZ2063" s="66">
        <f>_xll.qlIndexFixing($BB$1,AW2063,,Trigger)</f>
        <v>1.6383846194192045E-2</v>
      </c>
      <c r="BA2063" s="195">
        <f t="shared" si="55"/>
        <v>-2.8094383412377577E-3</v>
      </c>
    </row>
    <row r="2064" spans="47:53" ht="11.25" customHeight="1" x14ac:dyDescent="0.25">
      <c r="AU2064" s="30" t="s">
        <v>38</v>
      </c>
      <c r="AV2064" s="29">
        <f>_xll.qlInterestRateIndexFixingDate(IborIndex&amp;Tenor,AW2064,Trigger)</f>
        <v>53875</v>
      </c>
      <c r="AW2064" s="29">
        <f>_xll.qlCalendarAdvance(Calendar,AW2063,AU2064,"f",,Trigger)</f>
        <v>53877</v>
      </c>
      <c r="AX2064" s="29">
        <f>_xll.qlInterestRateIndexMaturity(IborIndex&amp;Tenor,AW2064,Trigger)</f>
        <v>54063</v>
      </c>
      <c r="AY2064" s="66">
        <f>_xll.qlIndexFixing($Z$5,AV2064,,Trigger)</f>
        <v>1.6387455659254056E-2</v>
      </c>
      <c r="AZ2064" s="66">
        <f>_xll.qlIndexFixing($BB$1,AW2064,,Trigger)</f>
        <v>1.6384130494725039E-2</v>
      </c>
      <c r="BA2064" s="195">
        <f t="shared" si="55"/>
        <v>3.3251645290173493E-2</v>
      </c>
    </row>
    <row r="2065" spans="47:53" ht="11.25" customHeight="1" x14ac:dyDescent="0.25">
      <c r="AU2065" s="30" t="s">
        <v>38</v>
      </c>
      <c r="AV2065" s="29">
        <f>_xll.qlInterestRateIndexFixingDate(IborIndex&amp;Tenor,AW2065,Trigger)</f>
        <v>53882</v>
      </c>
      <c r="AW2065" s="29">
        <f>_xll.qlCalendarAdvance(Calendar,AW2064,AU2065,"f",,Trigger)</f>
        <v>53884</v>
      </c>
      <c r="AX2065" s="29">
        <f>_xll.qlInterestRateIndexMaturity(IborIndex&amp;Tenor,AW2065,Trigger)</f>
        <v>54070</v>
      </c>
      <c r="AY2065" s="66">
        <f>_xll.qlIndexFixing($Z$5,AV2065,,Trigger)</f>
        <v>1.6389691739868491E-2</v>
      </c>
      <c r="AZ2065" s="66">
        <f>_xll.qlIndexFixing($BB$1,AW2065,,Trigger)</f>
        <v>1.6384786247620936E-2</v>
      </c>
      <c r="BA2065" s="195">
        <f t="shared" si="55"/>
        <v>4.9054922475547103E-2</v>
      </c>
    </row>
    <row r="2066" spans="47:53" ht="11.25" customHeight="1" x14ac:dyDescent="0.25">
      <c r="AU2066" s="30" t="s">
        <v>38</v>
      </c>
      <c r="AV2066" s="29">
        <f>_xll.qlInterestRateIndexFixingDate(IborIndex&amp;Tenor,AW2066,Trigger)</f>
        <v>53889</v>
      </c>
      <c r="AW2066" s="29">
        <f>_xll.qlCalendarAdvance(Calendar,AW2065,AU2066,"f",,Trigger)</f>
        <v>53891</v>
      </c>
      <c r="AX2066" s="29">
        <f>_xll.qlInterestRateIndexMaturity(IborIndex&amp;Tenor,AW2066,Trigger)</f>
        <v>54077</v>
      </c>
      <c r="AY2066" s="66">
        <f>_xll.qlIndexFixing($Z$5,AV2066,,Trigger)</f>
        <v>1.639199580602399E-2</v>
      </c>
      <c r="AZ2066" s="66">
        <f>_xll.qlIndexFixing($BB$1,AW2066,,Trigger)</f>
        <v>1.6385402999348452E-2</v>
      </c>
      <c r="BA2066" s="195">
        <f t="shared" si="55"/>
        <v>6.5928066755385761E-2</v>
      </c>
    </row>
    <row r="2067" spans="47:53" ht="11.25" customHeight="1" x14ac:dyDescent="0.25">
      <c r="AU2067" s="30" t="s">
        <v>38</v>
      </c>
      <c r="AV2067" s="29">
        <f>_xll.qlInterestRateIndexFixingDate(IborIndex&amp;Tenor,AW2067,Trigger)</f>
        <v>53896</v>
      </c>
      <c r="AW2067" s="29">
        <f>_xll.qlCalendarAdvance(Calendar,AW2066,AU2067,"f",,Trigger)</f>
        <v>53898</v>
      </c>
      <c r="AX2067" s="29">
        <f>_xll.qlInterestRateIndexMaturity(IborIndex&amp;Tenor,AW2067,Trigger)</f>
        <v>54084</v>
      </c>
      <c r="AY2067" s="66">
        <f>_xll.qlIndexFixing($Z$5,AV2067,,Trigger)</f>
        <v>1.6394369445978687E-2</v>
      </c>
      <c r="AZ2067" s="66">
        <f>_xll.qlIndexFixing($BB$1,AW2067,,Trigger)</f>
        <v>1.6385980749872828E-2</v>
      </c>
      <c r="BA2067" s="195">
        <f t="shared" si="55"/>
        <v>8.3886961058585174E-2</v>
      </c>
    </row>
    <row r="2068" spans="47:53" ht="11.25" customHeight="1" x14ac:dyDescent="0.25">
      <c r="AU2068" s="30" t="s">
        <v>38</v>
      </c>
      <c r="AV2068" s="29">
        <f>_xll.qlInterestRateIndexFixingDate(IborIndex&amp;Tenor,AW2068,Trigger)</f>
        <v>53903</v>
      </c>
      <c r="AW2068" s="29">
        <f>_xll.qlCalendarAdvance(Calendar,AW2067,AU2068,"f",,Trigger)</f>
        <v>53905</v>
      </c>
      <c r="AX2068" s="29">
        <f>_xll.qlInterestRateIndexMaturity(IborIndex&amp;Tenor,AW2068,Trigger)</f>
        <v>54091</v>
      </c>
      <c r="AY2068" s="66">
        <f>_xll.qlIndexFixing($Z$5,AV2068,,Trigger)</f>
        <v>1.6396814251747271E-2</v>
      </c>
      <c r="AZ2068" s="66">
        <f>_xll.qlIndexFixing($BB$1,AW2068,,Trigger)</f>
        <v>1.6386519499158012E-2</v>
      </c>
      <c r="BA2068" s="195">
        <f t="shared" si="55"/>
        <v>0.10294752589259243</v>
      </c>
    </row>
    <row r="2069" spans="47:53" ht="11.25" customHeight="1" x14ac:dyDescent="0.25">
      <c r="AU2069" s="30" t="s">
        <v>38</v>
      </c>
      <c r="AV2069" s="29">
        <f>_xll.qlInterestRateIndexFixingDate(IborIndex&amp;Tenor,AW2069,Trigger)</f>
        <v>53910</v>
      </c>
      <c r="AW2069" s="29">
        <f>_xll.qlCalendarAdvance(Calendar,AW2068,AU2069,"f",,Trigger)</f>
        <v>53912</v>
      </c>
      <c r="AX2069" s="29">
        <f>_xll.qlInterestRateIndexMaturity(IborIndex&amp;Tenor,AW2069,Trigger)</f>
        <v>54098</v>
      </c>
      <c r="AY2069" s="66">
        <f>_xll.qlIndexFixing($Z$5,AV2069,,Trigger)</f>
        <v>1.639933181910315E-2</v>
      </c>
      <c r="AZ2069" s="66">
        <f>_xll.qlIndexFixing($BB$1,AW2069,,Trigger)</f>
        <v>1.6387019247171855E-2</v>
      </c>
      <c r="BA2069" s="195">
        <f t="shared" si="55"/>
        <v>0.12312571931294425</v>
      </c>
    </row>
    <row r="2070" spans="47:53" ht="11.25" customHeight="1" x14ac:dyDescent="0.25">
      <c r="AU2070" s="30" t="s">
        <v>38</v>
      </c>
      <c r="AV2070" s="29">
        <f>_xll.qlInterestRateIndexFixingDate(IborIndex&amp;Tenor,AW2070,Trigger)</f>
        <v>53917</v>
      </c>
      <c r="AW2070" s="29">
        <f>_xll.qlCalendarAdvance(Calendar,AW2069,AU2070,"f",,Trigger)</f>
        <v>53919</v>
      </c>
      <c r="AX2070" s="29">
        <f>_xll.qlInterestRateIndexMaturity(IborIndex&amp;Tenor,AW2070,Trigger)</f>
        <v>54105</v>
      </c>
      <c r="AY2070" s="66">
        <f>_xll.qlIndexFixing($Z$5,AV2070,,Trigger)</f>
        <v>1.6401923747577579E-2</v>
      </c>
      <c r="AZ2070" s="66">
        <f>_xll.qlIndexFixing($BB$1,AW2070,,Trigger)</f>
        <v>1.6387479993886983E-2</v>
      </c>
      <c r="BA2070" s="195">
        <f t="shared" si="55"/>
        <v>0.14443753690595446</v>
      </c>
    </row>
    <row r="2071" spans="47:53" ht="11.25" customHeight="1" x14ac:dyDescent="0.25">
      <c r="AU2071" s="30" t="s">
        <v>38</v>
      </c>
      <c r="AV2071" s="29">
        <f>_xll.qlInterestRateIndexFixingDate(IborIndex&amp;Tenor,AW2071,Trigger)</f>
        <v>53924</v>
      </c>
      <c r="AW2071" s="29">
        <f>_xll.qlCalendarAdvance(Calendar,AW2070,AU2071,"f",,Trigger)</f>
        <v>53926</v>
      </c>
      <c r="AX2071" s="29">
        <f>_xll.qlInterestRateIndexMaturity(IborIndex&amp;Tenor,AW2071,Trigger)</f>
        <v>54112</v>
      </c>
      <c r="AY2071" s="66">
        <f>_xll.qlIndexFixing($Z$5,AV2071,,Trigger)</f>
        <v>1.6404591640460105E-2</v>
      </c>
      <c r="AZ2071" s="66">
        <f>_xll.qlIndexFixing($BB$1,AW2071,,Trigger)</f>
        <v>1.6387901739273424E-2</v>
      </c>
      <c r="BA2071" s="195">
        <f t="shared" si="55"/>
        <v>0.16689901186681122</v>
      </c>
    </row>
    <row r="2072" spans="47:53" ht="11.25" customHeight="1" x14ac:dyDescent="0.25">
      <c r="AU2072" s="30" t="s">
        <v>38</v>
      </c>
      <c r="AV2072" s="29">
        <f>_xll.qlInterestRateIndexFixingDate(IborIndex&amp;Tenor,AW2072,Trigger)</f>
        <v>53931</v>
      </c>
      <c r="AW2072" s="29">
        <f>_xll.qlCalendarAdvance(Calendar,AW2071,AU2072,"f",,Trigger)</f>
        <v>53933</v>
      </c>
      <c r="AX2072" s="29">
        <f>_xll.qlInterestRateIndexMaturity(IborIndex&amp;Tenor,AW2072,Trigger)</f>
        <v>54116</v>
      </c>
      <c r="AY2072" s="66">
        <f>_xll.qlIndexFixing($Z$5,AV2072,,Trigger)</f>
        <v>1.6405726453882434E-2</v>
      </c>
      <c r="AZ2072" s="66">
        <f>_xll.qlIndexFixing($BB$1,AW2072,,Trigger)</f>
        <v>1.6387512525128545E-2</v>
      </c>
      <c r="BA2072" s="195">
        <f t="shared" si="55"/>
        <v>0.1821392875388933</v>
      </c>
    </row>
    <row r="2073" spans="47:53" ht="11.25" customHeight="1" x14ac:dyDescent="0.25">
      <c r="AU2073" s="30" t="s">
        <v>38</v>
      </c>
      <c r="AV2073" s="29">
        <f>_xll.qlInterestRateIndexFixingDate(IborIndex&amp;Tenor,AW2073,Trigger)</f>
        <v>53938</v>
      </c>
      <c r="AW2073" s="29">
        <f>_xll.qlCalendarAdvance(Calendar,AW2072,AU2073,"f",,Trigger)</f>
        <v>53940</v>
      </c>
      <c r="AX2073" s="29">
        <f>_xll.qlInterestRateIndexMaturity(IborIndex&amp;Tenor,AW2073,Trigger)</f>
        <v>54122</v>
      </c>
      <c r="AY2073" s="66">
        <f>_xll.qlIndexFixing($Z$5,AV2073,,Trigger)</f>
        <v>1.6408031756354777E-2</v>
      </c>
      <c r="AZ2073" s="66">
        <f>_xll.qlIndexFixing($BB$1,AW2073,,Trigger)</f>
        <v>1.6387861807748073E-2</v>
      </c>
      <c r="BA2073" s="195">
        <f t="shared" si="55"/>
        <v>0.20169948606704041</v>
      </c>
    </row>
    <row r="2074" spans="47:53" ht="11.25" customHeight="1" x14ac:dyDescent="0.25">
      <c r="AU2074" s="30" t="s">
        <v>38</v>
      </c>
      <c r="AV2074" s="29">
        <f>_xll.qlInterestRateIndexFixingDate(IborIndex&amp;Tenor,AW2074,Trigger)</f>
        <v>53945</v>
      </c>
      <c r="AW2074" s="29">
        <f>_xll.qlCalendarAdvance(Calendar,AW2073,AU2074,"f",,Trigger)</f>
        <v>53947</v>
      </c>
      <c r="AX2074" s="29">
        <f>_xll.qlInterestRateIndexMaturity(IborIndex&amp;Tenor,AW2074,Trigger)</f>
        <v>54129</v>
      </c>
      <c r="AY2074" s="66">
        <f>_xll.qlIndexFixing($Z$5,AV2074,,Trigger)</f>
        <v>1.6410769928157039E-2</v>
      </c>
      <c r="AZ2074" s="66">
        <f>_xll.qlIndexFixing($BB$1,AW2074,,Trigger)</f>
        <v>1.6388172092509475E-2</v>
      </c>
      <c r="BA2074" s="195">
        <f t="shared" si="55"/>
        <v>0.22597835647564235</v>
      </c>
    </row>
    <row r="2075" spans="47:53" ht="11.25" customHeight="1" x14ac:dyDescent="0.25">
      <c r="AU2075" s="30" t="s">
        <v>38</v>
      </c>
      <c r="AV2075" s="29">
        <f>_xll.qlInterestRateIndexFixingDate(IborIndex&amp;Tenor,AW2075,Trigger)</f>
        <v>53952</v>
      </c>
      <c r="AW2075" s="29">
        <f>_xll.qlCalendarAdvance(Calendar,AW2074,AU2075,"f",,Trigger)</f>
        <v>53954</v>
      </c>
      <c r="AX2075" s="29">
        <f>_xll.qlInterestRateIndexMaturity(IborIndex&amp;Tenor,AW2075,Trigger)</f>
        <v>54136</v>
      </c>
      <c r="AY2075" s="66">
        <f>_xll.qlIndexFixing($Z$5,AV2075,,Trigger)</f>
        <v>1.6413364649800741E-2</v>
      </c>
      <c r="AZ2075" s="66">
        <f>_xll.qlIndexFixing($BB$1,AW2075,,Trigger)</f>
        <v>1.6388443379395178E-2</v>
      </c>
      <c r="BA2075" s="195">
        <f t="shared" si="55"/>
        <v>0.2492127040556319</v>
      </c>
    </row>
    <row r="2076" spans="47:53" ht="11.25" customHeight="1" x14ac:dyDescent="0.25">
      <c r="AU2076" s="30" t="s">
        <v>38</v>
      </c>
      <c r="AV2076" s="29">
        <f>_xll.qlInterestRateIndexFixingDate(IborIndex&amp;Tenor,AW2076,Trigger)</f>
        <v>53959</v>
      </c>
      <c r="AW2076" s="29">
        <f>_xll.qlCalendarAdvance(Calendar,AW2075,AU2076,"f",,Trigger)</f>
        <v>53961</v>
      </c>
      <c r="AX2076" s="29">
        <f>_xll.qlInterestRateIndexMaturity(IborIndex&amp;Tenor,AW2076,Trigger)</f>
        <v>54143</v>
      </c>
      <c r="AY2076" s="66">
        <f>_xll.qlIndexFixing($Z$5,AV2076,,Trigger)</f>
        <v>1.6415815572017128E-2</v>
      </c>
      <c r="AZ2076" s="66">
        <f>_xll.qlIndexFixing($BB$1,AW2076,,Trigger)</f>
        <v>1.6389050683840226E-2</v>
      </c>
      <c r="BA2076" s="195">
        <f t="shared" si="55"/>
        <v>0.26764888176902119</v>
      </c>
    </row>
    <row r="2077" spans="47:53" ht="11.25" customHeight="1" x14ac:dyDescent="0.25">
      <c r="AU2077" s="30" t="s">
        <v>38</v>
      </c>
      <c r="AV2077" s="29">
        <f>_xll.qlInterestRateIndexFixingDate(IborIndex&amp;Tenor,AW2077,Trigger)</f>
        <v>53966</v>
      </c>
      <c r="AW2077" s="29">
        <f>_xll.qlCalendarAdvance(Calendar,AW2076,AU2077,"f",,Trigger)</f>
        <v>53968</v>
      </c>
      <c r="AX2077" s="29">
        <f>_xll.qlInterestRateIndexMaturity(IborIndex&amp;Tenor,AW2077,Trigger)</f>
        <v>54155</v>
      </c>
      <c r="AY2077" s="66">
        <f>_xll.qlIndexFixing($Z$5,AV2077,,Trigger)</f>
        <v>1.6420551313166047E-2</v>
      </c>
      <c r="AZ2077" s="66">
        <f>_xll.qlIndexFixing($BB$1,AW2077,,Trigger)</f>
        <v>1.6389241197999865E-2</v>
      </c>
      <c r="BA2077" s="195">
        <f t="shared" si="55"/>
        <v>0.31310115166181818</v>
      </c>
    </row>
    <row r="2078" spans="47:53" ht="11.25" customHeight="1" x14ac:dyDescent="0.25">
      <c r="AU2078" s="30" t="s">
        <v>38</v>
      </c>
      <c r="AV2078" s="29">
        <f>_xll.qlInterestRateIndexFixingDate(IborIndex&amp;Tenor,AW2078,Trigger)</f>
        <v>53973</v>
      </c>
      <c r="AW2078" s="29">
        <f>_xll.qlCalendarAdvance(Calendar,AW2077,AU2078,"f",,Trigger)</f>
        <v>53975</v>
      </c>
      <c r="AX2078" s="29">
        <f>_xll.qlInterestRateIndexMaturity(IborIndex&amp;Tenor,AW2078,Trigger)</f>
        <v>54158</v>
      </c>
      <c r="AY2078" s="66">
        <f>_xll.qlIndexFixing($Z$5,AV2078,,Trigger)</f>
        <v>1.6420762024474719E-2</v>
      </c>
      <c r="AZ2078" s="66">
        <f>_xll.qlIndexFixing($BB$1,AW2078,,Trigger)</f>
        <v>1.6389392712472528E-2</v>
      </c>
      <c r="BA2078" s="195">
        <f t="shared" si="55"/>
        <v>0.31369312002191285</v>
      </c>
    </row>
    <row r="2079" spans="47:53" ht="11.25" customHeight="1" x14ac:dyDescent="0.25">
      <c r="AU2079" s="30" t="s">
        <v>38</v>
      </c>
      <c r="AV2079" s="29">
        <f>_xll.qlInterestRateIndexFixingDate(IborIndex&amp;Tenor,AW2079,Trigger)</f>
        <v>53980</v>
      </c>
      <c r="AW2079" s="29">
        <f>_xll.qlCalendarAdvance(Calendar,AW2078,AU2079,"f",,Trigger)</f>
        <v>53982</v>
      </c>
      <c r="AX2079" s="29">
        <f>_xll.qlInterestRateIndexMaturity(IborIndex&amp;Tenor,AW2079,Trigger)</f>
        <v>54165</v>
      </c>
      <c r="AY2079" s="66">
        <f>_xll.qlIndexFixing($Z$5,AV2079,,Trigger)</f>
        <v>1.6422769076429297E-2</v>
      </c>
      <c r="AZ2079" s="66">
        <f>_xll.qlIndexFixing($BB$1,AW2079,,Trigger)</f>
        <v>1.6389505227251661E-2</v>
      </c>
      <c r="BA2079" s="195">
        <f t="shared" si="55"/>
        <v>0.33263849177636584</v>
      </c>
    </row>
    <row r="2080" spans="47:53" ht="11.25" customHeight="1" x14ac:dyDescent="0.25">
      <c r="AU2080" s="30" t="s">
        <v>38</v>
      </c>
      <c r="AV2080" s="29">
        <f>_xll.qlInterestRateIndexFixingDate(IborIndex&amp;Tenor,AW2080,Trigger)</f>
        <v>53987</v>
      </c>
      <c r="AW2080" s="29">
        <f>_xll.qlCalendarAdvance(Calendar,AW2079,AU2080,"f",,Trigger)</f>
        <v>53989</v>
      </c>
      <c r="AX2080" s="29">
        <f>_xll.qlInterestRateIndexMaturity(IborIndex&amp;Tenor,AW2080,Trigger)</f>
        <v>54172</v>
      </c>
      <c r="AY2080" s="66">
        <f>_xll.qlIndexFixing($Z$5,AV2080,,Trigger)</f>
        <v>1.6424630900666374E-2</v>
      </c>
      <c r="AZ2080" s="66">
        <f>_xll.qlIndexFixing($BB$1,AW2080,,Trigger)</f>
        <v>1.6389578742328968E-2</v>
      </c>
      <c r="BA2080" s="195">
        <f t="shared" si="55"/>
        <v>0.35052158337406381</v>
      </c>
    </row>
    <row r="2081" spans="47:53" ht="11.25" customHeight="1" x14ac:dyDescent="0.25">
      <c r="AU2081" s="30" t="s">
        <v>38</v>
      </c>
      <c r="AV2081" s="29">
        <f>_xll.qlInterestRateIndexFixingDate(IborIndex&amp;Tenor,AW2081,Trigger)</f>
        <v>53994</v>
      </c>
      <c r="AW2081" s="29">
        <f>_xll.qlCalendarAdvance(Calendar,AW2080,AU2081,"f",,Trigger)</f>
        <v>53996</v>
      </c>
      <c r="AX2081" s="29">
        <f>_xll.qlInterestRateIndexMaturity(IborIndex&amp;Tenor,AW2081,Trigger)</f>
        <v>54178</v>
      </c>
      <c r="AY2081" s="66">
        <f>_xll.qlIndexFixing($Z$5,AV2081,,Trigger)</f>
        <v>1.6425900969460026E-2</v>
      </c>
      <c r="AZ2081" s="66">
        <f>_xll.qlIndexFixing($BB$1,AW2081,,Trigger)</f>
        <v>1.6389252144579671E-2</v>
      </c>
      <c r="BA2081" s="195">
        <f t="shared" si="55"/>
        <v>0.3664882488035523</v>
      </c>
    </row>
    <row r="2082" spans="47:53" ht="11.25" customHeight="1" x14ac:dyDescent="0.25">
      <c r="AU2082" s="30" t="s">
        <v>38</v>
      </c>
      <c r="AV2082" s="29">
        <f>_xll.qlInterestRateIndexFixingDate(IborIndex&amp;Tenor,AW2082,Trigger)</f>
        <v>54001</v>
      </c>
      <c r="AW2082" s="29">
        <f>_xll.qlCalendarAdvance(Calendar,AW2081,AU2082,"f",,Trigger)</f>
        <v>54003</v>
      </c>
      <c r="AX2082" s="29">
        <f>_xll.qlInterestRateIndexMaturity(IborIndex&amp;Tenor,AW2082,Trigger)</f>
        <v>54185</v>
      </c>
      <c r="AY2082" s="66">
        <f>_xll.qlIndexFixing($Z$5,AV2082,,Trigger)</f>
        <v>1.6427481762190586E-2</v>
      </c>
      <c r="AZ2082" s="66">
        <f>_xll.qlIndexFixing($BB$1,AW2082,,Trigger)</f>
        <v>1.6389250446014865E-2</v>
      </c>
      <c r="BA2082" s="195">
        <f t="shared" si="55"/>
        <v>0.38231316175720703</v>
      </c>
    </row>
    <row r="2083" spans="47:53" ht="11.25" customHeight="1" x14ac:dyDescent="0.25">
      <c r="AU2083" s="30" t="s">
        <v>38</v>
      </c>
      <c r="AV2083" s="29">
        <f>_xll.qlInterestRateIndexFixingDate(IborIndex&amp;Tenor,AW2083,Trigger)</f>
        <v>54008</v>
      </c>
      <c r="AW2083" s="29">
        <f>_xll.qlCalendarAdvance(Calendar,AW2082,AU2083,"f",,Trigger)</f>
        <v>54010</v>
      </c>
      <c r="AX2083" s="29">
        <f>_xll.qlInterestRateIndexMaturity(IborIndex&amp;Tenor,AW2083,Trigger)</f>
        <v>54192</v>
      </c>
      <c r="AY2083" s="66">
        <f>_xll.qlIndexFixing($Z$5,AV2083,,Trigger)</f>
        <v>1.6428916311467319E-2</v>
      </c>
      <c r="AZ2083" s="66">
        <f>_xll.qlIndexFixing($BB$1,AW2083,,Trigger)</f>
        <v>1.6389209749510678E-2</v>
      </c>
      <c r="BA2083" s="195">
        <f t="shared" si="55"/>
        <v>0.39706561956641406</v>
      </c>
    </row>
    <row r="2084" spans="47:53" ht="11.25" customHeight="1" x14ac:dyDescent="0.25">
      <c r="AU2084" s="30" t="s">
        <v>38</v>
      </c>
      <c r="AV2084" s="29">
        <f>_xll.qlInterestRateIndexFixingDate(IborIndex&amp;Tenor,AW2084,Trigger)</f>
        <v>54015</v>
      </c>
      <c r="AW2084" s="29">
        <f>_xll.qlCalendarAdvance(Calendar,AW2083,AU2084,"f",,Trigger)</f>
        <v>54017</v>
      </c>
      <c r="AX2084" s="29">
        <f>_xll.qlInterestRateIndexMaturity(IborIndex&amp;Tenor,AW2084,Trigger)</f>
        <v>54199</v>
      </c>
      <c r="AY2084" s="66">
        <f>_xll.qlIndexFixing($Z$5,AV2084,,Trigger)</f>
        <v>1.6430204268266552E-2</v>
      </c>
      <c r="AZ2084" s="66">
        <f>_xll.qlIndexFixing($BB$1,AW2084,,Trigger)</f>
        <v>1.6389130055070179E-2</v>
      </c>
      <c r="BA2084" s="195">
        <f t="shared" si="55"/>
        <v>0.41074213196372333</v>
      </c>
    </row>
    <row r="2085" spans="47:53" ht="11.25" customHeight="1" x14ac:dyDescent="0.25">
      <c r="AU2085" s="30" t="s">
        <v>38</v>
      </c>
      <c r="AV2085" s="29">
        <f>_xll.qlInterestRateIndexFixingDate(IborIndex&amp;Tenor,AW2085,Trigger)</f>
        <v>54022</v>
      </c>
      <c r="AW2085" s="29">
        <f>_xll.qlCalendarAdvance(Calendar,AW2084,AU2085,"f",,Trigger)</f>
        <v>54024</v>
      </c>
      <c r="AX2085" s="29">
        <f>_xll.qlInterestRateIndexMaturity(IborIndex&amp;Tenor,AW2085,Trigger)</f>
        <v>54206</v>
      </c>
      <c r="AY2085" s="66">
        <f>_xll.qlIndexFixing($Z$5,AV2085,,Trigger)</f>
        <v>1.6431345283594048E-2</v>
      </c>
      <c r="AZ2085" s="66">
        <f>_xll.qlIndexFixing($BB$1,AW2085,,Trigger)</f>
        <v>1.6389361322131275E-2</v>
      </c>
      <c r="BA2085" s="195">
        <f t="shared" si="55"/>
        <v>0.4198396146277289</v>
      </c>
    </row>
    <row r="2086" spans="47:53" ht="11.25" customHeight="1" x14ac:dyDescent="0.25">
      <c r="AU2086" s="30" t="s">
        <v>38</v>
      </c>
      <c r="AV2086" s="29">
        <f>_xll.qlInterestRateIndexFixingDate(IborIndex&amp;Tenor,AW2086,Trigger)</f>
        <v>54029</v>
      </c>
      <c r="AW2086" s="29">
        <f>_xll.qlCalendarAdvance(Calendar,AW2085,AU2086,"f",,Trigger)</f>
        <v>54031</v>
      </c>
      <c r="AX2086" s="29">
        <f>_xll.qlInterestRateIndexMaturity(IborIndex&amp;Tenor,AW2086,Trigger)</f>
        <v>54214</v>
      </c>
      <c r="AY2086" s="66">
        <f>_xll.qlIndexFixing($Z$5,AV2086,,Trigger)</f>
        <v>1.6432732514762904E-2</v>
      </c>
      <c r="AZ2086" s="66">
        <f>_xll.qlIndexFixing($BB$1,AW2086,,Trigger)</f>
        <v>1.6389200838992365E-2</v>
      </c>
      <c r="BA2086" s="195">
        <f t="shared" si="55"/>
        <v>0.43531675770539652</v>
      </c>
    </row>
    <row r="2087" spans="47:53" ht="11.25" customHeight="1" x14ac:dyDescent="0.25">
      <c r="AU2087" s="30" t="s">
        <v>38</v>
      </c>
      <c r="AV2087" s="29">
        <f>_xll.qlInterestRateIndexFixingDate(IborIndex&amp;Tenor,AW2087,Trigger)</f>
        <v>54036</v>
      </c>
      <c r="AW2087" s="29">
        <f>_xll.qlCalendarAdvance(Calendar,AW2086,AU2087,"f",,Trigger)</f>
        <v>54038</v>
      </c>
      <c r="AX2087" s="29">
        <f>_xll.qlInterestRateIndexMaturity(IborIndex&amp;Tenor,AW2087,Trigger)</f>
        <v>54221</v>
      </c>
      <c r="AY2087" s="66">
        <f>_xll.qlIndexFixing($Z$5,AV2087,,Trigger)</f>
        <v>1.6433567971003923E-2</v>
      </c>
      <c r="AZ2087" s="66">
        <f>_xll.qlIndexFixing($BB$1,AW2087,,Trigger)</f>
        <v>1.6389001356169972E-2</v>
      </c>
      <c r="BA2087" s="195">
        <f t="shared" si="55"/>
        <v>0.44566614833950469</v>
      </c>
    </row>
    <row r="2088" spans="47:53" ht="11.25" customHeight="1" x14ac:dyDescent="0.25">
      <c r="AU2088" s="30" t="s">
        <v>38</v>
      </c>
      <c r="AV2088" s="29">
        <f>_xll.qlInterestRateIndexFixingDate(IborIndex&amp;Tenor,AW2088,Trigger)</f>
        <v>54043</v>
      </c>
      <c r="AW2088" s="29">
        <f>_xll.qlCalendarAdvance(Calendar,AW2087,AU2088,"f",,Trigger)</f>
        <v>54045</v>
      </c>
      <c r="AX2088" s="29">
        <f>_xll.qlInterestRateIndexMaturity(IborIndex&amp;Tenor,AW2088,Trigger)</f>
        <v>54228</v>
      </c>
      <c r="AY2088" s="66">
        <f>_xll.qlIndexFixing($Z$5,AV2088,,Trigger)</f>
        <v>1.6434255407341721E-2</v>
      </c>
      <c r="AZ2088" s="66">
        <f>_xll.qlIndexFixing($BB$1,AW2088,,Trigger)</f>
        <v>1.6388762873676768E-2</v>
      </c>
      <c r="BA2088" s="195">
        <f t="shared" si="55"/>
        <v>0.45492533664953649</v>
      </c>
    </row>
    <row r="2089" spans="47:53" ht="11.25" customHeight="1" x14ac:dyDescent="0.25">
      <c r="AU2089" s="30" t="s">
        <v>38</v>
      </c>
      <c r="AV2089" s="29">
        <f>_xll.qlInterestRateIndexFixingDate(IborIndex&amp;Tenor,AW2089,Trigger)</f>
        <v>54049</v>
      </c>
      <c r="AW2089" s="29">
        <f>_xll.qlCalendarAdvance(Calendar,AW2088,AU2089,"f",,Trigger)</f>
        <v>54053</v>
      </c>
      <c r="AX2089" s="29">
        <f>_xll.qlInterestRateIndexMaturity(IborIndex&amp;Tenor,AW2089,Trigger)</f>
        <v>54238</v>
      </c>
      <c r="AY2089" s="66">
        <f>_xll.qlIndexFixing($Z$5,AV2089,,Trigger)</f>
        <v>1.6435576286248046E-2</v>
      </c>
      <c r="AZ2089" s="66">
        <f>_xll.qlIndexFixing($BB$1,AW2089,,Trigger)</f>
        <v>1.6388104189981479E-2</v>
      </c>
      <c r="BA2089" s="195">
        <f t="shared" si="55"/>
        <v>0.47472096266567426</v>
      </c>
    </row>
    <row r="2090" spans="47:53" ht="11.25" customHeight="1" x14ac:dyDescent="0.25">
      <c r="AU2090" s="30" t="s">
        <v>38</v>
      </c>
      <c r="AV2090" s="29">
        <f>_xll.qlInterestRateIndexFixingDate(IborIndex&amp;Tenor,AW2090,Trigger)</f>
        <v>54057</v>
      </c>
      <c r="AW2090" s="29">
        <f>_xll.qlCalendarAdvance(Calendar,AW2089,AU2090,"f",,Trigger)</f>
        <v>54060</v>
      </c>
      <c r="AX2090" s="29">
        <f>_xll.qlInterestRateIndexMaturity(IborIndex&amp;Tenor,AW2090,Trigger)</f>
        <v>54242</v>
      </c>
      <c r="AY2090" s="66">
        <f>_xll.qlIndexFixing($Z$5,AV2090,,Trigger)</f>
        <v>1.6434879163982806E-2</v>
      </c>
      <c r="AZ2090" s="66">
        <f>_xll.qlIndexFixing($BB$1,AW2090,,Trigger)</f>
        <v>1.6387784936973272E-2</v>
      </c>
      <c r="BA2090" s="195">
        <f t="shared" si="55"/>
        <v>0.47094227009533696</v>
      </c>
    </row>
    <row r="2091" spans="47:53" ht="11.25" customHeight="1" x14ac:dyDescent="0.25">
      <c r="AU2091" s="30" t="s">
        <v>38</v>
      </c>
      <c r="AV2091" s="29">
        <f>_xll.qlInterestRateIndexFixingDate(IborIndex&amp;Tenor,AW2091,Trigger)</f>
        <v>54065</v>
      </c>
      <c r="AW2091" s="29">
        <f>_xll.qlCalendarAdvance(Calendar,AW2090,AU2091,"f",,Trigger)</f>
        <v>54067</v>
      </c>
      <c r="AX2091" s="29">
        <f>_xll.qlInterestRateIndexMaturity(IborIndex&amp;Tenor,AW2091,Trigger)</f>
        <v>54249</v>
      </c>
      <c r="AY2091" s="66">
        <f>_xll.qlIndexFixing($Z$5,AV2091,,Trigger)</f>
        <v>1.6435109884267881E-2</v>
      </c>
      <c r="AZ2091" s="66">
        <f>_xll.qlIndexFixing($BB$1,AW2091,,Trigger)</f>
        <v>1.6387426686112649E-2</v>
      </c>
      <c r="BA2091" s="195">
        <f t="shared" si="55"/>
        <v>0.4768319815523156</v>
      </c>
    </row>
    <row r="2092" spans="47:53" ht="11.25" customHeight="1" x14ac:dyDescent="0.25">
      <c r="AU2092" s="30" t="s">
        <v>38</v>
      </c>
      <c r="AV2092" s="29">
        <f>_xll.qlInterestRateIndexFixingDate(IborIndex&amp;Tenor,AW2092,Trigger)</f>
        <v>54072</v>
      </c>
      <c r="AW2092" s="29">
        <f>_xll.qlCalendarAdvance(Calendar,AW2091,AU2092,"f",,Trigger)</f>
        <v>54074</v>
      </c>
      <c r="AX2092" s="29">
        <f>_xll.qlInterestRateIndexMaturity(IborIndex&amp;Tenor,AW2092,Trigger)</f>
        <v>54256</v>
      </c>
      <c r="AY2092" s="66">
        <f>_xll.qlIndexFixing($Z$5,AV2092,,Trigger)</f>
        <v>1.6435191171209892E-2</v>
      </c>
      <c r="AZ2092" s="66">
        <f>_xll.qlIndexFixing($BB$1,AW2092,,Trigger)</f>
        <v>1.6387029437418488E-2</v>
      </c>
      <c r="BA2092" s="195">
        <f t="shared" si="55"/>
        <v>0.48161733791404066</v>
      </c>
    </row>
    <row r="2093" spans="47:53" ht="11.25" customHeight="1" x14ac:dyDescent="0.25">
      <c r="AU2093" s="30" t="s">
        <v>38</v>
      </c>
      <c r="AV2093" s="29">
        <f>_xll.qlInterestRateIndexFixingDate(IborIndex&amp;Tenor,AW2093,Trigger)</f>
        <v>54079</v>
      </c>
      <c r="AW2093" s="29">
        <f>_xll.qlCalendarAdvance(Calendar,AW2092,AU2093,"f",,Trigger)</f>
        <v>54081</v>
      </c>
      <c r="AX2093" s="29">
        <f>_xll.qlInterestRateIndexMaturity(IborIndex&amp;Tenor,AW2093,Trigger)</f>
        <v>54263</v>
      </c>
      <c r="AY2093" s="66">
        <f>_xll.qlIndexFixing($Z$5,AV2093,,Trigger)</f>
        <v>1.6435122676081642E-2</v>
      </c>
      <c r="AZ2093" s="66">
        <f>_xll.qlIndexFixing($BB$1,AW2093,,Trigger)</f>
        <v>1.638659319091627E-2</v>
      </c>
      <c r="BA2093" s="195">
        <f t="shared" si="55"/>
        <v>0.485294851653717</v>
      </c>
    </row>
    <row r="2094" spans="47:53" ht="11.25" customHeight="1" x14ac:dyDescent="0.25">
      <c r="AU2094" s="30" t="s">
        <v>38</v>
      </c>
      <c r="AV2094" s="29">
        <f>_xll.qlInterestRateIndexFixingDate(IborIndex&amp;Tenor,AW2094,Trigger)</f>
        <v>54086</v>
      </c>
      <c r="AW2094" s="29">
        <f>_xll.qlCalendarAdvance(Calendar,AW2093,AU2094,"f",,Trigger)</f>
        <v>54088</v>
      </c>
      <c r="AX2094" s="29">
        <f>_xll.qlInterestRateIndexMaturity(IborIndex&amp;Tenor,AW2094,Trigger)</f>
        <v>54270</v>
      </c>
      <c r="AY2094" s="66">
        <f>_xll.qlIndexFixing($Z$5,AV2094,,Trigger)</f>
        <v>1.6434904050187552E-2</v>
      </c>
      <c r="AZ2094" s="66">
        <f>_xll.qlIndexFixing($BB$1,AW2094,,Trigger)</f>
        <v>1.6386117946629707E-2</v>
      </c>
      <c r="BA2094" s="195">
        <f t="shared" si="55"/>
        <v>0.48786103557844906</v>
      </c>
    </row>
    <row r="2095" spans="47:53" ht="11.25" customHeight="1" x14ac:dyDescent="0.25">
      <c r="AU2095" s="30" t="s">
        <v>38</v>
      </c>
      <c r="AV2095" s="29">
        <f>_xll.qlInterestRateIndexFixingDate(IborIndex&amp;Tenor,AW2095,Trigger)</f>
        <v>54093</v>
      </c>
      <c r="AW2095" s="29">
        <f>_xll.qlCalendarAdvance(Calendar,AW2094,AU2095,"f",,Trigger)</f>
        <v>54095</v>
      </c>
      <c r="AX2095" s="29">
        <f>_xll.qlInterestRateIndexMaturity(IborIndex&amp;Tenor,AW2095,Trigger)</f>
        <v>54277</v>
      </c>
      <c r="AY2095" s="66">
        <f>_xll.qlIndexFixing($Z$5,AV2095,,Trigger)</f>
        <v>1.6434534944867615E-2</v>
      </c>
      <c r="AZ2095" s="66">
        <f>_xll.qlIndexFixing($BB$1,AW2095,,Trigger)</f>
        <v>1.6385603704587793E-2</v>
      </c>
      <c r="BA2095" s="195">
        <f t="shared" si="55"/>
        <v>0.48931240279822402</v>
      </c>
    </row>
    <row r="2096" spans="47:53" ht="11.25" customHeight="1" x14ac:dyDescent="0.25">
      <c r="AU2096" s="30" t="s">
        <v>38</v>
      </c>
      <c r="AV2096" s="29">
        <f>_xll.qlInterestRateIndexFixingDate(IborIndex&amp;Tenor,AW2096,Trigger)</f>
        <v>54100</v>
      </c>
      <c r="AW2096" s="29">
        <f>_xll.qlCalendarAdvance(Calendar,AW2095,AU2096,"f",,Trigger)</f>
        <v>54102</v>
      </c>
      <c r="AX2096" s="29">
        <f>_xll.qlInterestRateIndexMaturity(IborIndex&amp;Tenor,AW2096,Trigger)</f>
        <v>54284</v>
      </c>
      <c r="AY2096" s="66">
        <f>_xll.qlIndexFixing($Z$5,AV2096,,Trigger)</f>
        <v>1.6434015011496973E-2</v>
      </c>
      <c r="AZ2096" s="66">
        <f>_xll.qlIndexFixing($BB$1,AW2096,,Trigger)</f>
        <v>1.6385050464820389E-2</v>
      </c>
      <c r="BA2096" s="195">
        <f t="shared" si="55"/>
        <v>0.48964546676584508</v>
      </c>
    </row>
    <row r="2097" spans="47:53" ht="11.25" customHeight="1" x14ac:dyDescent="0.25">
      <c r="AU2097" s="30" t="s">
        <v>38</v>
      </c>
      <c r="AV2097" s="29">
        <f>_xll.qlInterestRateIndexFixingDate(IborIndex&amp;Tenor,AW2097,Trigger)</f>
        <v>54107</v>
      </c>
      <c r="AW2097" s="29">
        <f>_xll.qlCalendarAdvance(Calendar,AW2096,AU2097,"f",,Trigger)</f>
        <v>54109</v>
      </c>
      <c r="AX2097" s="29">
        <f>_xll.qlInterestRateIndexMaturity(IborIndex&amp;Tenor,AW2097,Trigger)</f>
        <v>54291</v>
      </c>
      <c r="AY2097" s="66">
        <f>_xll.qlIndexFixing($Z$5,AV2097,,Trigger)</f>
        <v>1.6433343901482378E-2</v>
      </c>
      <c r="AZ2097" s="66">
        <f>_xll.qlIndexFixing($BB$1,AW2097,,Trigger)</f>
        <v>1.6384458227359996E-2</v>
      </c>
      <c r="BA2097" s="195">
        <f t="shared" si="55"/>
        <v>0.48885674122381428</v>
      </c>
    </row>
    <row r="2098" spans="47:53" ht="11.25" customHeight="1" x14ac:dyDescent="0.25">
      <c r="AU2098" s="30" t="s">
        <v>38</v>
      </c>
      <c r="AV2098" s="29">
        <f>_xll.qlInterestRateIndexFixingDate(IborIndex&amp;Tenor,AW2098,Trigger)</f>
        <v>54114</v>
      </c>
      <c r="AW2098" s="29">
        <f>_xll.qlCalendarAdvance(Calendar,AW2097,AU2098,"f",,Trigger)</f>
        <v>54116</v>
      </c>
      <c r="AX2098" s="29">
        <f>_xll.qlInterestRateIndexMaturity(IborIndex&amp;Tenor,AW2098,Trigger)</f>
        <v>54301</v>
      </c>
      <c r="AY2098" s="66">
        <f>_xll.qlIndexFixing($Z$5,AV2098,,Trigger)</f>
        <v>1.643330499964795E-2</v>
      </c>
      <c r="AZ2098" s="66">
        <f>_xll.qlIndexFixing($BB$1,AW2098,,Trigger)</f>
        <v>1.638445295806585E-2</v>
      </c>
      <c r="BA2098" s="195">
        <f t="shared" si="55"/>
        <v>0.4885204158210088</v>
      </c>
    </row>
    <row r="2099" spans="47:53" ht="11.25" customHeight="1" x14ac:dyDescent="0.25">
      <c r="AU2099" s="30" t="s">
        <v>38</v>
      </c>
      <c r="AV2099" s="29">
        <f>_xll.qlInterestRateIndexFixingDate(IborIndex&amp;Tenor,AW2099,Trigger)</f>
        <v>54121</v>
      </c>
      <c r="AW2099" s="29">
        <f>_xll.qlCalendarAdvance(Calendar,AW2098,AU2099,"f",,Trigger)</f>
        <v>54123</v>
      </c>
      <c r="AX2099" s="29">
        <f>_xll.qlInterestRateIndexMaturity(IborIndex&amp;Tenor,AW2099,Trigger)</f>
        <v>54308</v>
      </c>
      <c r="AY2099" s="66">
        <f>_xll.qlIndexFixing($Z$5,AV2099,,Trigger)</f>
        <v>1.6432378225986029E-2</v>
      </c>
      <c r="AZ2099" s="66">
        <f>_xll.qlIndexFixing($BB$1,AW2099,,Trigger)</f>
        <v>1.6383777092988033E-2</v>
      </c>
      <c r="BA2099" s="195">
        <f t="shared" si="55"/>
        <v>0.48601132997996843</v>
      </c>
    </row>
    <row r="2100" spans="47:53" ht="11.25" customHeight="1" x14ac:dyDescent="0.25">
      <c r="AU2100" s="30" t="s">
        <v>38</v>
      </c>
      <c r="AV2100" s="29">
        <f>_xll.qlInterestRateIndexFixingDate(IborIndex&amp;Tenor,AW2100,Trigger)</f>
        <v>54128</v>
      </c>
      <c r="AW2100" s="29">
        <f>_xll.qlCalendarAdvance(Calendar,AW2099,AU2100,"f",,Trigger)</f>
        <v>54130</v>
      </c>
      <c r="AX2100" s="29">
        <f>_xll.qlInterestRateIndexMaturity(IborIndex&amp;Tenor,AW2100,Trigger)</f>
        <v>54315</v>
      </c>
      <c r="AY2100" s="66">
        <f>_xll.qlIndexFixing($Z$5,AV2100,,Trigger)</f>
        <v>1.643151640207131E-2</v>
      </c>
      <c r="AZ2100" s="66">
        <f>_xll.qlIndexFixing($BB$1,AW2100,,Trigger)</f>
        <v>1.6383062226802657E-2</v>
      </c>
      <c r="BA2100" s="195">
        <f t="shared" si="55"/>
        <v>0.48454175268653615</v>
      </c>
    </row>
    <row r="2101" spans="47:53" ht="11.25" customHeight="1" x14ac:dyDescent="0.25">
      <c r="AU2101" s="30" t="s">
        <v>38</v>
      </c>
      <c r="AV2101" s="29">
        <f>_xll.qlInterestRateIndexFixingDate(IborIndex&amp;Tenor,AW2101,Trigger)</f>
        <v>54135</v>
      </c>
      <c r="AW2101" s="29">
        <f>_xll.qlCalendarAdvance(Calendar,AW2100,AU2101,"f",,Trigger)</f>
        <v>54137</v>
      </c>
      <c r="AX2101" s="29">
        <f>_xll.qlInterestRateIndexMaturity(IborIndex&amp;Tenor,AW2101,Trigger)</f>
        <v>54322</v>
      </c>
      <c r="AY2101" s="66">
        <f>_xll.qlIndexFixing($Z$5,AV2101,,Trigger)</f>
        <v>1.6430720704958355E-2</v>
      </c>
      <c r="AZ2101" s="66">
        <f>_xll.qlIndexFixing($BB$1,AW2101,,Trigger)</f>
        <v>1.6382308359552726E-2</v>
      </c>
      <c r="BA2101" s="195">
        <f t="shared" si="55"/>
        <v>0.48412345405628859</v>
      </c>
    </row>
    <row r="2102" spans="47:53" ht="11.25" customHeight="1" x14ac:dyDescent="0.25">
      <c r="AU2102" s="30" t="s">
        <v>38</v>
      </c>
      <c r="AV2102" s="29">
        <f>_xll.qlInterestRateIndexFixingDate(IborIndex&amp;Tenor,AW2102,Trigger)</f>
        <v>54142</v>
      </c>
      <c r="AW2102" s="29">
        <f>_xll.qlCalendarAdvance(Calendar,AW2101,AU2102,"f",,Trigger)</f>
        <v>54144</v>
      </c>
      <c r="AX2102" s="29">
        <f>_xll.qlInterestRateIndexMaturity(IborIndex&amp;Tenor,AW2102,Trigger)</f>
        <v>54329</v>
      </c>
      <c r="AY2102" s="66">
        <f>_xll.qlIndexFixing($Z$5,AV2102,,Trigger)</f>
        <v>1.6429990062573709E-2</v>
      </c>
      <c r="AZ2102" s="66">
        <f>_xll.qlIndexFixing($BB$1,AW2102,,Trigger)</f>
        <v>1.6381213913823044E-2</v>
      </c>
      <c r="BA2102" s="195">
        <f t="shared" si="55"/>
        <v>0.48776148750664938</v>
      </c>
    </row>
    <row r="2103" spans="47:53" ht="11.25" customHeight="1" x14ac:dyDescent="0.25">
      <c r="AU2103" s="30" t="s">
        <v>38</v>
      </c>
      <c r="AV2103" s="29">
        <f>_xll.qlInterestRateIndexFixingDate(IborIndex&amp;Tenor,AW2103,Trigger)</f>
        <v>54149</v>
      </c>
      <c r="AW2103" s="29">
        <f>_xll.qlCalendarAdvance(Calendar,AW2102,AU2103,"f",,Trigger)</f>
        <v>54155</v>
      </c>
      <c r="AX2103" s="29">
        <f>_xll.qlInterestRateIndexMaturity(IborIndex&amp;Tenor,AW2103,Trigger)</f>
        <v>54338</v>
      </c>
      <c r="AY2103" s="66">
        <f>_xll.qlIndexFixing($Z$5,AV2103,,Trigger)</f>
        <v>1.6428274732002274E-2</v>
      </c>
      <c r="AZ2103" s="66">
        <f>_xll.qlIndexFixing($BB$1,AW2103,,Trigger)</f>
        <v>1.6380140834552137E-2</v>
      </c>
      <c r="BA2103" s="195">
        <f t="shared" si="55"/>
        <v>0.48133897450137325</v>
      </c>
    </row>
    <row r="2104" spans="47:53" ht="11.25" customHeight="1" x14ac:dyDescent="0.25">
      <c r="AU2104" s="30" t="s">
        <v>38</v>
      </c>
      <c r="AV2104" s="29">
        <f>_xll.qlInterestRateIndexFixingDate(IborIndex&amp;Tenor,AW2104,Trigger)</f>
        <v>54158</v>
      </c>
      <c r="AW2104" s="29">
        <f>_xll.qlCalendarAdvance(Calendar,AW2103,AU2104,"f",,Trigger)</f>
        <v>54162</v>
      </c>
      <c r="AX2104" s="29">
        <f>_xll.qlInterestRateIndexMaturity(IborIndex&amp;Tenor,AW2104,Trigger)</f>
        <v>54345</v>
      </c>
      <c r="AY2104" s="66">
        <f>_xll.qlIndexFixing($Z$5,AV2104,,Trigger)</f>
        <v>1.6427680466909619E-2</v>
      </c>
      <c r="AZ2104" s="66">
        <f>_xll.qlIndexFixing($BB$1,AW2104,,Trigger)</f>
        <v>1.6379261646879965E-2</v>
      </c>
      <c r="BA2104" s="195">
        <f t="shared" si="55"/>
        <v>0.48418820029653281</v>
      </c>
    </row>
    <row r="2105" spans="47:53" ht="11.25" customHeight="1" x14ac:dyDescent="0.25">
      <c r="AU2105" s="30" t="s">
        <v>38</v>
      </c>
      <c r="AV2105" s="29">
        <f>_xll.qlInterestRateIndexFixingDate(IborIndex&amp;Tenor,AW2105,Trigger)</f>
        <v>54165</v>
      </c>
      <c r="AW2105" s="29">
        <f>_xll.qlCalendarAdvance(Calendar,AW2104,AU2105,"f",,Trigger)</f>
        <v>54169</v>
      </c>
      <c r="AX2105" s="29">
        <f>_xll.qlInterestRateIndexMaturity(IborIndex&amp;Tenor,AW2105,Trigger)</f>
        <v>54352</v>
      </c>
      <c r="AY2105" s="66">
        <f>_xll.qlIndexFixing($Z$5,AV2105,,Trigger)</f>
        <v>1.6427150017563969E-2</v>
      </c>
      <c r="AZ2105" s="66">
        <f>_xll.qlIndexFixing($BB$1,AW2105,,Trigger)</f>
        <v>1.6378343460110942E-2</v>
      </c>
      <c r="BA2105" s="195">
        <f t="shared" si="55"/>
        <v>0.48806557453026644</v>
      </c>
    </row>
    <row r="2106" spans="47:53" ht="11.25" customHeight="1" x14ac:dyDescent="0.25">
      <c r="AU2106" s="30" t="s">
        <v>38</v>
      </c>
      <c r="AV2106" s="29">
        <f>_xll.qlInterestRateIndexFixingDate(IborIndex&amp;Tenor,AW2106,Trigger)</f>
        <v>54172</v>
      </c>
      <c r="AW2106" s="29">
        <f>_xll.qlCalendarAdvance(Calendar,AW2105,AU2106,"f",,Trigger)</f>
        <v>54176</v>
      </c>
      <c r="AX2106" s="29">
        <f>_xll.qlInterestRateIndexMaturity(IborIndex&amp;Tenor,AW2106,Trigger)</f>
        <v>54359</v>
      </c>
      <c r="AY2106" s="66">
        <f>_xll.qlIndexFixing($Z$5,AV2106,,Trigger)</f>
        <v>1.642668229304256E-2</v>
      </c>
      <c r="AZ2106" s="66">
        <f>_xll.qlIndexFixing($BB$1,AW2106,,Trigger)</f>
        <v>1.6377386274299237E-2</v>
      </c>
      <c r="BA2106" s="195">
        <f t="shared" si="55"/>
        <v>0.49296018743323622</v>
      </c>
    </row>
    <row r="2107" spans="47:53" ht="11.25" customHeight="1" x14ac:dyDescent="0.25">
      <c r="AU2107" s="30" t="s">
        <v>38</v>
      </c>
      <c r="AV2107" s="29">
        <f>_xll.qlInterestRateIndexFixingDate(IborIndex&amp;Tenor,AW2107,Trigger)</f>
        <v>54178</v>
      </c>
      <c r="AW2107" s="29">
        <f>_xll.qlCalendarAdvance(Calendar,AW2106,AU2107,"f",,Trigger)</f>
        <v>54183</v>
      </c>
      <c r="AX2107" s="29">
        <f>_xll.qlInterestRateIndexMaturity(IborIndex&amp;Tenor,AW2107,Trigger)</f>
        <v>54367</v>
      </c>
      <c r="AY2107" s="66">
        <f>_xll.qlIndexFixing($Z$5,AV2107,,Trigger)</f>
        <v>1.6426667961291993E-2</v>
      </c>
      <c r="AZ2107" s="66">
        <f>_xll.qlIndexFixing($BB$1,AW2107,,Trigger)</f>
        <v>1.6377249206470906E-2</v>
      </c>
      <c r="BA2107" s="195">
        <f t="shared" si="55"/>
        <v>0.49418754821086569</v>
      </c>
    </row>
    <row r="2108" spans="47:53" ht="11.25" customHeight="1" x14ac:dyDescent="0.25">
      <c r="AU2108" s="30" t="s">
        <v>38</v>
      </c>
      <c r="AV2108" s="29">
        <f>_xll.qlInterestRateIndexFixingDate(IborIndex&amp;Tenor,AW2108,Trigger)</f>
        <v>54186</v>
      </c>
      <c r="AW2108" s="29">
        <f>_xll.qlCalendarAdvance(Calendar,AW2107,AU2108,"f",,Trigger)</f>
        <v>54190</v>
      </c>
      <c r="AX2108" s="29">
        <f>_xll.qlInterestRateIndexMaturity(IborIndex&amp;Tenor,AW2108,Trigger)</f>
        <v>54374</v>
      </c>
      <c r="AY2108" s="66">
        <f>_xll.qlIndexFixing($Z$5,AV2108,,Trigger)</f>
        <v>1.642633029829834E-2</v>
      </c>
      <c r="AZ2108" s="66">
        <f>_xll.qlIndexFixing($BB$1,AW2108,,Trigger)</f>
        <v>1.6376205524034945E-2</v>
      </c>
      <c r="BA2108" s="195">
        <f t="shared" si="55"/>
        <v>0.50124774263395067</v>
      </c>
    </row>
    <row r="2109" spans="47:53" ht="11.25" customHeight="1" x14ac:dyDescent="0.25">
      <c r="AU2109" s="30" t="s">
        <v>38</v>
      </c>
      <c r="AV2109" s="29">
        <f>_xll.qlInterestRateIndexFixingDate(IborIndex&amp;Tenor,AW2109,Trigger)</f>
        <v>54193</v>
      </c>
      <c r="AW2109" s="29">
        <f>_xll.qlCalendarAdvance(Calendar,AW2108,AU2109,"f",,Trigger)</f>
        <v>54197</v>
      </c>
      <c r="AX2109" s="29">
        <f>_xll.qlInterestRateIndexMaturity(IborIndex&amp;Tenor,AW2109,Trigger)</f>
        <v>54381</v>
      </c>
      <c r="AY2109" s="66">
        <f>_xll.qlIndexFixing($Z$5,AV2109,,Trigger)</f>
        <v>1.6426050774235749E-2</v>
      </c>
      <c r="AZ2109" s="66">
        <f>_xll.qlIndexFixing($BB$1,AW2109,,Trigger)</f>
        <v>1.6375122837454986E-2</v>
      </c>
      <c r="BA2109" s="195">
        <f t="shared" si="55"/>
        <v>0.50927936780763294</v>
      </c>
    </row>
    <row r="2110" spans="47:53" ht="11.25" customHeight="1" x14ac:dyDescent="0.25">
      <c r="AU2110" s="30" t="s">
        <v>38</v>
      </c>
      <c r="AV2110" s="29">
        <f>_xll.qlInterestRateIndexFixingDate(IborIndex&amp;Tenor,AW2110,Trigger)</f>
        <v>54200</v>
      </c>
      <c r="AW2110" s="29">
        <f>_xll.qlCalendarAdvance(Calendar,AW2109,AU2110,"f",,Trigger)</f>
        <v>54204</v>
      </c>
      <c r="AX2110" s="29">
        <f>_xll.qlInterestRateIndexMaturity(IborIndex&amp;Tenor,AW2110,Trigger)</f>
        <v>54388</v>
      </c>
      <c r="AY2110" s="66">
        <f>_xll.qlIndexFixing($Z$5,AV2110,,Trigger)</f>
        <v>1.6425828291542176E-2</v>
      </c>
      <c r="AZ2110" s="66">
        <f>_xll.qlIndexFixing($BB$1,AW2110,,Trigger)</f>
        <v>1.6374001146797212E-2</v>
      </c>
      <c r="BA2110" s="195">
        <f t="shared" si="55"/>
        <v>0.5182714474496336</v>
      </c>
    </row>
    <row r="2111" spans="47:53" ht="11.25" customHeight="1" x14ac:dyDescent="0.25">
      <c r="AU2111" s="30" t="s">
        <v>38</v>
      </c>
      <c r="AV2111" s="29">
        <f>_xll.qlInterestRateIndexFixingDate(IborIndex&amp;Tenor,AW2111,Trigger)</f>
        <v>54207</v>
      </c>
      <c r="AW2111" s="29">
        <f>_xll.qlCalendarAdvance(Calendar,AW2110,AU2111,"f",,Trigger)</f>
        <v>54211</v>
      </c>
      <c r="AX2111" s="29">
        <f>_xll.qlInterestRateIndexMaturity(IborIndex&amp;Tenor,AW2111,Trigger)</f>
        <v>54394</v>
      </c>
      <c r="AY2111" s="66">
        <f>_xll.qlIndexFixing($Z$5,AV2111,,Trigger)</f>
        <v>1.642524618005578E-2</v>
      </c>
      <c r="AZ2111" s="66">
        <f>_xll.qlIndexFixing($BB$1,AW2111,,Trigger)</f>
        <v>1.6372015361658266E-2</v>
      </c>
      <c r="BA2111" s="195">
        <f t="shared" si="55"/>
        <v>0.5323081839751429</v>
      </c>
    </row>
    <row r="2112" spans="47:53" ht="11.25" customHeight="1" x14ac:dyDescent="0.25">
      <c r="AU2112" s="30" t="s">
        <v>38</v>
      </c>
      <c r="AV2112" s="29">
        <f>_xll.qlInterestRateIndexFixingDate(IborIndex&amp;Tenor,AW2112,Trigger)</f>
        <v>54214</v>
      </c>
      <c r="AW2112" s="29">
        <f>_xll.qlCalendarAdvance(Calendar,AW2111,AU2112,"f",,Trigger)</f>
        <v>54218</v>
      </c>
      <c r="AX2112" s="29">
        <f>_xll.qlInterestRateIndexMaturity(IborIndex&amp;Tenor,AW2112,Trigger)</f>
        <v>54401</v>
      </c>
      <c r="AY2112" s="66">
        <f>_xll.qlIndexFixing($Z$5,AV2112,,Trigger)</f>
        <v>1.6425131750734241E-2</v>
      </c>
      <c r="AZ2112" s="66">
        <f>_xll.qlIndexFixing($BB$1,AW2112,,Trigger)</f>
        <v>1.6370824182856767E-2</v>
      </c>
      <c r="BA2112" s="195">
        <f t="shared" si="55"/>
        <v>0.54307567877474172</v>
      </c>
    </row>
    <row r="2113" spans="47:53" ht="11.25" customHeight="1" x14ac:dyDescent="0.25">
      <c r="AU2113" s="30" t="s">
        <v>38</v>
      </c>
      <c r="AV2113" s="29">
        <f>_xll.qlInterestRateIndexFixingDate(IborIndex&amp;Tenor,AW2113,Trigger)</f>
        <v>54221</v>
      </c>
      <c r="AW2113" s="29">
        <f>_xll.qlCalendarAdvance(Calendar,AW2112,AU2113,"f",,Trigger)</f>
        <v>54225</v>
      </c>
      <c r="AX2113" s="29">
        <f>_xll.qlInterestRateIndexMaturity(IborIndex&amp;Tenor,AW2113,Trigger)</f>
        <v>54408</v>
      </c>
      <c r="AY2113" s="66">
        <f>_xll.qlIndexFixing($Z$5,AV2113,,Trigger)</f>
        <v>1.6425072337588362E-2</v>
      </c>
      <c r="AZ2113" s="66">
        <f>_xll.qlIndexFixing($BB$1,AW2113,,Trigger)</f>
        <v>1.6369594005455509E-2</v>
      </c>
      <c r="BA2113" s="195">
        <f t="shared" si="55"/>
        <v>0.55478332132853636</v>
      </c>
    </row>
    <row r="2114" spans="47:53" ht="11.25" customHeight="1" x14ac:dyDescent="0.25">
      <c r="AU2114" s="30" t="s">
        <v>38</v>
      </c>
      <c r="AV2114" s="29">
        <f>_xll.qlInterestRateIndexFixingDate(IborIndex&amp;Tenor,AW2114,Trigger)</f>
        <v>54228</v>
      </c>
      <c r="AW2114" s="29">
        <f>_xll.qlCalendarAdvance(Calendar,AW2113,AU2114,"f",,Trigger)</f>
        <v>54232</v>
      </c>
      <c r="AX2114" s="29">
        <f>_xll.qlInterestRateIndexMaturity(IborIndex&amp;Tenor,AW2114,Trigger)</f>
        <v>54415</v>
      </c>
      <c r="AY2114" s="66">
        <f>_xll.qlIndexFixing($Z$5,AV2114,,Trigger)</f>
        <v>1.6425066829065329E-2</v>
      </c>
      <c r="AZ2114" s="66">
        <f>_xll.qlIndexFixing($BB$1,AW2114,,Trigger)</f>
        <v>1.6369124344765756E-2</v>
      </c>
      <c r="BA2114" s="195">
        <f t="shared" si="55"/>
        <v>0.5594248429957247</v>
      </c>
    </row>
    <row r="2115" spans="47:53" ht="11.25" customHeight="1" x14ac:dyDescent="0.25">
      <c r="AU2115" s="30" t="s">
        <v>38</v>
      </c>
      <c r="AV2115" s="29">
        <f>_xll.qlInterestRateIndexFixingDate(IborIndex&amp;Tenor,AW2115,Trigger)</f>
        <v>54235</v>
      </c>
      <c r="AW2115" s="29">
        <f>_xll.qlCalendarAdvance(Calendar,AW2114,AU2115,"f",,Trigger)</f>
        <v>54239</v>
      </c>
      <c r="AX2115" s="29">
        <f>_xll.qlInterestRateIndexMaturity(IborIndex&amp;Tenor,AW2115,Trigger)</f>
        <v>54423</v>
      </c>
      <c r="AY2115" s="66">
        <f>_xll.qlIndexFixing($Z$5,AV2115,,Trigger)</f>
        <v>1.642553290439917E-2</v>
      </c>
      <c r="AZ2115" s="66">
        <f>_xll.qlIndexFixing($BB$1,AW2115,,Trigger)</f>
        <v>1.6367807634772677E-2</v>
      </c>
      <c r="BA2115" s="195">
        <f t="shared" ref="BA2115:BA2178" si="56">(AY2115-AZ2115)*10000</f>
        <v>0.57725269626492803</v>
      </c>
    </row>
    <row r="2116" spans="47:53" ht="11.25" customHeight="1" x14ac:dyDescent="0.25">
      <c r="AU2116" s="30" t="s">
        <v>38</v>
      </c>
      <c r="AV2116" s="29">
        <f>_xll.qlInterestRateIndexFixingDate(IborIndex&amp;Tenor,AW2116,Trigger)</f>
        <v>54242</v>
      </c>
      <c r="AW2116" s="29">
        <f>_xll.qlCalendarAdvance(Calendar,AW2115,AU2116,"f",,Trigger)</f>
        <v>54246</v>
      </c>
      <c r="AX2116" s="29">
        <f>_xll.qlInterestRateIndexMaturity(IborIndex&amp;Tenor,AW2116,Trigger)</f>
        <v>54430</v>
      </c>
      <c r="AY2116" s="66">
        <f>_xll.qlIndexFixing($Z$5,AV2116,,Trigger)</f>
        <v>1.6425629477466973E-2</v>
      </c>
      <c r="AZ2116" s="66">
        <f>_xll.qlIndexFixing($BB$1,AW2116,,Trigger)</f>
        <v>1.6366451921139707E-2</v>
      </c>
      <c r="BA2116" s="195">
        <f t="shared" si="56"/>
        <v>0.59177556327266045</v>
      </c>
    </row>
    <row r="2117" spans="47:53" ht="11.25" customHeight="1" x14ac:dyDescent="0.25">
      <c r="AU2117" s="30" t="s">
        <v>38</v>
      </c>
      <c r="AV2117" s="29">
        <f>_xll.qlInterestRateIndexFixingDate(IborIndex&amp;Tenor,AW2117,Trigger)</f>
        <v>54249</v>
      </c>
      <c r="AW2117" s="29">
        <f>_xll.qlCalendarAdvance(Calendar,AW2116,AU2117,"f",,Trigger)</f>
        <v>54253</v>
      </c>
      <c r="AX2117" s="29">
        <f>_xll.qlInterestRateIndexMaturity(IborIndex&amp;Tenor,AW2117,Trigger)</f>
        <v>54437</v>
      </c>
      <c r="AY2117" s="66">
        <f>_xll.qlIndexFixing($Z$5,AV2117,,Trigger)</f>
        <v>1.6425775337134359E-2</v>
      </c>
      <c r="AZ2117" s="66">
        <f>_xll.qlIndexFixing($BB$1,AW2117,,Trigger)</f>
        <v>1.6365057203949367E-2</v>
      </c>
      <c r="BA2117" s="195">
        <f t="shared" si="56"/>
        <v>0.60718133184992085</v>
      </c>
    </row>
    <row r="2118" spans="47:53" ht="11.25" customHeight="1" x14ac:dyDescent="0.25">
      <c r="AU2118" s="30" t="s">
        <v>38</v>
      </c>
      <c r="AV2118" s="29">
        <f>_xll.qlInterestRateIndexFixingDate(IborIndex&amp;Tenor,AW2118,Trigger)</f>
        <v>54256</v>
      </c>
      <c r="AW2118" s="29">
        <f>_xll.qlCalendarAdvance(Calendar,AW2117,AU2118,"f",,Trigger)</f>
        <v>54260</v>
      </c>
      <c r="AX2118" s="29">
        <f>_xll.qlInterestRateIndexMaturity(IborIndex&amp;Tenor,AW2118,Trigger)</f>
        <v>54444</v>
      </c>
      <c r="AY2118" s="66">
        <f>_xll.qlIndexFixing($Z$5,AV2118,,Trigger)</f>
        <v>1.6425969365311363E-2</v>
      </c>
      <c r="AZ2118" s="66">
        <f>_xll.qlIndexFixing($BB$1,AW2118,,Trigger)</f>
        <v>1.6363623483284167E-2</v>
      </c>
      <c r="BA2118" s="195">
        <f t="shared" si="56"/>
        <v>0.62345882027196176</v>
      </c>
    </row>
    <row r="2119" spans="47:53" ht="11.25" customHeight="1" x14ac:dyDescent="0.25">
      <c r="AU2119" s="30" t="s">
        <v>38</v>
      </c>
      <c r="AV2119" s="29">
        <f>_xll.qlInterestRateIndexFixingDate(IborIndex&amp;Tenor,AW2119,Trigger)</f>
        <v>54263</v>
      </c>
      <c r="AW2119" s="29">
        <f>_xll.qlCalendarAdvance(Calendar,AW2118,AU2119,"f",,Trigger)</f>
        <v>54267</v>
      </c>
      <c r="AX2119" s="29">
        <f>_xll.qlInterestRateIndexMaturity(IborIndex&amp;Tenor,AW2119,Trigger)</f>
        <v>54451</v>
      </c>
      <c r="AY2119" s="66">
        <f>_xll.qlIndexFixing($Z$5,AV2119,,Trigger)</f>
        <v>1.6426210441339201E-2</v>
      </c>
      <c r="AZ2119" s="66">
        <f>_xll.qlIndexFixing($BB$1,AW2119,,Trigger)</f>
        <v>1.6361393974693127E-2</v>
      </c>
      <c r="BA2119" s="195">
        <f t="shared" si="56"/>
        <v>0.64816466646074744</v>
      </c>
    </row>
    <row r="2120" spans="47:53" ht="11.25" customHeight="1" x14ac:dyDescent="0.25">
      <c r="AU2120" s="30" t="s">
        <v>38</v>
      </c>
      <c r="AV2120" s="29">
        <f>_xll.qlInterestRateIndexFixingDate(IborIndex&amp;Tenor,AW2120,Trigger)</f>
        <v>54270</v>
      </c>
      <c r="AW2120" s="29">
        <f>_xll.qlCalendarAdvance(Calendar,AW2119,AU2120,"f",,Trigger)</f>
        <v>54274</v>
      </c>
      <c r="AX2120" s="29">
        <f>_xll.qlInterestRateIndexMaturity(IborIndex&amp;Tenor,AW2120,Trigger)</f>
        <v>54458</v>
      </c>
      <c r="AY2120" s="66">
        <f>_xll.qlIndexFixing($Z$5,AV2120,,Trigger)</f>
        <v>1.6426497441992444E-2</v>
      </c>
      <c r="AZ2120" s="66">
        <f>_xll.qlIndexFixing($BB$1,AW2120,,Trigger)</f>
        <v>1.6360639031875152E-2</v>
      </c>
      <c r="BA2120" s="195">
        <f t="shared" si="56"/>
        <v>0.65858410117292787</v>
      </c>
    </row>
    <row r="2121" spans="47:53" ht="11.25" customHeight="1" x14ac:dyDescent="0.25">
      <c r="AU2121" s="30" t="s">
        <v>38</v>
      </c>
      <c r="AV2121" s="29">
        <f>_xll.qlInterestRateIndexFixingDate(IborIndex&amp;Tenor,AW2121,Trigger)</f>
        <v>54277</v>
      </c>
      <c r="AW2121" s="29">
        <f>_xll.qlCalendarAdvance(Calendar,AW2120,AU2121,"f",,Trigger)</f>
        <v>54281</v>
      </c>
      <c r="AX2121" s="29">
        <f>_xll.qlInterestRateIndexMaturity(IborIndex&amp;Tenor,AW2121,Trigger)</f>
        <v>54465</v>
      </c>
      <c r="AY2121" s="66">
        <f>_xll.qlIndexFixing($Z$5,AV2121,,Trigger)</f>
        <v>1.6426829241475982E-2</v>
      </c>
      <c r="AZ2121" s="66">
        <f>_xll.qlIndexFixing($BB$1,AW2121,,Trigger)</f>
        <v>1.6359088301310117E-2</v>
      </c>
      <c r="BA2121" s="195">
        <f t="shared" si="56"/>
        <v>0.6774094016586546</v>
      </c>
    </row>
    <row r="2122" spans="47:53" ht="11.25" customHeight="1" x14ac:dyDescent="0.25">
      <c r="AU2122" s="30" t="s">
        <v>38</v>
      </c>
      <c r="AV2122" s="29">
        <f>_xll.qlInterestRateIndexFixingDate(IborIndex&amp;Tenor,AW2122,Trigger)</f>
        <v>54284</v>
      </c>
      <c r="AW2122" s="29">
        <f>_xll.qlCalendarAdvance(Calendar,AW2121,AU2122,"f",,Trigger)</f>
        <v>54288</v>
      </c>
      <c r="AX2122" s="29">
        <f>_xll.qlInterestRateIndexMaturity(IborIndex&amp;Tenor,AW2122,Trigger)</f>
        <v>54472</v>
      </c>
      <c r="AY2122" s="66">
        <f>_xll.qlIndexFixing($Z$5,AV2122,,Trigger)</f>
        <v>1.6427204711429371E-2</v>
      </c>
      <c r="AZ2122" s="66">
        <f>_xll.qlIndexFixing($BB$1,AW2122,,Trigger)</f>
        <v>1.6357498567629077E-2</v>
      </c>
      <c r="BA2122" s="195">
        <f t="shared" si="56"/>
        <v>0.69706143800293829</v>
      </c>
    </row>
    <row r="2123" spans="47:53" ht="11.25" customHeight="1" x14ac:dyDescent="0.25">
      <c r="AU2123" s="30" t="s">
        <v>38</v>
      </c>
      <c r="AV2123" s="29">
        <f>_xll.qlInterestRateIndexFixingDate(IborIndex&amp;Tenor,AW2123,Trigger)</f>
        <v>54291</v>
      </c>
      <c r="AW2123" s="29">
        <f>_xll.qlCalendarAdvance(Calendar,AW2122,AU2123,"f",,Trigger)</f>
        <v>54295</v>
      </c>
      <c r="AX2123" s="29">
        <f>_xll.qlInterestRateIndexMaturity(IborIndex&amp;Tenor,AW2123,Trigger)</f>
        <v>54479</v>
      </c>
      <c r="AY2123" s="66">
        <f>_xll.qlIndexFixing($Z$5,AV2123,,Trigger)</f>
        <v>1.6427622720922044E-2</v>
      </c>
      <c r="AZ2123" s="66">
        <f>_xll.qlIndexFixing($BB$1,AW2123,,Trigger)</f>
        <v>1.6355147325595686E-2</v>
      </c>
      <c r="BA2123" s="195">
        <f t="shared" si="56"/>
        <v>0.72475395326357384</v>
      </c>
    </row>
    <row r="2124" spans="47:53" ht="11.25" customHeight="1" x14ac:dyDescent="0.25">
      <c r="AU2124" s="30" t="s">
        <v>38</v>
      </c>
      <c r="AV2124" s="29">
        <f>_xll.qlInterestRateIndexFixingDate(IborIndex&amp;Tenor,AW2124,Trigger)</f>
        <v>54298</v>
      </c>
      <c r="AW2124" s="29">
        <f>_xll.qlCalendarAdvance(Calendar,AW2123,AU2124,"f",,Trigger)</f>
        <v>54302</v>
      </c>
      <c r="AX2124" s="29">
        <f>_xll.qlInterestRateIndexMaturity(IborIndex&amp;Tenor,AW2124,Trigger)</f>
        <v>54483</v>
      </c>
      <c r="AY2124" s="66">
        <f>_xll.qlIndexFixing($Z$5,AV2124,,Trigger)</f>
        <v>1.6427022340759836E-2</v>
      </c>
      <c r="AZ2124" s="66">
        <f>_xll.qlIndexFixing($BB$1,AW2124,,Trigger)</f>
        <v>1.6353010890279986E-2</v>
      </c>
      <c r="BA2124" s="195">
        <f t="shared" si="56"/>
        <v>0.7401145047985016</v>
      </c>
    </row>
    <row r="2125" spans="47:53" ht="11.25" customHeight="1" x14ac:dyDescent="0.25">
      <c r="AU2125" s="30" t="s">
        <v>38</v>
      </c>
      <c r="AV2125" s="29">
        <f>_xll.qlInterestRateIndexFixingDate(IborIndex&amp;Tenor,AW2125,Trigger)</f>
        <v>54305</v>
      </c>
      <c r="AW2125" s="29">
        <f>_xll.qlCalendarAdvance(Calendar,AW2124,AU2125,"f",,Trigger)</f>
        <v>54309</v>
      </c>
      <c r="AX2125" s="29">
        <f>_xll.qlInterestRateIndexMaturity(IborIndex&amp;Tenor,AW2125,Trigger)</f>
        <v>54490</v>
      </c>
      <c r="AY2125" s="66">
        <f>_xll.qlIndexFixing($Z$5,AV2125,,Trigger)</f>
        <v>1.6427450648413049E-2</v>
      </c>
      <c r="AZ2125" s="66">
        <f>_xll.qlIndexFixing($BB$1,AW2125,,Trigger)</f>
        <v>1.6351318460190434E-2</v>
      </c>
      <c r="BA2125" s="195">
        <f t="shared" si="56"/>
        <v>0.76132188222614161</v>
      </c>
    </row>
    <row r="2126" spans="47:53" ht="11.25" customHeight="1" x14ac:dyDescent="0.25">
      <c r="AU2126" s="30" t="s">
        <v>38</v>
      </c>
      <c r="AV2126" s="29">
        <f>_xll.qlInterestRateIndexFixingDate(IborIndex&amp;Tenor,AW2126,Trigger)</f>
        <v>54312</v>
      </c>
      <c r="AW2126" s="29">
        <f>_xll.qlCalendarAdvance(Calendar,AW2125,AU2126,"f",,Trigger)</f>
        <v>54316</v>
      </c>
      <c r="AX2126" s="29">
        <f>_xll.qlInterestRateIndexMaturity(IborIndex&amp;Tenor,AW2126,Trigger)</f>
        <v>54497</v>
      </c>
      <c r="AY2126" s="66">
        <f>_xll.qlIndexFixing($Z$5,AV2126,,Trigger)</f>
        <v>1.6427697607867039E-2</v>
      </c>
      <c r="AZ2126" s="66">
        <f>_xll.qlIndexFixing($BB$1,AW2126,,Trigger)</f>
        <v>1.6349587036121122E-2</v>
      </c>
      <c r="BA2126" s="195">
        <f t="shared" si="56"/>
        <v>0.78110571745917268</v>
      </c>
    </row>
    <row r="2127" spans="47:53" ht="11.25" customHeight="1" x14ac:dyDescent="0.25">
      <c r="AU2127" s="30" t="s">
        <v>38</v>
      </c>
      <c r="AV2127" s="29">
        <f>_xll.qlInterestRateIndexFixingDate(IborIndex&amp;Tenor,AW2127,Trigger)</f>
        <v>54319</v>
      </c>
      <c r="AW2127" s="29">
        <f>_xll.qlCalendarAdvance(Calendar,AW2126,AU2127,"f",,Trigger)</f>
        <v>54323</v>
      </c>
      <c r="AX2127" s="29">
        <f>_xll.qlInterestRateIndexMaturity(IborIndex&amp;Tenor,AW2127,Trigger)</f>
        <v>54504</v>
      </c>
      <c r="AY2127" s="66">
        <f>_xll.qlIndexFixing($Z$5,AV2127,,Trigger)</f>
        <v>1.6427762802798927E-2</v>
      </c>
      <c r="AZ2127" s="66">
        <f>_xll.qlIndexFixing($BB$1,AW2127,,Trigger)</f>
        <v>1.6347816618172747E-2</v>
      </c>
      <c r="BA2127" s="195">
        <f t="shared" si="56"/>
        <v>0.79946184626179806</v>
      </c>
    </row>
    <row r="2128" spans="47:53" ht="11.25" customHeight="1" x14ac:dyDescent="0.25">
      <c r="AU2128" s="30" t="s">
        <v>38</v>
      </c>
      <c r="AV2128" s="29">
        <f>_xll.qlInterestRateIndexFixingDate(IborIndex&amp;Tenor,AW2128,Trigger)</f>
        <v>54326</v>
      </c>
      <c r="AW2128" s="29">
        <f>_xll.qlCalendarAdvance(Calendar,AW2127,AU2128,"f",,Trigger)</f>
        <v>54330</v>
      </c>
      <c r="AX2128" s="29">
        <f>_xll.qlInterestRateIndexMaturity(IborIndex&amp;Tenor,AW2128,Trigger)</f>
        <v>54511</v>
      </c>
      <c r="AY2128" s="66">
        <f>_xll.qlIndexFixing($Z$5,AV2128,,Trigger)</f>
        <v>1.6427645816940135E-2</v>
      </c>
      <c r="AZ2128" s="66">
        <f>_xll.qlIndexFixing($BB$1,AW2128,,Trigger)</f>
        <v>1.6346234520421912E-2</v>
      </c>
      <c r="BA2128" s="195">
        <f t="shared" si="56"/>
        <v>0.81411296518223153</v>
      </c>
    </row>
    <row r="2129" spans="47:53" ht="11.25" customHeight="1" x14ac:dyDescent="0.25">
      <c r="AU2129" s="30" t="s">
        <v>38</v>
      </c>
      <c r="AV2129" s="29">
        <f>_xll.qlInterestRateIndexFixingDate(IborIndex&amp;Tenor,AW2129,Trigger)</f>
        <v>54333</v>
      </c>
      <c r="AW2129" s="29">
        <f>_xll.qlCalendarAdvance(Calendar,AW2128,AU2129,"f",,Trigger)</f>
        <v>54337</v>
      </c>
      <c r="AX2129" s="29">
        <f>_xll.qlInterestRateIndexMaturity(IborIndex&amp;Tenor,AW2129,Trigger)</f>
        <v>54519</v>
      </c>
      <c r="AY2129" s="66">
        <f>_xll.qlIndexFixing($Z$5,AV2129,,Trigger)</f>
        <v>1.6427635113195886E-2</v>
      </c>
      <c r="AZ2129" s="66">
        <f>_xll.qlIndexFixing($BB$1,AW2129,,Trigger)</f>
        <v>1.6344383246073586E-2</v>
      </c>
      <c r="BA2129" s="195">
        <f t="shared" si="56"/>
        <v>0.83251867122300505</v>
      </c>
    </row>
    <row r="2130" spans="47:53" ht="11.25" customHeight="1" x14ac:dyDescent="0.25">
      <c r="AU2130" s="30" t="s">
        <v>38</v>
      </c>
      <c r="AV2130" s="29">
        <f>_xll.qlInterestRateIndexFixingDate(IborIndex&amp;Tenor,AW2130,Trigger)</f>
        <v>54340</v>
      </c>
      <c r="AW2130" s="29">
        <f>_xll.qlCalendarAdvance(Calendar,AW2129,AU2130,"f",,Trigger)</f>
        <v>54344</v>
      </c>
      <c r="AX2130" s="29">
        <f>_xll.qlInterestRateIndexMaturity(IborIndex&amp;Tenor,AW2130,Trigger)</f>
        <v>54526</v>
      </c>
      <c r="AY2130" s="66">
        <f>_xll.qlIndexFixing($Z$5,AV2130,,Trigger)</f>
        <v>1.6427139277841573E-2</v>
      </c>
      <c r="AZ2130" s="66">
        <f>_xll.qlIndexFixing($BB$1,AW2130,,Trigger)</f>
        <v>1.6342492976418939E-2</v>
      </c>
      <c r="BA2130" s="195">
        <f t="shared" si="56"/>
        <v>0.84646301422634096</v>
      </c>
    </row>
    <row r="2131" spans="47:53" ht="11.25" customHeight="1" x14ac:dyDescent="0.25">
      <c r="AU2131" s="30" t="s">
        <v>38</v>
      </c>
      <c r="AV2131" s="29">
        <f>_xll.qlInterestRateIndexFixingDate(IborIndex&amp;Tenor,AW2131,Trigger)</f>
        <v>54347</v>
      </c>
      <c r="AW2131" s="29">
        <f>_xll.qlCalendarAdvance(Calendar,AW2130,AU2131,"f",,Trigger)</f>
        <v>54351</v>
      </c>
      <c r="AX2131" s="29">
        <f>_xll.qlInterestRateIndexMaturity(IborIndex&amp;Tenor,AW2131,Trigger)</f>
        <v>54533</v>
      </c>
      <c r="AY2131" s="66">
        <f>_xll.qlIndexFixing($Z$5,AV2131,,Trigger)</f>
        <v>1.642645997513079E-2</v>
      </c>
      <c r="AZ2131" s="66">
        <f>_xll.qlIndexFixing($BB$1,AW2131,,Trigger)</f>
        <v>1.6340563711567765E-2</v>
      </c>
      <c r="BA2131" s="195">
        <f t="shared" si="56"/>
        <v>0.85896263563024067</v>
      </c>
    </row>
    <row r="2132" spans="47:53" ht="11.25" customHeight="1" x14ac:dyDescent="0.25">
      <c r="AU2132" s="30" t="s">
        <v>38</v>
      </c>
      <c r="AV2132" s="29">
        <f>_xll.qlInterestRateIndexFixingDate(IborIndex&amp;Tenor,AW2132,Trigger)</f>
        <v>54354</v>
      </c>
      <c r="AW2132" s="29">
        <f>_xll.qlCalendarAdvance(Calendar,AW2131,AU2132,"f",,Trigger)</f>
        <v>54358</v>
      </c>
      <c r="AX2132" s="29">
        <f>_xll.qlInterestRateIndexMaturity(IborIndex&amp;Tenor,AW2132,Trigger)</f>
        <v>54540</v>
      </c>
      <c r="AY2132" s="66">
        <f>_xll.qlIndexFixing($Z$5,AV2132,,Trigger)</f>
        <v>1.6425596788978782E-2</v>
      </c>
      <c r="AZ2132" s="66">
        <f>_xll.qlIndexFixing($BB$1,AW2132,,Trigger)</f>
        <v>1.633859545163251E-2</v>
      </c>
      <c r="BA2132" s="195">
        <f t="shared" si="56"/>
        <v>0.8700133734627219</v>
      </c>
    </row>
    <row r="2133" spans="47:53" ht="11.25" customHeight="1" x14ac:dyDescent="0.25">
      <c r="AU2133" s="30" t="s">
        <v>38</v>
      </c>
      <c r="AV2133" s="29">
        <f>_xll.qlInterestRateIndexFixingDate(IborIndex&amp;Tenor,AW2133,Trigger)</f>
        <v>54361</v>
      </c>
      <c r="AW2133" s="29">
        <f>_xll.qlCalendarAdvance(Calendar,AW2132,AU2133,"f",,Trigger)</f>
        <v>54365</v>
      </c>
      <c r="AX2133" s="29">
        <f>_xll.qlInterestRateIndexMaturity(IborIndex&amp;Tenor,AW2133,Trigger)</f>
        <v>54546</v>
      </c>
      <c r="AY2133" s="66">
        <f>_xll.qlIndexFixing($Z$5,AV2133,,Trigger)</f>
        <v>1.6424313609785069E-2</v>
      </c>
      <c r="AZ2133" s="66">
        <f>_xll.qlIndexFixing($BB$1,AW2133,,Trigger)</f>
        <v>1.6336375244974492E-2</v>
      </c>
      <c r="BA2133" s="195">
        <f t="shared" si="56"/>
        <v>0.87938364810576797</v>
      </c>
    </row>
    <row r="2134" spans="47:53" ht="11.25" customHeight="1" x14ac:dyDescent="0.25">
      <c r="AU2134" s="30" t="s">
        <v>38</v>
      </c>
      <c r="AV2134" s="29">
        <f>_xll.qlInterestRateIndexFixingDate(IborIndex&amp;Tenor,AW2134,Trigger)</f>
        <v>54368</v>
      </c>
      <c r="AW2134" s="29">
        <f>_xll.qlCalendarAdvance(Calendar,AW2133,AU2134,"f",,Trigger)</f>
        <v>54372</v>
      </c>
      <c r="AX2134" s="29">
        <f>_xll.qlInterestRateIndexMaturity(IborIndex&amp;Tenor,AW2134,Trigger)</f>
        <v>54553</v>
      </c>
      <c r="AY2134" s="66">
        <f>_xll.qlIndexFixing($Z$5,AV2134,,Trigger)</f>
        <v>1.6423094800293726E-2</v>
      </c>
      <c r="AZ2134" s="66">
        <f>_xll.qlIndexFixing($BB$1,AW2134,,Trigger)</f>
        <v>1.6334331872895215E-2</v>
      </c>
      <c r="BA2134" s="195">
        <f t="shared" si="56"/>
        <v>0.88762927398511327</v>
      </c>
    </row>
    <row r="2135" spans="47:53" ht="11.25" customHeight="1" x14ac:dyDescent="0.25">
      <c r="AU2135" s="30" t="s">
        <v>38</v>
      </c>
      <c r="AV2135" s="29">
        <f>_xll.qlInterestRateIndexFixingDate(IborIndex&amp;Tenor,AW2135,Trigger)</f>
        <v>54375</v>
      </c>
      <c r="AW2135" s="29">
        <f>_xll.qlCalendarAdvance(Calendar,AW2134,AU2135,"f",,Trigger)</f>
        <v>54379</v>
      </c>
      <c r="AX2135" s="29">
        <f>_xll.qlInterestRateIndexMaturity(IborIndex&amp;Tenor,AW2135,Trigger)</f>
        <v>54560</v>
      </c>
      <c r="AY2135" s="66">
        <f>_xll.qlIndexFixing($Z$5,AV2135,,Trigger)</f>
        <v>1.6421690897525987E-2</v>
      </c>
      <c r="AZ2135" s="66">
        <f>_xll.qlIndexFixing($BB$1,AW2135,,Trigger)</f>
        <v>1.633224950782677E-2</v>
      </c>
      <c r="BA2135" s="195">
        <f t="shared" si="56"/>
        <v>0.89441389699216467</v>
      </c>
    </row>
    <row r="2136" spans="47:53" ht="11.25" customHeight="1" x14ac:dyDescent="0.25">
      <c r="AU2136" s="30" t="s">
        <v>38</v>
      </c>
      <c r="AV2136" s="29">
        <f>_xll.qlInterestRateIndexFixingDate(IborIndex&amp;Tenor,AW2136,Trigger)</f>
        <v>54382</v>
      </c>
      <c r="AW2136" s="29">
        <f>_xll.qlCalendarAdvance(Calendar,AW2135,AU2136,"f",,Trigger)</f>
        <v>54386</v>
      </c>
      <c r="AX2136" s="29">
        <f>_xll.qlInterestRateIndexMaturity(IborIndex&amp;Tenor,AW2136,Trigger)</f>
        <v>54567</v>
      </c>
      <c r="AY2136" s="66">
        <f>_xll.qlIndexFixing($Z$5,AV2136,,Trigger)</f>
        <v>1.6420101485618704E-2</v>
      </c>
      <c r="AZ2136" s="66">
        <f>_xll.qlIndexFixing($BB$1,AW2136,,Trigger)</f>
        <v>1.6330128149891932E-2</v>
      </c>
      <c r="BA2136" s="195">
        <f t="shared" si="56"/>
        <v>0.89973335726772907</v>
      </c>
    </row>
    <row r="2137" spans="47:53" ht="11.25" customHeight="1" x14ac:dyDescent="0.25">
      <c r="AU2137" s="30" t="s">
        <v>38</v>
      </c>
      <c r="AV2137" s="29">
        <f>_xll.qlInterestRateIndexFixingDate(IborIndex&amp;Tenor,AW2137,Trigger)</f>
        <v>54389</v>
      </c>
      <c r="AW2137" s="29">
        <f>_xll.qlCalendarAdvance(Calendar,AW2136,AU2137,"f",,Trigger)</f>
        <v>54393</v>
      </c>
      <c r="AX2137" s="29">
        <f>_xll.qlInterestRateIndexMaturity(IborIndex&amp;Tenor,AW2137,Trigger)</f>
        <v>54575</v>
      </c>
      <c r="AY2137" s="66">
        <f>_xll.qlIndexFixing($Z$5,AV2137,,Trigger)</f>
        <v>1.6418508047283606E-2</v>
      </c>
      <c r="AZ2137" s="66">
        <f>_xll.qlIndexFixing($BB$1,AW2137,,Trigger)</f>
        <v>1.6328169229828791E-2</v>
      </c>
      <c r="BA2137" s="195">
        <f t="shared" si="56"/>
        <v>0.9033881745481448</v>
      </c>
    </row>
    <row r="2138" spans="47:53" ht="11.25" customHeight="1" x14ac:dyDescent="0.25">
      <c r="AU2138" s="30" t="s">
        <v>38</v>
      </c>
      <c r="AV2138" s="29">
        <f>_xll.qlInterestRateIndexFixingDate(IborIndex&amp;Tenor,AW2138,Trigger)</f>
        <v>54396</v>
      </c>
      <c r="AW2138" s="29">
        <f>_xll.qlCalendarAdvance(Calendar,AW2137,AU2138,"f",,Trigger)</f>
        <v>54400</v>
      </c>
      <c r="AX2138" s="29">
        <f>_xll.qlInterestRateIndexMaturity(IborIndex&amp;Tenor,AW2138,Trigger)</f>
        <v>54582</v>
      </c>
      <c r="AY2138" s="66">
        <f>_xll.qlIndexFixing($Z$5,AV2138,,Trigger)</f>
        <v>1.6416532825628358E-2</v>
      </c>
      <c r="AZ2138" s="66">
        <f>_xll.qlIndexFixing($BB$1,AW2138,,Trigger)</f>
        <v>1.6325967001897351E-2</v>
      </c>
      <c r="BA2138" s="195">
        <f t="shared" si="56"/>
        <v>0.905658237310078</v>
      </c>
    </row>
    <row r="2139" spans="47:53" ht="11.25" customHeight="1" x14ac:dyDescent="0.25">
      <c r="AU2139" s="30" t="s">
        <v>38</v>
      </c>
      <c r="AV2139" s="29">
        <f>_xll.qlInterestRateIndexFixingDate(IborIndex&amp;Tenor,AW2139,Trigger)</f>
        <v>54403</v>
      </c>
      <c r="AW2139" s="29">
        <f>_xll.qlCalendarAdvance(Calendar,AW2138,AU2139,"f",,Trigger)</f>
        <v>54407</v>
      </c>
      <c r="AX2139" s="29">
        <f>_xll.qlInterestRateIndexMaturity(IborIndex&amp;Tenor,AW2139,Trigger)</f>
        <v>54589</v>
      </c>
      <c r="AY2139" s="66">
        <f>_xll.qlIndexFixing($Z$5,AV2139,,Trigger)</f>
        <v>1.6414370809406043E-2</v>
      </c>
      <c r="AZ2139" s="66">
        <f>_xll.qlIndexFixing($BB$1,AW2139,,Trigger)</f>
        <v>1.6323725779740037E-2</v>
      </c>
      <c r="BA2139" s="195">
        <f t="shared" si="56"/>
        <v>0.90645029666006072</v>
      </c>
    </row>
    <row r="2140" spans="47:53" ht="11.25" customHeight="1" x14ac:dyDescent="0.25">
      <c r="AU2140" s="30" t="s">
        <v>38</v>
      </c>
      <c r="AV2140" s="29">
        <f>_xll.qlInterestRateIndexFixingDate(IborIndex&amp;Tenor,AW2140,Trigger)</f>
        <v>54410</v>
      </c>
      <c r="AW2140" s="29">
        <f>_xll.qlCalendarAdvance(Calendar,AW2139,AU2140,"f",,Trigger)</f>
        <v>54414</v>
      </c>
      <c r="AX2140" s="29">
        <f>_xll.qlInterestRateIndexMaturity(IborIndex&amp;Tenor,AW2140,Trigger)</f>
        <v>54596</v>
      </c>
      <c r="AY2140" s="66">
        <f>_xll.qlIndexFixing($Z$5,AV2140,,Trigger)</f>
        <v>1.6412021582955749E-2</v>
      </c>
      <c r="AZ2140" s="66">
        <f>_xll.qlIndexFixing($BB$1,AW2140,,Trigger)</f>
        <v>1.6321445563486858E-2</v>
      </c>
      <c r="BA2140" s="195">
        <f t="shared" si="56"/>
        <v>0.90576019468890245</v>
      </c>
    </row>
    <row r="2141" spans="47:53" ht="11.25" customHeight="1" x14ac:dyDescent="0.25">
      <c r="AU2141" s="30" t="s">
        <v>38</v>
      </c>
      <c r="AV2141" s="29">
        <f>_xll.qlInterestRateIndexFixingDate(IborIndex&amp;Tenor,AW2141,Trigger)</f>
        <v>54416</v>
      </c>
      <c r="AW2141" s="29">
        <f>_xll.qlCalendarAdvance(Calendar,AW2140,AU2141,"f",,Trigger)</f>
        <v>54421</v>
      </c>
      <c r="AX2141" s="29">
        <f>_xll.qlInterestRateIndexMaturity(IborIndex&amp;Tenor,AW2141,Trigger)</f>
        <v>54603</v>
      </c>
      <c r="AY2141" s="66">
        <f>_xll.qlIndexFixing($Z$5,AV2141,,Trigger)</f>
        <v>1.6409484730671026E-2</v>
      </c>
      <c r="AZ2141" s="66">
        <f>_xll.qlIndexFixing($BB$1,AW2141,,Trigger)</f>
        <v>1.6318936471617418E-2</v>
      </c>
      <c r="BA2141" s="195">
        <f t="shared" si="56"/>
        <v>0.90548259053607749</v>
      </c>
    </row>
    <row r="2142" spans="47:53" ht="11.25" customHeight="1" x14ac:dyDescent="0.25">
      <c r="AU2142" s="30" t="s">
        <v>38</v>
      </c>
      <c r="AV2142" s="29">
        <f>_xll.qlInterestRateIndexFixingDate(IborIndex&amp;Tenor,AW2142,Trigger)</f>
        <v>54423</v>
      </c>
      <c r="AW2142" s="29">
        <f>_xll.qlCalendarAdvance(Calendar,AW2141,AU2142,"f",,Trigger)</f>
        <v>54428</v>
      </c>
      <c r="AX2142" s="29">
        <f>_xll.qlInterestRateIndexMaturity(IborIndex&amp;Tenor,AW2142,Trigger)</f>
        <v>54609</v>
      </c>
      <c r="AY2142" s="66">
        <f>_xll.qlIndexFixing($Z$5,AV2142,,Trigger)</f>
        <v>1.6406646040615647E-2</v>
      </c>
      <c r="AZ2142" s="66">
        <f>_xll.qlIndexFixing($BB$1,AW2142,,Trigger)</f>
        <v>1.6316581159156993E-2</v>
      </c>
      <c r="BA2142" s="195">
        <f t="shared" si="56"/>
        <v>0.90064881458653412</v>
      </c>
    </row>
    <row r="2143" spans="47:53" ht="11.25" customHeight="1" x14ac:dyDescent="0.25">
      <c r="AU2143" s="30" t="s">
        <v>38</v>
      </c>
      <c r="AV2143" s="29">
        <f>_xll.qlInterestRateIndexFixingDate(IborIndex&amp;Tenor,AW2143,Trigger)</f>
        <v>54431</v>
      </c>
      <c r="AW2143" s="29">
        <f>_xll.qlCalendarAdvance(Calendar,AW2142,AU2143,"f",,Trigger)</f>
        <v>54435</v>
      </c>
      <c r="AX2143" s="29">
        <f>_xll.qlInterestRateIndexMaturity(IborIndex&amp;Tenor,AW2143,Trigger)</f>
        <v>54616</v>
      </c>
      <c r="AY2143" s="66">
        <f>_xll.qlIndexFixing($Z$5,AV2143,,Trigger)</f>
        <v>1.6403746425046998E-2</v>
      </c>
      <c r="AZ2143" s="66">
        <f>_xll.qlIndexFixing($BB$1,AW2143,,Trigger)</f>
        <v>1.6314186854743916E-2</v>
      </c>
      <c r="BA2143" s="195">
        <f t="shared" si="56"/>
        <v>0.89559570303082014</v>
      </c>
    </row>
    <row r="2144" spans="47:53" ht="11.25" customHeight="1" x14ac:dyDescent="0.25">
      <c r="AU2144" s="30" t="s">
        <v>38</v>
      </c>
      <c r="AV2144" s="29">
        <f>_xll.qlInterestRateIndexFixingDate(IborIndex&amp;Tenor,AW2144,Trigger)</f>
        <v>54438</v>
      </c>
      <c r="AW2144" s="29">
        <f>_xll.qlCalendarAdvance(Calendar,AW2143,AU2144,"f",,Trigger)</f>
        <v>54442</v>
      </c>
      <c r="AX2144" s="29">
        <f>_xll.qlInterestRateIndexMaturity(IborIndex&amp;Tenor,AW2144,Trigger)</f>
        <v>54623</v>
      </c>
      <c r="AY2144" s="66">
        <f>_xll.qlIndexFixing($Z$5,AV2144,,Trigger)</f>
        <v>1.6400657975366689E-2</v>
      </c>
      <c r="AZ2144" s="66">
        <f>_xll.qlIndexFixing($BB$1,AW2144,,Trigger)</f>
        <v>1.6311753558516863E-2</v>
      </c>
      <c r="BA2144" s="195">
        <f t="shared" si="56"/>
        <v>0.88904416849826251</v>
      </c>
    </row>
    <row r="2145" spans="47:53" ht="11.25" customHeight="1" x14ac:dyDescent="0.25">
      <c r="AU2145" s="30" t="s">
        <v>38</v>
      </c>
      <c r="AV2145" s="29">
        <f>_xll.qlInterestRateIndexFixingDate(IborIndex&amp;Tenor,AW2145,Trigger)</f>
        <v>54445</v>
      </c>
      <c r="AW2145" s="29">
        <f>_xll.qlCalendarAdvance(Calendar,AW2144,AU2145,"f",,Trigger)</f>
        <v>54449</v>
      </c>
      <c r="AX2145" s="29">
        <f>_xll.qlInterestRateIndexMaturity(IborIndex&amp;Tenor,AW2145,Trigger)</f>
        <v>54630</v>
      </c>
      <c r="AY2145" s="66">
        <f>_xll.qlIndexFixing($Z$5,AV2145,,Trigger)</f>
        <v>1.6397380276198699E-2</v>
      </c>
      <c r="AZ2145" s="66">
        <f>_xll.qlIndexFixing($BB$1,AW2145,,Trigger)</f>
        <v>1.6309281270618044E-2</v>
      </c>
      <c r="BA2145" s="195">
        <f t="shared" si="56"/>
        <v>0.88099005580655199</v>
      </c>
    </row>
    <row r="2146" spans="47:53" ht="11.25" customHeight="1" x14ac:dyDescent="0.25">
      <c r="AU2146" s="30" t="s">
        <v>38</v>
      </c>
      <c r="AV2146" s="29">
        <f>_xll.qlInterestRateIndexFixingDate(IborIndex&amp;Tenor,AW2146,Trigger)</f>
        <v>54452</v>
      </c>
      <c r="AW2146" s="29">
        <f>_xll.qlCalendarAdvance(Calendar,AW2145,AU2146,"f",,Trigger)</f>
        <v>54456</v>
      </c>
      <c r="AX2146" s="29">
        <f>_xll.qlInterestRateIndexMaturity(IborIndex&amp;Tenor,AW2146,Trigger)</f>
        <v>54637</v>
      </c>
      <c r="AY2146" s="66">
        <f>_xll.qlIndexFixing($Z$5,AV2146,,Trigger)</f>
        <v>1.639391291222618E-2</v>
      </c>
      <c r="AZ2146" s="66">
        <f>_xll.qlIndexFixing($BB$1,AW2146,,Trigger)</f>
        <v>1.6306769991192748E-2</v>
      </c>
      <c r="BA2146" s="195">
        <f t="shared" si="56"/>
        <v>0.8714292103343193</v>
      </c>
    </row>
    <row r="2147" spans="47:53" ht="11.25" customHeight="1" x14ac:dyDescent="0.25">
      <c r="AU2147" s="30" t="s">
        <v>38</v>
      </c>
      <c r="AV2147" s="29">
        <f>_xll.qlInterestRateIndexFixingDate(IborIndex&amp;Tenor,AW2147,Trigger)</f>
        <v>54459</v>
      </c>
      <c r="AW2147" s="29">
        <f>_xll.qlCalendarAdvance(Calendar,AW2146,AU2147,"f",,Trigger)</f>
        <v>54463</v>
      </c>
      <c r="AX2147" s="29">
        <f>_xll.qlInterestRateIndexMaturity(IborIndex&amp;Tenor,AW2147,Trigger)</f>
        <v>54644</v>
      </c>
      <c r="AY2147" s="66">
        <f>_xll.qlIndexFixing($Z$5,AV2147,,Trigger)</f>
        <v>1.6390255468186177E-2</v>
      </c>
      <c r="AZ2147" s="66">
        <f>_xll.qlIndexFixing($BB$1,AW2147,,Trigger)</f>
        <v>1.630421972038584E-2</v>
      </c>
      <c r="BA2147" s="195">
        <f t="shared" si="56"/>
        <v>0.86035747800337203</v>
      </c>
    </row>
    <row r="2148" spans="47:53" ht="11.25" customHeight="1" x14ac:dyDescent="0.25">
      <c r="AU2148" s="30" t="s">
        <v>38</v>
      </c>
      <c r="AV2148" s="29">
        <f>_xll.qlInterestRateIndexFixingDate(IborIndex&amp;Tenor,AW2148,Trigger)</f>
        <v>54466</v>
      </c>
      <c r="AW2148" s="29">
        <f>_xll.qlCalendarAdvance(Calendar,AW2147,AU2148,"f",,Trigger)</f>
        <v>54470</v>
      </c>
      <c r="AX2148" s="29">
        <f>_xll.qlInterestRateIndexMaturity(IborIndex&amp;Tenor,AW2148,Trigger)</f>
        <v>54651</v>
      </c>
      <c r="AY2148" s="66">
        <f>_xll.qlIndexFixing($Z$5,AV2148,,Trigger)</f>
        <v>1.6386407528874901E-2</v>
      </c>
      <c r="AZ2148" s="66">
        <f>_xll.qlIndexFixing($BB$1,AW2148,,Trigger)</f>
        <v>1.6301630458347028E-2</v>
      </c>
      <c r="BA2148" s="195">
        <f t="shared" si="56"/>
        <v>0.84777070527872889</v>
      </c>
    </row>
    <row r="2149" spans="47:53" ht="11.25" customHeight="1" x14ac:dyDescent="0.25">
      <c r="AU2149" s="30" t="s">
        <v>38</v>
      </c>
      <c r="AV2149" s="29">
        <f>_xll.qlInterestRateIndexFixingDate(IborIndex&amp;Tenor,AW2149,Trigger)</f>
        <v>54473</v>
      </c>
      <c r="AW2149" s="29">
        <f>_xll.qlCalendarAdvance(Calendar,AW2148,AU2149,"f",,Trigger)</f>
        <v>54477</v>
      </c>
      <c r="AX2149" s="29">
        <f>_xll.qlInterestRateIndexMaturity(IborIndex&amp;Tenor,AW2149,Trigger)</f>
        <v>54658</v>
      </c>
      <c r="AY2149" s="66">
        <f>_xll.qlIndexFixing($Z$5,AV2149,,Trigger)</f>
        <v>1.6382368679145106E-2</v>
      </c>
      <c r="AZ2149" s="66">
        <f>_xll.qlIndexFixing($BB$1,AW2149,,Trigger)</f>
        <v>1.6299002205227356E-2</v>
      </c>
      <c r="BA2149" s="195">
        <f t="shared" si="56"/>
        <v>0.83366473917750183</v>
      </c>
    </row>
    <row r="2150" spans="47:53" ht="11.25" customHeight="1" x14ac:dyDescent="0.25">
      <c r="AU2150" s="30" t="s">
        <v>38</v>
      </c>
      <c r="AV2150" s="29">
        <f>_xll.qlInterestRateIndexFixingDate(IborIndex&amp;Tenor,AW2150,Trigger)</f>
        <v>54480</v>
      </c>
      <c r="AW2150" s="29">
        <f>_xll.qlCalendarAdvance(Calendar,AW2149,AU2150,"f",,Trigger)</f>
        <v>54484</v>
      </c>
      <c r="AX2150" s="29">
        <f>_xll.qlInterestRateIndexMaturity(IborIndex&amp;Tenor,AW2150,Trigger)</f>
        <v>54668</v>
      </c>
      <c r="AY2150" s="66">
        <f>_xll.qlIndexFixing($Z$5,AV2150,,Trigger)</f>
        <v>1.6378145883655288E-2</v>
      </c>
      <c r="AZ2150" s="66">
        <f>_xll.qlIndexFixing($BB$1,AW2150,,Trigger)</f>
        <v>1.6297151210104607E-2</v>
      </c>
      <c r="BA2150" s="195">
        <f t="shared" si="56"/>
        <v>0.80994673550681406</v>
      </c>
    </row>
    <row r="2151" spans="47:53" ht="11.25" customHeight="1" x14ac:dyDescent="0.25">
      <c r="AU2151" s="30" t="s">
        <v>38</v>
      </c>
      <c r="AV2151" s="29">
        <f>_xll.qlInterestRateIndexFixingDate(IborIndex&amp;Tenor,AW2151,Trigger)</f>
        <v>54487</v>
      </c>
      <c r="AW2151" s="29">
        <f>_xll.qlCalendarAdvance(Calendar,AW2150,AU2151,"f",,Trigger)</f>
        <v>54491</v>
      </c>
      <c r="AX2151" s="29">
        <f>_xll.qlInterestRateIndexMaturity(IborIndex&amp;Tenor,AW2151,Trigger)</f>
        <v>54675</v>
      </c>
      <c r="AY2151" s="66">
        <f>_xll.qlIndexFixing($Z$5,AV2151,,Trigger)</f>
        <v>1.6373863377274901E-2</v>
      </c>
      <c r="AZ2151" s="66">
        <f>_xll.qlIndexFixing($BB$1,AW2151,,Trigger)</f>
        <v>1.6294430436983826E-2</v>
      </c>
      <c r="BA2151" s="195">
        <f t="shared" si="56"/>
        <v>0.79432940291074972</v>
      </c>
    </row>
    <row r="2152" spans="47:53" ht="11.25" customHeight="1" x14ac:dyDescent="0.25">
      <c r="AU2152" s="30" t="s">
        <v>38</v>
      </c>
      <c r="AV2152" s="29">
        <f>_xll.qlInterestRateIndexFixingDate(IborIndex&amp;Tenor,AW2152,Trigger)</f>
        <v>54494</v>
      </c>
      <c r="AW2152" s="29">
        <f>_xll.qlCalendarAdvance(Calendar,AW2151,AU2152,"f",,Trigger)</f>
        <v>54498</v>
      </c>
      <c r="AX2152" s="29">
        <f>_xll.qlInterestRateIndexMaturity(IborIndex&amp;Tenor,AW2152,Trigger)</f>
        <v>54682</v>
      </c>
      <c r="AY2152" s="66">
        <f>_xll.qlIndexFixing($Z$5,AV2152,,Trigger)</f>
        <v>1.6369671832589215E-2</v>
      </c>
      <c r="AZ2152" s="66">
        <f>_xll.qlIndexFixing($BB$1,AW2152,,Trigger)</f>
        <v>1.6291670664621793E-2</v>
      </c>
      <c r="BA2152" s="195">
        <f t="shared" si="56"/>
        <v>0.7800116796742238</v>
      </c>
    </row>
    <row r="2153" spans="47:53" ht="11.25" customHeight="1" x14ac:dyDescent="0.25">
      <c r="AU2153" s="30" t="s">
        <v>38</v>
      </c>
      <c r="AV2153" s="29">
        <f>_xll.qlInterestRateIndexFixingDate(IborIndex&amp;Tenor,AW2153,Trigger)</f>
        <v>54501</v>
      </c>
      <c r="AW2153" s="29">
        <f>_xll.qlCalendarAdvance(Calendar,AW2152,AU2153,"f",,Trigger)</f>
        <v>54505</v>
      </c>
      <c r="AX2153" s="29">
        <f>_xll.qlInterestRateIndexMaturity(IborIndex&amp;Tenor,AW2153,Trigger)</f>
        <v>54689</v>
      </c>
      <c r="AY2153" s="66">
        <f>_xll.qlIndexFixing($Z$5,AV2153,,Trigger)</f>
        <v>1.6365571932221316E-2</v>
      </c>
      <c r="AZ2153" s="66">
        <f>_xll.qlIndexFixing($BB$1,AW2153,,Trigger)</f>
        <v>1.6288871893184387E-2</v>
      </c>
      <c r="BA2153" s="195">
        <f t="shared" si="56"/>
        <v>0.76700039036928924</v>
      </c>
    </row>
    <row r="2154" spans="47:53" ht="11.25" customHeight="1" x14ac:dyDescent="0.25">
      <c r="AU2154" s="30" t="s">
        <v>38</v>
      </c>
      <c r="AV2154" s="29">
        <f>_xll.qlInterestRateIndexFixingDate(IborIndex&amp;Tenor,AW2154,Trigger)</f>
        <v>54508</v>
      </c>
      <c r="AW2154" s="29">
        <f>_xll.qlCalendarAdvance(Calendar,AW2153,AU2154,"f",,Trigger)</f>
        <v>54512</v>
      </c>
      <c r="AX2154" s="29">
        <f>_xll.qlInterestRateIndexMaturity(IborIndex&amp;Tenor,AW2154,Trigger)</f>
        <v>54696</v>
      </c>
      <c r="AY2154" s="66">
        <f>_xll.qlIndexFixing($Z$5,AV2154,,Trigger)</f>
        <v>1.6361564360201426E-2</v>
      </c>
      <c r="AZ2154" s="66">
        <f>_xll.qlIndexFixing($BB$1,AW2154,,Trigger)</f>
        <v>1.6285580117445957E-2</v>
      </c>
      <c r="BA2154" s="195">
        <f t="shared" si="56"/>
        <v>0.75984242755469666</v>
      </c>
    </row>
    <row r="2155" spans="47:53" ht="11.25" customHeight="1" x14ac:dyDescent="0.25">
      <c r="AU2155" s="30" t="s">
        <v>38</v>
      </c>
      <c r="AV2155" s="29">
        <f>_xll.qlInterestRateIndexFixingDate(IborIndex&amp;Tenor,AW2155,Trigger)</f>
        <v>54515</v>
      </c>
      <c r="AW2155" s="29">
        <f>_xll.qlCalendarAdvance(Calendar,AW2154,AU2155,"f",,Trigger)</f>
        <v>54519</v>
      </c>
      <c r="AX2155" s="29">
        <f>_xll.qlInterestRateIndexMaturity(IborIndex&amp;Tenor,AW2155,Trigger)</f>
        <v>54702</v>
      </c>
      <c r="AY2155" s="66">
        <f>_xll.qlIndexFixing($Z$5,AV2155,,Trigger)</f>
        <v>1.6357533191455099E-2</v>
      </c>
      <c r="AZ2155" s="66">
        <f>_xll.qlIndexFixing($BB$1,AW2155,,Trigger)</f>
        <v>1.6282712092787099E-2</v>
      </c>
      <c r="BA2155" s="195">
        <f t="shared" si="56"/>
        <v>0.74821098668000074</v>
      </c>
    </row>
    <row r="2156" spans="47:53" ht="11.25" customHeight="1" x14ac:dyDescent="0.25">
      <c r="AU2156" s="30" t="s">
        <v>38</v>
      </c>
      <c r="AV2156" s="29">
        <f>_xll.qlInterestRateIndexFixingDate(IborIndex&amp;Tenor,AW2156,Trigger)</f>
        <v>54522</v>
      </c>
      <c r="AW2156" s="29">
        <f>_xll.qlCalendarAdvance(Calendar,AW2155,AU2156,"f",,Trigger)</f>
        <v>54526</v>
      </c>
      <c r="AX2156" s="29">
        <f>_xll.qlInterestRateIndexMaturity(IborIndex&amp;Tenor,AW2156,Trigger)</f>
        <v>54709</v>
      </c>
      <c r="AY2156" s="66">
        <f>_xll.qlIndexFixing($Z$5,AV2156,,Trigger)</f>
        <v>1.6353693911136301E-2</v>
      </c>
      <c r="AZ2156" s="66">
        <f>_xll.qlIndexFixing($BB$1,AW2156,,Trigger)</f>
        <v>1.62798050747252E-2</v>
      </c>
      <c r="BA2156" s="195">
        <f t="shared" si="56"/>
        <v>0.73888836411101222</v>
      </c>
    </row>
    <row r="2157" spans="47:53" ht="11.25" customHeight="1" x14ac:dyDescent="0.25">
      <c r="AU2157" s="30" t="s">
        <v>38</v>
      </c>
      <c r="AV2157" s="29">
        <f>_xll.qlInterestRateIndexFixingDate(IborIndex&amp;Tenor,AW2157,Trigger)</f>
        <v>54527</v>
      </c>
      <c r="AW2157" s="29">
        <f>_xll.qlCalendarAdvance(Calendar,AW2156,AU2157,"f",,Trigger)</f>
        <v>54533</v>
      </c>
      <c r="AX2157" s="29">
        <f>_xll.qlInterestRateIndexMaturity(IborIndex&amp;Tenor,AW2157,Trigger)</f>
        <v>54716</v>
      </c>
      <c r="AY2157" s="66">
        <f>_xll.qlIndexFixing($Z$5,AV2157,,Trigger)</f>
        <v>1.6349950464140856E-2</v>
      </c>
      <c r="AZ2157" s="66">
        <f>_xll.qlIndexFixing($BB$1,AW2157,,Trigger)</f>
        <v>1.6276859063433236E-2</v>
      </c>
      <c r="BA2157" s="195">
        <f t="shared" si="56"/>
        <v>0.7309140070762068</v>
      </c>
    </row>
    <row r="2158" spans="47:53" ht="11.25" customHeight="1" x14ac:dyDescent="0.25">
      <c r="AU2158" s="30" t="s">
        <v>38</v>
      </c>
      <c r="AV2158" s="29">
        <f>_xll.qlInterestRateIndexFixingDate(IborIndex&amp;Tenor,AW2158,Trigger)</f>
        <v>54536</v>
      </c>
      <c r="AW2158" s="29">
        <f>_xll.qlCalendarAdvance(Calendar,AW2157,AU2158,"f",,Trigger)</f>
        <v>54540</v>
      </c>
      <c r="AX2158" s="29">
        <f>_xll.qlInterestRateIndexMaturity(IborIndex&amp;Tenor,AW2158,Trigger)</f>
        <v>54723</v>
      </c>
      <c r="AY2158" s="66">
        <f>_xll.qlIndexFixing($Z$5,AV2158,,Trigger)</f>
        <v>1.6346303545933433E-2</v>
      </c>
      <c r="AZ2158" s="66">
        <f>_xll.qlIndexFixing($BB$1,AW2158,,Trigger)</f>
        <v>1.6273874059083746E-2</v>
      </c>
      <c r="BA2158" s="195">
        <f t="shared" si="56"/>
        <v>0.72429486849687885</v>
      </c>
    </row>
    <row r="2159" spans="47:53" ht="11.25" customHeight="1" x14ac:dyDescent="0.25">
      <c r="AU2159" s="30" t="s">
        <v>38</v>
      </c>
      <c r="AV2159" s="29">
        <f>_xll.qlInterestRateIndexFixingDate(IborIndex&amp;Tenor,AW2159,Trigger)</f>
        <v>54543</v>
      </c>
      <c r="AW2159" s="29">
        <f>_xll.qlCalendarAdvance(Calendar,AW2158,AU2159,"f",,Trigger)</f>
        <v>54547</v>
      </c>
      <c r="AX2159" s="29">
        <f>_xll.qlInterestRateIndexMaturity(IborIndex&amp;Tenor,AW2159,Trigger)</f>
        <v>54731</v>
      </c>
      <c r="AY2159" s="66">
        <f>_xll.qlIndexFixing($Z$5,AV2159,,Trigger)</f>
        <v>1.6342935464832953E-2</v>
      </c>
      <c r="AZ2159" s="66">
        <f>_xll.qlIndexFixing($BB$1,AW2159,,Trigger)</f>
        <v>1.6271260293540372E-2</v>
      </c>
      <c r="BA2159" s="195">
        <f t="shared" si="56"/>
        <v>0.7167517129258103</v>
      </c>
    </row>
    <row r="2160" spans="47:53" ht="11.25" customHeight="1" x14ac:dyDescent="0.25">
      <c r="AU2160" s="30" t="s">
        <v>38</v>
      </c>
      <c r="AV2160" s="29">
        <f>_xll.qlInterestRateIndexFixingDate(IborIndex&amp;Tenor,AW2160,Trigger)</f>
        <v>54550</v>
      </c>
      <c r="AW2160" s="29">
        <f>_xll.qlCalendarAdvance(Calendar,AW2159,AU2160,"f",,Trigger)</f>
        <v>54554</v>
      </c>
      <c r="AX2160" s="29">
        <f>_xll.qlInterestRateIndexMaturity(IborIndex&amp;Tenor,AW2160,Trigger)</f>
        <v>54738</v>
      </c>
      <c r="AY2160" s="66">
        <f>_xll.qlIndexFixing($Z$5,AV2160,,Trigger)</f>
        <v>1.6339496306300643E-2</v>
      </c>
      <c r="AZ2160" s="66">
        <f>_xll.qlIndexFixing($BB$1,AW2160,,Trigger)</f>
        <v>1.6268188533404657E-2</v>
      </c>
      <c r="BA2160" s="195">
        <f t="shared" si="56"/>
        <v>0.71307772895986421</v>
      </c>
    </row>
    <row r="2161" spans="47:53" ht="11.25" customHeight="1" x14ac:dyDescent="0.25">
      <c r="AU2161" s="30" t="s">
        <v>38</v>
      </c>
      <c r="AV2161" s="29">
        <f>_xll.qlInterestRateIndexFixingDate(IborIndex&amp;Tenor,AW2161,Trigger)</f>
        <v>54557</v>
      </c>
      <c r="AW2161" s="29">
        <f>_xll.qlCalendarAdvance(Calendar,AW2160,AU2161,"f",,Trigger)</f>
        <v>54561</v>
      </c>
      <c r="AX2161" s="29">
        <f>_xll.qlInterestRateIndexMaturity(IborIndex&amp;Tenor,AW2161,Trigger)</f>
        <v>54745</v>
      </c>
      <c r="AY2161" s="66">
        <f>_xll.qlIndexFixing($Z$5,AV2161,,Trigger)</f>
        <v>1.6336154303716842E-2</v>
      </c>
      <c r="AZ2161" s="66">
        <f>_xll.qlIndexFixing($BB$1,AW2161,,Trigger)</f>
        <v>1.6265077775601908E-2</v>
      </c>
      <c r="BA2161" s="195">
        <f t="shared" si="56"/>
        <v>0.71076528114933502</v>
      </c>
    </row>
    <row r="2162" spans="47:53" ht="11.25" customHeight="1" x14ac:dyDescent="0.25">
      <c r="AU2162" s="30" t="s">
        <v>38</v>
      </c>
      <c r="AV2162" s="29">
        <f>_xll.qlInterestRateIndexFixingDate(IborIndex&amp;Tenor,AW2162,Trigger)</f>
        <v>54564</v>
      </c>
      <c r="AW2162" s="29">
        <f>_xll.qlCalendarAdvance(Calendar,AW2161,AU2162,"f",,Trigger)</f>
        <v>54568</v>
      </c>
      <c r="AX2162" s="29">
        <f>_xll.qlInterestRateIndexMaturity(IborIndex&amp;Tenor,AW2162,Trigger)</f>
        <v>54752</v>
      </c>
      <c r="AY2162" s="66">
        <f>_xll.qlIndexFixing($Z$5,AV2162,,Trigger)</f>
        <v>1.6332910152367978E-2</v>
      </c>
      <c r="AZ2162" s="66">
        <f>_xll.qlIndexFixing($BB$1,AW2162,,Trigger)</f>
        <v>1.6261928020318648E-2</v>
      </c>
      <c r="BA2162" s="195">
        <f t="shared" si="56"/>
        <v>0.70982132049330482</v>
      </c>
    </row>
    <row r="2163" spans="47:53" ht="11.25" customHeight="1" x14ac:dyDescent="0.25">
      <c r="AU2163" s="30" t="s">
        <v>38</v>
      </c>
      <c r="AV2163" s="29">
        <f>_xll.qlInterestRateIndexFixingDate(IborIndex&amp;Tenor,AW2163,Trigger)</f>
        <v>54571</v>
      </c>
      <c r="AW2163" s="29">
        <f>_xll.qlCalendarAdvance(Calendar,AW2162,AU2163,"f",,Trigger)</f>
        <v>54575</v>
      </c>
      <c r="AX2163" s="29">
        <f>_xll.qlInterestRateIndexMaturity(IborIndex&amp;Tenor,AW2163,Trigger)</f>
        <v>54758</v>
      </c>
      <c r="AY2163" s="66">
        <f>_xll.qlIndexFixing($Z$5,AV2163,,Trigger)</f>
        <v>1.6329541326971508E-2</v>
      </c>
      <c r="AZ2163" s="66">
        <f>_xll.qlIndexFixing($BB$1,AW2163,,Trigger)</f>
        <v>1.6258364147725014E-2</v>
      </c>
      <c r="BA2163" s="195">
        <f t="shared" si="56"/>
        <v>0.71177179246494782</v>
      </c>
    </row>
    <row r="2164" spans="47:53" ht="11.25" customHeight="1" x14ac:dyDescent="0.25">
      <c r="AU2164" s="30" t="s">
        <v>38</v>
      </c>
      <c r="AV2164" s="29">
        <f>_xll.qlInterestRateIndexFixingDate(IborIndex&amp;Tenor,AW2164,Trigger)</f>
        <v>54578</v>
      </c>
      <c r="AW2164" s="29">
        <f>_xll.qlCalendarAdvance(Calendar,AW2163,AU2164,"f",,Trigger)</f>
        <v>54582</v>
      </c>
      <c r="AX2164" s="29">
        <f>_xll.qlInterestRateIndexMaturity(IborIndex&amp;Tenor,AW2164,Trigger)</f>
        <v>54765</v>
      </c>
      <c r="AY2164" s="66">
        <f>_xll.qlIndexFixing($Z$5,AV2164,,Trigger)</f>
        <v>1.6326488265475652E-2</v>
      </c>
      <c r="AZ2164" s="66">
        <f>_xll.qlIndexFixing($BB$1,AW2164,,Trigger)</f>
        <v>1.625514518881226E-2</v>
      </c>
      <c r="BA2164" s="195">
        <f t="shared" si="56"/>
        <v>0.71343076663392402</v>
      </c>
    </row>
    <row r="2165" spans="47:53" ht="11.25" customHeight="1" x14ac:dyDescent="0.25">
      <c r="AU2165" s="30" t="s">
        <v>38</v>
      </c>
      <c r="AV2165" s="29">
        <f>_xll.qlInterestRateIndexFixingDate(IborIndex&amp;Tenor,AW2165,Trigger)</f>
        <v>54585</v>
      </c>
      <c r="AW2165" s="29">
        <f>_xll.qlCalendarAdvance(Calendar,AW2164,AU2165,"f",,Trigger)</f>
        <v>54589</v>
      </c>
      <c r="AX2165" s="29">
        <f>_xll.qlInterestRateIndexMaturity(IborIndex&amp;Tenor,AW2165,Trigger)</f>
        <v>54772</v>
      </c>
      <c r="AY2165" s="66">
        <f>_xll.qlIndexFixing($Z$5,AV2165,,Trigger)</f>
        <v>1.6323536640650005E-2</v>
      </c>
      <c r="AZ2165" s="66">
        <f>_xll.qlIndexFixing($BB$1,AW2165,,Trigger)</f>
        <v>1.6251887238122702E-2</v>
      </c>
      <c r="BA2165" s="195">
        <f t="shared" si="56"/>
        <v>0.71649402527303174</v>
      </c>
    </row>
    <row r="2166" spans="47:53" ht="11.25" customHeight="1" x14ac:dyDescent="0.25">
      <c r="AU2166" s="30" t="s">
        <v>38</v>
      </c>
      <c r="AV2166" s="29">
        <f>_xll.qlInterestRateIndexFixingDate(IborIndex&amp;Tenor,AW2166,Trigger)</f>
        <v>54592</v>
      </c>
      <c r="AW2166" s="29">
        <f>_xll.qlCalendarAdvance(Calendar,AW2165,AU2166,"f",,Trigger)</f>
        <v>54596</v>
      </c>
      <c r="AX2166" s="29">
        <f>_xll.qlInterestRateIndexMaturity(IborIndex&amp;Tenor,AW2166,Trigger)</f>
        <v>54779</v>
      </c>
      <c r="AY2166" s="66">
        <f>_xll.qlIndexFixing($Z$5,AV2166,,Trigger)</f>
        <v>1.6320687159288319E-2</v>
      </c>
      <c r="AZ2166" s="66">
        <f>_xll.qlIndexFixing($BB$1,AW2166,,Trigger)</f>
        <v>1.6248590295848978E-2</v>
      </c>
      <c r="BA2166" s="195">
        <f t="shared" si="56"/>
        <v>0.72096863439341519</v>
      </c>
    </row>
    <row r="2167" spans="47:53" ht="11.25" customHeight="1" x14ac:dyDescent="0.25">
      <c r="AU2167" s="30" t="s">
        <v>38</v>
      </c>
      <c r="AV2167" s="29">
        <f>_xll.qlInterestRateIndexFixingDate(IborIndex&amp;Tenor,AW2167,Trigger)</f>
        <v>54599</v>
      </c>
      <c r="AW2167" s="29">
        <f>_xll.qlCalendarAdvance(Calendar,AW2166,AU2167,"f",,Trigger)</f>
        <v>54603</v>
      </c>
      <c r="AX2167" s="29">
        <f>_xll.qlInterestRateIndexMaturity(IborIndex&amp;Tenor,AW2167,Trigger)</f>
        <v>54786</v>
      </c>
      <c r="AY2167" s="66">
        <f>_xll.qlIndexFixing($Z$5,AV2167,,Trigger)</f>
        <v>1.6317940529601789E-2</v>
      </c>
      <c r="AZ2167" s="66">
        <f>_xll.qlIndexFixing($BB$1,AW2167,,Trigger)</f>
        <v>1.6245594288371881E-2</v>
      </c>
      <c r="BA2167" s="195">
        <f t="shared" si="56"/>
        <v>0.72346241229908492</v>
      </c>
    </row>
    <row r="2168" spans="47:53" ht="11.25" customHeight="1" x14ac:dyDescent="0.25">
      <c r="AU2168" s="30" t="s">
        <v>38</v>
      </c>
      <c r="AV2168" s="29">
        <f>_xll.qlInterestRateIndexFixingDate(IborIndex&amp;Tenor,AW2168,Trigger)</f>
        <v>54606</v>
      </c>
      <c r="AW2168" s="29">
        <f>_xll.qlCalendarAdvance(Calendar,AW2167,AU2168,"f",,Trigger)</f>
        <v>54610</v>
      </c>
      <c r="AX2168" s="29">
        <f>_xll.qlInterestRateIndexMaturity(IborIndex&amp;Tenor,AW2168,Trigger)</f>
        <v>54794</v>
      </c>
      <c r="AY2168" s="66">
        <f>_xll.qlIndexFixing($Z$5,AV2168,,Trigger)</f>
        <v>1.6315539233847848E-2</v>
      </c>
      <c r="AZ2168" s="66">
        <f>_xll.qlIndexFixing($BB$1,AW2168,,Trigger)</f>
        <v>1.6242210552248757E-2</v>
      </c>
      <c r="BA2168" s="195">
        <f t="shared" si="56"/>
        <v>0.7332868159909065</v>
      </c>
    </row>
    <row r="2169" spans="47:53" ht="11.25" customHeight="1" x14ac:dyDescent="0.25">
      <c r="AU2169" s="30" t="s">
        <v>38</v>
      </c>
      <c r="AV2169" s="29">
        <f>_xll.qlInterestRateIndexFixingDate(IborIndex&amp;Tenor,AW2169,Trigger)</f>
        <v>54613</v>
      </c>
      <c r="AW2169" s="29">
        <f>_xll.qlCalendarAdvance(Calendar,AW2168,AU2169,"f",,Trigger)</f>
        <v>54617</v>
      </c>
      <c r="AX2169" s="29">
        <f>_xll.qlInterestRateIndexMaturity(IborIndex&amp;Tenor,AW2169,Trigger)</f>
        <v>54801</v>
      </c>
      <c r="AY2169" s="66">
        <f>_xll.qlIndexFixing($Z$5,AV2169,,Trigger)</f>
        <v>1.6312999627565623E-2</v>
      </c>
      <c r="AZ2169" s="66">
        <f>_xll.qlIndexFixing($BB$1,AW2169,,Trigger)</f>
        <v>1.6238787820014776E-2</v>
      </c>
      <c r="BA2169" s="195">
        <f t="shared" si="56"/>
        <v>0.74211807550846753</v>
      </c>
    </row>
    <row r="2170" spans="47:53" ht="11.25" customHeight="1" x14ac:dyDescent="0.25">
      <c r="AU2170" s="30" t="s">
        <v>38</v>
      </c>
      <c r="AV2170" s="29">
        <f>_xll.qlInterestRateIndexFixingDate(IborIndex&amp;Tenor,AW2170,Trigger)</f>
        <v>54620</v>
      </c>
      <c r="AW2170" s="29">
        <f>_xll.qlCalendarAdvance(Calendar,AW2169,AU2170,"f",,Trigger)</f>
        <v>54624</v>
      </c>
      <c r="AX2170" s="29">
        <f>_xll.qlInterestRateIndexMaturity(IborIndex&amp;Tenor,AW2170,Trigger)</f>
        <v>54808</v>
      </c>
      <c r="AY2170" s="66">
        <f>_xll.qlIndexFixing($Z$5,AV2170,,Trigger)</f>
        <v>1.6310563485557934E-2</v>
      </c>
      <c r="AZ2170" s="66">
        <f>_xll.qlIndexFixing($BB$1,AW2170,,Trigger)</f>
        <v>1.6235326091876653E-2</v>
      </c>
      <c r="BA2170" s="195">
        <f t="shared" si="56"/>
        <v>0.75237393681280851</v>
      </c>
    </row>
    <row r="2171" spans="47:53" ht="11.25" customHeight="1" x14ac:dyDescent="0.25">
      <c r="AU2171" s="30" t="s">
        <v>38</v>
      </c>
      <c r="AV2171" s="29">
        <f>_xll.qlInterestRateIndexFixingDate(IborIndex&amp;Tenor,AW2171,Trigger)</f>
        <v>54627</v>
      </c>
      <c r="AW2171" s="29">
        <f>_xll.qlCalendarAdvance(Calendar,AW2170,AU2171,"f",,Trigger)</f>
        <v>54631</v>
      </c>
      <c r="AX2171" s="29">
        <f>_xll.qlInterestRateIndexMaturity(IborIndex&amp;Tenor,AW2171,Trigger)</f>
        <v>54815</v>
      </c>
      <c r="AY2171" s="66">
        <f>_xll.qlIndexFixing($Z$5,AV2171,,Trigger)</f>
        <v>1.6308231515803677E-2</v>
      </c>
      <c r="AZ2171" s="66">
        <f>_xll.qlIndexFixing($BB$1,AW2171,,Trigger)</f>
        <v>1.6231825368038959E-2</v>
      </c>
      <c r="BA2171" s="195">
        <f t="shared" si="56"/>
        <v>0.76406147764718213</v>
      </c>
    </row>
    <row r="2172" spans="47:53" ht="11.25" customHeight="1" x14ac:dyDescent="0.25">
      <c r="AU2172" s="30" t="s">
        <v>38</v>
      </c>
      <c r="AV2172" s="29">
        <f>_xll.qlInterestRateIndexFixingDate(IborIndex&amp;Tenor,AW2172,Trigger)</f>
        <v>54634</v>
      </c>
      <c r="AW2172" s="29">
        <f>_xll.qlCalendarAdvance(Calendar,AW2171,AU2172,"f",,Trigger)</f>
        <v>54638</v>
      </c>
      <c r="AX2172" s="29">
        <f>_xll.qlInterestRateIndexMaturity(IborIndex&amp;Tenor,AW2172,Trigger)</f>
        <v>54822</v>
      </c>
      <c r="AY2172" s="66">
        <f>_xll.qlIndexFixing($Z$5,AV2172,,Trigger)</f>
        <v>1.6306004427691055E-2</v>
      </c>
      <c r="AZ2172" s="66">
        <f>_xll.qlIndexFixing($BB$1,AW2172,,Trigger)</f>
        <v>1.6228285648716145E-2</v>
      </c>
      <c r="BA2172" s="195">
        <f t="shared" si="56"/>
        <v>0.77718778974909808</v>
      </c>
    </row>
    <row r="2173" spans="47:53" ht="11.25" customHeight="1" x14ac:dyDescent="0.25">
      <c r="AU2173" s="30" t="s">
        <v>38</v>
      </c>
      <c r="AV2173" s="29">
        <f>_xll.qlInterestRateIndexFixingDate(IborIndex&amp;Tenor,AW2173,Trigger)</f>
        <v>54641</v>
      </c>
      <c r="AW2173" s="29">
        <f>_xll.qlCalendarAdvance(Calendar,AW2172,AU2173,"f",,Trigger)</f>
        <v>54645</v>
      </c>
      <c r="AX2173" s="29">
        <f>_xll.qlInterestRateIndexMaturity(IborIndex&amp;Tenor,AW2173,Trigger)</f>
        <v>54829</v>
      </c>
      <c r="AY2173" s="66">
        <f>_xll.qlIndexFixing($Z$5,AV2173,,Trigger)</f>
        <v>1.6303882932023655E-2</v>
      </c>
      <c r="AZ2173" s="66">
        <f>_xll.qlIndexFixing($BB$1,AW2173,,Trigger)</f>
        <v>1.6224706934116213E-2</v>
      </c>
      <c r="BA2173" s="195">
        <f t="shared" si="56"/>
        <v>0.79175997907441475</v>
      </c>
    </row>
    <row r="2174" spans="47:53" ht="11.25" customHeight="1" x14ac:dyDescent="0.25">
      <c r="AU2174" s="30" t="s">
        <v>38</v>
      </c>
      <c r="AV2174" s="29">
        <f>_xll.qlInterestRateIndexFixingDate(IborIndex&amp;Tenor,AW2174,Trigger)</f>
        <v>54648</v>
      </c>
      <c r="AW2174" s="29">
        <f>_xll.qlCalendarAdvance(Calendar,AW2173,AU2174,"f",,Trigger)</f>
        <v>54652</v>
      </c>
      <c r="AX2174" s="29">
        <f>_xll.qlInterestRateIndexMaturity(IborIndex&amp;Tenor,AW2174,Trigger)</f>
        <v>54836</v>
      </c>
      <c r="AY2174" s="66">
        <f>_xll.qlIndexFixing($Z$5,AV2174,,Trigger)</f>
        <v>1.6301867741013939E-2</v>
      </c>
      <c r="AZ2174" s="66">
        <f>_xll.qlIndexFixing($BB$1,AW2174,,Trigger)</f>
        <v>1.6221089224455771E-2</v>
      </c>
      <c r="BA2174" s="195">
        <f t="shared" si="56"/>
        <v>0.80778516558167868</v>
      </c>
    </row>
    <row r="2175" spans="47:53" ht="11.25" customHeight="1" x14ac:dyDescent="0.25">
      <c r="AU2175" s="30" t="s">
        <v>38</v>
      </c>
      <c r="AV2175" s="29">
        <f>_xll.qlInterestRateIndexFixingDate(IborIndex&amp;Tenor,AW2175,Trigger)</f>
        <v>54655</v>
      </c>
      <c r="AW2175" s="29">
        <f>_xll.qlCalendarAdvance(Calendar,AW2174,AU2175,"f",,Trigger)</f>
        <v>54659</v>
      </c>
      <c r="AX2175" s="29">
        <f>_xll.qlInterestRateIndexMaturity(IborIndex&amp;Tenor,AW2175,Trigger)</f>
        <v>54843</v>
      </c>
      <c r="AY2175" s="66">
        <f>_xll.qlIndexFixing($Z$5,AV2175,,Trigger)</f>
        <v>1.6299959568288024E-2</v>
      </c>
      <c r="AZ2175" s="66">
        <f>_xll.qlIndexFixing($BB$1,AW2175,,Trigger)</f>
        <v>1.6217432519950982E-2</v>
      </c>
      <c r="BA2175" s="195">
        <f t="shared" si="56"/>
        <v>0.82527048337041609</v>
      </c>
    </row>
    <row r="2176" spans="47:53" ht="11.25" customHeight="1" x14ac:dyDescent="0.25">
      <c r="AU2176" s="30" t="s">
        <v>38</v>
      </c>
      <c r="AV2176" s="29">
        <f>_xll.qlInterestRateIndexFixingDate(IborIndex&amp;Tenor,AW2176,Trigger)</f>
        <v>54662</v>
      </c>
      <c r="AW2176" s="29">
        <f>_xll.qlCalendarAdvance(Calendar,AW2175,AU2176,"f",,Trigger)</f>
        <v>54666</v>
      </c>
      <c r="AX2176" s="29">
        <f>_xll.qlInterestRateIndexMaturity(IborIndex&amp;Tenor,AW2176,Trigger)</f>
        <v>54847</v>
      </c>
      <c r="AY2176" s="66">
        <f>_xll.qlIndexFixing($Z$5,AV2176,,Trigger)</f>
        <v>1.6297578376450045E-2</v>
      </c>
      <c r="AZ2176" s="66">
        <f>_xll.qlIndexFixing($BB$1,AW2176,,Trigger)</f>
        <v>1.621330135664786E-2</v>
      </c>
      <c r="BA2176" s="195">
        <f t="shared" si="56"/>
        <v>0.84277019802184849</v>
      </c>
    </row>
    <row r="2177" spans="47:53" ht="11.25" customHeight="1" x14ac:dyDescent="0.25">
      <c r="AU2177" s="30" t="s">
        <v>38</v>
      </c>
      <c r="AV2177" s="29">
        <f>_xll.qlInterestRateIndexFixingDate(IborIndex&amp;Tenor,AW2177,Trigger)</f>
        <v>54669</v>
      </c>
      <c r="AW2177" s="29">
        <f>_xll.qlCalendarAdvance(Calendar,AW2176,AU2177,"f",,Trigger)</f>
        <v>54673</v>
      </c>
      <c r="AX2177" s="29">
        <f>_xll.qlInterestRateIndexMaturity(IborIndex&amp;Tenor,AW2177,Trigger)</f>
        <v>54854</v>
      </c>
      <c r="AY2177" s="66">
        <f>_xll.qlIndexFixing($Z$5,AV2177,,Trigger)</f>
        <v>1.6295820415876471E-2</v>
      </c>
      <c r="AZ2177" s="66">
        <f>_xll.qlIndexFixing($BB$1,AW2177,,Trigger)</f>
        <v>1.6209581423820233E-2</v>
      </c>
      <c r="BA2177" s="195">
        <f t="shared" si="56"/>
        <v>0.8623899205623814</v>
      </c>
    </row>
    <row r="2178" spans="47:53" ht="11.25" customHeight="1" x14ac:dyDescent="0.25">
      <c r="AU2178" s="30" t="s">
        <v>38</v>
      </c>
      <c r="AV2178" s="29">
        <f>_xll.qlInterestRateIndexFixingDate(IborIndex&amp;Tenor,AW2178,Trigger)</f>
        <v>54676</v>
      </c>
      <c r="AW2178" s="29">
        <f>_xll.qlCalendarAdvance(Calendar,AW2177,AU2178,"f",,Trigger)</f>
        <v>54680</v>
      </c>
      <c r="AX2178" s="29">
        <f>_xll.qlInterestRateIndexMaturity(IborIndex&amp;Tenor,AW2178,Trigger)</f>
        <v>54861</v>
      </c>
      <c r="AY2178" s="66">
        <f>_xll.qlIndexFixing($Z$5,AV2178,,Trigger)</f>
        <v>1.6293891743497539E-2</v>
      </c>
      <c r="AZ2178" s="66">
        <f>_xll.qlIndexFixing($BB$1,AW2178,,Trigger)</f>
        <v>1.6205822505281589E-2</v>
      </c>
      <c r="BA2178" s="195">
        <f t="shared" si="56"/>
        <v>0.88069238215950085</v>
      </c>
    </row>
    <row r="2179" spans="47:53" ht="11.25" customHeight="1" x14ac:dyDescent="0.25">
      <c r="AU2179" s="30" t="s">
        <v>38</v>
      </c>
      <c r="AV2179" s="29">
        <f>_xll.qlInterestRateIndexFixingDate(IborIndex&amp;Tenor,AW2179,Trigger)</f>
        <v>54683</v>
      </c>
      <c r="AW2179" s="29">
        <f>_xll.qlCalendarAdvance(Calendar,AW2178,AU2179,"f",,Trigger)</f>
        <v>54687</v>
      </c>
      <c r="AX2179" s="29">
        <f>_xll.qlInterestRateIndexMaturity(IborIndex&amp;Tenor,AW2179,Trigger)</f>
        <v>54868</v>
      </c>
      <c r="AY2179" s="66">
        <f>_xll.qlIndexFixing($Z$5,AV2179,,Trigger)</f>
        <v>1.6291789056376547E-2</v>
      </c>
      <c r="AZ2179" s="66">
        <f>_xll.qlIndexFixing($BB$1,AW2179,,Trigger)</f>
        <v>1.6202024601251426E-2</v>
      </c>
      <c r="BA2179" s="195">
        <f t="shared" ref="BA2179:BA2242" si="57">(AY2179-AZ2179)*10000</f>
        <v>0.89764455125120746</v>
      </c>
    </row>
    <row r="2180" spans="47:53" ht="11.25" customHeight="1" x14ac:dyDescent="0.25">
      <c r="AU2180" s="30" t="s">
        <v>38</v>
      </c>
      <c r="AV2180" s="29">
        <f>_xll.qlInterestRateIndexFixingDate(IborIndex&amp;Tenor,AW2180,Trigger)</f>
        <v>54690</v>
      </c>
      <c r="AW2180" s="29">
        <f>_xll.qlCalendarAdvance(Calendar,AW2179,AU2180,"f",,Trigger)</f>
        <v>54694</v>
      </c>
      <c r="AX2180" s="29">
        <f>_xll.qlInterestRateIndexMaturity(IborIndex&amp;Tenor,AW2180,Trigger)</f>
        <v>54875</v>
      </c>
      <c r="AY2180" s="66">
        <f>_xll.qlIndexFixing($Z$5,AV2180,,Trigger)</f>
        <v>1.6289511975597141E-2</v>
      </c>
      <c r="AZ2180" s="66">
        <f>_xll.qlIndexFixing($BB$1,AW2180,,Trigger)</f>
        <v>1.619826354643385E-2</v>
      </c>
      <c r="BA2180" s="195">
        <f t="shared" si="57"/>
        <v>0.91248429163290345</v>
      </c>
    </row>
    <row r="2181" spans="47:53" ht="11.25" customHeight="1" x14ac:dyDescent="0.25">
      <c r="AU2181" s="30" t="s">
        <v>38</v>
      </c>
      <c r="AV2181" s="29">
        <f>_xll.qlInterestRateIndexFixingDate(IborIndex&amp;Tenor,AW2181,Trigger)</f>
        <v>54697</v>
      </c>
      <c r="AW2181" s="29">
        <f>_xll.qlCalendarAdvance(Calendar,AW2180,AU2181,"f",,Trigger)</f>
        <v>54701</v>
      </c>
      <c r="AX2181" s="29">
        <f>_xll.qlInterestRateIndexMaturity(IborIndex&amp;Tenor,AW2181,Trigger)</f>
        <v>54883</v>
      </c>
      <c r="AY2181" s="66">
        <f>_xll.qlIndexFixing($Z$5,AV2181,,Trigger)</f>
        <v>1.6287191639812647E-2</v>
      </c>
      <c r="AZ2181" s="66">
        <f>_xll.qlIndexFixing($BB$1,AW2181,,Trigger)</f>
        <v>1.619438471367864E-2</v>
      </c>
      <c r="BA2181" s="195">
        <f t="shared" si="57"/>
        <v>0.92806926134007117</v>
      </c>
    </row>
    <row r="2182" spans="47:53" ht="11.25" customHeight="1" x14ac:dyDescent="0.25">
      <c r="AU2182" s="30" t="s">
        <v>38</v>
      </c>
      <c r="AV2182" s="29">
        <f>_xll.qlInterestRateIndexFixingDate(IborIndex&amp;Tenor,AW2182,Trigger)</f>
        <v>54704</v>
      </c>
      <c r="AW2182" s="29">
        <f>_xll.qlCalendarAdvance(Calendar,AW2181,AU2182,"f",,Trigger)</f>
        <v>54708</v>
      </c>
      <c r="AX2182" s="29">
        <f>_xll.qlInterestRateIndexMaturity(IborIndex&amp;Tenor,AW2182,Trigger)</f>
        <v>54890</v>
      </c>
      <c r="AY2182" s="66">
        <f>_xll.qlIndexFixing($Z$5,AV2182,,Trigger)</f>
        <v>1.6284551873863518E-2</v>
      </c>
      <c r="AZ2182" s="66">
        <f>_xll.qlIndexFixing($BB$1,AW2182,,Trigger)</f>
        <v>1.6190466894414907E-2</v>
      </c>
      <c r="BA2182" s="195">
        <f t="shared" si="57"/>
        <v>0.94084979448610251</v>
      </c>
    </row>
    <row r="2183" spans="47:53" ht="11.25" customHeight="1" x14ac:dyDescent="0.25">
      <c r="AU2183" s="30" t="s">
        <v>38</v>
      </c>
      <c r="AV2183" s="29">
        <f>_xll.qlInterestRateIndexFixingDate(IborIndex&amp;Tenor,AW2183,Trigger)</f>
        <v>54711</v>
      </c>
      <c r="AW2183" s="29">
        <f>_xll.qlCalendarAdvance(Calendar,AW2182,AU2183,"f",,Trigger)</f>
        <v>54715</v>
      </c>
      <c r="AX2183" s="29">
        <f>_xll.qlInterestRateIndexMaturity(IborIndex&amp;Tenor,AW2183,Trigger)</f>
        <v>54897</v>
      </c>
      <c r="AY2183" s="66">
        <f>_xll.qlIndexFixing($Z$5,AV2183,,Trigger)</f>
        <v>1.6281736542853E-2</v>
      </c>
      <c r="AZ2183" s="66">
        <f>_xll.qlIndexFixing($BB$1,AW2183,,Trigger)</f>
        <v>1.6186510088871911E-2</v>
      </c>
      <c r="BA2183" s="195">
        <f t="shared" si="57"/>
        <v>0.95226453981089176</v>
      </c>
    </row>
    <row r="2184" spans="47:53" ht="11.25" customHeight="1" x14ac:dyDescent="0.25">
      <c r="AU2184" s="30" t="s">
        <v>38</v>
      </c>
      <c r="AV2184" s="29">
        <f>_xll.qlInterestRateIndexFixingDate(IborIndex&amp;Tenor,AW2184,Trigger)</f>
        <v>54718</v>
      </c>
      <c r="AW2184" s="29">
        <f>_xll.qlCalendarAdvance(Calendar,AW2183,AU2184,"f",,Trigger)</f>
        <v>54722</v>
      </c>
      <c r="AX2184" s="29">
        <f>_xll.qlInterestRateIndexMaturity(IborIndex&amp;Tenor,AW2184,Trigger)</f>
        <v>54904</v>
      </c>
      <c r="AY2184" s="66">
        <f>_xll.qlIndexFixing($Z$5,AV2184,,Trigger)</f>
        <v>1.6278745268046686E-2</v>
      </c>
      <c r="AZ2184" s="66">
        <f>_xll.qlIndexFixing($BB$1,AW2184,,Trigger)</f>
        <v>1.6182514297281996E-2</v>
      </c>
      <c r="BA2184" s="195">
        <f t="shared" si="57"/>
        <v>0.96230970764690094</v>
      </c>
    </row>
    <row r="2185" spans="47:53" ht="11.25" customHeight="1" x14ac:dyDescent="0.25">
      <c r="AU2185" s="30" t="s">
        <v>38</v>
      </c>
      <c r="AV2185" s="29">
        <f>_xll.qlInterestRateIndexFixingDate(IborIndex&amp;Tenor,AW2185,Trigger)</f>
        <v>54725</v>
      </c>
      <c r="AW2185" s="29">
        <f>_xll.qlCalendarAdvance(Calendar,AW2184,AU2185,"f",,Trigger)</f>
        <v>54729</v>
      </c>
      <c r="AX2185" s="29">
        <f>_xll.qlInterestRateIndexMaturity(IborIndex&amp;Tenor,AW2185,Trigger)</f>
        <v>54910</v>
      </c>
      <c r="AY2185" s="66">
        <f>_xll.qlIndexFixing($Z$5,AV2185,,Trigger)</f>
        <v>1.6275497408060176E-2</v>
      </c>
      <c r="AZ2185" s="66">
        <f>_xll.qlIndexFixing($BB$1,AW2185,,Trigger)</f>
        <v>1.6178418494302908E-2</v>
      </c>
      <c r="BA2185" s="195">
        <f t="shared" si="57"/>
        <v>0.97078913757268204</v>
      </c>
    </row>
    <row r="2186" spans="47:53" ht="11.25" customHeight="1" x14ac:dyDescent="0.25">
      <c r="AU2186" s="30" t="s">
        <v>38</v>
      </c>
      <c r="AV2186" s="29">
        <f>_xll.qlInterestRateIndexFixingDate(IborIndex&amp;Tenor,AW2186,Trigger)</f>
        <v>54732</v>
      </c>
      <c r="AW2186" s="29">
        <f>_xll.qlCalendarAdvance(Calendar,AW2185,AU2186,"f",,Trigger)</f>
        <v>54736</v>
      </c>
      <c r="AX2186" s="29">
        <f>_xll.qlInterestRateIndexMaturity(IborIndex&amp;Tenor,AW2186,Trigger)</f>
        <v>54917</v>
      </c>
      <c r="AY2186" s="66">
        <f>_xll.qlIndexFixing($Z$5,AV2186,,Trigger)</f>
        <v>1.6272166010743935E-2</v>
      </c>
      <c r="AZ2186" s="66">
        <f>_xll.qlIndexFixing($BB$1,AW2186,,Trigger)</f>
        <v>1.6174347698159862E-2</v>
      </c>
      <c r="BA2186" s="195">
        <f t="shared" si="57"/>
        <v>0.9781831258407272</v>
      </c>
    </row>
    <row r="2187" spans="47:53" ht="11.25" customHeight="1" x14ac:dyDescent="0.25">
      <c r="AU2187" s="30" t="s">
        <v>38</v>
      </c>
      <c r="AV2187" s="29">
        <f>_xll.qlInterestRateIndexFixingDate(IborIndex&amp;Tenor,AW2187,Trigger)</f>
        <v>54739</v>
      </c>
      <c r="AW2187" s="29">
        <f>_xll.qlCalendarAdvance(Calendar,AW2186,AU2187,"f",,Trigger)</f>
        <v>54743</v>
      </c>
      <c r="AX2187" s="29">
        <f>_xll.qlInterestRateIndexMaturity(IborIndex&amp;Tenor,AW2187,Trigger)</f>
        <v>54924</v>
      </c>
      <c r="AY2187" s="66">
        <f>_xll.qlIndexFixing($Z$5,AV2187,,Trigger)</f>
        <v>1.6268657568692137E-2</v>
      </c>
      <c r="AZ2187" s="66">
        <f>_xll.qlIndexFixing($BB$1,AW2187,,Trigger)</f>
        <v>1.6170237918360732E-2</v>
      </c>
      <c r="BA2187" s="195">
        <f t="shared" si="57"/>
        <v>0.98419650331405673</v>
      </c>
    </row>
    <row r="2188" spans="47:53" ht="11.25" customHeight="1" x14ac:dyDescent="0.25">
      <c r="AU2188" s="30" t="s">
        <v>38</v>
      </c>
      <c r="AV2188" s="29">
        <f>_xll.qlInterestRateIndexFixingDate(IborIndex&amp;Tenor,AW2188,Trigger)</f>
        <v>54746</v>
      </c>
      <c r="AW2188" s="29">
        <f>_xll.qlCalendarAdvance(Calendar,AW2187,AU2188,"f",,Trigger)</f>
        <v>54750</v>
      </c>
      <c r="AX2188" s="29">
        <f>_xll.qlInterestRateIndexMaturity(IborIndex&amp;Tenor,AW2188,Trigger)</f>
        <v>54931</v>
      </c>
      <c r="AY2188" s="66">
        <f>_xll.qlIndexFixing($Z$5,AV2188,,Trigger)</f>
        <v>1.6264971703373543E-2</v>
      </c>
      <c r="AZ2188" s="66">
        <f>_xll.qlIndexFixing($BB$1,AW2188,,Trigger)</f>
        <v>1.6166089155145329E-2</v>
      </c>
      <c r="BA2188" s="195">
        <f t="shared" si="57"/>
        <v>0.98882548228214351</v>
      </c>
    </row>
    <row r="2189" spans="47:53" ht="11.25" customHeight="1" x14ac:dyDescent="0.25">
      <c r="AU2189" s="30" t="s">
        <v>38</v>
      </c>
      <c r="AV2189" s="29">
        <f>_xll.qlInterestRateIndexFixingDate(IborIndex&amp;Tenor,AW2189,Trigger)</f>
        <v>54753</v>
      </c>
      <c r="AW2189" s="29">
        <f>_xll.qlCalendarAdvance(Calendar,AW2188,AU2189,"f",,Trigger)</f>
        <v>54757</v>
      </c>
      <c r="AX2189" s="29">
        <f>_xll.qlInterestRateIndexMaturity(IborIndex&amp;Tenor,AW2189,Trigger)</f>
        <v>54939</v>
      </c>
      <c r="AY2189" s="66">
        <f>_xll.qlIndexFixing($Z$5,AV2189,,Trigger)</f>
        <v>1.6261136484754978E-2</v>
      </c>
      <c r="AZ2189" s="66">
        <f>_xll.qlIndexFixing($BB$1,AW2189,,Trigger)</f>
        <v>1.6161950556914335E-2</v>
      </c>
      <c r="BA2189" s="195">
        <f t="shared" si="57"/>
        <v>0.99185927840642751</v>
      </c>
    </row>
    <row r="2190" spans="47:53" ht="11.25" customHeight="1" x14ac:dyDescent="0.25">
      <c r="AU2190" s="30" t="s">
        <v>38</v>
      </c>
      <c r="AV2190" s="29">
        <f>_xll.qlInterestRateIndexFixingDate(IborIndex&amp;Tenor,AW2190,Trigger)</f>
        <v>54760</v>
      </c>
      <c r="AW2190" s="29">
        <f>_xll.qlCalendarAdvance(Calendar,AW2189,AU2190,"f",,Trigger)</f>
        <v>54764</v>
      </c>
      <c r="AX2190" s="29">
        <f>_xll.qlInterestRateIndexMaturity(IborIndex&amp;Tenor,AW2190,Trigger)</f>
        <v>54946</v>
      </c>
      <c r="AY2190" s="66">
        <f>_xll.qlIndexFixing($Z$5,AV2190,,Trigger)</f>
        <v>1.6257081596478401E-2</v>
      </c>
      <c r="AZ2190" s="66">
        <f>_xll.qlIndexFixing($BB$1,AW2190,,Trigger)</f>
        <v>1.6157720854045945E-2</v>
      </c>
      <c r="BA2190" s="195">
        <f t="shared" si="57"/>
        <v>0.99360742432455518</v>
      </c>
    </row>
    <row r="2191" spans="47:53" ht="11.25" customHeight="1" x14ac:dyDescent="0.25">
      <c r="AU2191" s="30" t="s">
        <v>38</v>
      </c>
      <c r="AV2191" s="29">
        <f>_xll.qlInterestRateIndexFixingDate(IborIndex&amp;Tenor,AW2191,Trigger)</f>
        <v>54767</v>
      </c>
      <c r="AW2191" s="29">
        <f>_xll.qlCalendarAdvance(Calendar,AW2190,AU2191,"f",,Trigger)</f>
        <v>54771</v>
      </c>
      <c r="AX2191" s="29">
        <f>_xll.qlInterestRateIndexMaturity(IborIndex&amp;Tenor,AW2191,Trigger)</f>
        <v>54953</v>
      </c>
      <c r="AY2191" s="66">
        <f>_xll.qlIndexFixing($Z$5,AV2191,,Trigger)</f>
        <v>1.6252848114640783E-2</v>
      </c>
      <c r="AZ2191" s="66">
        <f>_xll.qlIndexFixing($BB$1,AW2191,,Trigger)</f>
        <v>1.6153452166818513E-2</v>
      </c>
      <c r="BA2191" s="195">
        <f t="shared" si="57"/>
        <v>0.99395947822270703</v>
      </c>
    </row>
    <row r="2192" spans="47:53" ht="11.25" customHeight="1" x14ac:dyDescent="0.25">
      <c r="AU2192" s="30" t="s">
        <v>38</v>
      </c>
      <c r="AV2192" s="29">
        <f>_xll.qlInterestRateIndexFixingDate(IborIndex&amp;Tenor,AW2192,Trigger)</f>
        <v>54774</v>
      </c>
      <c r="AW2192" s="29">
        <f>_xll.qlCalendarAdvance(Calendar,AW2191,AU2192,"f",,Trigger)</f>
        <v>54778</v>
      </c>
      <c r="AX2192" s="29">
        <f>_xll.qlInterestRateIndexMaturity(IborIndex&amp;Tenor,AW2192,Trigger)</f>
        <v>54960</v>
      </c>
      <c r="AY2192" s="66">
        <f>_xll.qlIndexFixing($Z$5,AV2192,,Trigger)</f>
        <v>1.6248435660906523E-2</v>
      </c>
      <c r="AZ2192" s="66">
        <f>_xll.qlIndexFixing($BB$1,AW2192,,Trigger)</f>
        <v>1.6149144495484154E-2</v>
      </c>
      <c r="BA2192" s="195">
        <f t="shared" si="57"/>
        <v>0.99291165422368133</v>
      </c>
    </row>
    <row r="2193" spans="47:53" ht="11.25" customHeight="1" x14ac:dyDescent="0.25">
      <c r="AU2193" s="30" t="s">
        <v>38</v>
      </c>
      <c r="AV2193" s="29">
        <f>_xll.qlInterestRateIndexFixingDate(IborIndex&amp;Tenor,AW2193,Trigger)</f>
        <v>54781</v>
      </c>
      <c r="AW2193" s="29">
        <f>_xll.qlCalendarAdvance(Calendar,AW2192,AU2193,"f",,Trigger)</f>
        <v>54785</v>
      </c>
      <c r="AX2193" s="29">
        <f>_xll.qlInterestRateIndexMaturity(IborIndex&amp;Tenor,AW2193,Trigger)</f>
        <v>54967</v>
      </c>
      <c r="AY2193" s="66">
        <f>_xll.qlIndexFixing($Z$5,AV2193,,Trigger)</f>
        <v>1.6243843856991399E-2</v>
      </c>
      <c r="AZ2193" s="66">
        <f>_xll.qlIndexFixing($BB$1,AW2193,,Trigger)</f>
        <v>1.6144797840294087E-2</v>
      </c>
      <c r="BA2193" s="195">
        <f t="shared" si="57"/>
        <v>0.99046016697312145</v>
      </c>
    </row>
    <row r="2194" spans="47:53" ht="11.25" customHeight="1" x14ac:dyDescent="0.25">
      <c r="AU2194" s="30" t="s">
        <v>38</v>
      </c>
      <c r="AV2194" s="29">
        <f>_xll.qlInterestRateIndexFixingDate(IborIndex&amp;Tenor,AW2194,Trigger)</f>
        <v>54788</v>
      </c>
      <c r="AW2194" s="29">
        <f>_xll.qlCalendarAdvance(Calendar,AW2193,AU2194,"f",,Trigger)</f>
        <v>54792</v>
      </c>
      <c r="AX2194" s="29">
        <f>_xll.qlInterestRateIndexMaturity(IborIndex&amp;Tenor,AW2194,Trigger)</f>
        <v>54973</v>
      </c>
      <c r="AY2194" s="66">
        <f>_xll.qlIndexFixing($Z$5,AV2194,,Trigger)</f>
        <v>1.6239109431505163E-2</v>
      </c>
      <c r="AZ2194" s="66">
        <f>_xll.qlIndexFixing($BB$1,AW2194,,Trigger)</f>
        <v>1.6140377937825707E-2</v>
      </c>
      <c r="BA2194" s="195">
        <f t="shared" si="57"/>
        <v>0.98731493679456162</v>
      </c>
    </row>
    <row r="2195" spans="47:53" ht="11.25" customHeight="1" x14ac:dyDescent="0.25">
      <c r="AU2195" s="30" t="s">
        <v>38</v>
      </c>
      <c r="AV2195" s="29">
        <f>_xll.qlInterestRateIndexFixingDate(IborIndex&amp;Tenor,AW2195,Trigger)</f>
        <v>54795</v>
      </c>
      <c r="AW2195" s="29">
        <f>_xll.qlCalendarAdvance(Calendar,AW2194,AU2195,"f",,Trigger)</f>
        <v>54799</v>
      </c>
      <c r="AX2195" s="29">
        <f>_xll.qlInterestRateIndexMaturity(IborIndex&amp;Tenor,AW2195,Trigger)</f>
        <v>54980</v>
      </c>
      <c r="AY2195" s="66">
        <f>_xll.qlIndexFixing($Z$5,AV2195,,Trigger)</f>
        <v>1.6234171008707395E-2</v>
      </c>
      <c r="AZ2195" s="66">
        <f>_xll.qlIndexFixing($BB$1,AW2195,,Trigger)</f>
        <v>1.613595629760136E-2</v>
      </c>
      <c r="BA2195" s="195">
        <f t="shared" si="57"/>
        <v>0.98214711106034414</v>
      </c>
    </row>
    <row r="2196" spans="47:53" ht="11.25" customHeight="1" x14ac:dyDescent="0.25">
      <c r="AU2196" s="30" t="s">
        <v>38</v>
      </c>
      <c r="AV2196" s="29">
        <f>_xll.qlInterestRateIndexFixingDate(IborIndex&amp;Tenor,AW2196,Trigger)</f>
        <v>54802</v>
      </c>
      <c r="AW2196" s="29">
        <f>_xll.qlCalendarAdvance(Calendar,AW2195,AU2196,"f",,Trigger)</f>
        <v>54806</v>
      </c>
      <c r="AX2196" s="29">
        <f>_xll.qlInterestRateIndexMaturity(IborIndex&amp;Tenor,AW2196,Trigger)</f>
        <v>54987</v>
      </c>
      <c r="AY2196" s="66">
        <f>_xll.qlIndexFixing($Z$5,AV2196,,Trigger)</f>
        <v>1.6229052136223939E-2</v>
      </c>
      <c r="AZ2196" s="66">
        <f>_xll.qlIndexFixing($BB$1,AW2196,,Trigger)</f>
        <v>1.6131495675960023E-2</v>
      </c>
      <c r="BA2196" s="195">
        <f t="shared" si="57"/>
        <v>0.97556460263915901</v>
      </c>
    </row>
    <row r="2197" spans="47:53" ht="11.25" customHeight="1" x14ac:dyDescent="0.25">
      <c r="AU2197" s="30" t="s">
        <v>38</v>
      </c>
      <c r="AV2197" s="29">
        <f>_xll.qlInterestRateIndexFixingDate(IborIndex&amp;Tenor,AW2197,Trigger)</f>
        <v>54809</v>
      </c>
      <c r="AW2197" s="29">
        <f>_xll.qlCalendarAdvance(Calendar,AW2196,AU2197,"f",,Trigger)</f>
        <v>54813</v>
      </c>
      <c r="AX2197" s="29">
        <f>_xll.qlInterestRateIndexMaturity(IborIndex&amp;Tenor,AW2197,Trigger)</f>
        <v>54994</v>
      </c>
      <c r="AY2197" s="66">
        <f>_xll.qlIndexFixing($Z$5,AV2197,,Trigger)</f>
        <v>1.6223752435985499E-2</v>
      </c>
      <c r="AZ2197" s="66">
        <f>_xll.qlIndexFixing($BB$1,AW2197,,Trigger)</f>
        <v>1.6126996073163143E-2</v>
      </c>
      <c r="BA2197" s="195">
        <f t="shared" si="57"/>
        <v>0.96756362822355424</v>
      </c>
    </row>
    <row r="2198" spans="47:53" ht="11.25" customHeight="1" x14ac:dyDescent="0.25">
      <c r="AU2198" s="30" t="s">
        <v>38</v>
      </c>
      <c r="AV2198" s="29">
        <f>_xll.qlInterestRateIndexFixingDate(IborIndex&amp;Tenor,AW2198,Trigger)</f>
        <v>54816</v>
      </c>
      <c r="AW2198" s="29">
        <f>_xll.qlCalendarAdvance(Calendar,AW2197,AU2198,"f",,Trigger)</f>
        <v>54820</v>
      </c>
      <c r="AX2198" s="29">
        <f>_xll.qlInterestRateIndexMaturity(IborIndex&amp;Tenor,AW2198,Trigger)</f>
        <v>55001</v>
      </c>
      <c r="AY2198" s="66">
        <f>_xll.qlIndexFixing($Z$5,AV2198,,Trigger)</f>
        <v>1.6218271529975788E-2</v>
      </c>
      <c r="AZ2198" s="66">
        <f>_xll.qlIndexFixing($BB$1,AW2198,,Trigger)</f>
        <v>1.612245748947173E-2</v>
      </c>
      <c r="BA2198" s="195">
        <f t="shared" si="57"/>
        <v>0.95814040504058062</v>
      </c>
    </row>
    <row r="2199" spans="47:53" ht="11.25" customHeight="1" x14ac:dyDescent="0.25">
      <c r="AU2199" s="30" t="s">
        <v>38</v>
      </c>
      <c r="AV2199" s="29">
        <f>_xll.qlInterestRateIndexFixingDate(IborIndex&amp;Tenor,AW2199,Trigger)</f>
        <v>54823</v>
      </c>
      <c r="AW2199" s="29">
        <f>_xll.qlCalendarAdvance(Calendar,AW2198,AU2199,"f",,Trigger)</f>
        <v>54827</v>
      </c>
      <c r="AX2199" s="29">
        <f>_xll.qlInterestRateIndexMaturity(IborIndex&amp;Tenor,AW2199,Trigger)</f>
        <v>55008</v>
      </c>
      <c r="AY2199" s="66">
        <f>_xll.qlIndexFixing($Z$5,AV2199,,Trigger)</f>
        <v>1.6212609040230627E-2</v>
      </c>
      <c r="AZ2199" s="66">
        <f>_xll.qlIndexFixing($BB$1,AW2199,,Trigger)</f>
        <v>1.6117879925152973E-2</v>
      </c>
      <c r="BA2199" s="195">
        <f t="shared" si="57"/>
        <v>0.94729115077654003</v>
      </c>
    </row>
    <row r="2200" spans="47:53" ht="11.25" customHeight="1" x14ac:dyDescent="0.25">
      <c r="AU2200" s="30" t="s">
        <v>38</v>
      </c>
      <c r="AV2200" s="29">
        <f>_xll.qlInterestRateIndexFixingDate(IborIndex&amp;Tenor,AW2200,Trigger)</f>
        <v>54830</v>
      </c>
      <c r="AW2200" s="29">
        <f>_xll.qlCalendarAdvance(Calendar,AW2199,AU2200,"f",,Trigger)</f>
        <v>54834</v>
      </c>
      <c r="AX2200" s="29">
        <f>_xll.qlInterestRateIndexMaturity(IborIndex&amp;Tenor,AW2200,Trigger)</f>
        <v>55015</v>
      </c>
      <c r="AY2200" s="66">
        <f>_xll.qlIndexFixing($Z$5,AV2200,,Trigger)</f>
        <v>1.62067645888406E-2</v>
      </c>
      <c r="AZ2200" s="66">
        <f>_xll.qlIndexFixing($BB$1,AW2200,,Trigger)</f>
        <v>1.6113263380470526E-2</v>
      </c>
      <c r="BA2200" s="195">
        <f t="shared" si="57"/>
        <v>0.93501208370073974</v>
      </c>
    </row>
    <row r="2201" spans="47:53" ht="11.25" customHeight="1" x14ac:dyDescent="0.25">
      <c r="AU2201" s="30" t="s">
        <v>38</v>
      </c>
      <c r="AV2201" s="29">
        <f>_xll.qlInterestRateIndexFixingDate(IborIndex&amp;Tenor,AW2201,Trigger)</f>
        <v>54837</v>
      </c>
      <c r="AW2201" s="29">
        <f>_xll.qlCalendarAdvance(Calendar,AW2200,AU2201,"f",,Trigger)</f>
        <v>54841</v>
      </c>
      <c r="AX2201" s="29">
        <f>_xll.qlInterestRateIndexMaturity(IborIndex&amp;Tenor,AW2201,Trigger)</f>
        <v>55022</v>
      </c>
      <c r="AY2201" s="66">
        <f>_xll.qlIndexFixing($Z$5,AV2201,,Trigger)</f>
        <v>1.6200737797949283E-2</v>
      </c>
      <c r="AZ2201" s="66">
        <f>_xll.qlIndexFixing($BB$1,AW2201,,Trigger)</f>
        <v>1.6108607855696882E-2</v>
      </c>
      <c r="BA2201" s="195">
        <f t="shared" si="57"/>
        <v>0.9212994225240092</v>
      </c>
    </row>
    <row r="2202" spans="47:53" ht="11.25" customHeight="1" x14ac:dyDescent="0.25">
      <c r="AU2202" s="30" t="s">
        <v>38</v>
      </c>
      <c r="AV2202" s="29">
        <f>_xll.qlInterestRateIndexFixingDate(IborIndex&amp;Tenor,AW2202,Trigger)</f>
        <v>54844</v>
      </c>
      <c r="AW2202" s="29">
        <f>_xll.qlCalendarAdvance(Calendar,AW2201,AU2202,"f",,Trigger)</f>
        <v>54848</v>
      </c>
      <c r="AX2202" s="29">
        <f>_xll.qlInterestRateIndexMaturity(IborIndex&amp;Tenor,AW2202,Trigger)</f>
        <v>55032</v>
      </c>
      <c r="AY2202" s="66">
        <f>_xll.qlIndexFixing($Z$5,AV2202,,Trigger)</f>
        <v>1.6194092946246599E-2</v>
      </c>
      <c r="AZ2202" s="66">
        <f>_xll.qlIndexFixing($BB$1,AW2202,,Trigger)</f>
        <v>1.6103962398431055E-2</v>
      </c>
      <c r="BA2202" s="195">
        <f t="shared" si="57"/>
        <v>0.90130547815543693</v>
      </c>
    </row>
    <row r="2203" spans="47:53" ht="11.25" customHeight="1" x14ac:dyDescent="0.25">
      <c r="AU2203" s="30" t="s">
        <v>38</v>
      </c>
      <c r="AV2203" s="29">
        <f>_xll.qlInterestRateIndexFixingDate(IborIndex&amp;Tenor,AW2203,Trigger)</f>
        <v>54851</v>
      </c>
      <c r="AW2203" s="29">
        <f>_xll.qlCalendarAdvance(Calendar,AW2202,AU2203,"f",,Trigger)</f>
        <v>54855</v>
      </c>
      <c r="AX2203" s="29">
        <f>_xll.qlInterestRateIndexMaturity(IborIndex&amp;Tenor,AW2203,Trigger)</f>
        <v>55039</v>
      </c>
      <c r="AY2203" s="66">
        <f>_xll.qlIndexFixing($Z$5,AV2203,,Trigger)</f>
        <v>1.6187804282138011E-2</v>
      </c>
      <c r="AZ2203" s="66">
        <f>_xll.qlIndexFixing($BB$1,AW2203,,Trigger)</f>
        <v>1.6099215810294321E-2</v>
      </c>
      <c r="BA2203" s="195">
        <f t="shared" si="57"/>
        <v>0.88588471843689676</v>
      </c>
    </row>
    <row r="2204" spans="47:53" ht="11.25" customHeight="1" x14ac:dyDescent="0.25">
      <c r="AU2204" s="30" t="s">
        <v>38</v>
      </c>
      <c r="AV2204" s="29">
        <f>_xll.qlInterestRateIndexFixingDate(IborIndex&amp;Tenor,AW2204,Trigger)</f>
        <v>54858</v>
      </c>
      <c r="AW2204" s="29">
        <f>_xll.qlCalendarAdvance(Calendar,AW2203,AU2204,"f",,Trigger)</f>
        <v>54862</v>
      </c>
      <c r="AX2204" s="29">
        <f>_xll.qlInterestRateIndexMaturity(IborIndex&amp;Tenor,AW2204,Trigger)</f>
        <v>55046</v>
      </c>
      <c r="AY2204" s="66">
        <f>_xll.qlIndexFixing($Z$5,AV2204,,Trigger)</f>
        <v>1.6181623589455574E-2</v>
      </c>
      <c r="AZ2204" s="66">
        <f>_xll.qlIndexFixing($BB$1,AW2204,,Trigger)</f>
        <v>1.6094435019147701E-2</v>
      </c>
      <c r="BA2204" s="195">
        <f t="shared" si="57"/>
        <v>0.87188570307872304</v>
      </c>
    </row>
    <row r="2205" spans="47:53" ht="11.25" customHeight="1" x14ac:dyDescent="0.25">
      <c r="AU2205" s="30" t="s">
        <v>38</v>
      </c>
      <c r="AV2205" s="29">
        <f>_xll.qlInterestRateIndexFixingDate(IborIndex&amp;Tenor,AW2205,Trigger)</f>
        <v>54865</v>
      </c>
      <c r="AW2205" s="29">
        <f>_xll.qlCalendarAdvance(Calendar,AW2204,AU2205,"f",,Trigger)</f>
        <v>54869</v>
      </c>
      <c r="AX2205" s="29">
        <f>_xll.qlInterestRateIndexMaturity(IborIndex&amp;Tenor,AW2205,Trigger)</f>
        <v>55053</v>
      </c>
      <c r="AY2205" s="66">
        <f>_xll.qlIndexFixing($Z$5,AV2205,,Trigger)</f>
        <v>1.6175554500241773E-2</v>
      </c>
      <c r="AZ2205" s="66">
        <f>_xll.qlIndexFixing($BB$1,AW2205,,Trigger)</f>
        <v>1.6089623069937855E-2</v>
      </c>
      <c r="BA2205" s="195">
        <f t="shared" si="57"/>
        <v>0.85931430303918388</v>
      </c>
    </row>
    <row r="2206" spans="47:53" ht="11.25" customHeight="1" x14ac:dyDescent="0.25">
      <c r="AU2206" s="30" t="s">
        <v>38</v>
      </c>
      <c r="AV2206" s="29">
        <f>_xll.qlInterestRateIndexFixingDate(IborIndex&amp;Tenor,AW2206,Trigger)</f>
        <v>54872</v>
      </c>
      <c r="AW2206" s="29">
        <f>_xll.qlCalendarAdvance(Calendar,AW2205,AU2206,"f",,Trigger)</f>
        <v>54876</v>
      </c>
      <c r="AX2206" s="29">
        <f>_xll.qlInterestRateIndexMaturity(IborIndex&amp;Tenor,AW2206,Trigger)</f>
        <v>55060</v>
      </c>
      <c r="AY2206" s="66">
        <f>_xll.qlIndexFixing($Z$5,AV2206,,Trigger)</f>
        <v>1.6169600654239908E-2</v>
      </c>
      <c r="AZ2206" s="66">
        <f>_xll.qlIndexFixing($BB$1,AW2206,,Trigger)</f>
        <v>1.6084778664382481E-2</v>
      </c>
      <c r="BA2206" s="195">
        <f t="shared" si="57"/>
        <v>0.84821989857427482</v>
      </c>
    </row>
    <row r="2207" spans="47:53" ht="11.25" customHeight="1" x14ac:dyDescent="0.25">
      <c r="AU2207" s="30" t="s">
        <v>38</v>
      </c>
      <c r="AV2207" s="29">
        <f>_xll.qlInterestRateIndexFixingDate(IborIndex&amp;Tenor,AW2207,Trigger)</f>
        <v>54879</v>
      </c>
      <c r="AW2207" s="29">
        <f>_xll.qlCalendarAdvance(Calendar,AW2206,AU2207,"f",,Trigger)</f>
        <v>54883</v>
      </c>
      <c r="AX2207" s="29">
        <f>_xll.qlInterestRateIndexMaturity(IborIndex&amp;Tenor,AW2207,Trigger)</f>
        <v>55066</v>
      </c>
      <c r="AY2207" s="66">
        <f>_xll.qlIndexFixing($Z$5,AV2207,,Trigger)</f>
        <v>1.6163789362498612E-2</v>
      </c>
      <c r="AZ2207" s="66">
        <f>_xll.qlIndexFixing($BB$1,AW2207,,Trigger)</f>
        <v>1.6079916739119217E-2</v>
      </c>
      <c r="BA2207" s="195">
        <f t="shared" si="57"/>
        <v>0.83872623379395439</v>
      </c>
    </row>
    <row r="2208" spans="47:53" ht="11.25" customHeight="1" x14ac:dyDescent="0.25">
      <c r="AU2208" s="30" t="s">
        <v>38</v>
      </c>
      <c r="AV2208" s="29">
        <f>_xll.qlInterestRateIndexFixingDate(IborIndex&amp;Tenor,AW2208,Trigger)</f>
        <v>54884</v>
      </c>
      <c r="AW2208" s="29">
        <f>_xll.qlCalendarAdvance(Calendar,AW2207,AU2208,"f",,Trigger)</f>
        <v>54890</v>
      </c>
      <c r="AX2208" s="29">
        <f>_xll.qlInterestRateIndexMaturity(IborIndex&amp;Tenor,AW2208,Trigger)</f>
        <v>55073</v>
      </c>
      <c r="AY2208" s="66">
        <f>_xll.qlIndexFixing($Z$5,AV2208,,Trigger)</f>
        <v>1.6158055098513001E-2</v>
      </c>
      <c r="AZ2208" s="66">
        <f>_xll.qlIndexFixing($BB$1,AW2208,,Trigger)</f>
        <v>1.6075031745157089E-2</v>
      </c>
      <c r="BA2208" s="195">
        <f t="shared" si="57"/>
        <v>0.83023353355912022</v>
      </c>
    </row>
    <row r="2209" spans="47:53" ht="11.25" customHeight="1" x14ac:dyDescent="0.25">
      <c r="AU2209" s="30" t="s">
        <v>38</v>
      </c>
      <c r="AV2209" s="29">
        <f>_xll.qlInterestRateIndexFixingDate(IborIndex&amp;Tenor,AW2209,Trigger)</f>
        <v>54893</v>
      </c>
      <c r="AW2209" s="29">
        <f>_xll.qlCalendarAdvance(Calendar,AW2208,AU2209,"f",,Trigger)</f>
        <v>54897</v>
      </c>
      <c r="AX2209" s="29">
        <f>_xll.qlInterestRateIndexMaturity(IborIndex&amp;Tenor,AW2209,Trigger)</f>
        <v>55080</v>
      </c>
      <c r="AY2209" s="66">
        <f>_xll.qlIndexFixing($Z$5,AV2209,,Trigger)</f>
        <v>1.6152448186616916E-2</v>
      </c>
      <c r="AZ2209" s="66">
        <f>_xll.qlIndexFixing($BB$1,AW2209,,Trigger)</f>
        <v>1.607012677683662E-2</v>
      </c>
      <c r="BA2209" s="195">
        <f t="shared" si="57"/>
        <v>0.82321409780296284</v>
      </c>
    </row>
    <row r="2210" spans="47:53" ht="11.25" customHeight="1" x14ac:dyDescent="0.25">
      <c r="AU2210" s="30" t="s">
        <v>38</v>
      </c>
      <c r="AV2210" s="29">
        <f>_xll.qlInterestRateIndexFixingDate(IborIndex&amp;Tenor,AW2210,Trigger)</f>
        <v>54900</v>
      </c>
      <c r="AW2210" s="29">
        <f>_xll.qlCalendarAdvance(Calendar,AW2209,AU2210,"f",,Trigger)</f>
        <v>54904</v>
      </c>
      <c r="AX2210" s="29">
        <f>_xll.qlInterestRateIndexMaturity(IborIndex&amp;Tenor,AW2210,Trigger)</f>
        <v>55087</v>
      </c>
      <c r="AY2210" s="66">
        <f>_xll.qlIndexFixing($Z$5,AV2210,,Trigger)</f>
        <v>1.6146972318238726E-2</v>
      </c>
      <c r="AZ2210" s="66">
        <f>_xll.qlIndexFixing($BB$1,AW2210,,Trigger)</f>
        <v>1.6065204928466446E-2</v>
      </c>
      <c r="BA2210" s="195">
        <f t="shared" si="57"/>
        <v>0.81767389772280374</v>
      </c>
    </row>
    <row r="2211" spans="47:53" ht="11.25" customHeight="1" x14ac:dyDescent="0.25">
      <c r="AU2211" s="30" t="s">
        <v>38</v>
      </c>
      <c r="AV2211" s="29">
        <f>_xll.qlInterestRateIndexFixingDate(IborIndex&amp;Tenor,AW2211,Trigger)</f>
        <v>54907</v>
      </c>
      <c r="AW2211" s="29">
        <f>_xll.qlCalendarAdvance(Calendar,AW2210,AU2211,"f",,Trigger)</f>
        <v>54911</v>
      </c>
      <c r="AX2211" s="29">
        <f>_xll.qlInterestRateIndexMaturity(IborIndex&amp;Tenor,AW2211,Trigger)</f>
        <v>55095</v>
      </c>
      <c r="AY2211" s="66">
        <f>_xll.qlIndexFixing($Z$5,AV2211,,Trigger)</f>
        <v>1.614168800284185E-2</v>
      </c>
      <c r="AZ2211" s="66">
        <f>_xll.qlIndexFixing($BB$1,AW2211,,Trigger)</f>
        <v>1.6060267568864875E-2</v>
      </c>
      <c r="BA2211" s="195">
        <f t="shared" si="57"/>
        <v>0.81420433976974604</v>
      </c>
    </row>
    <row r="2212" spans="47:53" ht="11.25" customHeight="1" x14ac:dyDescent="0.25">
      <c r="AU2212" s="30" t="s">
        <v>38</v>
      </c>
      <c r="AV2212" s="29">
        <f>_xll.qlInterestRateIndexFixingDate(IborIndex&amp;Tenor,AW2212,Trigger)</f>
        <v>54914</v>
      </c>
      <c r="AW2212" s="29">
        <f>_xll.qlCalendarAdvance(Calendar,AW2211,AU2212,"f",,Trigger)</f>
        <v>54918</v>
      </c>
      <c r="AX2212" s="29">
        <f>_xll.qlInterestRateIndexMaturity(IborIndex&amp;Tenor,AW2212,Trigger)</f>
        <v>55102</v>
      </c>
      <c r="AY2212" s="66">
        <f>_xll.qlIndexFixing($Z$5,AV2212,,Trigger)</f>
        <v>1.6136502482310616E-2</v>
      </c>
      <c r="AZ2212" s="66">
        <f>_xll.qlIndexFixing($BB$1,AW2212,,Trigger)</f>
        <v>1.6055322769344061E-2</v>
      </c>
      <c r="BA2212" s="195">
        <f t="shared" si="57"/>
        <v>0.81179712966554518</v>
      </c>
    </row>
    <row r="2213" spans="47:53" ht="11.25" customHeight="1" x14ac:dyDescent="0.25">
      <c r="AU2213" s="30" t="s">
        <v>38</v>
      </c>
      <c r="AV2213" s="29">
        <f>_xll.qlInterestRateIndexFixingDate(IborIndex&amp;Tenor,AW2213,Trigger)</f>
        <v>54921</v>
      </c>
      <c r="AW2213" s="29">
        <f>_xll.qlCalendarAdvance(Calendar,AW2212,AU2213,"f",,Trigger)</f>
        <v>54925</v>
      </c>
      <c r="AX2213" s="29">
        <f>_xll.qlInterestRateIndexMaturity(IborIndex&amp;Tenor,AW2213,Trigger)</f>
        <v>55109</v>
      </c>
      <c r="AY2213" s="66">
        <f>_xll.qlIndexFixing($Z$5,AV2213,,Trigger)</f>
        <v>1.6131457899036035E-2</v>
      </c>
      <c r="AZ2213" s="66">
        <f>_xll.qlIndexFixing($BB$1,AW2213,,Trigger)</f>
        <v>1.6050371170294998E-2</v>
      </c>
      <c r="BA2213" s="195">
        <f t="shared" si="57"/>
        <v>0.81086728741037306</v>
      </c>
    </row>
    <row r="2214" spans="47:53" ht="11.25" customHeight="1" x14ac:dyDescent="0.25">
      <c r="AU2214" s="30" t="s">
        <v>38</v>
      </c>
      <c r="AV2214" s="29">
        <f>_xll.qlInterestRateIndexFixingDate(IborIndex&amp;Tenor,AW2214,Trigger)</f>
        <v>54928</v>
      </c>
      <c r="AW2214" s="29">
        <f>_xll.qlCalendarAdvance(Calendar,AW2213,AU2214,"f",,Trigger)</f>
        <v>54932</v>
      </c>
      <c r="AX2214" s="29">
        <f>_xll.qlInterestRateIndexMaturity(IborIndex&amp;Tenor,AW2214,Trigger)</f>
        <v>55116</v>
      </c>
      <c r="AY2214" s="66">
        <f>_xll.qlIndexFixing($Z$5,AV2214,,Trigger)</f>
        <v>1.6126557954455951E-2</v>
      </c>
      <c r="AZ2214" s="66">
        <f>_xll.qlIndexFixing($BB$1,AW2214,,Trigger)</f>
        <v>1.6045415816396597E-2</v>
      </c>
      <c r="BA2214" s="195">
        <f t="shared" si="57"/>
        <v>0.8114213805935494</v>
      </c>
    </row>
    <row r="2215" spans="47:53" ht="11.25" customHeight="1" x14ac:dyDescent="0.25">
      <c r="AU2215" s="30" t="s">
        <v>38</v>
      </c>
      <c r="AV2215" s="29">
        <f>_xll.qlInterestRateIndexFixingDate(IborIndex&amp;Tenor,AW2215,Trigger)</f>
        <v>54935</v>
      </c>
      <c r="AW2215" s="29">
        <f>_xll.qlCalendarAdvance(Calendar,AW2214,AU2215,"f",,Trigger)</f>
        <v>54939</v>
      </c>
      <c r="AX2215" s="29">
        <f>_xll.qlInterestRateIndexMaturity(IborIndex&amp;Tenor,AW2215,Trigger)</f>
        <v>55122</v>
      </c>
      <c r="AY2215" s="66">
        <f>_xll.qlIndexFixing($Z$5,AV2215,,Trigger)</f>
        <v>1.6121688372091041E-2</v>
      </c>
      <c r="AZ2215" s="66">
        <f>_xll.qlIndexFixing($BB$1,AW2215,,Trigger)</f>
        <v>1.6040450784555373E-2</v>
      </c>
      <c r="BA2215" s="195">
        <f t="shared" si="57"/>
        <v>0.81237587535667322</v>
      </c>
    </row>
    <row r="2216" spans="47:53" ht="11.25" customHeight="1" x14ac:dyDescent="0.25">
      <c r="AU2216" s="30" t="s">
        <v>38</v>
      </c>
      <c r="AV2216" s="29">
        <f>_xll.qlInterestRateIndexFixingDate(IborIndex&amp;Tenor,AW2216,Trigger)</f>
        <v>54942</v>
      </c>
      <c r="AW2216" s="29">
        <f>_xll.qlCalendarAdvance(Calendar,AW2215,AU2216,"f",,Trigger)</f>
        <v>54946</v>
      </c>
      <c r="AX2216" s="29">
        <f>_xll.qlInterestRateIndexMaturity(IborIndex&amp;Tenor,AW2216,Trigger)</f>
        <v>55129</v>
      </c>
      <c r="AY2216" s="66">
        <f>_xll.qlIndexFixing($Z$5,AV2216,,Trigger)</f>
        <v>1.6117076719263556E-2</v>
      </c>
      <c r="AZ2216" s="66">
        <f>_xll.qlIndexFixing($BB$1,AW2216,,Trigger)</f>
        <v>1.6035492634669524E-2</v>
      </c>
      <c r="BA2216" s="195">
        <f t="shared" si="57"/>
        <v>0.81584084594032302</v>
      </c>
    </row>
    <row r="2217" spans="47:53" ht="11.25" customHeight="1" x14ac:dyDescent="0.25">
      <c r="AU2217" s="30" t="s">
        <v>38</v>
      </c>
      <c r="AV2217" s="29">
        <f>_xll.qlInterestRateIndexFixingDate(IborIndex&amp;Tenor,AW2217,Trigger)</f>
        <v>54949</v>
      </c>
      <c r="AW2217" s="29">
        <f>_xll.qlCalendarAdvance(Calendar,AW2216,AU2217,"f",,Trigger)</f>
        <v>54953</v>
      </c>
      <c r="AX2217" s="29">
        <f>_xll.qlInterestRateIndexMaturity(IborIndex&amp;Tenor,AW2217,Trigger)</f>
        <v>55136</v>
      </c>
      <c r="AY2217" s="66">
        <f>_xll.qlIndexFixing($Z$5,AV2217,,Trigger)</f>
        <v>1.611262216722965E-2</v>
      </c>
      <c r="AZ2217" s="66">
        <f>_xll.qlIndexFixing($BB$1,AW2217,,Trigger)</f>
        <v>1.6030539264041757E-2</v>
      </c>
      <c r="BA2217" s="195">
        <f t="shared" si="57"/>
        <v>0.82082903187893219</v>
      </c>
    </row>
    <row r="2218" spans="47:53" ht="11.25" customHeight="1" x14ac:dyDescent="0.25">
      <c r="AU2218" s="30" t="s">
        <v>38</v>
      </c>
      <c r="AV2218" s="29">
        <f>_xll.qlInterestRateIndexFixingDate(IborIndex&amp;Tenor,AW2218,Trigger)</f>
        <v>54956</v>
      </c>
      <c r="AW2218" s="29">
        <f>_xll.qlCalendarAdvance(Calendar,AW2217,AU2218,"f",,Trigger)</f>
        <v>54960</v>
      </c>
      <c r="AX2218" s="29">
        <f>_xll.qlInterestRateIndexMaturity(IborIndex&amp;Tenor,AW2218,Trigger)</f>
        <v>55143</v>
      </c>
      <c r="AY2218" s="66">
        <f>_xll.qlIndexFixing($Z$5,AV2218,,Trigger)</f>
        <v>1.6108328469528005E-2</v>
      </c>
      <c r="AZ2218" s="66">
        <f>_xll.qlIndexFixing($BB$1,AW2218,,Trigger)</f>
        <v>1.6025593766734344E-2</v>
      </c>
      <c r="BA2218" s="195">
        <f t="shared" si="57"/>
        <v>0.82734702793661041</v>
      </c>
    </row>
    <row r="2219" spans="47:53" ht="11.25" customHeight="1" x14ac:dyDescent="0.25">
      <c r="AU2219" s="30" t="s">
        <v>38</v>
      </c>
      <c r="AV2219" s="29">
        <f>_xll.qlInterestRateIndexFixingDate(IborIndex&amp;Tenor,AW2219,Trigger)</f>
        <v>54963</v>
      </c>
      <c r="AW2219" s="29">
        <f>_xll.qlCalendarAdvance(Calendar,AW2218,AU2219,"f",,Trigger)</f>
        <v>54967</v>
      </c>
      <c r="AX2219" s="29">
        <f>_xll.qlInterestRateIndexMaturity(IborIndex&amp;Tenor,AW2219,Trigger)</f>
        <v>55150</v>
      </c>
      <c r="AY2219" s="66">
        <f>_xll.qlIndexFixing($Z$5,AV2219,,Trigger)</f>
        <v>1.6104199387472935E-2</v>
      </c>
      <c r="AZ2219" s="66">
        <f>_xll.qlIndexFixing($BB$1,AW2219,,Trigger)</f>
        <v>1.6020659236780734E-2</v>
      </c>
      <c r="BA2219" s="195">
        <f t="shared" si="57"/>
        <v>0.83540150692201776</v>
      </c>
    </row>
    <row r="2220" spans="47:53" ht="11.25" customHeight="1" x14ac:dyDescent="0.25">
      <c r="AU2220" s="30" t="s">
        <v>38</v>
      </c>
      <c r="AV2220" s="29">
        <f>_xll.qlInterestRateIndexFixingDate(IborIndex&amp;Tenor,AW2220,Trigger)</f>
        <v>54970</v>
      </c>
      <c r="AW2220" s="29">
        <f>_xll.qlCalendarAdvance(Calendar,AW2219,AU2220,"f",,Trigger)</f>
        <v>54974</v>
      </c>
      <c r="AX2220" s="29">
        <f>_xll.qlInterestRateIndexMaturity(IborIndex&amp;Tenor,AW2220,Trigger)</f>
        <v>55158</v>
      </c>
      <c r="AY2220" s="66">
        <f>_xll.qlIndexFixing($Z$5,AV2220,,Trigger)</f>
        <v>1.6100403953597003E-2</v>
      </c>
      <c r="AZ2220" s="66">
        <f>_xll.qlIndexFixing($BB$1,AW2220,,Trigger)</f>
        <v>1.6015775339398179E-2</v>
      </c>
      <c r="BA2220" s="195">
        <f t="shared" si="57"/>
        <v>0.84628614198823526</v>
      </c>
    </row>
    <row r="2221" spans="47:53" ht="11.25" customHeight="1" x14ac:dyDescent="0.25">
      <c r="AU2221" s="30" t="s">
        <v>38</v>
      </c>
      <c r="AV2221" s="29">
        <f>_xll.qlInterestRateIndexFixingDate(IborIndex&amp;Tenor,AW2221,Trigger)</f>
        <v>54977</v>
      </c>
      <c r="AW2221" s="29">
        <f>_xll.qlCalendarAdvance(Calendar,AW2220,AU2221,"f",,Trigger)</f>
        <v>54981</v>
      </c>
      <c r="AX2221" s="29">
        <f>_xll.qlInterestRateIndexMaturity(IborIndex&amp;Tenor,AW2221,Trigger)</f>
        <v>55165</v>
      </c>
      <c r="AY2221" s="66">
        <f>_xll.qlIndexFixing($Z$5,AV2221,,Trigger)</f>
        <v>1.6096620769245992E-2</v>
      </c>
      <c r="AZ2221" s="66">
        <f>_xll.qlIndexFixing($BB$1,AW2221,,Trigger)</f>
        <v>1.6010878950015631E-2</v>
      </c>
      <c r="BA2221" s="195">
        <f t="shared" si="57"/>
        <v>0.85741819230360927</v>
      </c>
    </row>
    <row r="2222" spans="47:53" ht="11.25" customHeight="1" x14ac:dyDescent="0.25">
      <c r="AU2222" s="30" t="s">
        <v>38</v>
      </c>
      <c r="AV2222" s="29">
        <f>_xll.qlInterestRateIndexFixingDate(IborIndex&amp;Tenor,AW2222,Trigger)</f>
        <v>54984</v>
      </c>
      <c r="AW2222" s="29">
        <f>_xll.qlCalendarAdvance(Calendar,AW2221,AU2222,"f",,Trigger)</f>
        <v>54988</v>
      </c>
      <c r="AX2222" s="29">
        <f>_xll.qlInterestRateIndexMaturity(IborIndex&amp;Tenor,AW2222,Trigger)</f>
        <v>55172</v>
      </c>
      <c r="AY2222" s="66">
        <f>_xll.qlIndexFixing($Z$5,AV2222,,Trigger)</f>
        <v>1.6093012113357969E-2</v>
      </c>
      <c r="AZ2222" s="66">
        <f>_xll.qlIndexFixing($BB$1,AW2222,,Trigger)</f>
        <v>1.600600316211833E-2</v>
      </c>
      <c r="BA2222" s="195">
        <f t="shared" si="57"/>
        <v>0.87008951239638677</v>
      </c>
    </row>
    <row r="2223" spans="47:53" ht="11.25" customHeight="1" x14ac:dyDescent="0.25">
      <c r="AU2223" s="30" t="s">
        <v>38</v>
      </c>
      <c r="AV2223" s="29">
        <f>_xll.qlInterestRateIndexFixingDate(IborIndex&amp;Tenor,AW2223,Trigger)</f>
        <v>54991</v>
      </c>
      <c r="AW2223" s="29">
        <f>_xll.qlCalendarAdvance(Calendar,AW2222,AU2223,"f",,Trigger)</f>
        <v>54995</v>
      </c>
      <c r="AX2223" s="29">
        <f>_xll.qlInterestRateIndexMaturity(IborIndex&amp;Tenor,AW2223,Trigger)</f>
        <v>55179</v>
      </c>
      <c r="AY2223" s="66">
        <f>_xll.qlIndexFixing($Z$5,AV2223,,Trigger)</f>
        <v>1.6089581756981188E-2</v>
      </c>
      <c r="AZ2223" s="66">
        <f>_xll.qlIndexFixing($BB$1,AW2223,,Trigger)</f>
        <v>1.6001151020111435E-2</v>
      </c>
      <c r="BA2223" s="195">
        <f t="shared" si="57"/>
        <v>0.88430736869753168</v>
      </c>
    </row>
    <row r="2224" spans="47:53" ht="11.25" customHeight="1" x14ac:dyDescent="0.25">
      <c r="AU2224" s="30" t="s">
        <v>38</v>
      </c>
      <c r="AV2224" s="29">
        <f>_xll.qlInterestRateIndexFixingDate(IborIndex&amp;Tenor,AW2224,Trigger)</f>
        <v>54998</v>
      </c>
      <c r="AW2224" s="29">
        <f>_xll.qlCalendarAdvance(Calendar,AW2223,AU2224,"f",,Trigger)</f>
        <v>55002</v>
      </c>
      <c r="AX2224" s="29">
        <f>_xll.qlInterestRateIndexMaturity(IborIndex&amp;Tenor,AW2224,Trigger)</f>
        <v>55186</v>
      </c>
      <c r="AY2224" s="66">
        <f>_xll.qlIndexFixing($Z$5,AV2224,,Trigger)</f>
        <v>1.608633347891119E-2</v>
      </c>
      <c r="AZ2224" s="66">
        <f>_xll.qlIndexFixing($BB$1,AW2224,,Trigger)</f>
        <v>1.5996325568368306E-2</v>
      </c>
      <c r="BA2224" s="195">
        <f t="shared" si="57"/>
        <v>0.90007910542883729</v>
      </c>
    </row>
    <row r="2225" spans="47:53" ht="11.25" customHeight="1" x14ac:dyDescent="0.25">
      <c r="AU2225" s="30" t="s">
        <v>38</v>
      </c>
      <c r="AV2225" s="29">
        <f>_xll.qlInterestRateIndexFixingDate(IborIndex&amp;Tenor,AW2225,Trigger)</f>
        <v>55005</v>
      </c>
      <c r="AW2225" s="29">
        <f>_xll.qlCalendarAdvance(Calendar,AW2224,AU2225,"f",,Trigger)</f>
        <v>55009</v>
      </c>
      <c r="AX2225" s="29">
        <f>_xll.qlInterestRateIndexMaturity(IborIndex&amp;Tenor,AW2225,Trigger)</f>
        <v>55193</v>
      </c>
      <c r="AY2225" s="66">
        <f>_xll.qlIndexFixing($Z$5,AV2225,,Trigger)</f>
        <v>1.6083271065698172E-2</v>
      </c>
      <c r="AZ2225" s="66">
        <f>_xll.qlIndexFixing($BB$1,AW2225,,Trigger)</f>
        <v>1.5991529851237366E-2</v>
      </c>
      <c r="BA2225" s="195">
        <f t="shared" si="57"/>
        <v>0.91741214460806098</v>
      </c>
    </row>
    <row r="2226" spans="47:53" ht="11.25" customHeight="1" x14ac:dyDescent="0.25">
      <c r="AU2226" s="30" t="s">
        <v>38</v>
      </c>
      <c r="AV2226" s="29">
        <f>_xll.qlInterestRateIndexFixingDate(IborIndex&amp;Tenor,AW2226,Trigger)</f>
        <v>55012</v>
      </c>
      <c r="AW2226" s="29">
        <f>_xll.qlCalendarAdvance(Calendar,AW2225,AU2226,"f",,Trigger)</f>
        <v>55016</v>
      </c>
      <c r="AX2226" s="29">
        <f>_xll.qlInterestRateIndexMaturity(IborIndex&amp;Tenor,AW2226,Trigger)</f>
        <v>55200</v>
      </c>
      <c r="AY2226" s="66">
        <f>_xll.qlIndexFixing($Z$5,AV2226,,Trigger)</f>
        <v>1.6080398311646139E-2</v>
      </c>
      <c r="AZ2226" s="66">
        <f>_xll.qlIndexFixing($BB$1,AW2226,,Trigger)</f>
        <v>1.5986766913036965E-2</v>
      </c>
      <c r="BA2226" s="195">
        <f t="shared" si="57"/>
        <v>0.9363139860917371</v>
      </c>
    </row>
    <row r="2227" spans="47:53" ht="11.25" customHeight="1" x14ac:dyDescent="0.25">
      <c r="AU2227" s="30" t="s">
        <v>38</v>
      </c>
      <c r="AV2227" s="29">
        <f>_xll.qlInterestRateIndexFixingDate(IborIndex&amp;Tenor,AW2227,Trigger)</f>
        <v>55019</v>
      </c>
      <c r="AW2227" s="29">
        <f>_xll.qlCalendarAdvance(Calendar,AW2226,AU2227,"f",,Trigger)</f>
        <v>55023</v>
      </c>
      <c r="AX2227" s="29">
        <f>_xll.qlInterestRateIndexMaturity(IborIndex&amp;Tenor,AW2227,Trigger)</f>
        <v>55207</v>
      </c>
      <c r="AY2227" s="66">
        <f>_xll.qlIndexFixing($Z$5,AV2227,,Trigger)</f>
        <v>1.6077719018822448E-2</v>
      </c>
      <c r="AZ2227" s="66">
        <f>_xll.qlIndexFixing($BB$1,AW2227,,Trigger)</f>
        <v>1.5982039798054074E-2</v>
      </c>
      <c r="BA2227" s="195">
        <f t="shared" si="57"/>
        <v>0.9567922076837363</v>
      </c>
    </row>
    <row r="2228" spans="47:53" ht="11.25" customHeight="1" x14ac:dyDescent="0.25">
      <c r="AU2228" s="30" t="s">
        <v>38</v>
      </c>
      <c r="AV2228" s="29">
        <f>_xll.qlInterestRateIndexFixingDate(IborIndex&amp;Tenor,AW2228,Trigger)</f>
        <v>55026</v>
      </c>
      <c r="AW2228" s="29">
        <f>_xll.qlCalendarAdvance(Calendar,AW2227,AU2228,"f",,Trigger)</f>
        <v>55030</v>
      </c>
      <c r="AX2228" s="29">
        <f>_xll.qlInterestRateIndexMaturity(IborIndex&amp;Tenor,AW2228,Trigger)</f>
        <v>55212</v>
      </c>
      <c r="AY2228" s="66">
        <f>_xll.qlIndexFixing($Z$5,AV2228,,Trigger)</f>
        <v>1.6074902055844147E-2</v>
      </c>
      <c r="AZ2228" s="66">
        <f>_xll.qlIndexFixing($BB$1,AW2228,,Trigger)</f>
        <v>1.5977187799362049E-2</v>
      </c>
      <c r="BA2228" s="195">
        <f t="shared" si="57"/>
        <v>0.97714256482098194</v>
      </c>
    </row>
    <row r="2229" spans="47:53" ht="11.25" customHeight="1" x14ac:dyDescent="0.25">
      <c r="AU2229" s="30" t="s">
        <v>38</v>
      </c>
      <c r="AV2229" s="29">
        <f>_xll.qlInterestRateIndexFixingDate(IborIndex&amp;Tenor,AW2229,Trigger)</f>
        <v>55033</v>
      </c>
      <c r="AW2229" s="29">
        <f>_xll.qlCalendarAdvance(Calendar,AW2228,AU2229,"f",,Trigger)</f>
        <v>55037</v>
      </c>
      <c r="AX2229" s="29">
        <f>_xll.qlInterestRateIndexMaturity(IborIndex&amp;Tenor,AW2229,Trigger)</f>
        <v>55218</v>
      </c>
      <c r="AY2229" s="66">
        <f>_xll.qlIndexFixing($Z$5,AV2229,,Trigger)</f>
        <v>1.6072397744224972E-2</v>
      </c>
      <c r="AZ2229" s="66">
        <f>_xll.qlIndexFixing($BB$1,AW2229,,Trigger)</f>
        <v>1.5972527017961449E-2</v>
      </c>
      <c r="BA2229" s="195">
        <f t="shared" si="57"/>
        <v>0.99870726263523446</v>
      </c>
    </row>
    <row r="2230" spans="47:53" ht="11.25" customHeight="1" x14ac:dyDescent="0.25">
      <c r="AU2230" s="30" t="s">
        <v>38</v>
      </c>
      <c r="AV2230" s="29">
        <f>_xll.qlInterestRateIndexFixingDate(IborIndex&amp;Tenor,AW2230,Trigger)</f>
        <v>55040</v>
      </c>
      <c r="AW2230" s="29">
        <f>_xll.qlCalendarAdvance(Calendar,AW2229,AU2230,"f",,Trigger)</f>
        <v>55044</v>
      </c>
      <c r="AX2230" s="29">
        <f>_xll.qlInterestRateIndexMaturity(IborIndex&amp;Tenor,AW2230,Trigger)</f>
        <v>55225</v>
      </c>
      <c r="AY2230" s="66">
        <f>_xll.qlIndexFixing($Z$5,AV2230,,Trigger)</f>
        <v>1.6069988280648248E-2</v>
      </c>
      <c r="AZ2230" s="66">
        <f>_xll.qlIndexFixing($BB$1,AW2230,,Trigger)</f>
        <v>1.596790813852959E-2</v>
      </c>
      <c r="BA2230" s="195">
        <f t="shared" si="57"/>
        <v>1.0208014211865803</v>
      </c>
    </row>
    <row r="2231" spans="47:53" ht="11.25" customHeight="1" x14ac:dyDescent="0.25">
      <c r="AU2231" s="30" t="s">
        <v>38</v>
      </c>
      <c r="AV2231" s="29">
        <f>_xll.qlInterestRateIndexFixingDate(IborIndex&amp;Tenor,AW2231,Trigger)</f>
        <v>55047</v>
      </c>
      <c r="AW2231" s="29">
        <f>_xll.qlCalendarAdvance(Calendar,AW2230,AU2231,"f",,Trigger)</f>
        <v>55051</v>
      </c>
      <c r="AX2231" s="29">
        <f>_xll.qlInterestRateIndexMaturity(IborIndex&amp;Tenor,AW2231,Trigger)</f>
        <v>55232</v>
      </c>
      <c r="AY2231" s="66">
        <f>_xll.qlIndexFixing($Z$5,AV2231,,Trigger)</f>
        <v>1.6067493215289951E-2</v>
      </c>
      <c r="AZ2231" s="66">
        <f>_xll.qlIndexFixing($BB$1,AW2231,,Trigger)</f>
        <v>1.5963331160775442E-2</v>
      </c>
      <c r="BA2231" s="195">
        <f t="shared" si="57"/>
        <v>1.0416205451450888</v>
      </c>
    </row>
    <row r="2232" spans="47:53" ht="11.25" customHeight="1" x14ac:dyDescent="0.25">
      <c r="AU2232" s="30" t="s">
        <v>38</v>
      </c>
      <c r="AV2232" s="29">
        <f>_xll.qlInterestRateIndexFixingDate(IborIndex&amp;Tenor,AW2232,Trigger)</f>
        <v>55054</v>
      </c>
      <c r="AW2232" s="29">
        <f>_xll.qlCalendarAdvance(Calendar,AW2231,AU2232,"f",,Trigger)</f>
        <v>55058</v>
      </c>
      <c r="AX2232" s="29">
        <f>_xll.qlInterestRateIndexMaturity(IborIndex&amp;Tenor,AW2232,Trigger)</f>
        <v>55239</v>
      </c>
      <c r="AY2232" s="66">
        <f>_xll.qlIndexFixing($Z$5,AV2232,,Trigger)</f>
        <v>1.6064912372160907E-2</v>
      </c>
      <c r="AZ2232" s="66">
        <f>_xll.qlIndexFixing($BB$1,AW2232,,Trigger)</f>
        <v>1.5958796084412821E-2</v>
      </c>
      <c r="BA2232" s="195">
        <f t="shared" si="57"/>
        <v>1.0611628774808564</v>
      </c>
    </row>
    <row r="2233" spans="47:53" ht="11.25" customHeight="1" x14ac:dyDescent="0.25">
      <c r="AU2233" s="30" t="s">
        <v>38</v>
      </c>
      <c r="AV2233" s="29">
        <f>_xll.qlInterestRateIndexFixingDate(IborIndex&amp;Tenor,AW2233,Trigger)</f>
        <v>55061</v>
      </c>
      <c r="AW2233" s="29">
        <f>_xll.qlCalendarAdvance(Calendar,AW2232,AU2233,"f",,Trigger)</f>
        <v>55065</v>
      </c>
      <c r="AX2233" s="29">
        <f>_xll.qlInterestRateIndexMaturity(IborIndex&amp;Tenor,AW2233,Trigger)</f>
        <v>55247</v>
      </c>
      <c r="AY2233" s="66">
        <f>_xll.qlIndexFixing($Z$5,AV2233,,Trigger)</f>
        <v>1.6062382567320031E-2</v>
      </c>
      <c r="AZ2233" s="66">
        <f>_xll.qlIndexFixing($BB$1,AW2233,,Trigger)</f>
        <v>1.5954349079654831E-2</v>
      </c>
      <c r="BA2233" s="195">
        <f t="shared" si="57"/>
        <v>1.0803348766520031</v>
      </c>
    </row>
    <row r="2234" spans="47:53" ht="11.25" customHeight="1" x14ac:dyDescent="0.25">
      <c r="AU2234" s="30" t="s">
        <v>38</v>
      </c>
      <c r="AV2234" s="29">
        <f>_xll.qlInterestRateIndexFixingDate(IborIndex&amp;Tenor,AW2234,Trigger)</f>
        <v>55068</v>
      </c>
      <c r="AW2234" s="29">
        <f>_xll.qlCalendarAdvance(Calendar,AW2233,AU2234,"f",,Trigger)</f>
        <v>55072</v>
      </c>
      <c r="AX2234" s="29">
        <f>_xll.qlInterestRateIndexMaturity(IborIndex&amp;Tenor,AW2234,Trigger)</f>
        <v>55254</v>
      </c>
      <c r="AY2234" s="66">
        <f>_xll.qlIndexFixing($Z$5,AV2234,,Trigger)</f>
        <v>1.6059623304879079E-2</v>
      </c>
      <c r="AZ2234" s="66">
        <f>_xll.qlIndexFixing($BB$1,AW2234,,Trigger)</f>
        <v>1.5949900601778658E-2</v>
      </c>
      <c r="BA2234" s="195">
        <f t="shared" si="57"/>
        <v>1.0972270310042123</v>
      </c>
    </row>
    <row r="2235" spans="47:53" ht="11.25" customHeight="1" x14ac:dyDescent="0.25">
      <c r="AU2235" s="30" t="s">
        <v>38</v>
      </c>
      <c r="AV2235" s="29">
        <f>_xll.qlInterestRateIndexFixingDate(IborIndex&amp;Tenor,AW2235,Trigger)</f>
        <v>55075</v>
      </c>
      <c r="AW2235" s="29">
        <f>_xll.qlCalendarAdvance(Calendar,AW2234,AU2235,"f",,Trigger)</f>
        <v>55079</v>
      </c>
      <c r="AX2235" s="29">
        <f>_xll.qlInterestRateIndexMaturity(IborIndex&amp;Tenor,AW2235,Trigger)</f>
        <v>55261</v>
      </c>
      <c r="AY2235" s="66">
        <f>_xll.qlIndexFixing($Z$5,AV2235,,Trigger)</f>
        <v>1.6056777720385766E-2</v>
      </c>
      <c r="AZ2235" s="66">
        <f>_xll.qlIndexFixing($BB$1,AW2235,,Trigger)</f>
        <v>1.5945494026332146E-2</v>
      </c>
      <c r="BA2235" s="195">
        <f t="shared" si="57"/>
        <v>1.1128369405362035</v>
      </c>
    </row>
    <row r="2236" spans="47:53" ht="11.25" customHeight="1" x14ac:dyDescent="0.25">
      <c r="AU2236" s="30" t="s">
        <v>38</v>
      </c>
      <c r="AV2236" s="29">
        <f>_xll.qlInterestRateIndexFixingDate(IborIndex&amp;Tenor,AW2236,Trigger)</f>
        <v>55082</v>
      </c>
      <c r="AW2236" s="29">
        <f>_xll.qlCalendarAdvance(Calendar,AW2235,AU2236,"f",,Trigger)</f>
        <v>55086</v>
      </c>
      <c r="AX2236" s="29">
        <f>_xll.qlInterestRateIndexMaturity(IborIndex&amp;Tenor,AW2236,Trigger)</f>
        <v>55268</v>
      </c>
      <c r="AY2236" s="66">
        <f>_xll.qlIndexFixing($Z$5,AV2236,,Trigger)</f>
        <v>1.6053845637891605E-2</v>
      </c>
      <c r="AZ2236" s="66">
        <f>_xll.qlIndexFixing($BB$1,AW2236,,Trigger)</f>
        <v>1.5941129353037709E-2</v>
      </c>
      <c r="BA2236" s="195">
        <f t="shared" si="57"/>
        <v>1.1271628485389624</v>
      </c>
    </row>
    <row r="2237" spans="47:53" ht="11.25" customHeight="1" x14ac:dyDescent="0.25">
      <c r="AU2237" s="30" t="s">
        <v>38</v>
      </c>
      <c r="AV2237" s="29">
        <f>_xll.qlInterestRateIndexFixingDate(IborIndex&amp;Tenor,AW2237,Trigger)</f>
        <v>55089</v>
      </c>
      <c r="AW2237" s="29">
        <f>_xll.qlCalendarAdvance(Calendar,AW2236,AU2237,"f",,Trigger)</f>
        <v>55093</v>
      </c>
      <c r="AX2237" s="29">
        <f>_xll.qlInterestRateIndexMaturity(IborIndex&amp;Tenor,AW2237,Trigger)</f>
        <v>55275</v>
      </c>
      <c r="AY2237" s="66">
        <f>_xll.qlIndexFixing($Z$5,AV2237,,Trigger)</f>
        <v>1.6050826881459965E-2</v>
      </c>
      <c r="AZ2237" s="66">
        <f>_xll.qlIndexFixing($BB$1,AW2237,,Trigger)</f>
        <v>1.5936749213616652E-2</v>
      </c>
      <c r="BA2237" s="195">
        <f t="shared" si="57"/>
        <v>1.1407766784331252</v>
      </c>
    </row>
    <row r="2238" spans="47:53" ht="11.25" customHeight="1" x14ac:dyDescent="0.25">
      <c r="AU2238" s="30" t="s">
        <v>38</v>
      </c>
      <c r="AV2238" s="29">
        <f>_xll.qlInterestRateIndexFixingDate(IborIndex&amp;Tenor,AW2238,Trigger)</f>
        <v>55096</v>
      </c>
      <c r="AW2238" s="29">
        <f>_xll.qlCalendarAdvance(Calendar,AW2237,AU2238,"f",,Trigger)</f>
        <v>55100</v>
      </c>
      <c r="AX2238" s="29">
        <f>_xll.qlInterestRateIndexMaturity(IborIndex&amp;Tenor,AW2238,Trigger)</f>
        <v>55281</v>
      </c>
      <c r="AY2238" s="66">
        <f>_xll.qlIndexFixing($Z$5,AV2238,,Trigger)</f>
        <v>1.6047616126194389E-2</v>
      </c>
      <c r="AZ2238" s="66">
        <f>_xll.qlIndexFixing($BB$1,AW2238,,Trigger)</f>
        <v>1.5932465539724584E-2</v>
      </c>
      <c r="BA2238" s="195">
        <f t="shared" si="57"/>
        <v>1.1515058646980463</v>
      </c>
    </row>
    <row r="2239" spans="47:53" ht="11.25" customHeight="1" x14ac:dyDescent="0.25">
      <c r="AU2239" s="30" t="s">
        <v>38</v>
      </c>
      <c r="AV2239" s="29">
        <f>_xll.qlInterestRateIndexFixingDate(IborIndex&amp;Tenor,AW2239,Trigger)</f>
        <v>55103</v>
      </c>
      <c r="AW2239" s="29">
        <f>_xll.qlCalendarAdvance(Calendar,AW2238,AU2239,"f",,Trigger)</f>
        <v>55107</v>
      </c>
      <c r="AX2239" s="29">
        <f>_xll.qlInterestRateIndexMaturity(IborIndex&amp;Tenor,AW2239,Trigger)</f>
        <v>55288</v>
      </c>
      <c r="AY2239" s="66">
        <f>_xll.qlIndexFixing($Z$5,AV2239,,Trigger)</f>
        <v>1.6044429911923844E-2</v>
      </c>
      <c r="AZ2239" s="66">
        <f>_xll.qlIndexFixing($BB$1,AW2239,,Trigger)</f>
        <v>1.5928223765290121E-2</v>
      </c>
      <c r="BA2239" s="195">
        <f t="shared" si="57"/>
        <v>1.1620614663372317</v>
      </c>
    </row>
    <row r="2240" spans="47:53" ht="11.25" customHeight="1" x14ac:dyDescent="0.25">
      <c r="AU2240" s="30" t="s">
        <v>38</v>
      </c>
      <c r="AV2240" s="29">
        <f>_xll.qlInterestRateIndexFixingDate(IborIndex&amp;Tenor,AW2240,Trigger)</f>
        <v>55110</v>
      </c>
      <c r="AW2240" s="29">
        <f>_xll.qlCalendarAdvance(Calendar,AW2239,AU2240,"f",,Trigger)</f>
        <v>55114</v>
      </c>
      <c r="AX2240" s="29">
        <f>_xll.qlInterestRateIndexMaturity(IborIndex&amp;Tenor,AW2240,Trigger)</f>
        <v>55295</v>
      </c>
      <c r="AY2240" s="66">
        <f>_xll.qlIndexFixing($Z$5,AV2240,,Trigger)</f>
        <v>1.6041156512388327E-2</v>
      </c>
      <c r="AZ2240" s="66">
        <f>_xll.qlIndexFixing($BB$1,AW2240,,Trigger)</f>
        <v>1.5924023890045193E-2</v>
      </c>
      <c r="BA2240" s="195">
        <f t="shared" si="57"/>
        <v>1.1713262234313433</v>
      </c>
    </row>
    <row r="2241" spans="47:53" ht="11.25" customHeight="1" x14ac:dyDescent="0.25">
      <c r="AU2241" s="30" t="s">
        <v>38</v>
      </c>
      <c r="AV2241" s="29">
        <f>_xll.qlInterestRateIndexFixingDate(IborIndex&amp;Tenor,AW2241,Trigger)</f>
        <v>55117</v>
      </c>
      <c r="AW2241" s="29">
        <f>_xll.qlCalendarAdvance(Calendar,AW2240,AU2241,"f",,Trigger)</f>
        <v>55121</v>
      </c>
      <c r="AX2241" s="29">
        <f>_xll.qlInterestRateIndexMaturity(IborIndex&amp;Tenor,AW2241,Trigger)</f>
        <v>55302</v>
      </c>
      <c r="AY2241" s="66">
        <f>_xll.qlIndexFixing($Z$5,AV2241,,Trigger)</f>
        <v>1.6037795751705539E-2</v>
      </c>
      <c r="AZ2241" s="66">
        <f>_xll.qlIndexFixing($BB$1,AW2241,,Trigger)</f>
        <v>1.591993450931278E-2</v>
      </c>
      <c r="BA2241" s="195">
        <f t="shared" si="57"/>
        <v>1.1786124239275899</v>
      </c>
    </row>
    <row r="2242" spans="47:53" ht="11.25" customHeight="1" x14ac:dyDescent="0.25">
      <c r="AU2242" s="30" t="s">
        <v>38</v>
      </c>
      <c r="AV2242" s="29">
        <f>_xll.qlInterestRateIndexFixingDate(IborIndex&amp;Tenor,AW2242,Trigger)</f>
        <v>55124</v>
      </c>
      <c r="AW2242" s="29">
        <f>_xll.qlCalendarAdvance(Calendar,AW2241,AU2242,"f",,Trigger)</f>
        <v>55128</v>
      </c>
      <c r="AX2242" s="29">
        <f>_xll.qlInterestRateIndexMaturity(IborIndex&amp;Tenor,AW2242,Trigger)</f>
        <v>55310</v>
      </c>
      <c r="AY2242" s="66">
        <f>_xll.qlIndexFixing($Z$5,AV2242,,Trigger)</f>
        <v>1.6034426833376005E-2</v>
      </c>
      <c r="AZ2242" s="66">
        <f>_xll.qlIndexFixing($BB$1,AW2242,,Trigger)</f>
        <v>1.5915821243246565E-2</v>
      </c>
      <c r="BA2242" s="195">
        <f t="shared" si="57"/>
        <v>1.1860559012943916</v>
      </c>
    </row>
    <row r="2243" spans="47:53" ht="11.25" customHeight="1" x14ac:dyDescent="0.25">
      <c r="AU2243" s="30" t="s">
        <v>38</v>
      </c>
      <c r="AV2243" s="29">
        <f>_xll.qlInterestRateIndexFixingDate(IborIndex&amp;Tenor,AW2243,Trigger)</f>
        <v>55131</v>
      </c>
      <c r="AW2243" s="29">
        <f>_xll.qlCalendarAdvance(Calendar,AW2242,AU2243,"f",,Trigger)</f>
        <v>55135</v>
      </c>
      <c r="AX2243" s="29">
        <f>_xll.qlInterestRateIndexMaturity(IborIndex&amp;Tenor,AW2243,Trigger)</f>
        <v>55317</v>
      </c>
      <c r="AY2243" s="66">
        <f>_xll.qlIndexFixing($Z$5,AV2243,,Trigger)</f>
        <v>1.6030884339373688E-2</v>
      </c>
      <c r="AZ2243" s="66">
        <f>_xll.qlIndexFixing($BB$1,AW2243,,Trigger)</f>
        <v>1.5911749877462279E-2</v>
      </c>
      <c r="BA2243" s="195">
        <f t="shared" ref="BA2243:BA2306" si="58">(AY2243-AZ2243)*10000</f>
        <v>1.1913446191140833</v>
      </c>
    </row>
    <row r="2244" spans="47:53" ht="11.25" customHeight="1" x14ac:dyDescent="0.25">
      <c r="AU2244" s="30" t="s">
        <v>38</v>
      </c>
      <c r="AV2244" s="29">
        <f>_xll.qlInterestRateIndexFixingDate(IborIndex&amp;Tenor,AW2244,Trigger)</f>
        <v>55138</v>
      </c>
      <c r="AW2244" s="29">
        <f>_xll.qlCalendarAdvance(Calendar,AW2243,AU2244,"f",,Trigger)</f>
        <v>55142</v>
      </c>
      <c r="AX2244" s="29">
        <f>_xll.qlInterestRateIndexMaturity(IborIndex&amp;Tenor,AW2244,Trigger)</f>
        <v>55324</v>
      </c>
      <c r="AY2244" s="66">
        <f>_xll.qlIndexFixing($Z$5,AV2244,,Trigger)</f>
        <v>1.6027253940235017E-2</v>
      </c>
      <c r="AZ2244" s="66">
        <f>_xll.qlIndexFixing($BB$1,AW2244,,Trigger)</f>
        <v>1.5907720411703418E-2</v>
      </c>
      <c r="BA2244" s="195">
        <f t="shared" si="58"/>
        <v>1.1953352853159849</v>
      </c>
    </row>
    <row r="2245" spans="47:53" ht="11.25" customHeight="1" x14ac:dyDescent="0.25">
      <c r="AU2245" s="30" t="s">
        <v>38</v>
      </c>
      <c r="AV2245" s="29">
        <f>_xll.qlInterestRateIndexFixingDate(IborIndex&amp;Tenor,AW2245,Trigger)</f>
        <v>55144</v>
      </c>
      <c r="AW2245" s="29">
        <f>_xll.qlCalendarAdvance(Calendar,AW2244,AU2245,"f",,Trigger)</f>
        <v>55149</v>
      </c>
      <c r="AX2245" s="29">
        <f>_xll.qlInterestRateIndexMaturity(IborIndex&amp;Tenor,AW2245,Trigger)</f>
        <v>55331</v>
      </c>
      <c r="AY2245" s="66">
        <f>_xll.qlIndexFixing($Z$5,AV2245,,Trigger)</f>
        <v>1.6023535460125693E-2</v>
      </c>
      <c r="AZ2245" s="66">
        <f>_xll.qlIndexFixing($BB$1,AW2245,,Trigger)</f>
        <v>1.5903732845715241E-2</v>
      </c>
      <c r="BA2245" s="195">
        <f t="shared" si="58"/>
        <v>1.1980261441045179</v>
      </c>
    </row>
    <row r="2246" spans="47:53" ht="11.25" customHeight="1" x14ac:dyDescent="0.25">
      <c r="AU2246" s="30" t="s">
        <v>38</v>
      </c>
      <c r="AV2246" s="29">
        <f>_xll.qlInterestRateIndexFixingDate(IborIndex&amp;Tenor,AW2246,Trigger)</f>
        <v>55152</v>
      </c>
      <c r="AW2246" s="29">
        <f>_xll.qlCalendarAdvance(Calendar,AW2245,AU2246,"f",,Trigger)</f>
        <v>55156</v>
      </c>
      <c r="AX2246" s="29">
        <f>_xll.qlInterestRateIndexMaturity(IborIndex&amp;Tenor,AW2246,Trigger)</f>
        <v>55337</v>
      </c>
      <c r="AY2246" s="66">
        <f>_xll.qlIndexFixing($Z$5,AV2246,,Trigger)</f>
        <v>1.6019675376136449E-2</v>
      </c>
      <c r="AZ2246" s="66">
        <f>_xll.qlIndexFixing($BB$1,AW2246,,Trigger)</f>
        <v>1.589970450702554E-2</v>
      </c>
      <c r="BA2246" s="195">
        <f t="shared" si="58"/>
        <v>1.1997086911090873</v>
      </c>
    </row>
    <row r="2247" spans="47:53" ht="11.25" customHeight="1" x14ac:dyDescent="0.25">
      <c r="AU2247" s="30" t="s">
        <v>38</v>
      </c>
      <c r="AV2247" s="29">
        <f>_xll.qlInterestRateIndexFixingDate(IborIndex&amp;Tenor,AW2247,Trigger)</f>
        <v>55159</v>
      </c>
      <c r="AW2247" s="29">
        <f>_xll.qlCalendarAdvance(Calendar,AW2246,AU2247,"f",,Trigger)</f>
        <v>55163</v>
      </c>
      <c r="AX2247" s="29">
        <f>_xll.qlInterestRateIndexMaturity(IborIndex&amp;Tenor,AW2247,Trigger)</f>
        <v>55344</v>
      </c>
      <c r="AY2247" s="66">
        <f>_xll.qlIndexFixing($Z$5,AV2247,,Trigger)</f>
        <v>1.6015786755778135E-2</v>
      </c>
      <c r="AZ2247" s="66">
        <f>_xll.qlIndexFixing($BB$1,AW2247,,Trigger)</f>
        <v>1.5895797918891452E-2</v>
      </c>
      <c r="BA2247" s="195">
        <f t="shared" si="58"/>
        <v>1.1998883688668291</v>
      </c>
    </row>
    <row r="2248" spans="47:53" ht="11.25" customHeight="1" x14ac:dyDescent="0.25">
      <c r="AU2248" s="30" t="s">
        <v>38</v>
      </c>
      <c r="AV2248" s="29">
        <f>_xll.qlInterestRateIndexFixingDate(IborIndex&amp;Tenor,AW2248,Trigger)</f>
        <v>55166</v>
      </c>
      <c r="AW2248" s="29">
        <f>_xll.qlCalendarAdvance(Calendar,AW2247,AU2248,"f",,Trigger)</f>
        <v>55170</v>
      </c>
      <c r="AX2248" s="29">
        <f>_xll.qlInterestRateIndexMaturity(IborIndex&amp;Tenor,AW2248,Trigger)</f>
        <v>55351</v>
      </c>
      <c r="AY2248" s="66">
        <f>_xll.qlIndexFixing($Z$5,AV2248,,Trigger)</f>
        <v>1.6011809543460417E-2</v>
      </c>
      <c r="AZ2248" s="66">
        <f>_xll.qlIndexFixing($BB$1,AW2248,,Trigger)</f>
        <v>1.5891933227916252E-2</v>
      </c>
      <c r="BA2248" s="195">
        <f t="shared" si="58"/>
        <v>1.1987631554416511</v>
      </c>
    </row>
    <row r="2249" spans="47:53" ht="11.25" customHeight="1" x14ac:dyDescent="0.25">
      <c r="AU2249" s="30" t="s">
        <v>38</v>
      </c>
      <c r="AV2249" s="29">
        <f>_xll.qlInterestRateIndexFixingDate(IborIndex&amp;Tenor,AW2249,Trigger)</f>
        <v>55173</v>
      </c>
      <c r="AW2249" s="29">
        <f>_xll.qlCalendarAdvance(Calendar,AW2248,AU2249,"f",,Trigger)</f>
        <v>55177</v>
      </c>
      <c r="AX2249" s="29">
        <f>_xll.qlInterestRateIndexMaturity(IborIndex&amp;Tenor,AW2249,Trigger)</f>
        <v>55358</v>
      </c>
      <c r="AY2249" s="66">
        <f>_xll.qlIndexFixing($Z$5,AV2249,,Trigger)</f>
        <v>1.6007743563406999E-2</v>
      </c>
      <c r="AZ2249" s="66">
        <f>_xll.qlIndexFixing($BB$1,AW2249,,Trigger)</f>
        <v>1.5888110433855282E-2</v>
      </c>
      <c r="BA2249" s="195">
        <f t="shared" si="58"/>
        <v>1.196331295517175</v>
      </c>
    </row>
    <row r="2250" spans="47:53" ht="11.25" customHeight="1" x14ac:dyDescent="0.25">
      <c r="AU2250" s="30" t="s">
        <v>38</v>
      </c>
      <c r="AV2250" s="29">
        <f>_xll.qlInterestRateIndexFixingDate(IborIndex&amp;Tenor,AW2250,Trigger)</f>
        <v>55180</v>
      </c>
      <c r="AW2250" s="29">
        <f>_xll.qlCalendarAdvance(Calendar,AW2249,AU2250,"f",,Trigger)</f>
        <v>55184</v>
      </c>
      <c r="AX2250" s="29">
        <f>_xll.qlInterestRateIndexMaturity(IborIndex&amp;Tenor,AW2250,Trigger)</f>
        <v>55365</v>
      </c>
      <c r="AY2250" s="66">
        <f>_xll.qlIndexFixing($Z$5,AV2250,,Trigger)</f>
        <v>1.6003588639850408E-2</v>
      </c>
      <c r="AZ2250" s="66">
        <f>_xll.qlIndexFixing($BB$1,AW2250,,Trigger)</f>
        <v>1.5884329536470936E-2</v>
      </c>
      <c r="BA2250" s="195">
        <f t="shared" si="58"/>
        <v>1.1925910337947168</v>
      </c>
    </row>
    <row r="2251" spans="47:53" ht="11.25" customHeight="1" x14ac:dyDescent="0.25">
      <c r="AU2251" s="30" t="s">
        <v>38</v>
      </c>
      <c r="AV2251" s="29">
        <f>_xll.qlInterestRateIndexFixingDate(IborIndex&amp;Tenor,AW2251,Trigger)</f>
        <v>55187</v>
      </c>
      <c r="AW2251" s="29">
        <f>_xll.qlCalendarAdvance(Calendar,AW2250,AU2251,"f",,Trigger)</f>
        <v>55191</v>
      </c>
      <c r="AX2251" s="29">
        <f>_xll.qlInterestRateIndexMaturity(IborIndex&amp;Tenor,AW2251,Trigger)</f>
        <v>55372</v>
      </c>
      <c r="AY2251" s="66">
        <f>_xll.qlIndexFixing($Z$5,AV2251,,Trigger)</f>
        <v>1.5999344597038636E-2</v>
      </c>
      <c r="AZ2251" s="66">
        <f>_xll.qlIndexFixing($BB$1,AW2251,,Trigger)</f>
        <v>1.5880590535526495E-2</v>
      </c>
      <c r="BA2251" s="195">
        <f t="shared" si="58"/>
        <v>1.187540615121413</v>
      </c>
    </row>
    <row r="2252" spans="47:53" ht="11.25" customHeight="1" x14ac:dyDescent="0.25">
      <c r="AU2252" s="30" t="s">
        <v>38</v>
      </c>
      <c r="AV2252" s="29">
        <f>_xll.qlInterestRateIndexFixingDate(IborIndex&amp;Tenor,AW2252,Trigger)</f>
        <v>55194</v>
      </c>
      <c r="AW2252" s="29">
        <f>_xll.qlCalendarAdvance(Calendar,AW2251,AU2252,"f",,Trigger)</f>
        <v>55198</v>
      </c>
      <c r="AX2252" s="29">
        <f>_xll.qlInterestRateIndexMaturity(IborIndex&amp;Tenor,AW2252,Trigger)</f>
        <v>55379</v>
      </c>
      <c r="AY2252" s="66">
        <f>_xll.qlIndexFixing($Z$5,AV2252,,Trigger)</f>
        <v>1.5995011259235133E-2</v>
      </c>
      <c r="AZ2252" s="66">
        <f>_xll.qlIndexFixing($BB$1,AW2252,,Trigger)</f>
        <v>1.5876893430786132E-2</v>
      </c>
      <c r="BA2252" s="195">
        <f t="shared" si="58"/>
        <v>1.1811782844900129</v>
      </c>
    </row>
    <row r="2253" spans="47:53" ht="11.25" customHeight="1" x14ac:dyDescent="0.25">
      <c r="AU2253" s="30" t="s">
        <v>38</v>
      </c>
      <c r="AV2253" s="29">
        <f>_xll.qlInterestRateIndexFixingDate(IborIndex&amp;Tenor,AW2253,Trigger)</f>
        <v>55201</v>
      </c>
      <c r="AW2253" s="29">
        <f>_xll.qlCalendarAdvance(Calendar,AW2252,AU2253,"f",,Trigger)</f>
        <v>55205</v>
      </c>
      <c r="AX2253" s="29">
        <f>_xll.qlInterestRateIndexMaturity(IborIndex&amp;Tenor,AW2253,Trigger)</f>
        <v>55386</v>
      </c>
      <c r="AY2253" s="66">
        <f>_xll.qlIndexFixing($Z$5,AV2253,,Trigger)</f>
        <v>1.5990588450713501E-2</v>
      </c>
      <c r="AZ2253" s="66">
        <f>_xll.qlIndexFixing($BB$1,AW2253,,Trigger)</f>
        <v>1.5873238222019311E-2</v>
      </c>
      <c r="BA2253" s="195">
        <f t="shared" si="58"/>
        <v>1.1735022869419076</v>
      </c>
    </row>
    <row r="2254" spans="47:53" ht="11.25" customHeight="1" x14ac:dyDescent="0.25">
      <c r="AU2254" s="30" t="s">
        <v>38</v>
      </c>
      <c r="AV2254" s="29">
        <f>_xll.qlInterestRateIndexFixingDate(IborIndex&amp;Tenor,AW2254,Trigger)</f>
        <v>55208</v>
      </c>
      <c r="AW2254" s="29">
        <f>_xll.qlCalendarAdvance(Calendar,AW2253,AU2254,"f",,Trigger)</f>
        <v>55212</v>
      </c>
      <c r="AX2254" s="29">
        <f>_xll.qlInterestRateIndexMaturity(IborIndex&amp;Tenor,AW2254,Trigger)</f>
        <v>55396</v>
      </c>
      <c r="AY2254" s="66">
        <f>_xll.qlIndexFixing($Z$5,AV2254,,Trigger)</f>
        <v>1.5986075556501885E-2</v>
      </c>
      <c r="AZ2254" s="66">
        <f>_xll.qlIndexFixing($BB$1,AW2254,,Trigger)</f>
        <v>1.5870154107459532E-2</v>
      </c>
      <c r="BA2254" s="195">
        <f t="shared" si="58"/>
        <v>1.1592144904235337</v>
      </c>
    </row>
    <row r="2255" spans="47:53" ht="11.25" customHeight="1" x14ac:dyDescent="0.25">
      <c r="AU2255" s="30" t="s">
        <v>38</v>
      </c>
      <c r="AV2255" s="29">
        <f>_xll.qlInterestRateIndexFixingDate(IborIndex&amp;Tenor,AW2255,Trigger)</f>
        <v>55215</v>
      </c>
      <c r="AW2255" s="29">
        <f>_xll.qlCalendarAdvance(Calendar,AW2254,AU2255,"f",,Trigger)</f>
        <v>55219</v>
      </c>
      <c r="AX2255" s="29">
        <f>_xll.qlInterestRateIndexMaturity(IborIndex&amp;Tenor,AW2255,Trigger)</f>
        <v>55403</v>
      </c>
      <c r="AY2255" s="66">
        <f>_xll.qlIndexFixing($Z$5,AV2255,,Trigger)</f>
        <v>1.5981534556260835E-2</v>
      </c>
      <c r="AZ2255" s="66">
        <f>_xll.qlIndexFixing($BB$1,AW2255,,Trigger)</f>
        <v>1.5866596871756542E-2</v>
      </c>
      <c r="BA2255" s="195">
        <f t="shared" si="58"/>
        <v>1.1493768450429251</v>
      </c>
    </row>
    <row r="2256" spans="47:53" ht="11.25" customHeight="1" x14ac:dyDescent="0.25">
      <c r="AU2256" s="30" t="s">
        <v>38</v>
      </c>
      <c r="AV2256" s="29">
        <f>_xll.qlInterestRateIndexFixingDate(IborIndex&amp;Tenor,AW2256,Trigger)</f>
        <v>55222</v>
      </c>
      <c r="AW2256" s="29">
        <f>_xll.qlCalendarAdvance(Calendar,AW2255,AU2256,"f",,Trigger)</f>
        <v>55226</v>
      </c>
      <c r="AX2256" s="29">
        <f>_xll.qlInterestRateIndexMaturity(IborIndex&amp;Tenor,AW2256,Trigger)</f>
        <v>55410</v>
      </c>
      <c r="AY2256" s="66">
        <f>_xll.qlIndexFixing($Z$5,AV2256,,Trigger)</f>
        <v>1.5977122975244253E-2</v>
      </c>
      <c r="AZ2256" s="66">
        <f>_xll.qlIndexFixing($BB$1,AW2256,,Trigger)</f>
        <v>1.5863081540637012E-2</v>
      </c>
      <c r="BA2256" s="195">
        <f t="shared" si="58"/>
        <v>1.1404143460724132</v>
      </c>
    </row>
    <row r="2257" spans="47:53" ht="11.25" customHeight="1" x14ac:dyDescent="0.25">
      <c r="AU2257" s="30" t="s">
        <v>38</v>
      </c>
      <c r="AV2257" s="29">
        <f>_xll.qlInterestRateIndexFixingDate(IborIndex&amp;Tenor,AW2257,Trigger)</f>
        <v>55229</v>
      </c>
      <c r="AW2257" s="29">
        <f>_xll.qlCalendarAdvance(Calendar,AW2256,AU2257,"f",,Trigger)</f>
        <v>55233</v>
      </c>
      <c r="AX2257" s="29">
        <f>_xll.qlInterestRateIndexMaturity(IborIndex&amp;Tenor,AW2257,Trigger)</f>
        <v>55417</v>
      </c>
      <c r="AY2257" s="66">
        <f>_xll.qlIndexFixing($Z$5,AV2257,,Trigger)</f>
        <v>1.5972843490679275E-2</v>
      </c>
      <c r="AZ2257" s="66">
        <f>_xll.qlIndexFixing($BB$1,AW2257,,Trigger)</f>
        <v>1.5859608113874026E-2</v>
      </c>
      <c r="BA2257" s="195">
        <f t="shared" si="58"/>
        <v>1.1323537680524991</v>
      </c>
    </row>
    <row r="2258" spans="47:53" ht="11.25" customHeight="1" x14ac:dyDescent="0.25">
      <c r="AU2258" s="30" t="s">
        <v>38</v>
      </c>
      <c r="AV2258" s="29">
        <f>_xll.qlInterestRateIndexFixingDate(IborIndex&amp;Tenor,AW2258,Trigger)</f>
        <v>55236</v>
      </c>
      <c r="AW2258" s="29">
        <f>_xll.qlCalendarAdvance(Calendar,AW2257,AU2258,"f",,Trigger)</f>
        <v>55240</v>
      </c>
      <c r="AX2258" s="29">
        <f>_xll.qlInterestRateIndexMaturity(IborIndex&amp;Tenor,AW2258,Trigger)</f>
        <v>55424</v>
      </c>
      <c r="AY2258" s="66">
        <f>_xll.qlIndexFixing($Z$5,AV2258,,Trigger)</f>
        <v>1.5968696523347571E-2</v>
      </c>
      <c r="AZ2258" s="66">
        <f>_xll.qlIndexFixing($BB$1,AW2258,,Trigger)</f>
        <v>1.585582417761755E-2</v>
      </c>
      <c r="BA2258" s="195">
        <f t="shared" si="58"/>
        <v>1.1287234573002096</v>
      </c>
    </row>
    <row r="2259" spans="47:53" ht="11.25" customHeight="1" x14ac:dyDescent="0.25">
      <c r="AU2259" s="30" t="s">
        <v>38</v>
      </c>
      <c r="AV2259" s="29">
        <f>_xll.qlInterestRateIndexFixingDate(IborIndex&amp;Tenor,AW2259,Trigger)</f>
        <v>55241</v>
      </c>
      <c r="AW2259" s="29">
        <f>_xll.qlCalendarAdvance(Calendar,AW2258,AU2259,"f",,Trigger)</f>
        <v>55247</v>
      </c>
      <c r="AX2259" s="29">
        <f>_xll.qlInterestRateIndexMaturity(IborIndex&amp;Tenor,AW2259,Trigger)</f>
        <v>55430</v>
      </c>
      <c r="AY2259" s="66">
        <f>_xll.qlIndexFixing($Z$5,AV2259,,Trigger)</f>
        <v>1.5964578033947636E-2</v>
      </c>
      <c r="AZ2259" s="66">
        <f>_xll.qlIndexFixing($BB$1,AW2259,,Trigger)</f>
        <v>1.5852426026764385E-2</v>
      </c>
      <c r="BA2259" s="195">
        <f t="shared" si="58"/>
        <v>1.1215200718325131</v>
      </c>
    </row>
    <row r="2260" spans="47:53" ht="11.25" customHeight="1" x14ac:dyDescent="0.25">
      <c r="AU2260" s="30" t="s">
        <v>38</v>
      </c>
      <c r="AV2260" s="29">
        <f>_xll.qlInterestRateIndexFixingDate(IborIndex&amp;Tenor,AW2260,Trigger)</f>
        <v>55250</v>
      </c>
      <c r="AW2260" s="29">
        <f>_xll.qlCalendarAdvance(Calendar,AW2259,AU2260,"f",,Trigger)</f>
        <v>55254</v>
      </c>
      <c r="AX2260" s="29">
        <f>_xll.qlInterestRateIndexMaturity(IborIndex&amp;Tenor,AW2260,Trigger)</f>
        <v>55437</v>
      </c>
      <c r="AY2260" s="66">
        <f>_xll.qlIndexFixing($Z$5,AV2260,,Trigger)</f>
        <v>1.5960678375698856E-2</v>
      </c>
      <c r="AZ2260" s="66">
        <f>_xll.qlIndexFixing($BB$1,AW2260,,Trigger)</f>
        <v>1.5849069774042959E-2</v>
      </c>
      <c r="BA2260" s="195">
        <f t="shared" si="58"/>
        <v>1.1160860165589788</v>
      </c>
    </row>
    <row r="2261" spans="47:53" ht="11.25" customHeight="1" x14ac:dyDescent="0.25">
      <c r="AU2261" s="30" t="s">
        <v>38</v>
      </c>
      <c r="AV2261" s="29">
        <f>_xll.qlInterestRateIndexFixingDate(IborIndex&amp;Tenor,AW2261,Trigger)</f>
        <v>55257</v>
      </c>
      <c r="AW2261" s="29">
        <f>_xll.qlCalendarAdvance(Calendar,AW2260,AU2261,"f",,Trigger)</f>
        <v>55261</v>
      </c>
      <c r="AX2261" s="29">
        <f>_xll.qlInterestRateIndexMaturity(IborIndex&amp;Tenor,AW2261,Trigger)</f>
        <v>55444</v>
      </c>
      <c r="AY2261" s="66">
        <f>_xll.qlIndexFixing($Z$5,AV2261,,Trigger)</f>
        <v>1.5956913648769094E-2</v>
      </c>
      <c r="AZ2261" s="66">
        <f>_xll.qlIndexFixing($BB$1,AW2261,,Trigger)</f>
        <v>1.5845755419241419E-2</v>
      </c>
      <c r="BA2261" s="195">
        <f t="shared" si="58"/>
        <v>1.1115822952767473</v>
      </c>
    </row>
    <row r="2262" spans="47:53" ht="11.25" customHeight="1" x14ac:dyDescent="0.25">
      <c r="AU2262" s="30" t="s">
        <v>38</v>
      </c>
      <c r="AV2262" s="29">
        <f>_xll.qlInterestRateIndexFixingDate(IborIndex&amp;Tenor,AW2262,Trigger)</f>
        <v>55264</v>
      </c>
      <c r="AW2262" s="29">
        <f>_xll.qlCalendarAdvance(Calendar,AW2261,AU2262,"f",,Trigger)</f>
        <v>55268</v>
      </c>
      <c r="AX2262" s="29">
        <f>_xll.qlInterestRateIndexMaturity(IborIndex&amp;Tenor,AW2262,Trigger)</f>
        <v>55451</v>
      </c>
      <c r="AY2262" s="66">
        <f>_xll.qlIndexFixing($Z$5,AV2262,,Trigger)</f>
        <v>1.595328427928655E-2</v>
      </c>
      <c r="AZ2262" s="66">
        <f>_xll.qlIndexFixing($BB$1,AW2262,,Trigger)</f>
        <v>1.5842482962149664E-2</v>
      </c>
      <c r="BA2262" s="195">
        <f t="shared" si="58"/>
        <v>1.1080131713688686</v>
      </c>
    </row>
    <row r="2263" spans="47:53" ht="11.25" customHeight="1" x14ac:dyDescent="0.25">
      <c r="AU2263" s="30" t="s">
        <v>38</v>
      </c>
      <c r="AV2263" s="29">
        <f>_xll.qlInterestRateIndexFixingDate(IborIndex&amp;Tenor,AW2263,Trigger)</f>
        <v>55270</v>
      </c>
      <c r="AW2263" s="29">
        <f>_xll.qlCalendarAdvance(Calendar,AW2262,AU2263,"f",,Trigger)</f>
        <v>55275</v>
      </c>
      <c r="AX2263" s="29">
        <f>_xll.qlInterestRateIndexMaturity(IborIndex&amp;Tenor,AW2263,Trigger)</f>
        <v>55459</v>
      </c>
      <c r="AY2263" s="66">
        <f>_xll.qlIndexFixing($Z$5,AV2263,,Trigger)</f>
        <v>1.5949964210525365E-2</v>
      </c>
      <c r="AZ2263" s="66">
        <f>_xll.qlIndexFixing($BB$1,AW2263,,Trigger)</f>
        <v>1.5839647532458763E-2</v>
      </c>
      <c r="BA2263" s="195">
        <f t="shared" si="58"/>
        <v>1.1031667806660206</v>
      </c>
    </row>
    <row r="2264" spans="47:53" ht="11.25" customHeight="1" x14ac:dyDescent="0.25">
      <c r="AU2264" s="30" t="s">
        <v>38</v>
      </c>
      <c r="AV2264" s="29">
        <f>_xll.qlInterestRateIndexFixingDate(IborIndex&amp;Tenor,AW2264,Trigger)</f>
        <v>55278</v>
      </c>
      <c r="AW2264" s="29">
        <f>_xll.qlCalendarAdvance(Calendar,AW2263,AU2264,"f",,Trigger)</f>
        <v>55282</v>
      </c>
      <c r="AX2264" s="29">
        <f>_xll.qlInterestRateIndexMaturity(IborIndex&amp;Tenor,AW2264,Trigger)</f>
        <v>55466</v>
      </c>
      <c r="AY2264" s="66">
        <f>_xll.qlIndexFixing($Z$5,AV2264,,Trigger)</f>
        <v>1.5946621213383649E-2</v>
      </c>
      <c r="AZ2264" s="66">
        <f>_xll.qlIndexFixing($BB$1,AW2264,,Trigger)</f>
        <v>1.5836467430082064E-2</v>
      </c>
      <c r="BA2264" s="195">
        <f t="shared" si="58"/>
        <v>1.1015378330158505</v>
      </c>
    </row>
    <row r="2265" spans="47:53" ht="11.25" customHeight="1" x14ac:dyDescent="0.25">
      <c r="AU2265" s="30" t="s">
        <v>38</v>
      </c>
      <c r="AV2265" s="29">
        <f>_xll.qlInterestRateIndexFixingDate(IborIndex&amp;Tenor,AW2265,Trigger)</f>
        <v>55285</v>
      </c>
      <c r="AW2265" s="29">
        <f>_xll.qlCalendarAdvance(Calendar,AW2264,AU2265,"f",,Trigger)</f>
        <v>55289</v>
      </c>
      <c r="AX2265" s="29">
        <f>_xll.qlInterestRateIndexMaturity(IborIndex&amp;Tenor,AW2265,Trigger)</f>
        <v>55473</v>
      </c>
      <c r="AY2265" s="66">
        <f>_xll.qlIndexFixing($Z$5,AV2265,,Trigger)</f>
        <v>1.5943413694135183E-2</v>
      </c>
      <c r="AZ2265" s="66">
        <f>_xll.qlIndexFixing($BB$1,AW2265,,Trigger)</f>
        <v>1.5833329230348438E-2</v>
      </c>
      <c r="BA2265" s="195">
        <f t="shared" si="58"/>
        <v>1.1008446378674499</v>
      </c>
    </row>
    <row r="2266" spans="47:53" ht="11.25" customHeight="1" x14ac:dyDescent="0.25">
      <c r="AU2266" s="30" t="s">
        <v>38</v>
      </c>
      <c r="AV2266" s="29">
        <f>_xll.qlInterestRateIndexFixingDate(IborIndex&amp;Tenor,AW2266,Trigger)</f>
        <v>55292</v>
      </c>
      <c r="AW2266" s="29">
        <f>_xll.qlCalendarAdvance(Calendar,AW2265,AU2266,"f",,Trigger)</f>
        <v>55296</v>
      </c>
      <c r="AX2266" s="29">
        <f>_xll.qlInterestRateIndexMaturity(IborIndex&amp;Tenor,AW2266,Trigger)</f>
        <v>55480</v>
      </c>
      <c r="AY2266" s="66">
        <f>_xll.qlIndexFixing($Z$5,AV2266,,Trigger)</f>
        <v>1.594034207790208E-2</v>
      </c>
      <c r="AZ2266" s="66">
        <f>_xll.qlIndexFixing($BB$1,AW2266,,Trigger)</f>
        <v>1.58302329330559E-2</v>
      </c>
      <c r="BA2266" s="195">
        <f t="shared" si="58"/>
        <v>1.101091448461808</v>
      </c>
    </row>
    <row r="2267" spans="47:53" ht="11.25" customHeight="1" x14ac:dyDescent="0.25">
      <c r="AU2267" s="30" t="s">
        <v>38</v>
      </c>
      <c r="AV2267" s="29">
        <f>_xll.qlInterestRateIndexFixingDate(IborIndex&amp;Tenor,AW2267,Trigger)</f>
        <v>55299</v>
      </c>
      <c r="AW2267" s="29">
        <f>_xll.qlCalendarAdvance(Calendar,AW2266,AU2267,"f",,Trigger)</f>
        <v>55303</v>
      </c>
      <c r="AX2267" s="29">
        <f>_xll.qlInterestRateIndexMaturity(IborIndex&amp;Tenor,AW2267,Trigger)</f>
        <v>55487</v>
      </c>
      <c r="AY2267" s="66">
        <f>_xll.qlIndexFixing($Z$5,AV2267,,Trigger)</f>
        <v>1.5937406790352104E-2</v>
      </c>
      <c r="AZ2267" s="66">
        <f>_xll.qlIndexFixing($BB$1,AW2267,,Trigger)</f>
        <v>1.582674913516784E-2</v>
      </c>
      <c r="BA2267" s="195">
        <f t="shared" si="58"/>
        <v>1.106576551842646</v>
      </c>
    </row>
    <row r="2268" spans="47:53" ht="11.25" customHeight="1" x14ac:dyDescent="0.25">
      <c r="AU2268" s="30" t="s">
        <v>38</v>
      </c>
      <c r="AV2268" s="29">
        <f>_xll.qlInterestRateIndexFixingDate(IborIndex&amp;Tenor,AW2268,Trigger)</f>
        <v>55306</v>
      </c>
      <c r="AW2268" s="29">
        <f>_xll.qlCalendarAdvance(Calendar,AW2267,AU2268,"f",,Trigger)</f>
        <v>55310</v>
      </c>
      <c r="AX2268" s="29">
        <f>_xll.qlInterestRateIndexMaturity(IborIndex&amp;Tenor,AW2268,Trigger)</f>
        <v>55493</v>
      </c>
      <c r="AY2268" s="66">
        <f>_xll.qlIndexFixing($Z$5,AV2268,,Trigger)</f>
        <v>1.5934374500916944E-2</v>
      </c>
      <c r="AZ2268" s="66">
        <f>_xll.qlIndexFixing($BB$1,AW2268,,Trigger)</f>
        <v>1.5823728060069774E-2</v>
      </c>
      <c r="BA2268" s="195">
        <f t="shared" si="58"/>
        <v>1.1064644084717024</v>
      </c>
    </row>
    <row r="2269" spans="47:53" ht="11.25" customHeight="1" x14ac:dyDescent="0.25">
      <c r="AU2269" s="30" t="s">
        <v>38</v>
      </c>
      <c r="AV2269" s="29">
        <f>_xll.qlInterestRateIndexFixingDate(IborIndex&amp;Tenor,AW2269,Trigger)</f>
        <v>55313</v>
      </c>
      <c r="AW2269" s="29">
        <f>_xll.qlCalendarAdvance(Calendar,AW2268,AU2269,"f",,Trigger)</f>
        <v>55317</v>
      </c>
      <c r="AX2269" s="29">
        <f>_xll.qlInterestRateIndexMaturity(IborIndex&amp;Tenor,AW2269,Trigger)</f>
        <v>55500</v>
      </c>
      <c r="AY2269" s="66">
        <f>_xll.qlIndexFixing($Z$5,AV2269,,Trigger)</f>
        <v>1.593170461110301E-2</v>
      </c>
      <c r="AZ2269" s="66">
        <f>_xll.qlIndexFixing($BB$1,AW2269,,Trigger)</f>
        <v>1.5820748881287199E-2</v>
      </c>
      <c r="BA2269" s="195">
        <f t="shared" si="58"/>
        <v>1.1095572981581134</v>
      </c>
    </row>
    <row r="2270" spans="47:53" ht="11.25" customHeight="1" x14ac:dyDescent="0.25">
      <c r="AU2270" s="30" t="s">
        <v>38</v>
      </c>
      <c r="AV2270" s="29">
        <f>_xll.qlInterestRateIndexFixingDate(IborIndex&amp;Tenor,AW2270,Trigger)</f>
        <v>55320</v>
      </c>
      <c r="AW2270" s="29">
        <f>_xll.qlCalendarAdvance(Calendar,AW2269,AU2270,"f",,Trigger)</f>
        <v>55324</v>
      </c>
      <c r="AX2270" s="29">
        <f>_xll.qlInterestRateIndexMaturity(IborIndex&amp;Tenor,AW2270,Trigger)</f>
        <v>55507</v>
      </c>
      <c r="AY2270" s="66">
        <f>_xll.qlIndexFixing($Z$5,AV2270,,Trigger)</f>
        <v>1.5929173507451967E-2</v>
      </c>
      <c r="AZ2270" s="66">
        <f>_xll.qlIndexFixing($BB$1,AW2270,,Trigger)</f>
        <v>1.5817811598627912E-2</v>
      </c>
      <c r="BA2270" s="195">
        <f t="shared" si="58"/>
        <v>1.1136190882405499</v>
      </c>
    </row>
    <row r="2271" spans="47:53" ht="11.25" customHeight="1" x14ac:dyDescent="0.25">
      <c r="AU2271" s="30" t="s">
        <v>38</v>
      </c>
      <c r="AV2271" s="29">
        <f>_xll.qlInterestRateIndexFixingDate(IborIndex&amp;Tenor,AW2271,Trigger)</f>
        <v>55327</v>
      </c>
      <c r="AW2271" s="29">
        <f>_xll.qlCalendarAdvance(Calendar,AW2270,AU2271,"f",,Trigger)</f>
        <v>55331</v>
      </c>
      <c r="AX2271" s="29">
        <f>_xll.qlInterestRateIndexMaturity(IborIndex&amp;Tenor,AW2271,Trigger)</f>
        <v>55514</v>
      </c>
      <c r="AY2271" s="66">
        <f>_xll.qlIndexFixing($Z$5,AV2271,,Trigger)</f>
        <v>1.5926781621015729E-2</v>
      </c>
      <c r="AZ2271" s="66">
        <f>_xll.qlIndexFixing($BB$1,AW2271,,Trigger)</f>
        <v>1.5814916211907587E-2</v>
      </c>
      <c r="BA2271" s="195">
        <f t="shared" si="58"/>
        <v>1.1186540910814238</v>
      </c>
    </row>
    <row r="2272" spans="47:53" ht="11.25" customHeight="1" x14ac:dyDescent="0.25">
      <c r="AU2272" s="30" t="s">
        <v>38</v>
      </c>
      <c r="AV2272" s="29">
        <f>_xll.qlInterestRateIndexFixingDate(IborIndex&amp;Tenor,AW2272,Trigger)</f>
        <v>55334</v>
      </c>
      <c r="AW2272" s="29">
        <f>_xll.qlCalendarAdvance(Calendar,AW2271,AU2272,"f",,Trigger)</f>
        <v>55338</v>
      </c>
      <c r="AX2272" s="29">
        <f>_xll.qlInterestRateIndexMaturity(IborIndex&amp;Tenor,AW2272,Trigger)</f>
        <v>55522</v>
      </c>
      <c r="AY2272" s="66">
        <f>_xll.qlIndexFixing($Z$5,AV2272,,Trigger)</f>
        <v>1.5924790219274666E-2</v>
      </c>
      <c r="AZ2272" s="66">
        <f>_xll.qlIndexFixing($BB$1,AW2272,,Trigger)</f>
        <v>1.5812535089569708E-2</v>
      </c>
      <c r="BA2272" s="195">
        <f t="shared" si="58"/>
        <v>1.1225512970495719</v>
      </c>
    </row>
    <row r="2273" spans="47:53" ht="11.25" customHeight="1" x14ac:dyDescent="0.25">
      <c r="AU2273" s="30" t="s">
        <v>38</v>
      </c>
      <c r="AV2273" s="29">
        <f>_xll.qlInterestRateIndexFixingDate(IborIndex&amp;Tenor,AW2273,Trigger)</f>
        <v>55341</v>
      </c>
      <c r="AW2273" s="29">
        <f>_xll.qlCalendarAdvance(Calendar,AW2272,AU2273,"f",,Trigger)</f>
        <v>55345</v>
      </c>
      <c r="AX2273" s="29">
        <f>_xll.qlInterestRateIndexMaturity(IborIndex&amp;Tenor,AW2273,Trigger)</f>
        <v>55529</v>
      </c>
      <c r="AY2273" s="66">
        <f>_xll.qlIndexFixing($Z$5,AV2273,,Trigger)</f>
        <v>1.592268187330946E-2</v>
      </c>
      <c r="AZ2273" s="66">
        <f>_xll.qlIndexFixing($BB$1,AW2273,,Trigger)</f>
        <v>1.5809732103927835E-2</v>
      </c>
      <c r="BA2273" s="195">
        <f t="shared" si="58"/>
        <v>1.1294976938162546</v>
      </c>
    </row>
    <row r="2274" spans="47:53" ht="11.25" customHeight="1" x14ac:dyDescent="0.25">
      <c r="AU2274" s="30" t="s">
        <v>38</v>
      </c>
      <c r="AV2274" s="29">
        <f>_xll.qlInterestRateIndexFixingDate(IborIndex&amp;Tenor,AW2274,Trigger)</f>
        <v>55348</v>
      </c>
      <c r="AW2274" s="29">
        <f>_xll.qlCalendarAdvance(Calendar,AW2273,AU2274,"f",,Trigger)</f>
        <v>55352</v>
      </c>
      <c r="AX2274" s="29">
        <f>_xll.qlInterestRateIndexMaturity(IborIndex&amp;Tenor,AW2274,Trigger)</f>
        <v>55536</v>
      </c>
      <c r="AY2274" s="66">
        <f>_xll.qlIndexFixing($Z$5,AV2274,,Trigger)</f>
        <v>1.5920712850944738E-2</v>
      </c>
      <c r="AZ2274" s="66">
        <f>_xll.qlIndexFixing($BB$1,AW2274,,Trigger)</f>
        <v>1.5806971019206546E-2</v>
      </c>
      <c r="BA2274" s="195">
        <f t="shared" si="58"/>
        <v>1.1374183173819274</v>
      </c>
    </row>
    <row r="2275" spans="47:53" ht="11.25" customHeight="1" x14ac:dyDescent="0.25">
      <c r="AU2275" s="30" t="s">
        <v>38</v>
      </c>
      <c r="AV2275" s="29">
        <f>_xll.qlInterestRateIndexFixingDate(IborIndex&amp;Tenor,AW2275,Trigger)</f>
        <v>55355</v>
      </c>
      <c r="AW2275" s="29">
        <f>_xll.qlCalendarAdvance(Calendar,AW2274,AU2275,"f",,Trigger)</f>
        <v>55359</v>
      </c>
      <c r="AX2275" s="29">
        <f>_xll.qlInterestRateIndexMaturity(IborIndex&amp;Tenor,AW2275,Trigger)</f>
        <v>55543</v>
      </c>
      <c r="AY2275" s="66">
        <f>_xll.qlIndexFixing($Z$5,AV2275,,Trigger)</f>
        <v>1.5918883582208689E-2</v>
      </c>
      <c r="AZ2275" s="66">
        <f>_xll.qlIndexFixing($BB$1,AW2275,,Trigger)</f>
        <v>1.5804251835226629E-2</v>
      </c>
      <c r="BA2275" s="195">
        <f t="shared" si="58"/>
        <v>1.1463174698206</v>
      </c>
    </row>
    <row r="2276" spans="47:53" ht="11.25" customHeight="1" x14ac:dyDescent="0.25">
      <c r="AU2276" s="30" t="s">
        <v>38</v>
      </c>
      <c r="AV2276" s="29">
        <f>_xll.qlInterestRateIndexFixingDate(IborIndex&amp;Tenor,AW2276,Trigger)</f>
        <v>55362</v>
      </c>
      <c r="AW2276" s="29">
        <f>_xll.qlCalendarAdvance(Calendar,AW2275,AU2276,"f",,Trigger)</f>
        <v>55366</v>
      </c>
      <c r="AX2276" s="29">
        <f>_xll.qlInterestRateIndexMaturity(IborIndex&amp;Tenor,AW2276,Trigger)</f>
        <v>55550</v>
      </c>
      <c r="AY2276" s="66">
        <f>_xll.qlIndexFixing($Z$5,AV2276,,Trigger)</f>
        <v>1.5917194497674276E-2</v>
      </c>
      <c r="AZ2276" s="66">
        <f>_xll.qlIndexFixing($BB$1,AW2276,,Trigger)</f>
        <v>1.5801574551815748E-2</v>
      </c>
      <c r="BA2276" s="195">
        <f t="shared" si="58"/>
        <v>1.1561994585852775</v>
      </c>
    </row>
    <row r="2277" spans="47:53" ht="11.25" customHeight="1" x14ac:dyDescent="0.25">
      <c r="AU2277" s="30" t="s">
        <v>38</v>
      </c>
      <c r="AV2277" s="29">
        <f>_xll.qlInterestRateIndexFixingDate(IborIndex&amp;Tenor,AW2277,Trigger)</f>
        <v>55369</v>
      </c>
      <c r="AW2277" s="29">
        <f>_xll.qlCalendarAdvance(Calendar,AW2276,AU2277,"f",,Trigger)</f>
        <v>55373</v>
      </c>
      <c r="AX2277" s="29">
        <f>_xll.qlInterestRateIndexMaturity(IborIndex&amp;Tenor,AW2277,Trigger)</f>
        <v>55557</v>
      </c>
      <c r="AY2277" s="66">
        <f>_xll.qlIndexFixing($Z$5,AV2277,,Trigger)</f>
        <v>1.5915646028462724E-2</v>
      </c>
      <c r="AZ2277" s="66">
        <f>_xll.qlIndexFixing($BB$1,AW2277,,Trigger)</f>
        <v>1.5798939168798987E-2</v>
      </c>
      <c r="BA2277" s="195">
        <f t="shared" si="58"/>
        <v>1.1670685966373717</v>
      </c>
    </row>
    <row r="2278" spans="47:53" ht="11.25" customHeight="1" x14ac:dyDescent="0.25">
      <c r="AU2278" s="30" t="s">
        <v>38</v>
      </c>
      <c r="AV2278" s="29">
        <f>_xll.qlInterestRateIndexFixingDate(IborIndex&amp;Tenor,AW2278,Trigger)</f>
        <v>55376</v>
      </c>
      <c r="AW2278" s="29">
        <f>_xll.qlCalendarAdvance(Calendar,AW2277,AU2278,"f",,Trigger)</f>
        <v>55380</v>
      </c>
      <c r="AX2278" s="29">
        <f>_xll.qlInterestRateIndexMaturity(IborIndex&amp;Tenor,AW2278,Trigger)</f>
        <v>55564</v>
      </c>
      <c r="AY2278" s="66">
        <f>_xll.qlIndexFixing($Z$5,AV2278,,Trigger)</f>
        <v>1.5914238606243088E-2</v>
      </c>
      <c r="AZ2278" s="66">
        <f>_xll.qlIndexFixing($BB$1,AW2278,,Trigger)</f>
        <v>1.5796345686007882E-2</v>
      </c>
      <c r="BA2278" s="195">
        <f t="shared" si="58"/>
        <v>1.1789292023520539</v>
      </c>
    </row>
    <row r="2279" spans="47:53" ht="11.25" customHeight="1" x14ac:dyDescent="0.25">
      <c r="AU2279" s="30" t="s">
        <v>38</v>
      </c>
      <c r="AV2279" s="29">
        <f>_xll.qlInterestRateIndexFixingDate(IborIndex&amp;Tenor,AW2279,Trigger)</f>
        <v>55383</v>
      </c>
      <c r="AW2279" s="29">
        <f>_xll.qlCalendarAdvance(Calendar,AW2278,AU2279,"f",,Trigger)</f>
        <v>55387</v>
      </c>
      <c r="AX2279" s="29">
        <f>_xll.qlInterestRateIndexMaturity(IborIndex&amp;Tenor,AW2279,Trigger)</f>
        <v>55571</v>
      </c>
      <c r="AY2279" s="66">
        <f>_xll.qlIndexFixing($Z$5,AV2279,,Trigger)</f>
        <v>1.5912972663228758E-2</v>
      </c>
      <c r="AZ2279" s="66">
        <f>_xll.qlIndexFixing($BB$1,AW2279,,Trigger)</f>
        <v>1.5793794103275253E-2</v>
      </c>
      <c r="BA2279" s="195">
        <f t="shared" si="58"/>
        <v>1.1917855995350473</v>
      </c>
    </row>
    <row r="2280" spans="47:53" ht="11.25" customHeight="1" x14ac:dyDescent="0.25">
      <c r="AU2280" s="30" t="s">
        <v>38</v>
      </c>
      <c r="AV2280" s="29">
        <f>_xll.qlInterestRateIndexFixingDate(IborIndex&amp;Tenor,AW2280,Trigger)</f>
        <v>55390</v>
      </c>
      <c r="AW2280" s="29">
        <f>_xll.qlCalendarAdvance(Calendar,AW2279,AU2280,"f",,Trigger)</f>
        <v>55394</v>
      </c>
      <c r="AX2280" s="29">
        <f>_xll.qlInterestRateIndexMaturity(IborIndex&amp;Tenor,AW2280,Trigger)</f>
        <v>55578</v>
      </c>
      <c r="AY2280" s="66">
        <f>_xll.qlIndexFixing($Z$5,AV2280,,Trigger)</f>
        <v>1.5911848632183995E-2</v>
      </c>
      <c r="AZ2280" s="66">
        <f>_xll.qlIndexFixing($BB$1,AW2280,,Trigger)</f>
        <v>1.5790563113461279E-2</v>
      </c>
      <c r="BA2280" s="195">
        <f t="shared" si="58"/>
        <v>1.2128551872271631</v>
      </c>
    </row>
    <row r="2281" spans="47:53" ht="11.25" customHeight="1" x14ac:dyDescent="0.25">
      <c r="AU2281" s="30" t="s">
        <v>38</v>
      </c>
      <c r="AV2281" s="29">
        <f>_xll.qlInterestRateIndexFixingDate(IborIndex&amp;Tenor,AW2281,Trigger)</f>
        <v>55397</v>
      </c>
      <c r="AW2281" s="29">
        <f>_xll.qlCalendarAdvance(Calendar,AW2280,AU2281,"f",,Trigger)</f>
        <v>55401</v>
      </c>
      <c r="AX2281" s="29">
        <f>_xll.qlInterestRateIndexMaturity(IborIndex&amp;Tenor,AW2281,Trigger)</f>
        <v>55583</v>
      </c>
      <c r="AY2281" s="66">
        <f>_xll.qlIndexFixing($Z$5,AV2281,,Trigger)</f>
        <v>1.5910325842006131E-2</v>
      </c>
      <c r="AZ2281" s="66">
        <f>_xll.qlIndexFixing($BB$1,AW2281,,Trigger)</f>
        <v>1.5788083792361206E-2</v>
      </c>
      <c r="BA2281" s="195">
        <f t="shared" si="58"/>
        <v>1.2224204964492515</v>
      </c>
    </row>
    <row r="2282" spans="47:53" ht="11.25" customHeight="1" x14ac:dyDescent="0.25">
      <c r="AU2282" s="30" t="s">
        <v>38</v>
      </c>
      <c r="AV2282" s="29">
        <f>_xll.qlInterestRateIndexFixingDate(IborIndex&amp;Tenor,AW2282,Trigger)</f>
        <v>55404</v>
      </c>
      <c r="AW2282" s="29">
        <f>_xll.qlCalendarAdvance(Calendar,AW2281,AU2282,"f",,Trigger)</f>
        <v>55408</v>
      </c>
      <c r="AX2282" s="29">
        <f>_xll.qlInterestRateIndexMaturity(IborIndex&amp;Tenor,AW2282,Trigger)</f>
        <v>55590</v>
      </c>
      <c r="AY2282" s="66">
        <f>_xll.qlIndexFixing($Z$5,AV2282,,Trigger)</f>
        <v>1.5909261020329142E-2</v>
      </c>
      <c r="AZ2282" s="66">
        <f>_xll.qlIndexFixing($BB$1,AW2282,,Trigger)</f>
        <v>1.5785646363491477E-2</v>
      </c>
      <c r="BA2282" s="195">
        <f t="shared" si="58"/>
        <v>1.2361465683766517</v>
      </c>
    </row>
    <row r="2283" spans="47:53" ht="11.25" customHeight="1" x14ac:dyDescent="0.25">
      <c r="AU2283" s="30" t="s">
        <v>38</v>
      </c>
      <c r="AV2283" s="29">
        <f>_xll.qlInterestRateIndexFixingDate(IborIndex&amp;Tenor,AW2283,Trigger)</f>
        <v>55411</v>
      </c>
      <c r="AW2283" s="29">
        <f>_xll.qlCalendarAdvance(Calendar,AW2282,AU2283,"f",,Trigger)</f>
        <v>55415</v>
      </c>
      <c r="AX2283" s="29">
        <f>_xll.qlInterestRateIndexMaturity(IborIndex&amp;Tenor,AW2283,Trigger)</f>
        <v>55597</v>
      </c>
      <c r="AY2283" s="66">
        <f>_xll.qlIndexFixing($Z$5,AV2283,,Trigger)</f>
        <v>1.5908117299747164E-2</v>
      </c>
      <c r="AZ2283" s="66">
        <f>_xll.qlIndexFixing($BB$1,AW2283,,Trigger)</f>
        <v>1.5783250826697931E-2</v>
      </c>
      <c r="BA2283" s="195">
        <f t="shared" si="58"/>
        <v>1.24866473049233</v>
      </c>
    </row>
    <row r="2284" spans="47:53" ht="11.25" customHeight="1" x14ac:dyDescent="0.25">
      <c r="AU2284" s="30" t="s">
        <v>38</v>
      </c>
      <c r="AV2284" s="29">
        <f>_xll.qlInterestRateIndexFixingDate(IborIndex&amp;Tenor,AW2284,Trigger)</f>
        <v>55418</v>
      </c>
      <c r="AW2284" s="29">
        <f>_xll.qlCalendarAdvance(Calendar,AW2283,AU2284,"f",,Trigger)</f>
        <v>55422</v>
      </c>
      <c r="AX2284" s="29">
        <f>_xll.qlInterestRateIndexMaturity(IborIndex&amp;Tenor,AW2284,Trigger)</f>
        <v>55604</v>
      </c>
      <c r="AY2284" s="66">
        <f>_xll.qlIndexFixing($Z$5,AV2284,,Trigger)</f>
        <v>1.5906894517717249E-2</v>
      </c>
      <c r="AZ2284" s="66">
        <f>_xll.qlIndexFixing($BB$1,AW2284,,Trigger)</f>
        <v>1.5780897181830355E-2</v>
      </c>
      <c r="BA2284" s="195">
        <f t="shared" si="58"/>
        <v>1.259973358868939</v>
      </c>
    </row>
    <row r="2285" spans="47:53" ht="11.25" customHeight="1" x14ac:dyDescent="0.25">
      <c r="AU2285" s="30" t="s">
        <v>38</v>
      </c>
      <c r="AV2285" s="29">
        <f>_xll.qlInterestRateIndexFixingDate(IborIndex&amp;Tenor,AW2285,Trigger)</f>
        <v>55425</v>
      </c>
      <c r="AW2285" s="29">
        <f>_xll.qlCalendarAdvance(Calendar,AW2284,AU2285,"f",,Trigger)</f>
        <v>55429</v>
      </c>
      <c r="AX2285" s="29">
        <f>_xll.qlInterestRateIndexMaturity(IborIndex&amp;Tenor,AW2285,Trigger)</f>
        <v>55612</v>
      </c>
      <c r="AY2285" s="66">
        <f>_xll.qlIndexFixing($Z$5,AV2285,,Trigger)</f>
        <v>1.590582226588208E-2</v>
      </c>
      <c r="AZ2285" s="66">
        <f>_xll.qlIndexFixing($BB$1,AW2285,,Trigger)</f>
        <v>1.5778779773444822E-2</v>
      </c>
      <c r="BA2285" s="195">
        <f t="shared" si="58"/>
        <v>1.2704249243725845</v>
      </c>
    </row>
    <row r="2286" spans="47:53" ht="11.25" customHeight="1" x14ac:dyDescent="0.25">
      <c r="AU2286" s="30" t="s">
        <v>38</v>
      </c>
      <c r="AV2286" s="29">
        <f>_xll.qlInterestRateIndexFixingDate(IborIndex&amp;Tenor,AW2286,Trigger)</f>
        <v>55432</v>
      </c>
      <c r="AW2286" s="29">
        <f>_xll.qlCalendarAdvance(Calendar,AW2285,AU2286,"f",,Trigger)</f>
        <v>55436</v>
      </c>
      <c r="AX2286" s="29">
        <f>_xll.qlInterestRateIndexMaturity(IborIndex&amp;Tenor,AW2286,Trigger)</f>
        <v>55619</v>
      </c>
      <c r="AY2286" s="66">
        <f>_xll.qlIndexFixing($Z$5,AV2286,,Trigger)</f>
        <v>1.5904435085168176E-2</v>
      </c>
      <c r="AZ2286" s="66">
        <f>_xll.qlIndexFixing($BB$1,AW2286,,Trigger)</f>
        <v>1.5776512805268803E-2</v>
      </c>
      <c r="BA2286" s="195">
        <f t="shared" si="58"/>
        <v>1.2792227989937357</v>
      </c>
    </row>
    <row r="2287" spans="47:53" ht="11.25" customHeight="1" x14ac:dyDescent="0.25">
      <c r="AU2287" s="30" t="s">
        <v>38</v>
      </c>
      <c r="AV2287" s="29">
        <f>_xll.qlInterestRateIndexFixingDate(IborIndex&amp;Tenor,AW2287,Trigger)</f>
        <v>55439</v>
      </c>
      <c r="AW2287" s="29">
        <f>_xll.qlCalendarAdvance(Calendar,AW2286,AU2287,"f",,Trigger)</f>
        <v>55443</v>
      </c>
      <c r="AX2287" s="29">
        <f>_xll.qlInterestRateIndexMaturity(IborIndex&amp;Tenor,AW2287,Trigger)</f>
        <v>55626</v>
      </c>
      <c r="AY2287" s="66">
        <f>_xll.qlIndexFixing($Z$5,AV2287,,Trigger)</f>
        <v>1.5902968340332863E-2</v>
      </c>
      <c r="AZ2287" s="66">
        <f>_xll.qlIndexFixing($BB$1,AW2287,,Trigger)</f>
        <v>1.5775091087328538E-2</v>
      </c>
      <c r="BA2287" s="195">
        <f t="shared" si="58"/>
        <v>1.2787725300432429</v>
      </c>
    </row>
    <row r="2288" spans="47:53" ht="11.25" customHeight="1" x14ac:dyDescent="0.25">
      <c r="AU2288" s="30" t="s">
        <v>38</v>
      </c>
      <c r="AV2288" s="29">
        <f>_xll.qlInterestRateIndexFixingDate(IborIndex&amp;Tenor,AW2288,Trigger)</f>
        <v>55446</v>
      </c>
      <c r="AW2288" s="29">
        <f>_xll.qlCalendarAdvance(Calendar,AW2287,AU2288,"f",,Trigger)</f>
        <v>55450</v>
      </c>
      <c r="AX2288" s="29">
        <f>_xll.qlInterestRateIndexMaturity(IborIndex&amp;Tenor,AW2288,Trigger)</f>
        <v>55633</v>
      </c>
      <c r="AY2288" s="66">
        <f>_xll.qlIndexFixing($Z$5,AV2288,,Trigger)</f>
        <v>1.5901421868867879E-2</v>
      </c>
      <c r="AZ2288" s="66">
        <f>_xll.qlIndexFixing($BB$1,AW2288,,Trigger)</f>
        <v>1.5772104548741776E-2</v>
      </c>
      <c r="BA2288" s="195">
        <f t="shared" si="58"/>
        <v>1.2931732012610304</v>
      </c>
    </row>
    <row r="2289" spans="47:53" ht="11.25" customHeight="1" x14ac:dyDescent="0.25">
      <c r="AU2289" s="30" t="s">
        <v>38</v>
      </c>
      <c r="AV2289" s="29">
        <f>_xll.qlInterestRateIndexFixingDate(IborIndex&amp;Tenor,AW2289,Trigger)</f>
        <v>55453</v>
      </c>
      <c r="AW2289" s="29">
        <f>_xll.qlCalendarAdvance(Calendar,AW2288,AU2289,"f",,Trigger)</f>
        <v>55457</v>
      </c>
      <c r="AX2289" s="29">
        <f>_xll.qlInterestRateIndexMaturity(IborIndex&amp;Tenor,AW2289,Trigger)</f>
        <v>55639</v>
      </c>
      <c r="AY2289" s="66">
        <f>_xll.qlIndexFixing($Z$5,AV2289,,Trigger)</f>
        <v>1.5899588997517037E-2</v>
      </c>
      <c r="AZ2289" s="66">
        <f>_xll.qlIndexFixing($BB$1,AW2289,,Trigger)</f>
        <v>1.5769757331277577E-2</v>
      </c>
      <c r="BA2289" s="195">
        <f t="shared" si="58"/>
        <v>1.2983166623945983</v>
      </c>
    </row>
    <row r="2290" spans="47:53" ht="11.25" customHeight="1" x14ac:dyDescent="0.25">
      <c r="AU2290" s="30" t="s">
        <v>38</v>
      </c>
      <c r="AV2290" s="29">
        <f>_xll.qlInterestRateIndexFixingDate(IborIndex&amp;Tenor,AW2290,Trigger)</f>
        <v>55460</v>
      </c>
      <c r="AW2290" s="29">
        <f>_xll.qlCalendarAdvance(Calendar,AW2289,AU2290,"f",,Trigger)</f>
        <v>55464</v>
      </c>
      <c r="AX2290" s="29">
        <f>_xll.qlInterestRateIndexMaturity(IborIndex&amp;Tenor,AW2290,Trigger)</f>
        <v>55646</v>
      </c>
      <c r="AY2290" s="66">
        <f>_xll.qlIndexFixing($Z$5,AV2290,,Trigger)</f>
        <v>1.5897888433941364E-2</v>
      </c>
      <c r="AZ2290" s="66">
        <f>_xll.qlIndexFixing($BB$1,AW2290,,Trigger)</f>
        <v>1.5767655034940122E-2</v>
      </c>
      <c r="BA2290" s="195">
        <f t="shared" si="58"/>
        <v>1.302333990012422</v>
      </c>
    </row>
    <row r="2291" spans="47:53" ht="11.25" customHeight="1" x14ac:dyDescent="0.25">
      <c r="AU2291" s="30" t="s">
        <v>38</v>
      </c>
      <c r="AV2291" s="29">
        <f>_xll.qlInterestRateIndexFixingDate(IborIndex&amp;Tenor,AW2291,Trigger)</f>
        <v>55467</v>
      </c>
      <c r="AW2291" s="29">
        <f>_xll.qlCalendarAdvance(Calendar,AW2290,AU2291,"f",,Trigger)</f>
        <v>55471</v>
      </c>
      <c r="AX2291" s="29">
        <f>_xll.qlInterestRateIndexMaturity(IborIndex&amp;Tenor,AW2291,Trigger)</f>
        <v>55653</v>
      </c>
      <c r="AY2291" s="66">
        <f>_xll.qlIndexFixing($Z$5,AV2291,,Trigger)</f>
        <v>1.5896107671392077E-2</v>
      </c>
      <c r="AZ2291" s="66">
        <f>_xll.qlIndexFixing($BB$1,AW2291,,Trigger)</f>
        <v>1.5765594629547009E-2</v>
      </c>
      <c r="BA2291" s="195">
        <f t="shared" si="58"/>
        <v>1.3051304184506785</v>
      </c>
    </row>
    <row r="2292" spans="47:53" ht="11.25" customHeight="1" x14ac:dyDescent="0.25">
      <c r="AU2292" s="30" t="s">
        <v>38</v>
      </c>
      <c r="AV2292" s="29">
        <f>_xll.qlInterestRateIndexFixingDate(IborIndex&amp;Tenor,AW2292,Trigger)</f>
        <v>55474</v>
      </c>
      <c r="AW2292" s="29">
        <f>_xll.qlCalendarAdvance(Calendar,AW2291,AU2292,"f",,Trigger)</f>
        <v>55478</v>
      </c>
      <c r="AX2292" s="29">
        <f>_xll.qlInterestRateIndexMaturity(IborIndex&amp;Tenor,AW2292,Trigger)</f>
        <v>55660</v>
      </c>
      <c r="AY2292" s="66">
        <f>_xll.qlIndexFixing($Z$5,AV2292,,Trigger)</f>
        <v>1.5894246547405726E-2</v>
      </c>
      <c r="AZ2292" s="66">
        <f>_xll.qlIndexFixing($BB$1,AW2292,,Trigger)</f>
        <v>1.5763576114965594E-2</v>
      </c>
      <c r="BA2292" s="195">
        <f t="shared" si="58"/>
        <v>1.3067043244013172</v>
      </c>
    </row>
    <row r="2293" spans="47:53" ht="11.25" customHeight="1" x14ac:dyDescent="0.25">
      <c r="AU2293" s="30" t="s">
        <v>38</v>
      </c>
      <c r="AV2293" s="29">
        <f>_xll.qlInterestRateIndexFixingDate(IborIndex&amp;Tenor,AW2293,Trigger)</f>
        <v>55481</v>
      </c>
      <c r="AW2293" s="29">
        <f>_xll.qlCalendarAdvance(Calendar,AW2292,AU2293,"f",,Trigger)</f>
        <v>55485</v>
      </c>
      <c r="AX2293" s="29">
        <f>_xll.qlInterestRateIndexMaturity(IborIndex&amp;Tenor,AW2293,Trigger)</f>
        <v>55667</v>
      </c>
      <c r="AY2293" s="66">
        <f>_xll.qlIndexFixing($Z$5,AV2293,,Trigger)</f>
        <v>1.5892304899529398E-2</v>
      </c>
      <c r="AZ2293" s="66">
        <f>_xll.qlIndexFixing($BB$1,AW2293,,Trigger)</f>
        <v>1.5761817033325187E-2</v>
      </c>
      <c r="BA2293" s="195">
        <f t="shared" si="58"/>
        <v>1.3048786620421109</v>
      </c>
    </row>
    <row r="2294" spans="47:53" ht="11.25" customHeight="1" x14ac:dyDescent="0.25">
      <c r="AU2294" s="30" t="s">
        <v>38</v>
      </c>
      <c r="AV2294" s="29">
        <f>_xll.qlInterestRateIndexFixingDate(IborIndex&amp;Tenor,AW2294,Trigger)</f>
        <v>55488</v>
      </c>
      <c r="AW2294" s="29">
        <f>_xll.qlCalendarAdvance(Calendar,AW2293,AU2294,"f",,Trigger)</f>
        <v>55492</v>
      </c>
      <c r="AX2294" s="29">
        <f>_xll.qlInterestRateIndexMaturity(IborIndex&amp;Tenor,AW2294,Trigger)</f>
        <v>55675</v>
      </c>
      <c r="AY2294" s="66">
        <f>_xll.qlIndexFixing($Z$5,AV2294,,Trigger)</f>
        <v>1.5890459681607214E-2</v>
      </c>
      <c r="AZ2294" s="66">
        <f>_xll.qlIndexFixing($BB$1,AW2294,,Trigger)</f>
        <v>1.5759885207919534E-2</v>
      </c>
      <c r="BA2294" s="195">
        <f t="shared" si="58"/>
        <v>1.3057447368768071</v>
      </c>
    </row>
    <row r="2295" spans="47:53" ht="11.25" customHeight="1" x14ac:dyDescent="0.25">
      <c r="AU2295" s="30" t="s">
        <v>38</v>
      </c>
      <c r="AV2295" s="29">
        <f>_xll.qlInterestRateIndexFixingDate(IborIndex&amp;Tenor,AW2295,Trigger)</f>
        <v>55495</v>
      </c>
      <c r="AW2295" s="29">
        <f>_xll.qlCalendarAdvance(Calendar,AW2294,AU2295,"f",,Trigger)</f>
        <v>55499</v>
      </c>
      <c r="AX2295" s="29">
        <f>_xll.qlInterestRateIndexMaturity(IborIndex&amp;Tenor,AW2295,Trigger)</f>
        <v>55682</v>
      </c>
      <c r="AY2295" s="66">
        <f>_xll.qlIndexFixing($Z$5,AV2295,,Trigger)</f>
        <v>1.5888350574330627E-2</v>
      </c>
      <c r="AZ2295" s="66">
        <f>_xll.qlIndexFixing($BB$1,AW2295,,Trigger)</f>
        <v>1.5757995274781458E-2</v>
      </c>
      <c r="BA2295" s="195">
        <f t="shared" si="58"/>
        <v>1.3035529954916885</v>
      </c>
    </row>
    <row r="2296" spans="47:53" ht="11.25" customHeight="1" x14ac:dyDescent="0.25">
      <c r="AU2296" s="30" t="s">
        <v>38</v>
      </c>
      <c r="AV2296" s="29">
        <f>_xll.qlInterestRateIndexFixingDate(IborIndex&amp;Tenor,AW2296,Trigger)</f>
        <v>55502</v>
      </c>
      <c r="AW2296" s="29">
        <f>_xll.qlCalendarAdvance(Calendar,AW2295,AU2296,"f",,Trigger)</f>
        <v>55506</v>
      </c>
      <c r="AX2296" s="29">
        <f>_xll.qlInterestRateIndexMaturity(IborIndex&amp;Tenor,AW2296,Trigger)</f>
        <v>55689</v>
      </c>
      <c r="AY2296" s="66">
        <f>_xll.qlIndexFixing($Z$5,AV2296,,Trigger)</f>
        <v>1.5886160440718673E-2</v>
      </c>
      <c r="AZ2296" s="66">
        <f>_xll.qlIndexFixing($BB$1,AW2296,,Trigger)</f>
        <v>1.5756147233790839E-2</v>
      </c>
      <c r="BA2296" s="195">
        <f t="shared" si="58"/>
        <v>1.3001320692783425</v>
      </c>
    </row>
    <row r="2297" spans="47:53" ht="11.25" customHeight="1" x14ac:dyDescent="0.25">
      <c r="AU2297" s="30" t="s">
        <v>38</v>
      </c>
      <c r="AV2297" s="29">
        <f>_xll.qlInterestRateIndexFixingDate(IborIndex&amp;Tenor,AW2297,Trigger)</f>
        <v>55508</v>
      </c>
      <c r="AW2297" s="29">
        <f>_xll.qlCalendarAdvance(Calendar,AW2296,AU2297,"f",,Trigger)</f>
        <v>55514</v>
      </c>
      <c r="AX2297" s="29">
        <f>_xll.qlInterestRateIndexMaturity(IborIndex&amp;Tenor,AW2297,Trigger)</f>
        <v>55697</v>
      </c>
      <c r="AY2297" s="66">
        <f>_xll.qlIndexFixing($Z$5,AV2297,,Trigger)</f>
        <v>1.5883558006611335E-2</v>
      </c>
      <c r="AZ2297" s="66">
        <f>_xll.qlIndexFixing($BB$1,AW2297,,Trigger)</f>
        <v>1.5753856882011755E-2</v>
      </c>
      <c r="BA2297" s="195">
        <f t="shared" si="58"/>
        <v>1.2970112459958008</v>
      </c>
    </row>
    <row r="2298" spans="47:53" ht="11.25" customHeight="1" x14ac:dyDescent="0.25">
      <c r="AU2298" s="30" t="s">
        <v>38</v>
      </c>
      <c r="AV2298" s="29">
        <f>_xll.qlInterestRateIndexFixingDate(IborIndex&amp;Tenor,AW2298,Trigger)</f>
        <v>55516</v>
      </c>
      <c r="AW2298" s="29">
        <f>_xll.qlCalendarAdvance(Calendar,AW2297,AU2298,"f",,Trigger)</f>
        <v>55521</v>
      </c>
      <c r="AX2298" s="29">
        <f>_xll.qlInterestRateIndexMaturity(IborIndex&amp;Tenor,AW2298,Trigger)</f>
        <v>55703</v>
      </c>
      <c r="AY2298" s="66">
        <f>_xll.qlIndexFixing($Z$5,AV2298,,Trigger)</f>
        <v>1.5881041224153257E-2</v>
      </c>
      <c r="AZ2298" s="66">
        <f>_xll.qlIndexFixing($BB$1,AW2298,,Trigger)</f>
        <v>1.5752095694017192E-2</v>
      </c>
      <c r="BA2298" s="195">
        <f t="shared" si="58"/>
        <v>1.2894553013606536</v>
      </c>
    </row>
    <row r="2299" spans="47:53" ht="11.25" customHeight="1" x14ac:dyDescent="0.25">
      <c r="AU2299" s="30" t="s">
        <v>38</v>
      </c>
      <c r="AV2299" s="29">
        <f>_xll.qlInterestRateIndexFixingDate(IborIndex&amp;Tenor,AW2299,Trigger)</f>
        <v>55526</v>
      </c>
      <c r="AW2299" s="29">
        <f>_xll.qlCalendarAdvance(Calendar,AW2298,AU2299,"f",,Trigger)</f>
        <v>55528</v>
      </c>
      <c r="AX2299" s="29">
        <f>_xll.qlInterestRateIndexMaturity(IborIndex&amp;Tenor,AW2299,Trigger)</f>
        <v>55710</v>
      </c>
      <c r="AY2299" s="66">
        <f>_xll.qlIndexFixing($Z$5,AV2299,,Trigger)</f>
        <v>1.5878601366133459E-2</v>
      </c>
      <c r="AZ2299" s="66">
        <f>_xll.qlIndexFixing($BB$1,AW2299,,Trigger)</f>
        <v>1.5750376395984898E-2</v>
      </c>
      <c r="BA2299" s="195">
        <f t="shared" si="58"/>
        <v>1.2822497014856187</v>
      </c>
    </row>
    <row r="2300" spans="47:53" ht="11.25" customHeight="1" x14ac:dyDescent="0.25">
      <c r="AU2300" s="30" t="s">
        <v>38</v>
      </c>
      <c r="AV2300" s="29">
        <f>_xll.qlInterestRateIndexFixingDate(IborIndex&amp;Tenor,AW2300,Trigger)</f>
        <v>55533</v>
      </c>
      <c r="AW2300" s="29">
        <f>_xll.qlCalendarAdvance(Calendar,AW2299,AU2300,"f",,Trigger)</f>
        <v>55535</v>
      </c>
      <c r="AX2300" s="29">
        <f>_xll.qlInterestRateIndexMaturity(IborIndex&amp;Tenor,AW2300,Trigger)</f>
        <v>55717</v>
      </c>
      <c r="AY2300" s="66">
        <f>_xll.qlIndexFixing($Z$5,AV2300,,Trigger)</f>
        <v>1.5876079824152529E-2</v>
      </c>
      <c r="AZ2300" s="66">
        <f>_xll.qlIndexFixing($BB$1,AW2300,,Trigger)</f>
        <v>1.5748698987807265E-2</v>
      </c>
      <c r="BA2300" s="195">
        <f t="shared" si="58"/>
        <v>1.2738083634526374</v>
      </c>
    </row>
    <row r="2301" spans="47:53" ht="11.25" customHeight="1" x14ac:dyDescent="0.25">
      <c r="AU2301" s="30" t="s">
        <v>38</v>
      </c>
      <c r="AV2301" s="29">
        <f>_xll.qlInterestRateIndexFixingDate(IborIndex&amp;Tenor,AW2301,Trigger)</f>
        <v>55540</v>
      </c>
      <c r="AW2301" s="29">
        <f>_xll.qlCalendarAdvance(Calendar,AW2300,AU2301,"f",,Trigger)</f>
        <v>55542</v>
      </c>
      <c r="AX2301" s="29">
        <f>_xll.qlInterestRateIndexMaturity(IborIndex&amp;Tenor,AW2301,Trigger)</f>
        <v>55724</v>
      </c>
      <c r="AY2301" s="66">
        <f>_xll.qlIndexFixing($Z$5,AV2301,,Trigger)</f>
        <v>1.5873476435844521E-2</v>
      </c>
      <c r="AZ2301" s="66">
        <f>_xll.qlIndexFixing($BB$1,AW2301,,Trigger)</f>
        <v>1.5747063469375808E-2</v>
      </c>
      <c r="BA2301" s="195">
        <f t="shared" si="58"/>
        <v>1.2641296646871345</v>
      </c>
    </row>
    <row r="2302" spans="47:53" ht="11.25" customHeight="1" x14ac:dyDescent="0.25">
      <c r="AU2302" s="30" t="s">
        <v>38</v>
      </c>
      <c r="AV2302" s="29">
        <f>_xll.qlInterestRateIndexFixingDate(IborIndex&amp;Tenor,AW2302,Trigger)</f>
        <v>55547</v>
      </c>
      <c r="AW2302" s="29">
        <f>_xll.qlCalendarAdvance(Calendar,AW2301,AU2302,"f",,Trigger)</f>
        <v>55549</v>
      </c>
      <c r="AX2302" s="29">
        <f>_xll.qlInterestRateIndexMaturity(IborIndex&amp;Tenor,AW2302,Trigger)</f>
        <v>55731</v>
      </c>
      <c r="AY2302" s="66">
        <f>_xll.qlIndexFixing($Z$5,AV2302,,Trigger)</f>
        <v>1.5870791038852274E-2</v>
      </c>
      <c r="AZ2302" s="66">
        <f>_xll.qlIndexFixing($BB$1,AW2302,,Trigger)</f>
        <v>1.574546984058995E-2</v>
      </c>
      <c r="BA2302" s="195">
        <f t="shared" si="58"/>
        <v>1.2532119826232437</v>
      </c>
    </row>
    <row r="2303" spans="47:53" ht="11.25" customHeight="1" x14ac:dyDescent="0.25">
      <c r="AU2303" s="30" t="s">
        <v>38</v>
      </c>
      <c r="AV2303" s="29">
        <f>_xll.qlInterestRateIndexFixingDate(IborIndex&amp;Tenor,AW2303,Trigger)</f>
        <v>55554</v>
      </c>
      <c r="AW2303" s="29">
        <f>_xll.qlCalendarAdvance(Calendar,AW2302,AU2303,"f",,Trigger)</f>
        <v>55556</v>
      </c>
      <c r="AX2303" s="29">
        <f>_xll.qlInterestRateIndexMaturity(IborIndex&amp;Tenor,AW2303,Trigger)</f>
        <v>55738</v>
      </c>
      <c r="AY2303" s="66">
        <f>_xll.qlIndexFixing($Z$5,AV2303,,Trigger)</f>
        <v>1.5868023470832684E-2</v>
      </c>
      <c r="AZ2303" s="66">
        <f>_xll.qlIndexFixing($BB$1,AW2303,,Trigger)</f>
        <v>1.5743918101348234E-2</v>
      </c>
      <c r="BA2303" s="195">
        <f t="shared" si="58"/>
        <v>1.2410536948444935</v>
      </c>
    </row>
    <row r="2304" spans="47:53" ht="11.25" customHeight="1" x14ac:dyDescent="0.25">
      <c r="AU2304" s="30" t="s">
        <v>38</v>
      </c>
      <c r="AV2304" s="29">
        <f>_xll.qlInterestRateIndexFixingDate(IborIndex&amp;Tenor,AW2304,Trigger)</f>
        <v>55561</v>
      </c>
      <c r="AW2304" s="29">
        <f>_xll.qlCalendarAdvance(Calendar,AW2303,AU2304,"f",,Trigger)</f>
        <v>55563</v>
      </c>
      <c r="AX2304" s="29">
        <f>_xll.qlInterestRateIndexMaturity(IborIndex&amp;Tenor,AW2304,Trigger)</f>
        <v>55745</v>
      </c>
      <c r="AY2304" s="66">
        <f>_xll.qlIndexFixing($Z$5,AV2304,,Trigger)</f>
        <v>1.5865173569450983E-2</v>
      </c>
      <c r="AZ2304" s="66">
        <f>_xll.qlIndexFixing($BB$1,AW2304,,Trigger)</f>
        <v>1.5742408251552716E-2</v>
      </c>
      <c r="BA2304" s="195">
        <f t="shared" si="58"/>
        <v>1.227653178982671</v>
      </c>
    </row>
    <row r="2305" spans="47:53" ht="11.25" customHeight="1" x14ac:dyDescent="0.25">
      <c r="AU2305" s="30" t="s">
        <v>38</v>
      </c>
      <c r="AV2305" s="29">
        <f>_xll.qlInterestRateIndexFixingDate(IborIndex&amp;Tenor,AW2305,Trigger)</f>
        <v>55568</v>
      </c>
      <c r="AW2305" s="29">
        <f>_xll.qlCalendarAdvance(Calendar,AW2304,AU2305,"f",,Trigger)</f>
        <v>55570</v>
      </c>
      <c r="AX2305" s="29">
        <f>_xll.qlInterestRateIndexMaturity(IborIndex&amp;Tenor,AW2305,Trigger)</f>
        <v>55752</v>
      </c>
      <c r="AY2305" s="66">
        <f>_xll.qlIndexFixing($Z$5,AV2305,,Trigger)</f>
        <v>1.5862241172386035E-2</v>
      </c>
      <c r="AZ2305" s="66">
        <f>_xll.qlIndexFixing($BB$1,AW2305,,Trigger)</f>
        <v>1.5740940291110284E-2</v>
      </c>
      <c r="BA2305" s="195">
        <f t="shared" si="58"/>
        <v>1.2130088127575156</v>
      </c>
    </row>
    <row r="2306" spans="47:53" ht="11.25" customHeight="1" x14ac:dyDescent="0.25">
      <c r="AU2306" s="30" t="s">
        <v>38</v>
      </c>
      <c r="AV2306" s="29">
        <f>_xll.qlInterestRateIndexFixingDate(IborIndex&amp;Tenor,AW2306,Trigger)</f>
        <v>55575</v>
      </c>
      <c r="AW2306" s="29">
        <f>_xll.qlCalendarAdvance(Calendar,AW2305,AU2306,"f",,Trigger)</f>
        <v>55577</v>
      </c>
      <c r="AX2306" s="29">
        <f>_xll.qlInterestRateIndexMaturity(IborIndex&amp;Tenor,AW2306,Trigger)</f>
        <v>55759</v>
      </c>
      <c r="AY2306" s="66">
        <f>_xll.qlIndexFixing($Z$5,AV2306,,Trigger)</f>
        <v>1.5859226117326788E-2</v>
      </c>
      <c r="AZ2306" s="66">
        <f>_xll.qlIndexFixing($BB$1,AW2306,,Trigger)</f>
        <v>1.5740282801554779E-2</v>
      </c>
      <c r="BA2306" s="195">
        <f t="shared" si="58"/>
        <v>1.1894331577200905</v>
      </c>
    </row>
    <row r="2307" spans="47:53" ht="11.25" customHeight="1" x14ac:dyDescent="0.25">
      <c r="AU2307" s="30" t="s">
        <v>38</v>
      </c>
      <c r="AV2307" s="29">
        <f>_xll.qlInterestRateIndexFixingDate(IborIndex&amp;Tenor,AW2307,Trigger)</f>
        <v>55582</v>
      </c>
      <c r="AW2307" s="29">
        <f>_xll.qlCalendarAdvance(Calendar,AW2306,AU2307,"f",,Trigger)</f>
        <v>55584</v>
      </c>
      <c r="AX2307" s="29">
        <f>_xll.qlInterestRateIndexMaturity(IborIndex&amp;Tenor,AW2307,Trigger)</f>
        <v>55768</v>
      </c>
      <c r="AY2307" s="66">
        <f>_xll.qlIndexFixing($Z$5,AV2307,,Trigger)</f>
        <v>1.5856339601189668E-2</v>
      </c>
      <c r="AZ2307" s="66">
        <f>_xll.qlIndexFixing($BB$1,AW2307,,Trigger)</f>
        <v>1.5738907416087855E-2</v>
      </c>
      <c r="BA2307" s="195">
        <f t="shared" ref="BA2307:BA2366" si="59">(AY2307-AZ2307)*10000</f>
        <v>1.1743218510181299</v>
      </c>
    </row>
    <row r="2308" spans="47:53" ht="11.25" customHeight="1" x14ac:dyDescent="0.25">
      <c r="AU2308" s="30" t="s">
        <v>38</v>
      </c>
      <c r="AV2308" s="29">
        <f>_xll.qlInterestRateIndexFixingDate(IborIndex&amp;Tenor,AW2308,Trigger)</f>
        <v>55589</v>
      </c>
      <c r="AW2308" s="29">
        <f>_xll.qlCalendarAdvance(Calendar,AW2307,AU2308,"f",,Trigger)</f>
        <v>55591</v>
      </c>
      <c r="AX2308" s="29">
        <f>_xll.qlInterestRateIndexMaturity(IborIndex&amp;Tenor,AW2308,Trigger)</f>
        <v>55775</v>
      </c>
      <c r="AY2308" s="66">
        <f>_xll.qlIndexFixing($Z$5,AV2308,,Trigger)</f>
        <v>1.5853252376333477E-2</v>
      </c>
      <c r="AZ2308" s="66">
        <f>_xll.qlIndexFixing($BB$1,AW2308,,Trigger)</f>
        <v>1.5737573925173193E-2</v>
      </c>
      <c r="BA2308" s="195">
        <f t="shared" si="59"/>
        <v>1.1567845116028375</v>
      </c>
    </row>
    <row r="2309" spans="47:53" ht="11.25" customHeight="1" x14ac:dyDescent="0.25">
      <c r="AU2309" s="30" t="s">
        <v>38</v>
      </c>
      <c r="AV2309" s="29">
        <f>_xll.qlInterestRateIndexFixingDate(IborIndex&amp;Tenor,AW2309,Trigger)</f>
        <v>55596</v>
      </c>
      <c r="AW2309" s="29">
        <f>_xll.qlCalendarAdvance(Calendar,AW2308,AU2309,"f",,Trigger)</f>
        <v>55598</v>
      </c>
      <c r="AX2309" s="29">
        <f>_xll.qlInterestRateIndexMaturity(IborIndex&amp;Tenor,AW2309,Trigger)</f>
        <v>55782</v>
      </c>
      <c r="AY2309" s="66">
        <f>_xll.qlIndexFixing($Z$5,AV2309,,Trigger)</f>
        <v>1.5850185240946502E-2</v>
      </c>
      <c r="AZ2309" s="66">
        <f>_xll.qlIndexFixing($BB$1,AW2309,,Trigger)</f>
        <v>1.5736282328724371E-2</v>
      </c>
      <c r="BA2309" s="195">
        <f t="shared" si="59"/>
        <v>1.1390291222213023</v>
      </c>
    </row>
    <row r="2310" spans="47:53" ht="11.25" customHeight="1" x14ac:dyDescent="0.25">
      <c r="AU2310" s="30" t="s">
        <v>38</v>
      </c>
      <c r="AV2310" s="29">
        <f>_xll.qlInterestRateIndexFixingDate(IborIndex&amp;Tenor,AW2310,Trigger)</f>
        <v>55603</v>
      </c>
      <c r="AW2310" s="29">
        <f>_xll.qlCalendarAdvance(Calendar,AW2309,AU2310,"f",,Trigger)</f>
        <v>55605</v>
      </c>
      <c r="AX2310" s="29">
        <f>_xll.qlInterestRateIndexMaturity(IborIndex&amp;Tenor,AW2310,Trigger)</f>
        <v>55789</v>
      </c>
      <c r="AY2310" s="66">
        <f>_xll.qlIndexFixing($Z$5,AV2310,,Trigger)</f>
        <v>1.5847142496909338E-2</v>
      </c>
      <c r="AZ2310" s="66">
        <f>_xll.qlIndexFixing($BB$1,AW2310,,Trigger)</f>
        <v>1.5735032626659297E-2</v>
      </c>
      <c r="BA2310" s="195">
        <f t="shared" si="59"/>
        <v>1.1210987025004129</v>
      </c>
    </row>
    <row r="2311" spans="47:53" ht="11.25" customHeight="1" x14ac:dyDescent="0.25">
      <c r="AU2311" s="30" t="s">
        <v>38</v>
      </c>
      <c r="AV2311" s="29">
        <f>_xll.qlInterestRateIndexFixingDate(IborIndex&amp;Tenor,AW2311,Trigger)</f>
        <v>55610</v>
      </c>
      <c r="AW2311" s="29">
        <f>_xll.qlCalendarAdvance(Calendar,AW2310,AU2311,"f",,Trigger)</f>
        <v>55612</v>
      </c>
      <c r="AX2311" s="29">
        <f>_xll.qlInterestRateIndexMaturity(IborIndex&amp;Tenor,AW2311,Trigger)</f>
        <v>55795</v>
      </c>
      <c r="AY2311" s="66">
        <f>_xll.qlIndexFixing($Z$5,AV2311,,Trigger)</f>
        <v>1.5843992718021459E-2</v>
      </c>
      <c r="AZ2311" s="66">
        <f>_xll.qlIndexFixing($BB$1,AW2311,,Trigger)</f>
        <v>1.5733824818897603E-2</v>
      </c>
      <c r="BA2311" s="195">
        <f t="shared" si="59"/>
        <v>1.1016789912385652</v>
      </c>
    </row>
    <row r="2312" spans="47:53" ht="11.25" customHeight="1" x14ac:dyDescent="0.25">
      <c r="AU2312" s="30" t="s">
        <v>38</v>
      </c>
      <c r="AV2312" s="29">
        <f>_xll.qlInterestRateIndexFixingDate(IborIndex&amp;Tenor,AW2312,Trigger)</f>
        <v>55617</v>
      </c>
      <c r="AW2312" s="29">
        <f>_xll.qlCalendarAdvance(Calendar,AW2311,AU2312,"f",,Trigger)</f>
        <v>55619</v>
      </c>
      <c r="AX2312" s="29">
        <f>_xll.qlInterestRateIndexMaturity(IborIndex&amp;Tenor,AW2312,Trigger)</f>
        <v>55802</v>
      </c>
      <c r="AY2312" s="66">
        <f>_xll.qlIndexFixing($Z$5,AV2312,,Trigger)</f>
        <v>1.5841003806601892E-2</v>
      </c>
      <c r="AZ2312" s="66">
        <f>_xll.qlIndexFixing($BB$1,AW2312,,Trigger)</f>
        <v>1.5732658905362372E-2</v>
      </c>
      <c r="BA2312" s="195">
        <f t="shared" si="59"/>
        <v>1.0834490123952032</v>
      </c>
    </row>
    <row r="2313" spans="47:53" ht="11.25" customHeight="1" x14ac:dyDescent="0.25">
      <c r="AU2313" s="30" t="s">
        <v>38</v>
      </c>
      <c r="AV2313" s="29">
        <f>_xll.qlInterestRateIndexFixingDate(IborIndex&amp;Tenor,AW2313,Trigger)</f>
        <v>55624</v>
      </c>
      <c r="AW2313" s="29">
        <f>_xll.qlCalendarAdvance(Calendar,AW2312,AU2313,"f",,Trigger)</f>
        <v>55626</v>
      </c>
      <c r="AX2313" s="29">
        <f>_xll.qlInterestRateIndexMaturity(IborIndex&amp;Tenor,AW2313,Trigger)</f>
        <v>55809</v>
      </c>
      <c r="AY2313" s="66">
        <f>_xll.qlIndexFixing($Z$5,AV2313,,Trigger)</f>
        <v>1.5838052271904806E-2</v>
      </c>
      <c r="AZ2313" s="66">
        <f>_xll.qlIndexFixing($BB$1,AW2313,,Trigger)</f>
        <v>1.5730354229380066E-2</v>
      </c>
      <c r="BA2313" s="195">
        <f t="shared" si="59"/>
        <v>1.0769804252474049</v>
      </c>
    </row>
    <row r="2314" spans="47:53" ht="11.25" customHeight="1" x14ac:dyDescent="0.25">
      <c r="AU2314" s="30" t="s">
        <v>38</v>
      </c>
      <c r="AV2314" s="29">
        <f>_xll.qlInterestRateIndexFixingDate(IborIndex&amp;Tenor,AW2314,Trigger)</f>
        <v>55627</v>
      </c>
      <c r="AW2314" s="29">
        <f>_xll.qlCalendarAdvance(Calendar,AW2313,AU2314,"f",,Trigger)</f>
        <v>55633</v>
      </c>
      <c r="AX2314" s="29">
        <f>_xll.qlInterestRateIndexMaturity(IborIndex&amp;Tenor,AW2314,Trigger)</f>
        <v>55816</v>
      </c>
      <c r="AY2314" s="66">
        <f>_xll.qlIndexFixing($Z$5,AV2314,,Trigger)</f>
        <v>1.5835142474436913E-2</v>
      </c>
      <c r="AZ2314" s="66">
        <f>_xll.qlIndexFixing($BB$1,AW2314,,Trigger)</f>
        <v>1.5730452760673599E-2</v>
      </c>
      <c r="BA2314" s="195">
        <f t="shared" si="59"/>
        <v>1.0468971376331391</v>
      </c>
    </row>
    <row r="2315" spans="47:53" ht="11.25" customHeight="1" x14ac:dyDescent="0.25">
      <c r="AU2315" s="30" t="s">
        <v>38</v>
      </c>
      <c r="AV2315" s="29">
        <f>_xll.qlInterestRateIndexFixingDate(IborIndex&amp;Tenor,AW2315,Trigger)</f>
        <v>55638</v>
      </c>
      <c r="AW2315" s="29">
        <f>_xll.qlCalendarAdvance(Calendar,AW2314,AU2315,"f",,Trigger)</f>
        <v>55641</v>
      </c>
      <c r="AX2315" s="29">
        <f>_xll.qlInterestRateIndexMaturity(IborIndex&amp;Tenor,AW2315,Trigger)</f>
        <v>55827</v>
      </c>
      <c r="AY2315" s="66">
        <f>_xll.qlIndexFixing($Z$5,AV2315,,Trigger)</f>
        <v>1.5832380704754026E-2</v>
      </c>
      <c r="AZ2315" s="66">
        <f>_xll.qlIndexFixing($BB$1,AW2315,,Trigger)</f>
        <v>1.5728695338235902E-2</v>
      </c>
      <c r="BA2315" s="195">
        <f t="shared" si="59"/>
        <v>1.0368536651812408</v>
      </c>
    </row>
    <row r="2316" spans="47:53" ht="11.25" customHeight="1" x14ac:dyDescent="0.25">
      <c r="AU2316" s="30" t="s">
        <v>38</v>
      </c>
      <c r="AV2316" s="29">
        <f>_xll.qlInterestRateIndexFixingDate(IborIndex&amp;Tenor,AW2316,Trigger)</f>
        <v>55646</v>
      </c>
      <c r="AW2316" s="29">
        <f>_xll.qlCalendarAdvance(Calendar,AW2315,AU2316,"f",,Trigger)</f>
        <v>55648</v>
      </c>
      <c r="AX2316" s="29">
        <f>_xll.qlInterestRateIndexMaturity(IborIndex&amp;Tenor,AW2316,Trigger)</f>
        <v>55834</v>
      </c>
      <c r="AY2316" s="66">
        <f>_xll.qlIndexFixing($Z$5,AV2316,,Trigger)</f>
        <v>1.5829597788089601E-2</v>
      </c>
      <c r="AZ2316" s="66">
        <f>_xll.qlIndexFixing($BB$1,AW2316,,Trigger)</f>
        <v>1.5727712005789127E-2</v>
      </c>
      <c r="BA2316" s="195">
        <f t="shared" si="59"/>
        <v>1.0188578230047387</v>
      </c>
    </row>
    <row r="2317" spans="47:53" ht="11.25" customHeight="1" x14ac:dyDescent="0.25">
      <c r="AU2317" s="30" t="s">
        <v>38</v>
      </c>
      <c r="AV2317" s="29">
        <f>_xll.qlInterestRateIndexFixingDate(IborIndex&amp;Tenor,AW2317,Trigger)</f>
        <v>55653</v>
      </c>
      <c r="AW2317" s="29">
        <f>_xll.qlCalendarAdvance(Calendar,AW2316,AU2317,"f",,Trigger)</f>
        <v>55655</v>
      </c>
      <c r="AX2317" s="29">
        <f>_xll.qlInterestRateIndexMaturity(IborIndex&amp;Tenor,AW2317,Trigger)</f>
        <v>55841</v>
      </c>
      <c r="AY2317" s="66">
        <f>_xll.qlIndexFixing($Z$5,AV2317,,Trigger)</f>
        <v>1.5826870007630455E-2</v>
      </c>
      <c r="AZ2317" s="66">
        <f>_xll.qlIndexFixing($BB$1,AW2317,,Trigger)</f>
        <v>1.5726770565373069E-2</v>
      </c>
      <c r="BA2317" s="195">
        <f t="shared" si="59"/>
        <v>1.000994422573863</v>
      </c>
    </row>
    <row r="2318" spans="47:53" ht="11.25" customHeight="1" x14ac:dyDescent="0.25">
      <c r="AU2318" s="30" t="s">
        <v>38</v>
      </c>
      <c r="AV2318" s="29">
        <f>_xll.qlInterestRateIndexFixingDate(IborIndex&amp;Tenor,AW2318,Trigger)</f>
        <v>55660</v>
      </c>
      <c r="AW2318" s="29">
        <f>_xll.qlCalendarAdvance(Calendar,AW2317,AU2318,"f",,Trigger)</f>
        <v>55662</v>
      </c>
      <c r="AX2318" s="29">
        <f>_xll.qlInterestRateIndexMaturity(IborIndex&amp;Tenor,AW2318,Trigger)</f>
        <v>55848</v>
      </c>
      <c r="AY2318" s="66">
        <f>_xll.qlIndexFixing($Z$5,AV2318,,Trigger)</f>
        <v>1.582420169165755E-2</v>
      </c>
      <c r="AZ2318" s="66">
        <f>_xll.qlIndexFixing($BB$1,AW2318,,Trigger)</f>
        <v>1.5725871016928208E-2</v>
      </c>
      <c r="BA2318" s="195">
        <f t="shared" si="59"/>
        <v>0.98330674729342482</v>
      </c>
    </row>
    <row r="2319" spans="47:53" ht="11.25" customHeight="1" x14ac:dyDescent="0.25">
      <c r="AU2319" s="30" t="s">
        <v>38</v>
      </c>
      <c r="AV2319" s="29">
        <f>_xll.qlInterestRateIndexFixingDate(IborIndex&amp;Tenor,AW2319,Trigger)</f>
        <v>55667</v>
      </c>
      <c r="AW2319" s="29">
        <f>_xll.qlCalendarAdvance(Calendar,AW2318,AU2319,"f",,Trigger)</f>
        <v>55669</v>
      </c>
      <c r="AX2319" s="29">
        <f>_xll.qlInterestRateIndexMaturity(IborIndex&amp;Tenor,AW2319,Trigger)</f>
        <v>55852</v>
      </c>
      <c r="AY2319" s="66">
        <f>_xll.qlIndexFixing($Z$5,AV2319,,Trigger)</f>
        <v>1.5821001758844343E-2</v>
      </c>
      <c r="AZ2319" s="66">
        <f>_xll.qlIndexFixing($BB$1,AW2319,,Trigger)</f>
        <v>1.5724717639425064E-2</v>
      </c>
      <c r="BA2319" s="195">
        <f t="shared" si="59"/>
        <v>0.96284119419278591</v>
      </c>
    </row>
    <row r="2320" spans="47:53" ht="11.25" customHeight="1" x14ac:dyDescent="0.25">
      <c r="AU2320" s="30" t="s">
        <v>38</v>
      </c>
      <c r="AV2320" s="29">
        <f>_xll.qlInterestRateIndexFixingDate(IborIndex&amp;Tenor,AW2320,Trigger)</f>
        <v>55674</v>
      </c>
      <c r="AW2320" s="29">
        <f>_xll.qlCalendarAdvance(Calendar,AW2319,AU2320,"f",,Trigger)</f>
        <v>55676</v>
      </c>
      <c r="AX2320" s="29">
        <f>_xll.qlInterestRateIndexMaturity(IborIndex&amp;Tenor,AW2320,Trigger)</f>
        <v>55859</v>
      </c>
      <c r="AY2320" s="66">
        <f>_xll.qlIndexFixing($Z$5,AV2320,,Trigger)</f>
        <v>1.5818444543020768E-2</v>
      </c>
      <c r="AZ2320" s="66">
        <f>_xll.qlIndexFixing($BB$1,AW2320,,Trigger)</f>
        <v>1.5723898918104818E-2</v>
      </c>
      <c r="BA2320" s="195">
        <f t="shared" si="59"/>
        <v>0.94545624915950288</v>
      </c>
    </row>
    <row r="2321" spans="47:53" ht="11.25" customHeight="1" x14ac:dyDescent="0.25">
      <c r="AU2321" s="30" t="s">
        <v>38</v>
      </c>
      <c r="AV2321" s="29">
        <f>_xll.qlInterestRateIndexFixingDate(IborIndex&amp;Tenor,AW2321,Trigger)</f>
        <v>55681</v>
      </c>
      <c r="AW2321" s="29">
        <f>_xll.qlCalendarAdvance(Calendar,AW2320,AU2321,"f",,Trigger)</f>
        <v>55683</v>
      </c>
      <c r="AX2321" s="29">
        <f>_xll.qlInterestRateIndexMaturity(IborIndex&amp;Tenor,AW2321,Trigger)</f>
        <v>55866</v>
      </c>
      <c r="AY2321" s="66">
        <f>_xll.qlIndexFixing($Z$5,AV2321,,Trigger)</f>
        <v>1.5815960470555227E-2</v>
      </c>
      <c r="AZ2321" s="66">
        <f>_xll.qlIndexFixing($BB$1,AW2321,,Trigger)</f>
        <v>1.5723122086771131E-2</v>
      </c>
      <c r="BA2321" s="195">
        <f t="shared" si="59"/>
        <v>0.92838383784096123</v>
      </c>
    </row>
    <row r="2322" spans="47:53" ht="11.25" customHeight="1" x14ac:dyDescent="0.25">
      <c r="AU2322" s="30" t="s">
        <v>38</v>
      </c>
      <c r="AV2322" s="29">
        <f>_xll.qlInterestRateIndexFixingDate(IborIndex&amp;Tenor,AW2322,Trigger)</f>
        <v>55688</v>
      </c>
      <c r="AW2322" s="29">
        <f>_xll.qlCalendarAdvance(Calendar,AW2321,AU2322,"f",,Trigger)</f>
        <v>55690</v>
      </c>
      <c r="AX2322" s="29">
        <f>_xll.qlInterestRateIndexMaturity(IborIndex&amp;Tenor,AW2322,Trigger)</f>
        <v>55873</v>
      </c>
      <c r="AY2322" s="66">
        <f>_xll.qlIndexFixing($Z$5,AV2322,,Trigger)</f>
        <v>1.5813553974672222E-2</v>
      </c>
      <c r="AZ2322" s="66">
        <f>_xll.qlIndexFixing($BB$1,AW2322,,Trigger)</f>
        <v>1.5722387145375959E-2</v>
      </c>
      <c r="BA2322" s="195">
        <f t="shared" si="59"/>
        <v>0.91166829296263763</v>
      </c>
    </row>
    <row r="2323" spans="47:53" ht="11.25" customHeight="1" x14ac:dyDescent="0.25">
      <c r="AU2323" s="30" t="s">
        <v>38</v>
      </c>
      <c r="AV2323" s="29">
        <f>_xll.qlInterestRateIndexFixingDate(IborIndex&amp;Tenor,AW2323,Trigger)</f>
        <v>55695</v>
      </c>
      <c r="AW2323" s="29">
        <f>_xll.qlCalendarAdvance(Calendar,AW2322,AU2323,"f",,Trigger)</f>
        <v>55697</v>
      </c>
      <c r="AX2323" s="29">
        <f>_xll.qlInterestRateIndexMaturity(IborIndex&amp;Tenor,AW2323,Trigger)</f>
        <v>55880</v>
      </c>
      <c r="AY2323" s="66">
        <f>_xll.qlIndexFixing($Z$5,AV2323,,Trigger)</f>
        <v>1.5811229497532057E-2</v>
      </c>
      <c r="AZ2323" s="66">
        <f>_xll.qlIndexFixing($BB$1,AW2323,,Trigger)</f>
        <v>1.572230950275481E-2</v>
      </c>
      <c r="BA2323" s="195">
        <f t="shared" si="59"/>
        <v>0.88919994777246492</v>
      </c>
    </row>
    <row r="2324" spans="47:53" ht="11.25" customHeight="1" x14ac:dyDescent="0.25">
      <c r="AU2324" s="30" t="s">
        <v>38</v>
      </c>
      <c r="AV2324" s="29">
        <f>_xll.qlInterestRateIndexFixingDate(IborIndex&amp;Tenor,AW2324,Trigger)</f>
        <v>55702</v>
      </c>
      <c r="AW2324" s="29">
        <f>_xll.qlCalendarAdvance(Calendar,AW2323,AU2324,"f",,Trigger)</f>
        <v>55704</v>
      </c>
      <c r="AX2324" s="29">
        <f>_xll.qlInterestRateIndexMaturity(IborIndex&amp;Tenor,AW2324,Trigger)</f>
        <v>55890</v>
      </c>
      <c r="AY2324" s="66">
        <f>_xll.qlIndexFixing($Z$5,AV2324,,Trigger)</f>
        <v>1.5809684041035246E-2</v>
      </c>
      <c r="AZ2324" s="66">
        <f>_xll.qlIndexFixing($BB$1,AW2324,,Trigger)</f>
        <v>1.5721353454639604E-2</v>
      </c>
      <c r="BA2324" s="195">
        <f t="shared" si="59"/>
        <v>0.88330586395641419</v>
      </c>
    </row>
    <row r="2325" spans="47:53" ht="11.25" customHeight="1" x14ac:dyDescent="0.25">
      <c r="AU2325" s="30" t="s">
        <v>38</v>
      </c>
      <c r="AV2325" s="29">
        <f>_xll.qlInterestRateIndexFixingDate(IborIndex&amp;Tenor,AW2325,Trigger)</f>
        <v>55709</v>
      </c>
      <c r="AW2325" s="29">
        <f>_xll.qlCalendarAdvance(Calendar,AW2324,AU2325,"f",,Trigger)</f>
        <v>55711</v>
      </c>
      <c r="AX2325" s="29">
        <f>_xll.qlInterestRateIndexMaturity(IborIndex&amp;Tenor,AW2325,Trigger)</f>
        <v>55897</v>
      </c>
      <c r="AY2325" s="66">
        <f>_xll.qlIndexFixing($Z$5,AV2325,,Trigger)</f>
        <v>1.5807553906599523E-2</v>
      </c>
      <c r="AZ2325" s="66">
        <f>_xll.qlIndexFixing($BB$1,AW2325,,Trigger)</f>
        <v>1.5720747148539931E-2</v>
      </c>
      <c r="BA2325" s="195">
        <f t="shared" si="59"/>
        <v>0.8680675805959257</v>
      </c>
    </row>
    <row r="2326" spans="47:53" ht="11.25" customHeight="1" x14ac:dyDescent="0.25">
      <c r="AU2326" s="30" t="s">
        <v>38</v>
      </c>
      <c r="AV2326" s="29">
        <f>_xll.qlInterestRateIndexFixingDate(IborIndex&amp;Tenor,AW2326,Trigger)</f>
        <v>55716</v>
      </c>
      <c r="AW2326" s="29">
        <f>_xll.qlCalendarAdvance(Calendar,AW2325,AU2326,"f",,Trigger)</f>
        <v>55718</v>
      </c>
      <c r="AX2326" s="29">
        <f>_xll.qlInterestRateIndexMaturity(IborIndex&amp;Tenor,AW2326,Trigger)</f>
        <v>55904</v>
      </c>
      <c r="AY2326" s="66">
        <f>_xll.qlIndexFixing($Z$5,AV2326,,Trigger)</f>
        <v>1.5805518179354681E-2</v>
      </c>
      <c r="AZ2326" s="66">
        <f>_xll.qlIndexFixing($BB$1,AW2326,,Trigger)</f>
        <v>1.5720182734028282E-2</v>
      </c>
      <c r="BA2326" s="195">
        <f t="shared" si="59"/>
        <v>0.85335445326399639</v>
      </c>
    </row>
    <row r="2327" spans="47:53" ht="11.25" customHeight="1" x14ac:dyDescent="0.25">
      <c r="AU2327" s="30" t="s">
        <v>38</v>
      </c>
      <c r="AV2327" s="29">
        <f>_xll.qlInterestRateIndexFixingDate(IborIndex&amp;Tenor,AW2327,Trigger)</f>
        <v>55723</v>
      </c>
      <c r="AW2327" s="29">
        <f>_xll.qlCalendarAdvance(Calendar,AW2326,AU2327,"f",,Trigger)</f>
        <v>55725</v>
      </c>
      <c r="AX2327" s="29">
        <f>_xll.qlInterestRateIndexMaturity(IborIndex&amp;Tenor,AW2327,Trigger)</f>
        <v>55911</v>
      </c>
      <c r="AY2327" s="66">
        <f>_xll.qlIndexFixing($Z$5,AV2327,,Trigger)</f>
        <v>1.5803581266721819E-2</v>
      </c>
      <c r="AZ2327" s="66">
        <f>_xll.qlIndexFixing($BB$1,AW2327,,Trigger)</f>
        <v>1.5719660211068163E-2</v>
      </c>
      <c r="BA2327" s="195">
        <f t="shared" si="59"/>
        <v>0.83921055653655985</v>
      </c>
    </row>
    <row r="2328" spans="47:53" ht="11.25" customHeight="1" x14ac:dyDescent="0.25">
      <c r="AU2328" s="30" t="s">
        <v>38</v>
      </c>
      <c r="AV2328" s="29">
        <f>_xll.qlInterestRateIndexFixingDate(IborIndex&amp;Tenor,AW2328,Trigger)</f>
        <v>55730</v>
      </c>
      <c r="AW2328" s="29">
        <f>_xll.qlCalendarAdvance(Calendar,AW2327,AU2328,"f",,Trigger)</f>
        <v>55732</v>
      </c>
      <c r="AX2328" s="29">
        <f>_xll.qlInterestRateIndexMaturity(IborIndex&amp;Tenor,AW2328,Trigger)</f>
        <v>55918</v>
      </c>
      <c r="AY2328" s="66">
        <f>_xll.qlIndexFixing($Z$5,AV2328,,Trigger)</f>
        <v>1.5801747584925738E-2</v>
      </c>
      <c r="AZ2328" s="66">
        <f>_xll.qlIndexFixing($BB$1,AW2328,,Trigger)</f>
        <v>1.5719179579626562E-2</v>
      </c>
      <c r="BA2328" s="195">
        <f t="shared" si="59"/>
        <v>0.82568005299175906</v>
      </c>
    </row>
    <row r="2329" spans="47:53" ht="11.25" customHeight="1" x14ac:dyDescent="0.25">
      <c r="AU2329" s="30" t="s">
        <v>38</v>
      </c>
      <c r="AV2329" s="29">
        <f>_xll.qlInterestRateIndexFixingDate(IborIndex&amp;Tenor,AW2329,Trigger)</f>
        <v>55737</v>
      </c>
      <c r="AW2329" s="29">
        <f>_xll.qlCalendarAdvance(Calendar,AW2328,AU2329,"f",,Trigger)</f>
        <v>55739</v>
      </c>
      <c r="AX2329" s="29">
        <f>_xll.qlInterestRateIndexMaturity(IborIndex&amp;Tenor,AW2329,Trigger)</f>
        <v>55925</v>
      </c>
      <c r="AY2329" s="66">
        <f>_xll.qlIndexFixing($Z$5,AV2329,,Trigger)</f>
        <v>1.580002155899839E-2</v>
      </c>
      <c r="AZ2329" s="66">
        <f>_xll.qlIndexFixing($BB$1,AW2329,,Trigger)</f>
        <v>1.5718740839672195E-2</v>
      </c>
      <c r="BA2329" s="195">
        <f t="shared" si="59"/>
        <v>0.81280719326195383</v>
      </c>
    </row>
    <row r="2330" spans="47:53" ht="11.25" customHeight="1" x14ac:dyDescent="0.25">
      <c r="AU2330" s="30" t="s">
        <v>38</v>
      </c>
      <c r="AV2330" s="29">
        <f>_xll.qlInterestRateIndexFixingDate(IborIndex&amp;Tenor,AW2330,Trigger)</f>
        <v>55744</v>
      </c>
      <c r="AW2330" s="29">
        <f>_xll.qlCalendarAdvance(Calendar,AW2329,AU2330,"f",,Trigger)</f>
        <v>55746</v>
      </c>
      <c r="AX2330" s="29">
        <f>_xll.qlInterestRateIndexMaturity(IborIndex&amp;Tenor,AW2330,Trigger)</f>
        <v>55932</v>
      </c>
      <c r="AY2330" s="66">
        <f>_xll.qlIndexFixing($Z$5,AV2330,,Trigger)</f>
        <v>1.5798407622775446E-2</v>
      </c>
      <c r="AZ2330" s="66">
        <f>_xll.qlIndexFixing($BB$1,AW2330,,Trigger)</f>
        <v>1.5718343991178996E-2</v>
      </c>
      <c r="BA2330" s="195">
        <f t="shared" si="59"/>
        <v>0.80063631596450491</v>
      </c>
    </row>
    <row r="2331" spans="47:53" ht="11.25" customHeight="1" x14ac:dyDescent="0.25">
      <c r="AU2331" s="30" t="s">
        <v>38</v>
      </c>
      <c r="AV2331" s="29">
        <f>_xll.qlInterestRateIndexFixingDate(IborIndex&amp;Tenor,AW2331,Trigger)</f>
        <v>55751</v>
      </c>
      <c r="AW2331" s="29">
        <f>_xll.qlCalendarAdvance(Calendar,AW2330,AU2331,"f",,Trigger)</f>
        <v>55753</v>
      </c>
      <c r="AX2331" s="29">
        <f>_xll.qlInterestRateIndexMaturity(IborIndex&amp;Tenor,AW2331,Trigger)</f>
        <v>55939</v>
      </c>
      <c r="AY2331" s="66">
        <f>_xll.qlIndexFixing($Z$5,AV2331,,Trigger)</f>
        <v>1.5796910218906588E-2</v>
      </c>
      <c r="AZ2331" s="66">
        <f>_xll.qlIndexFixing($BB$1,AW2331,,Trigger)</f>
        <v>1.5717989034119164E-2</v>
      </c>
      <c r="BA2331" s="195">
        <f t="shared" si="59"/>
        <v>0.78921184787424103</v>
      </c>
    </row>
    <row r="2332" spans="47:53" ht="11.25" customHeight="1" x14ac:dyDescent="0.25">
      <c r="AU2332" s="30" t="s">
        <v>38</v>
      </c>
      <c r="AV2332" s="29">
        <f>_xll.qlInterestRateIndexFixingDate(IborIndex&amp;Tenor,AW2332,Trigger)</f>
        <v>55758</v>
      </c>
      <c r="AW2332" s="29">
        <f>_xll.qlCalendarAdvance(Calendar,AW2331,AU2332,"f",,Trigger)</f>
        <v>55760</v>
      </c>
      <c r="AX2332" s="29">
        <f>_xll.qlInterestRateIndexMaturity(IborIndex&amp;Tenor,AW2332,Trigger)</f>
        <v>55943</v>
      </c>
      <c r="AY2332" s="66">
        <f>_xll.qlIndexFixing($Z$5,AV2332,,Trigger)</f>
        <v>1.5794737428986266E-2</v>
      </c>
      <c r="AZ2332" s="66">
        <f>_xll.qlIndexFixing($BB$1,AW2332,,Trigger)</f>
        <v>1.5717007663811441E-2</v>
      </c>
      <c r="BA2332" s="195">
        <f t="shared" si="59"/>
        <v>0.77729765174824883</v>
      </c>
    </row>
    <row r="2333" spans="47:53" ht="11.25" customHeight="1" x14ac:dyDescent="0.25">
      <c r="AU2333" s="30" t="s">
        <v>38</v>
      </c>
      <c r="AV2333" s="29">
        <f>_xll.qlInterestRateIndexFixingDate(IborIndex&amp;Tenor,AW2333,Trigger)</f>
        <v>55765</v>
      </c>
      <c r="AW2333" s="29">
        <f>_xll.qlCalendarAdvance(Calendar,AW2332,AU2333,"f",,Trigger)</f>
        <v>55767</v>
      </c>
      <c r="AX2333" s="29">
        <f>_xll.qlInterestRateIndexMaturity(IborIndex&amp;Tenor,AW2333,Trigger)</f>
        <v>55948</v>
      </c>
      <c r="AY2333" s="66">
        <f>_xll.qlIndexFixing($Z$5,AV2333,,Trigger)</f>
        <v>1.5792935931460764E-2</v>
      </c>
      <c r="AZ2333" s="66">
        <f>_xll.qlIndexFixing($BB$1,AW2333,,Trigger)</f>
        <v>1.5716730529179716E-2</v>
      </c>
      <c r="BA2333" s="195">
        <f t="shared" si="59"/>
        <v>0.76205402281048085</v>
      </c>
    </row>
    <row r="2334" spans="47:53" ht="11.25" customHeight="1" x14ac:dyDescent="0.25">
      <c r="AU2334" s="30" t="s">
        <v>38</v>
      </c>
      <c r="AV2334" s="29">
        <f>_xll.qlInterestRateIndexFixingDate(IborIndex&amp;Tenor,AW2334,Trigger)</f>
        <v>55772</v>
      </c>
      <c r="AW2334" s="29">
        <f>_xll.qlCalendarAdvance(Calendar,AW2333,AU2334,"f",,Trigger)</f>
        <v>55774</v>
      </c>
      <c r="AX2334" s="29">
        <f>_xll.qlInterestRateIndexMaturity(IborIndex&amp;Tenor,AW2334,Trigger)</f>
        <v>55955</v>
      </c>
      <c r="AY2334" s="66">
        <f>_xll.qlIndexFixing($Z$5,AV2334,,Trigger)</f>
        <v>1.5791712790599242E-2</v>
      </c>
      <c r="AZ2334" s="66">
        <f>_xll.qlIndexFixing($BB$1,AW2334,,Trigger)</f>
        <v>1.5716495282280831E-2</v>
      </c>
      <c r="BA2334" s="195">
        <f t="shared" si="59"/>
        <v>0.7521750831841062</v>
      </c>
    </row>
    <row r="2335" spans="47:53" ht="11.25" customHeight="1" x14ac:dyDescent="0.25">
      <c r="AU2335" s="30" t="s">
        <v>38</v>
      </c>
      <c r="AV2335" s="29">
        <f>_xll.qlInterestRateIndexFixingDate(IborIndex&amp;Tenor,AW2335,Trigger)</f>
        <v>55779</v>
      </c>
      <c r="AW2335" s="29">
        <f>_xll.qlCalendarAdvance(Calendar,AW2334,AU2335,"f",,Trigger)</f>
        <v>55781</v>
      </c>
      <c r="AX2335" s="29">
        <f>_xll.qlInterestRateIndexMaturity(IborIndex&amp;Tenor,AW2335,Trigger)</f>
        <v>55962</v>
      </c>
      <c r="AY2335" s="66">
        <f>_xll.qlIndexFixing($Z$5,AV2335,,Trigger)</f>
        <v>1.579052247797685E-2</v>
      </c>
      <c r="AZ2335" s="66">
        <f>_xll.qlIndexFixing($BB$1,AW2335,,Trigger)</f>
        <v>1.5716301923099859E-2</v>
      </c>
      <c r="BA2335" s="195">
        <f t="shared" si="59"/>
        <v>0.74220554876991418</v>
      </c>
    </row>
    <row r="2336" spans="47:53" ht="11.25" customHeight="1" x14ac:dyDescent="0.25">
      <c r="AU2336" s="30" t="s">
        <v>38</v>
      </c>
      <c r="AV2336" s="29">
        <f>_xll.qlInterestRateIndexFixingDate(IborIndex&amp;Tenor,AW2336,Trigger)</f>
        <v>55786</v>
      </c>
      <c r="AW2336" s="29">
        <f>_xll.qlCalendarAdvance(Calendar,AW2335,AU2336,"f",,Trigger)</f>
        <v>55788</v>
      </c>
      <c r="AX2336" s="29">
        <f>_xll.qlInterestRateIndexMaturity(IborIndex&amp;Tenor,AW2336,Trigger)</f>
        <v>55969</v>
      </c>
      <c r="AY2336" s="66">
        <f>_xll.qlIndexFixing($Z$5,AV2336,,Trigger)</f>
        <v>1.578936506480514E-2</v>
      </c>
      <c r="AZ2336" s="66">
        <f>_xll.qlIndexFixing($BB$1,AW2336,,Trigger)</f>
        <v>1.5716150451625811E-2</v>
      </c>
      <c r="BA2336" s="195">
        <f t="shared" si="59"/>
        <v>0.73214613179328758</v>
      </c>
    </row>
    <row r="2337" spans="47:53" ht="11.25" customHeight="1" x14ac:dyDescent="0.25">
      <c r="AU2337" s="30" t="s">
        <v>38</v>
      </c>
      <c r="AV2337" s="29">
        <f>_xll.qlInterestRateIndexFixingDate(IborIndex&amp;Tenor,AW2337,Trigger)</f>
        <v>55793</v>
      </c>
      <c r="AW2337" s="29">
        <f>_xll.qlCalendarAdvance(Calendar,AW2336,AU2337,"f",,Trigger)</f>
        <v>55795</v>
      </c>
      <c r="AX2337" s="29">
        <f>_xll.qlInterestRateIndexMaturity(IborIndex&amp;Tenor,AW2337,Trigger)</f>
        <v>55977</v>
      </c>
      <c r="AY2337" s="66">
        <f>_xll.qlIndexFixing($Z$5,AV2337,,Trigger)</f>
        <v>1.578851706491223E-2</v>
      </c>
      <c r="AZ2337" s="66">
        <f>_xll.qlIndexFixing($BB$1,AW2337,,Trigger)</f>
        <v>1.5716389791582044E-2</v>
      </c>
      <c r="BA2337" s="195">
        <f t="shared" si="59"/>
        <v>0.72127273330186559</v>
      </c>
    </row>
    <row r="2338" spans="47:53" ht="11.25" customHeight="1" x14ac:dyDescent="0.25">
      <c r="AU2338" s="30" t="s">
        <v>38</v>
      </c>
      <c r="AV2338" s="29">
        <f>_xll.qlInterestRateIndexFixingDate(IborIndex&amp;Tenor,AW2338,Trigger)</f>
        <v>55800</v>
      </c>
      <c r="AW2338" s="29">
        <f>_xll.qlCalendarAdvance(Calendar,AW2337,AU2338,"f",,Trigger)</f>
        <v>55802</v>
      </c>
      <c r="AX2338" s="29">
        <f>_xll.qlInterestRateIndexMaturity(IborIndex&amp;Tenor,AW2338,Trigger)</f>
        <v>55984</v>
      </c>
      <c r="AY2338" s="66">
        <f>_xll.qlIndexFixing($Z$5,AV2338,,Trigger)</f>
        <v>1.5787428001564595E-2</v>
      </c>
      <c r="AZ2338" s="66">
        <f>_xll.qlIndexFixing($BB$1,AW2338,,Trigger)</f>
        <v>1.5715973171758105E-2</v>
      </c>
      <c r="BA2338" s="195">
        <f t="shared" si="59"/>
        <v>0.7145482980648945</v>
      </c>
    </row>
    <row r="2339" spans="47:53" ht="11.25" customHeight="1" x14ac:dyDescent="0.25">
      <c r="AU2339" s="30" t="s">
        <v>38</v>
      </c>
      <c r="AV2339" s="29">
        <f>_xll.qlInterestRateIndexFixingDate(IborIndex&amp;Tenor,AW2339,Trigger)</f>
        <v>55807</v>
      </c>
      <c r="AW2339" s="29">
        <f>_xll.qlCalendarAdvance(Calendar,AW2338,AU2339,"f",,Trigger)</f>
        <v>55809</v>
      </c>
      <c r="AX2339" s="29">
        <f>_xll.qlInterestRateIndexMaturity(IborIndex&amp;Tenor,AW2339,Trigger)</f>
        <v>55991</v>
      </c>
      <c r="AY2339" s="66">
        <f>_xll.qlIndexFixing($Z$5,AV2339,,Trigger)</f>
        <v>1.5786372057847511E-2</v>
      </c>
      <c r="AZ2339" s="66">
        <f>_xll.qlIndexFixing($BB$1,AW2339,,Trigger)</f>
        <v>1.5715947363354337E-2</v>
      </c>
      <c r="BA2339" s="195">
        <f t="shared" si="59"/>
        <v>0.70424694493174256</v>
      </c>
    </row>
    <row r="2340" spans="47:53" ht="11.25" customHeight="1" x14ac:dyDescent="0.25">
      <c r="AU2340" s="30" t="s">
        <v>38</v>
      </c>
      <c r="AV2340" s="29">
        <f>_xll.qlInterestRateIndexFixingDate(IborIndex&amp;Tenor,AW2340,Trigger)</f>
        <v>55814</v>
      </c>
      <c r="AW2340" s="29">
        <f>_xll.qlCalendarAdvance(Calendar,AW2339,AU2340,"f",,Trigger)</f>
        <v>55816</v>
      </c>
      <c r="AX2340" s="29">
        <f>_xll.qlInterestRateIndexMaturity(IborIndex&amp;Tenor,AW2340,Trigger)</f>
        <v>55998</v>
      </c>
      <c r="AY2340" s="66">
        <f>_xll.qlIndexFixing($Z$5,AV2340,,Trigger)</f>
        <v>1.5785349304982696E-2</v>
      </c>
      <c r="AZ2340" s="66">
        <f>_xll.qlIndexFixing($BB$1,AW2340,,Trigger)</f>
        <v>1.5715963442633783E-2</v>
      </c>
      <c r="BA2340" s="195">
        <f t="shared" si="59"/>
        <v>0.69385862348912697</v>
      </c>
    </row>
    <row r="2341" spans="47:53" ht="11.25" customHeight="1" x14ac:dyDescent="0.25">
      <c r="AU2341" s="30" t="s">
        <v>38</v>
      </c>
      <c r="AV2341" s="29">
        <f>_xll.qlInterestRateIndexFixingDate(IborIndex&amp;Tenor,AW2341,Trigger)</f>
        <v>55821</v>
      </c>
      <c r="AW2341" s="29">
        <f>_xll.qlCalendarAdvance(Calendar,AW2340,AU2341,"f",,Trigger)</f>
        <v>55823</v>
      </c>
      <c r="AX2341" s="29">
        <f>_xll.qlInterestRateIndexMaturity(IborIndex&amp;Tenor,AW2341,Trigger)</f>
        <v>56004</v>
      </c>
      <c r="AY2341" s="66">
        <f>_xll.qlIndexFixing($Z$5,AV2341,,Trigger)</f>
        <v>1.578407398321327E-2</v>
      </c>
      <c r="AZ2341" s="66">
        <f>_xll.qlIndexFixing($BB$1,AW2341,,Trigger)</f>
        <v>1.571602140959864E-2</v>
      </c>
      <c r="BA2341" s="195">
        <f t="shared" si="59"/>
        <v>0.68052573614630485</v>
      </c>
    </row>
    <row r="2342" spans="47:53" ht="11.25" customHeight="1" x14ac:dyDescent="0.25">
      <c r="AU2342" s="30" t="s">
        <v>38</v>
      </c>
      <c r="AV2342" s="29">
        <f>_xll.qlInterestRateIndexFixingDate(IborIndex&amp;Tenor,AW2342,Trigger)</f>
        <v>55828</v>
      </c>
      <c r="AW2342" s="29">
        <f>_xll.qlCalendarAdvance(Calendar,AW2341,AU2342,"f",,Trigger)</f>
        <v>55830</v>
      </c>
      <c r="AX2342" s="29">
        <f>_xll.qlInterestRateIndexMaturity(IborIndex&amp;Tenor,AW2342,Trigger)</f>
        <v>56011</v>
      </c>
      <c r="AY2342" s="66">
        <f>_xll.qlIndexFixing($Z$5,AV2342,,Trigger)</f>
        <v>1.5783115462271978E-2</v>
      </c>
      <c r="AZ2342" s="66">
        <f>_xll.qlIndexFixing($BB$1,AW2342,,Trigger)</f>
        <v>1.5716121264251096E-2</v>
      </c>
      <c r="BA2342" s="195">
        <f t="shared" si="59"/>
        <v>0.66994198020881712</v>
      </c>
    </row>
    <row r="2343" spans="47:53" ht="11.25" customHeight="1" x14ac:dyDescent="0.25">
      <c r="AU2343" s="30" t="s">
        <v>38</v>
      </c>
      <c r="AV2343" s="29">
        <f>_xll.qlInterestRateIndexFixingDate(IborIndex&amp;Tenor,AW2343,Trigger)</f>
        <v>55835</v>
      </c>
      <c r="AW2343" s="29">
        <f>_xll.qlCalendarAdvance(Calendar,AW2342,AU2343,"f",,Trigger)</f>
        <v>55837</v>
      </c>
      <c r="AX2343" s="29">
        <f>_xll.qlInterestRateIndexMaturity(IborIndex&amp;Tenor,AW2343,Trigger)</f>
        <v>56018</v>
      </c>
      <c r="AY2343" s="66">
        <f>_xll.qlIndexFixing($Z$5,AV2343,,Trigger)</f>
        <v>1.5782190339304131E-2</v>
      </c>
      <c r="AZ2343" s="66">
        <f>_xll.qlIndexFixing($BB$1,AW2343,,Trigger)</f>
        <v>1.5716263006598626E-2</v>
      </c>
      <c r="BA2343" s="195">
        <f t="shared" si="59"/>
        <v>0.65927332705505859</v>
      </c>
    </row>
    <row r="2344" spans="47:53" ht="11.25" customHeight="1" x14ac:dyDescent="0.25">
      <c r="AU2344" s="30" t="s">
        <v>38</v>
      </c>
      <c r="AV2344" s="29">
        <f>_xll.qlInterestRateIndexFixingDate(IborIndex&amp;Tenor,AW2344,Trigger)</f>
        <v>55842</v>
      </c>
      <c r="AW2344" s="29">
        <f>_xll.qlCalendarAdvance(Calendar,AW2343,AU2344,"f",,Trigger)</f>
        <v>55844</v>
      </c>
      <c r="AX2344" s="29">
        <f>_xll.qlInterestRateIndexMaturity(IborIndex&amp;Tenor,AW2344,Trigger)</f>
        <v>56025</v>
      </c>
      <c r="AY2344" s="66">
        <f>_xll.qlIndexFixing($Z$5,AV2344,,Trigger)</f>
        <v>1.5781298685533202E-2</v>
      </c>
      <c r="AZ2344" s="66">
        <f>_xll.qlIndexFixing($BB$1,AW2344,,Trigger)</f>
        <v>1.5716446636648694E-2</v>
      </c>
      <c r="BA2344" s="195">
        <f t="shared" si="59"/>
        <v>0.64852048884508218</v>
      </c>
    </row>
    <row r="2345" spans="47:53" ht="11.25" customHeight="1" x14ac:dyDescent="0.25">
      <c r="AU2345" s="30" t="s">
        <v>38</v>
      </c>
      <c r="AV2345" s="29">
        <f>_xll.qlInterestRateIndexFixingDate(IborIndex&amp;Tenor,AW2345,Trigger)</f>
        <v>55849</v>
      </c>
      <c r="AW2345" s="29">
        <f>_xll.qlCalendarAdvance(Calendar,AW2344,AU2345,"f",,Trigger)</f>
        <v>55851</v>
      </c>
      <c r="AX2345" s="29">
        <f>_xll.qlInterestRateIndexMaturity(IborIndex&amp;Tenor,AW2345,Trigger)</f>
        <v>56032</v>
      </c>
      <c r="AY2345" s="66">
        <f>_xll.qlIndexFixing($Z$5,AV2345,,Trigger)</f>
        <v>1.5780440572184869E-2</v>
      </c>
      <c r="AZ2345" s="66">
        <f>_xll.qlIndexFixing($BB$1,AW2345,,Trigger)</f>
        <v>1.5716672154414912E-2</v>
      </c>
      <c r="BA2345" s="195">
        <f t="shared" si="59"/>
        <v>0.63768417769956287</v>
      </c>
    </row>
    <row r="2346" spans="47:53" ht="11.25" customHeight="1" x14ac:dyDescent="0.25">
      <c r="AU2346" s="30" t="s">
        <v>38</v>
      </c>
      <c r="AV2346" s="29">
        <f>_xll.qlInterestRateIndexFixingDate(IborIndex&amp;Tenor,AW2346,Trigger)</f>
        <v>55856</v>
      </c>
      <c r="AW2346" s="29">
        <f>_xll.qlCalendarAdvance(Calendar,AW2345,AU2346,"f",,Trigger)</f>
        <v>55858</v>
      </c>
      <c r="AX2346" s="29">
        <f>_xll.qlInterestRateIndexMaturity(IborIndex&amp;Tenor,AW2346,Trigger)</f>
        <v>56040</v>
      </c>
      <c r="AY2346" s="66">
        <f>_xll.qlIndexFixing($Z$5,AV2346,,Trigger)</f>
        <v>1.5779913784215147E-2</v>
      </c>
      <c r="AZ2346" s="66">
        <f>_xll.qlIndexFixing($BB$1,AW2346,,Trigger)</f>
        <v>1.5716939559909583E-2</v>
      </c>
      <c r="BA2346" s="195">
        <f t="shared" si="59"/>
        <v>0.62974224305564075</v>
      </c>
    </row>
    <row r="2347" spans="47:53" ht="11.25" customHeight="1" x14ac:dyDescent="0.25">
      <c r="AU2347" s="30" t="s">
        <v>38</v>
      </c>
      <c r="AV2347" s="29">
        <f>_xll.qlInterestRateIndexFixingDate(IborIndex&amp;Tenor,AW2347,Trigger)</f>
        <v>55863</v>
      </c>
      <c r="AW2347" s="29">
        <f>_xll.qlCalendarAdvance(Calendar,AW2346,AU2347,"f",,Trigger)</f>
        <v>55865</v>
      </c>
      <c r="AX2347" s="29">
        <f>_xll.qlInterestRateIndexMaturity(IborIndex&amp;Tenor,AW2347,Trigger)</f>
        <v>56047</v>
      </c>
      <c r="AY2347" s="66">
        <f>_xll.qlIndexFixing($Z$5,AV2347,,Trigger)</f>
        <v>1.5779125361613217E-2</v>
      </c>
      <c r="AZ2347" s="66">
        <f>_xll.qlIndexFixing($BB$1,AW2347,,Trigger)</f>
        <v>1.5717248853150272E-2</v>
      </c>
      <c r="BA2347" s="195">
        <f t="shared" si="59"/>
        <v>0.61876508462944257</v>
      </c>
    </row>
    <row r="2348" spans="47:53" ht="11.25" customHeight="1" x14ac:dyDescent="0.25">
      <c r="AU2348" s="30" t="s">
        <v>38</v>
      </c>
      <c r="AV2348" s="29">
        <f>_xll.qlInterestRateIndexFixingDate(IborIndex&amp;Tenor,AW2348,Trigger)</f>
        <v>55870</v>
      </c>
      <c r="AW2348" s="29">
        <f>_xll.qlCalendarAdvance(Calendar,AW2347,AU2348,"f",,Trigger)</f>
        <v>55872</v>
      </c>
      <c r="AX2348" s="29">
        <f>_xll.qlInterestRateIndexMaturity(IborIndex&amp;Tenor,AW2348,Trigger)</f>
        <v>56054</v>
      </c>
      <c r="AY2348" s="66">
        <f>_xll.qlIndexFixing($Z$5,AV2348,,Trigger)</f>
        <v>1.577837069968159E-2</v>
      </c>
      <c r="AZ2348" s="66">
        <f>_xll.qlIndexFixing($BB$1,AW2348,,Trigger)</f>
        <v>1.5717600034157186E-2</v>
      </c>
      <c r="BA2348" s="195">
        <f t="shared" si="59"/>
        <v>0.60770665524404599</v>
      </c>
    </row>
    <row r="2349" spans="47:53" ht="11.25" customHeight="1" x14ac:dyDescent="0.25">
      <c r="AU2349" s="30" t="s">
        <v>38</v>
      </c>
      <c r="AV2349" s="29">
        <f>_xll.qlInterestRateIndexFixingDate(IborIndex&amp;Tenor,AW2349,Trigger)</f>
        <v>55876</v>
      </c>
      <c r="AW2349" s="29">
        <f>_xll.qlCalendarAdvance(Calendar,AW2348,AU2349,"f",,Trigger)</f>
        <v>55880</v>
      </c>
      <c r="AX2349" s="29">
        <f>_xll.qlInterestRateIndexMaturity(IborIndex&amp;Tenor,AW2349,Trigger)</f>
        <v>56062</v>
      </c>
      <c r="AY2349" s="66">
        <f>_xll.qlIndexFixing($Z$5,AV2349,,Trigger)</f>
        <v>1.5777549659879729E-2</v>
      </c>
      <c r="AZ2349" s="66">
        <f>_xll.qlIndexFixing($BB$1,AW2349,,Trigger)</f>
        <v>1.5717667629664412E-2</v>
      </c>
      <c r="BA2349" s="195">
        <f t="shared" si="59"/>
        <v>0.59882030215317039</v>
      </c>
    </row>
    <row r="2350" spans="47:53" ht="11.25" customHeight="1" x14ac:dyDescent="0.25">
      <c r="AU2350" s="30" t="s">
        <v>38</v>
      </c>
      <c r="AV2350" s="29">
        <f>_xll.qlInterestRateIndexFixingDate(IborIndex&amp;Tenor,AW2350,Trigger)</f>
        <v>55884</v>
      </c>
      <c r="AW2350" s="29">
        <f>_xll.qlCalendarAdvance(Calendar,AW2349,AU2350,"f",,Trigger)</f>
        <v>55887</v>
      </c>
      <c r="AX2350" s="29">
        <f>_xll.qlInterestRateIndexMaturity(IborIndex&amp;Tenor,AW2350,Trigger)</f>
        <v>56068</v>
      </c>
      <c r="AY2350" s="66">
        <f>_xll.qlIndexFixing($Z$5,AV2350,,Trigger)</f>
        <v>1.5776559898444946E-2</v>
      </c>
      <c r="AZ2350" s="66">
        <f>_xll.qlIndexFixing($BB$1,AW2350,,Trigger)</f>
        <v>1.5718105559210296E-2</v>
      </c>
      <c r="BA2350" s="195">
        <f t="shared" si="59"/>
        <v>0.58454339234650243</v>
      </c>
    </row>
    <row r="2351" spans="47:53" ht="11.25" customHeight="1" x14ac:dyDescent="0.25">
      <c r="AU2351" s="30" t="s">
        <v>38</v>
      </c>
      <c r="AV2351" s="29">
        <f>_xll.qlInterestRateIndexFixingDate(IborIndex&amp;Tenor,AW2351,Trigger)</f>
        <v>55892</v>
      </c>
      <c r="AW2351" s="29">
        <f>_xll.qlCalendarAdvance(Calendar,AW2350,AU2351,"f",,Trigger)</f>
        <v>55894</v>
      </c>
      <c r="AX2351" s="29">
        <f>_xll.qlInterestRateIndexMaturity(IborIndex&amp;Tenor,AW2351,Trigger)</f>
        <v>56075</v>
      </c>
      <c r="AY2351" s="66">
        <f>_xll.qlIndexFixing($Z$5,AV2351,,Trigger)</f>
        <v>1.5775909381805498E-2</v>
      </c>
      <c r="AZ2351" s="66">
        <f>_xll.qlIndexFixing($BB$1,AW2351,,Trigger)</f>
        <v>1.5718585374776141E-2</v>
      </c>
      <c r="BA2351" s="195">
        <f t="shared" si="59"/>
        <v>0.57324007029357227</v>
      </c>
    </row>
    <row r="2352" spans="47:53" ht="11.25" customHeight="1" x14ac:dyDescent="0.25">
      <c r="AU2352" s="30" t="s">
        <v>38</v>
      </c>
      <c r="AV2352" s="29">
        <f>_xll.qlInterestRateIndexFixingDate(IborIndex&amp;Tenor,AW2352,Trigger)</f>
        <v>55899</v>
      </c>
      <c r="AW2352" s="29">
        <f>_xll.qlCalendarAdvance(Calendar,AW2351,AU2352,"f",,Trigger)</f>
        <v>55901</v>
      </c>
      <c r="AX2352" s="29">
        <f>_xll.qlInterestRateIndexMaturity(IborIndex&amp;Tenor,AW2352,Trigger)</f>
        <v>56082</v>
      </c>
      <c r="AY2352" s="66">
        <f>_xll.qlIndexFixing($Z$5,AV2352,,Trigger)</f>
        <v>1.5775292914386507E-2</v>
      </c>
      <c r="AZ2352" s="66">
        <f>_xll.qlIndexFixing($BB$1,AW2352,,Trigger)</f>
        <v>1.5719107076391087E-2</v>
      </c>
      <c r="BA2352" s="195">
        <f t="shared" si="59"/>
        <v>0.56185837995419852</v>
      </c>
    </row>
    <row r="2353" spans="47:53" ht="11.25" customHeight="1" x14ac:dyDescent="0.25">
      <c r="AU2353" s="30" t="s">
        <v>38</v>
      </c>
      <c r="AV2353" s="29">
        <f>_xll.qlInterestRateIndexFixingDate(IborIndex&amp;Tenor,AW2353,Trigger)</f>
        <v>55906</v>
      </c>
      <c r="AW2353" s="29">
        <f>_xll.qlCalendarAdvance(Calendar,AW2352,AU2353,"f",,Trigger)</f>
        <v>55908</v>
      </c>
      <c r="AX2353" s="29">
        <f>_xll.qlInterestRateIndexMaturity(IborIndex&amp;Tenor,AW2353,Trigger)</f>
        <v>56089</v>
      </c>
      <c r="AY2353" s="66">
        <f>_xll.qlIndexFixing($Z$5,AV2353,,Trigger)</f>
        <v>1.5774710567425135E-2</v>
      </c>
      <c r="AZ2353" s="66">
        <f>_xll.qlIndexFixing($BB$1,AW2353,,Trigger)</f>
        <v>1.5719670664088702E-2</v>
      </c>
      <c r="BA2353" s="195">
        <f t="shared" si="59"/>
        <v>0.55039903336433216</v>
      </c>
    </row>
    <row r="2354" spans="47:53" ht="11.25" customHeight="1" x14ac:dyDescent="0.25">
      <c r="AU2354" s="30" t="s">
        <v>38</v>
      </c>
      <c r="AV2354" s="29">
        <f>_xll.qlInterestRateIndexFixingDate(IborIndex&amp;Tenor,AW2354,Trigger)</f>
        <v>55913</v>
      </c>
      <c r="AW2354" s="29">
        <f>_xll.qlCalendarAdvance(Calendar,AW2353,AU2354,"f",,Trigger)</f>
        <v>55915</v>
      </c>
      <c r="AX2354" s="29">
        <f>_xll.qlInterestRateIndexMaturity(IborIndex&amp;Tenor,AW2354,Trigger)</f>
        <v>56096</v>
      </c>
      <c r="AY2354" s="66">
        <f>_xll.qlIndexFixing($Z$5,AV2354,,Trigger)</f>
        <v>1.5774162412160751E-2</v>
      </c>
      <c r="AZ2354" s="66">
        <f>_xll.qlIndexFixing($BB$1,AW2354,,Trigger)</f>
        <v>1.5720276137903434E-2</v>
      </c>
      <c r="BA2354" s="195">
        <f t="shared" si="59"/>
        <v>0.53886274257317757</v>
      </c>
    </row>
    <row r="2355" spans="47:53" ht="11.25" customHeight="1" x14ac:dyDescent="0.25">
      <c r="AU2355" s="30" t="s">
        <v>38</v>
      </c>
      <c r="AV2355" s="29">
        <f>_xll.qlInterestRateIndexFixingDate(IborIndex&amp;Tenor,AW2355,Trigger)</f>
        <v>55920</v>
      </c>
      <c r="AW2355" s="29">
        <f>_xll.qlCalendarAdvance(Calendar,AW2354,AU2355,"f",,Trigger)</f>
        <v>55922</v>
      </c>
      <c r="AX2355" s="29">
        <f>_xll.qlInterestRateIndexMaturity(IborIndex&amp;Tenor,AW2355,Trigger)</f>
        <v>56103</v>
      </c>
      <c r="AY2355" s="66">
        <f>_xll.qlIndexFixing($Z$5,AV2355,,Trigger)</f>
        <v>1.5773648519835815E-2</v>
      </c>
      <c r="AZ2355" s="66">
        <f>_xll.qlIndexFixing($BB$1,AW2355,,Trigger)</f>
        <v>1.5720923497873705E-2</v>
      </c>
      <c r="BA2355" s="195">
        <f t="shared" si="59"/>
        <v>0.52725021962109209</v>
      </c>
    </row>
    <row r="2356" spans="47:53" ht="11.25" customHeight="1" x14ac:dyDescent="0.25">
      <c r="AU2356" s="30" t="s">
        <v>38</v>
      </c>
      <c r="AV2356" s="29">
        <f>_xll.qlInterestRateIndexFixingDate(IborIndex&amp;Tenor,AW2356,Trigger)</f>
        <v>55927</v>
      </c>
      <c r="AW2356" s="29">
        <f>_xll.qlCalendarAdvance(Calendar,AW2355,AU2356,"f",,Trigger)</f>
        <v>55929</v>
      </c>
      <c r="AX2356" s="29">
        <f>_xll.qlInterestRateIndexMaturity(IborIndex&amp;Tenor,AW2356,Trigger)</f>
        <v>56110</v>
      </c>
      <c r="AY2356" s="66">
        <f>_xll.qlIndexFixing($Z$5,AV2356,,Trigger)</f>
        <v>1.5773168961692785E-2</v>
      </c>
      <c r="AZ2356" s="66">
        <f>_xll.qlIndexFixing($BB$1,AW2356,,Trigger)</f>
        <v>1.5721612744040585E-2</v>
      </c>
      <c r="BA2356" s="195">
        <f t="shared" si="59"/>
        <v>0.51556217652199554</v>
      </c>
    </row>
    <row r="2357" spans="47:53" ht="11.25" customHeight="1" x14ac:dyDescent="0.25">
      <c r="AU2357" s="30" t="s">
        <v>38</v>
      </c>
      <c r="AV2357" s="29">
        <f>_xll.qlInterestRateIndexFixingDate(IborIndex&amp;Tenor,AW2357,Trigger)</f>
        <v>55934</v>
      </c>
      <c r="AW2357" s="29">
        <f>_xll.qlCalendarAdvance(Calendar,AW2356,AU2357,"f",,Trigger)</f>
        <v>55936</v>
      </c>
      <c r="AX2357" s="29">
        <f>_xll.qlInterestRateIndexMaturity(IborIndex&amp;Tenor,AW2357,Trigger)</f>
        <v>56117</v>
      </c>
      <c r="AY2357" s="66">
        <f>_xll.qlIndexFixing($Z$5,AV2357,,Trigger)</f>
        <v>1.5772723808977651E-2</v>
      </c>
      <c r="AZ2357" s="66">
        <f>_xll.qlIndexFixing($BB$1,AW2357,,Trigger)</f>
        <v>1.5722343876446474E-2</v>
      </c>
      <c r="BA2357" s="195">
        <f t="shared" si="59"/>
        <v>0.50379932531176985</v>
      </c>
    </row>
    <row r="2358" spans="47:53" ht="11.25" customHeight="1" x14ac:dyDescent="0.25">
      <c r="AU2358" s="30" t="s">
        <v>38</v>
      </c>
      <c r="AV2358" s="29">
        <f>_xll.qlInterestRateIndexFixingDate(IborIndex&amp;Tenor,AW2358,Trigger)</f>
        <v>55941</v>
      </c>
      <c r="AW2358" s="29">
        <f>_xll.qlCalendarAdvance(Calendar,AW2357,AU2358,"f",,Trigger)</f>
        <v>55943</v>
      </c>
      <c r="AX2358" s="29">
        <f>_xll.qlInterestRateIndexMaturity(IborIndex&amp;Tenor,AW2358,Trigger)</f>
        <v>56125</v>
      </c>
      <c r="AY2358" s="66">
        <f>_xll.qlIndexFixing($Z$5,AV2358,,Trigger)</f>
        <v>1.5772640388365587E-2</v>
      </c>
      <c r="AZ2358" s="66">
        <f>_xll.qlIndexFixing($BB$1,AW2358,,Trigger)</f>
        <v>1.5724354429380489E-2</v>
      </c>
      <c r="BA2358" s="195">
        <f t="shared" si="59"/>
        <v>0.48285958985098271</v>
      </c>
    </row>
    <row r="2359" spans="47:53" ht="11.25" customHeight="1" x14ac:dyDescent="0.25">
      <c r="AU2359" s="30" t="s">
        <v>38</v>
      </c>
      <c r="AV2359" s="29">
        <f>_xll.qlInterestRateIndexFixingDate(IborIndex&amp;Tenor,AW2359,Trigger)</f>
        <v>55948</v>
      </c>
      <c r="AW2359" s="29">
        <f>_xll.qlCalendarAdvance(Calendar,AW2358,AU2359,"f",,Trigger)</f>
        <v>55950</v>
      </c>
      <c r="AX2359" s="29">
        <f>_xll.qlInterestRateIndexMaturity(IborIndex&amp;Tenor,AW2359,Trigger)</f>
        <v>56135</v>
      </c>
      <c r="AY2359" s="66">
        <f>_xll.qlIndexFixing($Z$5,AV2359,,Trigger)</f>
        <v>1.5773202394092977E-2</v>
      </c>
      <c r="AZ2359" s="66">
        <f>_xll.qlIndexFixing($BB$1,AW2359,,Trigger)</f>
        <v>1.5725178417606834E-2</v>
      </c>
      <c r="BA2359" s="195">
        <f t="shared" si="59"/>
        <v>0.4802397648614315</v>
      </c>
    </row>
    <row r="2360" spans="47:53" ht="11.25" customHeight="1" x14ac:dyDescent="0.25">
      <c r="AU2360" s="30" t="s">
        <v>38</v>
      </c>
      <c r="AV2360" s="29">
        <f>_xll.qlInterestRateIndexFixingDate(IborIndex&amp;Tenor,AW2360,Trigger)</f>
        <v>55955</v>
      </c>
      <c r="AW2360" s="29">
        <f>_xll.qlCalendarAdvance(Calendar,AW2359,AU2360,"f",,Trigger)</f>
        <v>55957</v>
      </c>
      <c r="AX2360" s="29">
        <f>_xll.qlInterestRateIndexMaturity(IborIndex&amp;Tenor,AW2360,Trigger)</f>
        <v>56142</v>
      </c>
      <c r="AY2360" s="66">
        <f>_xll.qlIndexFixing($Z$5,AV2360,,Trigger)</f>
        <v>1.5772706961593629E-2</v>
      </c>
      <c r="AZ2360" s="66">
        <f>_xll.qlIndexFixing($BB$1,AW2360,,Trigger)</f>
        <v>1.5726044297704023E-2</v>
      </c>
      <c r="BA2360" s="195">
        <f t="shared" si="59"/>
        <v>0.46662663889605882</v>
      </c>
    </row>
    <row r="2361" spans="47:53" ht="11.25" customHeight="1" x14ac:dyDescent="0.25">
      <c r="AU2361" s="30" t="s">
        <v>38</v>
      </c>
      <c r="AV2361" s="29">
        <f>_xll.qlInterestRateIndexFixingDate(IborIndex&amp;Tenor,AW2361,Trigger)</f>
        <v>55962</v>
      </c>
      <c r="AW2361" s="29">
        <f>_xll.qlCalendarAdvance(Calendar,AW2360,AU2361,"f",,Trigger)</f>
        <v>55964</v>
      </c>
      <c r="AX2361" s="29">
        <f>_xll.qlInterestRateIndexMaturity(IborIndex&amp;Tenor,AW2361,Trigger)</f>
        <v>56149</v>
      </c>
      <c r="AY2361" s="66">
        <f>_xll.qlIndexFixing($Z$5,AV2361,,Trigger)</f>
        <v>1.5772139223002784E-2</v>
      </c>
      <c r="AZ2361" s="66">
        <f>_xll.qlIndexFixing($BB$1,AW2361,,Trigger)</f>
        <v>1.5726952069725922E-2</v>
      </c>
      <c r="BA2361" s="195">
        <f t="shared" si="59"/>
        <v>0.45187153276862041</v>
      </c>
    </row>
    <row r="2362" spans="47:53" ht="11.25" customHeight="1" x14ac:dyDescent="0.25">
      <c r="AU2362" s="30" t="s">
        <v>38</v>
      </c>
      <c r="AV2362" s="29">
        <f>_xll.qlInterestRateIndexFixingDate(IborIndex&amp;Tenor,AW2362,Trigger)</f>
        <v>55969</v>
      </c>
      <c r="AW2362" s="29">
        <f>_xll.qlCalendarAdvance(Calendar,AW2361,AU2362,"f",,Trigger)</f>
        <v>55971</v>
      </c>
      <c r="AX2362" s="29">
        <f>_xll.qlInterestRateIndexMaturity(IborIndex&amp;Tenor,AW2362,Trigger)</f>
        <v>56156</v>
      </c>
      <c r="AY2362" s="66">
        <f>_xll.qlIndexFixing($Z$5,AV2362,,Trigger)</f>
        <v>1.5771501067361589E-2</v>
      </c>
      <c r="AZ2362" s="66">
        <f>_xll.qlIndexFixing($BB$1,AW2362,,Trigger)</f>
        <v>1.572747679835787E-2</v>
      </c>
      <c r="BA2362" s="195">
        <f t="shared" si="59"/>
        <v>0.44024269003718752</v>
      </c>
    </row>
    <row r="2363" spans="47:53" ht="11.25" customHeight="1" x14ac:dyDescent="0.25">
      <c r="AU2363" s="30" t="s">
        <v>38</v>
      </c>
      <c r="AV2363" s="29">
        <f>_xll.qlInterestRateIndexFixingDate(IborIndex&amp;Tenor,AW2363,Trigger)</f>
        <v>55976</v>
      </c>
      <c r="AW2363" s="29">
        <f>_xll.qlCalendarAdvance(Calendar,AW2362,AU2363,"f",,Trigger)</f>
        <v>55982</v>
      </c>
      <c r="AX2363" s="29">
        <f>_xll.qlInterestRateIndexMaturity(IborIndex&amp;Tenor,AW2363,Trigger)</f>
        <v>56165</v>
      </c>
      <c r="AY2363" s="66">
        <f>_xll.qlIndexFixing($Z$5,AV2363,,Trigger)</f>
        <v>1.5769824711184131E-2</v>
      </c>
      <c r="AZ2363" s="66">
        <f>_xll.qlIndexFixing($BB$1,AW2363,,Trigger)</f>
        <v>1.5728755447717378E-2</v>
      </c>
      <c r="BA2363" s="195">
        <f t="shared" si="59"/>
        <v>0.41069263466753103</v>
      </c>
    </row>
    <row r="2364" spans="47:53" ht="11.25" customHeight="1" x14ac:dyDescent="0.25">
      <c r="AU2364" s="30" t="s">
        <v>38</v>
      </c>
      <c r="AV2364" s="29">
        <f>_xll.qlInterestRateIndexFixingDate(IborIndex&amp;Tenor,AW2364,Trigger)</f>
        <v>55985</v>
      </c>
      <c r="AW2364" s="29">
        <f>_xll.qlCalendarAdvance(Calendar,AW2363,AU2364,"f",,Trigger)</f>
        <v>55989</v>
      </c>
      <c r="AX2364" s="29">
        <f>_xll.qlInterestRateIndexMaturity(IborIndex&amp;Tenor,AW2364,Trigger)</f>
        <v>56172</v>
      </c>
      <c r="AY2364" s="66">
        <f>_xll.qlIndexFixing($Z$5,AV2364,,Trigger)</f>
        <v>1.5769031077223394E-2</v>
      </c>
      <c r="AZ2364" s="66">
        <f>_xll.qlIndexFixing($BB$1,AW2364,,Trigger)</f>
        <v>1.5729797827391104E-2</v>
      </c>
      <c r="BA2364" s="195">
        <f t="shared" si="59"/>
        <v>0.39233249832289901</v>
      </c>
    </row>
    <row r="2365" spans="47:53" ht="11.25" customHeight="1" x14ac:dyDescent="0.25">
      <c r="AU2365" s="30" t="s">
        <v>38</v>
      </c>
      <c r="AV2365" s="29">
        <f>_xll.qlInterestRateIndexFixingDate(IborIndex&amp;Tenor,AW2365,Trigger)</f>
        <v>55992</v>
      </c>
      <c r="AW2365" s="29">
        <f>_xll.qlCalendarAdvance(Calendar,AW2364,AU2365,"f",,Trigger)</f>
        <v>55996</v>
      </c>
      <c r="AX2365" s="29">
        <f>_xll.qlInterestRateIndexMaturity(IborIndex&amp;Tenor,AW2365,Trigger)</f>
        <v>56179</v>
      </c>
      <c r="AY2365" s="66">
        <f>_xll.qlIndexFixing($Z$5,AV2365,,Trigger)</f>
        <v>1.5768172192817613E-2</v>
      </c>
      <c r="AZ2365" s="66">
        <f>_xll.qlIndexFixing($BB$1,AW2365,,Trigger)</f>
        <v>1.5730882097424424E-2</v>
      </c>
      <c r="BA2365" s="195">
        <f t="shared" si="59"/>
        <v>0.37290095393188727</v>
      </c>
    </row>
    <row r="2366" spans="47:53" ht="11.25" customHeight="1" x14ac:dyDescent="0.25">
      <c r="AU2366" s="31" t="s">
        <v>38</v>
      </c>
      <c r="AV2366" s="32">
        <f>_xll.qlInterestRateIndexFixingDate(IborIndex&amp;Tenor,AW2366,Trigger)</f>
        <v>55999</v>
      </c>
      <c r="AW2366" s="32">
        <f>_xll.qlCalendarAdvance(Calendar,AW2365,AU2366,"f",,Trigger)</f>
        <v>56003</v>
      </c>
      <c r="AX2366" s="32">
        <f>_xll.qlInterestRateIndexMaturity(IborIndex&amp;Tenor,AW2366,Trigger)</f>
        <v>56186</v>
      </c>
      <c r="AY2366" s="68">
        <f>_xll.qlIndexFixing($Z$5,AV2366,,Trigger)</f>
        <v>1.5767249983985036E-2</v>
      </c>
      <c r="AZ2366" s="68">
        <f>_xll.qlIndexFixing($BB$1,AW2366,,Trigger)</f>
        <v>1.5733049643610615E-2</v>
      </c>
      <c r="BA2366" s="195">
        <f t="shared" si="59"/>
        <v>0.34200340374421212</v>
      </c>
    </row>
    <row r="2367" spans="47:53" ht="11.25" customHeight="1" x14ac:dyDescent="0.25"/>
    <row r="2368" spans="47:53" ht="11.25" customHeight="1" x14ac:dyDescent="0.25"/>
    <row r="2369" ht="11.25" customHeight="1" x14ac:dyDescent="0.25"/>
    <row r="2370" ht="11.25" customHeight="1" x14ac:dyDescent="0.25"/>
    <row r="2371" ht="11.25" customHeight="1" x14ac:dyDescent="0.25"/>
    <row r="2372" ht="11.25" customHeight="1" x14ac:dyDescent="0.25"/>
    <row r="2373" ht="11.25" customHeight="1" x14ac:dyDescent="0.25"/>
    <row r="2374" ht="11.25" customHeight="1" x14ac:dyDescent="0.25"/>
    <row r="2375" ht="11.25" customHeight="1" x14ac:dyDescent="0.25"/>
    <row r="2376" ht="11.25" customHeight="1" x14ac:dyDescent="0.25"/>
    <row r="2377" ht="11.25" customHeight="1" x14ac:dyDescent="0.25"/>
    <row r="2378" ht="11.25" customHeight="1" x14ac:dyDescent="0.25"/>
    <row r="2379" ht="11.25" customHeight="1" x14ac:dyDescent="0.25"/>
    <row r="2380" ht="11.25" customHeight="1" x14ac:dyDescent="0.25"/>
    <row r="2381" ht="11.25" customHeight="1" x14ac:dyDescent="0.25"/>
    <row r="2382" ht="11.25" customHeight="1" x14ac:dyDescent="0.25"/>
    <row r="2383" ht="11.25" customHeight="1" x14ac:dyDescent="0.25"/>
    <row r="2384" ht="11.25" customHeight="1" x14ac:dyDescent="0.25"/>
  </sheetData>
  <dataValidations count="4">
    <dataValidation type="list" allowBlank="1" showInputMessage="1" showErrorMessage="1" sqref="Z2">
      <formula1>"AllDepos,DeposBeforeFirstFuturesStartDate,DeposBeforeFirstFuturesStartDatePlusOne,DeposBeforeFirstFuturesExpiryDate"</formula1>
    </dataValidation>
    <dataValidation type="list" allowBlank="1" showInputMessage="1" showErrorMessage="1" sqref="D3:D20 D50:D105 D23:D46">
      <formula1>"Following,Modified Following,Preceding,Modified Preceding,Unadjusted,Half-Month Modified Following"</formula1>
    </dataValidation>
    <dataValidation type="list" allowBlank="1" showInputMessage="1" showErrorMessage="1" sqref="F3:F20 F50:F105 F23:F46">
      <formula1>"Actual/Actual (ISDA),Actual/360,30/360 (Bond Basis),30E/360 (Eurobond Basis),Actual/365 (Fixed),Actual/Actual (ISMA),Actual/Actual (AFB),1/1,30/360 (Italian),Simple"</formula1>
    </dataValidation>
    <dataValidation type="list" allowBlank="1" showInputMessage="1" showErrorMessage="1" sqref="E50:E105">
      <formula1>"Annual,Semiannual,EveryFourthMonth,Quarterly,Bimonthly,Monthly,Biweekly,Weekly,Daily,Once,NoFrequency"</formula1>
    </dataValidation>
  </dataValidations>
  <pageMargins left="0.7" right="0.7" top="0.75" bottom="0.75" header="0.3" footer="0.3"/>
  <pageSetup orientation="portrait" r:id="rId1"/>
  <drawing r:id="rId2"/>
  <legacy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BB2384"/>
  <sheetViews>
    <sheetView topLeftCell="J1" workbookViewId="0">
      <selection activeCell="T2" sqref="T2"/>
    </sheetView>
  </sheetViews>
  <sheetFormatPr defaultRowHeight="15" outlineLevelCol="1" x14ac:dyDescent="0.25"/>
  <cols>
    <col min="1" max="1" width="5" style="19" hidden="1" customWidth="1" outlineLevel="1"/>
    <col min="2" max="2" width="5.85546875" style="19" hidden="1" customWidth="1" outlineLevel="1"/>
    <col min="3" max="3" width="10" style="21" hidden="1" customWidth="1" outlineLevel="1"/>
    <col min="4" max="4" width="19" style="22" hidden="1" customWidth="1" outlineLevel="1"/>
    <col min="5" max="5" width="10" style="19" hidden="1" customWidth="1" outlineLevel="1"/>
    <col min="6" max="6" width="20.28515625" style="19" hidden="1" customWidth="1" outlineLevel="1"/>
    <col min="7" max="7" width="15.7109375" style="19" hidden="1" customWidth="1" outlineLevel="1"/>
    <col min="8" max="8" width="15.140625" style="107" hidden="1" customWidth="1" outlineLevel="1"/>
    <col min="9" max="9" width="9" style="21" hidden="1" customWidth="1" outlineLevel="1"/>
    <col min="10" max="10" width="2.7109375" style="19" customWidth="1" collapsed="1"/>
    <col min="11" max="11" width="5" style="19" hidden="1" customWidth="1" outlineLevel="1"/>
    <col min="12" max="12" width="7" style="19" hidden="1" customWidth="1" outlineLevel="1"/>
    <col min="13" max="13" width="15.140625" style="19" hidden="1" customWidth="1" outlineLevel="1"/>
    <col min="14" max="14" width="9.140625" style="19" hidden="1" customWidth="1" outlineLevel="1"/>
    <col min="15" max="15" width="8.85546875" style="19" hidden="1" customWidth="1" outlineLevel="1"/>
    <col min="16" max="16" width="5" style="19" hidden="1" customWidth="1" outlineLevel="1"/>
    <col min="17" max="17" width="15.140625" style="19" hidden="1" customWidth="1" outlineLevel="1"/>
    <col min="18" max="18" width="19.28515625" style="19" bestFit="1" customWidth="1" collapsed="1"/>
    <col min="19" max="19" width="10.7109375" style="19" customWidth="1"/>
    <col min="20" max="20" width="9.28515625" style="107" customWidth="1"/>
    <col min="21" max="22" width="17.28515625" style="19" bestFit="1" customWidth="1"/>
    <col min="23" max="23" width="9.28515625" style="19" customWidth="1"/>
    <col min="24" max="24" width="2.7109375" style="19" customWidth="1"/>
    <col min="25" max="25" width="15.140625" style="19" customWidth="1"/>
    <col min="26" max="26" width="14.85546875" style="19" customWidth="1"/>
    <col min="27" max="27" width="2.7109375" style="19" customWidth="1"/>
    <col min="28" max="28" width="3" style="80" bestFit="1" customWidth="1"/>
    <col min="29" max="29" width="5" style="80" bestFit="1" customWidth="1"/>
    <col min="30" max="30" width="15.140625" style="80" bestFit="1" customWidth="1"/>
    <col min="31" max="32" width="8" style="80" bestFit="1" customWidth="1"/>
    <col min="33" max="33" width="8" style="19" bestFit="1" customWidth="1"/>
    <col min="34" max="34" width="17.28515625" style="19" bestFit="1" customWidth="1"/>
    <col min="35" max="35" width="11.7109375" style="19" customWidth="1"/>
    <col min="36" max="36" width="14.140625" style="19" bestFit="1" customWidth="1"/>
    <col min="37" max="37" width="2.7109375" style="19" customWidth="1"/>
    <col min="38" max="38" width="3" style="19" bestFit="1" customWidth="1"/>
    <col min="39" max="39" width="5" style="19" bestFit="1" customWidth="1"/>
    <col min="40" max="40" width="15.140625" style="19" bestFit="1" customWidth="1"/>
    <col min="41" max="41" width="17.28515625" style="19" hidden="1" customWidth="1" outlineLevel="1"/>
    <col min="42" max="42" width="17.28515625" style="19" customWidth="1" collapsed="1"/>
    <col min="43" max="43" width="7.7109375" style="19" customWidth="1"/>
    <col min="44" max="44" width="8" style="19" bestFit="1" customWidth="1"/>
    <col min="45" max="45" width="6.140625" style="19" customWidth="1"/>
    <col min="46" max="46" width="2.7109375" style="19" customWidth="1"/>
    <col min="47" max="47" width="3" style="19" bestFit="1" customWidth="1"/>
    <col min="48" max="50" width="17.28515625" style="19" bestFit="1" customWidth="1"/>
    <col min="51" max="52" width="8" style="19" bestFit="1" customWidth="1"/>
    <col min="53" max="53" width="10" style="19" bestFit="1" customWidth="1"/>
    <col min="54" max="16384" width="9.140625" style="19"/>
  </cols>
  <sheetData>
    <row r="1" spans="1:54" s="11" customFormat="1" ht="21.75" customHeight="1" x14ac:dyDescent="0.2">
      <c r="B1" s="12"/>
      <c r="C1" s="14"/>
      <c r="D1" s="15"/>
      <c r="E1" s="16"/>
      <c r="F1" s="11" t="s">
        <v>33</v>
      </c>
      <c r="G1" s="11" t="s">
        <v>31</v>
      </c>
      <c r="H1" s="108"/>
      <c r="I1" s="14"/>
      <c r="R1" s="58" t="str">
        <f>Currency &amp;" "&amp;Tenor</f>
        <v>EUR 1Y</v>
      </c>
      <c r="S1" s="59"/>
      <c r="T1" s="59"/>
      <c r="U1" s="57"/>
      <c r="V1" s="56"/>
      <c r="W1" s="63" t="s">
        <v>109</v>
      </c>
      <c r="Y1" s="64" t="s">
        <v>104</v>
      </c>
      <c r="Z1" s="62">
        <v>6</v>
      </c>
      <c r="AL1" s="69"/>
      <c r="AM1" s="69"/>
      <c r="AN1" s="69" t="s">
        <v>36</v>
      </c>
      <c r="AO1" s="69" t="s">
        <v>114</v>
      </c>
      <c r="AP1" s="69" t="s">
        <v>116</v>
      </c>
      <c r="AQ1" s="84" t="s">
        <v>144</v>
      </c>
      <c r="AR1" s="84" t="s">
        <v>145</v>
      </c>
      <c r="AS1" s="84" t="s">
        <v>118</v>
      </c>
      <c r="AU1" s="34"/>
      <c r="AV1" s="34" t="s">
        <v>96</v>
      </c>
      <c r="AW1" s="34" t="s">
        <v>117</v>
      </c>
      <c r="AX1" s="34" t="s">
        <v>97</v>
      </c>
      <c r="AY1" s="34" t="s">
        <v>98</v>
      </c>
      <c r="AZ1" s="34" t="s">
        <v>120</v>
      </c>
      <c r="BA1" s="186" t="s">
        <v>174</v>
      </c>
      <c r="BB1" s="11" t="str">
        <f>_xll.qlEuribor(,Tenor,Currency&amp;Tenor,Permanent,Trigger,ObjectOverwrite)</f>
        <v>obj_00846#0001</v>
      </c>
    </row>
    <row r="2" spans="1:54" s="11" customFormat="1" ht="22.5" customHeight="1" x14ac:dyDescent="0.2">
      <c r="A2" s="4" t="s">
        <v>7</v>
      </c>
      <c r="B2" s="4" t="s">
        <v>33</v>
      </c>
      <c r="C2" s="4" t="s">
        <v>128</v>
      </c>
      <c r="D2" s="4" t="s">
        <v>6</v>
      </c>
      <c r="E2" s="4" t="s">
        <v>124</v>
      </c>
      <c r="F2" s="4" t="s">
        <v>125</v>
      </c>
      <c r="G2" s="4" t="s">
        <v>106</v>
      </c>
      <c r="H2" s="4" t="s">
        <v>28</v>
      </c>
      <c r="I2" s="4" t="s">
        <v>29</v>
      </c>
      <c r="K2" s="53"/>
      <c r="L2" s="53"/>
      <c r="M2" s="53" t="s">
        <v>28</v>
      </c>
      <c r="N2" s="53" t="s">
        <v>102</v>
      </c>
      <c r="O2" s="53" t="s">
        <v>108</v>
      </c>
      <c r="P2" s="53" t="s">
        <v>103</v>
      </c>
      <c r="Q2" s="106" t="s">
        <v>28</v>
      </c>
      <c r="R2" s="53" t="s">
        <v>36</v>
      </c>
      <c r="S2" s="52" t="s">
        <v>27</v>
      </c>
      <c r="T2" s="52"/>
      <c r="U2" s="53" t="s">
        <v>25</v>
      </c>
      <c r="V2" s="53" t="s">
        <v>26</v>
      </c>
      <c r="W2" s="216"/>
      <c r="Y2" s="64" t="s">
        <v>105</v>
      </c>
      <c r="Z2" s="61" t="s">
        <v>112</v>
      </c>
      <c r="AL2" s="71">
        <v>1</v>
      </c>
      <c r="AM2" s="71" t="str">
        <f>"X"&amp;AL2+12&amp;"F"</f>
        <v>X13F</v>
      </c>
      <c r="AN2" s="71" t="str">
        <f t="shared" ref="AN2:AN13" si="0">Currency&amp;AL2&amp;AM2&amp;QuoteSuffix</f>
        <v>EUR1X13F_Quote</v>
      </c>
      <c r="AO2" s="73">
        <f>_xll.qlInterestRateIndexFixingDate($Z$5,AP2)</f>
        <v>42276</v>
      </c>
      <c r="AP2" s="73">
        <f>_xll.qlCalendarAdvance(Calendar,Settlementdate,AL2&amp;"M","mf",TRUE,Trigger)</f>
        <v>42278</v>
      </c>
      <c r="AQ2" s="72">
        <f>_xll.qlQuoteValue(AN2,Trigger)</f>
        <v>1.57E-3</v>
      </c>
      <c r="AR2" s="72">
        <f>_xll.qlIndexFixing($Z$5,AO2,,Trigger)</f>
        <v>1.5699999999999894E-3</v>
      </c>
      <c r="AS2" s="81">
        <f>(AQ2-AR2)*10000</f>
        <v>1.0625181290357943E-13</v>
      </c>
      <c r="AU2" s="26" t="s">
        <v>99</v>
      </c>
      <c r="AV2" s="27">
        <f>_xll.qlInterestRateIndexFixingDate(IborIndex&amp;Tenor,AW2,Trigger)</f>
        <v>42244</v>
      </c>
      <c r="AW2" s="27">
        <f>Settlementdate</f>
        <v>42248</v>
      </c>
      <c r="AX2" s="27">
        <f>_xll.qlInterestRateIndexMaturity(IborIndex&amp;Tenor,AW2,Trigger)</f>
        <v>42614</v>
      </c>
      <c r="AY2" s="65">
        <f>_xll.qlIndexFixing($Z$5,AV2,,Trigger)</f>
        <v>1.6099999999999997E-3</v>
      </c>
      <c r="AZ2" s="65">
        <f>_xll.qlIndexFixing($BB$1,AW2,,Trigger)</f>
        <v>1.5749558099578316E-3</v>
      </c>
      <c r="BA2" s="197">
        <f>(AY2-AZ2)*10000</f>
        <v>0.35044190042168116</v>
      </c>
    </row>
    <row r="3" spans="1:54" s="11" customFormat="1" ht="11.25" customHeight="1" x14ac:dyDescent="0.2">
      <c r="A3" s="6" t="s">
        <v>127</v>
      </c>
      <c r="B3" s="204" t="s">
        <v>34</v>
      </c>
      <c r="C3" s="5">
        <v>0</v>
      </c>
      <c r="D3" s="23" t="s">
        <v>129</v>
      </c>
      <c r="E3" s="5" t="b">
        <v>1</v>
      </c>
      <c r="F3" s="23" t="s">
        <v>30</v>
      </c>
      <c r="G3" s="217" t="str">
        <f t="shared" ref="G3:G20" si="1">UPPER(Currency)&amp;Tenor&amp;A3&amp;B3&amp;"="</f>
        <v>EUR1YDPON=</v>
      </c>
      <c r="H3" s="23" t="str">
        <f>IFERROR(_xll.qlDepositRateHelper2(,G3,IF(RIGHT(B3,1)="N","1D",IF(LEFT(B3,1)="S","1W",B3)),C3,Calendar,D3,E3,F3,Permanent,Trigger,ObjectOverwrite),"--")</f>
        <v>--</v>
      </c>
      <c r="I3" s="5" t="b">
        <v>0</v>
      </c>
      <c r="J3" s="12"/>
      <c r="K3" s="231" t="str">
        <f>A3</f>
        <v>DP</v>
      </c>
      <c r="L3" s="231" t="str">
        <f t="shared" ref="L3:L20" si="2">B3</f>
        <v>ON</v>
      </c>
      <c r="M3" s="105" t="str">
        <f>H3</f>
        <v>--</v>
      </c>
      <c r="N3" s="105" t="b">
        <f t="shared" ref="N3:N20" si="3">I3</f>
        <v>0</v>
      </c>
      <c r="O3" s="232">
        <v>1</v>
      </c>
      <c r="P3" s="232">
        <v>1</v>
      </c>
      <c r="Q3" s="104" t="str">
        <f t="array" ref="Q3:Q100">_xll.ohPack(_xll.ohFilter(M3:M100,N3:N100))</f>
        <v>obj_00997#0000</v>
      </c>
      <c r="R3" s="104" t="str">
        <f>_xll.qlRateHelperQuoteName(Q3)</f>
        <v>EUR1YDPSN=</v>
      </c>
      <c r="S3" s="65">
        <f>_xll.qlRateHelperQuoteValue(Q3)</f>
        <v>1.83657831E-3</v>
      </c>
      <c r="T3" s="242"/>
      <c r="U3" s="27">
        <f>_xll.qlRateHelperEarliestDate(Q3)</f>
        <v>42248</v>
      </c>
      <c r="V3" s="27">
        <f>_xll.qlRateHelperLatestDate(Q3)</f>
        <v>42249</v>
      </c>
      <c r="W3" s="105"/>
      <c r="Y3" s="64" t="s">
        <v>110</v>
      </c>
      <c r="Z3" s="67">
        <v>0</v>
      </c>
      <c r="AA3" s="70"/>
      <c r="AL3" s="60">
        <v>2</v>
      </c>
      <c r="AM3" s="60" t="str">
        <f t="shared" ref="AM3:AM13" si="4">"X"&amp;AL3+12&amp;"F"</f>
        <v>X14F</v>
      </c>
      <c r="AN3" s="60" t="str">
        <f t="shared" si="0"/>
        <v>EUR2X14F_Quote</v>
      </c>
      <c r="AO3" s="75">
        <f>_xll.qlInterestRateIndexFixingDate($Z$5,AP3)</f>
        <v>42306</v>
      </c>
      <c r="AP3" s="75">
        <f>_xll.qlCalendarAdvance(Calendar,Settlementdate,AL3&amp;"M","mf",TRUE,Trigger)</f>
        <v>42310</v>
      </c>
      <c r="AQ3" s="74">
        <f>_xll.qlQuoteValue(AN3,Trigger)</f>
        <v>1.6299999999999997E-3</v>
      </c>
      <c r="AR3" s="74">
        <f>_xll.qlIndexFixing($Z$5,AO3,,Trigger)</f>
        <v>1.6299999999635688E-3</v>
      </c>
      <c r="AS3" s="82">
        <f t="shared" ref="AS3:AS13" si="5">(AQ3-AR3)*10000</f>
        <v>3.6430927718988926E-10</v>
      </c>
      <c r="AU3" s="28" t="s">
        <v>99</v>
      </c>
      <c r="AV3" s="29">
        <f>_xll.qlInterestRateIndexFixingDate(IborIndex&amp;Tenor,AW3,Trigger)</f>
        <v>42247</v>
      </c>
      <c r="AW3" s="29">
        <f>_xll.qlCalendarAdvance(Calendar,AW2,AU3,"f",,Trigger)</f>
        <v>42249</v>
      </c>
      <c r="AX3" s="29">
        <f>_xll.qlInterestRateIndexMaturity(IborIndex&amp;Tenor,AW3,Trigger)</f>
        <v>42615</v>
      </c>
      <c r="AY3" s="66">
        <f>_xll.qlIndexFixing($Z$5,AV3,,Trigger)</f>
        <v>1.6086186735785343E-3</v>
      </c>
      <c r="AZ3" s="66">
        <f>_xll.qlIndexFixing($BB$1,AW3,,Trigger)</f>
        <v>1.5750135081265514E-3</v>
      </c>
      <c r="BA3" s="198">
        <f t="shared" ref="BA3:BA66" si="6">(AY3-AZ3)*10000</f>
        <v>0.33605165451982982</v>
      </c>
    </row>
    <row r="4" spans="1:54" s="11" customFormat="1" ht="11.25" customHeight="1" x14ac:dyDescent="0.2">
      <c r="A4" s="8" t="s">
        <v>127</v>
      </c>
      <c r="B4" s="209" t="s">
        <v>94</v>
      </c>
      <c r="C4" s="7">
        <v>1</v>
      </c>
      <c r="D4" s="24" t="s">
        <v>129</v>
      </c>
      <c r="E4" s="7" t="b">
        <v>1</v>
      </c>
      <c r="F4" s="24" t="s">
        <v>30</v>
      </c>
      <c r="G4" s="218" t="str">
        <f t="shared" si="1"/>
        <v>EUR1YDPTN=</v>
      </c>
      <c r="H4" s="24" t="str">
        <f>IFERROR(_xll.qlDepositRateHelper2(,G4,IF(RIGHT(B4,1)="N","1D",IF(LEFT(B4,1)="S","1W",B4)),C4,Calendar,D4,E4,F4,Permanent,Trigger,ObjectOverwrite),"--")</f>
        <v>--</v>
      </c>
      <c r="I4" s="7" t="b">
        <v>0</v>
      </c>
      <c r="J4" s="18"/>
      <c r="K4" s="231" t="str">
        <f t="shared" ref="K4:K20" si="7">A4</f>
        <v>DP</v>
      </c>
      <c r="L4" s="231" t="str">
        <f t="shared" si="2"/>
        <v>TN</v>
      </c>
      <c r="M4" s="105" t="str">
        <f t="shared" ref="M4:M20" si="8">H4</f>
        <v>--</v>
      </c>
      <c r="N4" s="105" t="b">
        <f t="shared" si="3"/>
        <v>0</v>
      </c>
      <c r="O4" s="232">
        <v>1</v>
      </c>
      <c r="P4" s="232">
        <v>1</v>
      </c>
      <c r="Q4" s="105" t="str">
        <v>obj_0098d#0000</v>
      </c>
      <c r="R4" s="105" t="str">
        <f>_xll.qlRateHelperQuoteName(Q4)</f>
        <v>EUR1YDPSW=</v>
      </c>
      <c r="S4" s="66">
        <f>_xll.qlRateHelperQuoteValue(Q4)</f>
        <v>1.8366064200000002E-3</v>
      </c>
      <c r="T4" s="232"/>
      <c r="U4" s="29">
        <f>_xll.qlRateHelperEarliestDate(Q4)</f>
        <v>42248</v>
      </c>
      <c r="V4" s="29">
        <f>_xll.qlRateHelperLatestDate(Q4)</f>
        <v>42255</v>
      </c>
      <c r="W4" s="105"/>
      <c r="Y4" s="64" t="s">
        <v>111</v>
      </c>
      <c r="Z4" s="67">
        <v>4</v>
      </c>
      <c r="AA4" s="70"/>
      <c r="AL4" s="60">
        <v>3</v>
      </c>
      <c r="AM4" s="60" t="str">
        <f t="shared" si="4"/>
        <v>X15F</v>
      </c>
      <c r="AN4" s="60" t="str">
        <f t="shared" si="0"/>
        <v>EUR3X15F_Quote</v>
      </c>
      <c r="AO4" s="75">
        <f>_xll.qlInterestRateIndexFixingDate($Z$5,AP4)</f>
        <v>42335</v>
      </c>
      <c r="AP4" s="75">
        <f>_xll.qlCalendarAdvance(Calendar,Settlementdate,AL4&amp;"M","mf",TRUE,Trigger)</f>
        <v>42339</v>
      </c>
      <c r="AQ4" s="74">
        <f>_xll.qlQuoteValue(AN4,Trigger)</f>
        <v>1.6799999999999999E-3</v>
      </c>
      <c r="AR4" s="74">
        <f>_xll.qlIndexFixing($Z$5,AO4,,Trigger)</f>
        <v>1.6800000000000421E-3</v>
      </c>
      <c r="AS4" s="82">
        <f t="shared" si="5"/>
        <v>-4.2283884726934673E-13</v>
      </c>
      <c r="AU4" s="28" t="s">
        <v>99</v>
      </c>
      <c r="AV4" s="29">
        <f>_xll.qlInterestRateIndexFixingDate(IborIndex&amp;Tenor,AW4,Trigger)</f>
        <v>42248</v>
      </c>
      <c r="AW4" s="29">
        <f>_xll.qlCalendarAdvance(Calendar,AW3,AU4,"f",,Trigger)</f>
        <v>42250</v>
      </c>
      <c r="AX4" s="29">
        <f>_xll.qlInterestRateIndexMaturity(IborIndex&amp;Tenor,AW4,Trigger)</f>
        <v>42618</v>
      </c>
      <c r="AY4" s="66">
        <f>_xll.qlIndexFixing($Z$5,AV4,,Trigger)</f>
        <v>1.6056189202930176E-3</v>
      </c>
      <c r="AZ4" s="66">
        <f>_xll.qlIndexFixing($BB$1,AW4,,Trigger)</f>
        <v>1.5735773365377712E-3</v>
      </c>
      <c r="BA4" s="198">
        <f t="shared" si="6"/>
        <v>0.32041583755246411</v>
      </c>
    </row>
    <row r="5" spans="1:54" s="11" customFormat="1" ht="11.25" customHeight="1" x14ac:dyDescent="0.2">
      <c r="A5" s="8" t="s">
        <v>127</v>
      </c>
      <c r="B5" s="209" t="s">
        <v>95</v>
      </c>
      <c r="C5" s="7">
        <v>2</v>
      </c>
      <c r="D5" s="24" t="s">
        <v>129</v>
      </c>
      <c r="E5" s="7" t="b">
        <v>1</v>
      </c>
      <c r="F5" s="24" t="s">
        <v>30</v>
      </c>
      <c r="G5" s="218" t="str">
        <f t="shared" si="1"/>
        <v>EUR1YDPSN=</v>
      </c>
      <c r="H5" s="24" t="str">
        <f>IFERROR(_xll.qlDepositRateHelper2(,G5,IF(RIGHT(B5,1)="N","1D",IF(LEFT(B5,1)="S","1W",B5)),C5,Calendar,D5,E5,F5,Permanent,Trigger,ObjectOverwrite),"--")</f>
        <v>obj_00997#0000</v>
      </c>
      <c r="I5" s="7" t="b">
        <v>1</v>
      </c>
      <c r="J5" s="18"/>
      <c r="K5" s="231" t="str">
        <f t="shared" si="7"/>
        <v>DP</v>
      </c>
      <c r="L5" s="231" t="str">
        <f t="shared" si="2"/>
        <v>SN</v>
      </c>
      <c r="M5" s="105" t="str">
        <f t="shared" si="8"/>
        <v>obj_00997#0000</v>
      </c>
      <c r="N5" s="105" t="b">
        <f t="shared" si="3"/>
        <v>1</v>
      </c>
      <c r="O5" s="232">
        <v>1</v>
      </c>
      <c r="P5" s="232">
        <v>1</v>
      </c>
      <c r="Q5" s="105" t="str">
        <v>obj_009a2#0000</v>
      </c>
      <c r="R5" s="105" t="str">
        <f>_xll.qlRateHelperQuoteName(Q5)</f>
        <v>EUR1YDP2W=</v>
      </c>
      <c r="S5" s="66">
        <f>_xll.qlRateHelperQuoteValue(Q5)</f>
        <v>1.8366392100000002E-3</v>
      </c>
      <c r="T5" s="232"/>
      <c r="U5" s="29">
        <f>_xll.qlRateHelperEarliestDate(Q5)</f>
        <v>42248</v>
      </c>
      <c r="V5" s="29">
        <f>_xll.qlRateHelperLatestDate(Q5)</f>
        <v>42262</v>
      </c>
      <c r="W5" s="105"/>
      <c r="Y5" s="64" t="s">
        <v>3</v>
      </c>
      <c r="Z5" s="67" t="str">
        <f>_xll.qlEuribor(,Tenor,YieldCurve_1Y,Permanent,YieldCurve_1Y,ObjectOverwrite)</f>
        <v>obj_00aca#0000</v>
      </c>
      <c r="AA5" s="70"/>
      <c r="AL5" s="60">
        <v>4</v>
      </c>
      <c r="AM5" s="60" t="str">
        <f t="shared" si="4"/>
        <v>X16F</v>
      </c>
      <c r="AN5" s="60" t="str">
        <f t="shared" si="0"/>
        <v>EUR4X16F_Quote</v>
      </c>
      <c r="AO5" s="75">
        <f>_xll.qlInterestRateIndexFixingDate($Z$5,AP5)</f>
        <v>42368</v>
      </c>
      <c r="AP5" s="75">
        <f>_xll.qlCalendarAdvance(Calendar,Settlementdate,AL5&amp;"M","mf",TRUE,Trigger)</f>
        <v>42373</v>
      </c>
      <c r="AQ5" s="74">
        <f>_xll.qlQuoteValue(AN5,Trigger)</f>
        <v>1.7599999999999998E-3</v>
      </c>
      <c r="AR5" s="74">
        <f>_xll.qlIndexFixing($Z$5,AO5,,Trigger)</f>
        <v>1.7599999997467365E-3</v>
      </c>
      <c r="AS5" s="82">
        <f t="shared" si="5"/>
        <v>2.5326333912001342E-9</v>
      </c>
      <c r="AU5" s="28" t="s">
        <v>99</v>
      </c>
      <c r="AV5" s="29">
        <f>_xll.qlInterestRateIndexFixingDate(IborIndex&amp;Tenor,AW5,Trigger)</f>
        <v>42249</v>
      </c>
      <c r="AW5" s="29">
        <f>_xll.qlCalendarAdvance(Calendar,AW4,AU5,"f",,Trigger)</f>
        <v>42251</v>
      </c>
      <c r="AX5" s="29">
        <f>_xll.qlInterestRateIndexMaturity(IborIndex&amp;Tenor,AW5,Trigger)</f>
        <v>42618</v>
      </c>
      <c r="AY5" s="66">
        <f>_xll.qlIndexFixing($Z$5,AV5,,Trigger)</f>
        <v>1.604981415169214E-3</v>
      </c>
      <c r="AZ5" s="66">
        <f>_xll.qlIndexFixing($BB$1,AW5,,Trigger)</f>
        <v>1.5728386119738468E-3</v>
      </c>
      <c r="BA5" s="198">
        <f t="shared" si="6"/>
        <v>0.32142803195367181</v>
      </c>
    </row>
    <row r="6" spans="1:54" s="11" customFormat="1" ht="11.25" customHeight="1" x14ac:dyDescent="0.2">
      <c r="A6" s="8" t="s">
        <v>127</v>
      </c>
      <c r="B6" s="209" t="s">
        <v>122</v>
      </c>
      <c r="C6" s="7">
        <v>2</v>
      </c>
      <c r="D6" s="24" t="s">
        <v>129</v>
      </c>
      <c r="E6" s="7" t="b">
        <v>1</v>
      </c>
      <c r="F6" s="24" t="s">
        <v>30</v>
      </c>
      <c r="G6" s="218" t="str">
        <f t="shared" si="1"/>
        <v>EUR1YDPSW=</v>
      </c>
      <c r="H6" s="24" t="str">
        <f>IFERROR(_xll.qlDepositRateHelper2(,G6,IF(RIGHT(B6,1)="N","1D",IF(LEFT(B6,1)="S","1W",B6)),C6,Calendar,D6,E6,F6,Permanent,Trigger,ObjectOverwrite),"--")</f>
        <v>obj_0098d#0000</v>
      </c>
      <c r="I6" s="7" t="b">
        <v>1</v>
      </c>
      <c r="J6" s="18"/>
      <c r="K6" s="231" t="str">
        <f t="shared" si="7"/>
        <v>DP</v>
      </c>
      <c r="L6" s="231" t="str">
        <f t="shared" si="2"/>
        <v>SW</v>
      </c>
      <c r="M6" s="105" t="str">
        <f t="shared" si="8"/>
        <v>obj_0098d#0000</v>
      </c>
      <c r="N6" s="105" t="b">
        <f t="shared" si="3"/>
        <v>1</v>
      </c>
      <c r="O6" s="232">
        <v>1</v>
      </c>
      <c r="P6" s="232">
        <v>1</v>
      </c>
      <c r="Q6" s="105" t="str">
        <v>obj_0098f#0000</v>
      </c>
      <c r="R6" s="105" t="str">
        <f>_xll.qlRateHelperQuoteName(Q6)</f>
        <v>EUR1YDP3W=</v>
      </c>
      <c r="S6" s="66">
        <f>_xll.qlRateHelperQuoteValue(Q6)</f>
        <v>1.8366720100000001E-3</v>
      </c>
      <c r="T6" s="232"/>
      <c r="U6" s="29">
        <f>_xll.qlRateHelperEarliestDate(Q6)</f>
        <v>42248</v>
      </c>
      <c r="V6" s="29">
        <f>_xll.qlRateHelperLatestDate(Q6)</f>
        <v>42269</v>
      </c>
      <c r="W6" s="105"/>
      <c r="AA6" s="70"/>
      <c r="AL6" s="60">
        <v>5</v>
      </c>
      <c r="AM6" s="60" t="str">
        <f t="shared" si="4"/>
        <v>X17F</v>
      </c>
      <c r="AN6" s="60" t="str">
        <f t="shared" si="0"/>
        <v>EUR5X17F_Quote</v>
      </c>
      <c r="AO6" s="75">
        <f>_xll.qlInterestRateIndexFixingDate($Z$5,AP6)</f>
        <v>42397</v>
      </c>
      <c r="AP6" s="75">
        <f>_xll.qlCalendarAdvance(Calendar,Settlementdate,AL6&amp;"M","mf",TRUE,Trigger)</f>
        <v>42401</v>
      </c>
      <c r="AQ6" s="74">
        <f>_xll.qlQuoteValue(AN6,Trigger)</f>
        <v>1.8400000000000001E-3</v>
      </c>
      <c r="AR6" s="74">
        <f>_xll.qlIndexFixing($Z$5,AO6,,Trigger)</f>
        <v>1.8400000000001295E-3</v>
      </c>
      <c r="AS6" s="82">
        <f t="shared" si="5"/>
        <v>-1.2945373939476923E-12</v>
      </c>
      <c r="AU6" s="28" t="s">
        <v>99</v>
      </c>
      <c r="AV6" s="29">
        <f>_xll.qlInterestRateIndexFixingDate(IborIndex&amp;Tenor,AW6,Trigger)</f>
        <v>42250</v>
      </c>
      <c r="AW6" s="29">
        <f>_xll.qlCalendarAdvance(Calendar,AW5,AU6,"f",,Trigger)</f>
        <v>42254</v>
      </c>
      <c r="AX6" s="29">
        <f>_xll.qlInterestRateIndexMaturity(IborIndex&amp;Tenor,AW6,Trigger)</f>
        <v>42620</v>
      </c>
      <c r="AY6" s="66">
        <f>_xll.qlIndexFixing($Z$5,AV6,,Trigger)</f>
        <v>1.6014042574283704E-3</v>
      </c>
      <c r="AZ6" s="66">
        <f>_xll.qlIndexFixing($BB$1,AW6,,Trigger)</f>
        <v>1.5721116991307042E-3</v>
      </c>
      <c r="BA6" s="198">
        <f t="shared" si="6"/>
        <v>0.29292558297666116</v>
      </c>
    </row>
    <row r="7" spans="1:54" s="11" customFormat="1" ht="11.25" customHeight="1" x14ac:dyDescent="0.2">
      <c r="A7" s="8" t="s">
        <v>127</v>
      </c>
      <c r="B7" s="209" t="s">
        <v>39</v>
      </c>
      <c r="C7" s="7">
        <v>2</v>
      </c>
      <c r="D7" s="24" t="s">
        <v>129</v>
      </c>
      <c r="E7" s="7" t="b">
        <v>1</v>
      </c>
      <c r="F7" s="24" t="s">
        <v>30</v>
      </c>
      <c r="G7" s="218" t="str">
        <f t="shared" si="1"/>
        <v>EUR1YDP2W=</v>
      </c>
      <c r="H7" s="24" t="str">
        <f>IFERROR(_xll.qlDepositRateHelper2(,G7,IF(RIGHT(B7,1)="N","1D",IF(LEFT(B7,1)="S","1W",B7)),C7,Calendar,D7,E7,F7,Permanent,Trigger,ObjectOverwrite),"--")</f>
        <v>obj_009a2#0000</v>
      </c>
      <c r="I7" s="7" t="b">
        <v>1</v>
      </c>
      <c r="J7" s="18"/>
      <c r="K7" s="231" t="str">
        <f t="shared" si="7"/>
        <v>DP</v>
      </c>
      <c r="L7" s="231" t="str">
        <f t="shared" si="2"/>
        <v>2W</v>
      </c>
      <c r="M7" s="105" t="str">
        <f t="shared" si="8"/>
        <v>obj_009a2#0000</v>
      </c>
      <c r="N7" s="105" t="b">
        <f t="shared" si="3"/>
        <v>1</v>
      </c>
      <c r="O7" s="232">
        <v>1</v>
      </c>
      <c r="P7" s="232">
        <v>1</v>
      </c>
      <c r="Q7" s="105" t="str">
        <v>obj_00992#0000</v>
      </c>
      <c r="R7" s="105" t="str">
        <f>_xll.qlRateHelperQuoteName(Q7)</f>
        <v>EUR1YDP1M=</v>
      </c>
      <c r="S7" s="66">
        <f>_xll.qlRateHelperQuoteValue(Q7)</f>
        <v>1.8367141700000001E-3</v>
      </c>
      <c r="T7" s="232"/>
      <c r="U7" s="29">
        <f>_xll.qlRateHelperEarliestDate(Q7)</f>
        <v>42248</v>
      </c>
      <c r="V7" s="29">
        <f>_xll.qlRateHelperLatestDate(Q7)</f>
        <v>42278</v>
      </c>
      <c r="W7" s="105"/>
      <c r="AA7" s="70"/>
      <c r="AJ7" s="34" t="s">
        <v>175</v>
      </c>
      <c r="AL7" s="60">
        <v>6</v>
      </c>
      <c r="AM7" s="60" t="str">
        <f t="shared" si="4"/>
        <v>X18F</v>
      </c>
      <c r="AN7" s="60" t="str">
        <f t="shared" si="0"/>
        <v>EUR6X18F_Quote</v>
      </c>
      <c r="AO7" s="75">
        <f>_xll.qlInterestRateIndexFixingDate($Z$5,AP7)</f>
        <v>42426</v>
      </c>
      <c r="AP7" s="75">
        <f>_xll.qlCalendarAdvance(Calendar,Settlementdate,AL7&amp;"M","mf",TRUE,Trigger)</f>
        <v>42430</v>
      </c>
      <c r="AQ7" s="74">
        <f>_xll.qlQuoteValue(AN7,Trigger)</f>
        <v>1.91E-3</v>
      </c>
      <c r="AR7" s="74">
        <f>_xll.qlIndexFixing($Z$5,AO7,,Trigger)</f>
        <v>1.9100000000000844E-3</v>
      </c>
      <c r="AS7" s="82">
        <f t="shared" si="5"/>
        <v>-8.4350929019372245E-13</v>
      </c>
      <c r="AU7" s="28" t="s">
        <v>99</v>
      </c>
      <c r="AV7" s="29">
        <f>_xll.qlInterestRateIndexFixingDate(IborIndex&amp;Tenor,AW7,Trigger)</f>
        <v>42251</v>
      </c>
      <c r="AW7" s="29">
        <f>_xll.qlCalendarAdvance(Calendar,AW6,AU7,"f",,Trigger)</f>
        <v>42255</v>
      </c>
      <c r="AX7" s="29">
        <f>_xll.qlInterestRateIndexMaturity(IborIndex&amp;Tenor,AW7,Trigger)</f>
        <v>42621</v>
      </c>
      <c r="AY7" s="66">
        <f>_xll.qlIndexFixing($Z$5,AV7,,Trigger)</f>
        <v>1.5999194578475975E-3</v>
      </c>
      <c r="AZ7" s="66">
        <f>_xll.qlIndexFixing($BB$1,AW7,,Trigger)</f>
        <v>1.5699509160461314E-3</v>
      </c>
      <c r="BA7" s="198">
        <f t="shared" si="6"/>
        <v>0.29968541801466114</v>
      </c>
    </row>
    <row r="8" spans="1:54" s="11" customFormat="1" ht="11.25" customHeight="1" x14ac:dyDescent="0.2">
      <c r="A8" s="8" t="s">
        <v>127</v>
      </c>
      <c r="B8" s="209" t="s">
        <v>40</v>
      </c>
      <c r="C8" s="7">
        <v>2</v>
      </c>
      <c r="D8" s="24" t="s">
        <v>129</v>
      </c>
      <c r="E8" s="7" t="b">
        <v>1</v>
      </c>
      <c r="F8" s="24" t="s">
        <v>30</v>
      </c>
      <c r="G8" s="218" t="str">
        <f t="shared" si="1"/>
        <v>EUR1YDP3W=</v>
      </c>
      <c r="H8" s="24" t="str">
        <f>IFERROR(_xll.qlDepositRateHelper2(,G8,IF(RIGHT(B8,1)="N","1D",IF(LEFT(B8,1)="S","1W",B8)),C8,Calendar,D8,E8,F8,Permanent,Trigger,ObjectOverwrite),"--")</f>
        <v>obj_0098f#0000</v>
      </c>
      <c r="I8" s="7" t="b">
        <v>1</v>
      </c>
      <c r="J8" s="18"/>
      <c r="K8" s="231" t="str">
        <f t="shared" si="7"/>
        <v>DP</v>
      </c>
      <c r="L8" s="231" t="str">
        <f t="shared" si="2"/>
        <v>3W</v>
      </c>
      <c r="M8" s="105" t="str">
        <f t="shared" si="8"/>
        <v>obj_0098f#0000</v>
      </c>
      <c r="N8" s="105" t="b">
        <f t="shared" si="3"/>
        <v>1</v>
      </c>
      <c r="O8" s="232">
        <v>1</v>
      </c>
      <c r="P8" s="232">
        <v>1</v>
      </c>
      <c r="Q8" s="105" t="str">
        <v>obj_00996#0000</v>
      </c>
      <c r="R8" s="105" t="str">
        <f>_xll.qlRateHelperQuoteName(Q8)</f>
        <v>EUR1YDP2M=</v>
      </c>
      <c r="S8" s="66">
        <f>_xll.qlRateHelperQuoteValue(Q8)</f>
        <v>1.8368641099999999E-3</v>
      </c>
      <c r="T8" s="232"/>
      <c r="U8" s="29">
        <f>_xll.qlRateHelperEarliestDate(Q8)</f>
        <v>42248</v>
      </c>
      <c r="V8" s="29">
        <f>_xll.qlRateHelperLatestDate(Q8)</f>
        <v>42310</v>
      </c>
      <c r="W8" s="105"/>
      <c r="AA8" s="70"/>
      <c r="AJ8" s="194">
        <f t="array" ref="AJ8">MAX(ABS(BA2:BA266))/10000</f>
        <v>3.5044190042168117E-5</v>
      </c>
      <c r="AL8" s="60">
        <v>7</v>
      </c>
      <c r="AM8" s="60" t="str">
        <f t="shared" si="4"/>
        <v>X19F</v>
      </c>
      <c r="AN8" s="60" t="str">
        <f t="shared" si="0"/>
        <v>EUR7X19F_Quote</v>
      </c>
      <c r="AO8" s="75">
        <f>_xll.qlInterestRateIndexFixingDate($Z$5,AP8)</f>
        <v>42459</v>
      </c>
      <c r="AP8" s="75">
        <f>_xll.qlCalendarAdvance(Calendar,Settlementdate,AL8&amp;"M","mf",TRUE,Trigger)</f>
        <v>42461</v>
      </c>
      <c r="AQ8" s="74">
        <f>_xll.qlQuoteValue(AN8,Trigger)</f>
        <v>2.0200000000000001E-3</v>
      </c>
      <c r="AR8" s="74">
        <f>_xll.qlIndexFixing($Z$5,AO8,,Trigger)</f>
        <v>2.0199999999992719E-3</v>
      </c>
      <c r="AS8" s="82">
        <f t="shared" si="5"/>
        <v>7.2815017904126478E-12</v>
      </c>
      <c r="AU8" s="28" t="s">
        <v>99</v>
      </c>
      <c r="AV8" s="29">
        <f>_xll.qlInterestRateIndexFixingDate(IborIndex&amp;Tenor,AW8,Trigger)</f>
        <v>42254</v>
      </c>
      <c r="AW8" s="29">
        <f>_xll.qlCalendarAdvance(Calendar,AW7,AU8,"f",,Trigger)</f>
        <v>42256</v>
      </c>
      <c r="AX8" s="29">
        <f>_xll.qlInterestRateIndexMaturity(IborIndex&amp;Tenor,AW8,Trigger)</f>
        <v>42622</v>
      </c>
      <c r="AY8" s="66">
        <f>_xll.qlIndexFixing($Z$5,AV8,,Trigger)</f>
        <v>1.5984273799269266E-3</v>
      </c>
      <c r="AZ8" s="66">
        <f>_xll.qlIndexFixing($BB$1,AW8,,Trigger)</f>
        <v>1.5699987921273691E-3</v>
      </c>
      <c r="BA8" s="198">
        <f t="shared" si="6"/>
        <v>0.28428587799557553</v>
      </c>
    </row>
    <row r="9" spans="1:54" s="11" customFormat="1" ht="11.25" customHeight="1" x14ac:dyDescent="0.2">
      <c r="A9" s="8" t="s">
        <v>127</v>
      </c>
      <c r="B9" s="209" t="s">
        <v>1</v>
      </c>
      <c r="C9" s="7">
        <v>2</v>
      </c>
      <c r="D9" s="24" t="s">
        <v>129</v>
      </c>
      <c r="E9" s="7" t="b">
        <v>1</v>
      </c>
      <c r="F9" s="24" t="s">
        <v>30</v>
      </c>
      <c r="G9" s="218" t="str">
        <f t="shared" si="1"/>
        <v>EUR1YDP1M=</v>
      </c>
      <c r="H9" s="24" t="str">
        <f>IFERROR(_xll.qlDepositRateHelper2(,G9,IF(RIGHT(B9,1)="N","1D",IF(LEFT(B9,1)="S","1W",B9)),C9,Calendar,D9,E9,F9,Permanent,Trigger,ObjectOverwrite),"--")</f>
        <v>obj_00992#0000</v>
      </c>
      <c r="I9" s="7" t="b">
        <v>1</v>
      </c>
      <c r="J9" s="18"/>
      <c r="K9" s="231" t="str">
        <f t="shared" si="7"/>
        <v>DP</v>
      </c>
      <c r="L9" s="231" t="str">
        <f t="shared" si="2"/>
        <v>1M</v>
      </c>
      <c r="M9" s="105" t="str">
        <f t="shared" si="8"/>
        <v>obj_00992#0000</v>
      </c>
      <c r="N9" s="105" t="b">
        <f t="shared" si="3"/>
        <v>1</v>
      </c>
      <c r="O9" s="232">
        <v>1</v>
      </c>
      <c r="P9" s="232">
        <v>1</v>
      </c>
      <c r="Q9" s="105" t="str">
        <v>obj_0098b#0000</v>
      </c>
      <c r="R9" s="105" t="str">
        <f>_xll.qlRateHelperQuoteName(Q9)</f>
        <v>EUR1YDP3M=</v>
      </c>
      <c r="S9" s="66">
        <f>_xll.qlRateHelperQuoteValue(Q9)</f>
        <v>1.8370000000000001E-3</v>
      </c>
      <c r="T9" s="232"/>
      <c r="U9" s="29">
        <f>_xll.qlRateHelperEarliestDate(Q9)</f>
        <v>42248</v>
      </c>
      <c r="V9" s="29">
        <f>_xll.qlRateHelperLatestDate(Q9)</f>
        <v>42339</v>
      </c>
      <c r="W9" s="105"/>
      <c r="AA9" s="70"/>
      <c r="AL9" s="60">
        <v>8</v>
      </c>
      <c r="AM9" s="60" t="str">
        <f t="shared" si="4"/>
        <v>X20F</v>
      </c>
      <c r="AN9" s="60" t="str">
        <f t="shared" si="0"/>
        <v>EUR8X20F_Quote</v>
      </c>
      <c r="AO9" s="75">
        <f>_xll.qlInterestRateIndexFixingDate($Z$5,AP9)</f>
        <v>42488</v>
      </c>
      <c r="AP9" s="75">
        <f>_xll.qlCalendarAdvance(Calendar,Settlementdate,AL9&amp;"M","mf",TRUE,Trigger)</f>
        <v>42492</v>
      </c>
      <c r="AQ9" s="74">
        <f>_xll.qlQuoteValue(AN9,Trigger)</f>
        <v>2.1299999999999999E-3</v>
      </c>
      <c r="AR9" s="74">
        <f>_xll.qlIndexFixing($Z$5,AO9,,Trigger)</f>
        <v>2.1299999999998833E-3</v>
      </c>
      <c r="AS9" s="82">
        <f t="shared" si="5"/>
        <v>1.1666015375944028E-12</v>
      </c>
      <c r="AU9" s="28" t="s">
        <v>99</v>
      </c>
      <c r="AV9" s="29">
        <f>_xll.qlInterestRateIndexFixingDate(IborIndex&amp;Tenor,AW9,Trigger)</f>
        <v>42255</v>
      </c>
      <c r="AW9" s="29">
        <f>_xll.qlCalendarAdvance(Calendar,AW8,AU9,"f",,Trigger)</f>
        <v>42257</v>
      </c>
      <c r="AX9" s="29">
        <f>_xll.qlInterestRateIndexMaturity(IborIndex&amp;Tenor,AW9,Trigger)</f>
        <v>42625</v>
      </c>
      <c r="AY9" s="66">
        <f>_xll.qlIndexFixing($Z$5,AV9,,Trigger)</f>
        <v>1.5952718543103034E-3</v>
      </c>
      <c r="AZ9" s="66">
        <f>_xll.qlIndexFixing($BB$1,AW9,,Trigger)</f>
        <v>1.5688153905446171E-3</v>
      </c>
      <c r="BA9" s="198">
        <f t="shared" si="6"/>
        <v>0.26456463765686233</v>
      </c>
    </row>
    <row r="10" spans="1:54" s="11" customFormat="1" ht="11.25" customHeight="1" x14ac:dyDescent="0.2">
      <c r="A10" s="8" t="s">
        <v>127</v>
      </c>
      <c r="B10" s="209" t="s">
        <v>41</v>
      </c>
      <c r="C10" s="7">
        <v>2</v>
      </c>
      <c r="D10" s="24" t="s">
        <v>129</v>
      </c>
      <c r="E10" s="7" t="b">
        <v>1</v>
      </c>
      <c r="F10" s="24" t="s">
        <v>30</v>
      </c>
      <c r="G10" s="218" t="str">
        <f t="shared" si="1"/>
        <v>EUR1YDP2M=</v>
      </c>
      <c r="H10" s="24" t="str">
        <f>IFERROR(_xll.qlDepositRateHelper2(,G10,IF(RIGHT(B10,1)="N","1D",IF(LEFT(B10,1)="S","1W",B10)),C10,Calendar,D10,E10,F10,Permanent,Trigger,ObjectOverwrite),"--")</f>
        <v>obj_00996#0000</v>
      </c>
      <c r="I10" s="7" t="b">
        <v>1</v>
      </c>
      <c r="J10" s="18"/>
      <c r="K10" s="231" t="str">
        <f t="shared" si="7"/>
        <v>DP</v>
      </c>
      <c r="L10" s="231" t="str">
        <f t="shared" si="2"/>
        <v>2M</v>
      </c>
      <c r="M10" s="105" t="str">
        <f t="shared" si="8"/>
        <v>obj_00996#0000</v>
      </c>
      <c r="N10" s="105" t="b">
        <f t="shared" si="3"/>
        <v>1</v>
      </c>
      <c r="O10" s="232">
        <v>1</v>
      </c>
      <c r="P10" s="232">
        <v>1</v>
      </c>
      <c r="Q10" s="105" t="str">
        <v>obj_00991#0000</v>
      </c>
      <c r="R10" s="105" t="str">
        <f>_xll.qlRateHelperQuoteName(Q10)</f>
        <v>EUR1YDP4M=</v>
      </c>
      <c r="S10" s="66">
        <f>_xll.qlRateHelperQuoteValue(Q10)</f>
        <v>1.8155727699999998E-3</v>
      </c>
      <c r="T10" s="232"/>
      <c r="U10" s="29">
        <f>_xll.qlRateHelperEarliestDate(Q10)</f>
        <v>42248</v>
      </c>
      <c r="V10" s="29">
        <f>_xll.qlRateHelperLatestDate(Q10)</f>
        <v>42373</v>
      </c>
      <c r="W10" s="105"/>
      <c r="AA10" s="70"/>
      <c r="AL10" s="60">
        <v>9</v>
      </c>
      <c r="AM10" s="60" t="str">
        <f t="shared" si="4"/>
        <v>X21F</v>
      </c>
      <c r="AN10" s="60" t="str">
        <f t="shared" si="0"/>
        <v>EUR9X21F_Quote</v>
      </c>
      <c r="AO10" s="75">
        <f>_xll.qlInterestRateIndexFixingDate($Z$5,AP10)</f>
        <v>42520</v>
      </c>
      <c r="AP10" s="75">
        <f>_xll.qlCalendarAdvance(Calendar,Settlementdate,AL10&amp;"M","mf",TRUE,Trigger)</f>
        <v>42522</v>
      </c>
      <c r="AQ10" s="74">
        <f>_xll.qlQuoteValue(AN10,Trigger)</f>
        <v>2.2400000000000002E-3</v>
      </c>
      <c r="AR10" s="74">
        <f>_xll.qlIndexFixing($Z$5,AO10,,Trigger)</f>
        <v>2.2400000000000015E-3</v>
      </c>
      <c r="AS10" s="82">
        <f t="shared" si="5"/>
        <v>-1.3010426069826053E-14</v>
      </c>
      <c r="AU10" s="28" t="s">
        <v>99</v>
      </c>
      <c r="AV10" s="29">
        <f>_xll.qlInterestRateIndexFixingDate(IborIndex&amp;Tenor,AW10,Trigger)</f>
        <v>42256</v>
      </c>
      <c r="AW10" s="29">
        <f>_xll.qlCalendarAdvance(Calendar,AW9,AU10,"f",,Trigger)</f>
        <v>42258</v>
      </c>
      <c r="AX10" s="29">
        <f>_xll.qlInterestRateIndexMaturity(IborIndex&amp;Tenor,AW10,Trigger)</f>
        <v>42625</v>
      </c>
      <c r="AY10" s="66">
        <f>_xll.qlIndexFixing($Z$5,AV10,,Trigger)</f>
        <v>1.5946062085006997E-3</v>
      </c>
      <c r="AZ10" s="66">
        <f>_xll.qlIndexFixing($BB$1,AW10,,Trigger)</f>
        <v>1.5682559957636284E-3</v>
      </c>
      <c r="BA10" s="198">
        <f t="shared" si="6"/>
        <v>0.26350212737071305</v>
      </c>
    </row>
    <row r="11" spans="1:54" s="11" customFormat="1" ht="11.25" customHeight="1" x14ac:dyDescent="0.2">
      <c r="A11" s="8" t="s">
        <v>127</v>
      </c>
      <c r="B11" s="209" t="s">
        <v>0</v>
      </c>
      <c r="C11" s="7">
        <v>2</v>
      </c>
      <c r="D11" s="24" t="s">
        <v>129</v>
      </c>
      <c r="E11" s="7" t="b">
        <v>1</v>
      </c>
      <c r="F11" s="24" t="s">
        <v>30</v>
      </c>
      <c r="G11" s="218" t="str">
        <f t="shared" si="1"/>
        <v>EUR1YDP3M=</v>
      </c>
      <c r="H11" s="24" t="str">
        <f>IFERROR(_xll.qlDepositRateHelper2(,G11,IF(RIGHT(B11,1)="N","1D",IF(LEFT(B11,1)="S","1W",B11)),C11,Calendar,D11,E11,F11,Permanent,Trigger,ObjectOverwrite),"--")</f>
        <v>obj_0098b#0000</v>
      </c>
      <c r="I11" s="7" t="b">
        <v>1</v>
      </c>
      <c r="J11" s="18"/>
      <c r="K11" s="231" t="str">
        <f t="shared" si="7"/>
        <v>DP</v>
      </c>
      <c r="L11" s="231" t="str">
        <f t="shared" si="2"/>
        <v>3M</v>
      </c>
      <c r="M11" s="105" t="str">
        <f t="shared" si="8"/>
        <v>obj_0098b#0000</v>
      </c>
      <c r="N11" s="105" t="b">
        <f t="shared" si="3"/>
        <v>1</v>
      </c>
      <c r="O11" s="232">
        <v>1</v>
      </c>
      <c r="P11" s="232">
        <v>1</v>
      </c>
      <c r="Q11" s="105" t="str">
        <v>obj_00990#0000</v>
      </c>
      <c r="R11" s="105" t="str">
        <f>_xll.qlRateHelperQuoteName(Q11)</f>
        <v>EUR1YDP5M=</v>
      </c>
      <c r="S11" s="66">
        <f>_xll.qlRateHelperQuoteValue(Q11)</f>
        <v>1.7785529E-3</v>
      </c>
      <c r="T11" s="232"/>
      <c r="U11" s="29">
        <f>_xll.qlRateHelperEarliestDate(Q11)</f>
        <v>42248</v>
      </c>
      <c r="V11" s="29">
        <f>_xll.qlRateHelperLatestDate(Q11)</f>
        <v>42401</v>
      </c>
      <c r="W11" s="105"/>
      <c r="AA11" s="70"/>
      <c r="AL11" s="60">
        <v>10</v>
      </c>
      <c r="AM11" s="60" t="str">
        <f t="shared" si="4"/>
        <v>X22F</v>
      </c>
      <c r="AN11" s="60" t="str">
        <f t="shared" si="0"/>
        <v>EUR10X22F_Quote</v>
      </c>
      <c r="AO11" s="75">
        <f>_xll.qlInterestRateIndexFixingDate($Z$5,AP11)</f>
        <v>42550</v>
      </c>
      <c r="AP11" s="75">
        <f>_xll.qlCalendarAdvance(Calendar,Settlementdate,AL11&amp;"M","mf",TRUE,Trigger)</f>
        <v>42552</v>
      </c>
      <c r="AQ11" s="74">
        <f>_xll.qlQuoteValue(AN11,Trigger)</f>
        <v>2.3700000000000001E-3</v>
      </c>
      <c r="AR11" s="74">
        <f>_xll.qlIndexFixing($Z$5,AO11,,Trigger)</f>
        <v>2.3699999999999858E-3</v>
      </c>
      <c r="AS11" s="82">
        <f t="shared" si="5"/>
        <v>1.4311468676808659E-13</v>
      </c>
      <c r="AU11" s="28" t="s">
        <v>99</v>
      </c>
      <c r="AV11" s="29">
        <f>_xll.qlInterestRateIndexFixingDate(IborIndex&amp;Tenor,AW11,Trigger)</f>
        <v>42257</v>
      </c>
      <c r="AW11" s="29">
        <f>_xll.qlCalendarAdvance(Calendar,AW10,AU11,"f",,Trigger)</f>
        <v>42261</v>
      </c>
      <c r="AX11" s="29">
        <f>_xll.qlInterestRateIndexMaturity(IborIndex&amp;Tenor,AW11,Trigger)</f>
        <v>42627</v>
      </c>
      <c r="AY11" s="66">
        <f>_xll.qlIndexFixing($Z$5,AV11,,Trigger)</f>
        <v>1.5909615280230152E-3</v>
      </c>
      <c r="AZ11" s="66">
        <f>_xll.qlIndexFixing($BB$1,AW11,,Trigger)</f>
        <v>1.5677406285249077E-3</v>
      </c>
      <c r="BA11" s="198">
        <f t="shared" si="6"/>
        <v>0.2322089949810752</v>
      </c>
    </row>
    <row r="12" spans="1:54" s="11" customFormat="1" ht="11.25" customHeight="1" x14ac:dyDescent="0.2">
      <c r="A12" s="8" t="s">
        <v>127</v>
      </c>
      <c r="B12" s="209" t="s">
        <v>42</v>
      </c>
      <c r="C12" s="7">
        <v>2</v>
      </c>
      <c r="D12" s="24" t="s">
        <v>129</v>
      </c>
      <c r="E12" s="7" t="b">
        <v>1</v>
      </c>
      <c r="F12" s="24" t="s">
        <v>30</v>
      </c>
      <c r="G12" s="218" t="str">
        <f t="shared" si="1"/>
        <v>EUR1YDP4M=</v>
      </c>
      <c r="H12" s="24" t="str">
        <f>IFERROR(_xll.qlDepositRateHelper2(,G12,IF(RIGHT(B12,1)="N","1D",IF(LEFT(B12,1)="S","1W",B12)),C12,Calendar,D12,E12,F12,Permanent,Trigger,ObjectOverwrite),"--")</f>
        <v>obj_00991#0000</v>
      </c>
      <c r="I12" s="7" t="b">
        <v>1</v>
      </c>
      <c r="J12" s="18"/>
      <c r="K12" s="231" t="str">
        <f t="shared" si="7"/>
        <v>DP</v>
      </c>
      <c r="L12" s="231" t="str">
        <f t="shared" si="2"/>
        <v>4M</v>
      </c>
      <c r="M12" s="105" t="str">
        <f t="shared" si="8"/>
        <v>obj_00991#0000</v>
      </c>
      <c r="N12" s="105" t="b">
        <f t="shared" si="3"/>
        <v>1</v>
      </c>
      <c r="O12" s="232">
        <v>1</v>
      </c>
      <c r="P12" s="232">
        <v>1</v>
      </c>
      <c r="Q12" s="105" t="str">
        <v>obj_009a1#0000</v>
      </c>
      <c r="R12" s="105" t="str">
        <f>_xll.qlRateHelperQuoteName(Q12)</f>
        <v>EUR1YDP6M=</v>
      </c>
      <c r="S12" s="66">
        <f>_xll.qlRateHelperQuoteValue(Q12)</f>
        <v>1.7399999999999998E-3</v>
      </c>
      <c r="T12" s="232"/>
      <c r="U12" s="29">
        <f>_xll.qlRateHelperEarliestDate(Q12)</f>
        <v>42248</v>
      </c>
      <c r="V12" s="29">
        <f>_xll.qlRateHelperLatestDate(Q12)</f>
        <v>42430</v>
      </c>
      <c r="W12" s="105"/>
      <c r="AA12" s="70"/>
      <c r="AL12" s="60">
        <v>11</v>
      </c>
      <c r="AM12" s="60" t="str">
        <f t="shared" si="4"/>
        <v>X23F</v>
      </c>
      <c r="AN12" s="60" t="str">
        <f t="shared" si="0"/>
        <v>EUR11X23F_Quote</v>
      </c>
      <c r="AO12" s="75">
        <f>_xll.qlInterestRateIndexFixingDate($Z$5,AP12)</f>
        <v>42579</v>
      </c>
      <c r="AP12" s="75">
        <f>_xll.qlCalendarAdvance(Calendar,Settlementdate,AL12&amp;"M","mf",TRUE,Trigger)</f>
        <v>42583</v>
      </c>
      <c r="AQ12" s="74">
        <f>_xll.qlQuoteValue(AN12,Trigger)</f>
        <v>2.5100000000000001E-3</v>
      </c>
      <c r="AR12" s="74">
        <f>_xll.qlIndexFixing($Z$5,AO12,,Trigger)</f>
        <v>2.5100000000191263E-3</v>
      </c>
      <c r="AS12" s="82">
        <f t="shared" si="5"/>
        <v>-1.9126193684382287E-10</v>
      </c>
      <c r="AU12" s="28" t="s">
        <v>99</v>
      </c>
      <c r="AV12" s="29">
        <f>_xll.qlInterestRateIndexFixingDate(IborIndex&amp;Tenor,AW12,Trigger)</f>
        <v>42258</v>
      </c>
      <c r="AW12" s="29">
        <f>_xll.qlCalendarAdvance(Calendar,AW11,AU12,"f",,Trigger)</f>
        <v>42262</v>
      </c>
      <c r="AX12" s="29">
        <f>_xll.qlInterestRateIndexMaturity(IborIndex&amp;Tenor,AW12,Trigger)</f>
        <v>42628</v>
      </c>
      <c r="AY12" s="66">
        <f>_xll.qlIndexFixing($Z$5,AV12,,Trigger)</f>
        <v>1.5894884485298749E-3</v>
      </c>
      <c r="AZ12" s="66">
        <f>_xll.qlIndexFixing($BB$1,AW12,,Trigger)</f>
        <v>1.5664099776438577E-3</v>
      </c>
      <c r="BA12" s="198">
        <f t="shared" si="6"/>
        <v>0.23078470886017188</v>
      </c>
    </row>
    <row r="13" spans="1:54" s="11" customFormat="1" ht="11.25" customHeight="1" x14ac:dyDescent="0.2">
      <c r="A13" s="8" t="s">
        <v>127</v>
      </c>
      <c r="B13" s="209" t="s">
        <v>43</v>
      </c>
      <c r="C13" s="7">
        <v>2</v>
      </c>
      <c r="D13" s="24" t="s">
        <v>129</v>
      </c>
      <c r="E13" s="7" t="b">
        <v>1</v>
      </c>
      <c r="F13" s="24" t="s">
        <v>30</v>
      </c>
      <c r="G13" s="218" t="str">
        <f t="shared" si="1"/>
        <v>EUR1YDP5M=</v>
      </c>
      <c r="H13" s="24" t="str">
        <f>IFERROR(_xll.qlDepositRateHelper2(,G13,IF(RIGHT(B13,1)="N","1D",IF(LEFT(B13,1)="S","1W",B13)),C13,Calendar,D13,E13,F13,Permanent,Trigger,ObjectOverwrite),"--")</f>
        <v>obj_00990#0000</v>
      </c>
      <c r="I13" s="7" t="b">
        <v>1</v>
      </c>
      <c r="J13" s="18"/>
      <c r="K13" s="231" t="str">
        <f t="shared" si="7"/>
        <v>DP</v>
      </c>
      <c r="L13" s="231" t="str">
        <f t="shared" si="2"/>
        <v>5M</v>
      </c>
      <c r="M13" s="105" t="str">
        <f t="shared" si="8"/>
        <v>obj_00990#0000</v>
      </c>
      <c r="N13" s="105" t="b">
        <f t="shared" si="3"/>
        <v>1</v>
      </c>
      <c r="O13" s="232">
        <v>1</v>
      </c>
      <c r="P13" s="232">
        <v>1</v>
      </c>
      <c r="Q13" s="105" t="str">
        <v>obj_0098e#0000</v>
      </c>
      <c r="R13" s="105" t="str">
        <f>_xll.qlRateHelperQuoteName(Q13)</f>
        <v>EUR1YDP7M=</v>
      </c>
      <c r="S13" s="66">
        <f>_xll.qlRateHelperQuoteValue(Q13)</f>
        <v>1.7084971299999999E-3</v>
      </c>
      <c r="T13" s="232"/>
      <c r="U13" s="29">
        <f>_xll.qlRateHelperEarliestDate(Q13)</f>
        <v>42248</v>
      </c>
      <c r="V13" s="29">
        <f>_xll.qlRateHelperLatestDate(Q13)</f>
        <v>42461</v>
      </c>
      <c r="W13" s="105"/>
      <c r="AA13" s="70"/>
      <c r="AL13" s="76">
        <v>12</v>
      </c>
      <c r="AM13" s="76" t="str">
        <f t="shared" si="4"/>
        <v>X24F</v>
      </c>
      <c r="AN13" s="76" t="str">
        <f t="shared" si="0"/>
        <v>EUR12X24F_Quote</v>
      </c>
      <c r="AO13" s="78">
        <f>_xll.qlInterestRateIndexFixingDate($Z$5,AP13)</f>
        <v>42612</v>
      </c>
      <c r="AP13" s="78">
        <f>_xll.qlCalendarAdvance(Calendar,Settlementdate,AL13&amp;"M","mf",TRUE,Trigger)</f>
        <v>42614</v>
      </c>
      <c r="AQ13" s="77">
        <f>_xll.qlQuoteValue(AN13,Trigger)</f>
        <v>2.66E-3</v>
      </c>
      <c r="AR13" s="77">
        <f>_xll.qlIndexFixing($Z$5,AO13,,Trigger)</f>
        <v>2.6599999999978256E-3</v>
      </c>
      <c r="AS13" s="83">
        <f t="shared" si="5"/>
        <v>2.1744758771369277E-11</v>
      </c>
      <c r="AU13" s="28" t="s">
        <v>99</v>
      </c>
      <c r="AV13" s="29">
        <f>_xll.qlInterestRateIndexFixingDate(IborIndex&amp;Tenor,AW13,Trigger)</f>
        <v>42261</v>
      </c>
      <c r="AW13" s="29">
        <f>_xll.qlCalendarAdvance(Calendar,AW12,AU13,"f",,Trigger)</f>
        <v>42263</v>
      </c>
      <c r="AX13" s="29">
        <f>_xll.qlInterestRateIndexMaturity(IborIndex&amp;Tenor,AW13,Trigger)</f>
        <v>42629</v>
      </c>
      <c r="AY13" s="66">
        <f>_xll.qlIndexFixing($Z$5,AV13,,Trigger)</f>
        <v>1.588029274046556E-3</v>
      </c>
      <c r="AZ13" s="66">
        <f>_xll.qlIndexFixing($BB$1,AW13,,Trigger)</f>
        <v>1.5664564401149952E-3</v>
      </c>
      <c r="BA13" s="198">
        <f t="shared" si="6"/>
        <v>0.21572833931560825</v>
      </c>
    </row>
    <row r="14" spans="1:54" s="11" customFormat="1" ht="11.25" customHeight="1" x14ac:dyDescent="0.2">
      <c r="A14" s="8" t="s">
        <v>127</v>
      </c>
      <c r="B14" s="209" t="s">
        <v>2</v>
      </c>
      <c r="C14" s="7">
        <v>2</v>
      </c>
      <c r="D14" s="24" t="s">
        <v>129</v>
      </c>
      <c r="E14" s="7" t="b">
        <v>1</v>
      </c>
      <c r="F14" s="24" t="s">
        <v>30</v>
      </c>
      <c r="G14" s="218" t="str">
        <f t="shared" si="1"/>
        <v>EUR1YDP6M=</v>
      </c>
      <c r="H14" s="24" t="str">
        <f>IFERROR(_xll.qlDepositRateHelper2(,G14,IF(RIGHT(B14,1)="N","1D",IF(LEFT(B14,1)="S","1W",B14)),C14,Calendar,D14,E14,F14,Permanent,Trigger,ObjectOverwrite),"--")</f>
        <v>obj_009a1#0000</v>
      </c>
      <c r="I14" s="7" t="b">
        <v>1</v>
      </c>
      <c r="J14" s="18"/>
      <c r="K14" s="231" t="str">
        <f t="shared" si="7"/>
        <v>DP</v>
      </c>
      <c r="L14" s="231" t="str">
        <f t="shared" si="2"/>
        <v>6M</v>
      </c>
      <c r="M14" s="105" t="str">
        <f t="shared" si="8"/>
        <v>obj_009a1#0000</v>
      </c>
      <c r="N14" s="105" t="b">
        <f t="shared" si="3"/>
        <v>1</v>
      </c>
      <c r="O14" s="232">
        <v>1</v>
      </c>
      <c r="P14" s="232">
        <v>1</v>
      </c>
      <c r="Q14" s="105" t="str">
        <v>obj_0099c#0000</v>
      </c>
      <c r="R14" s="105" t="str">
        <f>_xll.qlRateHelperQuoteName(Q14)</f>
        <v>EUR1YDP8M=</v>
      </c>
      <c r="S14" s="66">
        <f>_xll.qlRateHelperQuoteValue(Q14)</f>
        <v>1.6840771500000002E-3</v>
      </c>
      <c r="T14" s="232"/>
      <c r="U14" s="29">
        <f>_xll.qlRateHelperEarliestDate(Q14)</f>
        <v>42248</v>
      </c>
      <c r="V14" s="29">
        <f>_xll.qlRateHelperLatestDate(Q14)</f>
        <v>42492</v>
      </c>
      <c r="W14" s="105"/>
      <c r="AA14" s="70"/>
      <c r="AU14" s="28" t="s">
        <v>99</v>
      </c>
      <c r="AV14" s="29">
        <f>_xll.qlInterestRateIndexFixingDate(IborIndex&amp;Tenor,AW14,Trigger)</f>
        <v>42262</v>
      </c>
      <c r="AW14" s="29">
        <f>_xll.qlCalendarAdvance(Calendar,AW13,AU14,"f",,Trigger)</f>
        <v>42264</v>
      </c>
      <c r="AX14" s="29">
        <f>_xll.qlInterestRateIndexMaturity(IborIndex&amp;Tenor,AW14,Trigger)</f>
        <v>42632</v>
      </c>
      <c r="AY14" s="66">
        <f>_xll.qlIndexFixing($Z$5,AV14,,Trigger)</f>
        <v>1.5851569321078747E-3</v>
      </c>
      <c r="AZ14" s="66">
        <f>_xll.qlIndexFixing($BB$1,AW14,,Trigger)</f>
        <v>1.5659852835069341E-3</v>
      </c>
      <c r="BA14" s="198">
        <f t="shared" si="6"/>
        <v>0.19171648600940652</v>
      </c>
    </row>
    <row r="15" spans="1:54" s="11" customFormat="1" ht="11.25" customHeight="1" x14ac:dyDescent="0.2">
      <c r="A15" s="8" t="s">
        <v>127</v>
      </c>
      <c r="B15" s="209" t="s">
        <v>44</v>
      </c>
      <c r="C15" s="7">
        <v>2</v>
      </c>
      <c r="D15" s="24" t="s">
        <v>129</v>
      </c>
      <c r="E15" s="7" t="b">
        <v>1</v>
      </c>
      <c r="F15" s="24" t="s">
        <v>30</v>
      </c>
      <c r="G15" s="218" t="str">
        <f t="shared" si="1"/>
        <v>EUR1YDP7M=</v>
      </c>
      <c r="H15" s="24" t="str">
        <f>IFERROR(_xll.qlDepositRateHelper2(,G15,IF(RIGHT(B15,1)="N","1D",IF(LEFT(B15,1)="S","1W",B15)),C15,Calendar,D15,E15,F15,Permanent,Trigger,ObjectOverwrite),"--")</f>
        <v>obj_0098e#0000</v>
      </c>
      <c r="I15" s="7" t="b">
        <v>1</v>
      </c>
      <c r="J15" s="18"/>
      <c r="K15" s="231" t="str">
        <f t="shared" si="7"/>
        <v>DP</v>
      </c>
      <c r="L15" s="231" t="str">
        <f t="shared" si="2"/>
        <v>7M</v>
      </c>
      <c r="M15" s="105" t="str">
        <f t="shared" si="8"/>
        <v>obj_0098e#0000</v>
      </c>
      <c r="N15" s="105" t="b">
        <f t="shared" si="3"/>
        <v>1</v>
      </c>
      <c r="O15" s="232">
        <v>1</v>
      </c>
      <c r="P15" s="232">
        <v>1</v>
      </c>
      <c r="Q15" s="105" t="str">
        <v>obj_00998#0000</v>
      </c>
      <c r="R15" s="105" t="str">
        <f>_xll.qlRateHelperQuoteName(Q15)</f>
        <v>EUR1YDP9M=</v>
      </c>
      <c r="S15" s="66">
        <f>_xll.qlRateHelperQuoteValue(Q15)</f>
        <v>1.6669999999999999E-3</v>
      </c>
      <c r="T15" s="232"/>
      <c r="U15" s="29">
        <f>_xll.qlRateHelperEarliestDate(Q15)</f>
        <v>42248</v>
      </c>
      <c r="V15" s="29">
        <f>_xll.qlRateHelperLatestDate(Q15)</f>
        <v>42522</v>
      </c>
      <c r="W15" s="105"/>
      <c r="AA15" s="70"/>
      <c r="AU15" s="28" t="s">
        <v>99</v>
      </c>
      <c r="AV15" s="29">
        <f>_xll.qlInterestRateIndexFixingDate(IborIndex&amp;Tenor,AW15,Trigger)</f>
        <v>42263</v>
      </c>
      <c r="AW15" s="29">
        <f>_xll.qlCalendarAdvance(Calendar,AW14,AU15,"f",,Trigger)</f>
        <v>42265</v>
      </c>
      <c r="AX15" s="29">
        <f>_xll.qlInterestRateIndexMaturity(IborIndex&amp;Tenor,AW15,Trigger)</f>
        <v>42632</v>
      </c>
      <c r="AY15" s="66">
        <f>_xll.qlIndexFixing($Z$5,AV15,,Trigger)</f>
        <v>1.5844637768806864E-3</v>
      </c>
      <c r="AZ15" s="66">
        <f>_xll.qlIndexFixing($BB$1,AW15,,Trigger)</f>
        <v>1.5658307283767099E-3</v>
      </c>
      <c r="BA15" s="198">
        <f t="shared" si="6"/>
        <v>0.18633048503976546</v>
      </c>
    </row>
    <row r="16" spans="1:54" s="11" customFormat="1" ht="11.25" customHeight="1" x14ac:dyDescent="0.2">
      <c r="A16" s="8" t="s">
        <v>127</v>
      </c>
      <c r="B16" s="209" t="s">
        <v>73</v>
      </c>
      <c r="C16" s="7">
        <v>2</v>
      </c>
      <c r="D16" s="24" t="s">
        <v>129</v>
      </c>
      <c r="E16" s="7" t="b">
        <v>1</v>
      </c>
      <c r="F16" s="24" t="s">
        <v>30</v>
      </c>
      <c r="G16" s="218" t="str">
        <f t="shared" si="1"/>
        <v>EUR1YDP8M=</v>
      </c>
      <c r="H16" s="24" t="str">
        <f>IFERROR(_xll.qlDepositRateHelper2(,G16,IF(RIGHT(B16,1)="N","1D",IF(LEFT(B16,1)="S","1W",B16)),C16,Calendar,D16,E16,F16,Permanent,Trigger,ObjectOverwrite),"--")</f>
        <v>obj_0099c#0000</v>
      </c>
      <c r="I16" s="7" t="b">
        <v>1</v>
      </c>
      <c r="J16" s="18"/>
      <c r="K16" s="231" t="str">
        <f t="shared" si="7"/>
        <v>DP</v>
      </c>
      <c r="L16" s="231" t="str">
        <f t="shared" si="2"/>
        <v>8M</v>
      </c>
      <c r="M16" s="105" t="str">
        <f t="shared" si="8"/>
        <v>obj_0099c#0000</v>
      </c>
      <c r="N16" s="105" t="b">
        <f t="shared" si="3"/>
        <v>1</v>
      </c>
      <c r="O16" s="232">
        <v>1</v>
      </c>
      <c r="P16" s="232">
        <v>1</v>
      </c>
      <c r="Q16" s="105" t="str">
        <v>obj_0098c#0000</v>
      </c>
      <c r="R16" s="105" t="str">
        <f>_xll.qlRateHelperQuoteName(Q16)</f>
        <v>EUR1YDP10M=</v>
      </c>
      <c r="S16" s="66">
        <f>_xll.qlRateHelperQuoteValue(Q16)</f>
        <v>1.6547001999999999E-3</v>
      </c>
      <c r="T16" s="232"/>
      <c r="U16" s="29">
        <f>_xll.qlRateHelperEarliestDate(Q16)</f>
        <v>42248</v>
      </c>
      <c r="V16" s="29">
        <f>_xll.qlRateHelperLatestDate(Q16)</f>
        <v>42552</v>
      </c>
      <c r="W16" s="105"/>
      <c r="AA16" s="70"/>
      <c r="AU16" s="28" t="s">
        <v>99</v>
      </c>
      <c r="AV16" s="29">
        <f>_xll.qlInterestRateIndexFixingDate(IborIndex&amp;Tenor,AW16,Trigger)</f>
        <v>42264</v>
      </c>
      <c r="AW16" s="29">
        <f>_xll.qlCalendarAdvance(Calendar,AW15,AU16,"f",,Trigger)</f>
        <v>42268</v>
      </c>
      <c r="AX16" s="29">
        <f>_xll.qlInterestRateIndexMaturity(IborIndex&amp;Tenor,AW16,Trigger)</f>
        <v>42634</v>
      </c>
      <c r="AY16" s="66">
        <f>_xll.qlIndexFixing($Z$5,AV16,,Trigger)</f>
        <v>1.5810534040069072E-3</v>
      </c>
      <c r="AZ16" s="66">
        <f>_xll.qlIndexFixing($BB$1,AW16,,Trigger)</f>
        <v>1.5657524164503674E-3</v>
      </c>
      <c r="BA16" s="198">
        <f t="shared" si="6"/>
        <v>0.15300987556539791</v>
      </c>
    </row>
    <row r="17" spans="1:53" s="11" customFormat="1" ht="11.25" customHeight="1" x14ac:dyDescent="0.2">
      <c r="A17" s="8" t="s">
        <v>127</v>
      </c>
      <c r="B17" s="209" t="s">
        <v>74</v>
      </c>
      <c r="C17" s="7">
        <v>2</v>
      </c>
      <c r="D17" s="24" t="s">
        <v>129</v>
      </c>
      <c r="E17" s="7" t="b">
        <v>1</v>
      </c>
      <c r="F17" s="24" t="s">
        <v>30</v>
      </c>
      <c r="G17" s="218" t="str">
        <f t="shared" si="1"/>
        <v>EUR1YDP9M=</v>
      </c>
      <c r="H17" s="24" t="str">
        <f>IFERROR(_xll.qlDepositRateHelper2(,G17,IF(RIGHT(B17,1)="N","1D",IF(LEFT(B17,1)="S","1W",B17)),C17,Calendar,D17,E17,F17,Permanent,Trigger,ObjectOverwrite),"--")</f>
        <v>obj_00998#0000</v>
      </c>
      <c r="I17" s="7" t="b">
        <v>1</v>
      </c>
      <c r="J17" s="18"/>
      <c r="K17" s="231" t="str">
        <f t="shared" si="7"/>
        <v>DP</v>
      </c>
      <c r="L17" s="231" t="str">
        <f t="shared" si="2"/>
        <v>9M</v>
      </c>
      <c r="M17" s="105" t="str">
        <f t="shared" si="8"/>
        <v>obj_00998#0000</v>
      </c>
      <c r="N17" s="105" t="b">
        <f t="shared" si="3"/>
        <v>1</v>
      </c>
      <c r="O17" s="232">
        <v>1</v>
      </c>
      <c r="P17" s="232">
        <v>1</v>
      </c>
      <c r="Q17" s="105" t="str">
        <v>obj_0098a#0000</v>
      </c>
      <c r="R17" s="105" t="str">
        <f>_xll.qlRateHelperQuoteName(Q17)</f>
        <v>EUR1YDP11M=</v>
      </c>
      <c r="S17" s="66">
        <f>_xll.qlRateHelperQuoteValue(Q17)</f>
        <v>1.6388960699999999E-3</v>
      </c>
      <c r="T17" s="232"/>
      <c r="U17" s="29">
        <f>_xll.qlRateHelperEarliestDate(Q17)</f>
        <v>42248</v>
      </c>
      <c r="V17" s="29">
        <f>_xll.qlRateHelperLatestDate(Q17)</f>
        <v>42583</v>
      </c>
      <c r="W17" s="105"/>
      <c r="AA17" s="70"/>
      <c r="AU17" s="28" t="s">
        <v>99</v>
      </c>
      <c r="AV17" s="29">
        <f>_xll.qlInterestRateIndexFixingDate(IborIndex&amp;Tenor,AW17,Trigger)</f>
        <v>42265</v>
      </c>
      <c r="AW17" s="29">
        <f>_xll.qlCalendarAdvance(Calendar,AW16,AU17,"f",,Trigger)</f>
        <v>42269</v>
      </c>
      <c r="AX17" s="29">
        <f>_xll.qlInterestRateIndexMaturity(IborIndex&amp;Tenor,AW17,Trigger)</f>
        <v>42635</v>
      </c>
      <c r="AY17" s="66">
        <f>_xll.qlIndexFixing($Z$5,AV17,,Trigger)</f>
        <v>1.579744956794471E-3</v>
      </c>
      <c r="AZ17" s="66">
        <f>_xll.qlIndexFixing($BB$1,AW17,,Trigger)</f>
        <v>1.5659029984771665E-3</v>
      </c>
      <c r="BA17" s="198">
        <f t="shared" si="6"/>
        <v>0.13841958317304531</v>
      </c>
    </row>
    <row r="18" spans="1:53" s="11" customFormat="1" ht="11.25" customHeight="1" x14ac:dyDescent="0.2">
      <c r="A18" s="8" t="s">
        <v>127</v>
      </c>
      <c r="B18" s="209" t="s">
        <v>75</v>
      </c>
      <c r="C18" s="7">
        <v>2</v>
      </c>
      <c r="D18" s="24" t="s">
        <v>129</v>
      </c>
      <c r="E18" s="7" t="b">
        <v>1</v>
      </c>
      <c r="F18" s="24" t="s">
        <v>30</v>
      </c>
      <c r="G18" s="218" t="str">
        <f t="shared" si="1"/>
        <v>EUR1YDP10M=</v>
      </c>
      <c r="H18" s="24" t="str">
        <f>IFERROR(_xll.qlDepositRateHelper2(,G18,IF(RIGHT(B18,1)="N","1D",IF(LEFT(B18,1)="S","1W",B18)),C18,Calendar,D18,E18,F18,Permanent,Trigger,ObjectOverwrite),"--")</f>
        <v>obj_0098c#0000</v>
      </c>
      <c r="I18" s="7" t="b">
        <v>1</v>
      </c>
      <c r="J18" s="20"/>
      <c r="K18" s="231" t="str">
        <f t="shared" si="7"/>
        <v>DP</v>
      </c>
      <c r="L18" s="231" t="str">
        <f t="shared" si="2"/>
        <v>10M</v>
      </c>
      <c r="M18" s="105" t="str">
        <f t="shared" si="8"/>
        <v>obj_0098c#0000</v>
      </c>
      <c r="N18" s="105" t="b">
        <f t="shared" si="3"/>
        <v>1</v>
      </c>
      <c r="O18" s="232">
        <v>1</v>
      </c>
      <c r="P18" s="232">
        <v>1</v>
      </c>
      <c r="Q18" s="105" t="str">
        <v>obj_0099d#0000</v>
      </c>
      <c r="R18" s="105" t="str">
        <f>_xll.qlRateHelperQuoteName(Q18)</f>
        <v>EUR1YDP12M=</v>
      </c>
      <c r="S18" s="66">
        <f>_xll.qlRateHelperQuoteValue(Q18)</f>
        <v>1.6100000000000001E-3</v>
      </c>
      <c r="T18" s="232"/>
      <c r="U18" s="29">
        <f>_xll.qlRateHelperEarliestDate(Q18)</f>
        <v>42248</v>
      </c>
      <c r="V18" s="29">
        <f>_xll.qlRateHelperLatestDate(Q18)</f>
        <v>42614</v>
      </c>
      <c r="W18" s="105"/>
      <c r="AA18" s="79"/>
      <c r="AU18" s="28" t="s">
        <v>99</v>
      </c>
      <c r="AV18" s="29">
        <f>_xll.qlInterestRateIndexFixingDate(IborIndex&amp;Tenor,AW18,Trigger)</f>
        <v>42268</v>
      </c>
      <c r="AW18" s="29">
        <f>_xll.qlCalendarAdvance(Calendar,AW17,AU18,"f",,Trigger)</f>
        <v>42270</v>
      </c>
      <c r="AX18" s="29">
        <f>_xll.qlInterestRateIndexMaturity(IborIndex&amp;Tenor,AW18,Trigger)</f>
        <v>42636</v>
      </c>
      <c r="AY18" s="66">
        <f>_xll.qlIndexFixing($Z$5,AV18,,Trigger)</f>
        <v>1.5784731409044914E-3</v>
      </c>
      <c r="AZ18" s="66">
        <f>_xll.qlIndexFixing($BB$1,AW18,,Trigger)</f>
        <v>1.5659607269997524E-3</v>
      </c>
      <c r="BA18" s="198">
        <f t="shared" si="6"/>
        <v>0.12512413904738939</v>
      </c>
    </row>
    <row r="19" spans="1:53" s="11" customFormat="1" ht="11.25" customHeight="1" x14ac:dyDescent="0.2">
      <c r="A19" s="8" t="s">
        <v>127</v>
      </c>
      <c r="B19" s="209" t="s">
        <v>76</v>
      </c>
      <c r="C19" s="7">
        <v>2</v>
      </c>
      <c r="D19" s="24" t="s">
        <v>129</v>
      </c>
      <c r="E19" s="7" t="b">
        <v>1</v>
      </c>
      <c r="F19" s="24" t="s">
        <v>30</v>
      </c>
      <c r="G19" s="218" t="str">
        <f t="shared" si="1"/>
        <v>EUR1YDP11M=</v>
      </c>
      <c r="H19" s="24" t="str">
        <f>IFERROR(_xll.qlDepositRateHelper2(,G19,IF(RIGHT(B19,1)="N","1D",IF(LEFT(B19,1)="S","1W",B19)),C19,Calendar,D19,E19,F19,Permanent,Trigger,ObjectOverwrite),"--")</f>
        <v>obj_0098a#0000</v>
      </c>
      <c r="I19" s="7" t="b">
        <v>1</v>
      </c>
      <c r="J19" s="18"/>
      <c r="K19" s="231" t="str">
        <f t="shared" si="7"/>
        <v>DP</v>
      </c>
      <c r="L19" s="231" t="str">
        <f t="shared" si="2"/>
        <v>11M</v>
      </c>
      <c r="M19" s="105" t="str">
        <f t="shared" si="8"/>
        <v>obj_0098a#0000</v>
      </c>
      <c r="N19" s="105" t="b">
        <f t="shared" si="3"/>
        <v>1</v>
      </c>
      <c r="O19" s="232">
        <v>1</v>
      </c>
      <c r="P19" s="232">
        <v>1</v>
      </c>
      <c r="Q19" s="105" t="str">
        <v>obj_00aa7#0000</v>
      </c>
      <c r="R19" s="105" t="str">
        <f>_xll.qlRateHelperQuoteName(Q19)</f>
        <v>EUR1YFRA1X13F=</v>
      </c>
      <c r="S19" s="66">
        <f>_xll.qlRateHelperQuoteValue(Q19)</f>
        <v>1.57E-3</v>
      </c>
      <c r="T19" s="232"/>
      <c r="U19" s="29">
        <f>_xll.qlRateHelperEarliestDate(Q19)</f>
        <v>42278</v>
      </c>
      <c r="V19" s="29">
        <f>_xll.qlRateHelperLatestDate(Q19)</f>
        <v>42646</v>
      </c>
      <c r="W19" s="105"/>
      <c r="AA19" s="79"/>
      <c r="AU19" s="28" t="s">
        <v>99</v>
      </c>
      <c r="AV19" s="29">
        <f>_xll.qlInterestRateIndexFixingDate(IborIndex&amp;Tenor,AW19,Trigger)</f>
        <v>42269</v>
      </c>
      <c r="AW19" s="29">
        <f>_xll.qlCalendarAdvance(Calendar,AW18,AU19,"f",,Trigger)</f>
        <v>42271</v>
      </c>
      <c r="AX19" s="29">
        <f>_xll.qlInterestRateIndexMaturity(IborIndex&amp;Tenor,AW19,Trigger)</f>
        <v>42639</v>
      </c>
      <c r="AY19" s="66">
        <f>_xll.qlIndexFixing($Z$5,AV19,,Trigger)</f>
        <v>1.5763494744340464E-3</v>
      </c>
      <c r="AZ19" s="66">
        <f>_xll.qlIndexFixing($BB$1,AW19,,Trigger)</f>
        <v>1.5666655852270279E-3</v>
      </c>
      <c r="BA19" s="198">
        <f t="shared" si="6"/>
        <v>9.6838892070184784E-2</v>
      </c>
    </row>
    <row r="20" spans="1:53" s="11" customFormat="1" ht="11.25" customHeight="1" x14ac:dyDescent="0.2">
      <c r="A20" s="1" t="s">
        <v>127</v>
      </c>
      <c r="B20" s="213" t="s">
        <v>89</v>
      </c>
      <c r="C20" s="3">
        <v>2</v>
      </c>
      <c r="D20" s="25" t="s">
        <v>129</v>
      </c>
      <c r="E20" s="3" t="b">
        <v>1</v>
      </c>
      <c r="F20" s="25" t="s">
        <v>30</v>
      </c>
      <c r="G20" s="219" t="str">
        <f t="shared" si="1"/>
        <v>EUR1YDP12M=</v>
      </c>
      <c r="H20" s="25" t="str">
        <f>IFERROR(_xll.qlDepositRateHelper2(,G20,IF(RIGHT(B20,1)="N","1D",IF(LEFT(B20,1)="S","1W",B20)),C20,Calendar,D20,E20,F20,Permanent,Trigger,ObjectOverwrite),"--")</f>
        <v>obj_0099d#0000</v>
      </c>
      <c r="I20" s="3" t="b">
        <v>1</v>
      </c>
      <c r="J20" s="18"/>
      <c r="K20" s="231" t="str">
        <f t="shared" si="7"/>
        <v>DP</v>
      </c>
      <c r="L20" s="231" t="str">
        <f t="shared" si="2"/>
        <v>12M</v>
      </c>
      <c r="M20" s="105" t="str">
        <f t="shared" si="8"/>
        <v>obj_0099d#0000</v>
      </c>
      <c r="N20" s="105" t="b">
        <f t="shared" si="3"/>
        <v>1</v>
      </c>
      <c r="O20" s="232">
        <v>1</v>
      </c>
      <c r="P20" s="232">
        <v>1</v>
      </c>
      <c r="Q20" s="105" t="str">
        <v>obj_00aaf#0000</v>
      </c>
      <c r="R20" s="105" t="str">
        <f>_xll.qlRateHelperQuoteName(Q20)</f>
        <v>EUR1YFRA2X14F=</v>
      </c>
      <c r="S20" s="66">
        <f>_xll.qlRateHelperQuoteValue(Q20)</f>
        <v>1.6300000000000002E-3</v>
      </c>
      <c r="T20" s="232"/>
      <c r="U20" s="29">
        <f>_xll.qlRateHelperEarliestDate(Q20)</f>
        <v>42310</v>
      </c>
      <c r="V20" s="29">
        <f>_xll.qlRateHelperLatestDate(Q20)</f>
        <v>42676</v>
      </c>
      <c r="W20" s="105"/>
      <c r="AA20" s="79"/>
      <c r="AU20" s="28" t="s">
        <v>99</v>
      </c>
      <c r="AV20" s="29">
        <f>_xll.qlInterestRateIndexFixingDate(IborIndex&amp;Tenor,AW20,Trigger)</f>
        <v>42270</v>
      </c>
      <c r="AW20" s="29">
        <f>_xll.qlCalendarAdvance(Calendar,AW19,AU20,"f",,Trigger)</f>
        <v>42272</v>
      </c>
      <c r="AX20" s="29">
        <f>_xll.qlInterestRateIndexMaturity(IborIndex&amp;Tenor,AW20,Trigger)</f>
        <v>42639</v>
      </c>
      <c r="AY20" s="66">
        <f>_xll.qlIndexFixing($Z$5,AV20,,Trigger)</f>
        <v>1.5756323658329941E-3</v>
      </c>
      <c r="AZ20" s="66">
        <f>_xll.qlIndexFixing($BB$1,AW20,,Trigger)</f>
        <v>1.5671413810933405E-3</v>
      </c>
      <c r="BA20" s="198">
        <f t="shared" si="6"/>
        <v>8.4909847396536384E-2</v>
      </c>
    </row>
    <row r="21" spans="1:53" s="11" customFormat="1" ht="11.25" customHeight="1" x14ac:dyDescent="0.2">
      <c r="A21" s="19"/>
      <c r="B21" s="19"/>
      <c r="C21" s="19"/>
      <c r="D21" s="19"/>
      <c r="E21" s="19"/>
      <c r="F21" s="19"/>
      <c r="G21" s="19"/>
      <c r="H21" s="107"/>
      <c r="I21" s="21"/>
      <c r="J21" s="18"/>
      <c r="K21" s="287" t="str">
        <f>A23</f>
        <v>FRA</v>
      </c>
      <c r="L21" s="287" t="str">
        <f>B23&amp;C23</f>
        <v>1X13</v>
      </c>
      <c r="M21" s="104" t="str">
        <f>H23</f>
        <v>obj_00aa7#0000</v>
      </c>
      <c r="N21" s="104" t="b">
        <f t="shared" ref="N21:N44" si="9">I23</f>
        <v>1</v>
      </c>
      <c r="O21" s="242">
        <v>1</v>
      </c>
      <c r="P21" s="242">
        <v>1</v>
      </c>
      <c r="Q21" s="105" t="str">
        <v>obj_00aab#0000</v>
      </c>
      <c r="R21" s="105" t="str">
        <f>_xll.qlRateHelperQuoteName(Q21)</f>
        <v>EUR1YFRA3X15F=</v>
      </c>
      <c r="S21" s="66">
        <f>_xll.qlRateHelperQuoteValue(Q21)</f>
        <v>1.6800000000000001E-3</v>
      </c>
      <c r="T21" s="232"/>
      <c r="U21" s="29">
        <f>_xll.qlRateHelperEarliestDate(Q21)</f>
        <v>42339</v>
      </c>
      <c r="V21" s="29">
        <f>_xll.qlRateHelperLatestDate(Q21)</f>
        <v>42705</v>
      </c>
      <c r="W21" s="105"/>
      <c r="AA21" s="79"/>
      <c r="AU21" s="28" t="s">
        <v>99</v>
      </c>
      <c r="AV21" s="29">
        <f>_xll.qlInterestRateIndexFixingDate(IborIndex&amp;Tenor,AW21,Trigger)</f>
        <v>42271</v>
      </c>
      <c r="AW21" s="29">
        <f>_xll.qlCalendarAdvance(Calendar,AW20,AU21,"f",,Trigger)</f>
        <v>42275</v>
      </c>
      <c r="AX21" s="29">
        <f>_xll.qlInterestRateIndexMaturity(IborIndex&amp;Tenor,AW21,Trigger)</f>
        <v>42641</v>
      </c>
      <c r="AY21" s="66">
        <f>_xll.qlIndexFixing($Z$5,AV21,,Trigger)</f>
        <v>1.5727826732502483E-3</v>
      </c>
      <c r="AZ21" s="66">
        <f>_xll.qlIndexFixing($BB$1,AW21,,Trigger)</f>
        <v>1.5677256366295321E-3</v>
      </c>
      <c r="BA21" s="198">
        <f t="shared" si="6"/>
        <v>5.0570366207161599E-2</v>
      </c>
    </row>
    <row r="22" spans="1:53" s="11" customFormat="1" ht="11.25" customHeight="1" x14ac:dyDescent="0.2">
      <c r="A22" s="90" t="s">
        <v>7</v>
      </c>
      <c r="B22" s="315" t="s">
        <v>33</v>
      </c>
      <c r="C22" s="316"/>
      <c r="D22" s="91" t="s">
        <v>217</v>
      </c>
      <c r="E22" s="4" t="s">
        <v>3</v>
      </c>
      <c r="F22" s="4" t="s">
        <v>130</v>
      </c>
      <c r="G22" s="4" t="s">
        <v>106</v>
      </c>
      <c r="H22" s="4" t="s">
        <v>28</v>
      </c>
      <c r="I22" s="4" t="s">
        <v>29</v>
      </c>
      <c r="J22" s="18"/>
      <c r="K22" s="231" t="str">
        <f t="shared" ref="K22:K43" si="10">A24</f>
        <v>FRA</v>
      </c>
      <c r="L22" s="231" t="str">
        <f t="shared" ref="L22:L43" si="11">B24&amp;C24</f>
        <v>2X14</v>
      </c>
      <c r="M22" s="105" t="str">
        <f t="shared" ref="M22:M44" si="12">H24</f>
        <v>obj_00aaf#0000</v>
      </c>
      <c r="N22" s="105" t="b">
        <f t="shared" si="9"/>
        <v>1</v>
      </c>
      <c r="O22" s="232">
        <v>1</v>
      </c>
      <c r="P22" s="232">
        <v>1</v>
      </c>
      <c r="Q22" s="105" t="str">
        <v>obj_00aa5#0000</v>
      </c>
      <c r="R22" s="105" t="str">
        <f>_xll.qlRateHelperQuoteName(Q22)</f>
        <v>EUR1YFRA4X16F=</v>
      </c>
      <c r="S22" s="66">
        <f>_xll.qlRateHelperQuoteValue(Q22)</f>
        <v>1.7599999999999998E-3</v>
      </c>
      <c r="T22" s="232"/>
      <c r="U22" s="29">
        <f>_xll.qlRateHelperEarliestDate(Q22)</f>
        <v>42373</v>
      </c>
      <c r="V22" s="29">
        <f>_xll.qlRateHelperLatestDate(Q22)</f>
        <v>42739</v>
      </c>
      <c r="W22" s="105"/>
      <c r="AA22" s="79"/>
      <c r="AU22" s="28" t="s">
        <v>99</v>
      </c>
      <c r="AV22" s="29">
        <f>_xll.qlInterestRateIndexFixingDate(IborIndex&amp;Tenor,AW22,Trigger)</f>
        <v>42272</v>
      </c>
      <c r="AW22" s="29">
        <f>_xll.qlCalendarAdvance(Calendar,AW21,AU22,"f",,Trigger)</f>
        <v>42276</v>
      </c>
      <c r="AX22" s="29">
        <f>_xll.qlInterestRateIndexMaturity(IborIndex&amp;Tenor,AW22,Trigger)</f>
        <v>42642</v>
      </c>
      <c r="AY22" s="66">
        <f>_xll.qlIndexFixing($Z$5,AV22,,Trigger)</f>
        <v>1.5718025713856629E-3</v>
      </c>
      <c r="AZ22" s="66">
        <f>_xll.qlIndexFixing($BB$1,AW22,,Trigger)</f>
        <v>1.569999999999555E-3</v>
      </c>
      <c r="BA22" s="198">
        <f t="shared" si="6"/>
        <v>1.8025713861078829E-2</v>
      </c>
    </row>
    <row r="23" spans="1:53" s="11" customFormat="1" ht="11.25" customHeight="1" x14ac:dyDescent="0.2">
      <c r="A23" s="220" t="s">
        <v>115</v>
      </c>
      <c r="B23" s="92">
        <v>1</v>
      </c>
      <c r="C23" s="221" t="str">
        <f>"X"&amp;SUM(B23,12)</f>
        <v>X13</v>
      </c>
      <c r="D23" s="217" t="s">
        <v>212</v>
      </c>
      <c r="E23" s="98" t="str">
        <f t="shared" ref="E23:E46" si="13">IborIndex&amp;Tenor</f>
        <v>Euribor1Y</v>
      </c>
      <c r="F23" s="222" t="s">
        <v>30</v>
      </c>
      <c r="G23" s="88" t="str">
        <f t="shared" ref="G23:G46" si="14">UPPER(Currency)&amp;Tenor&amp;A23&amp;B23&amp;C23&amp;"F="</f>
        <v>EUR1YFRA1X13F=</v>
      </c>
      <c r="H23" s="222" t="str">
        <f>IFERROR(_xll.qlFraRateHelper(,G23,B23&amp;"M",E23,Permanent,Trigger,ObjectOverwrite),"--")</f>
        <v>obj_00aa7#0000</v>
      </c>
      <c r="I23" s="87" t="b">
        <v>1</v>
      </c>
      <c r="J23" s="18"/>
      <c r="K23" s="231" t="str">
        <f t="shared" si="10"/>
        <v>FRA</v>
      </c>
      <c r="L23" s="231" t="str">
        <f t="shared" si="11"/>
        <v>3X15</v>
      </c>
      <c r="M23" s="105" t="str">
        <f t="shared" si="12"/>
        <v>obj_00aab#0000</v>
      </c>
      <c r="N23" s="105" t="b">
        <f t="shared" si="9"/>
        <v>1</v>
      </c>
      <c r="O23" s="232">
        <v>1</v>
      </c>
      <c r="P23" s="232">
        <v>1</v>
      </c>
      <c r="Q23" s="105" t="str">
        <v>obj_00aa0#0000</v>
      </c>
      <c r="R23" s="105" t="str">
        <f>_xll.qlRateHelperQuoteName(Q23)</f>
        <v>EUR1YFRA5X17F=</v>
      </c>
      <c r="S23" s="66">
        <f>_xll.qlRateHelperQuoteValue(Q23)</f>
        <v>1.8400000000000001E-3</v>
      </c>
      <c r="T23" s="232"/>
      <c r="U23" s="29">
        <f>_xll.qlRateHelperEarliestDate(Q23)</f>
        <v>42401</v>
      </c>
      <c r="V23" s="29">
        <f>_xll.qlRateHelperLatestDate(Q23)</f>
        <v>42767</v>
      </c>
      <c r="W23" s="105"/>
      <c r="AA23" s="79"/>
      <c r="AU23" s="28" t="s">
        <v>99</v>
      </c>
      <c r="AV23" s="29">
        <f>_xll.qlInterestRateIndexFixingDate(IborIndex&amp;Tenor,AW23,Trigger)</f>
        <v>42275</v>
      </c>
      <c r="AW23" s="29">
        <f>_xll.qlCalendarAdvance(Calendar,AW22,AU23,"f",,Trigger)</f>
        <v>42277</v>
      </c>
      <c r="AX23" s="29">
        <f>_xll.qlInterestRateIndexMaturity(IborIndex&amp;Tenor,AW23,Trigger)</f>
        <v>42643</v>
      </c>
      <c r="AY23" s="66">
        <f>_xll.qlIndexFixing($Z$5,AV23,,Trigger)</f>
        <v>1.5708833701608001E-3</v>
      </c>
      <c r="AZ23" s="66">
        <f>_xll.qlIndexFixing($BB$1,AW23,,Trigger)</f>
        <v>1.5700859456165904E-3</v>
      </c>
      <c r="BA23" s="198">
        <f t="shared" si="6"/>
        <v>7.9742454420976376E-3</v>
      </c>
    </row>
    <row r="24" spans="1:53" s="11" customFormat="1" ht="11.25" customHeight="1" x14ac:dyDescent="0.2">
      <c r="A24" s="223" t="s">
        <v>115</v>
      </c>
      <c r="B24" s="93">
        <v>2</v>
      </c>
      <c r="C24" s="224" t="str">
        <f t="shared" ref="C24:C46" si="15">"X"&amp;SUM(B24,12)</f>
        <v>X14</v>
      </c>
      <c r="D24" s="218" t="s">
        <v>212</v>
      </c>
      <c r="E24" s="100" t="str">
        <f t="shared" si="13"/>
        <v>Euribor1Y</v>
      </c>
      <c r="F24" s="225" t="s">
        <v>30</v>
      </c>
      <c r="G24" s="89" t="str">
        <f t="shared" si="14"/>
        <v>EUR1YFRA2X14F=</v>
      </c>
      <c r="H24" s="225" t="str">
        <f>IFERROR(_xll.qlFraRateHelper(,G24,B24&amp;"M",E24,Permanent,Trigger,ObjectOverwrite),"--")</f>
        <v>obj_00aaf#0000</v>
      </c>
      <c r="I24" s="225" t="b">
        <v>1</v>
      </c>
      <c r="J24" s="18"/>
      <c r="K24" s="231" t="str">
        <f t="shared" si="10"/>
        <v>FRA</v>
      </c>
      <c r="L24" s="231" t="str">
        <f t="shared" si="11"/>
        <v>4X16</v>
      </c>
      <c r="M24" s="105" t="str">
        <f t="shared" si="12"/>
        <v>obj_00aa5#0000</v>
      </c>
      <c r="N24" s="105" t="b">
        <f t="shared" si="9"/>
        <v>1</v>
      </c>
      <c r="O24" s="232">
        <v>1</v>
      </c>
      <c r="P24" s="232">
        <v>1</v>
      </c>
      <c r="Q24" s="105" t="str">
        <v>obj_00ab5#0000</v>
      </c>
      <c r="R24" s="105" t="str">
        <f>_xll.qlRateHelperQuoteName(Q24)</f>
        <v>EUR1YFRA6X18F=</v>
      </c>
      <c r="S24" s="66">
        <f>_xll.qlRateHelperQuoteValue(Q24)</f>
        <v>1.91E-3</v>
      </c>
      <c r="T24" s="232"/>
      <c r="U24" s="29">
        <f>_xll.qlRateHelperEarliestDate(Q24)</f>
        <v>42430</v>
      </c>
      <c r="V24" s="29">
        <f>_xll.qlRateHelperLatestDate(Q24)</f>
        <v>42795</v>
      </c>
      <c r="W24" s="105"/>
      <c r="AA24" s="70"/>
      <c r="AU24" s="28" t="s">
        <v>99</v>
      </c>
      <c r="AV24" s="29">
        <f>_xll.qlInterestRateIndexFixingDate(IborIndex&amp;Tenor,AW24,Trigger)</f>
        <v>42276</v>
      </c>
      <c r="AW24" s="29">
        <f>_xll.qlCalendarAdvance(Calendar,AW23,AU24,"f",,Trigger)</f>
        <v>42278</v>
      </c>
      <c r="AX24" s="29">
        <f>_xll.qlInterestRateIndexMaturity(IborIndex&amp;Tenor,AW24,Trigger)</f>
        <v>42646</v>
      </c>
      <c r="AY24" s="66">
        <f>_xll.qlIndexFixing($Z$5,AV24,,Trigger)</f>
        <v>1.5699999999999894E-3</v>
      </c>
      <c r="AZ24" s="66">
        <f>_xll.qlIndexFixing($BB$1,AW24,,Trigger)</f>
        <v>1.5724206835357605E-3</v>
      </c>
      <c r="BA24" s="198">
        <f t="shared" si="6"/>
        <v>-2.4206835357711096E-2</v>
      </c>
    </row>
    <row r="25" spans="1:53" s="11" customFormat="1" ht="11.25" customHeight="1" x14ac:dyDescent="0.2">
      <c r="A25" s="223" t="s">
        <v>115</v>
      </c>
      <c r="B25" s="93">
        <v>3</v>
      </c>
      <c r="C25" s="224" t="str">
        <f t="shared" si="15"/>
        <v>X15</v>
      </c>
      <c r="D25" s="218" t="s">
        <v>212</v>
      </c>
      <c r="E25" s="100" t="str">
        <f t="shared" si="13"/>
        <v>Euribor1Y</v>
      </c>
      <c r="F25" s="225" t="s">
        <v>30</v>
      </c>
      <c r="G25" s="89" t="str">
        <f t="shared" si="14"/>
        <v>EUR1YFRA3X15F=</v>
      </c>
      <c r="H25" s="225" t="str">
        <f>IFERROR(_xll.qlFraRateHelper(,G25,B25&amp;"M",E25,Permanent,Trigger,ObjectOverwrite),"--")</f>
        <v>obj_00aab#0000</v>
      </c>
      <c r="I25" s="225" t="b">
        <v>1</v>
      </c>
      <c r="J25" s="18"/>
      <c r="K25" s="231" t="str">
        <f t="shared" si="10"/>
        <v>FRA</v>
      </c>
      <c r="L25" s="231" t="str">
        <f t="shared" si="11"/>
        <v>5X17</v>
      </c>
      <c r="M25" s="105" t="str">
        <f t="shared" si="12"/>
        <v>obj_00aa0#0000</v>
      </c>
      <c r="N25" s="105" t="b">
        <f t="shared" si="9"/>
        <v>1</v>
      </c>
      <c r="O25" s="232">
        <v>1</v>
      </c>
      <c r="P25" s="232">
        <v>1</v>
      </c>
      <c r="Q25" s="105" t="str">
        <v>obj_00aa6#0000</v>
      </c>
      <c r="R25" s="105" t="str">
        <f>_xll.qlRateHelperQuoteName(Q25)</f>
        <v>EUR1YFRA7X19F=</v>
      </c>
      <c r="S25" s="66">
        <f>_xll.qlRateHelperQuoteValue(Q25)</f>
        <v>2.0200000000000001E-3</v>
      </c>
      <c r="T25" s="232"/>
      <c r="U25" s="29">
        <f>_xll.qlRateHelperEarliestDate(Q25)</f>
        <v>42461</v>
      </c>
      <c r="V25" s="29">
        <f>_xll.qlRateHelperLatestDate(Q25)</f>
        <v>42828</v>
      </c>
      <c r="W25" s="105"/>
      <c r="AA25" s="70"/>
      <c r="AU25" s="28" t="s">
        <v>99</v>
      </c>
      <c r="AV25" s="29">
        <f>_xll.qlInterestRateIndexFixingDate(IborIndex&amp;Tenor,AW25,Trigger)</f>
        <v>42277</v>
      </c>
      <c r="AW25" s="29">
        <f>_xll.qlCalendarAdvance(Calendar,AW24,AU25,"f",,Trigger)</f>
        <v>42279</v>
      </c>
      <c r="AX25" s="29">
        <f>_xll.qlInterestRateIndexMaturity(IborIndex&amp;Tenor,AW25,Trigger)</f>
        <v>42646</v>
      </c>
      <c r="AY25" s="66">
        <f>_xll.qlIndexFixing($Z$5,AV25,,Trigger)</f>
        <v>1.5692656228176915E-3</v>
      </c>
      <c r="AZ25" s="66">
        <f>_xll.qlIndexFixing($BB$1,AW25,,Trigger)</f>
        <v>1.5737185905045461E-3</v>
      </c>
      <c r="BA25" s="198">
        <f t="shared" si="6"/>
        <v>-4.4529676868545337E-2</v>
      </c>
    </row>
    <row r="26" spans="1:53" s="11" customFormat="1" ht="11.25" customHeight="1" x14ac:dyDescent="0.2">
      <c r="A26" s="223" t="s">
        <v>115</v>
      </c>
      <c r="B26" s="93">
        <v>4</v>
      </c>
      <c r="C26" s="224" t="str">
        <f t="shared" si="15"/>
        <v>X16</v>
      </c>
      <c r="D26" s="218" t="s">
        <v>212</v>
      </c>
      <c r="E26" s="100" t="str">
        <f t="shared" si="13"/>
        <v>Euribor1Y</v>
      </c>
      <c r="F26" s="225" t="s">
        <v>30</v>
      </c>
      <c r="G26" s="89" t="str">
        <f t="shared" si="14"/>
        <v>EUR1YFRA4X16F=</v>
      </c>
      <c r="H26" s="225" t="str">
        <f>IFERROR(_xll.qlFraRateHelper(,G26,B26&amp;"M",E26,Permanent,Trigger,ObjectOverwrite),"--")</f>
        <v>obj_00aa5#0000</v>
      </c>
      <c r="I26" s="225" t="b">
        <v>1</v>
      </c>
      <c r="J26" s="18"/>
      <c r="K26" s="231" t="str">
        <f t="shared" si="10"/>
        <v>FRA</v>
      </c>
      <c r="L26" s="231" t="str">
        <f t="shared" si="11"/>
        <v>6X18</v>
      </c>
      <c r="M26" s="105" t="str">
        <f t="shared" si="12"/>
        <v>obj_00ab5#0000</v>
      </c>
      <c r="N26" s="105" t="b">
        <f t="shared" si="9"/>
        <v>1</v>
      </c>
      <c r="O26" s="232">
        <v>1</v>
      </c>
      <c r="P26" s="232">
        <v>1</v>
      </c>
      <c r="Q26" s="105" t="str">
        <v>obj_00ab1#0000</v>
      </c>
      <c r="R26" s="105" t="str">
        <f>_xll.qlRateHelperQuoteName(Q26)</f>
        <v>EUR1YFRA8X20F=</v>
      </c>
      <c r="S26" s="66">
        <f>_xll.qlRateHelperQuoteValue(Q26)</f>
        <v>2.1299999999999999E-3</v>
      </c>
      <c r="T26" s="232"/>
      <c r="U26" s="29">
        <f>_xll.qlRateHelperEarliestDate(Q26)</f>
        <v>42492</v>
      </c>
      <c r="V26" s="29">
        <f>_xll.qlRateHelperLatestDate(Q26)</f>
        <v>42857</v>
      </c>
      <c r="W26" s="105"/>
      <c r="AA26" s="70"/>
      <c r="AU26" s="28" t="s">
        <v>99</v>
      </c>
      <c r="AV26" s="29">
        <f>_xll.qlInterestRateIndexFixingDate(IborIndex&amp;Tenor,AW26,Trigger)</f>
        <v>42278</v>
      </c>
      <c r="AW26" s="29">
        <f>_xll.qlCalendarAdvance(Calendar,AW25,AU26,"f",,Trigger)</f>
        <v>42282</v>
      </c>
      <c r="AX26" s="29">
        <f>_xll.qlInterestRateIndexMaturity(IborIndex&amp;Tenor,AW26,Trigger)</f>
        <v>42648</v>
      </c>
      <c r="AY26" s="66">
        <f>_xll.qlIndexFixing($Z$5,AV26,,Trigger)</f>
        <v>1.5678721595300115E-3</v>
      </c>
      <c r="AZ26" s="66">
        <f>_xll.qlIndexFixing($BB$1,AW26,,Trigger)</f>
        <v>1.5751251916454642E-3</v>
      </c>
      <c r="BA26" s="198">
        <f t="shared" si="6"/>
        <v>-7.2530321154526928E-2</v>
      </c>
    </row>
    <row r="27" spans="1:53" s="11" customFormat="1" ht="11.25" customHeight="1" x14ac:dyDescent="0.2">
      <c r="A27" s="223" t="s">
        <v>115</v>
      </c>
      <c r="B27" s="93">
        <v>5</v>
      </c>
      <c r="C27" s="224" t="str">
        <f t="shared" si="15"/>
        <v>X17</v>
      </c>
      <c r="D27" s="218" t="s">
        <v>212</v>
      </c>
      <c r="E27" s="100" t="str">
        <f t="shared" si="13"/>
        <v>Euribor1Y</v>
      </c>
      <c r="F27" s="225" t="s">
        <v>30</v>
      </c>
      <c r="G27" s="89" t="str">
        <f t="shared" si="14"/>
        <v>EUR1YFRA5X17F=</v>
      </c>
      <c r="H27" s="225" t="str">
        <f>IFERROR(_xll.qlFraRateHelper(,G27,B27&amp;"M",E27,Permanent,Trigger,ObjectOverwrite),"--")</f>
        <v>obj_00aa0#0000</v>
      </c>
      <c r="I27" s="225" t="b">
        <v>1</v>
      </c>
      <c r="J27" s="18"/>
      <c r="K27" s="231" t="str">
        <f t="shared" si="10"/>
        <v>FRA</v>
      </c>
      <c r="L27" s="231" t="str">
        <f t="shared" si="11"/>
        <v>7X19</v>
      </c>
      <c r="M27" s="105" t="str">
        <f t="shared" si="12"/>
        <v>obj_00aa6#0000</v>
      </c>
      <c r="N27" s="105" t="b">
        <f t="shared" si="9"/>
        <v>1</v>
      </c>
      <c r="O27" s="232">
        <v>1</v>
      </c>
      <c r="P27" s="232">
        <v>1</v>
      </c>
      <c r="Q27" s="105" t="str">
        <v>obj_00abd#0000</v>
      </c>
      <c r="R27" s="105" t="str">
        <f>_xll.qlRateHelperQuoteName(Q27)</f>
        <v>EUR1YFRA9X21F=</v>
      </c>
      <c r="S27" s="66">
        <f>_xll.qlRateHelperQuoteValue(Q27)</f>
        <v>2.2400000000000002E-3</v>
      </c>
      <c r="T27" s="232"/>
      <c r="U27" s="29">
        <f>_xll.qlRateHelperEarliestDate(Q27)</f>
        <v>42522</v>
      </c>
      <c r="V27" s="29">
        <f>_xll.qlRateHelperLatestDate(Q27)</f>
        <v>42887</v>
      </c>
      <c r="W27" s="105"/>
      <c r="AA27" s="70"/>
      <c r="AU27" s="28" t="s">
        <v>99</v>
      </c>
      <c r="AV27" s="29">
        <f>_xll.qlInterestRateIndexFixingDate(IborIndex&amp;Tenor,AW27,Trigger)</f>
        <v>42279</v>
      </c>
      <c r="AW27" s="29">
        <f>_xll.qlCalendarAdvance(Calendar,AW26,AU27,"f",,Trigger)</f>
        <v>42283</v>
      </c>
      <c r="AX27" s="29">
        <f>_xll.qlInterestRateIndexMaturity(IborIndex&amp;Tenor,AW27,Trigger)</f>
        <v>42649</v>
      </c>
      <c r="AY27" s="66">
        <f>_xll.qlIndexFixing($Z$5,AV27,,Trigger)</f>
        <v>1.5680447337356478E-3</v>
      </c>
      <c r="AZ27" s="66">
        <f>_xll.qlIndexFixing($BB$1,AW27,,Trigger)</f>
        <v>1.5796649110199697E-3</v>
      </c>
      <c r="BA27" s="198">
        <f t="shared" si="6"/>
        <v>-0.11620177284321935</v>
      </c>
    </row>
    <row r="28" spans="1:53" s="11" customFormat="1" ht="11.25" customHeight="1" x14ac:dyDescent="0.2">
      <c r="A28" s="223" t="s">
        <v>115</v>
      </c>
      <c r="B28" s="93">
        <v>6</v>
      </c>
      <c r="C28" s="224" t="str">
        <f t="shared" si="15"/>
        <v>X18</v>
      </c>
      <c r="D28" s="218" t="s">
        <v>212</v>
      </c>
      <c r="E28" s="100" t="str">
        <f t="shared" si="13"/>
        <v>Euribor1Y</v>
      </c>
      <c r="F28" s="225" t="s">
        <v>30</v>
      </c>
      <c r="G28" s="89" t="str">
        <f t="shared" si="14"/>
        <v>EUR1YFRA6X18F=</v>
      </c>
      <c r="H28" s="225" t="str">
        <f>IFERROR(_xll.qlFraRateHelper(,G28,B28&amp;"M",E28,Permanent,Trigger,ObjectOverwrite),"--")</f>
        <v>obj_00ab5#0000</v>
      </c>
      <c r="I28" s="225" t="b">
        <v>1</v>
      </c>
      <c r="J28" s="18"/>
      <c r="K28" s="231" t="str">
        <f t="shared" si="10"/>
        <v>FRA</v>
      </c>
      <c r="L28" s="231" t="str">
        <f t="shared" si="11"/>
        <v>8X20</v>
      </c>
      <c r="M28" s="105" t="str">
        <f t="shared" si="12"/>
        <v>obj_00ab1#0000</v>
      </c>
      <c r="N28" s="105" t="b">
        <f t="shared" si="9"/>
        <v>1</v>
      </c>
      <c r="O28" s="232">
        <v>1</v>
      </c>
      <c r="P28" s="232">
        <v>1</v>
      </c>
      <c r="Q28" s="105" t="str">
        <v>obj_00ab0#0000</v>
      </c>
      <c r="R28" s="105" t="str">
        <f>_xll.qlRateHelperQuoteName(Q28)</f>
        <v>EUR1YFRA10X22F=</v>
      </c>
      <c r="S28" s="66">
        <f>_xll.qlRateHelperQuoteValue(Q28)</f>
        <v>2.3699999999999997E-3</v>
      </c>
      <c r="T28" s="232"/>
      <c r="U28" s="29">
        <f>_xll.qlRateHelperEarliestDate(Q28)</f>
        <v>42552</v>
      </c>
      <c r="V28" s="29">
        <f>_xll.qlRateHelperLatestDate(Q28)</f>
        <v>42919</v>
      </c>
      <c r="W28" s="105"/>
      <c r="AA28" s="70"/>
      <c r="AU28" s="28" t="s">
        <v>99</v>
      </c>
      <c r="AV28" s="29">
        <f>_xll.qlInterestRateIndexFixingDate(IborIndex&amp;Tenor,AW28,Trigger)</f>
        <v>42282</v>
      </c>
      <c r="AW28" s="29">
        <f>_xll.qlCalendarAdvance(Calendar,AW27,AU28,"f",,Trigger)</f>
        <v>42284</v>
      </c>
      <c r="AX28" s="29">
        <f>_xll.qlInterestRateIndexMaturity(IborIndex&amp;Tenor,AW28,Trigger)</f>
        <v>42650</v>
      </c>
      <c r="AY28" s="66">
        <f>_xll.qlIndexFixing($Z$5,AV28,,Trigger)</f>
        <v>1.5685281516658147E-3</v>
      </c>
      <c r="AZ28" s="66">
        <f>_xll.qlIndexFixing($BB$1,AW28,,Trigger)</f>
        <v>1.5797986474768162E-3</v>
      </c>
      <c r="BA28" s="198">
        <f t="shared" si="6"/>
        <v>-0.11270495811001487</v>
      </c>
    </row>
    <row r="29" spans="1:53" s="11" customFormat="1" ht="11.25" customHeight="1" x14ac:dyDescent="0.2">
      <c r="A29" s="223" t="s">
        <v>115</v>
      </c>
      <c r="B29" s="93">
        <v>7</v>
      </c>
      <c r="C29" s="224" t="str">
        <f t="shared" si="15"/>
        <v>X19</v>
      </c>
      <c r="D29" s="218" t="s">
        <v>212</v>
      </c>
      <c r="E29" s="100" t="str">
        <f t="shared" si="13"/>
        <v>Euribor1Y</v>
      </c>
      <c r="F29" s="225" t="s">
        <v>30</v>
      </c>
      <c r="G29" s="89" t="str">
        <f t="shared" si="14"/>
        <v>EUR1YFRA7X19F=</v>
      </c>
      <c r="H29" s="225" t="str">
        <f>IFERROR(_xll.qlFraRateHelper(,G29,B29&amp;"M",E29,Permanent,Trigger,ObjectOverwrite),"--")</f>
        <v>obj_00aa6#0000</v>
      </c>
      <c r="I29" s="225" t="b">
        <v>1</v>
      </c>
      <c r="J29" s="18"/>
      <c r="K29" s="231" t="str">
        <f t="shared" si="10"/>
        <v>FRA</v>
      </c>
      <c r="L29" s="231" t="str">
        <f t="shared" si="11"/>
        <v>9X21</v>
      </c>
      <c r="M29" s="105" t="str">
        <f t="shared" si="12"/>
        <v>obj_00abd#0000</v>
      </c>
      <c r="N29" s="105" t="b">
        <f t="shared" si="9"/>
        <v>1</v>
      </c>
      <c r="O29" s="232">
        <v>1</v>
      </c>
      <c r="P29" s="232">
        <v>1</v>
      </c>
      <c r="Q29" s="105" t="str">
        <v>obj_00ab9#0000</v>
      </c>
      <c r="R29" s="105" t="str">
        <f>_xll.qlRateHelperQuoteName(Q29)</f>
        <v>EUR1YFRA11X23F=</v>
      </c>
      <c r="S29" s="66">
        <f>_xll.qlRateHelperQuoteValue(Q29)</f>
        <v>2.5100000000000001E-3</v>
      </c>
      <c r="T29" s="232"/>
      <c r="U29" s="29">
        <f>_xll.qlRateHelperEarliestDate(Q29)</f>
        <v>42583</v>
      </c>
      <c r="V29" s="29">
        <f>_xll.qlRateHelperLatestDate(Q29)</f>
        <v>42948</v>
      </c>
      <c r="W29" s="105"/>
      <c r="AA29" s="70"/>
      <c r="AU29" s="28" t="s">
        <v>99</v>
      </c>
      <c r="AV29" s="29">
        <f>_xll.qlInterestRateIndexFixingDate(IborIndex&amp;Tenor,AW29,Trigger)</f>
        <v>42283</v>
      </c>
      <c r="AW29" s="29">
        <f>_xll.qlCalendarAdvance(Calendar,AW28,AU29,"f",,Trigger)</f>
        <v>42285</v>
      </c>
      <c r="AX29" s="29">
        <f>_xll.qlInterestRateIndexMaturity(IborIndex&amp;Tenor,AW29,Trigger)</f>
        <v>42653</v>
      </c>
      <c r="AY29" s="66">
        <f>_xll.qlIndexFixing($Z$5,AV29,,Trigger)</f>
        <v>1.5731264916683748E-3</v>
      </c>
      <c r="AZ29" s="66">
        <f>_xll.qlIndexFixing($BB$1,AW29,,Trigger)</f>
        <v>1.5835765590616331E-3</v>
      </c>
      <c r="BA29" s="198">
        <f t="shared" si="6"/>
        <v>-0.10450067393258247</v>
      </c>
    </row>
    <row r="30" spans="1:53" s="11" customFormat="1" ht="11.25" customHeight="1" x14ac:dyDescent="0.2">
      <c r="A30" s="223" t="s">
        <v>115</v>
      </c>
      <c r="B30" s="93">
        <v>8</v>
      </c>
      <c r="C30" s="224" t="str">
        <f t="shared" si="15"/>
        <v>X20</v>
      </c>
      <c r="D30" s="218" t="s">
        <v>212</v>
      </c>
      <c r="E30" s="100" t="str">
        <f t="shared" si="13"/>
        <v>Euribor1Y</v>
      </c>
      <c r="F30" s="225" t="s">
        <v>30</v>
      </c>
      <c r="G30" s="89" t="str">
        <f t="shared" si="14"/>
        <v>EUR1YFRA8X20F=</v>
      </c>
      <c r="H30" s="225" t="str">
        <f>IFERROR(_xll.qlFraRateHelper(,G30,B30&amp;"M",E30,Permanent,Trigger,ObjectOverwrite),"--")</f>
        <v>obj_00ab1#0000</v>
      </c>
      <c r="I30" s="225" t="b">
        <v>1</v>
      </c>
      <c r="J30" s="18"/>
      <c r="K30" s="231" t="str">
        <f t="shared" si="10"/>
        <v>FRA</v>
      </c>
      <c r="L30" s="231" t="str">
        <f t="shared" si="11"/>
        <v>10X22</v>
      </c>
      <c r="M30" s="105" t="str">
        <f t="shared" si="12"/>
        <v>obj_00ab0#0000</v>
      </c>
      <c r="N30" s="105" t="b">
        <f t="shared" si="9"/>
        <v>1</v>
      </c>
      <c r="O30" s="232">
        <v>1</v>
      </c>
      <c r="P30" s="232">
        <v>1</v>
      </c>
      <c r="Q30" s="105" t="str">
        <v>obj_00abb#0000</v>
      </c>
      <c r="R30" s="105" t="str">
        <f>_xll.qlRateHelperQuoteName(Q30)</f>
        <v>EUR1YFRA12X24F=</v>
      </c>
      <c r="S30" s="66">
        <f>_xll.qlRateHelperQuoteValue(Q30)</f>
        <v>2.66E-3</v>
      </c>
      <c r="T30" s="232"/>
      <c r="U30" s="29">
        <f>_xll.qlRateHelperEarliestDate(Q30)</f>
        <v>42614</v>
      </c>
      <c r="V30" s="29">
        <f>_xll.qlRateHelperLatestDate(Q30)</f>
        <v>42979</v>
      </c>
      <c r="W30" s="105"/>
      <c r="AA30" s="70"/>
      <c r="AU30" s="28" t="s">
        <v>99</v>
      </c>
      <c r="AV30" s="29">
        <f>_xll.qlInterestRateIndexFixingDate(IborIndex&amp;Tenor,AW30,Trigger)</f>
        <v>42284</v>
      </c>
      <c r="AW30" s="29">
        <f>_xll.qlCalendarAdvance(Calendar,AW29,AU30,"f",,Trigger)</f>
        <v>42286</v>
      </c>
      <c r="AX30" s="29">
        <f>_xll.qlInterestRateIndexMaturity(IborIndex&amp;Tenor,AW30,Trigger)</f>
        <v>42653</v>
      </c>
      <c r="AY30" s="66">
        <f>_xll.qlIndexFixing($Z$5,AV30,,Trigger)</f>
        <v>1.5724006175244669E-3</v>
      </c>
      <c r="AZ30" s="66">
        <f>_xll.qlIndexFixing($BB$1,AW30,,Trigger)</f>
        <v>1.5855080945282856E-3</v>
      </c>
      <c r="BA30" s="198">
        <f t="shared" si="6"/>
        <v>-0.13107477003818654</v>
      </c>
    </row>
    <row r="31" spans="1:53" s="11" customFormat="1" ht="11.25" customHeight="1" x14ac:dyDescent="0.2">
      <c r="A31" s="105" t="s">
        <v>115</v>
      </c>
      <c r="B31" s="93">
        <v>9</v>
      </c>
      <c r="C31" s="226" t="str">
        <f t="shared" si="15"/>
        <v>X21</v>
      </c>
      <c r="D31" s="218" t="s">
        <v>212</v>
      </c>
      <c r="E31" s="227" t="str">
        <f t="shared" si="13"/>
        <v>Euribor1Y</v>
      </c>
      <c r="F31" s="225" t="s">
        <v>30</v>
      </c>
      <c r="G31" s="179" t="str">
        <f t="shared" si="14"/>
        <v>EUR1YFRA9X21F=</v>
      </c>
      <c r="H31" s="228" t="str">
        <f>IFERROR(_xll.qlFraRateHelper(,G31,B31&amp;"M",E31,Permanent,Trigger,ObjectOverwrite),"--")</f>
        <v>obj_00abd#0000</v>
      </c>
      <c r="I31" s="229" t="b">
        <v>1</v>
      </c>
      <c r="J31" s="18"/>
      <c r="K31" s="231" t="str">
        <f t="shared" si="10"/>
        <v>FRA</v>
      </c>
      <c r="L31" s="231" t="str">
        <f t="shared" si="11"/>
        <v>11X23</v>
      </c>
      <c r="M31" s="105" t="str">
        <f t="shared" si="12"/>
        <v>obj_00ab9#0000</v>
      </c>
      <c r="N31" s="105" t="b">
        <f t="shared" si="9"/>
        <v>1</v>
      </c>
      <c r="O31" s="232">
        <v>1</v>
      </c>
      <c r="P31" s="232">
        <v>1</v>
      </c>
      <c r="Q31" s="105" t="str">
        <v>obj_009ac#0000</v>
      </c>
      <c r="R31" s="105" t="str">
        <f>_xll.qlRateHelperQuoteName(Q31)</f>
        <v>EUR1YSW3Y=</v>
      </c>
      <c r="S31" s="66">
        <f>_xll.qlRateHelperQuoteValue(Q31)</f>
        <v>3.0799999999999998E-3</v>
      </c>
      <c r="T31" s="232"/>
      <c r="U31" s="29">
        <f>_xll.qlRateHelperEarliestDate(Q31)</f>
        <v>42248</v>
      </c>
      <c r="V31" s="29">
        <f>_xll.qlRateHelperLatestDate(Q31)</f>
        <v>43346</v>
      </c>
      <c r="W31" s="105"/>
      <c r="AA31" s="70"/>
      <c r="AU31" s="28" t="s">
        <v>99</v>
      </c>
      <c r="AV31" s="29">
        <f>_xll.qlInterestRateIndexFixingDate(IborIndex&amp;Tenor,AW31,Trigger)</f>
        <v>42285</v>
      </c>
      <c r="AW31" s="29">
        <f>_xll.qlCalendarAdvance(Calendar,AW30,AU31,"f",,Trigger)</f>
        <v>42289</v>
      </c>
      <c r="AX31" s="29">
        <f>_xll.qlInterestRateIndexMaturity(IborIndex&amp;Tenor,AW31,Trigger)</f>
        <v>42655</v>
      </c>
      <c r="AY31" s="66">
        <f>_xll.qlIndexFixing($Z$5,AV31,,Trigger)</f>
        <v>1.5750001916314089E-3</v>
      </c>
      <c r="AZ31" s="66">
        <f>_xll.qlIndexFixing($BB$1,AW31,,Trigger)</f>
        <v>1.5875059137633574E-3</v>
      </c>
      <c r="BA31" s="198">
        <f t="shared" si="6"/>
        <v>-0.12505722131948535</v>
      </c>
    </row>
    <row r="32" spans="1:53" s="11" customFormat="1" ht="11.25" customHeight="1" x14ac:dyDescent="0.2">
      <c r="A32" s="105" t="s">
        <v>115</v>
      </c>
      <c r="B32" s="93">
        <v>10</v>
      </c>
      <c r="C32" s="230" t="str">
        <f t="shared" si="15"/>
        <v>X22</v>
      </c>
      <c r="D32" s="218" t="s">
        <v>212</v>
      </c>
      <c r="E32" s="105" t="str">
        <f t="shared" si="13"/>
        <v>Euribor1Y</v>
      </c>
      <c r="F32" s="225" t="s">
        <v>30</v>
      </c>
      <c r="G32" s="231" t="str">
        <f t="shared" si="14"/>
        <v>EUR1YFRA10X22F=</v>
      </c>
      <c r="H32" s="232" t="str">
        <f>IFERROR(_xll.qlFraRateHelper(,G32,B32&amp;"M",E32,Permanent,Trigger,ObjectOverwrite),"--")</f>
        <v>obj_00ab0#0000</v>
      </c>
      <c r="I32" s="105" t="b">
        <v>1</v>
      </c>
      <c r="J32" s="18"/>
      <c r="K32" s="231" t="str">
        <f t="shared" si="10"/>
        <v>FRA</v>
      </c>
      <c r="L32" s="231" t="str">
        <f t="shared" si="11"/>
        <v>12X24</v>
      </c>
      <c r="M32" s="105" t="str">
        <f t="shared" si="12"/>
        <v>obj_00abb#0000</v>
      </c>
      <c r="N32" s="105" t="b">
        <f t="shared" si="9"/>
        <v>1</v>
      </c>
      <c r="O32" s="232">
        <v>1</v>
      </c>
      <c r="P32" s="232">
        <v>1</v>
      </c>
      <c r="Q32" s="105" t="str">
        <v>obj_009a5#0000</v>
      </c>
      <c r="R32" s="105" t="str">
        <f>_xll.qlRateHelperQuoteName(Q32)</f>
        <v>EUR1YSW4Y=</v>
      </c>
      <c r="S32" s="66">
        <f>_xll.qlRateHelperQuoteValue(Q32)</f>
        <v>4.2599999999999999E-3</v>
      </c>
      <c r="T32" s="232"/>
      <c r="U32" s="29">
        <f>_xll.qlRateHelperEarliestDate(Q32)</f>
        <v>42248</v>
      </c>
      <c r="V32" s="29">
        <f>_xll.qlRateHelperLatestDate(Q32)</f>
        <v>43710</v>
      </c>
      <c r="W32" s="105"/>
      <c r="AA32" s="70"/>
      <c r="AJ32" s="34" t="s">
        <v>175</v>
      </c>
      <c r="AU32" s="28" t="s">
        <v>99</v>
      </c>
      <c r="AV32" s="29">
        <f>_xll.qlInterestRateIndexFixingDate(IborIndex&amp;Tenor,AW32,Trigger)</f>
        <v>42286</v>
      </c>
      <c r="AW32" s="29">
        <f>_xll.qlCalendarAdvance(Calendar,AW31,AU32,"f",,Trigger)</f>
        <v>42290</v>
      </c>
      <c r="AX32" s="29">
        <f>_xll.qlInterestRateIndexMaturity(IborIndex&amp;Tenor,AW32,Trigger)</f>
        <v>42656</v>
      </c>
      <c r="AY32" s="66">
        <f>_xll.qlIndexFixing($Z$5,AV32,,Trigger)</f>
        <v>1.5769813466015399E-3</v>
      </c>
      <c r="AZ32" s="66">
        <f>_xll.qlIndexFixing($BB$1,AW32,,Trigger)</f>
        <v>1.593437060704125E-3</v>
      </c>
      <c r="BA32" s="198">
        <f t="shared" si="6"/>
        <v>-0.16455714102585078</v>
      </c>
    </row>
    <row r="33" spans="1:53" s="11" customFormat="1" ht="11.25" customHeight="1" x14ac:dyDescent="0.2">
      <c r="A33" s="105" t="s">
        <v>115</v>
      </c>
      <c r="B33" s="93">
        <v>11</v>
      </c>
      <c r="C33" s="230" t="str">
        <f t="shared" si="15"/>
        <v>X23</v>
      </c>
      <c r="D33" s="218" t="s">
        <v>212</v>
      </c>
      <c r="E33" s="105" t="str">
        <f t="shared" si="13"/>
        <v>Euribor1Y</v>
      </c>
      <c r="F33" s="225" t="s">
        <v>30</v>
      </c>
      <c r="G33" s="231" t="str">
        <f t="shared" si="14"/>
        <v>EUR1YFRA11X23F=</v>
      </c>
      <c r="H33" s="232" t="str">
        <f>IFERROR(_xll.qlFraRateHelper(,G33,B33&amp;"M",E33,Permanent,Trigger,ObjectOverwrite),"--")</f>
        <v>obj_00ab9#0000</v>
      </c>
      <c r="I33" s="105" t="b">
        <v>1</v>
      </c>
      <c r="K33" s="231" t="str">
        <f t="shared" si="10"/>
        <v>FRA</v>
      </c>
      <c r="L33" s="231" t="str">
        <f t="shared" si="11"/>
        <v>13X25</v>
      </c>
      <c r="M33" s="105" t="str">
        <f t="shared" si="12"/>
        <v>--</v>
      </c>
      <c r="N33" s="105" t="b">
        <f t="shared" si="9"/>
        <v>0</v>
      </c>
      <c r="O33" s="232">
        <v>1</v>
      </c>
      <c r="P33" s="232">
        <v>1</v>
      </c>
      <c r="Q33" s="105" t="str">
        <v>obj_00999#0000</v>
      </c>
      <c r="R33" s="105" t="str">
        <f>_xll.qlRateHelperQuoteName(Q33)</f>
        <v>EUR1YSW5Y=</v>
      </c>
      <c r="S33" s="66">
        <f>_xll.qlRateHelperQuoteValue(Q33)</f>
        <v>5.5700000000000003E-3</v>
      </c>
      <c r="T33" s="232"/>
      <c r="U33" s="29">
        <f>_xll.qlRateHelperEarliestDate(Q33)</f>
        <v>42248</v>
      </c>
      <c r="V33" s="29">
        <f>_xll.qlRateHelperLatestDate(Q33)</f>
        <v>44075</v>
      </c>
      <c r="W33" s="105"/>
      <c r="AA33" s="70"/>
      <c r="AJ33" s="194">
        <f t="array" ref="AJ33">MAX(ABS(BA2:BA513))/10000</f>
        <v>8.5397073353795337E-5</v>
      </c>
      <c r="AU33" s="28" t="s">
        <v>99</v>
      </c>
      <c r="AV33" s="29">
        <f>_xll.qlInterestRateIndexFixingDate(IborIndex&amp;Tenor,AW33,Trigger)</f>
        <v>42289</v>
      </c>
      <c r="AW33" s="29">
        <f>_xll.qlCalendarAdvance(Calendar,AW32,AU33,"f",,Trigger)</f>
        <v>42291</v>
      </c>
      <c r="AX33" s="29">
        <f>_xll.qlInterestRateIndexMaturity(IborIndex&amp;Tenor,AW33,Trigger)</f>
        <v>42657</v>
      </c>
      <c r="AY33" s="66">
        <f>_xll.qlIndexFixing($Z$5,AV33,,Trigger)</f>
        <v>1.5791491018227689E-3</v>
      </c>
      <c r="AZ33" s="66">
        <f>_xll.qlIndexFixing($BB$1,AW33,,Trigger)</f>
        <v>1.5936341883931355E-3</v>
      </c>
      <c r="BA33" s="198">
        <f t="shared" si="6"/>
        <v>-0.14485086570366607</v>
      </c>
    </row>
    <row r="34" spans="1:53" s="11" customFormat="1" ht="11.25" customHeight="1" x14ac:dyDescent="0.2">
      <c r="A34" s="105" t="s">
        <v>115</v>
      </c>
      <c r="B34" s="93">
        <v>12</v>
      </c>
      <c r="C34" s="230" t="str">
        <f t="shared" si="15"/>
        <v>X24</v>
      </c>
      <c r="D34" s="218" t="s">
        <v>212</v>
      </c>
      <c r="E34" s="105" t="str">
        <f t="shared" si="13"/>
        <v>Euribor1Y</v>
      </c>
      <c r="F34" s="225" t="s">
        <v>30</v>
      </c>
      <c r="G34" s="231" t="str">
        <f t="shared" si="14"/>
        <v>EUR1YFRA12X24F=</v>
      </c>
      <c r="H34" s="232" t="str">
        <f>IFERROR(_xll.qlFraRateHelper(,G34,B34&amp;"M",E34,Permanent,Trigger,ObjectOverwrite),"--")</f>
        <v>obj_00abb#0000</v>
      </c>
      <c r="I34" s="105" t="b">
        <v>1</v>
      </c>
      <c r="K34" s="231" t="str">
        <f t="shared" si="10"/>
        <v>FRA</v>
      </c>
      <c r="L34" s="231" t="str">
        <f t="shared" si="11"/>
        <v>14X26</v>
      </c>
      <c r="M34" s="105" t="str">
        <f t="shared" si="12"/>
        <v>--</v>
      </c>
      <c r="N34" s="105" t="b">
        <f t="shared" si="9"/>
        <v>0</v>
      </c>
      <c r="O34" s="232">
        <v>1</v>
      </c>
      <c r="P34" s="232">
        <v>1</v>
      </c>
      <c r="Q34" s="105" t="str">
        <v>obj_009ba#0000</v>
      </c>
      <c r="R34" s="105" t="str">
        <f>_xll.qlRateHelperQuoteName(Q34)</f>
        <v>EUR1YSW6Y=</v>
      </c>
      <c r="S34" s="66">
        <f>_xll.qlRateHelperQuoteValue(Q34)</f>
        <v>6.9199999999999991E-3</v>
      </c>
      <c r="T34" s="232"/>
      <c r="U34" s="29">
        <f>_xll.qlRateHelperEarliestDate(Q34)</f>
        <v>42248</v>
      </c>
      <c r="V34" s="29">
        <f>_xll.qlRateHelperLatestDate(Q34)</f>
        <v>44440</v>
      </c>
      <c r="W34" s="105"/>
      <c r="AA34" s="70"/>
      <c r="AU34" s="28" t="s">
        <v>99</v>
      </c>
      <c r="AV34" s="29">
        <f>_xll.qlInterestRateIndexFixingDate(IborIndex&amp;Tenor,AW34,Trigger)</f>
        <v>42290</v>
      </c>
      <c r="AW34" s="29">
        <f>_xll.qlCalendarAdvance(Calendar,AW33,AU34,"f",,Trigger)</f>
        <v>42292</v>
      </c>
      <c r="AX34" s="29">
        <f>_xll.qlInterestRateIndexMaturity(IborIndex&amp;Tenor,AW34,Trigger)</f>
        <v>42660</v>
      </c>
      <c r="AY34" s="66">
        <f>_xll.qlIndexFixing($Z$5,AV34,,Trigger)</f>
        <v>1.587960568810672E-3</v>
      </c>
      <c r="AZ34" s="66">
        <f>_xll.qlIndexFixing($BB$1,AW34,,Trigger)</f>
        <v>1.5982772094513093E-3</v>
      </c>
      <c r="BA34" s="198">
        <f t="shared" si="6"/>
        <v>-0.10316640640637342</v>
      </c>
    </row>
    <row r="35" spans="1:53" s="11" customFormat="1" ht="11.25" customHeight="1" x14ac:dyDescent="0.2">
      <c r="A35" s="105" t="s">
        <v>115</v>
      </c>
      <c r="B35" s="93">
        <v>13</v>
      </c>
      <c r="C35" s="230" t="str">
        <f t="shared" si="15"/>
        <v>X25</v>
      </c>
      <c r="D35" s="218" t="s">
        <v>212</v>
      </c>
      <c r="E35" s="105" t="str">
        <f t="shared" si="13"/>
        <v>Euribor1Y</v>
      </c>
      <c r="F35" s="225" t="s">
        <v>30</v>
      </c>
      <c r="G35" s="231" t="str">
        <f t="shared" si="14"/>
        <v>EUR1YFRA13X25F=</v>
      </c>
      <c r="H35" s="232" t="str">
        <f>IFERROR(_xll.qlFraRateHelper(,G35,B35&amp;"M",E35,Permanent,Trigger,ObjectOverwrite),"--")</f>
        <v>--</v>
      </c>
      <c r="I35" s="105" t="b">
        <v>0</v>
      </c>
      <c r="K35" s="231" t="str">
        <f t="shared" si="10"/>
        <v>FRA</v>
      </c>
      <c r="L35" s="231" t="str">
        <f t="shared" si="11"/>
        <v>15X27</v>
      </c>
      <c r="M35" s="105" t="str">
        <f t="shared" si="12"/>
        <v>--</v>
      </c>
      <c r="N35" s="105" t="b">
        <f t="shared" si="9"/>
        <v>0</v>
      </c>
      <c r="O35" s="232">
        <v>1</v>
      </c>
      <c r="P35" s="232">
        <v>1</v>
      </c>
      <c r="Q35" s="105" t="str">
        <v>obj_009ad#0000</v>
      </c>
      <c r="R35" s="105" t="str">
        <f>_xll.qlRateHelperQuoteName(Q35)</f>
        <v>EUR1YSW7Y=</v>
      </c>
      <c r="S35" s="66">
        <f>_xll.qlRateHelperQuoteValue(Q35)</f>
        <v>8.2500000000000004E-3</v>
      </c>
      <c r="T35" s="232"/>
      <c r="U35" s="29">
        <f>_xll.qlRateHelperEarliestDate(Q35)</f>
        <v>42248</v>
      </c>
      <c r="V35" s="29">
        <f>_xll.qlRateHelperLatestDate(Q35)</f>
        <v>44805</v>
      </c>
      <c r="W35" s="105"/>
      <c r="AA35" s="70"/>
      <c r="AU35" s="28" t="s">
        <v>99</v>
      </c>
      <c r="AV35" s="29">
        <f>_xll.qlInterestRateIndexFixingDate(IborIndex&amp;Tenor,AW35,Trigger)</f>
        <v>42291</v>
      </c>
      <c r="AW35" s="29">
        <f>_xll.qlCalendarAdvance(Calendar,AW34,AU35,"f",,Trigger)</f>
        <v>42293</v>
      </c>
      <c r="AX35" s="29">
        <f>_xll.qlInterestRateIndexMaturity(IborIndex&amp;Tenor,AW35,Trigger)</f>
        <v>42660</v>
      </c>
      <c r="AY35" s="66">
        <f>_xll.qlIndexFixing($Z$5,AV35,,Trigger)</f>
        <v>1.5872750385963119E-3</v>
      </c>
      <c r="AZ35" s="66">
        <f>_xll.qlIndexFixing($BB$1,AW35,,Trigger)</f>
        <v>1.6005454964731275E-3</v>
      </c>
      <c r="BA35" s="198">
        <f t="shared" si="6"/>
        <v>-0.13270457876815578</v>
      </c>
    </row>
    <row r="36" spans="1:53" s="11" customFormat="1" ht="11.25" customHeight="1" x14ac:dyDescent="0.2">
      <c r="A36" s="105" t="s">
        <v>115</v>
      </c>
      <c r="B36" s="93">
        <v>14</v>
      </c>
      <c r="C36" s="230" t="str">
        <f t="shared" si="15"/>
        <v>X26</v>
      </c>
      <c r="D36" s="218" t="s">
        <v>212</v>
      </c>
      <c r="E36" s="105" t="str">
        <f t="shared" si="13"/>
        <v>Euribor1Y</v>
      </c>
      <c r="F36" s="225" t="s">
        <v>30</v>
      </c>
      <c r="G36" s="231" t="str">
        <f t="shared" si="14"/>
        <v>EUR1YFRA14X26F=</v>
      </c>
      <c r="H36" s="232" t="str">
        <f>IFERROR(_xll.qlFraRateHelper(,G36,B36&amp;"M",E36,Permanent,Trigger,ObjectOverwrite),"--")</f>
        <v>--</v>
      </c>
      <c r="I36" s="105" t="b">
        <v>0</v>
      </c>
      <c r="K36" s="231" t="str">
        <f t="shared" si="10"/>
        <v>FRA</v>
      </c>
      <c r="L36" s="231" t="str">
        <f t="shared" si="11"/>
        <v>16X28</v>
      </c>
      <c r="M36" s="105" t="str">
        <f t="shared" si="12"/>
        <v>--</v>
      </c>
      <c r="N36" s="105" t="b">
        <f t="shared" si="9"/>
        <v>0</v>
      </c>
      <c r="O36" s="232">
        <v>1</v>
      </c>
      <c r="P36" s="232">
        <v>1</v>
      </c>
      <c r="Q36" s="105" t="str">
        <v>obj_009bb#0000</v>
      </c>
      <c r="R36" s="105" t="str">
        <f>_xll.qlRateHelperQuoteName(Q36)</f>
        <v>EUR1YSW8Y=</v>
      </c>
      <c r="S36" s="66">
        <f>_xll.qlRateHelperQuoteValue(Q36)</f>
        <v>9.5399999999999999E-3</v>
      </c>
      <c r="T36" s="232"/>
      <c r="U36" s="29">
        <f>_xll.qlRateHelperEarliestDate(Q36)</f>
        <v>42248</v>
      </c>
      <c r="V36" s="29">
        <f>_xll.qlRateHelperLatestDate(Q36)</f>
        <v>45170</v>
      </c>
      <c r="W36" s="105"/>
      <c r="AA36" s="70"/>
      <c r="AU36" s="28" t="s">
        <v>99</v>
      </c>
      <c r="AV36" s="29">
        <f>_xll.qlInterestRateIndexFixingDate(IborIndex&amp;Tenor,AW36,Trigger)</f>
        <v>42292</v>
      </c>
      <c r="AW36" s="29">
        <f>_xll.qlCalendarAdvance(Calendar,AW35,AU36,"f",,Trigger)</f>
        <v>42296</v>
      </c>
      <c r="AX36" s="29">
        <f>_xll.qlInterestRateIndexMaturity(IborIndex&amp;Tenor,AW36,Trigger)</f>
        <v>42662</v>
      </c>
      <c r="AY36" s="66">
        <f>_xll.qlIndexFixing($Z$5,AV36,,Trigger)</f>
        <v>1.5921318660964627E-3</v>
      </c>
      <c r="AZ36" s="66">
        <f>_xll.qlIndexFixing($BB$1,AW36,,Trigger)</f>
        <v>1.602837655221399E-3</v>
      </c>
      <c r="BA36" s="198">
        <f t="shared" si="6"/>
        <v>-0.10705789124936362</v>
      </c>
    </row>
    <row r="37" spans="1:53" s="11" customFormat="1" ht="11.25" customHeight="1" x14ac:dyDescent="0.2">
      <c r="A37" s="105" t="s">
        <v>115</v>
      </c>
      <c r="B37" s="93">
        <v>15</v>
      </c>
      <c r="C37" s="230" t="str">
        <f t="shared" si="15"/>
        <v>X27</v>
      </c>
      <c r="D37" s="218" t="s">
        <v>212</v>
      </c>
      <c r="E37" s="105" t="str">
        <f t="shared" si="13"/>
        <v>Euribor1Y</v>
      </c>
      <c r="F37" s="225" t="s">
        <v>30</v>
      </c>
      <c r="G37" s="231" t="str">
        <f t="shared" si="14"/>
        <v>EUR1YFRA15X27F=</v>
      </c>
      <c r="H37" s="232" t="str">
        <f>IFERROR(_xll.qlFraRateHelper(,G37,B37&amp;"M",E37,Permanent,Trigger,ObjectOverwrite),"--")</f>
        <v>--</v>
      </c>
      <c r="I37" s="105" t="b">
        <v>0</v>
      </c>
      <c r="K37" s="231" t="str">
        <f t="shared" si="10"/>
        <v>FRA</v>
      </c>
      <c r="L37" s="231" t="str">
        <f t="shared" si="11"/>
        <v>17X29</v>
      </c>
      <c r="M37" s="105" t="str">
        <f t="shared" si="12"/>
        <v>--</v>
      </c>
      <c r="N37" s="105" t="b">
        <f t="shared" si="9"/>
        <v>0</v>
      </c>
      <c r="O37" s="232">
        <v>1</v>
      </c>
      <c r="P37" s="232">
        <v>1</v>
      </c>
      <c r="Q37" s="105" t="str">
        <v>obj_009b7#0000</v>
      </c>
      <c r="R37" s="105" t="str">
        <f>_xll.qlRateHelperQuoteName(Q37)</f>
        <v>EUR1YSW9Y=</v>
      </c>
      <c r="S37" s="66">
        <f>_xll.qlRateHelperQuoteValue(Q37)</f>
        <v>1.069E-2</v>
      </c>
      <c r="T37" s="232"/>
      <c r="U37" s="29">
        <f>_xll.qlRateHelperEarliestDate(Q37)</f>
        <v>42248</v>
      </c>
      <c r="V37" s="29">
        <f>_xll.qlRateHelperLatestDate(Q37)</f>
        <v>45537</v>
      </c>
      <c r="W37" s="105"/>
      <c r="AA37" s="70"/>
      <c r="AU37" s="28" t="s">
        <v>99</v>
      </c>
      <c r="AV37" s="29">
        <f>_xll.qlInterestRateIndexFixingDate(IborIndex&amp;Tenor,AW37,Trigger)</f>
        <v>42293</v>
      </c>
      <c r="AW37" s="29">
        <f>_xll.qlCalendarAdvance(Calendar,AW36,AU37,"f",,Trigger)</f>
        <v>42297</v>
      </c>
      <c r="AX37" s="29">
        <f>_xll.qlInterestRateIndexMaturity(IborIndex&amp;Tenor,AW37,Trigger)</f>
        <v>42663</v>
      </c>
      <c r="AY37" s="66">
        <f>_xll.qlIndexFixing($Z$5,AV37,,Trigger)</f>
        <v>1.5950235076569782E-3</v>
      </c>
      <c r="AZ37" s="66">
        <f>_xll.qlIndexFixing($BB$1,AW37,,Trigger)</f>
        <v>1.6092495722955357E-3</v>
      </c>
      <c r="BA37" s="198">
        <f t="shared" si="6"/>
        <v>-0.14226064638557523</v>
      </c>
    </row>
    <row r="38" spans="1:53" s="11" customFormat="1" ht="11.25" customHeight="1" x14ac:dyDescent="0.2">
      <c r="A38" s="105" t="s">
        <v>115</v>
      </c>
      <c r="B38" s="93">
        <v>16</v>
      </c>
      <c r="C38" s="230" t="str">
        <f t="shared" si="15"/>
        <v>X28</v>
      </c>
      <c r="D38" s="218" t="s">
        <v>212</v>
      </c>
      <c r="E38" s="105" t="str">
        <f t="shared" si="13"/>
        <v>Euribor1Y</v>
      </c>
      <c r="F38" s="225" t="s">
        <v>30</v>
      </c>
      <c r="G38" s="231" t="str">
        <f t="shared" si="14"/>
        <v>EUR1YFRA16X28F=</v>
      </c>
      <c r="H38" s="232" t="str">
        <f>IFERROR(_xll.qlFraRateHelper(,G38,B38&amp;"M",E38,Permanent,Trigger,ObjectOverwrite),"--")</f>
        <v>--</v>
      </c>
      <c r="I38" s="105" t="b">
        <v>0</v>
      </c>
      <c r="K38" s="231" t="str">
        <f t="shared" si="10"/>
        <v>FRA</v>
      </c>
      <c r="L38" s="231" t="str">
        <f t="shared" si="11"/>
        <v>18X30</v>
      </c>
      <c r="M38" s="105" t="str">
        <f t="shared" si="12"/>
        <v>--</v>
      </c>
      <c r="N38" s="105" t="b">
        <f t="shared" si="9"/>
        <v>0</v>
      </c>
      <c r="O38" s="232">
        <v>1</v>
      </c>
      <c r="P38" s="232">
        <v>1</v>
      </c>
      <c r="Q38" s="105" t="str">
        <v>obj_009af#0000</v>
      </c>
      <c r="R38" s="105" t="str">
        <f>_xll.qlRateHelperQuoteName(Q38)</f>
        <v>EUR1YSW10Y=</v>
      </c>
      <c r="S38" s="66">
        <f>_xll.qlRateHelperQuoteValue(Q38)</f>
        <v>1.1679999999999999E-2</v>
      </c>
      <c r="T38" s="232"/>
      <c r="U38" s="29">
        <f>_xll.qlRateHelperEarliestDate(Q38)</f>
        <v>42248</v>
      </c>
      <c r="V38" s="29">
        <f>_xll.qlRateHelperLatestDate(Q38)</f>
        <v>45901</v>
      </c>
      <c r="W38" s="105"/>
      <c r="AA38" s="70"/>
      <c r="AU38" s="28" t="s">
        <v>99</v>
      </c>
      <c r="AV38" s="29">
        <f>_xll.qlInterestRateIndexFixingDate(IborIndex&amp;Tenor,AW38,Trigger)</f>
        <v>42296</v>
      </c>
      <c r="AW38" s="29">
        <f>_xll.qlCalendarAdvance(Calendar,AW37,AU38,"f",,Trigger)</f>
        <v>42298</v>
      </c>
      <c r="AX38" s="29">
        <f>_xll.qlInterestRateIndexMaturity(IborIndex&amp;Tenor,AW38,Trigger)</f>
        <v>42664</v>
      </c>
      <c r="AY38" s="66">
        <f>_xll.qlIndexFixing($Z$5,AV38,,Trigger)</f>
        <v>1.597968040322978E-3</v>
      </c>
      <c r="AZ38" s="66">
        <f>_xll.qlIndexFixing($BB$1,AW38,,Trigger)</f>
        <v>1.6095200689834098E-3</v>
      </c>
      <c r="BA38" s="198">
        <f t="shared" si="6"/>
        <v>-0.11552028660431843</v>
      </c>
    </row>
    <row r="39" spans="1:53" s="11" customFormat="1" ht="11.25" customHeight="1" x14ac:dyDescent="0.2">
      <c r="A39" s="105" t="s">
        <v>115</v>
      </c>
      <c r="B39" s="93">
        <v>17</v>
      </c>
      <c r="C39" s="230" t="str">
        <f t="shared" si="15"/>
        <v>X29</v>
      </c>
      <c r="D39" s="218" t="s">
        <v>212</v>
      </c>
      <c r="E39" s="105" t="str">
        <f t="shared" si="13"/>
        <v>Euribor1Y</v>
      </c>
      <c r="F39" s="225" t="s">
        <v>30</v>
      </c>
      <c r="G39" s="231" t="str">
        <f t="shared" si="14"/>
        <v>EUR1YFRA17X29F=</v>
      </c>
      <c r="H39" s="232" t="str">
        <f>IFERROR(_xll.qlFraRateHelper(,G39,B39&amp;"M",E39,Permanent,Trigger,ObjectOverwrite),"--")</f>
        <v>--</v>
      </c>
      <c r="I39" s="105" t="b">
        <v>0</v>
      </c>
      <c r="K39" s="231" t="str">
        <f t="shared" si="10"/>
        <v>FRA</v>
      </c>
      <c r="L39" s="231" t="str">
        <f t="shared" si="11"/>
        <v>19X31</v>
      </c>
      <c r="M39" s="105" t="str">
        <f t="shared" si="12"/>
        <v>--</v>
      </c>
      <c r="N39" s="105" t="b">
        <f t="shared" si="9"/>
        <v>0</v>
      </c>
      <c r="O39" s="232">
        <v>1</v>
      </c>
      <c r="P39" s="232">
        <v>1</v>
      </c>
      <c r="Q39" s="105" t="str">
        <v>obj_009b6#0000</v>
      </c>
      <c r="R39" s="105" t="str">
        <f>_xll.qlRateHelperQuoteName(Q39)</f>
        <v>EUR1YSW11Y=</v>
      </c>
      <c r="S39" s="66">
        <f>_xll.qlRateHelperQuoteValue(Q39)</f>
        <v>1.2541170070000001E-2</v>
      </c>
      <c r="T39" s="232"/>
      <c r="U39" s="29">
        <f>_xll.qlRateHelperEarliestDate(Q39)</f>
        <v>42248</v>
      </c>
      <c r="V39" s="29">
        <f>_xll.qlRateHelperLatestDate(Q39)</f>
        <v>46266</v>
      </c>
      <c r="W39" s="105"/>
      <c r="AA39" s="70"/>
      <c r="AU39" s="28" t="s">
        <v>99</v>
      </c>
      <c r="AV39" s="29">
        <f>_xll.qlInterestRateIndexFixingDate(IborIndex&amp;Tenor,AW39,Trigger)</f>
        <v>42297</v>
      </c>
      <c r="AW39" s="29">
        <f>_xll.qlCalendarAdvance(Calendar,AW38,AU39,"f",,Trigger)</f>
        <v>42299</v>
      </c>
      <c r="AX39" s="29">
        <f>_xll.qlInterestRateIndexMaturity(IborIndex&amp;Tenor,AW39,Trigger)</f>
        <v>42667</v>
      </c>
      <c r="AY39" s="66">
        <f>_xll.qlIndexFixing($Z$5,AV39,,Trigger)</f>
        <v>1.6081837509604338E-3</v>
      </c>
      <c r="AZ39" s="66">
        <f>_xll.qlIndexFixing($BB$1,AW39,,Trigger)</f>
        <v>1.6144444556778906E-3</v>
      </c>
      <c r="BA39" s="198">
        <f t="shared" si="6"/>
        <v>-6.2607047174568192E-2</v>
      </c>
    </row>
    <row r="40" spans="1:53" s="11" customFormat="1" ht="11.25" customHeight="1" x14ac:dyDescent="0.2">
      <c r="A40" s="105" t="s">
        <v>115</v>
      </c>
      <c r="B40" s="93">
        <v>18</v>
      </c>
      <c r="C40" s="230" t="str">
        <f t="shared" si="15"/>
        <v>X30</v>
      </c>
      <c r="D40" s="218" t="s">
        <v>212</v>
      </c>
      <c r="E40" s="105" t="str">
        <f t="shared" si="13"/>
        <v>Euribor1Y</v>
      </c>
      <c r="F40" s="225" t="s">
        <v>30</v>
      </c>
      <c r="G40" s="231" t="str">
        <f t="shared" si="14"/>
        <v>EUR1YFRA18X30F=</v>
      </c>
      <c r="H40" s="232" t="str">
        <f>IFERROR(_xll.qlFraRateHelper(,G40,B40&amp;"M",E40,Permanent,Trigger,ObjectOverwrite),"--")</f>
        <v>--</v>
      </c>
      <c r="I40" s="105" t="b">
        <v>0</v>
      </c>
      <c r="K40" s="231" t="str">
        <f t="shared" si="10"/>
        <v>FRA</v>
      </c>
      <c r="L40" s="231" t="str">
        <f t="shared" si="11"/>
        <v>20X32</v>
      </c>
      <c r="M40" s="105" t="str">
        <f t="shared" si="12"/>
        <v>--</v>
      </c>
      <c r="N40" s="105" t="b">
        <f t="shared" si="9"/>
        <v>0</v>
      </c>
      <c r="O40" s="232">
        <v>1</v>
      </c>
      <c r="P40" s="232">
        <v>1</v>
      </c>
      <c r="Q40" s="105" t="str">
        <v>obj_009b0#0000</v>
      </c>
      <c r="R40" s="105" t="str">
        <f>_xll.qlRateHelperQuoteName(Q40)</f>
        <v>EUR1YSW12Y=</v>
      </c>
      <c r="S40" s="66">
        <f>_xll.qlRateHelperQuoteValue(Q40)</f>
        <v>1.328E-2</v>
      </c>
      <c r="T40" s="232"/>
      <c r="U40" s="29">
        <f>_xll.qlRateHelperEarliestDate(Q40)</f>
        <v>42248</v>
      </c>
      <c r="V40" s="29">
        <f>_xll.qlRateHelperLatestDate(Q40)</f>
        <v>46631</v>
      </c>
      <c r="W40" s="105"/>
      <c r="AA40" s="70"/>
      <c r="AU40" s="28" t="s">
        <v>99</v>
      </c>
      <c r="AV40" s="29">
        <f>_xll.qlInterestRateIndexFixingDate(IborIndex&amp;Tenor,AW40,Trigger)</f>
        <v>42298</v>
      </c>
      <c r="AW40" s="29">
        <f>_xll.qlCalendarAdvance(Calendar,AW39,AU40,"f",,Trigger)</f>
        <v>42300</v>
      </c>
      <c r="AX40" s="29">
        <f>_xll.qlInterestRateIndexMaturity(IborIndex&amp;Tenor,AW40,Trigger)</f>
        <v>42667</v>
      </c>
      <c r="AY40" s="66">
        <f>_xll.qlIndexFixing($Z$5,AV40,,Trigger)</f>
        <v>1.6075532213277674E-3</v>
      </c>
      <c r="AZ40" s="66">
        <f>_xll.qlIndexFixing($BB$1,AW40,,Trigger)</f>
        <v>1.616752602482724E-3</v>
      </c>
      <c r="BA40" s="198">
        <f t="shared" si="6"/>
        <v>-9.199381154956654E-2</v>
      </c>
    </row>
    <row r="41" spans="1:53" s="11" customFormat="1" ht="11.25" customHeight="1" x14ac:dyDescent="0.2">
      <c r="A41" s="105" t="s">
        <v>115</v>
      </c>
      <c r="B41" s="93">
        <v>19</v>
      </c>
      <c r="C41" s="230" t="str">
        <f t="shared" si="15"/>
        <v>X31</v>
      </c>
      <c r="D41" s="218" t="s">
        <v>212</v>
      </c>
      <c r="E41" s="105" t="str">
        <f t="shared" si="13"/>
        <v>Euribor1Y</v>
      </c>
      <c r="F41" s="225" t="s">
        <v>30</v>
      </c>
      <c r="G41" s="231" t="str">
        <f t="shared" si="14"/>
        <v>EUR1YFRA19X31F=</v>
      </c>
      <c r="H41" s="232" t="str">
        <f>IFERROR(_xll.qlFraRateHelper(,G41,B41&amp;"M",E41,Permanent,Trigger,ObjectOverwrite),"--")</f>
        <v>--</v>
      </c>
      <c r="I41" s="105" t="b">
        <v>0</v>
      </c>
      <c r="K41" s="231" t="str">
        <f t="shared" si="10"/>
        <v>FRA</v>
      </c>
      <c r="L41" s="231" t="str">
        <f t="shared" si="11"/>
        <v>21X33</v>
      </c>
      <c r="M41" s="105" t="str">
        <f t="shared" si="12"/>
        <v>--</v>
      </c>
      <c r="N41" s="105" t="b">
        <f t="shared" si="9"/>
        <v>0</v>
      </c>
      <c r="O41" s="232">
        <v>1</v>
      </c>
      <c r="P41" s="232">
        <v>1</v>
      </c>
      <c r="Q41" s="105" t="str">
        <v>obj_009a8#0000</v>
      </c>
      <c r="R41" s="105" t="str">
        <f>_xll.qlRateHelperQuoteName(Q41)</f>
        <v>EUR1YSW13Y=</v>
      </c>
      <c r="S41" s="66">
        <f>_xll.qlRateHelperQuoteValue(Q41)</f>
        <v>1.391067109E-2</v>
      </c>
      <c r="T41" s="232"/>
      <c r="U41" s="29">
        <f>_xll.qlRateHelperEarliestDate(Q41)</f>
        <v>42248</v>
      </c>
      <c r="V41" s="29">
        <f>_xll.qlRateHelperLatestDate(Q41)</f>
        <v>46997</v>
      </c>
      <c r="W41" s="105"/>
      <c r="AA41" s="70"/>
      <c r="AU41" s="28" t="s">
        <v>99</v>
      </c>
      <c r="AV41" s="29">
        <f>_xll.qlInterestRateIndexFixingDate(IborIndex&amp;Tenor,AW41,Trigger)</f>
        <v>42299</v>
      </c>
      <c r="AW41" s="29">
        <f>_xll.qlCalendarAdvance(Calendar,AW40,AU41,"f",,Trigger)</f>
        <v>42303</v>
      </c>
      <c r="AX41" s="29">
        <f>_xll.qlInterestRateIndexMaturity(IborIndex&amp;Tenor,AW41,Trigger)</f>
        <v>42669</v>
      </c>
      <c r="AY41" s="66">
        <f>_xll.qlIndexFixing($Z$5,AV41,,Trigger)</f>
        <v>1.6127816900095681E-3</v>
      </c>
      <c r="AZ41" s="66">
        <f>_xll.qlIndexFixing($BB$1,AW41,,Trigger)</f>
        <v>1.619042206383733E-3</v>
      </c>
      <c r="BA41" s="198">
        <f t="shared" si="6"/>
        <v>-6.2605163741649011E-2</v>
      </c>
    </row>
    <row r="42" spans="1:53" s="11" customFormat="1" ht="11.25" customHeight="1" x14ac:dyDescent="0.2">
      <c r="A42" s="105" t="s">
        <v>115</v>
      </c>
      <c r="B42" s="93">
        <v>20</v>
      </c>
      <c r="C42" s="230" t="str">
        <f t="shared" si="15"/>
        <v>X32</v>
      </c>
      <c r="D42" s="218" t="s">
        <v>212</v>
      </c>
      <c r="E42" s="105" t="str">
        <f t="shared" si="13"/>
        <v>Euribor1Y</v>
      </c>
      <c r="F42" s="225" t="s">
        <v>30</v>
      </c>
      <c r="G42" s="231" t="str">
        <f t="shared" si="14"/>
        <v>EUR1YFRA20X32F=</v>
      </c>
      <c r="H42" s="232" t="str">
        <f>IFERROR(_xll.qlFraRateHelper(,G42,B42&amp;"M",E42,Permanent,Trigger,ObjectOverwrite),"--")</f>
        <v>--</v>
      </c>
      <c r="I42" s="105" t="b">
        <v>0</v>
      </c>
      <c r="K42" s="231" t="str">
        <f t="shared" si="10"/>
        <v>FRA</v>
      </c>
      <c r="L42" s="231" t="str">
        <f t="shared" si="11"/>
        <v>22X34</v>
      </c>
      <c r="M42" s="105" t="str">
        <f t="shared" si="12"/>
        <v>--</v>
      </c>
      <c r="N42" s="105" t="b">
        <f t="shared" si="9"/>
        <v>0</v>
      </c>
      <c r="O42" s="232">
        <v>1</v>
      </c>
      <c r="P42" s="232">
        <v>1</v>
      </c>
      <c r="Q42" s="105" t="str">
        <v>obj_0099b#0000</v>
      </c>
      <c r="R42" s="105" t="str">
        <f>_xll.qlRateHelperQuoteName(Q42)</f>
        <v>EUR1YSW14Y=</v>
      </c>
      <c r="S42" s="66">
        <f>_xll.qlRateHelperQuoteValue(Q42)</f>
        <v>1.4440149040000001E-2</v>
      </c>
      <c r="T42" s="232"/>
      <c r="U42" s="29">
        <f>_xll.qlRateHelperEarliestDate(Q42)</f>
        <v>42248</v>
      </c>
      <c r="V42" s="29">
        <f>_xll.qlRateHelperLatestDate(Q42)</f>
        <v>47364</v>
      </c>
      <c r="W42" s="105"/>
      <c r="AA42" s="70"/>
      <c r="AU42" s="28" t="s">
        <v>99</v>
      </c>
      <c r="AV42" s="29">
        <f>_xll.qlInterestRateIndexFixingDate(IborIndex&amp;Tenor,AW42,Trigger)</f>
        <v>42300</v>
      </c>
      <c r="AW42" s="29">
        <f>_xll.qlCalendarAdvance(Calendar,AW41,AU42,"f",,Trigger)</f>
        <v>42304</v>
      </c>
      <c r="AX42" s="29">
        <f>_xll.qlInterestRateIndexMaturity(IborIndex&amp;Tenor,AW42,Trigger)</f>
        <v>42670</v>
      </c>
      <c r="AY42" s="66">
        <f>_xll.qlIndexFixing($Z$5,AV42,,Trigger)</f>
        <v>1.6156194337503243E-3</v>
      </c>
      <c r="AZ42" s="66">
        <f>_xll.qlIndexFixing($BB$1,AW42,,Trigger)</f>
        <v>1.6250354613251828E-3</v>
      </c>
      <c r="BA42" s="198">
        <f t="shared" si="6"/>
        <v>-9.4160275748585681E-2</v>
      </c>
    </row>
    <row r="43" spans="1:53" s="11" customFormat="1" ht="11.25" customHeight="1" x14ac:dyDescent="0.2">
      <c r="A43" s="105" t="s">
        <v>115</v>
      </c>
      <c r="B43" s="93">
        <v>21</v>
      </c>
      <c r="C43" s="230" t="str">
        <f t="shared" si="15"/>
        <v>X33</v>
      </c>
      <c r="D43" s="218" t="s">
        <v>212</v>
      </c>
      <c r="E43" s="105" t="str">
        <f t="shared" si="13"/>
        <v>Euribor1Y</v>
      </c>
      <c r="F43" s="225" t="s">
        <v>30</v>
      </c>
      <c r="G43" s="231" t="str">
        <f t="shared" si="14"/>
        <v>EUR1YFRA21X33F=</v>
      </c>
      <c r="H43" s="232" t="str">
        <f>IFERROR(_xll.qlFraRateHelper(,G43,B43&amp;"M",E43,Permanent,Trigger,ObjectOverwrite),"--")</f>
        <v>--</v>
      </c>
      <c r="I43" s="105" t="b">
        <v>0</v>
      </c>
      <c r="K43" s="231" t="str">
        <f t="shared" si="10"/>
        <v>FRA</v>
      </c>
      <c r="L43" s="231" t="str">
        <f t="shared" si="11"/>
        <v>23X35</v>
      </c>
      <c r="M43" s="105" t="str">
        <f t="shared" si="12"/>
        <v>--</v>
      </c>
      <c r="N43" s="105" t="b">
        <f t="shared" si="9"/>
        <v>0</v>
      </c>
      <c r="O43" s="232">
        <v>1</v>
      </c>
      <c r="P43" s="232">
        <v>1</v>
      </c>
      <c r="Q43" s="105" t="str">
        <v>obj_009b1#0000</v>
      </c>
      <c r="R43" s="105" t="str">
        <f>_xll.qlRateHelperQuoteName(Q43)</f>
        <v>EUR1YSW15Y=</v>
      </c>
      <c r="S43" s="66">
        <f>_xll.qlRateHelperQuoteValue(Q43)</f>
        <v>1.4879999999999999E-2</v>
      </c>
      <c r="T43" s="232"/>
      <c r="U43" s="29">
        <f>_xll.qlRateHelperEarliestDate(Q43)</f>
        <v>42248</v>
      </c>
      <c r="V43" s="29">
        <f>_xll.qlRateHelperLatestDate(Q43)</f>
        <v>47728</v>
      </c>
      <c r="W43" s="105"/>
      <c r="AA43" s="70"/>
      <c r="AU43" s="28" t="s">
        <v>99</v>
      </c>
      <c r="AV43" s="29">
        <f>_xll.qlInterestRateIndexFixingDate(IborIndex&amp;Tenor,AW43,Trigger)</f>
        <v>42303</v>
      </c>
      <c r="AW43" s="29">
        <f>_xll.qlCalendarAdvance(Calendar,AW42,AU43,"f",,Trigger)</f>
        <v>42305</v>
      </c>
      <c r="AX43" s="29">
        <f>_xll.qlInterestRateIndexMaturity(IborIndex&amp;Tenor,AW43,Trigger)</f>
        <v>42671</v>
      </c>
      <c r="AY43" s="66">
        <f>_xll.qlIndexFixing($Z$5,AV43,,Trigger)</f>
        <v>1.6183668851358485E-3</v>
      </c>
      <c r="AZ43" s="66">
        <f>_xll.qlIndexFixing($BB$1,AW43,,Trigger)</f>
        <v>1.6253836816786903E-3</v>
      </c>
      <c r="BA43" s="198">
        <f t="shared" si="6"/>
        <v>-7.0167965428417647E-2</v>
      </c>
    </row>
    <row r="44" spans="1:53" s="11" customFormat="1" ht="11.25" customHeight="1" x14ac:dyDescent="0.2">
      <c r="A44" s="105" t="s">
        <v>115</v>
      </c>
      <c r="B44" s="93">
        <v>22</v>
      </c>
      <c r="C44" s="230" t="str">
        <f t="shared" si="15"/>
        <v>X34</v>
      </c>
      <c r="D44" s="218" t="s">
        <v>212</v>
      </c>
      <c r="E44" s="105" t="str">
        <f t="shared" si="13"/>
        <v>Euribor1Y</v>
      </c>
      <c r="F44" s="225" t="s">
        <v>30</v>
      </c>
      <c r="G44" s="231" t="str">
        <f t="shared" si="14"/>
        <v>EUR1YFRA22X34F=</v>
      </c>
      <c r="H44" s="232" t="str">
        <f>IFERROR(_xll.qlFraRateHelper(,G44,B44&amp;"M",E44,Permanent,Trigger,ObjectOverwrite),"--")</f>
        <v>--</v>
      </c>
      <c r="I44" s="105" t="b">
        <v>0</v>
      </c>
      <c r="K44" s="236" t="str">
        <f>A46</f>
        <v>FRA</v>
      </c>
      <c r="L44" s="236" t="str">
        <f>B46&amp;C46</f>
        <v>24X36</v>
      </c>
      <c r="M44" s="233" t="str">
        <f t="shared" si="12"/>
        <v>--</v>
      </c>
      <c r="N44" s="233" t="b">
        <f t="shared" si="9"/>
        <v>0</v>
      </c>
      <c r="O44" s="237">
        <v>1</v>
      </c>
      <c r="P44" s="237">
        <v>1</v>
      </c>
      <c r="Q44" s="105" t="str">
        <v>obj_00993#0000</v>
      </c>
      <c r="R44" s="105" t="str">
        <f>_xll.qlRateHelperQuoteName(Q44)</f>
        <v>EUR1YSW16Y=</v>
      </c>
      <c r="S44" s="66">
        <f>_xll.qlRateHelperQuoteValue(Q44)</f>
        <v>1.5249879260000002E-2</v>
      </c>
      <c r="T44" s="232"/>
      <c r="U44" s="29">
        <f>_xll.qlRateHelperEarliestDate(Q44)</f>
        <v>42248</v>
      </c>
      <c r="V44" s="29">
        <f>_xll.qlRateHelperLatestDate(Q44)</f>
        <v>48092</v>
      </c>
      <c r="W44" s="105"/>
      <c r="AA44" s="70"/>
      <c r="AU44" s="28" t="s">
        <v>99</v>
      </c>
      <c r="AV44" s="29">
        <f>_xll.qlInterestRateIndexFixingDate(IborIndex&amp;Tenor,AW44,Trigger)</f>
        <v>42304</v>
      </c>
      <c r="AW44" s="29">
        <f>_xll.qlCalendarAdvance(Calendar,AW43,AU44,"f",,Trigger)</f>
        <v>42306</v>
      </c>
      <c r="AX44" s="29">
        <f>_xll.qlInterestRateIndexMaturity(IborIndex&amp;Tenor,AW44,Trigger)</f>
        <v>42674</v>
      </c>
      <c r="AY44" s="66">
        <f>_xll.qlIndexFixing($Z$5,AV44,,Trigger)</f>
        <v>1.6270159993717905E-3</v>
      </c>
      <c r="AZ44" s="66">
        <f>_xll.qlIndexFixing($BB$1,AW44,,Trigger)</f>
        <v>1.6299999994144998E-3</v>
      </c>
      <c r="BA44" s="198">
        <f t="shared" si="6"/>
        <v>-2.9840000427092551E-2</v>
      </c>
    </row>
    <row r="45" spans="1:53" s="11" customFormat="1" ht="11.25" customHeight="1" x14ac:dyDescent="0.2">
      <c r="A45" s="105" t="s">
        <v>115</v>
      </c>
      <c r="B45" s="93">
        <v>23</v>
      </c>
      <c r="C45" s="230" t="str">
        <f t="shared" si="15"/>
        <v>X35</v>
      </c>
      <c r="D45" s="218" t="s">
        <v>212</v>
      </c>
      <c r="E45" s="105" t="str">
        <f t="shared" si="13"/>
        <v>Euribor1Y</v>
      </c>
      <c r="F45" s="225" t="s">
        <v>30</v>
      </c>
      <c r="G45" s="231" t="str">
        <f t="shared" si="14"/>
        <v>EUR1YFRA23X35F=</v>
      </c>
      <c r="H45" s="232" t="str">
        <f>IFERROR(_xll.qlFraRateHelper(,G45,B45&amp;"M",E45,Permanent,Trigger,ObjectOverwrite),"--")</f>
        <v>--</v>
      </c>
      <c r="I45" s="105" t="b">
        <v>0</v>
      </c>
      <c r="K45" s="231" t="str">
        <f>A50</f>
        <v>SW</v>
      </c>
      <c r="L45" s="231" t="str">
        <f t="shared" ref="L45:L100" si="16">B50</f>
        <v>1Y</v>
      </c>
      <c r="M45" s="105" t="str">
        <f>H50</f>
        <v>--</v>
      </c>
      <c r="N45" s="105" t="b">
        <f t="shared" ref="N45:N100" si="17">I50</f>
        <v>0</v>
      </c>
      <c r="O45" s="232">
        <v>1</v>
      </c>
      <c r="P45" s="232">
        <v>1</v>
      </c>
      <c r="Q45" s="105" t="str">
        <v>obj_009bd#0000</v>
      </c>
      <c r="R45" s="105" t="str">
        <f>_xll.qlRateHelperQuoteName(Q45)</f>
        <v>EUR1YSW17Y=</v>
      </c>
      <c r="S45" s="66">
        <f>_xll.qlRateHelperQuoteValue(Q45)</f>
        <v>1.556063897E-2</v>
      </c>
      <c r="T45" s="232"/>
      <c r="U45" s="29">
        <f>_xll.qlRateHelperEarliestDate(Q45)</f>
        <v>42248</v>
      </c>
      <c r="V45" s="29">
        <f>_xll.qlRateHelperLatestDate(Q45)</f>
        <v>48458</v>
      </c>
      <c r="W45" s="105"/>
      <c r="AA45" s="70"/>
      <c r="AU45" s="28" t="s">
        <v>99</v>
      </c>
      <c r="AV45" s="29">
        <f>_xll.qlInterestRateIndexFixingDate(IborIndex&amp;Tenor,AW45,Trigger)</f>
        <v>42305</v>
      </c>
      <c r="AW45" s="29">
        <f>_xll.qlCalendarAdvance(Calendar,AW44,AU45,"f",,Trigger)</f>
        <v>42307</v>
      </c>
      <c r="AX45" s="29">
        <f>_xll.qlInterestRateIndexMaturity(IborIndex&amp;Tenor,AW45,Trigger)</f>
        <v>42674</v>
      </c>
      <c r="AY45" s="66">
        <f>_xll.qlIndexFixing($Z$5,AV45,,Trigger)</f>
        <v>1.6264366874436721E-3</v>
      </c>
      <c r="AZ45" s="66">
        <f>_xll.qlIndexFixing($BB$1,AW45,,Trigger)</f>
        <v>1.6320526292989241E-3</v>
      </c>
      <c r="BA45" s="198">
        <f t="shared" si="6"/>
        <v>-5.6159418552520407E-2</v>
      </c>
    </row>
    <row r="46" spans="1:53" s="11" customFormat="1" ht="11.25" customHeight="1" x14ac:dyDescent="0.2">
      <c r="A46" s="233" t="s">
        <v>115</v>
      </c>
      <c r="B46" s="94">
        <v>24</v>
      </c>
      <c r="C46" s="234" t="str">
        <f t="shared" si="15"/>
        <v>X36</v>
      </c>
      <c r="D46" s="219" t="s">
        <v>212</v>
      </c>
      <c r="E46" s="233" t="str">
        <f t="shared" si="13"/>
        <v>Euribor1Y</v>
      </c>
      <c r="F46" s="235" t="s">
        <v>30</v>
      </c>
      <c r="G46" s="236" t="str">
        <f t="shared" si="14"/>
        <v>EUR1YFRA24X36F=</v>
      </c>
      <c r="H46" s="237" t="str">
        <f>IFERROR(_xll.qlFraRateHelper(,G46,B46&amp;"M",E46,Permanent,Trigger,ObjectOverwrite),"--")</f>
        <v>--</v>
      </c>
      <c r="I46" s="233" t="b">
        <v>0</v>
      </c>
      <c r="K46" s="231" t="str">
        <f t="shared" ref="K46:K100" si="18">A51</f>
        <v>SW</v>
      </c>
      <c r="L46" s="231" t="str">
        <f t="shared" si="16"/>
        <v>13M</v>
      </c>
      <c r="M46" s="105" t="str">
        <f t="shared" ref="M46:M100" si="19">H51</f>
        <v>--</v>
      </c>
      <c r="N46" s="105" t="b">
        <f t="shared" si="17"/>
        <v>0</v>
      </c>
      <c r="O46" s="232">
        <v>1</v>
      </c>
      <c r="P46" s="232">
        <v>1</v>
      </c>
      <c r="Q46" s="105" t="str">
        <v>obj_009c0#0000</v>
      </c>
      <c r="R46" s="105" t="str">
        <f>_xll.qlRateHelperQuoteName(Q46)</f>
        <v>EUR1YSW18Y=</v>
      </c>
      <c r="S46" s="66">
        <f>_xll.qlRateHelperQuoteValue(Q46)</f>
        <v>1.5806601409999999E-2</v>
      </c>
      <c r="T46" s="232"/>
      <c r="U46" s="29">
        <f>_xll.qlRateHelperEarliestDate(Q46)</f>
        <v>42248</v>
      </c>
      <c r="V46" s="29">
        <f>_xll.qlRateHelperLatestDate(Q46)</f>
        <v>48823</v>
      </c>
      <c r="W46" s="105"/>
      <c r="AA46" s="70"/>
      <c r="AU46" s="28" t="s">
        <v>99</v>
      </c>
      <c r="AV46" s="29">
        <f>_xll.qlInterestRateIndexFixingDate(IborIndex&amp;Tenor,AW46,Trigger)</f>
        <v>42306</v>
      </c>
      <c r="AW46" s="29">
        <f>_xll.qlCalendarAdvance(Calendar,AW45,AU46,"f",,Trigger)</f>
        <v>42310</v>
      </c>
      <c r="AX46" s="29">
        <f>_xll.qlInterestRateIndexMaturity(IborIndex&amp;Tenor,AW46,Trigger)</f>
        <v>42676</v>
      </c>
      <c r="AY46" s="66">
        <f>_xll.qlIndexFixing($Z$5,AV46,,Trigger)</f>
        <v>1.6299999999635688E-3</v>
      </c>
      <c r="AZ46" s="66">
        <f>_xll.qlIndexFixing($BB$1,AW46,,Trigger)</f>
        <v>1.6340535022438491E-3</v>
      </c>
      <c r="BA46" s="198">
        <f t="shared" si="6"/>
        <v>-4.0535022802802578E-2</v>
      </c>
    </row>
    <row r="47" spans="1:53" s="11" customFormat="1" ht="11.25" customHeight="1" x14ac:dyDescent="0.2">
      <c r="H47" s="108"/>
      <c r="K47" s="231" t="str">
        <f t="shared" si="18"/>
        <v>SW</v>
      </c>
      <c r="L47" s="231" t="str">
        <f t="shared" si="16"/>
        <v>14M</v>
      </c>
      <c r="M47" s="105" t="str">
        <f t="shared" si="19"/>
        <v>--</v>
      </c>
      <c r="N47" s="105" t="b">
        <f t="shared" si="17"/>
        <v>0</v>
      </c>
      <c r="O47" s="232">
        <v>1</v>
      </c>
      <c r="P47" s="232">
        <v>1</v>
      </c>
      <c r="Q47" s="105" t="str">
        <v>obj_00995#0000</v>
      </c>
      <c r="R47" s="105" t="str">
        <f>_xll.qlRateHelperQuoteName(Q47)</f>
        <v>EUR1YSW19Y=</v>
      </c>
      <c r="S47" s="66">
        <f>_xll.qlRateHelperQuoteValue(Q47)</f>
        <v>1.5992428359999998E-2</v>
      </c>
      <c r="T47" s="232"/>
      <c r="U47" s="29">
        <f>_xll.qlRateHelperEarliestDate(Q47)</f>
        <v>42248</v>
      </c>
      <c r="V47" s="29">
        <f>_xll.qlRateHelperLatestDate(Q47)</f>
        <v>49188</v>
      </c>
      <c r="W47" s="105"/>
      <c r="AA47" s="70"/>
      <c r="AU47" s="28" t="s">
        <v>99</v>
      </c>
      <c r="AV47" s="29">
        <f>_xll.qlInterestRateIndexFixingDate(IborIndex&amp;Tenor,AW47,Trigger)</f>
        <v>42307</v>
      </c>
      <c r="AW47" s="29">
        <f>_xll.qlCalendarAdvance(Calendar,AW46,AU47,"f",,Trigger)</f>
        <v>42311</v>
      </c>
      <c r="AX47" s="29">
        <f>_xll.qlInterestRateIndexMaturity(IborIndex&amp;Tenor,AW47,Trigger)</f>
        <v>42677</v>
      </c>
      <c r="AY47" s="66">
        <f>_xll.qlIndexFixing($Z$5,AV47,,Trigger)</f>
        <v>1.6318518671702539E-3</v>
      </c>
      <c r="AZ47" s="66">
        <f>_xll.qlIndexFixing($BB$1,AW47,,Trigger)</f>
        <v>1.6389183090385593E-3</v>
      </c>
      <c r="BA47" s="198">
        <f t="shared" si="6"/>
        <v>-7.0664418683054175E-2</v>
      </c>
    </row>
    <row r="48" spans="1:53" s="11" customFormat="1" ht="11.25" customHeight="1" x14ac:dyDescent="0.2">
      <c r="A48" s="19"/>
      <c r="B48" s="19"/>
      <c r="C48" s="19"/>
      <c r="D48" s="19"/>
      <c r="E48" s="19"/>
      <c r="F48" s="17"/>
      <c r="G48" s="4" t="s">
        <v>3</v>
      </c>
      <c r="H48" s="152" t="str">
        <f>_xll.qlEuribor(,Tenor,,Permanent,Trigger,ObjectOverwrite)</f>
        <v>obj_00840#0001</v>
      </c>
      <c r="K48" s="231" t="str">
        <f t="shared" si="18"/>
        <v>SW</v>
      </c>
      <c r="L48" s="231" t="str">
        <f t="shared" si="16"/>
        <v>15M</v>
      </c>
      <c r="M48" s="105" t="str">
        <f t="shared" si="19"/>
        <v>--</v>
      </c>
      <c r="N48" s="105" t="b">
        <f t="shared" si="17"/>
        <v>0</v>
      </c>
      <c r="O48" s="232">
        <v>1</v>
      </c>
      <c r="P48" s="232">
        <v>1</v>
      </c>
      <c r="Q48" s="105" t="str">
        <v>obj_009b9#0000</v>
      </c>
      <c r="R48" s="105" t="str">
        <f>_xll.qlRateHelperQuoteName(Q48)</f>
        <v>EUR1YSW20Y=</v>
      </c>
      <c r="S48" s="66">
        <f>_xll.qlRateHelperQuoteValue(Q48)</f>
        <v>1.6120000000000002E-2</v>
      </c>
      <c r="T48" s="232"/>
      <c r="U48" s="29">
        <f>_xll.qlRateHelperEarliestDate(Q48)</f>
        <v>42248</v>
      </c>
      <c r="V48" s="29">
        <f>_xll.qlRateHelperLatestDate(Q48)</f>
        <v>49555</v>
      </c>
      <c r="W48" s="105"/>
      <c r="AA48" s="70"/>
      <c r="AU48" s="28" t="s">
        <v>99</v>
      </c>
      <c r="AV48" s="29">
        <f>_xll.qlInterestRateIndexFixingDate(IborIndex&amp;Tenor,AW48,Trigger)</f>
        <v>42310</v>
      </c>
      <c r="AW48" s="29">
        <f>_xll.qlCalendarAdvance(Calendar,AW47,AU48,"f",,Trigger)</f>
        <v>42312</v>
      </c>
      <c r="AX48" s="29">
        <f>_xll.qlInterestRateIndexMaturity(IborIndex&amp;Tenor,AW48,Trigger)</f>
        <v>42678</v>
      </c>
      <c r="AY48" s="66">
        <f>_xll.qlIndexFixing($Z$5,AV48,,Trigger)</f>
        <v>1.6336745802892705E-3</v>
      </c>
      <c r="AZ48" s="66">
        <f>_xll.qlIndexFixing($BB$1,AW48,,Trigger)</f>
        <v>1.6393435028157835E-3</v>
      </c>
      <c r="BA48" s="198">
        <f t="shared" si="6"/>
        <v>-5.6689225265129858E-2</v>
      </c>
    </row>
    <row r="49" spans="1:53" s="11" customFormat="1" ht="11.25" customHeight="1" x14ac:dyDescent="0.2">
      <c r="A49" s="4" t="s">
        <v>7</v>
      </c>
      <c r="B49" s="4" t="s">
        <v>33</v>
      </c>
      <c r="C49" s="4" t="s">
        <v>4</v>
      </c>
      <c r="D49" s="4" t="s">
        <v>217</v>
      </c>
      <c r="E49" s="4" t="s">
        <v>5</v>
      </c>
      <c r="F49" s="4" t="s">
        <v>126</v>
      </c>
      <c r="G49" s="4" t="s">
        <v>106</v>
      </c>
      <c r="H49" s="4" t="s">
        <v>28</v>
      </c>
      <c r="I49" s="4" t="s">
        <v>29</v>
      </c>
      <c r="K49" s="231" t="str">
        <f t="shared" si="18"/>
        <v>SW</v>
      </c>
      <c r="L49" s="231" t="str">
        <f t="shared" si="16"/>
        <v>16M</v>
      </c>
      <c r="M49" s="105" t="str">
        <f t="shared" si="19"/>
        <v>--</v>
      </c>
      <c r="N49" s="105" t="b">
        <f t="shared" si="17"/>
        <v>0</v>
      </c>
      <c r="O49" s="232">
        <v>1</v>
      </c>
      <c r="P49" s="232">
        <v>1</v>
      </c>
      <c r="Q49" s="105" t="str">
        <v>obj_009b8#0000</v>
      </c>
      <c r="R49" s="105" t="str">
        <f>_xll.qlRateHelperQuoteName(Q49)</f>
        <v>EUR1YSW21Y=</v>
      </c>
      <c r="S49" s="66">
        <f>_xll.qlRateHelperQuoteValue(Q49)</f>
        <v>1.6203667620000001E-2</v>
      </c>
      <c r="T49" s="232"/>
      <c r="U49" s="29">
        <f>_xll.qlRateHelperEarliestDate(Q49)</f>
        <v>42248</v>
      </c>
      <c r="V49" s="29">
        <f>_xll.qlRateHelperLatestDate(Q49)</f>
        <v>49919</v>
      </c>
      <c r="W49" s="105"/>
      <c r="AA49" s="70"/>
      <c r="AU49" s="28" t="s">
        <v>99</v>
      </c>
      <c r="AV49" s="29">
        <f>_xll.qlInterestRateIndexFixingDate(IborIndex&amp;Tenor,AW49,Trigger)</f>
        <v>42311</v>
      </c>
      <c r="AW49" s="29">
        <f>_xll.qlCalendarAdvance(Calendar,AW48,AU49,"f",,Trigger)</f>
        <v>42313</v>
      </c>
      <c r="AX49" s="29">
        <f>_xll.qlInterestRateIndexMaturity(IborIndex&amp;Tenor,AW49,Trigger)</f>
        <v>42681</v>
      </c>
      <c r="AY49" s="66">
        <f>_xll.qlIndexFixing($Z$5,AV49,,Trigger)</f>
        <v>1.6400792486473536E-3</v>
      </c>
      <c r="AZ49" s="66">
        <f>_xll.qlIndexFixing($BB$1,AW49,,Trigger)</f>
        <v>1.6433915370803779E-3</v>
      </c>
      <c r="BA49" s="198">
        <f t="shared" si="6"/>
        <v>-3.3122884330243157E-2</v>
      </c>
    </row>
    <row r="50" spans="1:53" s="11" customFormat="1" ht="11.25" customHeight="1" x14ac:dyDescent="0.2">
      <c r="A50" s="97" t="s">
        <v>122</v>
      </c>
      <c r="B50" s="88" t="s">
        <v>31</v>
      </c>
      <c r="C50" s="98" t="s">
        <v>216</v>
      </c>
      <c r="D50" s="98" t="s">
        <v>212</v>
      </c>
      <c r="E50" s="98" t="s">
        <v>214</v>
      </c>
      <c r="F50" s="98" t="s">
        <v>213</v>
      </c>
      <c r="G50" s="217" t="str">
        <f t="shared" ref="G50:G81" si="20">UPPER(Currency)&amp;Tenor&amp;A50&amp;B50&amp;"="</f>
        <v>EUR1YSW1Y=</v>
      </c>
      <c r="H50" s="98" t="str">
        <f>IFERROR(_xll.qlSwapRateHelper2(,G50,2,B50,Calendar,E50,D50,F50,$H$48,0,C50,,Permanent,Trigger,ObjectOverwrite),"--")</f>
        <v>--</v>
      </c>
      <c r="I50" s="87" t="b">
        <v>0</v>
      </c>
      <c r="K50" s="231" t="str">
        <f t="shared" si="18"/>
        <v>SW</v>
      </c>
      <c r="L50" s="231" t="str">
        <f t="shared" si="16"/>
        <v>17M</v>
      </c>
      <c r="M50" s="105" t="str">
        <f t="shared" si="19"/>
        <v>--</v>
      </c>
      <c r="N50" s="105" t="b">
        <f t="shared" si="17"/>
        <v>0</v>
      </c>
      <c r="O50" s="232">
        <v>1</v>
      </c>
      <c r="P50" s="232">
        <v>1</v>
      </c>
      <c r="Q50" s="105" t="str">
        <v>obj_009a4#0000</v>
      </c>
      <c r="R50" s="105" t="str">
        <f>_xll.qlRateHelperQuoteName(Q50)</f>
        <v>EUR1YSW22Y=</v>
      </c>
      <c r="S50" s="66">
        <f>_xll.qlRateHelperQuoteValue(Q50)</f>
        <v>1.6258772580000001E-2</v>
      </c>
      <c r="T50" s="232"/>
      <c r="U50" s="29">
        <f>_xll.qlRateHelperEarliestDate(Q50)</f>
        <v>42248</v>
      </c>
      <c r="V50" s="29">
        <f>_xll.qlRateHelperLatestDate(Q50)</f>
        <v>50284</v>
      </c>
      <c r="W50" s="105"/>
      <c r="AA50" s="70"/>
      <c r="AU50" s="28" t="s">
        <v>99</v>
      </c>
      <c r="AV50" s="29">
        <f>_xll.qlInterestRateIndexFixingDate(IborIndex&amp;Tenor,AW50,Trigger)</f>
        <v>42312</v>
      </c>
      <c r="AW50" s="29">
        <f>_xll.qlCalendarAdvance(Calendar,AW49,AU50,"f",,Trigger)</f>
        <v>42314</v>
      </c>
      <c r="AX50" s="29">
        <f>_xll.qlInterestRateIndexMaturity(IborIndex&amp;Tenor,AW50,Trigger)</f>
        <v>42681</v>
      </c>
      <c r="AY50" s="66">
        <f>_xll.qlIndexFixing($Z$5,AV50,,Trigger)</f>
        <v>1.6395354645978395E-3</v>
      </c>
      <c r="AZ50" s="66">
        <f>_xll.qlIndexFixing($BB$1,AW50,,Trigger)</f>
        <v>1.6451478833328567E-3</v>
      </c>
      <c r="BA50" s="198">
        <f t="shared" si="6"/>
        <v>-5.612418735017255E-2</v>
      </c>
    </row>
    <row r="51" spans="1:53" s="11" customFormat="1" ht="11.25" customHeight="1" x14ac:dyDescent="0.2">
      <c r="A51" s="99" t="s">
        <v>122</v>
      </c>
      <c r="B51" s="89" t="s">
        <v>77</v>
      </c>
      <c r="C51" s="100" t="s">
        <v>216</v>
      </c>
      <c r="D51" s="100" t="s">
        <v>212</v>
      </c>
      <c r="E51" s="100" t="s">
        <v>214</v>
      </c>
      <c r="F51" s="100" t="s">
        <v>213</v>
      </c>
      <c r="G51" s="218" t="str">
        <f t="shared" si="20"/>
        <v>EUR1YSW13M=</v>
      </c>
      <c r="H51" s="100" t="str">
        <f>IFERROR(_xll.qlSwapRateHelper2(,G51,2,B51,Calendar,E51,D51,F51,$H$48,0,C51,,Permanent,Trigger,ObjectOverwrite),"--")</f>
        <v>--</v>
      </c>
      <c r="I51" s="101" t="b">
        <v>0</v>
      </c>
      <c r="K51" s="231" t="str">
        <f t="shared" si="18"/>
        <v>SW</v>
      </c>
      <c r="L51" s="231" t="str">
        <f t="shared" si="16"/>
        <v>18M</v>
      </c>
      <c r="M51" s="105" t="str">
        <f t="shared" si="19"/>
        <v>--</v>
      </c>
      <c r="N51" s="105" t="b">
        <f t="shared" si="17"/>
        <v>0</v>
      </c>
      <c r="O51" s="232">
        <v>1</v>
      </c>
      <c r="P51" s="232">
        <v>1</v>
      </c>
      <c r="Q51" s="105" t="str">
        <v>obj_009bc#0000</v>
      </c>
      <c r="R51" s="105" t="str">
        <f>_xll.qlRateHelperQuoteName(Q51)</f>
        <v>EUR1YSW23Y=</v>
      </c>
      <c r="S51" s="66">
        <f>_xll.qlRateHelperQuoteValue(Q51)</f>
        <v>1.6293599089999999E-2</v>
      </c>
      <c r="T51" s="232"/>
      <c r="U51" s="29">
        <f>_xll.qlRateHelperEarliestDate(Q51)</f>
        <v>42248</v>
      </c>
      <c r="V51" s="29">
        <f>_xll.qlRateHelperLatestDate(Q51)</f>
        <v>50649</v>
      </c>
      <c r="W51" s="105"/>
      <c r="AA51" s="70"/>
      <c r="AU51" s="28" t="s">
        <v>99</v>
      </c>
      <c r="AV51" s="29">
        <f>_xll.qlInterestRateIndexFixingDate(IborIndex&amp;Tenor,AW51,Trigger)</f>
        <v>42313</v>
      </c>
      <c r="AW51" s="29">
        <f>_xll.qlCalendarAdvance(Calendar,AW50,AU51,"f",,Trigger)</f>
        <v>42317</v>
      </c>
      <c r="AX51" s="29">
        <f>_xll.qlInterestRateIndexMaturity(IborIndex&amp;Tenor,AW51,Trigger)</f>
        <v>42683</v>
      </c>
      <c r="AY51" s="66">
        <f>_xll.qlIndexFixing($Z$5,AV51,,Trigger)</f>
        <v>1.6424245070999143E-3</v>
      </c>
      <c r="AZ51" s="66">
        <f>_xll.qlIndexFixing($BB$1,AW51,,Trigger)</f>
        <v>1.6468744778983197E-3</v>
      </c>
      <c r="BA51" s="198">
        <f t="shared" si="6"/>
        <v>-4.4499707984053255E-2</v>
      </c>
    </row>
    <row r="52" spans="1:53" s="11" customFormat="1" ht="11.25" customHeight="1" x14ac:dyDescent="0.2">
      <c r="A52" s="99" t="s">
        <v>122</v>
      </c>
      <c r="B52" s="89" t="s">
        <v>78</v>
      </c>
      <c r="C52" s="100" t="s">
        <v>216</v>
      </c>
      <c r="D52" s="100" t="s">
        <v>212</v>
      </c>
      <c r="E52" s="100" t="s">
        <v>214</v>
      </c>
      <c r="F52" s="100" t="s">
        <v>213</v>
      </c>
      <c r="G52" s="218" t="str">
        <f t="shared" si="20"/>
        <v>EUR1YSW14M=</v>
      </c>
      <c r="H52" s="100" t="str">
        <f>IFERROR(_xll.qlSwapRateHelper2(,G52,2,B52,Calendar,E52,D52,F52,$H$48,0,C52,,Permanent,Trigger,ObjectOverwrite),"--")</f>
        <v>--</v>
      </c>
      <c r="I52" s="101" t="b">
        <v>0</v>
      </c>
      <c r="K52" s="231" t="str">
        <f t="shared" si="18"/>
        <v>SW</v>
      </c>
      <c r="L52" s="231" t="str">
        <f t="shared" si="16"/>
        <v>19M</v>
      </c>
      <c r="M52" s="105" t="str">
        <f t="shared" si="19"/>
        <v>--</v>
      </c>
      <c r="N52" s="105" t="b">
        <f t="shared" si="17"/>
        <v>0</v>
      </c>
      <c r="O52" s="232">
        <v>1</v>
      </c>
      <c r="P52" s="232">
        <v>1</v>
      </c>
      <c r="Q52" s="105" t="str">
        <v>obj_009b2#0000</v>
      </c>
      <c r="R52" s="105" t="str">
        <f>_xll.qlRateHelperQuoteName(Q52)</f>
        <v>EUR1YSW24Y=</v>
      </c>
      <c r="S52" s="66">
        <f>_xll.qlRateHelperQuoteValue(Q52)</f>
        <v>1.6314690350000001E-2</v>
      </c>
      <c r="T52" s="232"/>
      <c r="U52" s="29">
        <f>_xll.qlRateHelperEarliestDate(Q52)</f>
        <v>42248</v>
      </c>
      <c r="V52" s="29">
        <f>_xll.qlRateHelperLatestDate(Q52)</f>
        <v>51014</v>
      </c>
      <c r="W52" s="105"/>
      <c r="AA52" s="70"/>
      <c r="AU52" s="28" t="s">
        <v>99</v>
      </c>
      <c r="AV52" s="29">
        <f>_xll.qlInterestRateIndexFixingDate(IborIndex&amp;Tenor,AW52,Trigger)</f>
        <v>42314</v>
      </c>
      <c r="AW52" s="29">
        <f>_xll.qlCalendarAdvance(Calendar,AW51,AU52,"f",,Trigger)</f>
        <v>42318</v>
      </c>
      <c r="AX52" s="29">
        <f>_xll.qlInterestRateIndexMaturity(IborIndex&amp;Tenor,AW52,Trigger)</f>
        <v>42684</v>
      </c>
      <c r="AY52" s="66">
        <f>_xll.qlIndexFixing($Z$5,AV52,,Trigger)</f>
        <v>1.6441168064272526E-3</v>
      </c>
      <c r="AZ52" s="66">
        <f>_xll.qlIndexFixing($BB$1,AW52,,Trigger)</f>
        <v>1.6508950034321848E-3</v>
      </c>
      <c r="BA52" s="198">
        <f t="shared" si="6"/>
        <v>-6.7781970049321516E-2</v>
      </c>
    </row>
    <row r="53" spans="1:53" s="11" customFormat="1" ht="11.25" customHeight="1" x14ac:dyDescent="0.2">
      <c r="A53" s="99" t="s">
        <v>122</v>
      </c>
      <c r="B53" s="89" t="s">
        <v>79</v>
      </c>
      <c r="C53" s="100" t="s">
        <v>216</v>
      </c>
      <c r="D53" s="100" t="s">
        <v>212</v>
      </c>
      <c r="E53" s="100" t="s">
        <v>214</v>
      </c>
      <c r="F53" s="100" t="s">
        <v>213</v>
      </c>
      <c r="G53" s="218" t="str">
        <f t="shared" si="20"/>
        <v>EUR1YSW15M=</v>
      </c>
      <c r="H53" s="100" t="str">
        <f>IFERROR(_xll.qlSwapRateHelper2(,G53,2,B53,Calendar,E53,D53,F53,$H$48,0,C53,,Permanent,Trigger,ObjectOverwrite),"--")</f>
        <v>--</v>
      </c>
      <c r="I53" s="101" t="b">
        <v>0</v>
      </c>
      <c r="K53" s="231" t="str">
        <f t="shared" si="18"/>
        <v>SW</v>
      </c>
      <c r="L53" s="231" t="str">
        <f t="shared" si="16"/>
        <v>20M</v>
      </c>
      <c r="M53" s="105" t="str">
        <f t="shared" si="19"/>
        <v>--</v>
      </c>
      <c r="N53" s="105" t="b">
        <f t="shared" si="17"/>
        <v>0</v>
      </c>
      <c r="O53" s="232">
        <v>1</v>
      </c>
      <c r="P53" s="232">
        <v>1</v>
      </c>
      <c r="Q53" s="105" t="str">
        <v>obj_009b3#0000</v>
      </c>
      <c r="R53" s="105" t="str">
        <f>_xll.qlRateHelperQuoteName(Q53)</f>
        <v>EUR1YSW25Y=</v>
      </c>
      <c r="S53" s="66">
        <f>_xll.qlRateHelperQuoteValue(Q53)</f>
        <v>1.6330000000000001E-2</v>
      </c>
      <c r="T53" s="232"/>
      <c r="U53" s="29">
        <f>_xll.qlRateHelperEarliestDate(Q53)</f>
        <v>42248</v>
      </c>
      <c r="V53" s="29">
        <f>_xll.qlRateHelperLatestDate(Q53)</f>
        <v>51382</v>
      </c>
      <c r="W53" s="105"/>
      <c r="AA53" s="70"/>
      <c r="AU53" s="28" t="s">
        <v>99</v>
      </c>
      <c r="AV53" s="29">
        <f>_xll.qlInterestRateIndexFixingDate(IborIndex&amp;Tenor,AW53,Trigger)</f>
        <v>42317</v>
      </c>
      <c r="AW53" s="29">
        <f>_xll.qlCalendarAdvance(Calendar,AW52,AU53,"f",,Trigger)</f>
        <v>42319</v>
      </c>
      <c r="AX53" s="29">
        <f>_xll.qlInterestRateIndexMaturity(IborIndex&amp;Tenor,AW53,Trigger)</f>
        <v>42685</v>
      </c>
      <c r="AY53" s="66">
        <f>_xll.qlIndexFixing($Z$5,AV53,,Trigger)</f>
        <v>1.645794993386923E-3</v>
      </c>
      <c r="AZ53" s="66">
        <f>_xll.qlIndexFixing($BB$1,AW53,,Trigger)</f>
        <v>1.6513964118839732E-3</v>
      </c>
      <c r="BA53" s="198">
        <f t="shared" si="6"/>
        <v>-5.601418497050209E-2</v>
      </c>
    </row>
    <row r="54" spans="1:53" s="11" customFormat="1" ht="11.25" customHeight="1" x14ac:dyDescent="0.2">
      <c r="A54" s="99" t="s">
        <v>122</v>
      </c>
      <c r="B54" s="89" t="s">
        <v>80</v>
      </c>
      <c r="C54" s="100" t="s">
        <v>216</v>
      </c>
      <c r="D54" s="100" t="s">
        <v>212</v>
      </c>
      <c r="E54" s="100" t="s">
        <v>214</v>
      </c>
      <c r="F54" s="100" t="s">
        <v>213</v>
      </c>
      <c r="G54" s="218" t="str">
        <f t="shared" si="20"/>
        <v>EUR1YSW16M=</v>
      </c>
      <c r="H54" s="100" t="str">
        <f>IFERROR(_xll.qlSwapRateHelper2(,G54,2,B54,Calendar,E54,D54,F54,$H$48,0,C54,,Permanent,Trigger,ObjectOverwrite),"--")</f>
        <v>--</v>
      </c>
      <c r="I54" s="101" t="b">
        <v>0</v>
      </c>
      <c r="K54" s="231" t="str">
        <f t="shared" si="18"/>
        <v>SW</v>
      </c>
      <c r="L54" s="231" t="str">
        <f t="shared" si="16"/>
        <v>21M</v>
      </c>
      <c r="M54" s="105" t="str">
        <f t="shared" si="19"/>
        <v>--</v>
      </c>
      <c r="N54" s="105" t="b">
        <f t="shared" si="17"/>
        <v>0</v>
      </c>
      <c r="O54" s="232">
        <v>1</v>
      </c>
      <c r="P54" s="232">
        <v>1</v>
      </c>
      <c r="Q54" s="105" t="str">
        <v>obj_009ae#0000</v>
      </c>
      <c r="R54" s="105" t="str">
        <f>_xll.qlRateHelperQuoteName(Q54)</f>
        <v>EUR1YSW26Y=</v>
      </c>
      <c r="S54" s="66">
        <f>_xll.qlRateHelperQuoteValue(Q54)</f>
        <v>1.633836705E-2</v>
      </c>
      <c r="T54" s="232"/>
      <c r="U54" s="29">
        <f>_xll.qlRateHelperEarliestDate(Q54)</f>
        <v>42248</v>
      </c>
      <c r="V54" s="29">
        <f>_xll.qlRateHelperLatestDate(Q54)</f>
        <v>51746</v>
      </c>
      <c r="W54" s="105"/>
      <c r="AA54" s="70"/>
      <c r="AU54" s="28" t="s">
        <v>99</v>
      </c>
      <c r="AV54" s="29">
        <f>_xll.qlInterestRateIndexFixingDate(IborIndex&amp;Tenor,AW54,Trigger)</f>
        <v>42318</v>
      </c>
      <c r="AW54" s="29">
        <f>_xll.qlCalendarAdvance(Calendar,AW53,AU54,"f",,Trigger)</f>
        <v>42320</v>
      </c>
      <c r="AX54" s="29">
        <f>_xll.qlInterestRateIndexMaturity(IborIndex&amp;Tenor,AW54,Trigger)</f>
        <v>42688</v>
      </c>
      <c r="AY54" s="66">
        <f>_xll.qlIndexFixing($Z$5,AV54,,Trigger)</f>
        <v>1.651793974899886E-3</v>
      </c>
      <c r="AZ54" s="66">
        <f>_xll.qlIndexFixing($BB$1,AW54,,Trigger)</f>
        <v>1.6551712063040394E-3</v>
      </c>
      <c r="BA54" s="198">
        <f t="shared" si="6"/>
        <v>-3.3772314041533719E-2</v>
      </c>
    </row>
    <row r="55" spans="1:53" s="11" customFormat="1" ht="11.25" customHeight="1" x14ac:dyDescent="0.2">
      <c r="A55" s="99" t="s">
        <v>122</v>
      </c>
      <c r="B55" s="89" t="s">
        <v>81</v>
      </c>
      <c r="C55" s="100" t="s">
        <v>216</v>
      </c>
      <c r="D55" s="100" t="s">
        <v>212</v>
      </c>
      <c r="E55" s="100" t="s">
        <v>214</v>
      </c>
      <c r="F55" s="100" t="s">
        <v>213</v>
      </c>
      <c r="G55" s="218" t="str">
        <f t="shared" si="20"/>
        <v>EUR1YSW17M=</v>
      </c>
      <c r="H55" s="100" t="str">
        <f>IFERROR(_xll.qlSwapRateHelper2(,G55,2,B55,Calendar,E55,D55,F55,$H$48,0,C55,,Permanent,Trigger,ObjectOverwrite),"--")</f>
        <v>--</v>
      </c>
      <c r="I55" s="101" t="b">
        <v>0</v>
      </c>
      <c r="K55" s="231" t="str">
        <f t="shared" si="18"/>
        <v>SW</v>
      </c>
      <c r="L55" s="231" t="str">
        <f t="shared" si="16"/>
        <v>22M</v>
      </c>
      <c r="M55" s="105" t="str">
        <f t="shared" si="19"/>
        <v>--</v>
      </c>
      <c r="N55" s="105" t="b">
        <f t="shared" si="17"/>
        <v>0</v>
      </c>
      <c r="O55" s="232">
        <v>1</v>
      </c>
      <c r="P55" s="232">
        <v>1</v>
      </c>
      <c r="Q55" s="105" t="str">
        <v>obj_009be#0000</v>
      </c>
      <c r="R55" s="105" t="str">
        <f>_xll.qlRateHelperQuoteName(Q55)</f>
        <v>EUR1YSW27Y=</v>
      </c>
      <c r="S55" s="66">
        <f>_xll.qlRateHelperQuoteValue(Q55)</f>
        <v>1.6341324429999998E-2</v>
      </c>
      <c r="T55" s="232"/>
      <c r="U55" s="29">
        <f>_xll.qlRateHelperEarliestDate(Q55)</f>
        <v>42248</v>
      </c>
      <c r="V55" s="29">
        <f>_xll.qlRateHelperLatestDate(Q55)</f>
        <v>52110</v>
      </c>
      <c r="W55" s="105"/>
      <c r="AA55" s="70"/>
      <c r="AU55" s="28" t="s">
        <v>99</v>
      </c>
      <c r="AV55" s="29">
        <f>_xll.qlInterestRateIndexFixingDate(IborIndex&amp;Tenor,AW55,Trigger)</f>
        <v>42319</v>
      </c>
      <c r="AW55" s="29">
        <f>_xll.qlCalendarAdvance(Calendar,AW54,AU55,"f",,Trigger)</f>
        <v>42321</v>
      </c>
      <c r="AX55" s="29">
        <f>_xll.qlInterestRateIndexMaturity(IborIndex&amp;Tenor,AW55,Trigger)</f>
        <v>42688</v>
      </c>
      <c r="AY55" s="66">
        <f>_xll.qlIndexFixing($Z$5,AV55,,Trigger)</f>
        <v>1.651282051167763E-3</v>
      </c>
      <c r="AZ55" s="66">
        <f>_xll.qlIndexFixing($BB$1,AW55,,Trigger)</f>
        <v>1.6567853095998699E-3</v>
      </c>
      <c r="BA55" s="198">
        <f t="shared" si="6"/>
        <v>-5.5032584321068959E-2</v>
      </c>
    </row>
    <row r="56" spans="1:53" s="11" customFormat="1" ht="11.25" customHeight="1" x14ac:dyDescent="0.2">
      <c r="A56" s="99" t="s">
        <v>122</v>
      </c>
      <c r="B56" s="89" t="s">
        <v>82</v>
      </c>
      <c r="C56" s="100" t="s">
        <v>216</v>
      </c>
      <c r="D56" s="100" t="s">
        <v>212</v>
      </c>
      <c r="E56" s="100" t="s">
        <v>214</v>
      </c>
      <c r="F56" s="100" t="s">
        <v>213</v>
      </c>
      <c r="G56" s="218" t="str">
        <f t="shared" si="20"/>
        <v>EUR1YSW18M=</v>
      </c>
      <c r="H56" s="100" t="str">
        <f>IFERROR(_xll.qlSwapRateHelper2(,G56,2,B56,Calendar,E56,D56,F56,$H$48,0,C56,,Permanent,Trigger,ObjectOverwrite),"--")</f>
        <v>--</v>
      </c>
      <c r="I56" s="101" t="b">
        <v>0</v>
      </c>
      <c r="K56" s="231" t="str">
        <f t="shared" si="18"/>
        <v>SW</v>
      </c>
      <c r="L56" s="231" t="str">
        <f t="shared" si="16"/>
        <v>23M</v>
      </c>
      <c r="M56" s="105" t="str">
        <f t="shared" si="19"/>
        <v>--</v>
      </c>
      <c r="N56" s="105" t="b">
        <f t="shared" si="17"/>
        <v>0</v>
      </c>
      <c r="O56" s="232">
        <v>1</v>
      </c>
      <c r="P56" s="232">
        <v>1</v>
      </c>
      <c r="Q56" s="105" t="str">
        <v>obj_009a0#0000</v>
      </c>
      <c r="R56" s="105" t="str">
        <f>_xll.qlRateHelperQuoteName(Q56)</f>
        <v>EUR1YSW28Y=</v>
      </c>
      <c r="S56" s="66">
        <f>_xll.qlRateHelperQuoteValue(Q56)</f>
        <v>1.6341995890000002E-2</v>
      </c>
      <c r="T56" s="232"/>
      <c r="U56" s="29">
        <f>_xll.qlRateHelperEarliestDate(Q56)</f>
        <v>42248</v>
      </c>
      <c r="V56" s="29">
        <f>_xll.qlRateHelperLatestDate(Q56)</f>
        <v>52475</v>
      </c>
      <c r="W56" s="105"/>
      <c r="AA56" s="70"/>
      <c r="AU56" s="28" t="s">
        <v>99</v>
      </c>
      <c r="AV56" s="29">
        <f>_xll.qlInterestRateIndexFixingDate(IborIndex&amp;Tenor,AW56,Trigger)</f>
        <v>42320</v>
      </c>
      <c r="AW56" s="29">
        <f>_xll.qlCalendarAdvance(Calendar,AW55,AU56,"f",,Trigger)</f>
        <v>42324</v>
      </c>
      <c r="AX56" s="29">
        <f>_xll.qlInterestRateIndexMaturity(IborIndex&amp;Tenor,AW56,Trigger)</f>
        <v>42690</v>
      </c>
      <c r="AY56" s="66">
        <f>_xll.qlIndexFixing($Z$5,AV56,,Trigger)</f>
        <v>1.6540532913497709E-3</v>
      </c>
      <c r="AZ56" s="66">
        <f>_xll.qlIndexFixing($BB$1,AW56,,Trigger)</f>
        <v>1.6583916677014876E-3</v>
      </c>
      <c r="BA56" s="198">
        <f t="shared" si="6"/>
        <v>-4.3383763517167162E-2</v>
      </c>
    </row>
    <row r="57" spans="1:53" s="11" customFormat="1" ht="11.25" customHeight="1" x14ac:dyDescent="0.2">
      <c r="A57" s="99" t="s">
        <v>122</v>
      </c>
      <c r="B57" s="89" t="s">
        <v>83</v>
      </c>
      <c r="C57" s="100" t="s">
        <v>216</v>
      </c>
      <c r="D57" s="100" t="s">
        <v>212</v>
      </c>
      <c r="E57" s="100" t="s">
        <v>214</v>
      </c>
      <c r="F57" s="100" t="s">
        <v>213</v>
      </c>
      <c r="G57" s="218" t="str">
        <f t="shared" si="20"/>
        <v>EUR1YSW19M=</v>
      </c>
      <c r="H57" s="100" t="str">
        <f>IFERROR(_xll.qlSwapRateHelper2(,G57,2,B57,Calendar,E57,D57,F57,$H$48,0,C57,,Permanent,Trigger,ObjectOverwrite),"--")</f>
        <v>--</v>
      </c>
      <c r="I57" s="101" t="b">
        <v>0</v>
      </c>
      <c r="K57" s="231" t="str">
        <f t="shared" si="18"/>
        <v>SW</v>
      </c>
      <c r="L57" s="231" t="str">
        <f t="shared" si="16"/>
        <v>2Y</v>
      </c>
      <c r="M57" s="105" t="str">
        <f t="shared" si="19"/>
        <v>--</v>
      </c>
      <c r="N57" s="105" t="b">
        <f t="shared" si="17"/>
        <v>0</v>
      </c>
      <c r="O57" s="232">
        <v>1</v>
      </c>
      <c r="P57" s="232">
        <v>1</v>
      </c>
      <c r="Q57" s="105" t="str">
        <v>obj_009bf#0000</v>
      </c>
      <c r="R57" s="105" t="str">
        <f>_xll.qlRateHelperQuoteName(Q57)</f>
        <v>EUR1YSW29Y=</v>
      </c>
      <c r="S57" s="66">
        <f>_xll.qlRateHelperQuoteValue(Q57)</f>
        <v>1.634469798E-2</v>
      </c>
      <c r="T57" s="232"/>
      <c r="U57" s="29">
        <f>_xll.qlRateHelperEarliestDate(Q57)</f>
        <v>42248</v>
      </c>
      <c r="V57" s="29">
        <f>_xll.qlRateHelperLatestDate(Q57)</f>
        <v>52841</v>
      </c>
      <c r="W57" s="105"/>
      <c r="AA57" s="70"/>
      <c r="AU57" s="28" t="s">
        <v>99</v>
      </c>
      <c r="AV57" s="29">
        <f>_xll.qlInterestRateIndexFixingDate(IborIndex&amp;Tenor,AW57,Trigger)</f>
        <v>42321</v>
      </c>
      <c r="AW57" s="29">
        <f>_xll.qlCalendarAdvance(Calendar,AW56,AU57,"f",,Trigger)</f>
        <v>42325</v>
      </c>
      <c r="AX57" s="29">
        <f>_xll.qlInterestRateIndexMaturity(IborIndex&amp;Tenor,AW57,Trigger)</f>
        <v>42691</v>
      </c>
      <c r="AY57" s="66">
        <f>_xll.qlIndexFixing($Z$5,AV57,,Trigger)</f>
        <v>1.655694540511266E-3</v>
      </c>
      <c r="AZ57" s="66">
        <f>_xll.qlIndexFixing($BB$1,AW57,,Trigger)</f>
        <v>1.6620257815288001E-3</v>
      </c>
      <c r="BA57" s="198">
        <f t="shared" si="6"/>
        <v>-6.3312410175341005E-2</v>
      </c>
    </row>
    <row r="58" spans="1:53" s="11" customFormat="1" ht="11.25" customHeight="1" x14ac:dyDescent="0.2">
      <c r="A58" s="99" t="s">
        <v>122</v>
      </c>
      <c r="B58" s="89" t="s">
        <v>84</v>
      </c>
      <c r="C58" s="100" t="s">
        <v>216</v>
      </c>
      <c r="D58" s="100" t="s">
        <v>212</v>
      </c>
      <c r="E58" s="100" t="s">
        <v>214</v>
      </c>
      <c r="F58" s="100" t="s">
        <v>213</v>
      </c>
      <c r="G58" s="218" t="str">
        <f t="shared" si="20"/>
        <v>EUR1YSW20M=</v>
      </c>
      <c r="H58" s="100" t="str">
        <f>IFERROR(_xll.qlSwapRateHelper2(,G58,2,B58,Calendar,E58,D58,F58,$H$48,0,C58,,Permanent,Trigger,ObjectOverwrite),"--")</f>
        <v>--</v>
      </c>
      <c r="I58" s="101" t="b">
        <v>0</v>
      </c>
      <c r="K58" s="231" t="str">
        <f t="shared" si="18"/>
        <v>SW</v>
      </c>
      <c r="L58" s="231" t="str">
        <f t="shared" si="16"/>
        <v>2Y3M</v>
      </c>
      <c r="M58" s="105" t="str">
        <f t="shared" si="19"/>
        <v>--</v>
      </c>
      <c r="N58" s="105" t="b">
        <f t="shared" si="17"/>
        <v>0</v>
      </c>
      <c r="O58" s="232">
        <v>1</v>
      </c>
      <c r="P58" s="232">
        <v>1</v>
      </c>
      <c r="Q58" s="105" t="str">
        <v>obj_009c1#0000</v>
      </c>
      <c r="R58" s="105" t="str">
        <f>_xll.qlRateHelperQuoteName(Q58)</f>
        <v>EUR1YSW30Y=</v>
      </c>
      <c r="S58" s="66">
        <f>_xll.qlRateHelperQuoteValue(Q58)</f>
        <v>1.635E-2</v>
      </c>
      <c r="T58" s="232"/>
      <c r="U58" s="29">
        <f>_xll.qlRateHelperEarliestDate(Q58)</f>
        <v>42248</v>
      </c>
      <c r="V58" s="29">
        <f>_xll.qlRateHelperLatestDate(Q58)</f>
        <v>53206</v>
      </c>
      <c r="W58" s="105"/>
      <c r="AA58" s="70"/>
      <c r="AJ58" s="34" t="s">
        <v>175</v>
      </c>
      <c r="AU58" s="28" t="s">
        <v>99</v>
      </c>
      <c r="AV58" s="29">
        <f>_xll.qlInterestRateIndexFixingDate(IborIndex&amp;Tenor,AW58,Trigger)</f>
        <v>42324</v>
      </c>
      <c r="AW58" s="29">
        <f>_xll.qlCalendarAdvance(Calendar,AW57,AU58,"f",,Trigger)</f>
        <v>42326</v>
      </c>
      <c r="AX58" s="29">
        <f>_xll.qlInterestRateIndexMaturity(IborIndex&amp;Tenor,AW58,Trigger)</f>
        <v>42692</v>
      </c>
      <c r="AY58" s="66">
        <f>_xll.qlIndexFixing($Z$5,AV58,,Trigger)</f>
        <v>1.6573377942419492E-3</v>
      </c>
      <c r="AZ58" s="66">
        <f>_xll.qlIndexFixing($BB$1,AW58,,Trigger)</f>
        <v>1.6626055304714061E-3</v>
      </c>
      <c r="BA58" s="198">
        <f t="shared" si="6"/>
        <v>-5.2677362294569451E-2</v>
      </c>
    </row>
    <row r="59" spans="1:53" s="11" customFormat="1" ht="11.25" customHeight="1" x14ac:dyDescent="0.2">
      <c r="A59" s="99" t="s">
        <v>122</v>
      </c>
      <c r="B59" s="89" t="s">
        <v>85</v>
      </c>
      <c r="C59" s="100" t="s">
        <v>216</v>
      </c>
      <c r="D59" s="100" t="s">
        <v>212</v>
      </c>
      <c r="E59" s="100" t="s">
        <v>214</v>
      </c>
      <c r="F59" s="100" t="s">
        <v>213</v>
      </c>
      <c r="G59" s="218" t="str">
        <f t="shared" si="20"/>
        <v>EUR1YSW21M=</v>
      </c>
      <c r="H59" s="100" t="str">
        <f>IFERROR(_xll.qlSwapRateHelper2(,G59,2,B59,Calendar,E59,D59,F59,$H$48,0,C59,,Permanent,Trigger,ObjectOverwrite),"--")</f>
        <v>--</v>
      </c>
      <c r="I59" s="101" t="b">
        <v>0</v>
      </c>
      <c r="K59" s="231" t="str">
        <f t="shared" si="18"/>
        <v>SW</v>
      </c>
      <c r="L59" s="231" t="str">
        <f t="shared" si="16"/>
        <v>2Y6M</v>
      </c>
      <c r="M59" s="105" t="str">
        <f t="shared" si="19"/>
        <v>--</v>
      </c>
      <c r="N59" s="105" t="b">
        <f t="shared" si="17"/>
        <v>0</v>
      </c>
      <c r="O59" s="232">
        <v>1</v>
      </c>
      <c r="P59" s="232">
        <v>1</v>
      </c>
      <c r="Q59" s="105" t="str">
        <v>obj_00994#0000</v>
      </c>
      <c r="R59" s="105" t="str">
        <f>_xll.qlRateHelperQuoteName(Q59)</f>
        <v>EUR1YSW31Y=</v>
      </c>
      <c r="S59" s="66">
        <f>_xll.qlRateHelperQuoteValue(Q59)</f>
        <v>1.6358350439999999E-2</v>
      </c>
      <c r="T59" s="232"/>
      <c r="U59" s="29">
        <f>_xll.qlRateHelperEarliestDate(Q59)</f>
        <v>42248</v>
      </c>
      <c r="V59" s="29">
        <f>_xll.qlRateHelperLatestDate(Q59)</f>
        <v>53573</v>
      </c>
      <c r="W59" s="105"/>
      <c r="AA59" s="70"/>
      <c r="AJ59" s="194">
        <f t="array" ref="AJ59">MAX(ABS(BA2:BA2366))/10000</f>
        <v>6.3073680892536399E-4</v>
      </c>
      <c r="AU59" s="28" t="s">
        <v>99</v>
      </c>
      <c r="AV59" s="29">
        <f>_xll.qlInterestRateIndexFixingDate(IborIndex&amp;Tenor,AW59,Trigger)</f>
        <v>42325</v>
      </c>
      <c r="AW59" s="29">
        <f>_xll.qlCalendarAdvance(Calendar,AW58,AU59,"f",,Trigger)</f>
        <v>42327</v>
      </c>
      <c r="AX59" s="29">
        <f>_xll.qlInterestRateIndexMaturity(IborIndex&amp;Tenor,AW59,Trigger)</f>
        <v>42695</v>
      </c>
      <c r="AY59" s="66">
        <f>_xll.qlIndexFixing($Z$5,AV59,,Trigger)</f>
        <v>1.6632676337937347E-3</v>
      </c>
      <c r="AZ59" s="66">
        <f>_xll.qlIndexFixing($BB$1,AW59,,Trigger)</f>
        <v>1.6664173165075655E-3</v>
      </c>
      <c r="BA59" s="198">
        <f t="shared" si="6"/>
        <v>-3.1496827138308148E-2</v>
      </c>
    </row>
    <row r="60" spans="1:53" s="11" customFormat="1" ht="11.25" customHeight="1" x14ac:dyDescent="0.2">
      <c r="A60" s="99" t="s">
        <v>122</v>
      </c>
      <c r="B60" s="89" t="s">
        <v>86</v>
      </c>
      <c r="C60" s="100" t="s">
        <v>216</v>
      </c>
      <c r="D60" s="100" t="s">
        <v>212</v>
      </c>
      <c r="E60" s="100" t="s">
        <v>214</v>
      </c>
      <c r="F60" s="100" t="s">
        <v>213</v>
      </c>
      <c r="G60" s="218" t="str">
        <f t="shared" si="20"/>
        <v>EUR1YSW22M=</v>
      </c>
      <c r="H60" s="100" t="str">
        <f>IFERROR(_xll.qlSwapRateHelper2(,G60,2,B60,Calendar,E60,D60,F60,$H$48,0,C60,,Permanent,Trigger,ObjectOverwrite),"--")</f>
        <v>--</v>
      </c>
      <c r="I60" s="101" t="b">
        <v>0</v>
      </c>
      <c r="K60" s="231" t="str">
        <f t="shared" si="18"/>
        <v>SW</v>
      </c>
      <c r="L60" s="231" t="str">
        <f t="shared" si="16"/>
        <v>2Y9M</v>
      </c>
      <c r="M60" s="105" t="str">
        <f t="shared" si="19"/>
        <v>--</v>
      </c>
      <c r="N60" s="105" t="b">
        <f t="shared" si="17"/>
        <v>0</v>
      </c>
      <c r="O60" s="232">
        <v>1</v>
      </c>
      <c r="P60" s="232">
        <v>1</v>
      </c>
      <c r="Q60" s="105" t="str">
        <v>obj_009ab#0000</v>
      </c>
      <c r="R60" s="105" t="str">
        <f>_xll.qlRateHelperQuoteName(Q60)</f>
        <v>EUR1YSW32Y=</v>
      </c>
      <c r="S60" s="66">
        <f>_xll.qlRateHelperQuoteValue(Q60)</f>
        <v>1.6366745279999997E-2</v>
      </c>
      <c r="T60" s="232"/>
      <c r="U60" s="29">
        <f>_xll.qlRateHelperEarliestDate(Q60)</f>
        <v>42248</v>
      </c>
      <c r="V60" s="29">
        <f>_xll.qlRateHelperLatestDate(Q60)</f>
        <v>53937</v>
      </c>
      <c r="W60" s="105"/>
      <c r="AA60" s="70"/>
      <c r="AU60" s="28" t="s">
        <v>99</v>
      </c>
      <c r="AV60" s="29">
        <f>_xll.qlInterestRateIndexFixingDate(IborIndex&amp;Tenor,AW60,Trigger)</f>
        <v>42326</v>
      </c>
      <c r="AW60" s="29">
        <f>_xll.qlCalendarAdvance(Calendar,AW59,AU60,"f",,Trigger)</f>
        <v>42328</v>
      </c>
      <c r="AX60" s="29">
        <f>_xll.qlInterestRateIndexMaturity(IborIndex&amp;Tenor,AW60,Trigger)</f>
        <v>42695</v>
      </c>
      <c r="AY60" s="66">
        <f>_xll.qlIndexFixing($Z$5,AV60,,Trigger)</f>
        <v>1.6627869147555654E-3</v>
      </c>
      <c r="AZ60" s="66">
        <f>_xll.qlIndexFixing($BB$1,AW60,,Trigger)</f>
        <v>1.6680432254573365E-3</v>
      </c>
      <c r="BA60" s="198">
        <f t="shared" si="6"/>
        <v>-5.2563107017710928E-2</v>
      </c>
    </row>
    <row r="61" spans="1:53" s="11" customFormat="1" ht="11.25" customHeight="1" x14ac:dyDescent="0.2">
      <c r="A61" s="99" t="s">
        <v>122</v>
      </c>
      <c r="B61" s="89" t="s">
        <v>87</v>
      </c>
      <c r="C61" s="100" t="s">
        <v>216</v>
      </c>
      <c r="D61" s="100" t="s">
        <v>212</v>
      </c>
      <c r="E61" s="100" t="s">
        <v>214</v>
      </c>
      <c r="F61" s="100" t="s">
        <v>213</v>
      </c>
      <c r="G61" s="218" t="str">
        <f t="shared" si="20"/>
        <v>EUR1YSW23M=</v>
      </c>
      <c r="H61" s="100" t="str">
        <f>IFERROR(_xll.qlSwapRateHelper2(,G61,2,B61,Calendar,E61,D61,F61,$H$48,0,C61,,Permanent,Trigger,ObjectOverwrite),"--")</f>
        <v>--</v>
      </c>
      <c r="I61" s="101" t="b">
        <v>0</v>
      </c>
      <c r="K61" s="231" t="str">
        <f t="shared" si="18"/>
        <v>SW</v>
      </c>
      <c r="L61" s="231" t="str">
        <f t="shared" si="16"/>
        <v>3Y</v>
      </c>
      <c r="M61" s="105" t="str">
        <f t="shared" si="19"/>
        <v>obj_009ac#0000</v>
      </c>
      <c r="N61" s="105" t="b">
        <f t="shared" si="17"/>
        <v>1</v>
      </c>
      <c r="O61" s="232">
        <v>1</v>
      </c>
      <c r="P61" s="232">
        <v>1</v>
      </c>
      <c r="Q61" s="105" t="str">
        <v>obj_009b5#0000</v>
      </c>
      <c r="R61" s="105" t="str">
        <f>_xll.qlRateHelperQuoteName(Q61)</f>
        <v>EUR1YSW33Y=</v>
      </c>
      <c r="S61" s="66">
        <f>_xll.qlRateHelperQuoteValue(Q61)</f>
        <v>1.6376134989999999E-2</v>
      </c>
      <c r="T61" s="232"/>
      <c r="U61" s="29">
        <f>_xll.qlRateHelperEarliestDate(Q61)</f>
        <v>42248</v>
      </c>
      <c r="V61" s="29">
        <f>_xll.qlRateHelperLatestDate(Q61)</f>
        <v>54302</v>
      </c>
      <c r="W61" s="105"/>
      <c r="AA61" s="70"/>
      <c r="AU61" s="28" t="s">
        <v>99</v>
      </c>
      <c r="AV61" s="29">
        <f>_xll.qlInterestRateIndexFixingDate(IborIndex&amp;Tenor,AW61,Trigger)</f>
        <v>42327</v>
      </c>
      <c r="AW61" s="29">
        <f>_xll.qlCalendarAdvance(Calendar,AW60,AU61,"f",,Trigger)</f>
        <v>42331</v>
      </c>
      <c r="AX61" s="29">
        <f>_xll.qlInterestRateIndexMaturity(IborIndex&amp;Tenor,AW61,Trigger)</f>
        <v>42697</v>
      </c>
      <c r="AY61" s="66">
        <f>_xll.qlIndexFixing($Z$5,AV61,,Trigger)</f>
        <v>1.6656685561698989E-3</v>
      </c>
      <c r="AZ61" s="66">
        <f>_xll.qlIndexFixing($BB$1,AW61,,Trigger)</f>
        <v>1.6696833967424643E-3</v>
      </c>
      <c r="BA61" s="198">
        <f t="shared" si="6"/>
        <v>-4.0148405725654299E-2</v>
      </c>
    </row>
    <row r="62" spans="1:53" s="11" customFormat="1" ht="11.25" customHeight="1" x14ac:dyDescent="0.2">
      <c r="A62" s="99" t="s">
        <v>122</v>
      </c>
      <c r="B62" s="89" t="s">
        <v>88</v>
      </c>
      <c r="C62" s="100" t="s">
        <v>216</v>
      </c>
      <c r="D62" s="100" t="s">
        <v>212</v>
      </c>
      <c r="E62" s="100" t="s">
        <v>214</v>
      </c>
      <c r="F62" s="100" t="s">
        <v>213</v>
      </c>
      <c r="G62" s="218" t="str">
        <f t="shared" si="20"/>
        <v>EUR1YSW2Y=</v>
      </c>
      <c r="H62" s="100" t="str">
        <f>IFERROR(_xll.qlSwapRateHelper2(,G62,2,B62,Calendar,E62,D62,F62,$H$48,0,C62,,Permanent,Trigger,ObjectOverwrite),"--")</f>
        <v>--</v>
      </c>
      <c r="I62" s="101" t="b">
        <v>0</v>
      </c>
      <c r="K62" s="231" t="str">
        <f t="shared" si="18"/>
        <v>SW</v>
      </c>
      <c r="L62" s="231" t="str">
        <f t="shared" si="16"/>
        <v>4Y</v>
      </c>
      <c r="M62" s="105" t="str">
        <f t="shared" si="19"/>
        <v>obj_009a5#0000</v>
      </c>
      <c r="N62" s="105" t="b">
        <f t="shared" si="17"/>
        <v>1</v>
      </c>
      <c r="O62" s="232">
        <v>1</v>
      </c>
      <c r="P62" s="232">
        <v>1</v>
      </c>
      <c r="Q62" s="105" t="str">
        <v>obj_009b4#0000</v>
      </c>
      <c r="R62" s="105" t="str">
        <f>_xll.qlRateHelperQuoteName(Q62)</f>
        <v>EUR1YSW34Y=</v>
      </c>
      <c r="S62" s="66">
        <f>_xll.qlRateHelperQuoteValue(Q62)</f>
        <v>1.6384234010000002E-2</v>
      </c>
      <c r="T62" s="232"/>
      <c r="U62" s="29">
        <f>_xll.qlRateHelperEarliestDate(Q62)</f>
        <v>42248</v>
      </c>
      <c r="V62" s="29">
        <f>_xll.qlRateHelperLatestDate(Q62)</f>
        <v>54667</v>
      </c>
      <c r="W62" s="105"/>
      <c r="AA62" s="70"/>
      <c r="AU62" s="28" t="s">
        <v>99</v>
      </c>
      <c r="AV62" s="29">
        <f>_xll.qlInterestRateIndexFixingDate(IborIndex&amp;Tenor,AW62,Trigger)</f>
        <v>42328</v>
      </c>
      <c r="AW62" s="29">
        <f>_xll.qlCalendarAdvance(Calendar,AW61,AU62,"f",,Trigger)</f>
        <v>42332</v>
      </c>
      <c r="AX62" s="29">
        <f>_xll.qlInterestRateIndexMaturity(IborIndex&amp;Tenor,AW62,Trigger)</f>
        <v>42698</v>
      </c>
      <c r="AY62" s="66">
        <f>_xll.qlIndexFixing($Z$5,AV62,,Trigger)</f>
        <v>1.6673747993771677E-3</v>
      </c>
      <c r="AZ62" s="66">
        <f>_xll.qlIndexFixing($BB$1,AW62,,Trigger)</f>
        <v>1.6733831385842715E-3</v>
      </c>
      <c r="BA62" s="198">
        <f t="shared" si="6"/>
        <v>-6.0083392071038667E-2</v>
      </c>
    </row>
    <row r="63" spans="1:53" s="11" customFormat="1" ht="11.25" customHeight="1" x14ac:dyDescent="0.2">
      <c r="A63" s="99" t="s">
        <v>122</v>
      </c>
      <c r="B63" s="89" t="s">
        <v>163</v>
      </c>
      <c r="C63" s="100" t="s">
        <v>216</v>
      </c>
      <c r="D63" s="100" t="s">
        <v>212</v>
      </c>
      <c r="E63" s="100" t="s">
        <v>214</v>
      </c>
      <c r="F63" s="100" t="s">
        <v>213</v>
      </c>
      <c r="G63" s="218" t="str">
        <f t="shared" si="20"/>
        <v>EUR1YSW2Y3M=</v>
      </c>
      <c r="H63" s="100" t="str">
        <f>IFERROR(_xll.qlSwapRateHelper2(,G63,2,B63,Calendar,E63,D63,F63,$H$48,0,C63,,Permanent,Trigger,ObjectOverwrite),"--")</f>
        <v>--</v>
      </c>
      <c r="I63" s="101" t="b">
        <v>0</v>
      </c>
      <c r="K63" s="231" t="str">
        <f t="shared" si="18"/>
        <v>SW</v>
      </c>
      <c r="L63" s="231" t="str">
        <f t="shared" si="16"/>
        <v>5Y</v>
      </c>
      <c r="M63" s="105" t="str">
        <f t="shared" si="19"/>
        <v>obj_00999#0000</v>
      </c>
      <c r="N63" s="105" t="b">
        <f t="shared" si="17"/>
        <v>1</v>
      </c>
      <c r="O63" s="232">
        <v>1</v>
      </c>
      <c r="P63" s="232">
        <v>1</v>
      </c>
      <c r="Q63" s="105" t="str">
        <v>obj_009a7#0000</v>
      </c>
      <c r="R63" s="105" t="str">
        <f>_xll.qlRateHelperQuoteName(Q63)</f>
        <v>EUR1YSW35Y=</v>
      </c>
      <c r="S63" s="66">
        <f>_xll.qlRateHelperQuoteValue(Q63)</f>
        <v>1.6391948110000002E-2</v>
      </c>
      <c r="T63" s="232"/>
      <c r="U63" s="29">
        <f>_xll.qlRateHelperEarliestDate(Q63)</f>
        <v>42248</v>
      </c>
      <c r="V63" s="29">
        <f>_xll.qlRateHelperLatestDate(Q63)</f>
        <v>55032</v>
      </c>
      <c r="W63" s="105"/>
      <c r="AA63" s="70"/>
      <c r="AU63" s="28" t="s">
        <v>99</v>
      </c>
      <c r="AV63" s="29">
        <f>_xll.qlInterestRateIndexFixingDate(IborIndex&amp;Tenor,AW63,Trigger)</f>
        <v>42331</v>
      </c>
      <c r="AW63" s="29">
        <f>_xll.qlCalendarAdvance(Calendar,AW62,AU63,"f",,Trigger)</f>
        <v>42333</v>
      </c>
      <c r="AX63" s="29">
        <f>_xll.qlInterestRateIndexMaturity(IborIndex&amp;Tenor,AW63,Trigger)</f>
        <v>42699</v>
      </c>
      <c r="AY63" s="66">
        <f>_xll.qlIndexFixing($Z$5,AV63,,Trigger)</f>
        <v>1.6691002393237166E-3</v>
      </c>
      <c r="AZ63" s="66">
        <f>_xll.qlIndexFixing($BB$1,AW63,,Trigger)</f>
        <v>1.674046271926428E-3</v>
      </c>
      <c r="BA63" s="198">
        <f t="shared" si="6"/>
        <v>-4.9460326027113595E-2</v>
      </c>
    </row>
    <row r="64" spans="1:53" s="11" customFormat="1" ht="11.25" customHeight="1" x14ac:dyDescent="0.2">
      <c r="A64" s="99" t="s">
        <v>122</v>
      </c>
      <c r="B64" s="89" t="s">
        <v>164</v>
      </c>
      <c r="C64" s="100" t="s">
        <v>216</v>
      </c>
      <c r="D64" s="100" t="s">
        <v>212</v>
      </c>
      <c r="E64" s="100" t="s">
        <v>214</v>
      </c>
      <c r="F64" s="100" t="s">
        <v>213</v>
      </c>
      <c r="G64" s="218" t="str">
        <f t="shared" si="20"/>
        <v>EUR1YSW2Y6M=</v>
      </c>
      <c r="H64" s="100" t="str">
        <f>IFERROR(_xll.qlSwapRateHelper2(,G64,2,B64,Calendar,E64,D64,F64,$H$48,0,C64,,Permanent,Trigger,ObjectOverwrite),"--")</f>
        <v>--</v>
      </c>
      <c r="I64" s="101" t="b">
        <v>0</v>
      </c>
      <c r="K64" s="231" t="str">
        <f t="shared" si="18"/>
        <v>SW</v>
      </c>
      <c r="L64" s="231" t="str">
        <f t="shared" si="16"/>
        <v>6Y</v>
      </c>
      <c r="M64" s="105" t="str">
        <f t="shared" si="19"/>
        <v>obj_009ba#0000</v>
      </c>
      <c r="N64" s="105" t="b">
        <f t="shared" si="17"/>
        <v>1</v>
      </c>
      <c r="O64" s="232">
        <v>1</v>
      </c>
      <c r="P64" s="232">
        <v>1</v>
      </c>
      <c r="Q64" s="105" t="str">
        <v>obj_0099a#0000</v>
      </c>
      <c r="R64" s="105" t="str">
        <f>_xll.qlRateHelperQuoteName(Q64)</f>
        <v>EUR1YSW36Y=</v>
      </c>
      <c r="S64" s="66">
        <f>_xll.qlRateHelperQuoteValue(Q64)</f>
        <v>1.6399116579999998E-2</v>
      </c>
      <c r="T64" s="232"/>
      <c r="U64" s="29">
        <f>_xll.qlRateHelperEarliestDate(Q64)</f>
        <v>42248</v>
      </c>
      <c r="V64" s="29">
        <f>_xll.qlRateHelperLatestDate(Q64)</f>
        <v>55397</v>
      </c>
      <c r="W64" s="105"/>
      <c r="AU64" s="28" t="s">
        <v>99</v>
      </c>
      <c r="AV64" s="29">
        <f>_xll.qlInterestRateIndexFixingDate(IborIndex&amp;Tenor,AW64,Trigger)</f>
        <v>42332</v>
      </c>
      <c r="AW64" s="29">
        <f>_xll.qlCalendarAdvance(Calendar,AW63,AU64,"f",,Trigger)</f>
        <v>42334</v>
      </c>
      <c r="AX64" s="29">
        <f>_xll.qlInterestRateIndexMaturity(IborIndex&amp;Tenor,AW64,Trigger)</f>
        <v>42702</v>
      </c>
      <c r="AY64" s="66">
        <f>_xll.qlIndexFixing($Z$5,AV64,,Trigger)</f>
        <v>1.6753156143174024E-3</v>
      </c>
      <c r="AZ64" s="66">
        <f>_xll.qlIndexFixing($BB$1,AW64,,Trigger)</f>
        <v>1.6782082295624481E-3</v>
      </c>
      <c r="BA64" s="198">
        <f t="shared" si="6"/>
        <v>-2.8926152450456637E-2</v>
      </c>
    </row>
    <row r="65" spans="1:53" s="11" customFormat="1" ht="11.25" customHeight="1" x14ac:dyDescent="0.2">
      <c r="A65" s="99" t="s">
        <v>122</v>
      </c>
      <c r="B65" s="89" t="s">
        <v>165</v>
      </c>
      <c r="C65" s="100" t="s">
        <v>216</v>
      </c>
      <c r="D65" s="100" t="s">
        <v>212</v>
      </c>
      <c r="E65" s="100" t="s">
        <v>214</v>
      </c>
      <c r="F65" s="100" t="s">
        <v>213</v>
      </c>
      <c r="G65" s="218" t="str">
        <f t="shared" si="20"/>
        <v>EUR1YSW2Y9M=</v>
      </c>
      <c r="H65" s="100" t="str">
        <f>IFERROR(_xll.qlSwapRateHelper2(,G65,2,B65,Calendar,E65,D65,F65,$H$48,0,C65,,Permanent,Trigger,ObjectOverwrite),"--")</f>
        <v>--</v>
      </c>
      <c r="I65" s="101" t="b">
        <v>0</v>
      </c>
      <c r="K65" s="231" t="str">
        <f t="shared" si="18"/>
        <v>SW</v>
      </c>
      <c r="L65" s="231" t="str">
        <f t="shared" si="16"/>
        <v>7Y</v>
      </c>
      <c r="M65" s="105" t="str">
        <f t="shared" si="19"/>
        <v>obj_009ad#0000</v>
      </c>
      <c r="N65" s="105" t="b">
        <f t="shared" si="17"/>
        <v>1</v>
      </c>
      <c r="O65" s="232">
        <v>1</v>
      </c>
      <c r="P65" s="232">
        <v>1</v>
      </c>
      <c r="Q65" s="105" t="str">
        <v>obj_009aa#0000</v>
      </c>
      <c r="R65" s="105" t="str">
        <f>_xll.qlRateHelperQuoteName(Q65)</f>
        <v>EUR1YSW37Y=</v>
      </c>
      <c r="S65" s="66">
        <f>_xll.qlRateHelperQuoteValue(Q65)</f>
        <v>1.6406502780000002E-2</v>
      </c>
      <c r="T65" s="232"/>
      <c r="U65" s="29">
        <f>_xll.qlRateHelperEarliestDate(Q65)</f>
        <v>42248</v>
      </c>
      <c r="V65" s="29">
        <f>_xll.qlRateHelperLatestDate(Q65)</f>
        <v>55764</v>
      </c>
      <c r="W65" s="105"/>
      <c r="AU65" s="28" t="s">
        <v>99</v>
      </c>
      <c r="AV65" s="29">
        <f>_xll.qlInterestRateIndexFixingDate(IborIndex&amp;Tenor,AW65,Trigger)</f>
        <v>42333</v>
      </c>
      <c r="AW65" s="29">
        <f>_xll.qlCalendarAdvance(Calendar,AW64,AU65,"f",,Trigger)</f>
        <v>42335</v>
      </c>
      <c r="AX65" s="29">
        <f>_xll.qlInterestRateIndexMaturity(IborIndex&amp;Tenor,AW65,Trigger)</f>
        <v>42702</v>
      </c>
      <c r="AY65" s="66">
        <f>_xll.qlIndexFixing($Z$5,AV65,,Trigger)</f>
        <v>1.6748676619464066E-3</v>
      </c>
      <c r="AZ65" s="66">
        <f>_xll.qlIndexFixing($BB$1,AW65,,Trigger)</f>
        <v>1.6799999999998238E-3</v>
      </c>
      <c r="BA65" s="198">
        <f t="shared" si="6"/>
        <v>-5.1323380534172139E-2</v>
      </c>
    </row>
    <row r="66" spans="1:53" s="11" customFormat="1" ht="11.25" customHeight="1" x14ac:dyDescent="0.2">
      <c r="A66" s="99" t="s">
        <v>122</v>
      </c>
      <c r="B66" s="89" t="s">
        <v>45</v>
      </c>
      <c r="C66" s="100" t="s">
        <v>216</v>
      </c>
      <c r="D66" s="100" t="s">
        <v>212</v>
      </c>
      <c r="E66" s="100" t="s">
        <v>214</v>
      </c>
      <c r="F66" s="100" t="s">
        <v>213</v>
      </c>
      <c r="G66" s="218" t="str">
        <f t="shared" si="20"/>
        <v>EUR1YSW3Y=</v>
      </c>
      <c r="H66" s="100" t="str">
        <f>IFERROR(_xll.qlSwapRateHelper2(,G66,2,B66,Calendar,E66,D66,F66,$H$48,0,C66,,Permanent,Trigger,ObjectOverwrite),"--")</f>
        <v>obj_009ac#0000</v>
      </c>
      <c r="I66" s="101" t="b">
        <v>1</v>
      </c>
      <c r="K66" s="231" t="str">
        <f t="shared" si="18"/>
        <v>SW</v>
      </c>
      <c r="L66" s="231" t="str">
        <f t="shared" si="16"/>
        <v>8Y</v>
      </c>
      <c r="M66" s="105" t="str">
        <f t="shared" si="19"/>
        <v>obj_009bb#0000</v>
      </c>
      <c r="N66" s="105" t="b">
        <f t="shared" si="17"/>
        <v>1</v>
      </c>
      <c r="O66" s="232">
        <v>1</v>
      </c>
      <c r="P66" s="232">
        <v>1</v>
      </c>
      <c r="Q66" s="105" t="str">
        <v>obj_009a9#0000</v>
      </c>
      <c r="R66" s="105" t="str">
        <f>_xll.qlRateHelperQuoteName(Q66)</f>
        <v>EUR1YSW38Y=</v>
      </c>
      <c r="S66" s="66">
        <f>_xll.qlRateHelperQuoteValue(Q66)</f>
        <v>1.6412069689999999E-2</v>
      </c>
      <c r="T66" s="232"/>
      <c r="U66" s="29">
        <f>_xll.qlRateHelperEarliestDate(Q66)</f>
        <v>42248</v>
      </c>
      <c r="V66" s="29">
        <f>_xll.qlRateHelperLatestDate(Q66)</f>
        <v>56128</v>
      </c>
      <c r="W66" s="105"/>
      <c r="AL66" s="19"/>
      <c r="AM66" s="19"/>
      <c r="AN66" s="19"/>
      <c r="AO66" s="19"/>
      <c r="AP66" s="19"/>
      <c r="AQ66" s="19"/>
      <c r="AR66" s="19"/>
      <c r="AS66" s="19"/>
      <c r="AU66" s="28" t="s">
        <v>99</v>
      </c>
      <c r="AV66" s="29">
        <f>_xll.qlInterestRateIndexFixingDate(IborIndex&amp;Tenor,AW66,Trigger)</f>
        <v>42334</v>
      </c>
      <c r="AW66" s="29">
        <f>_xll.qlCalendarAdvance(Calendar,AW65,AU66,"f",,Trigger)</f>
        <v>42338</v>
      </c>
      <c r="AX66" s="29">
        <f>_xll.qlInterestRateIndexMaturity(IborIndex&amp;Tenor,AW66,Trigger)</f>
        <v>42704</v>
      </c>
      <c r="AY66" s="66">
        <f>_xll.qlIndexFixing($Z$5,AV66,,Trigger)</f>
        <v>1.6781051915163746E-3</v>
      </c>
      <c r="AZ66" s="66">
        <f>_xll.qlIndexFixing($BB$1,AW66,,Trigger)</f>
        <v>1.6818274541548195E-3</v>
      </c>
      <c r="BA66" s="198">
        <f t="shared" si="6"/>
        <v>-3.7222626384449037E-2</v>
      </c>
    </row>
    <row r="67" spans="1:53" s="11" customFormat="1" ht="11.25" customHeight="1" x14ac:dyDescent="0.2">
      <c r="A67" s="99" t="s">
        <v>122</v>
      </c>
      <c r="B67" s="89" t="s">
        <v>46</v>
      </c>
      <c r="C67" s="100" t="s">
        <v>216</v>
      </c>
      <c r="D67" s="100" t="s">
        <v>212</v>
      </c>
      <c r="E67" s="100" t="s">
        <v>214</v>
      </c>
      <c r="F67" s="100" t="s">
        <v>213</v>
      </c>
      <c r="G67" s="218" t="str">
        <f t="shared" si="20"/>
        <v>EUR1YSW4Y=</v>
      </c>
      <c r="H67" s="100" t="str">
        <f>IFERROR(_xll.qlSwapRateHelper2(,G67,2,B67,Calendar,E67,D67,F67,$H$48,0,C67,,Permanent,Trigger,ObjectOverwrite),"--")</f>
        <v>obj_009a5#0000</v>
      </c>
      <c r="I67" s="101" t="b">
        <v>1</v>
      </c>
      <c r="K67" s="231" t="str">
        <f t="shared" si="18"/>
        <v>SW</v>
      </c>
      <c r="L67" s="231" t="str">
        <f t="shared" si="16"/>
        <v>9Y</v>
      </c>
      <c r="M67" s="105" t="str">
        <f t="shared" si="19"/>
        <v>obj_009b7#0000</v>
      </c>
      <c r="N67" s="105" t="b">
        <f t="shared" si="17"/>
        <v>1</v>
      </c>
      <c r="O67" s="232">
        <v>1</v>
      </c>
      <c r="P67" s="232">
        <v>1</v>
      </c>
      <c r="Q67" s="105" t="str">
        <v>obj_009a3#0000</v>
      </c>
      <c r="R67" s="105" t="str">
        <f>_xll.qlRateHelperQuoteName(Q67)</f>
        <v>EUR1YSW39Y=</v>
      </c>
      <c r="S67" s="66">
        <f>_xll.qlRateHelperQuoteValue(Q67)</f>
        <v>1.6416625319999999E-2</v>
      </c>
      <c r="T67" s="232"/>
      <c r="U67" s="29">
        <f>_xll.qlRateHelperEarliestDate(Q67)</f>
        <v>42248</v>
      </c>
      <c r="V67" s="29">
        <f>_xll.qlRateHelperLatestDate(Q67)</f>
        <v>56493</v>
      </c>
      <c r="W67" s="105"/>
      <c r="AL67" s="19"/>
      <c r="AM67" s="19"/>
      <c r="AN67" s="19"/>
      <c r="AO67" s="19"/>
      <c r="AP67" s="19"/>
      <c r="AQ67" s="19"/>
      <c r="AR67" s="19"/>
      <c r="AS67" s="19"/>
      <c r="AU67" s="28" t="s">
        <v>99</v>
      </c>
      <c r="AV67" s="29">
        <f>_xll.qlInterestRateIndexFixingDate(IborIndex&amp;Tenor,AW67,Trigger)</f>
        <v>42335</v>
      </c>
      <c r="AW67" s="29">
        <f>_xll.qlCalendarAdvance(Calendar,AW66,AU67,"f",,Trigger)</f>
        <v>42339</v>
      </c>
      <c r="AX67" s="29">
        <f>_xll.qlInterestRateIndexMaturity(IborIndex&amp;Tenor,AW67,Trigger)</f>
        <v>42705</v>
      </c>
      <c r="AY67" s="66">
        <f>_xll.qlIndexFixing($Z$5,AV67,,Trigger)</f>
        <v>1.6800000000000421E-3</v>
      </c>
      <c r="AZ67" s="66">
        <f>_xll.qlIndexFixing($BB$1,AW67,,Trigger)</f>
        <v>1.6860059889842063E-3</v>
      </c>
      <c r="BA67" s="198">
        <f t="shared" ref="BA67:BA130" si="21">(AY67-AZ67)*10000</f>
        <v>-6.0059889841642108E-2</v>
      </c>
    </row>
    <row r="68" spans="1:53" s="11" customFormat="1" ht="11.25" customHeight="1" x14ac:dyDescent="0.2">
      <c r="A68" s="99" t="s">
        <v>122</v>
      </c>
      <c r="B68" s="89" t="s">
        <v>47</v>
      </c>
      <c r="C68" s="100" t="s">
        <v>216</v>
      </c>
      <c r="D68" s="100" t="s">
        <v>212</v>
      </c>
      <c r="E68" s="100" t="s">
        <v>214</v>
      </c>
      <c r="F68" s="100" t="s">
        <v>213</v>
      </c>
      <c r="G68" s="218" t="str">
        <f t="shared" si="20"/>
        <v>EUR1YSW5Y=</v>
      </c>
      <c r="H68" s="100" t="str">
        <f>IFERROR(_xll.qlSwapRateHelper2(,G68,2,B68,Calendar,E68,D68,F68,$H$48,0,C68,,Permanent,Trigger,ObjectOverwrite),"--")</f>
        <v>obj_00999#0000</v>
      </c>
      <c r="I68" s="101" t="b">
        <v>1</v>
      </c>
      <c r="K68" s="231" t="str">
        <f t="shared" si="18"/>
        <v>SW</v>
      </c>
      <c r="L68" s="231" t="str">
        <f t="shared" si="16"/>
        <v>10Y</v>
      </c>
      <c r="M68" s="105" t="str">
        <f t="shared" si="19"/>
        <v>obj_009af#0000</v>
      </c>
      <c r="N68" s="105" t="b">
        <f t="shared" si="17"/>
        <v>1</v>
      </c>
      <c r="O68" s="232">
        <v>1</v>
      </c>
      <c r="P68" s="232">
        <v>1</v>
      </c>
      <c r="Q68" s="105" t="str">
        <v>obj_0099e#0000</v>
      </c>
      <c r="R68" s="105" t="str">
        <f>_xll.qlRateHelperQuoteName(Q68)</f>
        <v>EUR1YSW40Y=</v>
      </c>
      <c r="S68" s="66">
        <f>_xll.qlRateHelperQuoteValue(Q68)</f>
        <v>1.6420000000000001E-2</v>
      </c>
      <c r="T68" s="232"/>
      <c r="U68" s="29">
        <f>_xll.qlRateHelperEarliestDate(Q68)</f>
        <v>42248</v>
      </c>
      <c r="V68" s="29">
        <f>_xll.qlRateHelperLatestDate(Q68)</f>
        <v>56858</v>
      </c>
      <c r="W68" s="105"/>
      <c r="AL68" s="19"/>
      <c r="AM68" s="19"/>
      <c r="AN68" s="19"/>
      <c r="AO68" s="19"/>
      <c r="AP68" s="19"/>
      <c r="AQ68" s="19"/>
      <c r="AR68" s="19"/>
      <c r="AS68" s="19"/>
      <c r="AU68" s="28" t="s">
        <v>99</v>
      </c>
      <c r="AV68" s="29">
        <f>_xll.qlInterestRateIndexFixingDate(IborIndex&amp;Tenor,AW68,Trigger)</f>
        <v>42338</v>
      </c>
      <c r="AW68" s="29">
        <f>_xll.qlCalendarAdvance(Calendar,AW67,AU68,"f",,Trigger)</f>
        <v>42340</v>
      </c>
      <c r="AX68" s="29">
        <f>_xll.qlInterestRateIndexMaturity(IborIndex&amp;Tenor,AW68,Trigger)</f>
        <v>42706</v>
      </c>
      <c r="AY68" s="66">
        <f>_xll.qlIndexFixing($Z$5,AV68,,Trigger)</f>
        <v>1.6819313500073966E-3</v>
      </c>
      <c r="AZ68" s="66">
        <f>_xll.qlIndexFixing($BB$1,AW68,,Trigger)</f>
        <v>1.6867591028647917E-3</v>
      </c>
      <c r="BA68" s="198">
        <f t="shared" si="21"/>
        <v>-4.8277528573951317E-2</v>
      </c>
    </row>
    <row r="69" spans="1:53" s="11" customFormat="1" ht="11.25" customHeight="1" x14ac:dyDescent="0.2">
      <c r="A69" s="99" t="s">
        <v>122</v>
      </c>
      <c r="B69" s="89" t="s">
        <v>48</v>
      </c>
      <c r="C69" s="100" t="s">
        <v>216</v>
      </c>
      <c r="D69" s="100" t="s">
        <v>212</v>
      </c>
      <c r="E69" s="100" t="s">
        <v>214</v>
      </c>
      <c r="F69" s="100" t="s">
        <v>213</v>
      </c>
      <c r="G69" s="218" t="str">
        <f t="shared" si="20"/>
        <v>EUR1YSW6Y=</v>
      </c>
      <c r="H69" s="100" t="str">
        <f>IFERROR(_xll.qlSwapRateHelper2(,G69,2,B69,Calendar,E69,D69,F69,$H$48,0,C69,,Permanent,Trigger,ObjectOverwrite),"--")</f>
        <v>obj_009ba#0000</v>
      </c>
      <c r="I69" s="101" t="b">
        <v>1</v>
      </c>
      <c r="K69" s="231" t="str">
        <f t="shared" si="18"/>
        <v>SW</v>
      </c>
      <c r="L69" s="231" t="str">
        <f t="shared" si="16"/>
        <v>11Y</v>
      </c>
      <c r="M69" s="105" t="str">
        <f t="shared" si="19"/>
        <v>obj_009b6#0000</v>
      </c>
      <c r="N69" s="105" t="b">
        <f t="shared" si="17"/>
        <v>1</v>
      </c>
      <c r="O69" s="232">
        <v>1</v>
      </c>
      <c r="P69" s="232">
        <v>1</v>
      </c>
      <c r="Q69" s="105" t="str">
        <v>obj_009a6#0000</v>
      </c>
      <c r="R69" s="105" t="str">
        <f>_xll.qlRateHelperQuoteName(Q69)</f>
        <v>EUR1YSW50Y=</v>
      </c>
      <c r="S69" s="66">
        <f>_xll.qlRateHelperQuoteValue(Q69)</f>
        <v>1.6E-2</v>
      </c>
      <c r="T69" s="232"/>
      <c r="U69" s="29">
        <f>_xll.qlRateHelperEarliestDate(Q69)</f>
        <v>42248</v>
      </c>
      <c r="V69" s="29">
        <f>_xll.qlRateHelperLatestDate(Q69)</f>
        <v>60511</v>
      </c>
      <c r="W69" s="105"/>
      <c r="AA69" s="19"/>
      <c r="AL69" s="19"/>
      <c r="AM69" s="19"/>
      <c r="AN69" s="19"/>
      <c r="AO69" s="19"/>
      <c r="AP69" s="19"/>
      <c r="AQ69" s="19"/>
      <c r="AR69" s="19"/>
      <c r="AS69" s="19"/>
      <c r="AU69" s="28" t="s">
        <v>99</v>
      </c>
      <c r="AV69" s="29">
        <f>_xll.qlInterestRateIndexFixingDate(IborIndex&amp;Tenor,AW69,Trigger)</f>
        <v>42339</v>
      </c>
      <c r="AW69" s="29">
        <f>_xll.qlCalendarAdvance(Calendar,AW68,AU69,"f",,Trigger)</f>
        <v>42341</v>
      </c>
      <c r="AX69" s="29">
        <f>_xll.qlInterestRateIndexMaturity(IborIndex&amp;Tenor,AW69,Trigger)</f>
        <v>42709</v>
      </c>
      <c r="AY69" s="66">
        <f>_xll.qlIndexFixing($Z$5,AV69,,Trigger)</f>
        <v>1.6886726143410392E-3</v>
      </c>
      <c r="AZ69" s="66">
        <f>_xll.qlIndexFixing($BB$1,AW69,,Trigger)</f>
        <v>1.6914955192010666E-3</v>
      </c>
      <c r="BA69" s="198">
        <f t="shared" si="21"/>
        <v>-2.822904860027382E-2</v>
      </c>
    </row>
    <row r="70" spans="1:53" s="11" customFormat="1" ht="11.25" customHeight="1" x14ac:dyDescent="0.2">
      <c r="A70" s="99" t="s">
        <v>122</v>
      </c>
      <c r="B70" s="89" t="s">
        <v>49</v>
      </c>
      <c r="C70" s="100" t="s">
        <v>216</v>
      </c>
      <c r="D70" s="100" t="s">
        <v>212</v>
      </c>
      <c r="E70" s="100" t="s">
        <v>214</v>
      </c>
      <c r="F70" s="100" t="s">
        <v>213</v>
      </c>
      <c r="G70" s="218" t="str">
        <f t="shared" si="20"/>
        <v>EUR1YSW7Y=</v>
      </c>
      <c r="H70" s="100" t="str">
        <f>IFERROR(_xll.qlSwapRateHelper2(,G70,2,B70,Calendar,E70,D70,F70,$H$48,0,C70,,Permanent,Trigger,ObjectOverwrite),"--")</f>
        <v>obj_009ad#0000</v>
      </c>
      <c r="I70" s="101" t="b">
        <v>1</v>
      </c>
      <c r="K70" s="231" t="str">
        <f t="shared" si="18"/>
        <v>SW</v>
      </c>
      <c r="L70" s="231" t="str">
        <f t="shared" si="16"/>
        <v>12Y</v>
      </c>
      <c r="M70" s="105" t="str">
        <f t="shared" si="19"/>
        <v>obj_009b0#0000</v>
      </c>
      <c r="N70" s="105" t="b">
        <f t="shared" si="17"/>
        <v>1</v>
      </c>
      <c r="O70" s="232">
        <v>1</v>
      </c>
      <c r="P70" s="232">
        <v>1</v>
      </c>
      <c r="Q70" s="105" t="str">
        <v>obj_0099f#0000</v>
      </c>
      <c r="R70" s="105" t="str">
        <f>_xll.qlRateHelperQuoteName(Q70)</f>
        <v>EUR1YSW60Y=</v>
      </c>
      <c r="S70" s="66">
        <f>_xll.qlRateHelperQuoteValue(Q70)</f>
        <v>1.5810000000000001E-2</v>
      </c>
      <c r="T70" s="232"/>
      <c r="U70" s="29">
        <f>_xll.qlRateHelperEarliestDate(Q70)</f>
        <v>42248</v>
      </c>
      <c r="V70" s="29">
        <f>_xll.qlRateHelperLatestDate(Q70)</f>
        <v>64164</v>
      </c>
      <c r="W70" s="105"/>
      <c r="AA70" s="19"/>
      <c r="AL70" s="19"/>
      <c r="AM70" s="19"/>
      <c r="AN70" s="19"/>
      <c r="AO70" s="19"/>
      <c r="AP70" s="19"/>
      <c r="AQ70" s="19"/>
      <c r="AR70" s="19"/>
      <c r="AS70" s="19"/>
      <c r="AU70" s="28" t="s">
        <v>99</v>
      </c>
      <c r="AV70" s="29">
        <f>_xll.qlInterestRateIndexFixingDate(IborIndex&amp;Tenor,AW70,Trigger)</f>
        <v>42340</v>
      </c>
      <c r="AW70" s="29">
        <f>_xll.qlCalendarAdvance(Calendar,AW69,AU70,"f",,Trigger)</f>
        <v>42342</v>
      </c>
      <c r="AX70" s="29">
        <f>_xll.qlInterestRateIndexMaturity(IborIndex&amp;Tenor,AW70,Trigger)</f>
        <v>42709</v>
      </c>
      <c r="AY70" s="66">
        <f>_xll.qlIndexFixing($Z$5,AV70,,Trigger)</f>
        <v>1.68829902316593E-3</v>
      </c>
      <c r="AZ70" s="66">
        <f>_xll.qlIndexFixing($BB$1,AW70,,Trigger)</f>
        <v>1.6935326371259052E-3</v>
      </c>
      <c r="BA70" s="198">
        <f t="shared" si="21"/>
        <v>-5.2336139599751946E-2</v>
      </c>
    </row>
    <row r="71" spans="1:53" s="11" customFormat="1" ht="11.25" customHeight="1" x14ac:dyDescent="0.2">
      <c r="A71" s="99" t="s">
        <v>122</v>
      </c>
      <c r="B71" s="89" t="s">
        <v>50</v>
      </c>
      <c r="C71" s="100" t="s">
        <v>216</v>
      </c>
      <c r="D71" s="100" t="s">
        <v>212</v>
      </c>
      <c r="E71" s="100" t="s">
        <v>214</v>
      </c>
      <c r="F71" s="100" t="s">
        <v>213</v>
      </c>
      <c r="G71" s="218" t="str">
        <f t="shared" si="20"/>
        <v>EUR1YSW8Y=</v>
      </c>
      <c r="H71" s="100" t="str">
        <f>IFERROR(_xll.qlSwapRateHelper2(,G71,2,B71,Calendar,E71,D71,F71,$H$48,0,C71,,Permanent,Trigger,ObjectOverwrite),"--")</f>
        <v>obj_009bb#0000</v>
      </c>
      <c r="I71" s="101" t="b">
        <v>1</v>
      </c>
      <c r="K71" s="231" t="str">
        <f t="shared" si="18"/>
        <v>SW</v>
      </c>
      <c r="L71" s="231" t="str">
        <f t="shared" si="16"/>
        <v>13Y</v>
      </c>
      <c r="M71" s="105" t="str">
        <f t="shared" si="19"/>
        <v>obj_009a8#0000</v>
      </c>
      <c r="N71" s="105" t="b">
        <f t="shared" si="17"/>
        <v>1</v>
      </c>
      <c r="O71" s="232">
        <v>1</v>
      </c>
      <c r="P71" s="232">
        <v>1</v>
      </c>
      <c r="Q71" s="105" t="e">
        <v>#N/A</v>
      </c>
      <c r="R71" s="105" t="e">
        <f>_xll.qlRateHelperQuoteName(Q71)</f>
        <v>#VALUE!</v>
      </c>
      <c r="S71" s="66" t="e">
        <f>_xll.qlRateHelperQuoteValue(Q71)</f>
        <v>#VALUE!</v>
      </c>
      <c r="T71" s="232"/>
      <c r="U71" s="29" t="e">
        <f>_xll.qlRateHelperEarliestDate(Q71)</f>
        <v>#VALUE!</v>
      </c>
      <c r="V71" s="29" t="e">
        <f>_xll.qlRateHelperLatestDate(Q71)</f>
        <v>#VALUE!</v>
      </c>
      <c r="W71" s="105"/>
      <c r="AA71" s="19"/>
      <c r="AL71" s="19"/>
      <c r="AM71" s="19"/>
      <c r="AN71" s="19"/>
      <c r="AO71" s="19"/>
      <c r="AP71" s="19"/>
      <c r="AQ71" s="19"/>
      <c r="AR71" s="19"/>
      <c r="AS71" s="19"/>
      <c r="AU71" s="28" t="s">
        <v>99</v>
      </c>
      <c r="AV71" s="29">
        <f>_xll.qlInterestRateIndexFixingDate(IborIndex&amp;Tenor,AW71,Trigger)</f>
        <v>42341</v>
      </c>
      <c r="AW71" s="29">
        <f>_xll.qlCalendarAdvance(Calendar,AW70,AU71,"f",,Trigger)</f>
        <v>42345</v>
      </c>
      <c r="AX71" s="29">
        <f>_xll.qlInterestRateIndexMaturity(IborIndex&amp;Tenor,AW71,Trigger)</f>
        <v>42711</v>
      </c>
      <c r="AY71" s="66">
        <f>_xll.qlIndexFixing($Z$5,AV71,,Trigger)</f>
        <v>1.6921130839147511E-3</v>
      </c>
      <c r="AZ71" s="66">
        <f>_xll.qlIndexFixing($BB$1,AW71,,Trigger)</f>
        <v>1.6956033720458331E-3</v>
      </c>
      <c r="BA71" s="198">
        <f t="shared" si="21"/>
        <v>-3.4902881310820179E-2</v>
      </c>
    </row>
    <row r="72" spans="1:53" ht="11.25" customHeight="1" x14ac:dyDescent="0.25">
      <c r="A72" s="99" t="s">
        <v>122</v>
      </c>
      <c r="B72" s="89" t="s">
        <v>51</v>
      </c>
      <c r="C72" s="100" t="s">
        <v>216</v>
      </c>
      <c r="D72" s="100" t="s">
        <v>212</v>
      </c>
      <c r="E72" s="100" t="s">
        <v>214</v>
      </c>
      <c r="F72" s="100" t="s">
        <v>213</v>
      </c>
      <c r="G72" s="218" t="str">
        <f t="shared" si="20"/>
        <v>EUR1YSW9Y=</v>
      </c>
      <c r="H72" s="100" t="str">
        <f>IFERROR(_xll.qlSwapRateHelper2(,G72,2,B72,Calendar,E72,D72,F72,$H$48,0,C72,,Permanent,Trigger,ObjectOverwrite),"--")</f>
        <v>obj_009b7#0000</v>
      </c>
      <c r="I72" s="101" t="b">
        <v>1</v>
      </c>
      <c r="J72" s="11"/>
      <c r="K72" s="231" t="str">
        <f t="shared" si="18"/>
        <v>SW</v>
      </c>
      <c r="L72" s="231" t="str">
        <f t="shared" si="16"/>
        <v>14Y</v>
      </c>
      <c r="M72" s="105" t="str">
        <f t="shared" si="19"/>
        <v>obj_0099b#0000</v>
      </c>
      <c r="N72" s="105" t="b">
        <f t="shared" si="17"/>
        <v>1</v>
      </c>
      <c r="O72" s="232">
        <v>1</v>
      </c>
      <c r="P72" s="232">
        <v>1</v>
      </c>
      <c r="Q72" s="105" t="e">
        <v>#N/A</v>
      </c>
      <c r="R72" s="105" t="e">
        <f>_xll.qlRateHelperQuoteName(Q72)</f>
        <v>#VALUE!</v>
      </c>
      <c r="S72" s="66" t="e">
        <f>_xll.qlRateHelperQuoteValue(Q72)</f>
        <v>#VALUE!</v>
      </c>
      <c r="T72" s="232"/>
      <c r="U72" s="29" t="e">
        <f>_xll.qlRateHelperEarliestDate(Q72)</f>
        <v>#VALUE!</v>
      </c>
      <c r="V72" s="29" t="e">
        <f>_xll.qlRateHelperLatestDate(Q72)</f>
        <v>#VALUE!</v>
      </c>
      <c r="W72" s="105"/>
      <c r="AU72" s="28" t="s">
        <v>99</v>
      </c>
      <c r="AV72" s="29">
        <f>_xll.qlInterestRateIndexFixingDate(IborIndex&amp;Tenor,AW72,Trigger)</f>
        <v>42342</v>
      </c>
      <c r="AW72" s="29">
        <f>_xll.qlCalendarAdvance(Calendar,AW71,AU72,"f",,Trigger)</f>
        <v>42346</v>
      </c>
      <c r="AX72" s="29">
        <f>_xll.qlInterestRateIndexMaturity(IborIndex&amp;Tenor,AW72,Trigger)</f>
        <v>42712</v>
      </c>
      <c r="AY72" s="66">
        <f>_xll.qlIndexFixing($Z$5,AV72,,Trigger)</f>
        <v>1.6942487569529495E-3</v>
      </c>
      <c r="AZ72" s="66">
        <f>_xll.qlIndexFixing($BB$1,AW72,,Trigger)</f>
        <v>1.7003307477201407E-3</v>
      </c>
      <c r="BA72" s="198">
        <f t="shared" si="21"/>
        <v>-6.0819907671911741E-2</v>
      </c>
    </row>
    <row r="73" spans="1:53" ht="11.25" customHeight="1" x14ac:dyDescent="0.25">
      <c r="A73" s="99" t="s">
        <v>122</v>
      </c>
      <c r="B73" s="89" t="s">
        <v>52</v>
      </c>
      <c r="C73" s="100" t="s">
        <v>216</v>
      </c>
      <c r="D73" s="100" t="s">
        <v>212</v>
      </c>
      <c r="E73" s="100" t="s">
        <v>214</v>
      </c>
      <c r="F73" s="100" t="s">
        <v>213</v>
      </c>
      <c r="G73" s="218" t="str">
        <f t="shared" si="20"/>
        <v>EUR1YSW10Y=</v>
      </c>
      <c r="H73" s="100" t="str">
        <f>IFERROR(_xll.qlSwapRateHelper2(,G73,2,B73,Calendar,E73,D73,F73,$H$48,0,C73,,Permanent,Trigger,ObjectOverwrite),"--")</f>
        <v>obj_009af#0000</v>
      </c>
      <c r="I73" s="101" t="b">
        <v>1</v>
      </c>
      <c r="J73" s="11"/>
      <c r="K73" s="231" t="str">
        <f t="shared" si="18"/>
        <v>SW</v>
      </c>
      <c r="L73" s="231" t="str">
        <f t="shared" si="16"/>
        <v>15Y</v>
      </c>
      <c r="M73" s="105" t="str">
        <f t="shared" si="19"/>
        <v>obj_009b1#0000</v>
      </c>
      <c r="N73" s="105" t="b">
        <f t="shared" si="17"/>
        <v>1</v>
      </c>
      <c r="O73" s="232">
        <v>1</v>
      </c>
      <c r="P73" s="232">
        <v>1</v>
      </c>
      <c r="Q73" s="105" t="e">
        <v>#N/A</v>
      </c>
      <c r="R73" s="105" t="e">
        <f>_xll.qlRateHelperQuoteName(Q73)</f>
        <v>#VALUE!</v>
      </c>
      <c r="S73" s="66" t="e">
        <f>_xll.qlRateHelperQuoteValue(Q73)</f>
        <v>#VALUE!</v>
      </c>
      <c r="T73" s="232"/>
      <c r="U73" s="29" t="e">
        <f>_xll.qlRateHelperEarliestDate(Q73)</f>
        <v>#VALUE!</v>
      </c>
      <c r="V73" s="29" t="e">
        <f>_xll.qlRateHelperLatestDate(Q73)</f>
        <v>#VALUE!</v>
      </c>
      <c r="W73" s="105"/>
      <c r="AU73" s="28" t="s">
        <v>99</v>
      </c>
      <c r="AV73" s="29">
        <f>_xll.qlInterestRateIndexFixingDate(IborIndex&amp;Tenor,AW73,Trigger)</f>
        <v>42345</v>
      </c>
      <c r="AW73" s="29">
        <f>_xll.qlCalendarAdvance(Calendar,AW72,AU73,"f",,Trigger)</f>
        <v>42347</v>
      </c>
      <c r="AX73" s="29">
        <f>_xll.qlInterestRateIndexMaturity(IborIndex&amp;Tenor,AW73,Trigger)</f>
        <v>42713</v>
      </c>
      <c r="AY73" s="66">
        <f>_xll.qlIndexFixing($Z$5,AV73,,Trigger)</f>
        <v>1.6964155087892624E-3</v>
      </c>
      <c r="AZ73" s="66">
        <f>_xll.qlIndexFixing($BB$1,AW73,,Trigger)</f>
        <v>1.701167268487564E-3</v>
      </c>
      <c r="BA73" s="198">
        <f t="shared" si="21"/>
        <v>-4.7517596983015498E-2</v>
      </c>
    </row>
    <row r="74" spans="1:53" ht="11.25" customHeight="1" x14ac:dyDescent="0.25">
      <c r="A74" s="99" t="s">
        <v>122</v>
      </c>
      <c r="B74" s="89" t="s">
        <v>53</v>
      </c>
      <c r="C74" s="100" t="s">
        <v>216</v>
      </c>
      <c r="D74" s="100" t="s">
        <v>212</v>
      </c>
      <c r="E74" s="100" t="s">
        <v>214</v>
      </c>
      <c r="F74" s="100" t="s">
        <v>213</v>
      </c>
      <c r="G74" s="218" t="str">
        <f t="shared" si="20"/>
        <v>EUR1YSW11Y=</v>
      </c>
      <c r="H74" s="100" t="str">
        <f>IFERROR(_xll.qlSwapRateHelper2(,G74,2,B74,Calendar,E74,D74,F74,$H$48,0,C74,,Permanent,Trigger,ObjectOverwrite),"--")</f>
        <v>obj_009b6#0000</v>
      </c>
      <c r="I74" s="101" t="b">
        <v>1</v>
      </c>
      <c r="J74" s="11"/>
      <c r="K74" s="231" t="str">
        <f t="shared" si="18"/>
        <v>SW</v>
      </c>
      <c r="L74" s="231" t="str">
        <f t="shared" si="16"/>
        <v>16Y</v>
      </c>
      <c r="M74" s="105" t="str">
        <f t="shared" si="19"/>
        <v>obj_00993#0000</v>
      </c>
      <c r="N74" s="105" t="b">
        <f t="shared" si="17"/>
        <v>1</v>
      </c>
      <c r="O74" s="232">
        <v>1</v>
      </c>
      <c r="P74" s="232">
        <v>1</v>
      </c>
      <c r="Q74" s="105" t="e">
        <v>#N/A</v>
      </c>
      <c r="R74" s="105" t="e">
        <f>_xll.qlRateHelperQuoteName(Q74)</f>
        <v>#VALUE!</v>
      </c>
      <c r="S74" s="66" t="e">
        <f>_xll.qlRateHelperQuoteValue(Q74)</f>
        <v>#VALUE!</v>
      </c>
      <c r="T74" s="232"/>
      <c r="U74" s="29" t="e">
        <f>_xll.qlRateHelperEarliestDate(Q74)</f>
        <v>#VALUE!</v>
      </c>
      <c r="V74" s="29" t="e">
        <f>_xll.qlRateHelperLatestDate(Q74)</f>
        <v>#VALUE!</v>
      </c>
      <c r="W74" s="105"/>
      <c r="AU74" s="28" t="s">
        <v>99</v>
      </c>
      <c r="AV74" s="29">
        <f>_xll.qlInterestRateIndexFixingDate(IborIndex&amp;Tenor,AW74,Trigger)</f>
        <v>42346</v>
      </c>
      <c r="AW74" s="29">
        <f>_xll.qlCalendarAdvance(Calendar,AW73,AU74,"f",,Trigger)</f>
        <v>42348</v>
      </c>
      <c r="AX74" s="29">
        <f>_xll.qlInterestRateIndexMaturity(IborIndex&amp;Tenor,AW74,Trigger)</f>
        <v>42716</v>
      </c>
      <c r="AY74" s="66">
        <f>_xll.qlIndexFixing($Z$5,AV74,,Trigger)</f>
        <v>1.7035413691299604E-3</v>
      </c>
      <c r="AZ74" s="66">
        <f>_xll.qlIndexFixing($BB$1,AW74,,Trigger)</f>
        <v>1.7064480319547129E-3</v>
      </c>
      <c r="BA74" s="198">
        <f t="shared" si="21"/>
        <v>-2.9066628247525518E-2</v>
      </c>
    </row>
    <row r="75" spans="1:53" ht="11.25" customHeight="1" x14ac:dyDescent="0.25">
      <c r="A75" s="99" t="s">
        <v>122</v>
      </c>
      <c r="B75" s="89" t="s">
        <v>54</v>
      </c>
      <c r="C75" s="100" t="s">
        <v>216</v>
      </c>
      <c r="D75" s="100" t="s">
        <v>212</v>
      </c>
      <c r="E75" s="100" t="s">
        <v>214</v>
      </c>
      <c r="F75" s="100" t="s">
        <v>213</v>
      </c>
      <c r="G75" s="218" t="str">
        <f t="shared" si="20"/>
        <v>EUR1YSW12Y=</v>
      </c>
      <c r="H75" s="100" t="str">
        <f>IFERROR(_xll.qlSwapRateHelper2(,G75,2,B75,Calendar,E75,D75,F75,$H$48,0,C75,,Permanent,Trigger,ObjectOverwrite),"--")</f>
        <v>obj_009b0#0000</v>
      </c>
      <c r="I75" s="101" t="b">
        <v>1</v>
      </c>
      <c r="J75" s="11"/>
      <c r="K75" s="231" t="str">
        <f t="shared" si="18"/>
        <v>SW</v>
      </c>
      <c r="L75" s="231" t="str">
        <f t="shared" si="16"/>
        <v>17Y</v>
      </c>
      <c r="M75" s="105" t="str">
        <f t="shared" si="19"/>
        <v>obj_009bd#0000</v>
      </c>
      <c r="N75" s="105" t="b">
        <f t="shared" si="17"/>
        <v>1</v>
      </c>
      <c r="O75" s="232">
        <v>1</v>
      </c>
      <c r="P75" s="232">
        <v>1</v>
      </c>
      <c r="Q75" s="105" t="e">
        <v>#N/A</v>
      </c>
      <c r="R75" s="105" t="e">
        <f>_xll.qlRateHelperQuoteName(Q75)</f>
        <v>#VALUE!</v>
      </c>
      <c r="S75" s="66" t="e">
        <f>_xll.qlRateHelperQuoteValue(Q75)</f>
        <v>#VALUE!</v>
      </c>
      <c r="T75" s="232"/>
      <c r="U75" s="29" t="e">
        <f>_xll.qlRateHelperEarliestDate(Q75)</f>
        <v>#VALUE!</v>
      </c>
      <c r="V75" s="29" t="e">
        <f>_xll.qlRateHelperLatestDate(Q75)</f>
        <v>#VALUE!</v>
      </c>
      <c r="W75" s="105"/>
      <c r="AU75" s="28" t="s">
        <v>99</v>
      </c>
      <c r="AV75" s="29">
        <f>_xll.qlInterestRateIndexFixingDate(IborIndex&amp;Tenor,AW75,Trigger)</f>
        <v>42347</v>
      </c>
      <c r="AW75" s="29">
        <f>_xll.qlCalendarAdvance(Calendar,AW74,AU75,"f",,Trigger)</f>
        <v>42349</v>
      </c>
      <c r="AX75" s="29">
        <f>_xll.qlInterestRateIndexMaturity(IborIndex&amp;Tenor,AW75,Trigger)</f>
        <v>42716</v>
      </c>
      <c r="AY75" s="66">
        <f>_xll.qlIndexFixing($Z$5,AV75,,Trigger)</f>
        <v>1.7033107550185043E-3</v>
      </c>
      <c r="AZ75" s="66">
        <f>_xll.qlIndexFixing($BB$1,AW75,,Trigger)</f>
        <v>1.7087125070733881E-3</v>
      </c>
      <c r="BA75" s="198">
        <f t="shared" si="21"/>
        <v>-5.4017520548837933E-2</v>
      </c>
    </row>
    <row r="76" spans="1:53" ht="11.25" customHeight="1" x14ac:dyDescent="0.25">
      <c r="A76" s="99" t="s">
        <v>122</v>
      </c>
      <c r="B76" s="89" t="s">
        <v>55</v>
      </c>
      <c r="C76" s="100" t="s">
        <v>216</v>
      </c>
      <c r="D76" s="100" t="s">
        <v>212</v>
      </c>
      <c r="E76" s="100" t="s">
        <v>214</v>
      </c>
      <c r="F76" s="100" t="s">
        <v>213</v>
      </c>
      <c r="G76" s="218" t="str">
        <f t="shared" si="20"/>
        <v>EUR1YSW13Y=</v>
      </c>
      <c r="H76" s="100" t="str">
        <f>IFERROR(_xll.qlSwapRateHelper2(,G76,2,B76,Calendar,E76,D76,F76,$H$48,0,C76,,Permanent,Trigger,ObjectOverwrite),"--")</f>
        <v>obj_009a8#0000</v>
      </c>
      <c r="I76" s="101" t="b">
        <v>1</v>
      </c>
      <c r="J76" s="11"/>
      <c r="K76" s="231" t="str">
        <f t="shared" si="18"/>
        <v>SW</v>
      </c>
      <c r="L76" s="231" t="str">
        <f t="shared" si="16"/>
        <v>18Y</v>
      </c>
      <c r="M76" s="105" t="str">
        <f t="shared" si="19"/>
        <v>obj_009c0#0000</v>
      </c>
      <c r="N76" s="105" t="b">
        <f t="shared" si="17"/>
        <v>1</v>
      </c>
      <c r="O76" s="232">
        <v>1</v>
      </c>
      <c r="P76" s="232">
        <v>1</v>
      </c>
      <c r="Q76" s="105" t="e">
        <v>#N/A</v>
      </c>
      <c r="R76" s="105" t="e">
        <f>_xll.qlRateHelperQuoteName(Q76)</f>
        <v>#VALUE!</v>
      </c>
      <c r="S76" s="66" t="e">
        <f>_xll.qlRateHelperQuoteValue(Q76)</f>
        <v>#VALUE!</v>
      </c>
      <c r="T76" s="232"/>
      <c r="U76" s="29" t="e">
        <f>_xll.qlRateHelperEarliestDate(Q76)</f>
        <v>#VALUE!</v>
      </c>
      <c r="V76" s="29" t="e">
        <f>_xll.qlRateHelperLatestDate(Q76)</f>
        <v>#VALUE!</v>
      </c>
      <c r="W76" s="105"/>
      <c r="AU76" s="28" t="s">
        <v>99</v>
      </c>
      <c r="AV76" s="29">
        <f>_xll.qlInterestRateIndexFixingDate(IborIndex&amp;Tenor,AW76,Trigger)</f>
        <v>42348</v>
      </c>
      <c r="AW76" s="29">
        <f>_xll.qlCalendarAdvance(Calendar,AW75,AU76,"f",,Trigger)</f>
        <v>42352</v>
      </c>
      <c r="AX76" s="29">
        <f>_xll.qlInterestRateIndexMaturity(IborIndex&amp;Tenor,AW76,Trigger)</f>
        <v>42718</v>
      </c>
      <c r="AY76" s="66">
        <f>_xll.qlIndexFixing($Z$5,AV76,,Trigger)</f>
        <v>1.7076818553736655E-3</v>
      </c>
      <c r="AZ76" s="66">
        <f>_xll.qlIndexFixing($BB$1,AW76,,Trigger)</f>
        <v>1.7110079452615488E-3</v>
      </c>
      <c r="BA76" s="198">
        <f t="shared" si="21"/>
        <v>-3.3260898878832712E-2</v>
      </c>
    </row>
    <row r="77" spans="1:53" ht="11.25" customHeight="1" x14ac:dyDescent="0.25">
      <c r="A77" s="99" t="s">
        <v>122</v>
      </c>
      <c r="B77" s="89" t="s">
        <v>56</v>
      </c>
      <c r="C77" s="100" t="s">
        <v>216</v>
      </c>
      <c r="D77" s="100" t="s">
        <v>212</v>
      </c>
      <c r="E77" s="100" t="s">
        <v>214</v>
      </c>
      <c r="F77" s="100" t="s">
        <v>213</v>
      </c>
      <c r="G77" s="218" t="str">
        <f t="shared" si="20"/>
        <v>EUR1YSW14Y=</v>
      </c>
      <c r="H77" s="100" t="str">
        <f>IFERROR(_xll.qlSwapRateHelper2(,G77,2,B77,Calendar,E77,D77,F77,$H$48,0,C77,,Permanent,Trigger,ObjectOverwrite),"--")</f>
        <v>obj_0099b#0000</v>
      </c>
      <c r="I77" s="101" t="b">
        <v>1</v>
      </c>
      <c r="J77" s="11"/>
      <c r="K77" s="231" t="str">
        <f t="shared" si="18"/>
        <v>SW</v>
      </c>
      <c r="L77" s="231" t="str">
        <f t="shared" si="16"/>
        <v>19Y</v>
      </c>
      <c r="M77" s="105" t="str">
        <f t="shared" si="19"/>
        <v>obj_00995#0000</v>
      </c>
      <c r="N77" s="105" t="b">
        <f t="shared" si="17"/>
        <v>1</v>
      </c>
      <c r="O77" s="232">
        <v>1</v>
      </c>
      <c r="P77" s="232">
        <v>1</v>
      </c>
      <c r="Q77" s="105" t="e">
        <v>#N/A</v>
      </c>
      <c r="R77" s="105" t="e">
        <f>_xll.qlRateHelperQuoteName(Q77)</f>
        <v>#VALUE!</v>
      </c>
      <c r="S77" s="66" t="e">
        <f>_xll.qlRateHelperQuoteValue(Q77)</f>
        <v>#VALUE!</v>
      </c>
      <c r="T77" s="232"/>
      <c r="U77" s="29" t="e">
        <f>_xll.qlRateHelperEarliestDate(Q77)</f>
        <v>#VALUE!</v>
      </c>
      <c r="V77" s="29" t="e">
        <f>_xll.qlRateHelperLatestDate(Q77)</f>
        <v>#VALUE!</v>
      </c>
      <c r="W77" s="105"/>
      <c r="AU77" s="28" t="s">
        <v>99</v>
      </c>
      <c r="AV77" s="29">
        <f>_xll.qlInterestRateIndexFixingDate(IborIndex&amp;Tenor,AW77,Trigger)</f>
        <v>42349</v>
      </c>
      <c r="AW77" s="29">
        <f>_xll.qlCalendarAdvance(Calendar,AW76,AU77,"f",,Trigger)</f>
        <v>42353</v>
      </c>
      <c r="AX77" s="29">
        <f>_xll.qlInterestRateIndexMaturity(IborIndex&amp;Tenor,AW77,Trigger)</f>
        <v>42719</v>
      </c>
      <c r="AY77" s="66">
        <f>_xll.qlIndexFixing($Z$5,AV77,,Trigger)</f>
        <v>1.710014503867701E-3</v>
      </c>
      <c r="AZ77" s="66">
        <f>_xll.qlIndexFixing($BB$1,AW77,,Trigger)</f>
        <v>1.7162504045920256E-3</v>
      </c>
      <c r="BA77" s="198">
        <f t="shared" si="21"/>
        <v>-6.2359007243246042E-2</v>
      </c>
    </row>
    <row r="78" spans="1:53" ht="11.25" customHeight="1" x14ac:dyDescent="0.25">
      <c r="A78" s="99" t="s">
        <v>122</v>
      </c>
      <c r="B78" s="89" t="s">
        <v>57</v>
      </c>
      <c r="C78" s="100" t="s">
        <v>216</v>
      </c>
      <c r="D78" s="100" t="s">
        <v>212</v>
      </c>
      <c r="E78" s="100" t="s">
        <v>214</v>
      </c>
      <c r="F78" s="100" t="s">
        <v>213</v>
      </c>
      <c r="G78" s="218" t="str">
        <f t="shared" si="20"/>
        <v>EUR1YSW15Y=</v>
      </c>
      <c r="H78" s="100" t="str">
        <f>IFERROR(_xll.qlSwapRateHelper2(,G78,2,B78,Calendar,E78,D78,F78,$H$48,0,C78,,Permanent,Trigger,ObjectOverwrite),"--")</f>
        <v>obj_009b1#0000</v>
      </c>
      <c r="I78" s="101" t="b">
        <v>1</v>
      </c>
      <c r="J78" s="11"/>
      <c r="K78" s="231" t="str">
        <f t="shared" si="18"/>
        <v>SW</v>
      </c>
      <c r="L78" s="231" t="str">
        <f t="shared" si="16"/>
        <v>20Y</v>
      </c>
      <c r="M78" s="105" t="str">
        <f t="shared" si="19"/>
        <v>obj_009b9#0000</v>
      </c>
      <c r="N78" s="105" t="b">
        <f t="shared" si="17"/>
        <v>1</v>
      </c>
      <c r="O78" s="232">
        <v>1</v>
      </c>
      <c r="P78" s="232">
        <v>1</v>
      </c>
      <c r="Q78" s="105" t="e">
        <v>#N/A</v>
      </c>
      <c r="R78" s="105" t="e">
        <f>_xll.qlRateHelperQuoteName(Q78)</f>
        <v>#VALUE!</v>
      </c>
      <c r="S78" s="66" t="e">
        <f>_xll.qlRateHelperQuoteValue(Q78)</f>
        <v>#VALUE!</v>
      </c>
      <c r="T78" s="232"/>
      <c r="U78" s="29" t="e">
        <f>_xll.qlRateHelperEarliestDate(Q78)</f>
        <v>#VALUE!</v>
      </c>
      <c r="V78" s="29" t="e">
        <f>_xll.qlRateHelperLatestDate(Q78)</f>
        <v>#VALUE!</v>
      </c>
      <c r="W78" s="105"/>
      <c r="AU78" s="28" t="s">
        <v>99</v>
      </c>
      <c r="AV78" s="29">
        <f>_xll.qlInterestRateIndexFixingDate(IborIndex&amp;Tenor,AW78,Trigger)</f>
        <v>42352</v>
      </c>
      <c r="AW78" s="29">
        <f>_xll.qlCalendarAdvance(Calendar,AW77,AU78,"f",,Trigger)</f>
        <v>42354</v>
      </c>
      <c r="AX78" s="29">
        <f>_xll.qlInterestRateIndexMaturity(IborIndex&amp;Tenor,AW78,Trigger)</f>
        <v>42720</v>
      </c>
      <c r="AY78" s="66">
        <f>_xll.qlIndexFixing($Z$5,AV78,,Trigger)</f>
        <v>1.7123710928508905E-3</v>
      </c>
      <c r="AZ78" s="66">
        <f>_xll.qlIndexFixing($BB$1,AW78,,Trigger)</f>
        <v>1.7171593745136972E-3</v>
      </c>
      <c r="BA78" s="198">
        <f t="shared" si="21"/>
        <v>-4.7882816628067211E-2</v>
      </c>
    </row>
    <row r="79" spans="1:53" ht="11.25" customHeight="1" x14ac:dyDescent="0.25">
      <c r="A79" s="99" t="s">
        <v>122</v>
      </c>
      <c r="B79" s="89" t="s">
        <v>58</v>
      </c>
      <c r="C79" s="100" t="s">
        <v>216</v>
      </c>
      <c r="D79" s="100" t="s">
        <v>212</v>
      </c>
      <c r="E79" s="100" t="s">
        <v>214</v>
      </c>
      <c r="F79" s="100" t="s">
        <v>213</v>
      </c>
      <c r="G79" s="218" t="str">
        <f t="shared" si="20"/>
        <v>EUR1YSW16Y=</v>
      </c>
      <c r="H79" s="100" t="str">
        <f>IFERROR(_xll.qlSwapRateHelper2(,G79,2,B79,Calendar,E79,D79,F79,$H$48,0,C79,,Permanent,Trigger,ObjectOverwrite),"--")</f>
        <v>obj_00993#0000</v>
      </c>
      <c r="I79" s="101" t="b">
        <v>1</v>
      </c>
      <c r="K79" s="231" t="str">
        <f t="shared" si="18"/>
        <v>SW</v>
      </c>
      <c r="L79" s="231" t="str">
        <f t="shared" si="16"/>
        <v>21Y</v>
      </c>
      <c r="M79" s="105" t="str">
        <f t="shared" si="19"/>
        <v>obj_009b8#0000</v>
      </c>
      <c r="N79" s="105" t="b">
        <f t="shared" si="17"/>
        <v>1</v>
      </c>
      <c r="O79" s="232">
        <v>1</v>
      </c>
      <c r="P79" s="232">
        <v>1</v>
      </c>
      <c r="Q79" s="105" t="e">
        <v>#N/A</v>
      </c>
      <c r="R79" s="105" t="e">
        <f>_xll.qlRateHelperQuoteName(Q79)</f>
        <v>#VALUE!</v>
      </c>
      <c r="S79" s="66" t="e">
        <f>_xll.qlRateHelperQuoteValue(Q79)</f>
        <v>#VALUE!</v>
      </c>
      <c r="T79" s="232"/>
      <c r="U79" s="29" t="e">
        <f>_xll.qlRateHelperEarliestDate(Q79)</f>
        <v>#VALUE!</v>
      </c>
      <c r="V79" s="29" t="e">
        <f>_xll.qlRateHelperLatestDate(Q79)</f>
        <v>#VALUE!</v>
      </c>
      <c r="W79" s="105"/>
      <c r="AU79" s="28" t="s">
        <v>99</v>
      </c>
      <c r="AV79" s="29">
        <f>_xll.qlInterestRateIndexFixingDate(IborIndex&amp;Tenor,AW79,Trigger)</f>
        <v>42353</v>
      </c>
      <c r="AW79" s="29">
        <f>_xll.qlCalendarAdvance(Calendar,AW78,AU79,"f",,Trigger)</f>
        <v>42355</v>
      </c>
      <c r="AX79" s="29">
        <f>_xll.qlInterestRateIndexMaturity(IborIndex&amp;Tenor,AW79,Trigger)</f>
        <v>42723</v>
      </c>
      <c r="AY79" s="66">
        <f>_xll.qlIndexFixing($Z$5,AV79,,Trigger)</f>
        <v>1.7197541470008401E-3</v>
      </c>
      <c r="AZ79" s="66">
        <f>_xll.qlIndexFixing($BB$1,AW79,,Trigger)</f>
        <v>1.7229363125379883E-3</v>
      </c>
      <c r="BA79" s="198">
        <f t="shared" si="21"/>
        <v>-3.1821655371482363E-2</v>
      </c>
    </row>
    <row r="80" spans="1:53" ht="11.25" customHeight="1" x14ac:dyDescent="0.25">
      <c r="A80" s="99" t="s">
        <v>122</v>
      </c>
      <c r="B80" s="89" t="s">
        <v>59</v>
      </c>
      <c r="C80" s="100" t="s">
        <v>216</v>
      </c>
      <c r="D80" s="100" t="s">
        <v>212</v>
      </c>
      <c r="E80" s="100" t="s">
        <v>214</v>
      </c>
      <c r="F80" s="100" t="s">
        <v>213</v>
      </c>
      <c r="G80" s="218" t="str">
        <f t="shared" si="20"/>
        <v>EUR1YSW17Y=</v>
      </c>
      <c r="H80" s="100" t="str">
        <f>IFERROR(_xll.qlSwapRateHelper2(,G80,2,B80,Calendar,E80,D80,F80,$H$48,0,C80,,Permanent,Trigger,ObjectOverwrite),"--")</f>
        <v>obj_009bd#0000</v>
      </c>
      <c r="I80" s="101" t="b">
        <v>1</v>
      </c>
      <c r="K80" s="231" t="str">
        <f t="shared" si="18"/>
        <v>SW</v>
      </c>
      <c r="L80" s="231" t="str">
        <f t="shared" si="16"/>
        <v>22Y</v>
      </c>
      <c r="M80" s="105" t="str">
        <f t="shared" si="19"/>
        <v>obj_009a4#0000</v>
      </c>
      <c r="N80" s="105" t="b">
        <f t="shared" si="17"/>
        <v>1</v>
      </c>
      <c r="O80" s="232">
        <v>1</v>
      </c>
      <c r="P80" s="232">
        <v>1</v>
      </c>
      <c r="Q80" s="105" t="e">
        <v>#N/A</v>
      </c>
      <c r="R80" s="105" t="e">
        <f>_xll.qlRateHelperQuoteName(Q80)</f>
        <v>#VALUE!</v>
      </c>
      <c r="S80" s="66" t="e">
        <f>_xll.qlRateHelperQuoteValue(Q80)</f>
        <v>#VALUE!</v>
      </c>
      <c r="T80" s="232"/>
      <c r="U80" s="29" t="e">
        <f>_xll.qlRateHelperEarliestDate(Q80)</f>
        <v>#VALUE!</v>
      </c>
      <c r="V80" s="29" t="e">
        <f>_xll.qlRateHelperLatestDate(Q80)</f>
        <v>#VALUE!</v>
      </c>
      <c r="W80" s="105"/>
      <c r="AU80" s="28" t="s">
        <v>99</v>
      </c>
      <c r="AV80" s="29">
        <f>_xll.qlInterestRateIndexFixingDate(IborIndex&amp;Tenor,AW80,Trigger)</f>
        <v>42354</v>
      </c>
      <c r="AW80" s="29">
        <f>_xll.qlCalendarAdvance(Calendar,AW79,AU80,"f",,Trigger)</f>
        <v>42356</v>
      </c>
      <c r="AX80" s="29">
        <f>_xll.qlInterestRateIndexMaturity(IborIndex&amp;Tenor,AW80,Trigger)</f>
        <v>42723</v>
      </c>
      <c r="AY80" s="66">
        <f>_xll.qlIndexFixing($Z$5,AV80,,Trigger)</f>
        <v>1.7196580554131599E-3</v>
      </c>
      <c r="AZ80" s="66">
        <f>_xll.qlIndexFixing($BB$1,AW80,,Trigger)</f>
        <v>1.7254095673070622E-3</v>
      </c>
      <c r="BA80" s="198">
        <f t="shared" si="21"/>
        <v>-5.7515118939022863E-2</v>
      </c>
    </row>
    <row r="81" spans="1:53" ht="11.25" customHeight="1" x14ac:dyDescent="0.25">
      <c r="A81" s="99" t="s">
        <v>122</v>
      </c>
      <c r="B81" s="89" t="s">
        <v>60</v>
      </c>
      <c r="C81" s="100" t="s">
        <v>216</v>
      </c>
      <c r="D81" s="100" t="s">
        <v>212</v>
      </c>
      <c r="E81" s="100" t="s">
        <v>214</v>
      </c>
      <c r="F81" s="100" t="s">
        <v>213</v>
      </c>
      <c r="G81" s="218" t="str">
        <f t="shared" si="20"/>
        <v>EUR1YSW18Y=</v>
      </c>
      <c r="H81" s="100" t="str">
        <f>IFERROR(_xll.qlSwapRateHelper2(,G81,2,B81,Calendar,E81,D81,F81,$H$48,0,C81,,Permanent,Trigger,ObjectOverwrite),"--")</f>
        <v>obj_009c0#0000</v>
      </c>
      <c r="I81" s="101" t="b">
        <v>1</v>
      </c>
      <c r="K81" s="231" t="str">
        <f t="shared" si="18"/>
        <v>SW</v>
      </c>
      <c r="L81" s="231" t="str">
        <f t="shared" si="16"/>
        <v>23Y</v>
      </c>
      <c r="M81" s="105" t="str">
        <f t="shared" si="19"/>
        <v>obj_009bc#0000</v>
      </c>
      <c r="N81" s="105" t="b">
        <f t="shared" si="17"/>
        <v>1</v>
      </c>
      <c r="O81" s="232">
        <v>1</v>
      </c>
      <c r="P81" s="232">
        <v>1</v>
      </c>
      <c r="Q81" s="105" t="e">
        <v>#N/A</v>
      </c>
      <c r="R81" s="105" t="e">
        <f>_xll.qlRateHelperQuoteName(Q81)</f>
        <v>#VALUE!</v>
      </c>
      <c r="S81" s="66" t="e">
        <f>_xll.qlRateHelperQuoteValue(Q81)</f>
        <v>#VALUE!</v>
      </c>
      <c r="T81" s="232"/>
      <c r="U81" s="29" t="e">
        <f>_xll.qlRateHelperEarliestDate(Q81)</f>
        <v>#VALUE!</v>
      </c>
      <c r="V81" s="29" t="e">
        <f>_xll.qlRateHelperLatestDate(Q81)</f>
        <v>#VALUE!</v>
      </c>
      <c r="W81" s="105"/>
      <c r="AU81" s="28" t="s">
        <v>99</v>
      </c>
      <c r="AV81" s="29">
        <f>_xll.qlInterestRateIndexFixingDate(IborIndex&amp;Tenor,AW81,Trigger)</f>
        <v>42355</v>
      </c>
      <c r="AW81" s="29">
        <f>_xll.qlCalendarAdvance(Calendar,AW80,AU81,"f",,Trigger)</f>
        <v>42359</v>
      </c>
      <c r="AX81" s="29">
        <f>_xll.qlInterestRateIndexMaturity(IborIndex&amp;Tenor,AW81,Trigger)</f>
        <v>42725</v>
      </c>
      <c r="AY81" s="66">
        <f>_xll.qlIndexFixing($Z$5,AV81,,Trigger)</f>
        <v>1.7244722108446676E-3</v>
      </c>
      <c r="AZ81" s="66">
        <f>_xll.qlIndexFixing($BB$1,AW81,,Trigger)</f>
        <v>1.7279111311909699E-3</v>
      </c>
      <c r="BA81" s="198">
        <f t="shared" si="21"/>
        <v>-3.438920346302346E-2</v>
      </c>
    </row>
    <row r="82" spans="1:53" ht="11.25" customHeight="1" x14ac:dyDescent="0.25">
      <c r="A82" s="99" t="s">
        <v>122</v>
      </c>
      <c r="B82" s="89" t="s">
        <v>61</v>
      </c>
      <c r="C82" s="100" t="s">
        <v>216</v>
      </c>
      <c r="D82" s="100" t="s">
        <v>212</v>
      </c>
      <c r="E82" s="100" t="s">
        <v>214</v>
      </c>
      <c r="F82" s="100" t="s">
        <v>213</v>
      </c>
      <c r="G82" s="218" t="str">
        <f t="shared" ref="G82:G105" si="22">UPPER(Currency)&amp;Tenor&amp;A82&amp;B82&amp;"="</f>
        <v>EUR1YSW19Y=</v>
      </c>
      <c r="H82" s="100" t="str">
        <f>IFERROR(_xll.qlSwapRateHelper2(,G82,2,B82,Calendar,E82,D82,F82,$H$48,0,C82,,Permanent,Trigger,ObjectOverwrite),"--")</f>
        <v>obj_00995#0000</v>
      </c>
      <c r="I82" s="101" t="b">
        <v>1</v>
      </c>
      <c r="K82" s="231" t="str">
        <f t="shared" si="18"/>
        <v>SW</v>
      </c>
      <c r="L82" s="231" t="str">
        <f t="shared" si="16"/>
        <v>24Y</v>
      </c>
      <c r="M82" s="105" t="str">
        <f t="shared" si="19"/>
        <v>obj_009b2#0000</v>
      </c>
      <c r="N82" s="105" t="b">
        <f t="shared" si="17"/>
        <v>1</v>
      </c>
      <c r="O82" s="232">
        <v>1</v>
      </c>
      <c r="P82" s="232">
        <v>1</v>
      </c>
      <c r="Q82" s="105" t="e">
        <v>#N/A</v>
      </c>
      <c r="R82" s="105" t="e">
        <f>_xll.qlRateHelperQuoteName(Q82)</f>
        <v>#VALUE!</v>
      </c>
      <c r="S82" s="66" t="e">
        <f>_xll.qlRateHelperQuoteValue(Q82)</f>
        <v>#VALUE!</v>
      </c>
      <c r="T82" s="232"/>
      <c r="U82" s="29" t="e">
        <f>_xll.qlRateHelperEarliestDate(Q82)</f>
        <v>#VALUE!</v>
      </c>
      <c r="V82" s="29" t="e">
        <f>_xll.qlRateHelperLatestDate(Q82)</f>
        <v>#VALUE!</v>
      </c>
      <c r="W82" s="105"/>
      <c r="AU82" s="28" t="s">
        <v>99</v>
      </c>
      <c r="AV82" s="29">
        <f>_xll.qlInterestRateIndexFixingDate(IborIndex&amp;Tenor,AW82,Trigger)</f>
        <v>42356</v>
      </c>
      <c r="AW82" s="29">
        <f>_xll.qlCalendarAdvance(Calendar,AW81,AU82,"f",,Trigger)</f>
        <v>42360</v>
      </c>
      <c r="AX82" s="29">
        <f>_xll.qlInterestRateIndexMaturity(IborIndex&amp;Tenor,AW82,Trigger)</f>
        <v>42726</v>
      </c>
      <c r="AY82" s="66">
        <f>_xll.qlIndexFixing($Z$5,AV82,,Trigger)</f>
        <v>1.7269474627549916E-3</v>
      </c>
      <c r="AZ82" s="66">
        <f>_xll.qlIndexFixing($BB$1,AW82,,Trigger)</f>
        <v>1.7352594613270023E-3</v>
      </c>
      <c r="BA82" s="198">
        <f t="shared" si="21"/>
        <v>-8.3119985720106648E-2</v>
      </c>
    </row>
    <row r="83" spans="1:53" ht="11.25" customHeight="1" x14ac:dyDescent="0.25">
      <c r="A83" s="99" t="s">
        <v>122</v>
      </c>
      <c r="B83" s="89" t="s">
        <v>62</v>
      </c>
      <c r="C83" s="100" t="s">
        <v>216</v>
      </c>
      <c r="D83" s="100" t="s">
        <v>212</v>
      </c>
      <c r="E83" s="100" t="s">
        <v>214</v>
      </c>
      <c r="F83" s="100" t="s">
        <v>213</v>
      </c>
      <c r="G83" s="218" t="str">
        <f t="shared" si="22"/>
        <v>EUR1YSW20Y=</v>
      </c>
      <c r="H83" s="100" t="str">
        <f>IFERROR(_xll.qlSwapRateHelper2(,G83,2,B83,Calendar,E83,D83,F83,$H$48,0,C83,,Permanent,Trigger,ObjectOverwrite),"--")</f>
        <v>obj_009b9#0000</v>
      </c>
      <c r="I83" s="101" t="b">
        <v>1</v>
      </c>
      <c r="K83" s="231" t="str">
        <f t="shared" si="18"/>
        <v>SW</v>
      </c>
      <c r="L83" s="231" t="str">
        <f t="shared" si="16"/>
        <v>25Y</v>
      </c>
      <c r="M83" s="105" t="str">
        <f t="shared" si="19"/>
        <v>obj_009b3#0000</v>
      </c>
      <c r="N83" s="105" t="b">
        <f t="shared" si="17"/>
        <v>1</v>
      </c>
      <c r="O83" s="232">
        <v>1</v>
      </c>
      <c r="P83" s="232">
        <v>1</v>
      </c>
      <c r="Q83" s="105" t="e">
        <v>#N/A</v>
      </c>
      <c r="R83" s="105" t="e">
        <f>_xll.qlRateHelperQuoteName(Q83)</f>
        <v>#VALUE!</v>
      </c>
      <c r="S83" s="66" t="e">
        <f>_xll.qlRateHelperQuoteValue(Q83)</f>
        <v>#VALUE!</v>
      </c>
      <c r="T83" s="232"/>
      <c r="U83" s="29" t="e">
        <f>_xll.qlRateHelperEarliestDate(Q83)</f>
        <v>#VALUE!</v>
      </c>
      <c r="V83" s="29" t="e">
        <f>_xll.qlRateHelperLatestDate(Q83)</f>
        <v>#VALUE!</v>
      </c>
      <c r="W83" s="105"/>
      <c r="AU83" s="28" t="s">
        <v>99</v>
      </c>
      <c r="AV83" s="29">
        <f>_xll.qlInterestRateIndexFixingDate(IborIndex&amp;Tenor,AW83,Trigger)</f>
        <v>42359</v>
      </c>
      <c r="AW83" s="29">
        <f>_xll.qlCalendarAdvance(Calendar,AW82,AU83,"f",,Trigger)</f>
        <v>42361</v>
      </c>
      <c r="AX83" s="29">
        <f>_xll.qlInterestRateIndexMaturity(IborIndex&amp;Tenor,AW83,Trigger)</f>
        <v>42727</v>
      </c>
      <c r="AY83" s="66">
        <f>_xll.qlIndexFixing($Z$5,AV83,,Trigger)</f>
        <v>1.7294380488460169E-3</v>
      </c>
      <c r="AZ83" s="66">
        <f>_xll.qlIndexFixing($BB$1,AW83,,Trigger)</f>
        <v>1.7408303173428799E-3</v>
      </c>
      <c r="BA83" s="198">
        <f t="shared" si="21"/>
        <v>-0.11392268496863023</v>
      </c>
    </row>
    <row r="84" spans="1:53" ht="11.25" customHeight="1" x14ac:dyDescent="0.25">
      <c r="A84" s="99" t="s">
        <v>122</v>
      </c>
      <c r="B84" s="89" t="s">
        <v>63</v>
      </c>
      <c r="C84" s="100" t="s">
        <v>216</v>
      </c>
      <c r="D84" s="100" t="s">
        <v>212</v>
      </c>
      <c r="E84" s="100" t="s">
        <v>214</v>
      </c>
      <c r="F84" s="100" t="s">
        <v>213</v>
      </c>
      <c r="G84" s="218" t="str">
        <f t="shared" si="22"/>
        <v>EUR1YSW21Y=</v>
      </c>
      <c r="H84" s="100" t="str">
        <f>IFERROR(_xll.qlSwapRateHelper2(,G84,2,B84,Calendar,E84,D84,F84,$H$48,0,C84,,Permanent,Trigger,ObjectOverwrite),"--")</f>
        <v>obj_009b8#0000</v>
      </c>
      <c r="I84" s="101" t="b">
        <v>1</v>
      </c>
      <c r="K84" s="231" t="str">
        <f t="shared" si="18"/>
        <v>SW</v>
      </c>
      <c r="L84" s="231" t="str">
        <f t="shared" si="16"/>
        <v>26Y</v>
      </c>
      <c r="M84" s="105" t="str">
        <f t="shared" si="19"/>
        <v>obj_009ae#0000</v>
      </c>
      <c r="N84" s="105" t="b">
        <f t="shared" si="17"/>
        <v>1</v>
      </c>
      <c r="O84" s="232">
        <v>1</v>
      </c>
      <c r="P84" s="232">
        <v>1</v>
      </c>
      <c r="Q84" s="105" t="e">
        <v>#N/A</v>
      </c>
      <c r="R84" s="105" t="e">
        <f>_xll.qlRateHelperQuoteName(Q84)</f>
        <v>#VALUE!</v>
      </c>
      <c r="S84" s="66" t="e">
        <f>_xll.qlRateHelperQuoteValue(Q84)</f>
        <v>#VALUE!</v>
      </c>
      <c r="T84" s="232"/>
      <c r="U84" s="29" t="e">
        <f>_xll.qlRateHelperEarliestDate(Q84)</f>
        <v>#VALUE!</v>
      </c>
      <c r="V84" s="29" t="e">
        <f>_xll.qlRateHelperLatestDate(Q84)</f>
        <v>#VALUE!</v>
      </c>
      <c r="W84" s="105"/>
      <c r="AU84" s="28" t="s">
        <v>99</v>
      </c>
      <c r="AV84" s="29">
        <f>_xll.qlInterestRateIndexFixingDate(IborIndex&amp;Tenor,AW84,Trigger)</f>
        <v>42360</v>
      </c>
      <c r="AW84" s="29">
        <f>_xll.qlCalendarAdvance(Calendar,AW83,AU84,"f",,Trigger)</f>
        <v>42362</v>
      </c>
      <c r="AX84" s="29">
        <f>_xll.qlInterestRateIndexMaturity(IborIndex&amp;Tenor,AW84,Trigger)</f>
        <v>42731</v>
      </c>
      <c r="AY84" s="66">
        <f>_xll.qlIndexFixing($Z$5,AV84,,Trigger)</f>
        <v>1.7394196001743949E-3</v>
      </c>
      <c r="AZ84" s="66">
        <f>_xll.qlIndexFixing($BB$1,AW84,,Trigger)</f>
        <v>1.7434937738982966E-3</v>
      </c>
      <c r="BA84" s="198">
        <f t="shared" si="21"/>
        <v>-4.0741737239017618E-2</v>
      </c>
    </row>
    <row r="85" spans="1:53" ht="11.25" customHeight="1" x14ac:dyDescent="0.25">
      <c r="A85" s="99" t="s">
        <v>122</v>
      </c>
      <c r="B85" s="89" t="s">
        <v>64</v>
      </c>
      <c r="C85" s="100" t="s">
        <v>216</v>
      </c>
      <c r="D85" s="100" t="s">
        <v>212</v>
      </c>
      <c r="E85" s="100" t="s">
        <v>214</v>
      </c>
      <c r="F85" s="100" t="s">
        <v>213</v>
      </c>
      <c r="G85" s="218" t="str">
        <f t="shared" si="22"/>
        <v>EUR1YSW22Y=</v>
      </c>
      <c r="H85" s="100" t="str">
        <f>IFERROR(_xll.qlSwapRateHelper2(,G85,2,B85,Calendar,E85,D85,F85,$H$48,0,C85,,Permanent,Trigger,ObjectOverwrite),"--")</f>
        <v>obj_009a4#0000</v>
      </c>
      <c r="I85" s="101" t="b">
        <v>1</v>
      </c>
      <c r="K85" s="231" t="str">
        <f t="shared" si="18"/>
        <v>SW</v>
      </c>
      <c r="L85" s="231" t="str">
        <f t="shared" si="16"/>
        <v>27Y</v>
      </c>
      <c r="M85" s="105" t="str">
        <f t="shared" si="19"/>
        <v>obj_009be#0000</v>
      </c>
      <c r="N85" s="105" t="b">
        <f t="shared" si="17"/>
        <v>1</v>
      </c>
      <c r="O85" s="232">
        <v>1</v>
      </c>
      <c r="P85" s="232">
        <v>1</v>
      </c>
      <c r="Q85" s="105" t="e">
        <v>#N/A</v>
      </c>
      <c r="R85" s="105" t="e">
        <f>_xll.qlRateHelperQuoteName(Q85)</f>
        <v>#VALUE!</v>
      </c>
      <c r="S85" s="66" t="e">
        <f>_xll.qlRateHelperQuoteValue(Q85)</f>
        <v>#VALUE!</v>
      </c>
      <c r="T85" s="232"/>
      <c r="U85" s="29" t="e">
        <f>_xll.qlRateHelperEarliestDate(Q85)</f>
        <v>#VALUE!</v>
      </c>
      <c r="V85" s="29" t="e">
        <f>_xll.qlRateHelperLatestDate(Q85)</f>
        <v>#VALUE!</v>
      </c>
      <c r="W85" s="105"/>
      <c r="AU85" s="28" t="s">
        <v>99</v>
      </c>
      <c r="AV85" s="29">
        <f>_xll.qlInterestRateIndexFixingDate(IborIndex&amp;Tenor,AW85,Trigger)</f>
        <v>42361</v>
      </c>
      <c r="AW85" s="29">
        <f>_xll.qlCalendarAdvance(Calendar,AW84,AU85,"f",,Trigger)</f>
        <v>42366</v>
      </c>
      <c r="AX85" s="29">
        <f>_xll.qlInterestRateIndexMaturity(IborIndex&amp;Tenor,AW85,Trigger)</f>
        <v>42732</v>
      </c>
      <c r="AY85" s="66">
        <f>_xll.qlIndexFixing($Z$5,AV85,,Trigger)</f>
        <v>1.7420727169874639E-3</v>
      </c>
      <c r="AZ85" s="66">
        <f>_xll.qlIndexFixing($BB$1,AW85,,Trigger)</f>
        <v>1.7461828855461897E-3</v>
      </c>
      <c r="BA85" s="198">
        <f t="shared" si="21"/>
        <v>-4.1101685587258824E-2</v>
      </c>
    </row>
    <row r="86" spans="1:53" ht="11.25" customHeight="1" x14ac:dyDescent="0.25">
      <c r="A86" s="99" t="s">
        <v>122</v>
      </c>
      <c r="B86" s="89" t="s">
        <v>65</v>
      </c>
      <c r="C86" s="100" t="s">
        <v>216</v>
      </c>
      <c r="D86" s="100" t="s">
        <v>212</v>
      </c>
      <c r="E86" s="100" t="s">
        <v>214</v>
      </c>
      <c r="F86" s="100" t="s">
        <v>213</v>
      </c>
      <c r="G86" s="218" t="str">
        <f t="shared" si="22"/>
        <v>EUR1YSW23Y=</v>
      </c>
      <c r="H86" s="100" t="str">
        <f>IFERROR(_xll.qlSwapRateHelper2(,G86,2,B86,Calendar,E86,D86,F86,$H$48,0,C86,,Permanent,Trigger,ObjectOverwrite),"--")</f>
        <v>obj_009bc#0000</v>
      </c>
      <c r="I86" s="101" t="b">
        <v>1</v>
      </c>
      <c r="K86" s="231" t="str">
        <f t="shared" si="18"/>
        <v>SW</v>
      </c>
      <c r="L86" s="231" t="str">
        <f t="shared" si="16"/>
        <v>28Y</v>
      </c>
      <c r="M86" s="105" t="str">
        <f t="shared" si="19"/>
        <v>obj_009a0#0000</v>
      </c>
      <c r="N86" s="105" t="b">
        <f t="shared" si="17"/>
        <v>1</v>
      </c>
      <c r="O86" s="232">
        <v>1</v>
      </c>
      <c r="P86" s="232">
        <v>1</v>
      </c>
      <c r="Q86" s="105" t="e">
        <v>#N/A</v>
      </c>
      <c r="R86" s="105" t="e">
        <f>_xll.qlRateHelperQuoteName(Q86)</f>
        <v>#VALUE!</v>
      </c>
      <c r="S86" s="66" t="e">
        <f>_xll.qlRateHelperQuoteValue(Q86)</f>
        <v>#VALUE!</v>
      </c>
      <c r="T86" s="232"/>
      <c r="U86" s="29" t="e">
        <f>_xll.qlRateHelperEarliestDate(Q86)</f>
        <v>#VALUE!</v>
      </c>
      <c r="V86" s="29" t="e">
        <f>_xll.qlRateHelperLatestDate(Q86)</f>
        <v>#VALUE!</v>
      </c>
      <c r="W86" s="105"/>
      <c r="AU86" s="28" t="s">
        <v>99</v>
      </c>
      <c r="AV86" s="29">
        <f>_xll.qlInterestRateIndexFixingDate(IborIndex&amp;Tenor,AW86,Trigger)</f>
        <v>42362</v>
      </c>
      <c r="AW86" s="29">
        <f>_xll.qlCalendarAdvance(Calendar,AW85,AU86,"f",,Trigger)</f>
        <v>42367</v>
      </c>
      <c r="AX86" s="29">
        <f>_xll.qlInterestRateIndexMaturity(IborIndex&amp;Tenor,AW86,Trigger)</f>
        <v>42733</v>
      </c>
      <c r="AY86" s="66">
        <f>_xll.qlIndexFixing($Z$5,AV86,,Trigger)</f>
        <v>1.7446259236403396E-3</v>
      </c>
      <c r="AZ86" s="66">
        <f>_xll.qlIndexFixing($BB$1,AW86,,Trigger)</f>
        <v>1.7471923540387103E-3</v>
      </c>
      <c r="BA86" s="198">
        <f t="shared" si="21"/>
        <v>-2.5664303983706591E-2</v>
      </c>
    </row>
    <row r="87" spans="1:53" ht="11.25" customHeight="1" x14ac:dyDescent="0.25">
      <c r="A87" s="99" t="s">
        <v>122</v>
      </c>
      <c r="B87" s="89" t="s">
        <v>66</v>
      </c>
      <c r="C87" s="100" t="s">
        <v>216</v>
      </c>
      <c r="D87" s="100" t="s">
        <v>212</v>
      </c>
      <c r="E87" s="100" t="s">
        <v>214</v>
      </c>
      <c r="F87" s="100" t="s">
        <v>213</v>
      </c>
      <c r="G87" s="218" t="str">
        <f t="shared" si="22"/>
        <v>EUR1YSW24Y=</v>
      </c>
      <c r="H87" s="100" t="str">
        <f>IFERROR(_xll.qlSwapRateHelper2(,G87,2,B87,Calendar,E87,D87,F87,$H$48,0,C87,,Permanent,Trigger,ObjectOverwrite),"--")</f>
        <v>obj_009b2#0000</v>
      </c>
      <c r="I87" s="101" t="b">
        <v>1</v>
      </c>
      <c r="K87" s="231" t="str">
        <f t="shared" si="18"/>
        <v>SW</v>
      </c>
      <c r="L87" s="231" t="str">
        <f t="shared" si="16"/>
        <v>29Y</v>
      </c>
      <c r="M87" s="105" t="str">
        <f t="shared" si="19"/>
        <v>obj_009bf#0000</v>
      </c>
      <c r="N87" s="105" t="b">
        <f t="shared" si="17"/>
        <v>1</v>
      </c>
      <c r="O87" s="232">
        <v>1</v>
      </c>
      <c r="P87" s="232">
        <v>1</v>
      </c>
      <c r="Q87" s="105" t="e">
        <v>#N/A</v>
      </c>
      <c r="R87" s="105" t="e">
        <f>_xll.qlRateHelperQuoteName(Q87)</f>
        <v>#VALUE!</v>
      </c>
      <c r="S87" s="66" t="e">
        <f>_xll.qlRateHelperQuoteValue(Q87)</f>
        <v>#VALUE!</v>
      </c>
      <c r="T87" s="232"/>
      <c r="U87" s="29" t="e">
        <f>_xll.qlRateHelperEarliestDate(Q87)</f>
        <v>#VALUE!</v>
      </c>
      <c r="V87" s="29" t="e">
        <f>_xll.qlRateHelperLatestDate(Q87)</f>
        <v>#VALUE!</v>
      </c>
      <c r="W87" s="105"/>
      <c r="AU87" s="28" t="s">
        <v>99</v>
      </c>
      <c r="AV87" s="29">
        <f>_xll.qlInterestRateIndexFixingDate(IborIndex&amp;Tenor,AW87,Trigger)</f>
        <v>42366</v>
      </c>
      <c r="AW87" s="29">
        <f>_xll.qlCalendarAdvance(Calendar,AW86,AU87,"f",,Trigger)</f>
        <v>42368</v>
      </c>
      <c r="AX87" s="29">
        <f>_xll.qlInterestRateIndexMaturity(IborIndex&amp;Tenor,AW87,Trigger)</f>
        <v>42734</v>
      </c>
      <c r="AY87" s="66">
        <f>_xll.qlIndexFixing($Z$5,AV87,,Trigger)</f>
        <v>1.7471843899560847E-3</v>
      </c>
      <c r="AZ87" s="66">
        <f>_xll.qlIndexFixing($BB$1,AW87,,Trigger)</f>
        <v>1.7599999997137575E-3</v>
      </c>
      <c r="BA87" s="198">
        <f t="shared" si="21"/>
        <v>-0.12815609757672744</v>
      </c>
    </row>
    <row r="88" spans="1:53" ht="11.25" customHeight="1" x14ac:dyDescent="0.25">
      <c r="A88" s="99" t="s">
        <v>122</v>
      </c>
      <c r="B88" s="89" t="s">
        <v>67</v>
      </c>
      <c r="C88" s="100" t="s">
        <v>216</v>
      </c>
      <c r="D88" s="100" t="s">
        <v>212</v>
      </c>
      <c r="E88" s="100" t="s">
        <v>214</v>
      </c>
      <c r="F88" s="100" t="s">
        <v>213</v>
      </c>
      <c r="G88" s="218" t="str">
        <f t="shared" si="22"/>
        <v>EUR1YSW25Y=</v>
      </c>
      <c r="H88" s="100" t="str">
        <f>IFERROR(_xll.qlSwapRateHelper2(,G88,2,B88,Calendar,E88,D88,F88,$H$48,0,C88,,Permanent,Trigger,ObjectOverwrite),"--")</f>
        <v>obj_009b3#0000</v>
      </c>
      <c r="I88" s="101" t="b">
        <v>1</v>
      </c>
      <c r="K88" s="179" t="str">
        <f t="shared" si="18"/>
        <v>SW</v>
      </c>
      <c r="L88" s="179" t="str">
        <f t="shared" si="16"/>
        <v>30Y</v>
      </c>
      <c r="M88" s="227" t="str">
        <f t="shared" si="19"/>
        <v>obj_009c1#0000</v>
      </c>
      <c r="N88" s="227" t="b">
        <f t="shared" si="17"/>
        <v>1</v>
      </c>
      <c r="O88" s="228">
        <v>1</v>
      </c>
      <c r="P88" s="228">
        <v>1</v>
      </c>
      <c r="Q88" s="105" t="e">
        <v>#N/A</v>
      </c>
      <c r="R88" s="105" t="e">
        <f>_xll.qlRateHelperQuoteName(Q88)</f>
        <v>#VALUE!</v>
      </c>
      <c r="S88" s="66" t="e">
        <f>_xll.qlRateHelperQuoteValue(Q88)</f>
        <v>#VALUE!</v>
      </c>
      <c r="T88" s="232"/>
      <c r="U88" s="29" t="e">
        <f>_xll.qlRateHelperEarliestDate(Q88)</f>
        <v>#VALUE!</v>
      </c>
      <c r="V88" s="29" t="e">
        <f>_xll.qlRateHelperLatestDate(Q88)</f>
        <v>#VALUE!</v>
      </c>
      <c r="W88" s="105"/>
      <c r="AU88" s="28" t="s">
        <v>99</v>
      </c>
      <c r="AV88" s="29">
        <f>_xll.qlInterestRateIndexFixingDate(IborIndex&amp;Tenor,AW88,Trigger)</f>
        <v>42367</v>
      </c>
      <c r="AW88" s="29">
        <f>_xll.qlCalendarAdvance(Calendar,AW87,AU88,"f",,Trigger)</f>
        <v>42369</v>
      </c>
      <c r="AX88" s="29">
        <f>_xll.qlInterestRateIndexMaturity(IborIndex&amp;Tenor,AW88,Trigger)</f>
        <v>42734</v>
      </c>
      <c r="AY88" s="66">
        <f>_xll.qlIndexFixing($Z$5,AV88,,Trigger)</f>
        <v>1.7472719952184982E-3</v>
      </c>
      <c r="AZ88" s="66">
        <f>_xll.qlIndexFixing($BB$1,AW88,,Trigger)</f>
        <v>1.7628347683008383E-3</v>
      </c>
      <c r="BA88" s="198">
        <f t="shared" si="21"/>
        <v>-0.15562773082340112</v>
      </c>
    </row>
    <row r="89" spans="1:53" ht="11.25" customHeight="1" x14ac:dyDescent="0.25">
      <c r="A89" s="99" t="s">
        <v>122</v>
      </c>
      <c r="B89" s="89" t="s">
        <v>68</v>
      </c>
      <c r="C89" s="100" t="s">
        <v>216</v>
      </c>
      <c r="D89" s="100" t="s">
        <v>212</v>
      </c>
      <c r="E89" s="100" t="s">
        <v>214</v>
      </c>
      <c r="F89" s="100" t="s">
        <v>213</v>
      </c>
      <c r="G89" s="218" t="str">
        <f t="shared" si="22"/>
        <v>EUR1YSW26Y=</v>
      </c>
      <c r="H89" s="100" t="str">
        <f>IFERROR(_xll.qlSwapRateHelper2(,G89,2,B89,Calendar,E89,D89,F89,$H$48,0,C89,,Permanent,Trigger,ObjectOverwrite),"--")</f>
        <v>obj_009ae#0000</v>
      </c>
      <c r="I89" s="101" t="b">
        <v>1</v>
      </c>
      <c r="K89" s="179" t="str">
        <f t="shared" si="18"/>
        <v>SW</v>
      </c>
      <c r="L89" s="179" t="str">
        <f t="shared" si="16"/>
        <v>31Y</v>
      </c>
      <c r="M89" s="227" t="str">
        <f t="shared" si="19"/>
        <v>obj_00994#0000</v>
      </c>
      <c r="N89" s="227" t="b">
        <f t="shared" si="17"/>
        <v>1</v>
      </c>
      <c r="O89" s="228">
        <v>1</v>
      </c>
      <c r="P89" s="228">
        <v>1</v>
      </c>
      <c r="Q89" s="105" t="e">
        <v>#N/A</v>
      </c>
      <c r="R89" s="105" t="e">
        <f>_xll.qlRateHelperQuoteName(Q89)</f>
        <v>#VALUE!</v>
      </c>
      <c r="S89" s="66" t="e">
        <f>_xll.qlRateHelperQuoteValue(Q89)</f>
        <v>#VALUE!</v>
      </c>
      <c r="T89" s="232"/>
      <c r="U89" s="29" t="e">
        <f>_xll.qlRateHelperEarliestDate(Q89)</f>
        <v>#VALUE!</v>
      </c>
      <c r="V89" s="29" t="e">
        <f>_xll.qlRateHelperLatestDate(Q89)</f>
        <v>#VALUE!</v>
      </c>
      <c r="W89" s="105"/>
      <c r="AU89" s="28" t="s">
        <v>99</v>
      </c>
      <c r="AV89" s="29">
        <f>_xll.qlInterestRateIndexFixingDate(IborIndex&amp;Tenor,AW89,Trigger)</f>
        <v>42368</v>
      </c>
      <c r="AW89" s="29">
        <f>_xll.qlCalendarAdvance(Calendar,AW88,AU89,"f",,Trigger)</f>
        <v>42373</v>
      </c>
      <c r="AX89" s="29">
        <f>_xll.qlInterestRateIndexMaturity(IborIndex&amp;Tenor,AW89,Trigger)</f>
        <v>42739</v>
      </c>
      <c r="AY89" s="66">
        <f>_xll.qlIndexFixing($Z$5,AV89,,Trigger)</f>
        <v>1.7599999997467365E-3</v>
      </c>
      <c r="AZ89" s="66">
        <f>_xll.qlIndexFixing($BB$1,AW89,,Trigger)</f>
        <v>1.7656906700050333E-3</v>
      </c>
      <c r="BA89" s="198">
        <f t="shared" si="21"/>
        <v>-5.6906702582968163E-2</v>
      </c>
    </row>
    <row r="90" spans="1:53" ht="11.25" customHeight="1" x14ac:dyDescent="0.25">
      <c r="A90" s="99" t="s">
        <v>122</v>
      </c>
      <c r="B90" s="89" t="s">
        <v>69</v>
      </c>
      <c r="C90" s="100" t="s">
        <v>216</v>
      </c>
      <c r="D90" s="100" t="s">
        <v>212</v>
      </c>
      <c r="E90" s="100" t="s">
        <v>214</v>
      </c>
      <c r="F90" s="100" t="s">
        <v>213</v>
      </c>
      <c r="G90" s="218" t="str">
        <f t="shared" si="22"/>
        <v>EUR1YSW27Y=</v>
      </c>
      <c r="H90" s="100" t="str">
        <f>IFERROR(_xll.qlSwapRateHelper2(,G90,2,B90,Calendar,E90,D90,F90,$H$48,0,C90,,Permanent,Trigger,ObjectOverwrite),"--")</f>
        <v>obj_009be#0000</v>
      </c>
      <c r="I90" s="101" t="b">
        <v>1</v>
      </c>
      <c r="K90" s="179" t="str">
        <f t="shared" si="18"/>
        <v>SW</v>
      </c>
      <c r="L90" s="179" t="str">
        <f t="shared" si="16"/>
        <v>32Y</v>
      </c>
      <c r="M90" s="227" t="str">
        <f t="shared" si="19"/>
        <v>obj_009ab#0000</v>
      </c>
      <c r="N90" s="227" t="b">
        <f t="shared" si="17"/>
        <v>1</v>
      </c>
      <c r="O90" s="228">
        <v>1</v>
      </c>
      <c r="P90" s="228">
        <v>1</v>
      </c>
      <c r="Q90" s="105" t="e">
        <v>#N/A</v>
      </c>
      <c r="R90" s="105" t="e">
        <f>_xll.qlRateHelperQuoteName(Q90)</f>
        <v>#VALUE!</v>
      </c>
      <c r="S90" s="66" t="e">
        <f>_xll.qlRateHelperQuoteValue(Q90)</f>
        <v>#VALUE!</v>
      </c>
      <c r="T90" s="232"/>
      <c r="U90" s="29" t="e">
        <f>_xll.qlRateHelperEarliestDate(Q90)</f>
        <v>#VALUE!</v>
      </c>
      <c r="V90" s="29" t="e">
        <f>_xll.qlRateHelperLatestDate(Q90)</f>
        <v>#VALUE!</v>
      </c>
      <c r="W90" s="105"/>
      <c r="AU90" s="28" t="s">
        <v>99</v>
      </c>
      <c r="AV90" s="29">
        <f>_xll.qlInterestRateIndexFixingDate(IborIndex&amp;Tenor,AW90,Trigger)</f>
        <v>42369</v>
      </c>
      <c r="AW90" s="29">
        <f>_xll.qlCalendarAdvance(Calendar,AW89,AU90,"f",,Trigger)</f>
        <v>42374</v>
      </c>
      <c r="AX90" s="29">
        <f>_xll.qlInterestRateIndexMaturity(IborIndex&amp;Tenor,AW90,Trigger)</f>
        <v>42740</v>
      </c>
      <c r="AY90" s="66">
        <f>_xll.qlIndexFixing($Z$5,AV90,,Trigger)</f>
        <v>1.7625868051044144E-3</v>
      </c>
      <c r="AZ90" s="66">
        <f>_xll.qlIndexFixing($BB$1,AW90,,Trigger)</f>
        <v>1.772246687512114E-3</v>
      </c>
      <c r="BA90" s="198">
        <f t="shared" si="21"/>
        <v>-9.6598824076996131E-2</v>
      </c>
    </row>
    <row r="91" spans="1:53" ht="11.25" customHeight="1" x14ac:dyDescent="0.25">
      <c r="A91" s="99" t="s">
        <v>122</v>
      </c>
      <c r="B91" s="89" t="s">
        <v>70</v>
      </c>
      <c r="C91" s="100" t="s">
        <v>216</v>
      </c>
      <c r="D91" s="100" t="s">
        <v>212</v>
      </c>
      <c r="E91" s="100" t="s">
        <v>214</v>
      </c>
      <c r="F91" s="100" t="s">
        <v>213</v>
      </c>
      <c r="G91" s="218" t="str">
        <f t="shared" si="22"/>
        <v>EUR1YSW28Y=</v>
      </c>
      <c r="H91" s="100" t="str">
        <f>IFERROR(_xll.qlSwapRateHelper2(,G91,2,B91,Calendar,E91,D91,F91,$H$48,0,C91,,Permanent,Trigger,ObjectOverwrite),"--")</f>
        <v>obj_009a0#0000</v>
      </c>
      <c r="I91" s="101" t="b">
        <v>1</v>
      </c>
      <c r="K91" s="179" t="str">
        <f t="shared" si="18"/>
        <v>SW</v>
      </c>
      <c r="L91" s="179" t="str">
        <f t="shared" si="16"/>
        <v>33Y</v>
      </c>
      <c r="M91" s="227" t="str">
        <f t="shared" si="19"/>
        <v>obj_009b5#0000</v>
      </c>
      <c r="N91" s="227" t="b">
        <f t="shared" si="17"/>
        <v>1</v>
      </c>
      <c r="O91" s="228">
        <v>1</v>
      </c>
      <c r="P91" s="228">
        <v>1</v>
      </c>
      <c r="Q91" s="105" t="e">
        <v>#N/A</v>
      </c>
      <c r="R91" s="105" t="e">
        <f>_xll.qlRateHelperQuoteName(Q91)</f>
        <v>#VALUE!</v>
      </c>
      <c r="S91" s="66" t="e">
        <f>_xll.qlRateHelperQuoteValue(Q91)</f>
        <v>#VALUE!</v>
      </c>
      <c r="T91" s="232"/>
      <c r="U91" s="29" t="e">
        <f>_xll.qlRateHelperEarliestDate(Q91)</f>
        <v>#VALUE!</v>
      </c>
      <c r="V91" s="29" t="e">
        <f>_xll.qlRateHelperLatestDate(Q91)</f>
        <v>#VALUE!</v>
      </c>
      <c r="W91" s="105"/>
      <c r="AU91" s="28" t="s">
        <v>99</v>
      </c>
      <c r="AV91" s="29">
        <f>_xll.qlInterestRateIndexFixingDate(IborIndex&amp;Tenor,AW91,Trigger)</f>
        <v>42373</v>
      </c>
      <c r="AW91" s="29">
        <f>_xll.qlCalendarAdvance(Calendar,AW90,AU91,"f",,Trigger)</f>
        <v>42375</v>
      </c>
      <c r="AX91" s="29">
        <f>_xll.qlInterestRateIndexMaturity(IborIndex&amp;Tenor,AW91,Trigger)</f>
        <v>42741</v>
      </c>
      <c r="AY91" s="66">
        <f>_xll.qlIndexFixing($Z$5,AV91,,Trigger)</f>
        <v>1.7652273311688823E-3</v>
      </c>
      <c r="AZ91" s="66">
        <f>_xll.qlIndexFixing($BB$1,AW91,,Trigger)</f>
        <v>1.7733036272019667E-3</v>
      </c>
      <c r="BA91" s="198">
        <f t="shared" si="21"/>
        <v>-8.0762960330844208E-2</v>
      </c>
    </row>
    <row r="92" spans="1:53" ht="11.25" customHeight="1" x14ac:dyDescent="0.25">
      <c r="A92" s="99" t="s">
        <v>122</v>
      </c>
      <c r="B92" s="89" t="s">
        <v>71</v>
      </c>
      <c r="C92" s="100" t="s">
        <v>216</v>
      </c>
      <c r="D92" s="100" t="s">
        <v>212</v>
      </c>
      <c r="E92" s="100" t="s">
        <v>214</v>
      </c>
      <c r="F92" s="100" t="s">
        <v>213</v>
      </c>
      <c r="G92" s="218" t="str">
        <f t="shared" si="22"/>
        <v>EUR1YSW29Y=</v>
      </c>
      <c r="H92" s="100" t="str">
        <f>IFERROR(_xll.qlSwapRateHelper2(,G92,2,B92,Calendar,E92,D92,F92,$H$48,0,C92,,Permanent,Trigger,ObjectOverwrite),"--")</f>
        <v>obj_009bf#0000</v>
      </c>
      <c r="I92" s="101" t="b">
        <v>1</v>
      </c>
      <c r="K92" s="179" t="str">
        <f t="shared" si="18"/>
        <v>SW</v>
      </c>
      <c r="L92" s="179" t="str">
        <f t="shared" si="16"/>
        <v>34Y</v>
      </c>
      <c r="M92" s="227" t="str">
        <f t="shared" si="19"/>
        <v>obj_009b4#0000</v>
      </c>
      <c r="N92" s="227" t="b">
        <f t="shared" si="17"/>
        <v>1</v>
      </c>
      <c r="O92" s="228">
        <v>1</v>
      </c>
      <c r="P92" s="228">
        <v>1</v>
      </c>
      <c r="Q92" s="105" t="e">
        <v>#N/A</v>
      </c>
      <c r="R92" s="105" t="e">
        <f>_xll.qlRateHelperQuoteName(Q92)</f>
        <v>#VALUE!</v>
      </c>
      <c r="S92" s="66" t="e">
        <f>_xll.qlRateHelperQuoteValue(Q92)</f>
        <v>#VALUE!</v>
      </c>
      <c r="T92" s="232"/>
      <c r="U92" s="29" t="e">
        <f>_xll.qlRateHelperEarliestDate(Q92)</f>
        <v>#VALUE!</v>
      </c>
      <c r="V92" s="29" t="e">
        <f>_xll.qlRateHelperLatestDate(Q92)</f>
        <v>#VALUE!</v>
      </c>
      <c r="W92" s="105"/>
      <c r="AU92" s="28" t="s">
        <v>99</v>
      </c>
      <c r="AV92" s="29">
        <f>_xll.qlInterestRateIndexFixingDate(IborIndex&amp;Tenor,AW92,Trigger)</f>
        <v>42374</v>
      </c>
      <c r="AW92" s="29">
        <f>_xll.qlCalendarAdvance(Calendar,AW91,AU92,"f",,Trigger)</f>
        <v>42376</v>
      </c>
      <c r="AX92" s="29">
        <f>_xll.qlInterestRateIndexMaturity(IborIndex&amp;Tenor,AW92,Trigger)</f>
        <v>42744</v>
      </c>
      <c r="AY92" s="66">
        <f>_xll.qlIndexFixing($Z$5,AV92,,Trigger)</f>
        <v>1.7728887933829793E-3</v>
      </c>
      <c r="AZ92" s="66">
        <f>_xll.qlIndexFixing($BB$1,AW92,,Trigger)</f>
        <v>1.7802085279754758E-3</v>
      </c>
      <c r="BA92" s="198">
        <f t="shared" si="21"/>
        <v>-7.319734592496413E-2</v>
      </c>
    </row>
    <row r="93" spans="1:53" ht="11.25" customHeight="1" x14ac:dyDescent="0.25">
      <c r="A93" s="99" t="s">
        <v>122</v>
      </c>
      <c r="B93" s="89" t="s">
        <v>72</v>
      </c>
      <c r="C93" s="100" t="s">
        <v>216</v>
      </c>
      <c r="D93" s="100" t="s">
        <v>212</v>
      </c>
      <c r="E93" s="100" t="s">
        <v>214</v>
      </c>
      <c r="F93" s="100" t="s">
        <v>213</v>
      </c>
      <c r="G93" s="218" t="str">
        <f t="shared" si="22"/>
        <v>EUR1YSW30Y=</v>
      </c>
      <c r="H93" s="100" t="str">
        <f>IFERROR(_xll.qlSwapRateHelper2(,G93,2,B93,Calendar,E93,D93,F93,$H$48,0,C93,,Permanent,Trigger,ObjectOverwrite),"--")</f>
        <v>obj_009c1#0000</v>
      </c>
      <c r="I93" s="101" t="b">
        <v>1</v>
      </c>
      <c r="K93" s="179" t="str">
        <f t="shared" si="18"/>
        <v>SW</v>
      </c>
      <c r="L93" s="179" t="str">
        <f t="shared" si="16"/>
        <v>35Y</v>
      </c>
      <c r="M93" s="227" t="str">
        <f t="shared" si="19"/>
        <v>obj_009a7#0000</v>
      </c>
      <c r="N93" s="227" t="b">
        <f t="shared" si="17"/>
        <v>1</v>
      </c>
      <c r="O93" s="228">
        <v>1</v>
      </c>
      <c r="P93" s="228">
        <v>1</v>
      </c>
      <c r="Q93" s="105" t="e">
        <v>#N/A</v>
      </c>
      <c r="R93" s="105" t="e">
        <f>_xll.qlRateHelperQuoteName(Q93)</f>
        <v>#VALUE!</v>
      </c>
      <c r="S93" s="66" t="e">
        <f>_xll.qlRateHelperQuoteValue(Q93)</f>
        <v>#VALUE!</v>
      </c>
      <c r="T93" s="232"/>
      <c r="U93" s="29" t="e">
        <f>_xll.qlRateHelperEarliestDate(Q93)</f>
        <v>#VALUE!</v>
      </c>
      <c r="V93" s="29" t="e">
        <f>_xll.qlRateHelperLatestDate(Q93)</f>
        <v>#VALUE!</v>
      </c>
      <c r="W93" s="105"/>
      <c r="AU93" s="28" t="s">
        <v>99</v>
      </c>
      <c r="AV93" s="29">
        <f>_xll.qlInterestRateIndexFixingDate(IborIndex&amp;Tenor,AW93,Trigger)</f>
        <v>42375</v>
      </c>
      <c r="AW93" s="29">
        <f>_xll.qlCalendarAdvance(Calendar,AW92,AU93,"f",,Trigger)</f>
        <v>42377</v>
      </c>
      <c r="AX93" s="29">
        <f>_xll.qlInterestRateIndexMaturity(IborIndex&amp;Tenor,AW93,Trigger)</f>
        <v>42744</v>
      </c>
      <c r="AY93" s="66">
        <f>_xll.qlIndexFixing($Z$5,AV93,,Trigger)</f>
        <v>1.7731494027758213E-3</v>
      </c>
      <c r="AZ93" s="66">
        <f>_xll.qlIndexFixing($BB$1,AW93,,Trigger)</f>
        <v>1.783144039638733E-3</v>
      </c>
      <c r="BA93" s="198">
        <f t="shared" si="21"/>
        <v>-9.9946368629117308E-2</v>
      </c>
    </row>
    <row r="94" spans="1:53" ht="11.25" customHeight="1" x14ac:dyDescent="0.25">
      <c r="A94" s="99" t="s">
        <v>122</v>
      </c>
      <c r="B94" s="89" t="s">
        <v>166</v>
      </c>
      <c r="C94" s="100" t="s">
        <v>216</v>
      </c>
      <c r="D94" s="100" t="s">
        <v>212</v>
      </c>
      <c r="E94" s="100" t="s">
        <v>214</v>
      </c>
      <c r="F94" s="100" t="s">
        <v>213</v>
      </c>
      <c r="G94" s="218" t="str">
        <f t="shared" si="22"/>
        <v>EUR1YSW31Y=</v>
      </c>
      <c r="H94" s="100" t="str">
        <f>IFERROR(_xll.qlSwapRateHelper2(,G94,2,B94,Calendar,E94,D94,F94,$H$48,0,C94,,Permanent,Trigger,ObjectOverwrite),"--")</f>
        <v>obj_00994#0000</v>
      </c>
      <c r="I94" s="101" t="b">
        <v>1</v>
      </c>
      <c r="K94" s="179" t="str">
        <f t="shared" si="18"/>
        <v>SW</v>
      </c>
      <c r="L94" s="179" t="str">
        <f t="shared" si="16"/>
        <v>36Y</v>
      </c>
      <c r="M94" s="227" t="str">
        <f t="shared" si="19"/>
        <v>obj_0099a#0000</v>
      </c>
      <c r="N94" s="227" t="b">
        <f t="shared" si="17"/>
        <v>1</v>
      </c>
      <c r="O94" s="228">
        <v>1</v>
      </c>
      <c r="P94" s="228">
        <v>1</v>
      </c>
      <c r="Q94" s="105" t="e">
        <v>#N/A</v>
      </c>
      <c r="R94" s="105" t="e">
        <f>_xll.qlRateHelperQuoteName(Q94)</f>
        <v>#VALUE!</v>
      </c>
      <c r="S94" s="66" t="e">
        <f>_xll.qlRateHelperQuoteValue(Q94)</f>
        <v>#VALUE!</v>
      </c>
      <c r="T94" s="232"/>
      <c r="U94" s="29" t="e">
        <f>_xll.qlRateHelperEarliestDate(Q94)</f>
        <v>#VALUE!</v>
      </c>
      <c r="V94" s="29" t="e">
        <f>_xll.qlRateHelperLatestDate(Q94)</f>
        <v>#VALUE!</v>
      </c>
      <c r="W94" s="105"/>
      <c r="AU94" s="28" t="s">
        <v>99</v>
      </c>
      <c r="AV94" s="29">
        <f>_xll.qlInterestRateIndexFixingDate(IborIndex&amp;Tenor,AW94,Trigger)</f>
        <v>42376</v>
      </c>
      <c r="AW94" s="29">
        <f>_xll.qlCalendarAdvance(Calendar,AW93,AU94,"f",,Trigger)</f>
        <v>42380</v>
      </c>
      <c r="AX94" s="29">
        <f>_xll.qlInterestRateIndexMaturity(IborIndex&amp;Tenor,AW94,Trigger)</f>
        <v>42746</v>
      </c>
      <c r="AY94" s="66">
        <f>_xll.qlIndexFixing($Z$5,AV94,,Trigger)</f>
        <v>1.7791111263010251E-3</v>
      </c>
      <c r="AZ94" s="66">
        <f>_xll.qlIndexFixing($BB$1,AW94,,Trigger)</f>
        <v>1.7860849545955405E-3</v>
      </c>
      <c r="BA94" s="198">
        <f t="shared" si="21"/>
        <v>-6.9738282945154023E-2</v>
      </c>
    </row>
    <row r="95" spans="1:53" ht="11.25" customHeight="1" x14ac:dyDescent="0.25">
      <c r="A95" s="227" t="s">
        <v>122</v>
      </c>
      <c r="B95" s="179" t="s">
        <v>167</v>
      </c>
      <c r="C95" s="229" t="s">
        <v>216</v>
      </c>
      <c r="D95" s="100" t="s">
        <v>212</v>
      </c>
      <c r="E95" s="100" t="s">
        <v>214</v>
      </c>
      <c r="F95" s="100" t="s">
        <v>213</v>
      </c>
      <c r="G95" s="179" t="str">
        <f t="shared" si="22"/>
        <v>EUR1YSW32Y=</v>
      </c>
      <c r="H95" s="228" t="str">
        <f>IFERROR(_xll.qlSwapRateHelper2(,G95,2,B95,Calendar,E95,D95,F95,$H$48,0,C95,,Permanent,Trigger,ObjectOverwrite),"--")</f>
        <v>obj_009ab#0000</v>
      </c>
      <c r="I95" s="229" t="b">
        <v>1</v>
      </c>
      <c r="K95" s="179" t="str">
        <f t="shared" si="18"/>
        <v>SW</v>
      </c>
      <c r="L95" s="179" t="str">
        <f t="shared" si="16"/>
        <v>37Y</v>
      </c>
      <c r="M95" s="227" t="str">
        <f t="shared" si="19"/>
        <v>obj_009aa#0000</v>
      </c>
      <c r="N95" s="227" t="b">
        <f t="shared" si="17"/>
        <v>1</v>
      </c>
      <c r="O95" s="228">
        <v>1</v>
      </c>
      <c r="P95" s="228">
        <v>1</v>
      </c>
      <c r="Q95" s="105" t="e">
        <v>#N/A</v>
      </c>
      <c r="R95" s="105" t="e">
        <f>_xll.qlRateHelperQuoteName(Q95)</f>
        <v>#VALUE!</v>
      </c>
      <c r="S95" s="66" t="e">
        <f>_xll.qlRateHelperQuoteValue(Q95)</f>
        <v>#VALUE!</v>
      </c>
      <c r="T95" s="232"/>
      <c r="U95" s="29" t="e">
        <f>_xll.qlRateHelperEarliestDate(Q95)</f>
        <v>#VALUE!</v>
      </c>
      <c r="V95" s="29" t="e">
        <f>_xll.qlRateHelperLatestDate(Q95)</f>
        <v>#VALUE!</v>
      </c>
      <c r="W95" s="105"/>
      <c r="AU95" s="28" t="s">
        <v>99</v>
      </c>
      <c r="AV95" s="29">
        <f>_xll.qlInterestRateIndexFixingDate(IborIndex&amp;Tenor,AW95,Trigger)</f>
        <v>42377</v>
      </c>
      <c r="AW95" s="29">
        <f>_xll.qlCalendarAdvance(Calendar,AW94,AU95,"f",,Trigger)</f>
        <v>42381</v>
      </c>
      <c r="AX95" s="29">
        <f>_xll.qlInterestRateIndexMaturity(IborIndex&amp;Tenor,AW95,Trigger)</f>
        <v>42747</v>
      </c>
      <c r="AY95" s="66">
        <f>_xll.qlIndexFixing($Z$5,AV95,,Trigger)</f>
        <v>1.7819983181564553E-3</v>
      </c>
      <c r="AZ95" s="66">
        <f>_xll.qlIndexFixing($BB$1,AW95,,Trigger)</f>
        <v>1.7927562107642268E-3</v>
      </c>
      <c r="BA95" s="198">
        <f t="shared" si="21"/>
        <v>-0.10757892607771462</v>
      </c>
    </row>
    <row r="96" spans="1:53" ht="11.25" customHeight="1" x14ac:dyDescent="0.25">
      <c r="A96" s="227" t="s">
        <v>122</v>
      </c>
      <c r="B96" s="179" t="s">
        <v>168</v>
      </c>
      <c r="C96" s="229" t="s">
        <v>216</v>
      </c>
      <c r="D96" s="100" t="s">
        <v>212</v>
      </c>
      <c r="E96" s="100" t="s">
        <v>214</v>
      </c>
      <c r="F96" s="100" t="s">
        <v>213</v>
      </c>
      <c r="G96" s="179" t="str">
        <f t="shared" si="22"/>
        <v>EUR1YSW33Y=</v>
      </c>
      <c r="H96" s="228" t="str">
        <f>IFERROR(_xll.qlSwapRateHelper2(,G96,2,B96,Calendar,E96,D96,F96,$H$48,0,C96,,Permanent,Trigger,ObjectOverwrite),"--")</f>
        <v>obj_009b5#0000</v>
      </c>
      <c r="I96" s="229" t="b">
        <v>1</v>
      </c>
      <c r="K96" s="179" t="str">
        <f t="shared" si="18"/>
        <v>SW</v>
      </c>
      <c r="L96" s="179" t="str">
        <f t="shared" si="16"/>
        <v>38Y</v>
      </c>
      <c r="M96" s="227" t="str">
        <f t="shared" si="19"/>
        <v>obj_009a9#0000</v>
      </c>
      <c r="N96" s="227" t="b">
        <f t="shared" si="17"/>
        <v>1</v>
      </c>
      <c r="O96" s="228">
        <v>1</v>
      </c>
      <c r="P96" s="228">
        <v>1</v>
      </c>
      <c r="Q96" s="105" t="e">
        <v>#N/A</v>
      </c>
      <c r="R96" s="105" t="e">
        <f>_xll.qlRateHelperQuoteName(Q96)</f>
        <v>#VALUE!</v>
      </c>
      <c r="S96" s="66" t="e">
        <f>_xll.qlRateHelperQuoteValue(Q96)</f>
        <v>#VALUE!</v>
      </c>
      <c r="T96" s="232"/>
      <c r="U96" s="29" t="e">
        <f>_xll.qlRateHelperEarliestDate(Q96)</f>
        <v>#VALUE!</v>
      </c>
      <c r="V96" s="29" t="e">
        <f>_xll.qlRateHelperLatestDate(Q96)</f>
        <v>#VALUE!</v>
      </c>
      <c r="W96" s="105"/>
      <c r="AU96" s="28" t="s">
        <v>99</v>
      </c>
      <c r="AV96" s="29">
        <f>_xll.qlInterestRateIndexFixingDate(IborIndex&amp;Tenor,AW96,Trigger)</f>
        <v>42380</v>
      </c>
      <c r="AW96" s="29">
        <f>_xll.qlCalendarAdvance(Calendar,AW95,AU96,"f",,Trigger)</f>
        <v>42382</v>
      </c>
      <c r="AX96" s="29">
        <f>_xll.qlInterestRateIndexMaturity(IborIndex&amp;Tenor,AW96,Trigger)</f>
        <v>42748</v>
      </c>
      <c r="AY96" s="66">
        <f>_xll.qlIndexFixing($Z$5,AV96,,Trigger)</f>
        <v>1.7849134305651865E-3</v>
      </c>
      <c r="AZ96" s="66">
        <f>_xll.qlIndexFixing($BB$1,AW96,,Trigger)</f>
        <v>1.7938368914971411E-3</v>
      </c>
      <c r="BA96" s="198">
        <f t="shared" si="21"/>
        <v>-8.9234609319545882E-2</v>
      </c>
    </row>
    <row r="97" spans="1:53" ht="11.25" customHeight="1" x14ac:dyDescent="0.25">
      <c r="A97" s="227" t="s">
        <v>122</v>
      </c>
      <c r="B97" s="179" t="s">
        <v>169</v>
      </c>
      <c r="C97" s="229" t="s">
        <v>216</v>
      </c>
      <c r="D97" s="100" t="s">
        <v>212</v>
      </c>
      <c r="E97" s="100" t="s">
        <v>214</v>
      </c>
      <c r="F97" s="100" t="s">
        <v>213</v>
      </c>
      <c r="G97" s="179" t="str">
        <f t="shared" si="22"/>
        <v>EUR1YSW34Y=</v>
      </c>
      <c r="H97" s="228" t="str">
        <f>IFERROR(_xll.qlSwapRateHelper2(,G97,2,B97,Calendar,E97,D97,F97,$H$48,0,C97,,Permanent,Trigger,ObjectOverwrite),"--")</f>
        <v>obj_009b4#0000</v>
      </c>
      <c r="I97" s="229" t="b">
        <v>1</v>
      </c>
      <c r="K97" s="179" t="str">
        <f t="shared" si="18"/>
        <v>SW</v>
      </c>
      <c r="L97" s="179" t="str">
        <f t="shared" si="16"/>
        <v>39Y</v>
      </c>
      <c r="M97" s="227" t="str">
        <f t="shared" si="19"/>
        <v>obj_009a3#0000</v>
      </c>
      <c r="N97" s="227" t="b">
        <f t="shared" si="17"/>
        <v>1</v>
      </c>
      <c r="O97" s="228">
        <v>1</v>
      </c>
      <c r="P97" s="228">
        <v>1</v>
      </c>
      <c r="Q97" s="105" t="e">
        <v>#N/A</v>
      </c>
      <c r="R97" s="105" t="e">
        <f>_xll.qlRateHelperQuoteName(Q97)</f>
        <v>#VALUE!</v>
      </c>
      <c r="S97" s="66" t="e">
        <f>_xll.qlRateHelperQuoteValue(Q97)</f>
        <v>#VALUE!</v>
      </c>
      <c r="T97" s="232"/>
      <c r="U97" s="29" t="e">
        <f>_xll.qlRateHelperEarliestDate(Q97)</f>
        <v>#VALUE!</v>
      </c>
      <c r="V97" s="29" t="e">
        <f>_xll.qlRateHelperLatestDate(Q97)</f>
        <v>#VALUE!</v>
      </c>
      <c r="W97" s="105"/>
      <c r="AU97" s="28" t="s">
        <v>99</v>
      </c>
      <c r="AV97" s="29">
        <f>_xll.qlInterestRateIndexFixingDate(IborIndex&amp;Tenor,AW97,Trigger)</f>
        <v>42381</v>
      </c>
      <c r="AW97" s="29">
        <f>_xll.qlCalendarAdvance(Calendar,AW96,AU97,"f",,Trigger)</f>
        <v>42383</v>
      </c>
      <c r="AX97" s="29">
        <f>_xll.qlInterestRateIndexMaturity(IborIndex&amp;Tenor,AW97,Trigger)</f>
        <v>42751</v>
      </c>
      <c r="AY97" s="66">
        <f>_xll.qlIndexFixing($Z$5,AV97,,Trigger)</f>
        <v>1.7928329314889999E-3</v>
      </c>
      <c r="AZ97" s="66">
        <f>_xll.qlIndexFixing($BB$1,AW97,,Trigger)</f>
        <v>1.800791925056022E-3</v>
      </c>
      <c r="BA97" s="198">
        <f t="shared" si="21"/>
        <v>-7.9589935670220255E-2</v>
      </c>
    </row>
    <row r="98" spans="1:53" ht="11.25" customHeight="1" x14ac:dyDescent="0.25">
      <c r="A98" s="227" t="s">
        <v>122</v>
      </c>
      <c r="B98" s="179" t="s">
        <v>90</v>
      </c>
      <c r="C98" s="229" t="s">
        <v>216</v>
      </c>
      <c r="D98" s="100" t="s">
        <v>212</v>
      </c>
      <c r="E98" s="100" t="s">
        <v>214</v>
      </c>
      <c r="F98" s="100" t="s">
        <v>213</v>
      </c>
      <c r="G98" s="179" t="str">
        <f t="shared" si="22"/>
        <v>EUR1YSW35Y=</v>
      </c>
      <c r="H98" s="228" t="str">
        <f>IFERROR(_xll.qlSwapRateHelper2(,G98,2,B98,Calendar,E98,D98,F98,$H$48,0,C98,,Permanent,Trigger,ObjectOverwrite),"--")</f>
        <v>obj_009a7#0000</v>
      </c>
      <c r="I98" s="229" t="b">
        <v>1</v>
      </c>
      <c r="K98" s="179" t="str">
        <f t="shared" si="18"/>
        <v>SW</v>
      </c>
      <c r="L98" s="179" t="str">
        <f t="shared" si="16"/>
        <v>40Y</v>
      </c>
      <c r="M98" s="227" t="str">
        <f t="shared" si="19"/>
        <v>obj_0099e#0000</v>
      </c>
      <c r="N98" s="227" t="b">
        <f t="shared" si="17"/>
        <v>1</v>
      </c>
      <c r="O98" s="228">
        <v>1</v>
      </c>
      <c r="P98" s="228">
        <v>1</v>
      </c>
      <c r="Q98" s="105" t="e">
        <v>#N/A</v>
      </c>
      <c r="R98" s="105" t="e">
        <f>_xll.qlRateHelperQuoteName(Q98)</f>
        <v>#VALUE!</v>
      </c>
      <c r="S98" s="66" t="e">
        <f>_xll.qlRateHelperQuoteValue(Q98)</f>
        <v>#VALUE!</v>
      </c>
      <c r="T98" s="232"/>
      <c r="U98" s="29" t="e">
        <f>_xll.qlRateHelperEarliestDate(Q98)</f>
        <v>#VALUE!</v>
      </c>
      <c r="V98" s="29" t="e">
        <f>_xll.qlRateHelperLatestDate(Q98)</f>
        <v>#VALUE!</v>
      </c>
      <c r="W98" s="105"/>
      <c r="AU98" s="28" t="s">
        <v>99</v>
      </c>
      <c r="AV98" s="29">
        <f>_xll.qlInterestRateIndexFixingDate(IborIndex&amp;Tenor,AW98,Trigger)</f>
        <v>42382</v>
      </c>
      <c r="AW98" s="29">
        <f>_xll.qlCalendarAdvance(Calendar,AW97,AU98,"f",,Trigger)</f>
        <v>42384</v>
      </c>
      <c r="AX98" s="29">
        <f>_xll.qlInterestRateIndexMaturity(IborIndex&amp;Tenor,AW98,Trigger)</f>
        <v>42751</v>
      </c>
      <c r="AY98" s="66">
        <f>_xll.qlIndexFixing($Z$5,AV98,,Trigger)</f>
        <v>1.7932996214097569E-3</v>
      </c>
      <c r="AZ98" s="66">
        <f>_xll.qlIndexFixing($BB$1,AW98,,Trigger)</f>
        <v>1.8037180671605984E-3</v>
      </c>
      <c r="BA98" s="198">
        <f t="shared" si="21"/>
        <v>-0.10418445750841505</v>
      </c>
    </row>
    <row r="99" spans="1:53" ht="11.25" customHeight="1" x14ac:dyDescent="0.25">
      <c r="A99" s="227" t="s">
        <v>122</v>
      </c>
      <c r="B99" s="179" t="s">
        <v>170</v>
      </c>
      <c r="C99" s="229" t="s">
        <v>216</v>
      </c>
      <c r="D99" s="100" t="s">
        <v>212</v>
      </c>
      <c r="E99" s="100" t="s">
        <v>214</v>
      </c>
      <c r="F99" s="100" t="s">
        <v>213</v>
      </c>
      <c r="G99" s="179" t="str">
        <f t="shared" si="22"/>
        <v>EUR1YSW36Y=</v>
      </c>
      <c r="H99" s="228" t="str">
        <f>IFERROR(_xll.qlSwapRateHelper2(,G99,2,B99,Calendar,E99,D99,F99,$H$48,0,C99,,Permanent,Trigger,ObjectOverwrite),"--")</f>
        <v>obj_0099a#0000</v>
      </c>
      <c r="I99" s="229" t="b">
        <v>1</v>
      </c>
      <c r="K99" s="179" t="str">
        <f t="shared" si="18"/>
        <v>SW</v>
      </c>
      <c r="L99" s="179" t="str">
        <f t="shared" si="16"/>
        <v>50Y</v>
      </c>
      <c r="M99" s="227" t="str">
        <f t="shared" si="19"/>
        <v>obj_009a6#0000</v>
      </c>
      <c r="N99" s="227" t="b">
        <f t="shared" si="17"/>
        <v>1</v>
      </c>
      <c r="O99" s="228">
        <v>1</v>
      </c>
      <c r="P99" s="228">
        <v>1</v>
      </c>
      <c r="Q99" s="105" t="e">
        <v>#N/A</v>
      </c>
      <c r="R99" s="105" t="e">
        <f>_xll.qlRateHelperQuoteName(Q99)</f>
        <v>#VALUE!</v>
      </c>
      <c r="S99" s="66" t="e">
        <f>_xll.qlRateHelperQuoteValue(Q99)</f>
        <v>#VALUE!</v>
      </c>
      <c r="T99" s="232"/>
      <c r="U99" s="29" t="e">
        <f>_xll.qlRateHelperEarliestDate(Q99)</f>
        <v>#VALUE!</v>
      </c>
      <c r="V99" s="29" t="e">
        <f>_xll.qlRateHelperLatestDate(Q99)</f>
        <v>#VALUE!</v>
      </c>
      <c r="W99" s="105"/>
      <c r="AU99" s="28" t="s">
        <v>99</v>
      </c>
      <c r="AV99" s="29">
        <f>_xll.qlInterestRateIndexFixingDate(IborIndex&amp;Tenor,AW99,Trigger)</f>
        <v>42383</v>
      </c>
      <c r="AW99" s="29">
        <f>_xll.qlCalendarAdvance(Calendar,AW98,AU99,"f",,Trigger)</f>
        <v>42387</v>
      </c>
      <c r="AX99" s="29">
        <f>_xll.qlInterestRateIndexMaturity(IborIndex&amp;Tenor,AW99,Trigger)</f>
        <v>42753</v>
      </c>
      <c r="AY99" s="66">
        <f>_xll.qlIndexFixing($Z$5,AV99,,Trigger)</f>
        <v>1.7997679117082439E-3</v>
      </c>
      <c r="AZ99" s="66">
        <f>_xll.qlIndexFixing($BB$1,AW99,,Trigger)</f>
        <v>1.8066338814374013E-3</v>
      </c>
      <c r="BA99" s="198">
        <f t="shared" si="21"/>
        <v>-6.8659697291574298E-2</v>
      </c>
    </row>
    <row r="100" spans="1:53" ht="11.25" customHeight="1" x14ac:dyDescent="0.25">
      <c r="A100" s="227" t="s">
        <v>122</v>
      </c>
      <c r="B100" s="179" t="s">
        <v>171</v>
      </c>
      <c r="C100" s="229" t="s">
        <v>216</v>
      </c>
      <c r="D100" s="100" t="s">
        <v>212</v>
      </c>
      <c r="E100" s="100" t="s">
        <v>214</v>
      </c>
      <c r="F100" s="100" t="s">
        <v>213</v>
      </c>
      <c r="G100" s="179" t="str">
        <f t="shared" si="22"/>
        <v>EUR1YSW37Y=</v>
      </c>
      <c r="H100" s="228" t="str">
        <f>IFERROR(_xll.qlSwapRateHelper2(,G100,2,B100,Calendar,E100,D100,F100,$H$48,0,C100,,Permanent,Trigger,ObjectOverwrite),"--")</f>
        <v>obj_009aa#0000</v>
      </c>
      <c r="I100" s="229" t="b">
        <v>1</v>
      </c>
      <c r="K100" s="179" t="str">
        <f t="shared" si="18"/>
        <v>SW</v>
      </c>
      <c r="L100" s="179" t="str">
        <f t="shared" si="16"/>
        <v>60Y</v>
      </c>
      <c r="M100" s="227" t="str">
        <f t="shared" si="19"/>
        <v>obj_0099f#0000</v>
      </c>
      <c r="N100" s="227" t="b">
        <f t="shared" si="17"/>
        <v>1</v>
      </c>
      <c r="O100" s="228">
        <v>1</v>
      </c>
      <c r="P100" s="228">
        <v>1</v>
      </c>
      <c r="Q100" s="105" t="e">
        <v>#N/A</v>
      </c>
      <c r="R100" s="105" t="e">
        <f>_xll.qlRateHelperQuoteName(Q100)</f>
        <v>#VALUE!</v>
      </c>
      <c r="S100" s="66" t="e">
        <f>_xll.qlRateHelperQuoteValue(Q100)</f>
        <v>#VALUE!</v>
      </c>
      <c r="T100" s="232"/>
      <c r="U100" s="29" t="e">
        <f>_xll.qlRateHelperEarliestDate(Q100)</f>
        <v>#VALUE!</v>
      </c>
      <c r="V100" s="29" t="e">
        <f>_xll.qlRateHelperLatestDate(Q100)</f>
        <v>#VALUE!</v>
      </c>
      <c r="W100" s="105"/>
      <c r="AU100" s="28" t="s">
        <v>99</v>
      </c>
      <c r="AV100" s="29">
        <f>_xll.qlInterestRateIndexFixingDate(IborIndex&amp;Tenor,AW100,Trigger)</f>
        <v>42384</v>
      </c>
      <c r="AW100" s="29">
        <f>_xll.qlCalendarAdvance(Calendar,AW99,AU100,"f",,Trigger)</f>
        <v>42388</v>
      </c>
      <c r="AX100" s="29">
        <f>_xll.qlInterestRateIndexMaturity(IborIndex&amp;Tenor,AW100,Trigger)</f>
        <v>42754</v>
      </c>
      <c r="AY100" s="66">
        <f>_xll.qlIndexFixing($Z$5,AV100,,Trigger)</f>
        <v>1.8027657427347229E-3</v>
      </c>
      <c r="AZ100" s="66">
        <f>_xll.qlIndexFixing($BB$1,AW100,,Trigger)</f>
        <v>1.8131215003532827E-3</v>
      </c>
      <c r="BA100" s="198">
        <f t="shared" si="21"/>
        <v>-0.10355757618559772</v>
      </c>
    </row>
    <row r="101" spans="1:53" ht="11.25" customHeight="1" x14ac:dyDescent="0.25">
      <c r="A101" s="227" t="s">
        <v>122</v>
      </c>
      <c r="B101" s="179" t="s">
        <v>172</v>
      </c>
      <c r="C101" s="229" t="s">
        <v>216</v>
      </c>
      <c r="D101" s="100" t="s">
        <v>212</v>
      </c>
      <c r="E101" s="100" t="s">
        <v>214</v>
      </c>
      <c r="F101" s="100" t="s">
        <v>213</v>
      </c>
      <c r="G101" s="179" t="str">
        <f t="shared" si="22"/>
        <v>EUR1YSW38Y=</v>
      </c>
      <c r="H101" s="228" t="str">
        <f>IFERROR(_xll.qlSwapRateHelper2(,G101,2,B101,Calendar,E101,D101,F101,$H$48,0,C101,,Permanent,Trigger,ObjectOverwrite),"--")</f>
        <v>obj_009a9#0000</v>
      </c>
      <c r="I101" s="229" t="b">
        <v>1</v>
      </c>
      <c r="K101" s="284"/>
      <c r="L101" s="284"/>
      <c r="M101" s="284"/>
      <c r="N101" s="284"/>
      <c r="O101" s="284"/>
      <c r="P101" s="284"/>
      <c r="Q101" s="284"/>
      <c r="R101" s="284"/>
      <c r="S101" s="284"/>
      <c r="T101" s="285"/>
      <c r="U101" s="284"/>
      <c r="V101" s="284"/>
      <c r="W101" s="284"/>
      <c r="AU101" s="28" t="s">
        <v>99</v>
      </c>
      <c r="AV101" s="29">
        <f>_xll.qlInterestRateIndexFixingDate(IborIndex&amp;Tenor,AW101,Trigger)</f>
        <v>42387</v>
      </c>
      <c r="AW101" s="29">
        <f>_xll.qlCalendarAdvance(Calendar,AW100,AU101,"f",,Trigger)</f>
        <v>42389</v>
      </c>
      <c r="AX101" s="29">
        <f>_xll.qlInterestRateIndexMaturity(IborIndex&amp;Tenor,AW101,Trigger)</f>
        <v>42755</v>
      </c>
      <c r="AY101" s="66">
        <f>_xll.qlIndexFixing($Z$5,AV101,,Trigger)</f>
        <v>1.8057626452796481E-3</v>
      </c>
      <c r="AZ101" s="66">
        <f>_xll.qlIndexFixing($BB$1,AW101,,Trigger)</f>
        <v>1.8142102281366737E-3</v>
      </c>
      <c r="BA101" s="198">
        <f t="shared" si="21"/>
        <v>-8.4475828570256331E-2</v>
      </c>
    </row>
    <row r="102" spans="1:53" ht="11.25" customHeight="1" x14ac:dyDescent="0.25">
      <c r="A102" s="227" t="s">
        <v>122</v>
      </c>
      <c r="B102" s="179" t="s">
        <v>173</v>
      </c>
      <c r="C102" s="229" t="s">
        <v>216</v>
      </c>
      <c r="D102" s="100" t="s">
        <v>212</v>
      </c>
      <c r="E102" s="100" t="s">
        <v>214</v>
      </c>
      <c r="F102" s="100" t="s">
        <v>213</v>
      </c>
      <c r="G102" s="179" t="str">
        <f t="shared" si="22"/>
        <v>EUR1YSW39Y=</v>
      </c>
      <c r="H102" s="228" t="str">
        <f>IFERROR(_xll.qlSwapRateHelper2(,G102,2,B102,Calendar,E102,D102,F102,$H$48,0,C102,,Permanent,Trigger,ObjectOverwrite),"--")</f>
        <v>obj_009a3#0000</v>
      </c>
      <c r="I102" s="229" t="b">
        <v>1</v>
      </c>
      <c r="K102" s="20"/>
      <c r="L102" s="20"/>
      <c r="M102" s="20"/>
      <c r="N102" s="20"/>
      <c r="O102" s="20"/>
      <c r="P102" s="20"/>
      <c r="Q102" s="20"/>
      <c r="R102" s="20"/>
      <c r="S102" s="20"/>
      <c r="T102" s="286"/>
      <c r="U102" s="20"/>
      <c r="V102" s="20"/>
      <c r="W102" s="20"/>
      <c r="AU102" s="28" t="s">
        <v>99</v>
      </c>
      <c r="AV102" s="29">
        <f>_xll.qlInterestRateIndexFixingDate(IborIndex&amp;Tenor,AW102,Trigger)</f>
        <v>42388</v>
      </c>
      <c r="AW102" s="29">
        <f>_xll.qlCalendarAdvance(Calendar,AW101,AU102,"f",,Trigger)</f>
        <v>42390</v>
      </c>
      <c r="AX102" s="29">
        <f>_xll.qlInterestRateIndexMaturity(IborIndex&amp;Tenor,AW102,Trigger)</f>
        <v>42758</v>
      </c>
      <c r="AY102" s="66">
        <f>_xll.qlIndexFixing($Z$5,AV102,,Trigger)</f>
        <v>1.8134472810467917E-3</v>
      </c>
      <c r="AZ102" s="66">
        <f>_xll.qlIndexFixing($BB$1,AW102,,Trigger)</f>
        <v>1.8209793751612522E-3</v>
      </c>
      <c r="BA102" s="198">
        <f t="shared" si="21"/>
        <v>-7.5320941144605635E-2</v>
      </c>
    </row>
    <row r="103" spans="1:53" ht="11.25" customHeight="1" x14ac:dyDescent="0.25">
      <c r="A103" s="227" t="s">
        <v>122</v>
      </c>
      <c r="B103" s="179" t="s">
        <v>91</v>
      </c>
      <c r="C103" s="229" t="s">
        <v>216</v>
      </c>
      <c r="D103" s="100" t="s">
        <v>212</v>
      </c>
      <c r="E103" s="100" t="s">
        <v>214</v>
      </c>
      <c r="F103" s="100" t="s">
        <v>213</v>
      </c>
      <c r="G103" s="179" t="str">
        <f t="shared" si="22"/>
        <v>EUR1YSW40Y=</v>
      </c>
      <c r="H103" s="228" t="str">
        <f>IFERROR(_xll.qlSwapRateHelper2(,G103,2,B103,Calendar,E103,D103,F103,$H$48,0,C103,,Permanent,Trigger,ObjectOverwrite),"--")</f>
        <v>obj_0099e#0000</v>
      </c>
      <c r="I103" s="229" t="b">
        <v>1</v>
      </c>
      <c r="K103" s="20"/>
      <c r="L103" s="20"/>
      <c r="M103" s="20"/>
      <c r="N103" s="20"/>
      <c r="O103" s="20"/>
      <c r="P103" s="20"/>
      <c r="Q103" s="20"/>
      <c r="R103" s="20"/>
      <c r="S103" s="20"/>
      <c r="T103" s="286"/>
      <c r="U103" s="20"/>
      <c r="V103" s="20"/>
      <c r="W103" s="20"/>
      <c r="AU103" s="28" t="s">
        <v>99</v>
      </c>
      <c r="AV103" s="29">
        <f>_xll.qlInterestRateIndexFixingDate(IborIndex&amp;Tenor,AW103,Trigger)</f>
        <v>42389</v>
      </c>
      <c r="AW103" s="29">
        <f>_xll.qlCalendarAdvance(Calendar,AW102,AU103,"f",,Trigger)</f>
        <v>42391</v>
      </c>
      <c r="AX103" s="29">
        <f>_xll.qlInterestRateIndexMaturity(IborIndex&amp;Tenor,AW103,Trigger)</f>
        <v>42758</v>
      </c>
      <c r="AY103" s="66">
        <f>_xll.qlIndexFixing($Z$5,AV103,,Trigger)</f>
        <v>1.8140692533116175E-3</v>
      </c>
      <c r="AZ103" s="66">
        <f>_xll.qlIndexFixing($BB$1,AW103,,Trigger)</f>
        <v>1.8237860259691899E-3</v>
      </c>
      <c r="BA103" s="198">
        <f t="shared" si="21"/>
        <v>-9.7167726575723631E-2</v>
      </c>
    </row>
    <row r="104" spans="1:53" ht="11.25" customHeight="1" x14ac:dyDescent="0.25">
      <c r="A104" s="227" t="s">
        <v>122</v>
      </c>
      <c r="B104" s="179" t="s">
        <v>92</v>
      </c>
      <c r="C104" s="228" t="s">
        <v>216</v>
      </c>
      <c r="D104" s="100" t="s">
        <v>212</v>
      </c>
      <c r="E104" s="100" t="s">
        <v>214</v>
      </c>
      <c r="F104" s="100" t="s">
        <v>213</v>
      </c>
      <c r="G104" s="179" t="str">
        <f t="shared" si="22"/>
        <v>EUR1YSW50Y=</v>
      </c>
      <c r="H104" s="229" t="str">
        <f>IFERROR(_xll.qlSwapRateHelper2(,G104,2,B104,Calendar,E104,D104,F104,$H$48,0,C104,,Permanent,Trigger,ObjectOverwrite),"--")</f>
        <v>obj_009a6#0000</v>
      </c>
      <c r="I104" s="227" t="b">
        <v>1</v>
      </c>
      <c r="K104" s="20"/>
      <c r="L104" s="20"/>
      <c r="M104" s="20"/>
      <c r="N104" s="20"/>
      <c r="O104" s="20"/>
      <c r="P104" s="20"/>
      <c r="Q104" s="20"/>
      <c r="R104" s="20"/>
      <c r="S104" s="20"/>
      <c r="T104" s="286"/>
      <c r="U104" s="20"/>
      <c r="V104" s="20"/>
      <c r="W104" s="20"/>
      <c r="AA104" s="80"/>
      <c r="AF104" s="19"/>
      <c r="AU104" s="28" t="s">
        <v>99</v>
      </c>
      <c r="AV104" s="29">
        <f>_xll.qlInterestRateIndexFixingDate(IborIndex&amp;Tenor,AW104,Trigger)</f>
        <v>42390</v>
      </c>
      <c r="AW104" s="29">
        <f>_xll.qlCalendarAdvance(Calendar,AW103,AU104,"f",,Trigger)</f>
        <v>42394</v>
      </c>
      <c r="AX104" s="29">
        <f>_xll.qlInterestRateIndexMaturity(IborIndex&amp;Tenor,AW104,Trigger)</f>
        <v>42760</v>
      </c>
      <c r="AY104" s="66">
        <f>_xll.qlIndexFixing($Z$5,AV104,,Trigger)</f>
        <v>1.8205780951247304E-3</v>
      </c>
      <c r="AZ104" s="66">
        <f>_xll.qlIndexFixing($BB$1,AW104,,Trigger)</f>
        <v>1.8265666165477432E-3</v>
      </c>
      <c r="BA104" s="198">
        <f t="shared" si="21"/>
        <v>-5.9885214230127964E-2</v>
      </c>
    </row>
    <row r="105" spans="1:53" ht="11.25" customHeight="1" x14ac:dyDescent="0.25">
      <c r="A105" s="238" t="s">
        <v>122</v>
      </c>
      <c r="B105" s="239" t="s">
        <v>93</v>
      </c>
      <c r="C105" s="241" t="s">
        <v>216</v>
      </c>
      <c r="D105" s="102" t="s">
        <v>212</v>
      </c>
      <c r="E105" s="102" t="s">
        <v>214</v>
      </c>
      <c r="F105" s="102" t="s">
        <v>213</v>
      </c>
      <c r="G105" s="239" t="str">
        <f t="shared" si="22"/>
        <v>EUR1YSW60Y=</v>
      </c>
      <c r="H105" s="240" t="str">
        <f>IFERROR(_xll.qlSwapRateHelper2(,G105,2,B105,Calendar,E105,D105,F105,$H$48,0,C105,,Permanent,Trigger,ObjectOverwrite),"--")</f>
        <v>obj_0099f#0000</v>
      </c>
      <c r="I105" s="238" t="b">
        <v>1</v>
      </c>
      <c r="K105" s="20"/>
      <c r="L105" s="20"/>
      <c r="M105" s="20"/>
      <c r="N105" s="20"/>
      <c r="O105" s="20"/>
      <c r="P105" s="20"/>
      <c r="Q105" s="20"/>
      <c r="R105" s="20"/>
      <c r="S105" s="20"/>
      <c r="T105" s="286"/>
      <c r="U105" s="20"/>
      <c r="V105" s="20"/>
      <c r="W105" s="20"/>
      <c r="AA105" s="80"/>
      <c r="AF105" s="19"/>
      <c r="AU105" s="28" t="s">
        <v>99</v>
      </c>
      <c r="AV105" s="29">
        <f>_xll.qlInterestRateIndexFixingDate(IborIndex&amp;Tenor,AW105,Trigger)</f>
        <v>42391</v>
      </c>
      <c r="AW105" s="29">
        <f>_xll.qlCalendarAdvance(Calendar,AW104,AU105,"f",,Trigger)</f>
        <v>42395</v>
      </c>
      <c r="AX105" s="29">
        <f>_xll.qlInterestRateIndexMaturity(IborIndex&amp;Tenor,AW105,Trigger)</f>
        <v>42761</v>
      </c>
      <c r="AY105" s="66">
        <f>_xll.qlIndexFixing($Z$5,AV105,,Trigger)</f>
        <v>1.8234754741012526E-3</v>
      </c>
      <c r="AZ105" s="66">
        <f>_xll.qlIndexFixing($BB$1,AW105,,Trigger)</f>
        <v>1.8325758805326981E-3</v>
      </c>
      <c r="BA105" s="198">
        <f t="shared" si="21"/>
        <v>-9.1004064314455235E-2</v>
      </c>
    </row>
    <row r="106" spans="1:53" ht="11.25" customHeight="1" x14ac:dyDescent="0.25">
      <c r="AA106" s="80"/>
      <c r="AF106" s="19"/>
      <c r="AU106" s="28" t="s">
        <v>99</v>
      </c>
      <c r="AV106" s="29">
        <f>_xll.qlInterestRateIndexFixingDate(IborIndex&amp;Tenor,AW106,Trigger)</f>
        <v>42394</v>
      </c>
      <c r="AW106" s="29">
        <f>_xll.qlCalendarAdvance(Calendar,AW105,AU106,"f",,Trigger)</f>
        <v>42396</v>
      </c>
      <c r="AX106" s="29">
        <f>_xll.qlInterestRateIndexMaturity(IborIndex&amp;Tenor,AW106,Trigger)</f>
        <v>42762</v>
      </c>
      <c r="AY106" s="66">
        <f>_xll.qlIndexFixing($Z$5,AV106,,Trigger)</f>
        <v>1.8263400261787615E-3</v>
      </c>
      <c r="AZ106" s="66">
        <f>_xll.qlIndexFixing($BB$1,AW106,,Trigger)</f>
        <v>1.8352360108489388E-3</v>
      </c>
      <c r="BA106" s="198">
        <f t="shared" si="21"/>
        <v>-8.8959846701772927E-2</v>
      </c>
    </row>
    <row r="107" spans="1:53" ht="11.25" customHeight="1" x14ac:dyDescent="0.25">
      <c r="AA107" s="80"/>
      <c r="AF107" s="19"/>
      <c r="AU107" s="28" t="s">
        <v>99</v>
      </c>
      <c r="AV107" s="29">
        <f>_xll.qlInterestRateIndexFixingDate(IborIndex&amp;Tenor,AW107,Trigger)</f>
        <v>42395</v>
      </c>
      <c r="AW107" s="29">
        <f>_xll.qlCalendarAdvance(Calendar,AW106,AU107,"f",,Trigger)</f>
        <v>42397</v>
      </c>
      <c r="AX107" s="29">
        <f>_xll.qlInterestRateIndexMaturity(IborIndex&amp;Tenor,AW107,Trigger)</f>
        <v>42765</v>
      </c>
      <c r="AY107" s="66">
        <f>_xll.qlIndexFixing($Z$5,AV107,,Trigger)</f>
        <v>1.8332675265336051E-3</v>
      </c>
      <c r="AZ107" s="66">
        <f>_xll.qlIndexFixing($BB$1,AW107,,Trigger)</f>
        <v>1.8399999997913347E-3</v>
      </c>
      <c r="BA107" s="198">
        <f t="shared" si="21"/>
        <v>-6.7324732577296251E-2</v>
      </c>
    </row>
    <row r="108" spans="1:53" ht="11.25" customHeight="1" x14ac:dyDescent="0.25">
      <c r="AU108" s="28" t="s">
        <v>99</v>
      </c>
      <c r="AV108" s="29">
        <f>_xll.qlInterestRateIndexFixingDate(IborIndex&amp;Tenor,AW108,Trigger)</f>
        <v>42396</v>
      </c>
      <c r="AW108" s="29">
        <f>_xll.qlCalendarAdvance(Calendar,AW107,AU108,"f",,Trigger)</f>
        <v>42398</v>
      </c>
      <c r="AX108" s="29">
        <f>_xll.qlInterestRateIndexMaturity(IborIndex&amp;Tenor,AW108,Trigger)</f>
        <v>42766</v>
      </c>
      <c r="AY108" s="66">
        <f>_xll.qlIndexFixing($Z$5,AV108,,Trigger)</f>
        <v>1.8359419740913686E-3</v>
      </c>
      <c r="AZ108" s="66">
        <f>_xll.qlIndexFixing($BB$1,AW108,,Trigger)</f>
        <v>1.8425779488497121E-3</v>
      </c>
      <c r="BA108" s="198">
        <f t="shared" si="21"/>
        <v>-6.6359747583435463E-2</v>
      </c>
    </row>
    <row r="109" spans="1:53" ht="11.25" customHeight="1" x14ac:dyDescent="0.25">
      <c r="AU109" s="28" t="s">
        <v>99</v>
      </c>
      <c r="AV109" s="29">
        <f>_xll.qlInterestRateIndexFixingDate(IborIndex&amp;Tenor,AW109,Trigger)</f>
        <v>42397</v>
      </c>
      <c r="AW109" s="29">
        <f>_xll.qlCalendarAdvance(Calendar,AW108,AU109,"f",,Trigger)</f>
        <v>42401</v>
      </c>
      <c r="AX109" s="29">
        <f>_xll.qlInterestRateIndexMaturity(IborIndex&amp;Tenor,AW109,Trigger)</f>
        <v>42767</v>
      </c>
      <c r="AY109" s="66">
        <f>_xll.qlIndexFixing($Z$5,AV109,,Trigger)</f>
        <v>1.8400000000001295E-3</v>
      </c>
      <c r="AZ109" s="66">
        <f>_xll.qlIndexFixing($BB$1,AW109,,Trigger)</f>
        <v>1.8451196234660601E-3</v>
      </c>
      <c r="BA109" s="198">
        <f t="shared" si="21"/>
        <v>-5.1196234659306186E-2</v>
      </c>
    </row>
    <row r="110" spans="1:53" ht="11.25" customHeight="1" x14ac:dyDescent="0.25">
      <c r="AU110" s="28" t="s">
        <v>99</v>
      </c>
      <c r="AV110" s="29">
        <f>_xll.qlInterestRateIndexFixingDate(IborIndex&amp;Tenor,AW110,Trigger)</f>
        <v>42398</v>
      </c>
      <c r="AW110" s="29">
        <f>_xll.qlCalendarAdvance(Calendar,AW109,AU110,"f",,Trigger)</f>
        <v>42402</v>
      </c>
      <c r="AX110" s="29">
        <f>_xll.qlInterestRateIndexMaturity(IborIndex&amp;Tenor,AW110,Trigger)</f>
        <v>42768</v>
      </c>
      <c r="AY110" s="66">
        <f>_xll.qlIndexFixing($Z$5,AV110,,Trigger)</f>
        <v>1.8425744112292423E-3</v>
      </c>
      <c r="AZ110" s="66">
        <f>_xll.qlIndexFixing($BB$1,AW110,,Trigger)</f>
        <v>1.8504669791218487E-3</v>
      </c>
      <c r="BA110" s="198">
        <f t="shared" si="21"/>
        <v>-7.8925678926064335E-2</v>
      </c>
    </row>
    <row r="111" spans="1:53" ht="11.25" customHeight="1" x14ac:dyDescent="0.25">
      <c r="AU111" s="28" t="s">
        <v>99</v>
      </c>
      <c r="AV111" s="29">
        <f>_xll.qlInterestRateIndexFixingDate(IborIndex&amp;Tenor,AW111,Trigger)</f>
        <v>42401</v>
      </c>
      <c r="AW111" s="29">
        <f>_xll.qlCalendarAdvance(Calendar,AW110,AU111,"f",,Trigger)</f>
        <v>42403</v>
      </c>
      <c r="AX111" s="29">
        <f>_xll.qlInterestRateIndexMaturity(IborIndex&amp;Tenor,AW111,Trigger)</f>
        <v>42769</v>
      </c>
      <c r="AY111" s="66">
        <f>_xll.qlIndexFixing($Z$5,AV111,,Trigger)</f>
        <v>1.8451068503313791E-3</v>
      </c>
      <c r="AZ111" s="66">
        <f>_xll.qlIndexFixing($BB$1,AW111,,Trigger)</f>
        <v>1.8515166826599853E-3</v>
      </c>
      <c r="BA111" s="198">
        <f t="shared" si="21"/>
        <v>-6.4098323286061826E-2</v>
      </c>
    </row>
    <row r="112" spans="1:53" ht="11.25" customHeight="1" x14ac:dyDescent="0.25">
      <c r="AU112" s="28" t="s">
        <v>99</v>
      </c>
      <c r="AV112" s="29">
        <f>_xll.qlInterestRateIndexFixingDate(IborIndex&amp;Tenor,AW112,Trigger)</f>
        <v>42402</v>
      </c>
      <c r="AW112" s="29">
        <f>_xll.qlCalendarAdvance(Calendar,AW111,AU112,"f",,Trigger)</f>
        <v>42404</v>
      </c>
      <c r="AX112" s="29">
        <f>_xll.qlInterestRateIndexMaturity(IborIndex&amp;Tenor,AW112,Trigger)</f>
        <v>42772</v>
      </c>
      <c r="AY112" s="66">
        <f>_xll.qlIndexFixing($Z$5,AV112,,Trigger)</f>
        <v>1.8509026170247741E-3</v>
      </c>
      <c r="AZ112" s="66">
        <f>_xll.qlIndexFixing($BB$1,AW112,,Trigger)</f>
        <v>1.8573983889347099E-3</v>
      </c>
      <c r="BA112" s="198">
        <f t="shared" si="21"/>
        <v>-6.4957719099357353E-2</v>
      </c>
    </row>
    <row r="113" spans="47:53" ht="11.25" customHeight="1" x14ac:dyDescent="0.25">
      <c r="AU113" s="28" t="s">
        <v>99</v>
      </c>
      <c r="AV113" s="29">
        <f>_xll.qlInterestRateIndexFixingDate(IborIndex&amp;Tenor,AW113,Trigger)</f>
        <v>42403</v>
      </c>
      <c r="AW113" s="29">
        <f>_xll.qlCalendarAdvance(Calendar,AW112,AU113,"f",,Trigger)</f>
        <v>42405</v>
      </c>
      <c r="AX113" s="29">
        <f>_xll.qlInterestRateIndexMaturity(IborIndex&amp;Tenor,AW113,Trigger)</f>
        <v>42772</v>
      </c>
      <c r="AY113" s="66">
        <f>_xll.qlIndexFixing($Z$5,AV113,,Trigger)</f>
        <v>1.8516887986494569E-3</v>
      </c>
      <c r="AZ113" s="66">
        <f>_xll.qlIndexFixing($BB$1,AW113,,Trigger)</f>
        <v>1.8597911228032354E-3</v>
      </c>
      <c r="BA113" s="198">
        <f t="shared" si="21"/>
        <v>-8.1023241537785382E-2</v>
      </c>
    </row>
    <row r="114" spans="47:53" ht="11.25" customHeight="1" x14ac:dyDescent="0.25">
      <c r="AU114" s="28" t="s">
        <v>99</v>
      </c>
      <c r="AV114" s="29">
        <f>_xll.qlInterestRateIndexFixingDate(IborIndex&amp;Tenor,AW114,Trigger)</f>
        <v>42404</v>
      </c>
      <c r="AW114" s="29">
        <f>_xll.qlCalendarAdvance(Calendar,AW113,AU114,"f",,Trigger)</f>
        <v>42408</v>
      </c>
      <c r="AX114" s="29">
        <f>_xll.qlInterestRateIndexMaturity(IborIndex&amp;Tenor,AW114,Trigger)</f>
        <v>42774</v>
      </c>
      <c r="AY114" s="66">
        <f>_xll.qlIndexFixing($Z$5,AV114,,Trigger)</f>
        <v>1.8572717945937981E-3</v>
      </c>
      <c r="AZ114" s="66">
        <f>_xll.qlIndexFixing($BB$1,AW114,,Trigger)</f>
        <v>1.8621704845207241E-3</v>
      </c>
      <c r="BA114" s="198">
        <f t="shared" si="21"/>
        <v>-4.8986899269260614E-2</v>
      </c>
    </row>
    <row r="115" spans="47:53" ht="11.25" customHeight="1" x14ac:dyDescent="0.25">
      <c r="AU115" s="28" t="s">
        <v>99</v>
      </c>
      <c r="AV115" s="29">
        <f>_xll.qlInterestRateIndexFixingDate(IborIndex&amp;Tenor,AW115,Trigger)</f>
        <v>42405</v>
      </c>
      <c r="AW115" s="29">
        <f>_xll.qlCalendarAdvance(Calendar,AW114,AU115,"f",,Trigger)</f>
        <v>42409</v>
      </c>
      <c r="AX115" s="29">
        <f>_xll.qlInterestRateIndexMaturity(IborIndex&amp;Tenor,AW115,Trigger)</f>
        <v>42775</v>
      </c>
      <c r="AY115" s="66">
        <f>_xll.qlIndexFixing($Z$5,AV115,,Trigger)</f>
        <v>1.8596320924370918E-3</v>
      </c>
      <c r="AZ115" s="66">
        <f>_xll.qlIndexFixing($BB$1,AW115,,Trigger)</f>
        <v>1.8672659002201613E-3</v>
      </c>
      <c r="BA115" s="198">
        <f t="shared" si="21"/>
        <v>-7.6338077830695461E-2</v>
      </c>
    </row>
    <row r="116" spans="47:53" ht="11.25" customHeight="1" x14ac:dyDescent="0.25">
      <c r="AU116" s="28" t="s">
        <v>99</v>
      </c>
      <c r="AV116" s="29">
        <f>_xll.qlInterestRateIndexFixingDate(IborIndex&amp;Tenor,AW116,Trigger)</f>
        <v>42408</v>
      </c>
      <c r="AW116" s="29">
        <f>_xll.qlCalendarAdvance(Calendar,AW115,AU116,"f",,Trigger)</f>
        <v>42410</v>
      </c>
      <c r="AX116" s="29">
        <f>_xll.qlInterestRateIndexMaturity(IborIndex&amp;Tenor,AW116,Trigger)</f>
        <v>42776</v>
      </c>
      <c r="AY116" s="66">
        <f>_xll.qlIndexFixing($Z$5,AV116,,Trigger)</f>
        <v>1.8619771773860532E-3</v>
      </c>
      <c r="AZ116" s="66">
        <f>_xll.qlIndexFixing($BB$1,AW116,,Trigger)</f>
        <v>1.8682680380431276E-3</v>
      </c>
      <c r="BA116" s="198">
        <f t="shared" si="21"/>
        <v>-6.2908606570744124E-2</v>
      </c>
    </row>
    <row r="117" spans="47:53" ht="11.25" customHeight="1" x14ac:dyDescent="0.25">
      <c r="AU117" s="28" t="s">
        <v>99</v>
      </c>
      <c r="AV117" s="29">
        <f>_xll.qlInterestRateIndexFixingDate(IborIndex&amp;Tenor,AW117,Trigger)</f>
        <v>42409</v>
      </c>
      <c r="AW117" s="29">
        <f>_xll.qlCalendarAdvance(Calendar,AW116,AU117,"f",,Trigger)</f>
        <v>42411</v>
      </c>
      <c r="AX117" s="29">
        <f>_xll.qlInterestRateIndexMaturity(IborIndex&amp;Tenor,AW117,Trigger)</f>
        <v>42779</v>
      </c>
      <c r="AY117" s="66">
        <f>_xll.qlIndexFixing($Z$5,AV117,,Trigger)</f>
        <v>1.8671595657975899E-3</v>
      </c>
      <c r="AZ117" s="66">
        <f>_xll.qlIndexFixing($BB$1,AW117,,Trigger)</f>
        <v>1.8739812280942549E-3</v>
      </c>
      <c r="BA117" s="198">
        <f t="shared" si="21"/>
        <v>-6.8216622966649473E-2</v>
      </c>
    </row>
    <row r="118" spans="47:53" ht="11.25" customHeight="1" x14ac:dyDescent="0.25">
      <c r="AU118" s="28" t="s">
        <v>99</v>
      </c>
      <c r="AV118" s="29">
        <f>_xll.qlInterestRateIndexFixingDate(IborIndex&amp;Tenor,AW118,Trigger)</f>
        <v>42410</v>
      </c>
      <c r="AW118" s="29">
        <f>_xll.qlCalendarAdvance(Calendar,AW117,AU118,"f",,Trigger)</f>
        <v>42412</v>
      </c>
      <c r="AX118" s="29">
        <f>_xll.qlInterestRateIndexMaturity(IborIndex&amp;Tenor,AW118,Trigger)</f>
        <v>42779</v>
      </c>
      <c r="AY118" s="66">
        <f>_xll.qlIndexFixing($Z$5,AV118,,Trigger)</f>
        <v>1.8680540179264035E-3</v>
      </c>
      <c r="AZ118" s="66">
        <f>_xll.qlIndexFixing($BB$1,AW118,,Trigger)</f>
        <v>1.8763490676988624E-3</v>
      </c>
      <c r="BA118" s="198">
        <f t="shared" si="21"/>
        <v>-8.2950497724589012E-2</v>
      </c>
    </row>
    <row r="119" spans="47:53" ht="11.25" customHeight="1" x14ac:dyDescent="0.25">
      <c r="AU119" s="28" t="s">
        <v>99</v>
      </c>
      <c r="AV119" s="29">
        <f>_xll.qlInterestRateIndexFixingDate(IborIndex&amp;Tenor,AW119,Trigger)</f>
        <v>42411</v>
      </c>
      <c r="AW119" s="29">
        <f>_xll.qlCalendarAdvance(Calendar,AW118,AU119,"f",,Trigger)</f>
        <v>42415</v>
      </c>
      <c r="AX119" s="29">
        <f>_xll.qlInterestRateIndexMaturity(IborIndex&amp;Tenor,AW119,Trigger)</f>
        <v>42781</v>
      </c>
      <c r="AY119" s="66">
        <f>_xll.qlIndexFixing($Z$5,AV119,,Trigger)</f>
        <v>1.8736118683636944E-3</v>
      </c>
      <c r="AZ119" s="66">
        <f>_xll.qlIndexFixing($BB$1,AW119,,Trigger)</f>
        <v>1.8787264390438942E-3</v>
      </c>
      <c r="BA119" s="198">
        <f t="shared" si="21"/>
        <v>-5.1145706801997842E-2</v>
      </c>
    </row>
    <row r="120" spans="47:53" ht="11.25" customHeight="1" x14ac:dyDescent="0.25">
      <c r="AU120" s="28" t="s">
        <v>99</v>
      </c>
      <c r="AV120" s="29">
        <f>_xll.qlInterestRateIndexFixingDate(IborIndex&amp;Tenor,AW120,Trigger)</f>
        <v>42412</v>
      </c>
      <c r="AW120" s="29">
        <f>_xll.qlCalendarAdvance(Calendar,AW119,AU120,"f",,Trigger)</f>
        <v>42416</v>
      </c>
      <c r="AX120" s="29">
        <f>_xll.qlInterestRateIndexMaturity(IborIndex&amp;Tenor,AW120,Trigger)</f>
        <v>42782</v>
      </c>
      <c r="AY120" s="66">
        <f>_xll.qlIndexFixing($Z$5,AV120,,Trigger)</f>
        <v>1.8759484447965784E-3</v>
      </c>
      <c r="AZ120" s="66">
        <f>_xll.qlIndexFixing($BB$1,AW120,,Trigger)</f>
        <v>1.8840814934060976E-3</v>
      </c>
      <c r="BA120" s="198">
        <f t="shared" si="21"/>
        <v>-8.1330486095192001E-2</v>
      </c>
    </row>
    <row r="121" spans="47:53" ht="11.25" customHeight="1" x14ac:dyDescent="0.25">
      <c r="AU121" s="28" t="s">
        <v>99</v>
      </c>
      <c r="AV121" s="29">
        <f>_xll.qlInterestRateIndexFixingDate(IborIndex&amp;Tenor,AW121,Trigger)</f>
        <v>42415</v>
      </c>
      <c r="AW121" s="29">
        <f>_xll.qlCalendarAdvance(Calendar,AW120,AU121,"f",,Trigger)</f>
        <v>42417</v>
      </c>
      <c r="AX121" s="29">
        <f>_xll.qlInterestRateIndexMaturity(IborIndex&amp;Tenor,AW121,Trigger)</f>
        <v>42783</v>
      </c>
      <c r="AY121" s="66">
        <f>_xll.qlIndexFixing($Z$5,AV121,,Trigger)</f>
        <v>1.8782975933273607E-3</v>
      </c>
      <c r="AZ121" s="66">
        <f>_xll.qlIndexFixing($BB$1,AW121,,Trigger)</f>
        <v>1.8850208063708E-3</v>
      </c>
      <c r="BA121" s="198">
        <f t="shared" si="21"/>
        <v>-6.7232130434393717E-2</v>
      </c>
    </row>
    <row r="122" spans="47:53" ht="11.25" customHeight="1" x14ac:dyDescent="0.25">
      <c r="AU122" s="28" t="s">
        <v>99</v>
      </c>
      <c r="AV122" s="29">
        <f>_xll.qlInterestRateIndexFixingDate(IborIndex&amp;Tenor,AW122,Trigger)</f>
        <v>42416</v>
      </c>
      <c r="AW122" s="29">
        <f>_xll.qlCalendarAdvance(Calendar,AW121,AU122,"f",,Trigger)</f>
        <v>42418</v>
      </c>
      <c r="AX122" s="29">
        <f>_xll.qlInterestRateIndexMaturity(IborIndex&amp;Tenor,AW122,Trigger)</f>
        <v>42786</v>
      </c>
      <c r="AY122" s="66">
        <f>_xll.qlIndexFixing($Z$5,AV122,,Trigger)</f>
        <v>1.8835045146678323E-3</v>
      </c>
      <c r="AZ122" s="66">
        <f>_xll.qlIndexFixing($BB$1,AW122,,Trigger)</f>
        <v>1.8908707968935201E-3</v>
      </c>
      <c r="BA122" s="198">
        <f t="shared" si="21"/>
        <v>-7.3662822256878854E-2</v>
      </c>
    </row>
    <row r="123" spans="47:53" ht="11.25" customHeight="1" x14ac:dyDescent="0.25">
      <c r="AU123" s="28" t="s">
        <v>99</v>
      </c>
      <c r="AV123" s="29">
        <f>_xll.qlInterestRateIndexFixingDate(IborIndex&amp;Tenor,AW123,Trigger)</f>
        <v>42417</v>
      </c>
      <c r="AW123" s="29">
        <f>_xll.qlCalendarAdvance(Calendar,AW122,AU123,"f",,Trigger)</f>
        <v>42419</v>
      </c>
      <c r="AX123" s="29">
        <f>_xll.qlInterestRateIndexMaturity(IborIndex&amp;Tenor,AW123,Trigger)</f>
        <v>42786</v>
      </c>
      <c r="AY123" s="66">
        <f>_xll.qlIndexFixing($Z$5,AV123,,Trigger)</f>
        <v>1.8844789091779595E-3</v>
      </c>
      <c r="AZ123" s="66">
        <f>_xll.qlIndexFixing($BB$1,AW123,,Trigger)</f>
        <v>1.8933740741535355E-3</v>
      </c>
      <c r="BA123" s="198">
        <f t="shared" si="21"/>
        <v>-8.8951649755760351E-2</v>
      </c>
    </row>
    <row r="124" spans="47:53" ht="11.25" customHeight="1" x14ac:dyDescent="0.25">
      <c r="AU124" s="28" t="s">
        <v>99</v>
      </c>
      <c r="AV124" s="29">
        <f>_xll.qlInterestRateIndexFixingDate(IborIndex&amp;Tenor,AW124,Trigger)</f>
        <v>42418</v>
      </c>
      <c r="AW124" s="29">
        <f>_xll.qlCalendarAdvance(Calendar,AW123,AU124,"f",,Trigger)</f>
        <v>42422</v>
      </c>
      <c r="AX124" s="29">
        <f>_xll.qlInterestRateIndexMaturity(IborIndex&amp;Tenor,AW124,Trigger)</f>
        <v>42788</v>
      </c>
      <c r="AY124" s="66">
        <f>_xll.qlIndexFixing($Z$5,AV124,,Trigger)</f>
        <v>1.8903745058948406E-3</v>
      </c>
      <c r="AZ124" s="66">
        <f>_xll.qlIndexFixing($BB$1,AW124,,Trigger)</f>
        <v>1.8959097886255929E-3</v>
      </c>
      <c r="BA124" s="198">
        <f t="shared" si="21"/>
        <v>-5.5352827307523098E-2</v>
      </c>
    </row>
    <row r="125" spans="47:53" ht="11.25" customHeight="1" x14ac:dyDescent="0.25">
      <c r="AU125" s="28" t="s">
        <v>99</v>
      </c>
      <c r="AV125" s="29">
        <f>_xll.qlInterestRateIndexFixingDate(IborIndex&amp;Tenor,AW125,Trigger)</f>
        <v>42419</v>
      </c>
      <c r="AW125" s="29">
        <f>_xll.qlCalendarAdvance(Calendar,AW124,AU125,"f",,Trigger)</f>
        <v>42423</v>
      </c>
      <c r="AX125" s="29">
        <f>_xll.qlInterestRateIndexMaturity(IborIndex&amp;Tenor,AW125,Trigger)</f>
        <v>42789</v>
      </c>
      <c r="AY125" s="66">
        <f>_xll.qlIndexFixing($Z$5,AV125,,Trigger)</f>
        <v>1.892884933201749E-3</v>
      </c>
      <c r="AZ125" s="66">
        <f>_xll.qlIndexFixing($BB$1,AW125,,Trigger)</f>
        <v>1.9020300051740247E-3</v>
      </c>
      <c r="BA125" s="198">
        <f t="shared" si="21"/>
        <v>-9.1450719722756951E-2</v>
      </c>
    </row>
    <row r="126" spans="47:53" ht="11.25" customHeight="1" x14ac:dyDescent="0.25">
      <c r="AU126" s="28" t="s">
        <v>99</v>
      </c>
      <c r="AV126" s="29">
        <f>_xll.qlInterestRateIndexFixingDate(IborIndex&amp;Tenor,AW126,Trigger)</f>
        <v>42422</v>
      </c>
      <c r="AW126" s="29">
        <f>_xll.qlCalendarAdvance(Calendar,AW125,AU126,"f",,Trigger)</f>
        <v>42424</v>
      </c>
      <c r="AX126" s="29">
        <f>_xll.qlInterestRateIndexMaturity(IborIndex&amp;Tenor,AW126,Trigger)</f>
        <v>42790</v>
      </c>
      <c r="AY126" s="66">
        <f>_xll.qlIndexFixing($Z$5,AV126,,Trigger)</f>
        <v>1.8954367434291361E-3</v>
      </c>
      <c r="AZ126" s="66">
        <f>_xll.qlIndexFixing($BB$1,AW126,,Trigger)</f>
        <v>1.9028942699749975E-3</v>
      </c>
      <c r="BA126" s="198">
        <f t="shared" si="21"/>
        <v>-7.457526545861376E-2</v>
      </c>
    </row>
    <row r="127" spans="47:53" ht="11.25" customHeight="1" x14ac:dyDescent="0.25">
      <c r="AU127" s="28" t="s">
        <v>99</v>
      </c>
      <c r="AV127" s="29">
        <f>_xll.qlInterestRateIndexFixingDate(IborIndex&amp;Tenor,AW127,Trigger)</f>
        <v>42423</v>
      </c>
      <c r="AW127" s="29">
        <f>_xll.qlCalendarAdvance(Calendar,AW126,AU127,"f",,Trigger)</f>
        <v>42425</v>
      </c>
      <c r="AX127" s="29">
        <f>_xll.qlInterestRateIndexMaturity(IborIndex&amp;Tenor,AW127,Trigger)</f>
        <v>42793</v>
      </c>
      <c r="AY127" s="66">
        <f>_xll.qlIndexFixing($Z$5,AV127,,Trigger)</f>
        <v>1.9013297544852859E-3</v>
      </c>
      <c r="AZ127" s="66">
        <f>_xll.qlIndexFixing($BB$1,AW127,,Trigger)</f>
        <v>1.907265491308055E-3</v>
      </c>
      <c r="BA127" s="198">
        <f t="shared" si="21"/>
        <v>-5.935736822769129E-2</v>
      </c>
    </row>
    <row r="128" spans="47:53" ht="11.25" customHeight="1" x14ac:dyDescent="0.25">
      <c r="AU128" s="28" t="s">
        <v>99</v>
      </c>
      <c r="AV128" s="29">
        <f>_xll.qlInterestRateIndexFixingDate(IborIndex&amp;Tenor,AW128,Trigger)</f>
        <v>42424</v>
      </c>
      <c r="AW128" s="29">
        <f>_xll.qlCalendarAdvance(Calendar,AW127,AU128,"f",,Trigger)</f>
        <v>42426</v>
      </c>
      <c r="AX128" s="29">
        <f>_xll.qlInterestRateIndexMaturity(IborIndex&amp;Tenor,AW128,Trigger)</f>
        <v>42793</v>
      </c>
      <c r="AY128" s="66">
        <f>_xll.qlIndexFixing($Z$5,AV128,,Trigger)</f>
        <v>1.902354714394184E-3</v>
      </c>
      <c r="AZ128" s="66">
        <f>_xll.qlIndexFixing($BB$1,AW128,,Trigger)</f>
        <v>1.9100000000000844E-3</v>
      </c>
      <c r="BA128" s="198">
        <f t="shared" si="21"/>
        <v>-7.6452856059003926E-2</v>
      </c>
    </row>
    <row r="129" spans="47:53" ht="11.25" customHeight="1" x14ac:dyDescent="0.25">
      <c r="AU129" s="28" t="s">
        <v>99</v>
      </c>
      <c r="AV129" s="29">
        <f>_xll.qlInterestRateIndexFixingDate(IborIndex&amp;Tenor,AW129,Trigger)</f>
        <v>42425</v>
      </c>
      <c r="AW129" s="29">
        <f>_xll.qlCalendarAdvance(Calendar,AW128,AU129,"f",,Trigger)</f>
        <v>42429</v>
      </c>
      <c r="AX129" s="29">
        <f>_xll.qlInterestRateIndexMaturity(IborIndex&amp;Tenor,AW129,Trigger)</f>
        <v>42794</v>
      </c>
      <c r="AY129" s="66">
        <f>_xll.qlIndexFixing($Z$5,AV129,,Trigger)</f>
        <v>1.9071753094508949E-3</v>
      </c>
      <c r="AZ129" s="66">
        <f>_xll.qlIndexFixing($BB$1,AW129,,Trigger)</f>
        <v>1.9127856366781234E-3</v>
      </c>
      <c r="BA129" s="198">
        <f t="shared" si="21"/>
        <v>-5.6103272272284635E-2</v>
      </c>
    </row>
    <row r="130" spans="47:53" ht="11.25" customHeight="1" x14ac:dyDescent="0.25">
      <c r="AU130" s="28" t="s">
        <v>99</v>
      </c>
      <c r="AV130" s="29">
        <f>_xll.qlInterestRateIndexFixingDate(IborIndex&amp;Tenor,AW130,Trigger)</f>
        <v>42426</v>
      </c>
      <c r="AW130" s="29">
        <f>_xll.qlCalendarAdvance(Calendar,AW129,AU130,"f",,Trigger)</f>
        <v>42430</v>
      </c>
      <c r="AX130" s="29">
        <f>_xll.qlInterestRateIndexMaturity(IborIndex&amp;Tenor,AW130,Trigger)</f>
        <v>42795</v>
      </c>
      <c r="AY130" s="66">
        <f>_xll.qlIndexFixing($Z$5,AV130,,Trigger)</f>
        <v>1.9100000000000844E-3</v>
      </c>
      <c r="AZ130" s="66">
        <f>_xll.qlIndexFixing($BB$1,AW130,,Trigger)</f>
        <v>1.9156218216327403E-3</v>
      </c>
      <c r="BA130" s="198">
        <f t="shared" si="21"/>
        <v>-5.6218216326559337E-2</v>
      </c>
    </row>
    <row r="131" spans="47:53" ht="11.25" customHeight="1" x14ac:dyDescent="0.25">
      <c r="AU131" s="28" t="s">
        <v>99</v>
      </c>
      <c r="AV131" s="29">
        <f>_xll.qlInterestRateIndexFixingDate(IborIndex&amp;Tenor,AW131,Trigger)</f>
        <v>42429</v>
      </c>
      <c r="AW131" s="29">
        <f>_xll.qlCalendarAdvance(Calendar,AW130,AU131,"f",,Trigger)</f>
        <v>42431</v>
      </c>
      <c r="AX131" s="29">
        <f>_xll.qlInterestRateIndexMaturity(IborIndex&amp;Tenor,AW131,Trigger)</f>
        <v>42796</v>
      </c>
      <c r="AY131" s="66">
        <f>_xll.qlIndexFixing($Z$5,AV131,,Trigger)</f>
        <v>1.912885350019926E-3</v>
      </c>
      <c r="AZ131" s="66">
        <f>_xll.qlIndexFixing($BB$1,AW131,,Trigger)</f>
        <v>1.9229014329350323E-3</v>
      </c>
      <c r="BA131" s="198">
        <f t="shared" ref="BA131:BA194" si="23">(AY131-AZ131)*10000</f>
        <v>-0.10016082915106266</v>
      </c>
    </row>
    <row r="132" spans="47:53" ht="11.25" customHeight="1" x14ac:dyDescent="0.25">
      <c r="AU132" s="28" t="s">
        <v>99</v>
      </c>
      <c r="AV132" s="29">
        <f>_xll.qlInterestRateIndexFixingDate(IborIndex&amp;Tenor,AW132,Trigger)</f>
        <v>42430</v>
      </c>
      <c r="AW132" s="29">
        <f>_xll.qlCalendarAdvance(Calendar,AW131,AU132,"f",,Trigger)</f>
        <v>42432</v>
      </c>
      <c r="AX132" s="29">
        <f>_xll.qlInterestRateIndexMaturity(IborIndex&amp;Tenor,AW132,Trigger)</f>
        <v>42797</v>
      </c>
      <c r="AY132" s="66">
        <f>_xll.qlIndexFixing($Z$5,AV132,,Trigger)</f>
        <v>1.915825886237735E-3</v>
      </c>
      <c r="AZ132" s="66">
        <f>_xll.qlIndexFixing($BB$1,AW132,,Trigger)</f>
        <v>1.9274450048908148E-3</v>
      </c>
      <c r="BA132" s="198">
        <f t="shared" si="23"/>
        <v>-0.11619118653079805</v>
      </c>
    </row>
    <row r="133" spans="47:53" ht="11.25" customHeight="1" x14ac:dyDescent="0.25">
      <c r="AU133" s="28" t="s">
        <v>99</v>
      </c>
      <c r="AV133" s="29">
        <f>_xll.qlInterestRateIndexFixingDate(IborIndex&amp;Tenor,AW133,Trigger)</f>
        <v>42431</v>
      </c>
      <c r="AW133" s="29">
        <f>_xll.qlCalendarAdvance(Calendar,AW132,AU133,"f",,Trigger)</f>
        <v>42433</v>
      </c>
      <c r="AX133" s="29">
        <f>_xll.qlInterestRateIndexMaturity(IborIndex&amp;Tenor,AW133,Trigger)</f>
        <v>42800</v>
      </c>
      <c r="AY133" s="66">
        <f>_xll.qlIndexFixing($Z$5,AV133,,Trigger)</f>
        <v>1.9228039256580112E-3</v>
      </c>
      <c r="AZ133" s="66">
        <f>_xll.qlIndexFixing($BB$1,AW133,,Trigger)</f>
        <v>1.9305136516541384E-3</v>
      </c>
      <c r="BA133" s="198">
        <f t="shared" si="23"/>
        <v>-7.7097259961272063E-2</v>
      </c>
    </row>
    <row r="134" spans="47:53" ht="11.25" customHeight="1" x14ac:dyDescent="0.25">
      <c r="AU134" s="28" t="s">
        <v>99</v>
      </c>
      <c r="AV134" s="29">
        <f>_xll.qlInterestRateIndexFixingDate(IborIndex&amp;Tenor,AW134,Trigger)</f>
        <v>42432</v>
      </c>
      <c r="AW134" s="29">
        <f>_xll.qlCalendarAdvance(Calendar,AW133,AU134,"f",,Trigger)</f>
        <v>42436</v>
      </c>
      <c r="AX134" s="29">
        <f>_xll.qlInterestRateIndexMaturity(IborIndex&amp;Tenor,AW134,Trigger)</f>
        <v>42801</v>
      </c>
      <c r="AY134" s="66">
        <f>_xll.qlIndexFixing($Z$5,AV134,,Trigger)</f>
        <v>1.9280994067171317E-3</v>
      </c>
      <c r="AZ134" s="66">
        <f>_xll.qlIndexFixing($BB$1,AW134,,Trigger)</f>
        <v>1.9336247347969135E-3</v>
      </c>
      <c r="BA134" s="198">
        <f t="shared" si="23"/>
        <v>-5.5253280797818057E-2</v>
      </c>
    </row>
    <row r="135" spans="47:53" ht="11.25" customHeight="1" x14ac:dyDescent="0.25">
      <c r="AU135" s="28" t="s">
        <v>99</v>
      </c>
      <c r="AV135" s="29">
        <f>_xll.qlInterestRateIndexFixingDate(IborIndex&amp;Tenor,AW135,Trigger)</f>
        <v>42433</v>
      </c>
      <c r="AW135" s="29">
        <f>_xll.qlCalendarAdvance(Calendar,AW134,AU135,"f",,Trigger)</f>
        <v>42437</v>
      </c>
      <c r="AX135" s="29">
        <f>_xll.qlInterestRateIndexMaturity(IborIndex&amp;Tenor,AW135,Trigger)</f>
        <v>42802</v>
      </c>
      <c r="AY135" s="66">
        <f>_xll.qlIndexFixing($Z$5,AV135,,Trigger)</f>
        <v>1.9312853724507745E-3</v>
      </c>
      <c r="AZ135" s="66">
        <f>_xll.qlIndexFixing($BB$1,AW135,,Trigger)</f>
        <v>1.9367769022999312E-3</v>
      </c>
      <c r="BA135" s="198">
        <f t="shared" si="23"/>
        <v>-5.4915298491567829E-2</v>
      </c>
    </row>
    <row r="136" spans="47:53" ht="11.25" customHeight="1" x14ac:dyDescent="0.25">
      <c r="AU136" s="28" t="s">
        <v>99</v>
      </c>
      <c r="AV136" s="29">
        <f>_xll.qlInterestRateIndexFixingDate(IborIndex&amp;Tenor,AW136,Trigger)</f>
        <v>42436</v>
      </c>
      <c r="AW136" s="29">
        <f>_xll.qlCalendarAdvance(Calendar,AW135,AU136,"f",,Trigger)</f>
        <v>42438</v>
      </c>
      <c r="AX136" s="29">
        <f>_xll.qlInterestRateIndexMaturity(IborIndex&amp;Tenor,AW136,Trigger)</f>
        <v>42803</v>
      </c>
      <c r="AY136" s="66">
        <f>_xll.qlIndexFixing($Z$5,AV136,,Trigger)</f>
        <v>1.9345142144298756E-3</v>
      </c>
      <c r="AZ136" s="66">
        <f>_xll.qlIndexFixing($BB$1,AW136,,Trigger)</f>
        <v>1.9450766945548E-3</v>
      </c>
      <c r="BA136" s="198">
        <f t="shared" si="23"/>
        <v>-0.10562480124924395</v>
      </c>
    </row>
    <row r="137" spans="47:53" ht="11.25" customHeight="1" x14ac:dyDescent="0.25">
      <c r="AU137" s="28" t="s">
        <v>99</v>
      </c>
      <c r="AV137" s="29">
        <f>_xll.qlInterestRateIndexFixingDate(IborIndex&amp;Tenor,AW137,Trigger)</f>
        <v>42437</v>
      </c>
      <c r="AW137" s="29">
        <f>_xll.qlCalendarAdvance(Calendar,AW136,AU137,"f",,Trigger)</f>
        <v>42439</v>
      </c>
      <c r="AX137" s="29">
        <f>_xll.qlInterestRateIndexMaturity(IborIndex&amp;Tenor,AW137,Trigger)</f>
        <v>42804</v>
      </c>
      <c r="AY137" s="66">
        <f>_xll.qlIndexFixing($Z$5,AV137,,Trigger)</f>
        <v>1.9377838263077761E-3</v>
      </c>
      <c r="AZ137" s="66">
        <f>_xll.qlIndexFixing($BB$1,AW137,,Trigger)</f>
        <v>1.9497693750959674E-3</v>
      </c>
      <c r="BA137" s="198">
        <f t="shared" si="23"/>
        <v>-0.11985548788191269</v>
      </c>
    </row>
    <row r="138" spans="47:53" ht="11.25" customHeight="1" x14ac:dyDescent="0.25">
      <c r="AU138" s="28" t="s">
        <v>99</v>
      </c>
      <c r="AV138" s="29">
        <f>_xll.qlInterestRateIndexFixingDate(IborIndex&amp;Tenor,AW138,Trigger)</f>
        <v>42438</v>
      </c>
      <c r="AW138" s="29">
        <f>_xll.qlCalendarAdvance(Calendar,AW137,AU138,"f",,Trigger)</f>
        <v>42440</v>
      </c>
      <c r="AX138" s="29">
        <f>_xll.qlInterestRateIndexMaturity(IborIndex&amp;Tenor,AW138,Trigger)</f>
        <v>42807</v>
      </c>
      <c r="AY138" s="66">
        <f>_xll.qlIndexFixing($Z$5,AV138,,Trigger)</f>
        <v>1.9455183461566296E-3</v>
      </c>
      <c r="AZ138" s="66">
        <f>_xll.qlIndexFixing($BB$1,AW138,,Trigger)</f>
        <v>1.9531066836705547E-3</v>
      </c>
      <c r="BA138" s="198">
        <f t="shared" si="23"/>
        <v>-7.5883375139250073E-2</v>
      </c>
    </row>
    <row r="139" spans="47:53" ht="11.25" customHeight="1" x14ac:dyDescent="0.25">
      <c r="AU139" s="28" t="s">
        <v>99</v>
      </c>
      <c r="AV139" s="29">
        <f>_xll.qlInterestRateIndexFixingDate(IborIndex&amp;Tenor,AW139,Trigger)</f>
        <v>42439</v>
      </c>
      <c r="AW139" s="29">
        <f>_xll.qlCalendarAdvance(Calendar,AW138,AU139,"f",,Trigger)</f>
        <v>42443</v>
      </c>
      <c r="AX139" s="29">
        <f>_xll.qlInterestRateIndexMaturity(IborIndex&amp;Tenor,AW139,Trigger)</f>
        <v>42808</v>
      </c>
      <c r="AY139" s="66">
        <f>_xll.qlIndexFixing($Z$5,AV139,,Trigger)</f>
        <v>1.9512272988831427E-3</v>
      </c>
      <c r="AZ139" s="66">
        <f>_xll.qlIndexFixing($BB$1,AW139,,Trigger)</f>
        <v>1.9564769642185674E-3</v>
      </c>
      <c r="BA139" s="198">
        <f t="shared" si="23"/>
        <v>-5.2496653354246969E-2</v>
      </c>
    </row>
    <row r="140" spans="47:53" ht="11.25" customHeight="1" x14ac:dyDescent="0.25">
      <c r="AU140" s="28" t="s">
        <v>99</v>
      </c>
      <c r="AV140" s="29">
        <f>_xll.qlInterestRateIndexFixingDate(IborIndex&amp;Tenor,AW140,Trigger)</f>
        <v>42440</v>
      </c>
      <c r="AW140" s="29">
        <f>_xll.qlCalendarAdvance(Calendar,AW139,AU140,"f",,Trigger)</f>
        <v>42444</v>
      </c>
      <c r="AX140" s="29">
        <f>_xll.qlInterestRateIndexMaturity(IborIndex&amp;Tenor,AW140,Trigger)</f>
        <v>42809</v>
      </c>
      <c r="AY140" s="66">
        <f>_xll.qlIndexFixing($Z$5,AV140,,Trigger)</f>
        <v>1.9546686180432989E-3</v>
      </c>
      <c r="AZ140" s="66">
        <f>_xll.qlIndexFixing($BB$1,AW140,,Trigger)</f>
        <v>1.9598788646253114E-3</v>
      </c>
      <c r="BA140" s="198">
        <f t="shared" si="23"/>
        <v>-5.2102465820124712E-2</v>
      </c>
    </row>
    <row r="141" spans="47:53" ht="11.25" customHeight="1" x14ac:dyDescent="0.25">
      <c r="AU141" s="28" t="s">
        <v>99</v>
      </c>
      <c r="AV141" s="29">
        <f>_xll.qlInterestRateIndexFixingDate(IborIndex&amp;Tenor,AW141,Trigger)</f>
        <v>42443</v>
      </c>
      <c r="AW141" s="29">
        <f>_xll.qlCalendarAdvance(Calendar,AW140,AU141,"f",,Trigger)</f>
        <v>42445</v>
      </c>
      <c r="AX141" s="29">
        <f>_xll.qlInterestRateIndexMaturity(IborIndex&amp;Tenor,AW141,Trigger)</f>
        <v>42810</v>
      </c>
      <c r="AY141" s="66">
        <f>_xll.qlIndexFixing($Z$5,AV141,,Trigger)</f>
        <v>1.9581377407982786E-3</v>
      </c>
      <c r="AZ141" s="66">
        <f>_xll.qlIndexFixing($BB$1,AW141,,Trigger)</f>
        <v>1.9689590563460894E-3</v>
      </c>
      <c r="BA141" s="198">
        <f t="shared" si="23"/>
        <v>-0.10821315547810806</v>
      </c>
    </row>
    <row r="142" spans="47:53" ht="11.25" customHeight="1" x14ac:dyDescent="0.25">
      <c r="AU142" s="28" t="s">
        <v>99</v>
      </c>
      <c r="AV142" s="29">
        <f>_xll.qlInterestRateIndexFixingDate(IborIndex&amp;Tenor,AW142,Trigger)</f>
        <v>42444</v>
      </c>
      <c r="AW142" s="29">
        <f>_xll.qlCalendarAdvance(Calendar,AW141,AU142,"f",,Trigger)</f>
        <v>42446</v>
      </c>
      <c r="AX142" s="29">
        <f>_xll.qlInterestRateIndexMaturity(IborIndex&amp;Tenor,AW142,Trigger)</f>
        <v>42811</v>
      </c>
      <c r="AY142" s="66">
        <f>_xll.qlIndexFixing($Z$5,AV142,,Trigger)</f>
        <v>1.9616324513829766E-3</v>
      </c>
      <c r="AZ142" s="66">
        <f>_xll.qlIndexFixing($BB$1,AW142,,Trigger)</f>
        <v>1.9737756219995245E-3</v>
      </c>
      <c r="BA142" s="198">
        <f t="shared" si="23"/>
        <v>-0.12143170616547849</v>
      </c>
    </row>
    <row r="143" spans="47:53" ht="11.25" customHeight="1" x14ac:dyDescent="0.25">
      <c r="AU143" s="28" t="s">
        <v>99</v>
      </c>
      <c r="AV143" s="29">
        <f>_xll.qlInterestRateIndexFixingDate(IborIndex&amp;Tenor,AW143,Trigger)</f>
        <v>42445</v>
      </c>
      <c r="AW143" s="29">
        <f>_xll.qlCalendarAdvance(Calendar,AW142,AU143,"f",,Trigger)</f>
        <v>42447</v>
      </c>
      <c r="AX143" s="29">
        <f>_xll.qlInterestRateIndexMaturity(IborIndex&amp;Tenor,AW143,Trigger)</f>
        <v>42814</v>
      </c>
      <c r="AY143" s="66">
        <f>_xll.qlIndexFixing($Z$5,AV143,,Trigger)</f>
        <v>1.9698030813982271E-3</v>
      </c>
      <c r="AZ143" s="66">
        <f>_xll.qlIndexFixing($BB$1,AW143,,Trigger)</f>
        <v>1.9773153394269682E-3</v>
      </c>
      <c r="BA143" s="198">
        <f t="shared" si="23"/>
        <v>-7.512258028741052E-2</v>
      </c>
    </row>
    <row r="144" spans="47:53" ht="11.25" customHeight="1" x14ac:dyDescent="0.25">
      <c r="AU144" s="28" t="s">
        <v>99</v>
      </c>
      <c r="AV144" s="29">
        <f>_xll.qlInterestRateIndexFixingDate(IborIndex&amp;Tenor,AW144,Trigger)</f>
        <v>42446</v>
      </c>
      <c r="AW144" s="29">
        <f>_xll.qlCalendarAdvance(Calendar,AW143,AU144,"f",,Trigger)</f>
        <v>42450</v>
      </c>
      <c r="AX144" s="29">
        <f>_xll.qlInterestRateIndexMaturity(IborIndex&amp;Tenor,AW144,Trigger)</f>
        <v>42815</v>
      </c>
      <c r="AY144" s="66">
        <f>_xll.qlIndexFixing($Z$5,AV144,,Trigger)</f>
        <v>1.9758223094754612E-3</v>
      </c>
      <c r="AZ144" s="66">
        <f>_xll.qlIndexFixing($BB$1,AW144,,Trigger)</f>
        <v>1.9808785636866188E-3</v>
      </c>
      <c r="BA144" s="198">
        <f t="shared" si="23"/>
        <v>-5.0562542111575771E-2</v>
      </c>
    </row>
    <row r="145" spans="47:53" ht="11.25" customHeight="1" x14ac:dyDescent="0.25">
      <c r="AU145" s="28" t="s">
        <v>99</v>
      </c>
      <c r="AV145" s="29">
        <f>_xll.qlInterestRateIndexFixingDate(IborIndex&amp;Tenor,AW145,Trigger)</f>
        <v>42447</v>
      </c>
      <c r="AW145" s="29">
        <f>_xll.qlCalendarAdvance(Calendar,AW144,AU145,"f",,Trigger)</f>
        <v>42451</v>
      </c>
      <c r="AX145" s="29">
        <f>_xll.qlInterestRateIndexMaturity(IborIndex&amp;Tenor,AW145,Trigger)</f>
        <v>42816</v>
      </c>
      <c r="AY145" s="66">
        <f>_xll.qlIndexFixing($Z$5,AV145,,Trigger)</f>
        <v>1.9794111754791823E-3</v>
      </c>
      <c r="AZ145" s="66">
        <f>_xll.qlIndexFixing($BB$1,AW145,,Trigger)</f>
        <v>1.9844639425479296E-3</v>
      </c>
      <c r="BA145" s="198">
        <f t="shared" si="23"/>
        <v>-5.0527670687472437E-2</v>
      </c>
    </row>
    <row r="146" spans="47:53" ht="11.25" customHeight="1" x14ac:dyDescent="0.25">
      <c r="AU146" s="28" t="s">
        <v>99</v>
      </c>
      <c r="AV146" s="29">
        <f>_xll.qlInterestRateIndexFixingDate(IborIndex&amp;Tenor,AW146,Trigger)</f>
        <v>42450</v>
      </c>
      <c r="AW146" s="29">
        <f>_xll.qlCalendarAdvance(Calendar,AW145,AU146,"f",,Trigger)</f>
        <v>42452</v>
      </c>
      <c r="AX146" s="29">
        <f>_xll.qlInterestRateIndexMaturity(IborIndex&amp;Tenor,AW146,Trigger)</f>
        <v>42817</v>
      </c>
      <c r="AY146" s="66">
        <f>_xll.qlIndexFixing($Z$5,AV146,,Trigger)</f>
        <v>1.9830120063591165E-3</v>
      </c>
      <c r="AZ146" s="66">
        <f>_xll.qlIndexFixing($BB$1,AW146,,Trigger)</f>
        <v>2.0026758265036778E-3</v>
      </c>
      <c r="BA146" s="198">
        <f t="shared" si="23"/>
        <v>-0.19663820144561264</v>
      </c>
    </row>
    <row r="147" spans="47:53" ht="11.25" customHeight="1" x14ac:dyDescent="0.25">
      <c r="AU147" s="28" t="s">
        <v>99</v>
      </c>
      <c r="AV147" s="29">
        <f>_xll.qlInterestRateIndexFixingDate(IborIndex&amp;Tenor,AW147,Trigger)</f>
        <v>42451</v>
      </c>
      <c r="AW147" s="29">
        <f>_xll.qlCalendarAdvance(Calendar,AW146,AU147,"f",,Trigger)</f>
        <v>42453</v>
      </c>
      <c r="AX147" s="29">
        <f>_xll.qlInterestRateIndexMaturity(IborIndex&amp;Tenor,AW147,Trigger)</f>
        <v>42818</v>
      </c>
      <c r="AY147" s="66">
        <f>_xll.qlIndexFixing($Z$5,AV147,,Trigger)</f>
        <v>1.9866224768892247E-3</v>
      </c>
      <c r="AZ147" s="66">
        <f>_xll.qlIndexFixing($BB$1,AW147,,Trigger)</f>
        <v>2.0063657350875099E-3</v>
      </c>
      <c r="BA147" s="198">
        <f t="shared" si="23"/>
        <v>-0.19743258198285252</v>
      </c>
    </row>
    <row r="148" spans="47:53" ht="11.25" customHeight="1" x14ac:dyDescent="0.25">
      <c r="AU148" s="28" t="s">
        <v>99</v>
      </c>
      <c r="AV148" s="29">
        <f>_xll.qlInterestRateIndexFixingDate(IborIndex&amp;Tenor,AW148,Trigger)</f>
        <v>42452</v>
      </c>
      <c r="AW148" s="29">
        <f>_xll.qlCalendarAdvance(Calendar,AW147,AU148,"f",,Trigger)</f>
        <v>42458</v>
      </c>
      <c r="AX148" s="29">
        <f>_xll.qlInterestRateIndexMaturity(IborIndex&amp;Tenor,AW148,Trigger)</f>
        <v>42823</v>
      </c>
      <c r="AY148" s="66">
        <f>_xll.qlIndexFixing($Z$5,AV148,,Trigger)</f>
        <v>2.0047369465559539E-3</v>
      </c>
      <c r="AZ148" s="66">
        <f>_xll.qlIndexFixing($BB$1,AW148,,Trigger)</f>
        <v>2.0100683321333493E-3</v>
      </c>
      <c r="BA148" s="198">
        <f t="shared" si="23"/>
        <v>-5.3313855773954449E-2</v>
      </c>
    </row>
    <row r="149" spans="47:53" ht="11.25" customHeight="1" x14ac:dyDescent="0.25">
      <c r="AU149" s="28" t="s">
        <v>99</v>
      </c>
      <c r="AV149" s="29">
        <f>_xll.qlInterestRateIndexFixingDate(IborIndex&amp;Tenor,AW149,Trigger)</f>
        <v>42453</v>
      </c>
      <c r="AW149" s="29">
        <f>_xll.qlCalendarAdvance(Calendar,AW148,AU149,"f",,Trigger)</f>
        <v>42459</v>
      </c>
      <c r="AX149" s="29">
        <f>_xll.qlInterestRateIndexMaturity(IborIndex&amp;Tenor,AW149,Trigger)</f>
        <v>42824</v>
      </c>
      <c r="AY149" s="66">
        <f>_xll.qlIndexFixing($Z$5,AV149,,Trigger)</f>
        <v>2.0083555493719206E-3</v>
      </c>
      <c r="AZ149" s="66">
        <f>_xll.qlIndexFixing($BB$1,AW149,,Trigger)</f>
        <v>2.0200000006888566E-3</v>
      </c>
      <c r="BA149" s="198">
        <f t="shared" si="23"/>
        <v>-0.11644451316935971</v>
      </c>
    </row>
    <row r="150" spans="47:53" ht="11.25" customHeight="1" x14ac:dyDescent="0.25">
      <c r="AU150" s="28" t="s">
        <v>99</v>
      </c>
      <c r="AV150" s="29">
        <f>_xll.qlInterestRateIndexFixingDate(IborIndex&amp;Tenor,AW150,Trigger)</f>
        <v>42458</v>
      </c>
      <c r="AW150" s="29">
        <f>_xll.qlCalendarAdvance(Calendar,AW149,AU150,"f",,Trigger)</f>
        <v>42460</v>
      </c>
      <c r="AX150" s="29">
        <f>_xll.qlInterestRateIndexMaturity(IborIndex&amp;Tenor,AW150,Trigger)</f>
        <v>42825</v>
      </c>
      <c r="AY150" s="66">
        <f>_xll.qlIndexFixing($Z$5,AV150,,Trigger)</f>
        <v>2.0119670773143783E-3</v>
      </c>
      <c r="AZ150" s="66">
        <f>_xll.qlIndexFixing($BB$1,AW150,,Trigger)</f>
        <v>2.0249786735218717E-3</v>
      </c>
      <c r="BA150" s="198">
        <f t="shared" si="23"/>
        <v>-0.1301159620749337</v>
      </c>
    </row>
    <row r="151" spans="47:53" ht="11.25" customHeight="1" x14ac:dyDescent="0.25">
      <c r="AU151" s="28" t="s">
        <v>99</v>
      </c>
      <c r="AV151" s="29">
        <f>_xll.qlInterestRateIndexFixingDate(IborIndex&amp;Tenor,AW151,Trigger)</f>
        <v>42459</v>
      </c>
      <c r="AW151" s="29">
        <f>_xll.qlCalendarAdvance(Calendar,AW150,AU151,"f",,Trigger)</f>
        <v>42461</v>
      </c>
      <c r="AX151" s="29">
        <f>_xll.qlInterestRateIndexMaturity(IborIndex&amp;Tenor,AW151,Trigger)</f>
        <v>42828</v>
      </c>
      <c r="AY151" s="66">
        <f>_xll.qlIndexFixing($Z$5,AV151,,Trigger)</f>
        <v>2.0199999999992719E-3</v>
      </c>
      <c r="AZ151" s="66">
        <f>_xll.qlIndexFixing($BB$1,AW151,,Trigger)</f>
        <v>2.0287252425352574E-3</v>
      </c>
      <c r="BA151" s="198">
        <f t="shared" si="23"/>
        <v>-8.7252425359854446E-2</v>
      </c>
    </row>
    <row r="152" spans="47:53" ht="11.25" customHeight="1" x14ac:dyDescent="0.25">
      <c r="AU152" s="28" t="s">
        <v>99</v>
      </c>
      <c r="AV152" s="29">
        <f>_xll.qlInterestRateIndexFixingDate(IborIndex&amp;Tenor,AW152,Trigger)</f>
        <v>42460</v>
      </c>
      <c r="AW152" s="29">
        <f>_xll.qlCalendarAdvance(Calendar,AW151,AU152,"f",,Trigger)</f>
        <v>42464</v>
      </c>
      <c r="AX152" s="29">
        <f>_xll.qlInterestRateIndexMaturity(IborIndex&amp;Tenor,AW152,Trigger)</f>
        <v>42829</v>
      </c>
      <c r="AY152" s="66">
        <f>_xll.qlIndexFixing($Z$5,AV152,,Trigger)</f>
        <v>2.0263181813727025E-3</v>
      </c>
      <c r="AZ152" s="66">
        <f>_xll.qlIndexFixing($BB$1,AW152,,Trigger)</f>
        <v>2.0324777839387876E-3</v>
      </c>
      <c r="BA152" s="198">
        <f t="shared" si="23"/>
        <v>-6.1596025660850748E-2</v>
      </c>
    </row>
    <row r="153" spans="47:53" ht="11.25" customHeight="1" x14ac:dyDescent="0.25">
      <c r="AU153" s="28" t="s">
        <v>99</v>
      </c>
      <c r="AV153" s="29">
        <f>_xll.qlInterestRateIndexFixingDate(IborIndex&amp;Tenor,AW153,Trigger)</f>
        <v>42461</v>
      </c>
      <c r="AW153" s="29">
        <f>_xll.qlCalendarAdvance(Calendar,AW152,AU153,"f",,Trigger)</f>
        <v>42465</v>
      </c>
      <c r="AX153" s="29">
        <f>_xll.qlInterestRateIndexMaturity(IborIndex&amp;Tenor,AW153,Trigger)</f>
        <v>42830</v>
      </c>
      <c r="AY153" s="66">
        <f>_xll.qlIndexFixing($Z$5,AV153,,Trigger)</f>
        <v>2.0299157051327987E-3</v>
      </c>
      <c r="AZ153" s="66">
        <f>_xll.qlIndexFixing($BB$1,AW153,,Trigger)</f>
        <v>2.0362356445076998E-3</v>
      </c>
      <c r="BA153" s="198">
        <f t="shared" si="23"/>
        <v>-6.3199393749010721E-2</v>
      </c>
    </row>
    <row r="154" spans="47:53" ht="11.25" customHeight="1" x14ac:dyDescent="0.25">
      <c r="AU154" s="28" t="s">
        <v>99</v>
      </c>
      <c r="AV154" s="29">
        <f>_xll.qlInterestRateIndexFixingDate(IborIndex&amp;Tenor,AW154,Trigger)</f>
        <v>42464</v>
      </c>
      <c r="AW154" s="29">
        <f>_xll.qlCalendarAdvance(Calendar,AW153,AU154,"f",,Trigger)</f>
        <v>42466</v>
      </c>
      <c r="AX154" s="29">
        <f>_xll.qlInterestRateIndexMaturity(IborIndex&amp;Tenor,AW154,Trigger)</f>
        <v>42831</v>
      </c>
      <c r="AY154" s="66">
        <f>_xll.qlIndexFixing($Z$5,AV154,,Trigger)</f>
        <v>2.033529785453729E-3</v>
      </c>
      <c r="AZ154" s="66">
        <f>_xll.qlIndexFixing($BB$1,AW154,,Trigger)</f>
        <v>2.0462756935077852E-3</v>
      </c>
      <c r="BA154" s="198">
        <f t="shared" si="23"/>
        <v>-0.12745908054056199</v>
      </c>
    </row>
    <row r="155" spans="47:53" ht="11.25" customHeight="1" x14ac:dyDescent="0.25">
      <c r="AU155" s="28" t="s">
        <v>99</v>
      </c>
      <c r="AV155" s="29">
        <f>_xll.qlInterestRateIndexFixingDate(IborIndex&amp;Tenor,AW155,Trigger)</f>
        <v>42465</v>
      </c>
      <c r="AW155" s="29">
        <f>_xll.qlCalendarAdvance(Calendar,AW154,AU155,"f",,Trigger)</f>
        <v>42467</v>
      </c>
      <c r="AX155" s="29">
        <f>_xll.qlInterestRateIndexMaturity(IborIndex&amp;Tenor,AW155,Trigger)</f>
        <v>42832</v>
      </c>
      <c r="AY155" s="66">
        <f>_xll.qlIndexFixing($Z$5,AV155,,Trigger)</f>
        <v>2.0371594607566232E-3</v>
      </c>
      <c r="AZ155" s="66">
        <f>_xll.qlIndexFixing($BB$1,AW155,,Trigger)</f>
        <v>2.0513072135882409E-3</v>
      </c>
      <c r="BA155" s="198">
        <f t="shared" si="23"/>
        <v>-0.14147752831617735</v>
      </c>
    </row>
    <row r="156" spans="47:53" ht="11.25" customHeight="1" x14ac:dyDescent="0.25">
      <c r="AU156" s="28" t="s">
        <v>99</v>
      </c>
      <c r="AV156" s="29">
        <f>_xll.qlInterestRateIndexFixingDate(IborIndex&amp;Tenor,AW156,Trigger)</f>
        <v>42466</v>
      </c>
      <c r="AW156" s="29">
        <f>_xll.qlCalendarAdvance(Calendar,AW155,AU156,"f",,Trigger)</f>
        <v>42468</v>
      </c>
      <c r="AX156" s="29">
        <f>_xll.qlInterestRateIndexMaturity(IborIndex&amp;Tenor,AW156,Trigger)</f>
        <v>42835</v>
      </c>
      <c r="AY156" s="66">
        <f>_xll.qlIndexFixing($Z$5,AV156,,Trigger)</f>
        <v>2.0452350967071231E-3</v>
      </c>
      <c r="AZ156" s="66">
        <f>_xll.qlIndexFixing($BB$1,AW156,,Trigger)</f>
        <v>2.0550818712611347E-3</v>
      </c>
      <c r="BA156" s="198">
        <f t="shared" si="23"/>
        <v>-9.846774554011628E-2</v>
      </c>
    </row>
    <row r="157" spans="47:53" ht="11.25" customHeight="1" x14ac:dyDescent="0.25">
      <c r="AU157" s="28" t="s">
        <v>99</v>
      </c>
      <c r="AV157" s="29">
        <f>_xll.qlInterestRateIndexFixingDate(IborIndex&amp;Tenor,AW157,Trigger)</f>
        <v>42467</v>
      </c>
      <c r="AW157" s="29">
        <f>_xll.qlCalendarAdvance(Calendar,AW156,AU157,"f",,Trigger)</f>
        <v>42471</v>
      </c>
      <c r="AX157" s="29">
        <f>_xll.qlInterestRateIndexMaturity(IborIndex&amp;Tenor,AW157,Trigger)</f>
        <v>42836</v>
      </c>
      <c r="AY157" s="66">
        <f>_xll.qlIndexFixing($Z$5,AV157,,Trigger)</f>
        <v>2.0518146117047497E-3</v>
      </c>
      <c r="AZ157" s="66">
        <f>_xll.qlIndexFixing($BB$1,AW157,,Trigger)</f>
        <v>2.0588579285410339E-3</v>
      </c>
      <c r="BA157" s="198">
        <f t="shared" si="23"/>
        <v>-7.0433168362841858E-2</v>
      </c>
    </row>
    <row r="158" spans="47:53" ht="11.25" customHeight="1" x14ac:dyDescent="0.25">
      <c r="AU158" s="28" t="s">
        <v>99</v>
      </c>
      <c r="AV158" s="29">
        <f>_xll.qlInterestRateIndexFixingDate(IborIndex&amp;Tenor,AW158,Trigger)</f>
        <v>42468</v>
      </c>
      <c r="AW158" s="29">
        <f>_xll.qlCalendarAdvance(Calendar,AW157,AU158,"f",,Trigger)</f>
        <v>42472</v>
      </c>
      <c r="AX158" s="29">
        <f>_xll.qlInterestRateIndexMaturity(IborIndex&amp;Tenor,AW158,Trigger)</f>
        <v>42837</v>
      </c>
      <c r="AY158" s="66">
        <f>_xll.qlIndexFixing($Z$5,AV158,,Trigger)</f>
        <v>2.0555075697267634E-3</v>
      </c>
      <c r="AZ158" s="66">
        <f>_xll.qlIndexFixing($BB$1,AW158,,Trigger)</f>
        <v>2.0750864942150156E-3</v>
      </c>
      <c r="BA158" s="198">
        <f t="shared" si="23"/>
        <v>-0.19578924488252142</v>
      </c>
    </row>
    <row r="159" spans="47:53" ht="11.25" customHeight="1" x14ac:dyDescent="0.25">
      <c r="AU159" s="28" t="s">
        <v>99</v>
      </c>
      <c r="AV159" s="29">
        <f>_xll.qlInterestRateIndexFixingDate(IborIndex&amp;Tenor,AW159,Trigger)</f>
        <v>42471</v>
      </c>
      <c r="AW159" s="29">
        <f>_xll.qlCalendarAdvance(Calendar,AW158,AU159,"f",,Trigger)</f>
        <v>42473</v>
      </c>
      <c r="AX159" s="29">
        <f>_xll.qlInterestRateIndexMaturity(IborIndex&amp;Tenor,AW159,Trigger)</f>
        <v>42838</v>
      </c>
      <c r="AY159" s="66">
        <f>_xll.qlIndexFixing($Z$5,AV159,,Trigger)</f>
        <v>2.0592101921504393E-3</v>
      </c>
      <c r="AZ159" s="66">
        <f>_xll.qlIndexFixing($BB$1,AW159,,Trigger)</f>
        <v>2.0757517521515249E-3</v>
      </c>
      <c r="BA159" s="198">
        <f t="shared" si="23"/>
        <v>-0.16541560001085559</v>
      </c>
    </row>
    <row r="160" spans="47:53" ht="11.25" customHeight="1" x14ac:dyDescent="0.25">
      <c r="AU160" s="28" t="s">
        <v>99</v>
      </c>
      <c r="AV160" s="29">
        <f>_xll.qlInterestRateIndexFixingDate(IborIndex&amp;Tenor,AW160,Trigger)</f>
        <v>42472</v>
      </c>
      <c r="AW160" s="29">
        <f>_xll.qlCalendarAdvance(Calendar,AW159,AU160,"f",,Trigger)</f>
        <v>42474</v>
      </c>
      <c r="AX160" s="29">
        <f>_xll.qlInterestRateIndexMaturity(IborIndex&amp;Tenor,AW160,Trigger)</f>
        <v>42843</v>
      </c>
      <c r="AY160" s="66">
        <f>_xll.qlIndexFixing($Z$5,AV160,,Trigger)</f>
        <v>2.0717362129017195E-3</v>
      </c>
      <c r="AZ160" s="66">
        <f>_xll.qlIndexFixing($BB$1,AW160,,Trigger)</f>
        <v>2.0777363433849088E-3</v>
      </c>
      <c r="BA160" s="198">
        <f t="shared" si="23"/>
        <v>-6.0001304831892865E-2</v>
      </c>
    </row>
    <row r="161" spans="47:53" ht="11.25" customHeight="1" x14ac:dyDescent="0.25">
      <c r="AU161" s="28" t="s">
        <v>99</v>
      </c>
      <c r="AV161" s="29">
        <f>_xll.qlInterestRateIndexFixingDate(IborIndex&amp;Tenor,AW161,Trigger)</f>
        <v>42473</v>
      </c>
      <c r="AW161" s="29">
        <f>_xll.qlCalendarAdvance(Calendar,AW160,AU161,"f",,Trigger)</f>
        <v>42475</v>
      </c>
      <c r="AX161" s="29">
        <f>_xll.qlInterestRateIndexMaturity(IborIndex&amp;Tenor,AW161,Trigger)</f>
        <v>42843</v>
      </c>
      <c r="AY161" s="66">
        <f>_xll.qlIndexFixing($Z$5,AV161,,Trigger)</f>
        <v>2.0732479277159144E-3</v>
      </c>
      <c r="AZ161" s="66">
        <f>_xll.qlIndexFixing($BB$1,AW161,,Trigger)</f>
        <v>2.081507078771526E-3</v>
      </c>
      <c r="BA161" s="198">
        <f t="shared" si="23"/>
        <v>-8.2591510556116396E-2</v>
      </c>
    </row>
    <row r="162" spans="47:53" ht="11.25" customHeight="1" x14ac:dyDescent="0.25">
      <c r="AU162" s="28" t="s">
        <v>99</v>
      </c>
      <c r="AV162" s="29">
        <f>_xll.qlInterestRateIndexFixingDate(IborIndex&amp;Tenor,AW162,Trigger)</f>
        <v>42474</v>
      </c>
      <c r="AW162" s="29">
        <f>_xll.qlCalendarAdvance(Calendar,AW161,AU162,"f",,Trigger)</f>
        <v>42478</v>
      </c>
      <c r="AX162" s="29">
        <f>_xll.qlInterestRateIndexMaturity(IborIndex&amp;Tenor,AW162,Trigger)</f>
        <v>42843</v>
      </c>
      <c r="AY162" s="66">
        <f>_xll.qlIndexFixing($Z$5,AV162,,Trigger)</f>
        <v>2.0778324668047077E-3</v>
      </c>
      <c r="AZ162" s="66">
        <f>_xll.qlIndexFixing($BB$1,AW162,,Trigger)</f>
        <v>2.085274640493196E-3</v>
      </c>
      <c r="BA162" s="198">
        <f t="shared" si="23"/>
        <v>-7.442173688488371E-2</v>
      </c>
    </row>
    <row r="163" spans="47:53" ht="11.25" customHeight="1" x14ac:dyDescent="0.25">
      <c r="AU163" s="28" t="s">
        <v>99</v>
      </c>
      <c r="AV163" s="29">
        <f>_xll.qlInterestRateIndexFixingDate(IborIndex&amp;Tenor,AW163,Trigger)</f>
        <v>42475</v>
      </c>
      <c r="AW163" s="29">
        <f>_xll.qlCalendarAdvance(Calendar,AW162,AU163,"f",,Trigger)</f>
        <v>42479</v>
      </c>
      <c r="AX163" s="29">
        <f>_xll.qlInterestRateIndexMaturity(IborIndex&amp;Tenor,AW163,Trigger)</f>
        <v>42844</v>
      </c>
      <c r="AY163" s="66">
        <f>_xll.qlIndexFixing($Z$5,AV163,,Trigger)</f>
        <v>2.0815714861178317E-3</v>
      </c>
      <c r="AZ163" s="66">
        <f>_xll.qlIndexFixing($BB$1,AW163,,Trigger)</f>
        <v>2.0890383751863088E-3</v>
      </c>
      <c r="BA163" s="198">
        <f t="shared" si="23"/>
        <v>-7.4668890684770686E-2</v>
      </c>
    </row>
    <row r="164" spans="47:53" ht="11.25" customHeight="1" x14ac:dyDescent="0.25">
      <c r="AU164" s="28" t="s">
        <v>99</v>
      </c>
      <c r="AV164" s="29">
        <f>_xll.qlInterestRateIndexFixingDate(IborIndex&amp;Tenor,AW164,Trigger)</f>
        <v>42478</v>
      </c>
      <c r="AW164" s="29">
        <f>_xll.qlCalendarAdvance(Calendar,AW163,AU164,"f",,Trigger)</f>
        <v>42480</v>
      </c>
      <c r="AX164" s="29">
        <f>_xll.qlInterestRateIndexMaturity(IborIndex&amp;Tenor,AW164,Trigger)</f>
        <v>42845</v>
      </c>
      <c r="AY164" s="66">
        <f>_xll.qlIndexFixing($Z$5,AV164,,Trigger)</f>
        <v>2.0853129017059146E-3</v>
      </c>
      <c r="AZ164" s="66">
        <f>_xll.qlIndexFixing($BB$1,AW164,,Trigger)</f>
        <v>2.0989052681904181E-3</v>
      </c>
      <c r="BA164" s="198">
        <f t="shared" si="23"/>
        <v>-0.1359236648450354</v>
      </c>
    </row>
    <row r="165" spans="47:53" ht="11.25" customHeight="1" x14ac:dyDescent="0.25">
      <c r="AU165" s="28" t="s">
        <v>99</v>
      </c>
      <c r="AV165" s="29">
        <f>_xll.qlInterestRateIndexFixingDate(IborIndex&amp;Tenor,AW165,Trigger)</f>
        <v>42479</v>
      </c>
      <c r="AW165" s="29">
        <f>_xll.qlCalendarAdvance(Calendar,AW164,AU165,"f",,Trigger)</f>
        <v>42481</v>
      </c>
      <c r="AX165" s="29">
        <f>_xll.qlInterestRateIndexMaturity(IborIndex&amp;Tenor,AW165,Trigger)</f>
        <v>42846</v>
      </c>
      <c r="AY165" s="66">
        <f>_xll.qlIndexFixing($Z$5,AV165,,Trigger)</f>
        <v>2.0890556445691639E-3</v>
      </c>
      <c r="AZ165" s="66">
        <f>_xll.qlIndexFixing($BB$1,AW165,,Trigger)</f>
        <v>2.1040419760370108E-3</v>
      </c>
      <c r="BA165" s="198">
        <f t="shared" si="23"/>
        <v>-0.14986331467846914</v>
      </c>
    </row>
    <row r="166" spans="47:53" ht="11.25" customHeight="1" x14ac:dyDescent="0.25">
      <c r="AU166" s="28" t="s">
        <v>99</v>
      </c>
      <c r="AV166" s="29">
        <f>_xll.qlInterestRateIndexFixingDate(IborIndex&amp;Tenor,AW166,Trigger)</f>
        <v>42480</v>
      </c>
      <c r="AW166" s="29">
        <f>_xll.qlCalendarAdvance(Calendar,AW165,AU166,"f",,Trigger)</f>
        <v>42482</v>
      </c>
      <c r="AX166" s="29">
        <f>_xll.qlInterestRateIndexMaturity(IborIndex&amp;Tenor,AW166,Trigger)</f>
        <v>42849</v>
      </c>
      <c r="AY166" s="66">
        <f>_xll.qlIndexFixing($Z$5,AV166,,Trigger)</f>
        <v>2.0971038879241026E-3</v>
      </c>
      <c r="AZ166" s="66">
        <f>_xll.qlIndexFixing($BB$1,AW166,,Trigger)</f>
        <v>2.1077767747749031E-3</v>
      </c>
      <c r="BA166" s="198">
        <f t="shared" si="23"/>
        <v>-0.10672886850800462</v>
      </c>
    </row>
    <row r="167" spans="47:53" ht="11.25" customHeight="1" x14ac:dyDescent="0.25">
      <c r="AU167" s="28" t="s">
        <v>99</v>
      </c>
      <c r="AV167" s="29">
        <f>_xll.qlInterestRateIndexFixingDate(IborIndex&amp;Tenor,AW167,Trigger)</f>
        <v>42481</v>
      </c>
      <c r="AW167" s="29">
        <f>_xll.qlCalendarAdvance(Calendar,AW166,AU167,"f",,Trigger)</f>
        <v>42485</v>
      </c>
      <c r="AX167" s="29">
        <f>_xll.qlInterestRateIndexMaturity(IborIndex&amp;Tenor,AW167,Trigger)</f>
        <v>42850</v>
      </c>
      <c r="AY167" s="66">
        <f>_xll.qlIndexFixing($Z$5,AV167,,Trigger)</f>
        <v>2.1040182401779245E-3</v>
      </c>
      <c r="AZ167" s="66">
        <f>_xll.qlIndexFixing($BB$1,AW167,,Trigger)</f>
        <v>2.1115038260910222E-3</v>
      </c>
      <c r="BA167" s="198">
        <f t="shared" si="23"/>
        <v>-7.4855859130977698E-2</v>
      </c>
    </row>
    <row r="168" spans="47:53" ht="11.25" customHeight="1" x14ac:dyDescent="0.25">
      <c r="AU168" s="28" t="s">
        <v>99</v>
      </c>
      <c r="AV168" s="29">
        <f>_xll.qlInterestRateIndexFixingDate(IborIndex&amp;Tenor,AW168,Trigger)</f>
        <v>42482</v>
      </c>
      <c r="AW168" s="29">
        <f>_xll.qlCalendarAdvance(Calendar,AW167,AU168,"f",,Trigger)</f>
        <v>42486</v>
      </c>
      <c r="AX168" s="29">
        <f>_xll.qlInterestRateIndexMaturity(IborIndex&amp;Tenor,AW168,Trigger)</f>
        <v>42851</v>
      </c>
      <c r="AY168" s="66">
        <f>_xll.qlIndexFixing($Z$5,AV168,,Trigger)</f>
        <v>2.107751315815469E-3</v>
      </c>
      <c r="AZ168" s="66">
        <f>_xll.qlIndexFixing($BB$1,AW168,,Trigger)</f>
        <v>2.1152224765523353E-3</v>
      </c>
      <c r="BA168" s="198">
        <f t="shared" si="23"/>
        <v>-7.4711607368663058E-2</v>
      </c>
    </row>
    <row r="169" spans="47:53" ht="11.25" customHeight="1" x14ac:dyDescent="0.25">
      <c r="AU169" s="28" t="s">
        <v>99</v>
      </c>
      <c r="AV169" s="29">
        <f>_xll.qlInterestRateIndexFixingDate(IborIndex&amp;Tenor,AW169,Trigger)</f>
        <v>42485</v>
      </c>
      <c r="AW169" s="29">
        <f>_xll.qlCalendarAdvance(Calendar,AW168,AU169,"f",,Trigger)</f>
        <v>42487</v>
      </c>
      <c r="AX169" s="29">
        <f>_xll.qlInterestRateIndexMaturity(IborIndex&amp;Tenor,AW169,Trigger)</f>
        <v>42852</v>
      </c>
      <c r="AY169" s="66">
        <f>_xll.qlIndexFixing($Z$5,AV169,,Trigger)</f>
        <v>2.1114791435632198E-3</v>
      </c>
      <c r="AZ169" s="66">
        <f>_xll.qlIndexFixing($BB$1,AW169,,Trigger)</f>
        <v>2.1159540176130831E-3</v>
      </c>
      <c r="BA169" s="198">
        <f t="shared" si="23"/>
        <v>-4.4748740498632734E-2</v>
      </c>
    </row>
    <row r="170" spans="47:53" ht="11.25" customHeight="1" x14ac:dyDescent="0.25">
      <c r="AU170" s="28" t="s">
        <v>99</v>
      </c>
      <c r="AV170" s="29">
        <f>_xll.qlInterestRateIndexFixingDate(IborIndex&amp;Tenor,AW170,Trigger)</f>
        <v>42486</v>
      </c>
      <c r="AW170" s="29">
        <f>_xll.qlCalendarAdvance(Calendar,AW169,AU170,"f",,Trigger)</f>
        <v>42488</v>
      </c>
      <c r="AX170" s="29">
        <f>_xll.qlInterestRateIndexMaturity(IborIndex&amp;Tenor,AW170,Trigger)</f>
        <v>42853</v>
      </c>
      <c r="AY170" s="66">
        <f>_xll.qlIndexFixing($Z$5,AV170,,Trigger)</f>
        <v>2.115200600697564E-3</v>
      </c>
      <c r="AZ170" s="66">
        <f>_xll.qlIndexFixing($BB$1,AW170,,Trigger)</f>
        <v>2.1300000008528997E-3</v>
      </c>
      <c r="BA170" s="198">
        <f t="shared" si="23"/>
        <v>-0.14799400155335751</v>
      </c>
    </row>
    <row r="171" spans="47:53" ht="11.25" customHeight="1" x14ac:dyDescent="0.25">
      <c r="AU171" s="28" t="s">
        <v>99</v>
      </c>
      <c r="AV171" s="29">
        <f>_xll.qlInterestRateIndexFixingDate(IborIndex&amp;Tenor,AW171,Trigger)</f>
        <v>42487</v>
      </c>
      <c r="AW171" s="29">
        <f>_xll.qlCalendarAdvance(Calendar,AW170,AU171,"f",,Trigger)</f>
        <v>42489</v>
      </c>
      <c r="AX171" s="29">
        <f>_xll.qlInterestRateIndexMaturity(IborIndex&amp;Tenor,AW171,Trigger)</f>
        <v>42853</v>
      </c>
      <c r="AY171" s="66">
        <f>_xll.qlIndexFixing($Z$5,AV171,,Trigger)</f>
        <v>2.1168332157686805E-3</v>
      </c>
      <c r="AZ171" s="66">
        <f>_xll.qlIndexFixing($BB$1,AW171,,Trigger)</f>
        <v>2.1336671417732512E-3</v>
      </c>
      <c r="BA171" s="198">
        <f t="shared" si="23"/>
        <v>-0.16833926004570718</v>
      </c>
    </row>
    <row r="172" spans="47:53" ht="11.25" customHeight="1" x14ac:dyDescent="0.25">
      <c r="AU172" s="28" t="s">
        <v>99</v>
      </c>
      <c r="AV172" s="29">
        <f>_xll.qlInterestRateIndexFixingDate(IborIndex&amp;Tenor,AW172,Trigger)</f>
        <v>42488</v>
      </c>
      <c r="AW172" s="29">
        <f>_xll.qlCalendarAdvance(Calendar,AW171,AU172,"f",,Trigger)</f>
        <v>42492</v>
      </c>
      <c r="AX172" s="29">
        <f>_xll.qlInterestRateIndexMaturity(IborIndex&amp;Tenor,AW172,Trigger)</f>
        <v>42857</v>
      </c>
      <c r="AY172" s="66">
        <f>_xll.qlIndexFixing($Z$5,AV172,,Trigger)</f>
        <v>2.1299999999998833E-3</v>
      </c>
      <c r="AZ172" s="66">
        <f>_xll.qlIndexFixing($BB$1,AW172,,Trigger)</f>
        <v>2.1373237404271458E-3</v>
      </c>
      <c r="BA172" s="198">
        <f t="shared" si="23"/>
        <v>-7.3237404272625234E-2</v>
      </c>
    </row>
    <row r="173" spans="47:53" ht="11.25" customHeight="1" x14ac:dyDescent="0.25">
      <c r="AU173" s="28" t="s">
        <v>99</v>
      </c>
      <c r="AV173" s="29">
        <f>_xll.qlInterestRateIndexFixingDate(IborIndex&amp;Tenor,AW173,Trigger)</f>
        <v>42489</v>
      </c>
      <c r="AW173" s="29">
        <f>_xll.qlCalendarAdvance(Calendar,AW172,AU173,"f",,Trigger)</f>
        <v>42493</v>
      </c>
      <c r="AX173" s="29">
        <f>_xll.qlInterestRateIndexMaturity(IborIndex&amp;Tenor,AW173,Trigger)</f>
        <v>42858</v>
      </c>
      <c r="AY173" s="66">
        <f>_xll.qlIndexFixing($Z$5,AV173,,Trigger)</f>
        <v>2.1336704713428574E-3</v>
      </c>
      <c r="AZ173" s="66">
        <f>_xll.qlIndexFixing($BB$1,AW173,,Trigger)</f>
        <v>2.1409709227260022E-3</v>
      </c>
      <c r="BA173" s="198">
        <f t="shared" si="23"/>
        <v>-7.3004513831448514E-2</v>
      </c>
    </row>
    <row r="174" spans="47:53" ht="11.25" customHeight="1" x14ac:dyDescent="0.25">
      <c r="AU174" s="28" t="s">
        <v>99</v>
      </c>
      <c r="AV174" s="29">
        <f>_xll.qlInterestRateIndexFixingDate(IborIndex&amp;Tenor,AW174,Trigger)</f>
        <v>42492</v>
      </c>
      <c r="AW174" s="29">
        <f>_xll.qlCalendarAdvance(Calendar,AW173,AU174,"f",,Trigger)</f>
        <v>42494</v>
      </c>
      <c r="AX174" s="29">
        <f>_xll.qlInterestRateIndexMaturity(IborIndex&amp;Tenor,AW174,Trigger)</f>
        <v>42859</v>
      </c>
      <c r="AY174" s="66">
        <f>_xll.qlIndexFixing($Z$5,AV174,,Trigger)</f>
        <v>2.1373254408582842E-3</v>
      </c>
      <c r="AZ174" s="66">
        <f>_xll.qlIndexFixing($BB$1,AW174,,Trigger)</f>
        <v>2.1502169064453757E-3</v>
      </c>
      <c r="BA174" s="198">
        <f t="shared" si="23"/>
        <v>-0.12891465587091566</v>
      </c>
    </row>
    <row r="175" spans="47:53" ht="11.25" customHeight="1" x14ac:dyDescent="0.25">
      <c r="AU175" s="28" t="s">
        <v>99</v>
      </c>
      <c r="AV175" s="29">
        <f>_xll.qlInterestRateIndexFixingDate(IborIndex&amp;Tenor,AW175,Trigger)</f>
        <v>42493</v>
      </c>
      <c r="AW175" s="29">
        <f>_xll.qlCalendarAdvance(Calendar,AW174,AU175,"f",,Trigger)</f>
        <v>42495</v>
      </c>
      <c r="AX175" s="29">
        <f>_xll.qlInterestRateIndexMaturity(IborIndex&amp;Tenor,AW175,Trigger)</f>
        <v>42860</v>
      </c>
      <c r="AY175" s="66">
        <f>_xll.qlIndexFixing($Z$5,AV175,,Trigger)</f>
        <v>2.1409664654601034E-3</v>
      </c>
      <c r="AZ175" s="66">
        <f>_xll.qlIndexFixing($BB$1,AW175,,Trigger)</f>
        <v>2.1554880071937982E-3</v>
      </c>
      <c r="BA175" s="198">
        <f t="shared" si="23"/>
        <v>-0.14521541733694773</v>
      </c>
    </row>
    <row r="176" spans="47:53" ht="11.25" customHeight="1" x14ac:dyDescent="0.25">
      <c r="AU176" s="28" t="s">
        <v>99</v>
      </c>
      <c r="AV176" s="29">
        <f>_xll.qlInterestRateIndexFixingDate(IborIndex&amp;Tenor,AW176,Trigger)</f>
        <v>42494</v>
      </c>
      <c r="AW176" s="29">
        <f>_xll.qlCalendarAdvance(Calendar,AW175,AU176,"f",,Trigger)</f>
        <v>42496</v>
      </c>
      <c r="AX176" s="29">
        <f>_xll.qlInterestRateIndexMaturity(IborIndex&amp;Tenor,AW176,Trigger)</f>
        <v>42863</v>
      </c>
      <c r="AY176" s="66">
        <f>_xll.qlIndexFixing($Z$5,AV176,,Trigger)</f>
        <v>2.14840782735699E-3</v>
      </c>
      <c r="AZ176" s="66">
        <f>_xll.qlIndexFixing($BB$1,AW176,,Trigger)</f>
        <v>2.1591049969800547E-3</v>
      </c>
      <c r="BA176" s="198">
        <f t="shared" si="23"/>
        <v>-0.10697169623064776</v>
      </c>
    </row>
    <row r="177" spans="47:53" ht="11.25" customHeight="1" x14ac:dyDescent="0.25">
      <c r="AU177" s="28" t="s">
        <v>99</v>
      </c>
      <c r="AV177" s="29">
        <f>_xll.qlInterestRateIndexFixingDate(IborIndex&amp;Tenor,AW177,Trigger)</f>
        <v>42495</v>
      </c>
      <c r="AW177" s="29">
        <f>_xll.qlCalendarAdvance(Calendar,AW176,AU177,"f",,Trigger)</f>
        <v>42499</v>
      </c>
      <c r="AX177" s="29">
        <f>_xll.qlInterestRateIndexMaturity(IborIndex&amp;Tenor,AW177,Trigger)</f>
        <v>42864</v>
      </c>
      <c r="AY177" s="66">
        <f>_xll.qlIndexFixing($Z$5,AV177,,Trigger)</f>
        <v>2.1554226464560447E-3</v>
      </c>
      <c r="AZ177" s="66">
        <f>_xll.qlIndexFixing($BB$1,AW177,,Trigger)</f>
        <v>2.1627193262323814E-3</v>
      </c>
      <c r="BA177" s="198">
        <f t="shared" si="23"/>
        <v>-7.2966797763367341E-2</v>
      </c>
    </row>
    <row r="178" spans="47:53" ht="11.25" customHeight="1" x14ac:dyDescent="0.25">
      <c r="AU178" s="28" t="s">
        <v>99</v>
      </c>
      <c r="AV178" s="29">
        <f>_xll.qlInterestRateIndexFixingDate(IborIndex&amp;Tenor,AW178,Trigger)</f>
        <v>42496</v>
      </c>
      <c r="AW178" s="29">
        <f>_xll.qlCalendarAdvance(Calendar,AW177,AU178,"f",,Trigger)</f>
        <v>42500</v>
      </c>
      <c r="AX178" s="29">
        <f>_xll.qlInterestRateIndexMaturity(IborIndex&amp;Tenor,AW178,Trigger)</f>
        <v>42865</v>
      </c>
      <c r="AY178" s="66">
        <f>_xll.qlIndexFixing($Z$5,AV178,,Trigger)</f>
        <v>2.1590176936457399E-3</v>
      </c>
      <c r="AZ178" s="66">
        <f>_xll.qlIndexFixing($BB$1,AW178,,Trigger)</f>
        <v>2.1663321209791447E-3</v>
      </c>
      <c r="BA178" s="198">
        <f t="shared" si="23"/>
        <v>-7.314427333404791E-2</v>
      </c>
    </row>
    <row r="179" spans="47:53" ht="11.25" customHeight="1" x14ac:dyDescent="0.25">
      <c r="AU179" s="28" t="s">
        <v>99</v>
      </c>
      <c r="AV179" s="29">
        <f>_xll.qlInterestRateIndexFixingDate(IborIndex&amp;Tenor,AW179,Trigger)</f>
        <v>42499</v>
      </c>
      <c r="AW179" s="29">
        <f>_xll.qlCalendarAdvance(Calendar,AW178,AU179,"f",,Trigger)</f>
        <v>42501</v>
      </c>
      <c r="AX179" s="29">
        <f>_xll.qlInterestRateIndexMaturity(IborIndex&amp;Tenor,AW179,Trigger)</f>
        <v>42866</v>
      </c>
      <c r="AY179" s="66">
        <f>_xll.qlIndexFixing($Z$5,AV179,,Trigger)</f>
        <v>2.1626083734746057E-3</v>
      </c>
      <c r="AZ179" s="66">
        <f>_xll.qlIndexFixing($BB$1,AW179,,Trigger)</f>
        <v>2.1753497768998245E-3</v>
      </c>
      <c r="BA179" s="198">
        <f t="shared" si="23"/>
        <v>-0.1274140342521872</v>
      </c>
    </row>
    <row r="180" spans="47:53" ht="11.25" customHeight="1" x14ac:dyDescent="0.25">
      <c r="AU180" s="28" t="s">
        <v>99</v>
      </c>
      <c r="AV180" s="29">
        <f>_xll.qlInterestRateIndexFixingDate(IborIndex&amp;Tenor,AW180,Trigger)</f>
        <v>42500</v>
      </c>
      <c r="AW180" s="29">
        <f>_xll.qlCalendarAdvance(Calendar,AW179,AU180,"f",,Trigger)</f>
        <v>42502</v>
      </c>
      <c r="AX180" s="29">
        <f>_xll.qlInterestRateIndexMaturity(IborIndex&amp;Tenor,AW180,Trigger)</f>
        <v>42867</v>
      </c>
      <c r="AY180" s="66">
        <f>_xll.qlIndexFixing($Z$5,AV180,,Trigger)</f>
        <v>2.1661963215467328E-3</v>
      </c>
      <c r="AZ180" s="66">
        <f>_xll.qlIndexFixing($BB$1,AW180,,Trigger)</f>
        <v>2.1807904760514567E-3</v>
      </c>
      <c r="BA180" s="198">
        <f t="shared" si="23"/>
        <v>-0.14594154504723839</v>
      </c>
    </row>
    <row r="181" spans="47:53" ht="11.25" customHeight="1" x14ac:dyDescent="0.25">
      <c r="AU181" s="28" t="s">
        <v>99</v>
      </c>
      <c r="AV181" s="29">
        <f>_xll.qlInterestRateIndexFixingDate(IborIndex&amp;Tenor,AW181,Trigger)</f>
        <v>42501</v>
      </c>
      <c r="AW181" s="29">
        <f>_xll.qlCalendarAdvance(Calendar,AW180,AU181,"f",,Trigger)</f>
        <v>42503</v>
      </c>
      <c r="AX181" s="29">
        <f>_xll.qlInterestRateIndexMaturity(IborIndex&amp;Tenor,AW181,Trigger)</f>
        <v>42870</v>
      </c>
      <c r="AY181" s="66">
        <f>_xll.qlIndexFixing($Z$5,AV181,,Trigger)</f>
        <v>2.1734218674252536E-3</v>
      </c>
      <c r="AZ181" s="66">
        <f>_xll.qlIndexFixing($BB$1,AW181,,Trigger)</f>
        <v>2.1844124892701233E-3</v>
      </c>
      <c r="BA181" s="198">
        <f t="shared" si="23"/>
        <v>-0.10990621844869652</v>
      </c>
    </row>
    <row r="182" spans="47:53" ht="11.25" customHeight="1" x14ac:dyDescent="0.25">
      <c r="AU182" s="28" t="s">
        <v>99</v>
      </c>
      <c r="AV182" s="29">
        <f>_xll.qlInterestRateIndexFixingDate(IborIndex&amp;Tenor,AW182,Trigger)</f>
        <v>42502</v>
      </c>
      <c r="AW182" s="29">
        <f>_xll.qlCalendarAdvance(Calendar,AW181,AU182,"f",,Trigger)</f>
        <v>42506</v>
      </c>
      <c r="AX182" s="29">
        <f>_xll.qlInterestRateIndexMaturity(IborIndex&amp;Tenor,AW182,Trigger)</f>
        <v>42871</v>
      </c>
      <c r="AY182" s="66">
        <f>_xll.qlIndexFixing($Z$5,AV182,,Trigger)</f>
        <v>2.1805539018212236E-3</v>
      </c>
      <c r="AZ182" s="66">
        <f>_xll.qlIndexFixing($BB$1,AW182,,Trigger)</f>
        <v>2.1880397244985732E-3</v>
      </c>
      <c r="BA182" s="198">
        <f t="shared" si="23"/>
        <v>-7.4858226773496378E-2</v>
      </c>
    </row>
    <row r="183" spans="47:53" ht="11.25" customHeight="1" x14ac:dyDescent="0.25">
      <c r="AU183" s="28" t="s">
        <v>99</v>
      </c>
      <c r="AV183" s="29">
        <f>_xll.qlInterestRateIndexFixingDate(IborIndex&amp;Tenor,AW183,Trigger)</f>
        <v>42503</v>
      </c>
      <c r="AW183" s="29">
        <f>_xll.qlCalendarAdvance(Calendar,AW182,AU183,"f",,Trigger)</f>
        <v>42507</v>
      </c>
      <c r="AX183" s="29">
        <f>_xll.qlInterestRateIndexMaturity(IborIndex&amp;Tenor,AW183,Trigger)</f>
        <v>42872</v>
      </c>
      <c r="AY183" s="66">
        <f>_xll.qlIndexFixing($Z$5,AV183,,Trigger)</f>
        <v>2.1841531186447623E-3</v>
      </c>
      <c r="AZ183" s="66">
        <f>_xll.qlIndexFixing($BB$1,AW183,,Trigger)</f>
        <v>2.1916733078803687E-3</v>
      </c>
      <c r="BA183" s="198">
        <f t="shared" si="23"/>
        <v>-7.5201892356063615E-2</v>
      </c>
    </row>
    <row r="184" spans="47:53" ht="11.25" customHeight="1" x14ac:dyDescent="0.25">
      <c r="AU184" s="28" t="s">
        <v>99</v>
      </c>
      <c r="AV184" s="29">
        <f>_xll.qlInterestRateIndexFixingDate(IborIndex&amp;Tenor,AW184,Trigger)</f>
        <v>42506</v>
      </c>
      <c r="AW184" s="29">
        <f>_xll.qlCalendarAdvance(Calendar,AW183,AU184,"f",,Trigger)</f>
        <v>42508</v>
      </c>
      <c r="AX184" s="29">
        <f>_xll.qlInterestRateIndexMaturity(IborIndex&amp;Tenor,AW184,Trigger)</f>
        <v>42873</v>
      </c>
      <c r="AY184" s="66">
        <f>_xll.qlIndexFixing($Z$5,AV184,,Trigger)</f>
        <v>2.1877596534232006E-3</v>
      </c>
      <c r="AZ184" s="66">
        <f>_xll.qlIndexFixing($BB$1,AW184,,Trigger)</f>
        <v>2.2005958385434466E-3</v>
      </c>
      <c r="BA184" s="198">
        <f t="shared" si="23"/>
        <v>-0.12836185120245966</v>
      </c>
    </row>
    <row r="185" spans="47:53" ht="11.25" customHeight="1" x14ac:dyDescent="0.25">
      <c r="AU185" s="28" t="s">
        <v>99</v>
      </c>
      <c r="AV185" s="29">
        <f>_xll.qlInterestRateIndexFixingDate(IborIndex&amp;Tenor,AW185,Trigger)</f>
        <v>42507</v>
      </c>
      <c r="AW185" s="29">
        <f>_xll.qlCalendarAdvance(Calendar,AW184,AU185,"f",,Trigger)</f>
        <v>42509</v>
      </c>
      <c r="AX185" s="29">
        <f>_xll.qlInterestRateIndexMaturity(IborIndex&amp;Tenor,AW185,Trigger)</f>
        <v>42874</v>
      </c>
      <c r="AY185" s="66">
        <f>_xll.qlIndexFixing($Z$5,AV185,,Trigger)</f>
        <v>2.1913752204582256E-3</v>
      </c>
      <c r="AZ185" s="66">
        <f>_xll.qlIndexFixing($BB$1,AW185,,Trigger)</f>
        <v>2.2062936464033334E-3</v>
      </c>
      <c r="BA185" s="198">
        <f t="shared" si="23"/>
        <v>-0.14918425945107794</v>
      </c>
    </row>
    <row r="186" spans="47:53" ht="11.25" customHeight="1" x14ac:dyDescent="0.25">
      <c r="AU186" s="28" t="s">
        <v>99</v>
      </c>
      <c r="AV186" s="29">
        <f>_xll.qlInterestRateIndexFixingDate(IborIndex&amp;Tenor,AW186,Trigger)</f>
        <v>42508</v>
      </c>
      <c r="AW186" s="29">
        <f>_xll.qlCalendarAdvance(Calendar,AW185,AU186,"f",,Trigger)</f>
        <v>42510</v>
      </c>
      <c r="AX186" s="29">
        <f>_xll.qlInterestRateIndexMaturity(IborIndex&amp;Tenor,AW186,Trigger)</f>
        <v>42877</v>
      </c>
      <c r="AY186" s="66">
        <f>_xll.qlIndexFixing($Z$5,AV186,,Trigger)</f>
        <v>2.1986345301845639E-3</v>
      </c>
      <c r="AZ186" s="66">
        <f>_xll.qlIndexFixing($BB$1,AW186,,Trigger)</f>
        <v>2.2099758632952798E-3</v>
      </c>
      <c r="BA186" s="198">
        <f t="shared" si="23"/>
        <v>-0.11341333110715876</v>
      </c>
    </row>
    <row r="187" spans="47:53" ht="11.25" customHeight="1" x14ac:dyDescent="0.25">
      <c r="AU187" s="28" t="s">
        <v>99</v>
      </c>
      <c r="AV187" s="29">
        <f>_xll.qlInterestRateIndexFixingDate(IborIndex&amp;Tenor,AW187,Trigger)</f>
        <v>42509</v>
      </c>
      <c r="AW187" s="29">
        <f>_xll.qlCalendarAdvance(Calendar,AW186,AU187,"f",,Trigger)</f>
        <v>42513</v>
      </c>
      <c r="AX187" s="29">
        <f>_xll.qlInterestRateIndexMaturity(IborIndex&amp;Tenor,AW187,Trigger)</f>
        <v>42878</v>
      </c>
      <c r="AY187" s="66">
        <f>_xll.qlIndexFixing($Z$5,AV187,,Trigger)</f>
        <v>2.2059624907384708E-3</v>
      </c>
      <c r="AZ187" s="66">
        <f>_xll.qlIndexFixing($BB$1,AW187,,Trigger)</f>
        <v>2.2136711855565085E-3</v>
      </c>
      <c r="BA187" s="198">
        <f t="shared" si="23"/>
        <v>-7.7086948180376744E-2</v>
      </c>
    </row>
    <row r="188" spans="47:53" ht="11.25" customHeight="1" x14ac:dyDescent="0.25">
      <c r="AU188" s="28" t="s">
        <v>99</v>
      </c>
      <c r="AV188" s="29">
        <f>_xll.qlInterestRateIndexFixingDate(IborIndex&amp;Tenor,AW188,Trigger)</f>
        <v>42510</v>
      </c>
      <c r="AW188" s="29">
        <f>_xll.qlCalendarAdvance(Calendar,AW187,AU188,"f",,Trigger)</f>
        <v>42514</v>
      </c>
      <c r="AX188" s="29">
        <f>_xll.qlInterestRateIndexMaturity(IborIndex&amp;Tenor,AW188,Trigger)</f>
        <v>42879</v>
      </c>
      <c r="AY188" s="66">
        <f>_xll.qlIndexFixing($Z$5,AV188,,Trigger)</f>
        <v>2.2096493271268735E-3</v>
      </c>
      <c r="AZ188" s="66">
        <f>_xll.qlIndexFixing($BB$1,AW188,,Trigger)</f>
        <v>2.2173807394492823E-3</v>
      </c>
      <c r="BA188" s="198">
        <f t="shared" si="23"/>
        <v>-7.731412322408826E-2</v>
      </c>
    </row>
    <row r="189" spans="47:53" ht="11.25" customHeight="1" x14ac:dyDescent="0.25">
      <c r="AU189" s="28" t="s">
        <v>99</v>
      </c>
      <c r="AV189" s="29">
        <f>_xll.qlInterestRateIndexFixingDate(IborIndex&amp;Tenor,AW189,Trigger)</f>
        <v>42513</v>
      </c>
      <c r="AW189" s="29">
        <f>_xll.qlCalendarAdvance(Calendar,AW188,AU189,"f",,Trigger)</f>
        <v>42515</v>
      </c>
      <c r="AX189" s="29">
        <f>_xll.qlInterestRateIndexMaturity(IborIndex&amp;Tenor,AW189,Trigger)</f>
        <v>42880</v>
      </c>
      <c r="AY189" s="66">
        <f>_xll.qlIndexFixing($Z$5,AV189,,Trigger)</f>
        <v>2.2133557177141938E-3</v>
      </c>
      <c r="AZ189" s="66">
        <f>_xll.qlIndexFixing($BB$1,AW189,,Trigger)</f>
        <v>2.2263392609312661E-3</v>
      </c>
      <c r="BA189" s="198">
        <f t="shared" si="23"/>
        <v>-0.12983543217072285</v>
      </c>
    </row>
    <row r="190" spans="47:53" ht="11.25" customHeight="1" x14ac:dyDescent="0.25">
      <c r="AU190" s="28" t="s">
        <v>99</v>
      </c>
      <c r="AV190" s="29">
        <f>_xll.qlInterestRateIndexFixingDate(IborIndex&amp;Tenor,AW190,Trigger)</f>
        <v>42514</v>
      </c>
      <c r="AW190" s="29">
        <f>_xll.qlCalendarAdvance(Calendar,AW189,AU190,"f",,Trigger)</f>
        <v>42516</v>
      </c>
      <c r="AX190" s="29">
        <f>_xll.qlInterestRateIndexMaturity(IborIndex&amp;Tenor,AW190,Trigger)</f>
        <v>42881</v>
      </c>
      <c r="AY190" s="66">
        <f>_xll.qlIndexFixing($Z$5,AV190,,Trigger)</f>
        <v>2.2170834555174544E-3</v>
      </c>
      <c r="AZ190" s="66">
        <f>_xll.qlIndexFixing($BB$1,AW190,,Trigger)</f>
        <v>2.2323837972041149E-3</v>
      </c>
      <c r="BA190" s="198">
        <f t="shared" si="23"/>
        <v>-0.15300341686660512</v>
      </c>
    </row>
    <row r="191" spans="47:53" ht="11.25" customHeight="1" x14ac:dyDescent="0.25">
      <c r="AU191" s="28" t="s">
        <v>99</v>
      </c>
      <c r="AV191" s="29">
        <f>_xll.qlInterestRateIndexFixingDate(IborIndex&amp;Tenor,AW191,Trigger)</f>
        <v>42515</v>
      </c>
      <c r="AW191" s="29">
        <f>_xll.qlCalendarAdvance(Calendar,AW190,AU191,"f",,Trigger)</f>
        <v>42517</v>
      </c>
      <c r="AX191" s="29">
        <f>_xll.qlInterestRateIndexMaturity(IborIndex&amp;Tenor,AW191,Trigger)</f>
        <v>42884</v>
      </c>
      <c r="AY191" s="66">
        <f>_xll.qlIndexFixing($Z$5,AV191,,Trigger)</f>
        <v>2.2246344944650714E-3</v>
      </c>
      <c r="AZ191" s="66">
        <f>_xll.qlIndexFixing($BB$1,AW191,,Trigger)</f>
        <v>2.2361814038115969E-3</v>
      </c>
      <c r="BA191" s="198">
        <f t="shared" si="23"/>
        <v>-0.11546909346525462</v>
      </c>
    </row>
    <row r="192" spans="47:53" ht="11.25" customHeight="1" x14ac:dyDescent="0.25">
      <c r="AU192" s="28" t="s">
        <v>99</v>
      </c>
      <c r="AV192" s="29">
        <f>_xll.qlInterestRateIndexFixingDate(IborIndex&amp;Tenor,AW192,Trigger)</f>
        <v>42516</v>
      </c>
      <c r="AW192" s="29">
        <f>_xll.qlCalendarAdvance(Calendar,AW191,AU192,"f",,Trigger)</f>
        <v>42520</v>
      </c>
      <c r="AX192" s="29">
        <f>_xll.qlInterestRateIndexMaturity(IborIndex&amp;Tenor,AW192,Trigger)</f>
        <v>42885</v>
      </c>
      <c r="AY192" s="66">
        <f>_xll.qlIndexFixing($Z$5,AV192,,Trigger)</f>
        <v>2.2322441328775453E-3</v>
      </c>
      <c r="AZ192" s="66">
        <f>_xll.qlIndexFixing($BB$1,AW192,,Trigger)</f>
        <v>2.2399999999993445E-3</v>
      </c>
      <c r="BA192" s="198">
        <f t="shared" si="23"/>
        <v>-7.7558671217991926E-2</v>
      </c>
    </row>
    <row r="193" spans="47:53" ht="11.25" customHeight="1" x14ac:dyDescent="0.25">
      <c r="AU193" s="28" t="s">
        <v>99</v>
      </c>
      <c r="AV193" s="29">
        <f>_xll.qlInterestRateIndexFixingDate(IborIndex&amp;Tenor,AW193,Trigger)</f>
        <v>42517</v>
      </c>
      <c r="AW193" s="29">
        <f>_xll.qlCalendarAdvance(Calendar,AW192,AU193,"f",,Trigger)</f>
        <v>42521</v>
      </c>
      <c r="AX193" s="29">
        <f>_xll.qlInterestRateIndexMaturity(IborIndex&amp;Tenor,AW193,Trigger)</f>
        <v>42886</v>
      </c>
      <c r="AY193" s="66">
        <f>_xll.qlIndexFixing($Z$5,AV193,,Trigger)</f>
        <v>2.2361058956759622E-3</v>
      </c>
      <c r="AZ193" s="66">
        <f>_xll.qlIndexFixing($BB$1,AW193,,Trigger)</f>
        <v>2.2438405231446569E-3</v>
      </c>
      <c r="BA193" s="198">
        <f t="shared" si="23"/>
        <v>-7.7346274686947505E-2</v>
      </c>
    </row>
    <row r="194" spans="47:53" ht="11.25" customHeight="1" x14ac:dyDescent="0.25">
      <c r="AU194" s="28" t="s">
        <v>99</v>
      </c>
      <c r="AV194" s="29">
        <f>_xll.qlInterestRateIndexFixingDate(IborIndex&amp;Tenor,AW194,Trigger)</f>
        <v>42520</v>
      </c>
      <c r="AW194" s="29">
        <f>_xll.qlCalendarAdvance(Calendar,AW193,AU194,"f",,Trigger)</f>
        <v>42522</v>
      </c>
      <c r="AX194" s="29">
        <f>_xll.qlInterestRateIndexMaturity(IborIndex&amp;Tenor,AW194,Trigger)</f>
        <v>42887</v>
      </c>
      <c r="AY194" s="66">
        <f>_xll.qlIndexFixing($Z$5,AV194,,Trigger)</f>
        <v>2.2400000000000015E-3</v>
      </c>
      <c r="AZ194" s="66">
        <f>_xll.qlIndexFixing($BB$1,AW194,,Trigger)</f>
        <v>2.2529541153664795E-3</v>
      </c>
      <c r="BA194" s="198">
        <f t="shared" si="23"/>
        <v>-0.12954115366478006</v>
      </c>
    </row>
    <row r="195" spans="47:53" ht="11.25" customHeight="1" x14ac:dyDescent="0.25">
      <c r="AU195" s="28" t="s">
        <v>99</v>
      </c>
      <c r="AV195" s="29">
        <f>_xll.qlInterestRateIndexFixingDate(IborIndex&amp;Tenor,AW195,Trigger)</f>
        <v>42521</v>
      </c>
      <c r="AW195" s="29">
        <f>_xll.qlCalendarAdvance(Calendar,AW194,AU195,"f",,Trigger)</f>
        <v>42523</v>
      </c>
      <c r="AX195" s="29">
        <f>_xll.qlInterestRateIndexMaturity(IborIndex&amp;Tenor,AW195,Trigger)</f>
        <v>42888</v>
      </c>
      <c r="AY195" s="66">
        <f>_xll.qlIndexFixing($Z$5,AV195,,Trigger)</f>
        <v>2.2439219674046506E-3</v>
      </c>
      <c r="AZ195" s="66">
        <f>_xll.qlIndexFixing($BB$1,AW195,,Trigger)</f>
        <v>2.2594236220725003E-3</v>
      </c>
      <c r="BA195" s="198">
        <f t="shared" ref="BA195:BA258" si="24">(AY195-AZ195)*10000</f>
        <v>-0.15501654667849674</v>
      </c>
    </row>
    <row r="196" spans="47:53" ht="11.25" customHeight="1" x14ac:dyDescent="0.25">
      <c r="AU196" s="28" t="s">
        <v>99</v>
      </c>
      <c r="AV196" s="29">
        <f>_xll.qlInterestRateIndexFixingDate(IborIndex&amp;Tenor,AW196,Trigger)</f>
        <v>42522</v>
      </c>
      <c r="AW196" s="29">
        <f>_xll.qlCalendarAdvance(Calendar,AW195,AU196,"f",,Trigger)</f>
        <v>42524</v>
      </c>
      <c r="AX196" s="29">
        <f>_xll.qlInterestRateIndexMaturity(IborIndex&amp;Tenor,AW196,Trigger)</f>
        <v>42891</v>
      </c>
      <c r="AY196" s="66">
        <f>_xll.qlIndexFixing($Z$5,AV196,,Trigger)</f>
        <v>2.2519388689868714E-3</v>
      </c>
      <c r="AZ196" s="66">
        <f>_xll.qlIndexFixing($BB$1,AW196,,Trigger)</f>
        <v>2.2633746100699822E-3</v>
      </c>
      <c r="BA196" s="198">
        <f t="shared" si="24"/>
        <v>-0.11435741083110854</v>
      </c>
    </row>
    <row r="197" spans="47:53" ht="11.25" customHeight="1" x14ac:dyDescent="0.25">
      <c r="AU197" s="28" t="s">
        <v>99</v>
      </c>
      <c r="AV197" s="29">
        <f>_xll.qlInterestRateIndexFixingDate(IborIndex&amp;Tenor,AW197,Trigger)</f>
        <v>42523</v>
      </c>
      <c r="AW197" s="29">
        <f>_xll.qlCalendarAdvance(Calendar,AW196,AU197,"f",,Trigger)</f>
        <v>42527</v>
      </c>
      <c r="AX197" s="29">
        <f>_xll.qlInterestRateIndexMaturity(IborIndex&amp;Tenor,AW197,Trigger)</f>
        <v>42892</v>
      </c>
      <c r="AY197" s="66">
        <f>_xll.qlIndexFixing($Z$5,AV197,,Trigger)</f>
        <v>2.2598253059969791E-3</v>
      </c>
      <c r="AZ197" s="66">
        <f>_xll.qlIndexFixing($BB$1,AW197,,Trigger)</f>
        <v>2.2673476680501277E-3</v>
      </c>
      <c r="BA197" s="198">
        <f t="shared" si="24"/>
        <v>-7.5223620531485708E-2</v>
      </c>
    </row>
    <row r="198" spans="47:53" ht="11.25" customHeight="1" x14ac:dyDescent="0.25">
      <c r="AU198" s="28" t="s">
        <v>99</v>
      </c>
      <c r="AV198" s="29">
        <f>_xll.qlInterestRateIndexFixingDate(IborIndex&amp;Tenor,AW198,Trigger)</f>
        <v>42524</v>
      </c>
      <c r="AW198" s="29">
        <f>_xll.qlCalendarAdvance(Calendar,AW197,AU198,"f",,Trigger)</f>
        <v>42528</v>
      </c>
      <c r="AX198" s="29">
        <f>_xll.qlInterestRateIndexMaturity(IborIndex&amp;Tenor,AW198,Trigger)</f>
        <v>42893</v>
      </c>
      <c r="AY198" s="66">
        <f>_xll.qlIndexFixing($Z$5,AV198,,Trigger)</f>
        <v>2.2638532506831536E-3</v>
      </c>
      <c r="AZ198" s="66">
        <f>_xll.qlIndexFixing($BB$1,AW198,,Trigger)</f>
        <v>2.2713427883530911E-3</v>
      </c>
      <c r="BA198" s="198">
        <f t="shared" si="24"/>
        <v>-7.4895376699374988E-2</v>
      </c>
    </row>
    <row r="199" spans="47:53" ht="11.25" customHeight="1" x14ac:dyDescent="0.25">
      <c r="AU199" s="28" t="s">
        <v>99</v>
      </c>
      <c r="AV199" s="29">
        <f>_xll.qlInterestRateIndexFixingDate(IborIndex&amp;Tenor,AW199,Trigger)</f>
        <v>42527</v>
      </c>
      <c r="AW199" s="29">
        <f>_xll.qlCalendarAdvance(Calendar,AW198,AU199,"f",,Trigger)</f>
        <v>42529</v>
      </c>
      <c r="AX199" s="29">
        <f>_xll.qlInterestRateIndexMaturity(IborIndex&amp;Tenor,AW199,Trigger)</f>
        <v>42894</v>
      </c>
      <c r="AY199" s="66">
        <f>_xll.qlIndexFixing($Z$5,AV199,,Trigger)</f>
        <v>2.2679013449563141E-3</v>
      </c>
      <c r="AZ199" s="66">
        <f>_xll.qlIndexFixing($BB$1,AW199,,Trigger)</f>
        <v>2.2806251969046398E-3</v>
      </c>
      <c r="BA199" s="198">
        <f t="shared" si="24"/>
        <v>-0.12723851948325762</v>
      </c>
    </row>
    <row r="200" spans="47:53" ht="11.25" customHeight="1" x14ac:dyDescent="0.25">
      <c r="AU200" s="28" t="s">
        <v>99</v>
      </c>
      <c r="AV200" s="29">
        <f>_xll.qlInterestRateIndexFixingDate(IborIndex&amp;Tenor,AW200,Trigger)</f>
        <v>42528</v>
      </c>
      <c r="AW200" s="29">
        <f>_xll.qlCalendarAdvance(Calendar,AW199,AU200,"f",,Trigger)</f>
        <v>42530</v>
      </c>
      <c r="AX200" s="29">
        <f>_xll.qlInterestRateIndexMaturity(IborIndex&amp;Tenor,AW200,Trigger)</f>
        <v>42895</v>
      </c>
      <c r="AY200" s="66">
        <f>_xll.qlIndexFixing($Z$5,AV200,,Trigger)</f>
        <v>2.2719692458296695E-3</v>
      </c>
      <c r="AZ200" s="66">
        <f>_xll.qlIndexFixing($BB$1,AW200,,Trigger)</f>
        <v>2.2875437396527197E-3</v>
      </c>
      <c r="BA200" s="198">
        <f t="shared" si="24"/>
        <v>-0.15574493823050128</v>
      </c>
    </row>
    <row r="201" spans="47:53" ht="11.25" customHeight="1" x14ac:dyDescent="0.25">
      <c r="AU201" s="28" t="s">
        <v>99</v>
      </c>
      <c r="AV201" s="29">
        <f>_xll.qlInterestRateIndexFixingDate(IborIndex&amp;Tenor,AW201,Trigger)</f>
        <v>42529</v>
      </c>
      <c r="AW201" s="29">
        <f>_xll.qlCalendarAdvance(Calendar,AW200,AU201,"f",,Trigger)</f>
        <v>42531</v>
      </c>
      <c r="AX201" s="29">
        <f>_xll.qlInterestRateIndexMaturity(IborIndex&amp;Tenor,AW201,Trigger)</f>
        <v>42898</v>
      </c>
      <c r="AY201" s="66">
        <f>_xll.qlIndexFixing($Z$5,AV201,,Trigger)</f>
        <v>2.2802977722648681E-3</v>
      </c>
      <c r="AZ201" s="66">
        <f>_xll.qlIndexFixing($BB$1,AW201,,Trigger)</f>
        <v>2.291649056725748E-3</v>
      </c>
      <c r="BA201" s="198">
        <f t="shared" si="24"/>
        <v>-0.11351284460879921</v>
      </c>
    </row>
    <row r="202" spans="47:53" ht="11.25" customHeight="1" x14ac:dyDescent="0.25">
      <c r="AU202" s="28" t="s">
        <v>99</v>
      </c>
      <c r="AV202" s="29">
        <f>_xll.qlInterestRateIndexFixingDate(IborIndex&amp;Tenor,AW202,Trigger)</f>
        <v>42530</v>
      </c>
      <c r="AW202" s="29">
        <f>_xll.qlCalendarAdvance(Calendar,AW201,AU202,"f",,Trigger)</f>
        <v>42534</v>
      </c>
      <c r="AX202" s="29">
        <f>_xll.qlInterestRateIndexMaturity(IborIndex&amp;Tenor,AW202,Trigger)</f>
        <v>42899</v>
      </c>
      <c r="AY202" s="66">
        <f>_xll.qlIndexFixing($Z$5,AV202,,Trigger)</f>
        <v>2.2884321401193362E-3</v>
      </c>
      <c r="AZ202" s="66">
        <f>_xll.qlIndexFixing($BB$1,AW202,,Trigger)</f>
        <v>2.2957763901931827E-3</v>
      </c>
      <c r="BA202" s="198">
        <f t="shared" si="24"/>
        <v>-7.3442500738464533E-2</v>
      </c>
    </row>
    <row r="203" spans="47:53" ht="11.25" customHeight="1" x14ac:dyDescent="0.25">
      <c r="AU203" s="28" t="s">
        <v>99</v>
      </c>
      <c r="AV203" s="29">
        <f>_xll.qlInterestRateIndexFixingDate(IborIndex&amp;Tenor,AW203,Trigger)</f>
        <v>42531</v>
      </c>
      <c r="AW203" s="29">
        <f>_xll.qlCalendarAdvance(Calendar,AW202,AU203,"f",,Trigger)</f>
        <v>42535</v>
      </c>
      <c r="AX203" s="29">
        <f>_xll.qlInterestRateIndexMaturity(IborIndex&amp;Tenor,AW203,Trigger)</f>
        <v>42900</v>
      </c>
      <c r="AY203" s="66">
        <f>_xll.qlIndexFixing($Z$5,AV203,,Trigger)</f>
        <v>2.2925940137243157E-3</v>
      </c>
      <c r="AZ203" s="66">
        <f>_xll.qlIndexFixing($BB$1,AW203,,Trigger)</f>
        <v>2.2999257324050333E-3</v>
      </c>
      <c r="BA203" s="198">
        <f t="shared" si="24"/>
        <v>-7.3317186807175458E-2</v>
      </c>
    </row>
    <row r="204" spans="47:53" ht="11.25" customHeight="1" x14ac:dyDescent="0.25">
      <c r="AU204" s="28" t="s">
        <v>99</v>
      </c>
      <c r="AV204" s="29">
        <f>_xll.qlInterestRateIndexFixingDate(IborIndex&amp;Tenor,AW204,Trigger)</f>
        <v>42534</v>
      </c>
      <c r="AW204" s="29">
        <f>_xll.qlCalendarAdvance(Calendar,AW203,AU204,"f",,Trigger)</f>
        <v>42536</v>
      </c>
      <c r="AX204" s="29">
        <f>_xll.qlInterestRateIndexMaturity(IborIndex&amp;Tenor,AW204,Trigger)</f>
        <v>42901</v>
      </c>
      <c r="AY204" s="66">
        <f>_xll.qlIndexFixing($Z$5,AV204,,Trigger)</f>
        <v>2.2967736867296048E-3</v>
      </c>
      <c r="AZ204" s="66">
        <f>_xll.qlIndexFixing($BB$1,AW204,,Trigger)</f>
        <v>2.3093582781908875E-3</v>
      </c>
      <c r="BA204" s="198">
        <f t="shared" si="24"/>
        <v>-0.12584591461282674</v>
      </c>
    </row>
    <row r="205" spans="47:53" ht="11.25" customHeight="1" x14ac:dyDescent="0.25">
      <c r="AU205" s="28" t="s">
        <v>99</v>
      </c>
      <c r="AV205" s="29">
        <f>_xll.qlInterestRateIndexFixingDate(IborIndex&amp;Tenor,AW205,Trigger)</f>
        <v>42535</v>
      </c>
      <c r="AW205" s="29">
        <f>_xll.qlCalendarAdvance(Calendar,AW204,AU205,"f",,Trigger)</f>
        <v>42537</v>
      </c>
      <c r="AX205" s="29">
        <f>_xll.qlInterestRateIndexMaturity(IborIndex&amp;Tenor,AW205,Trigger)</f>
        <v>42902</v>
      </c>
      <c r="AY205" s="66">
        <f>_xll.qlIndexFixing($Z$5,AV205,,Trigger)</f>
        <v>2.3009708330552188E-3</v>
      </c>
      <c r="AZ205" s="66">
        <f>_xll.qlIndexFixing($BB$1,AW205,,Trigger)</f>
        <v>2.3167430357399349E-3</v>
      </c>
      <c r="BA205" s="198">
        <f t="shared" si="24"/>
        <v>-0.15772202684716069</v>
      </c>
    </row>
    <row r="206" spans="47:53" ht="11.25" customHeight="1" x14ac:dyDescent="0.25">
      <c r="AU206" s="28" t="s">
        <v>99</v>
      </c>
      <c r="AV206" s="29">
        <f>_xll.qlInterestRateIndexFixingDate(IborIndex&amp;Tenor,AW206,Trigger)</f>
        <v>42536</v>
      </c>
      <c r="AW206" s="29">
        <f>_xll.qlCalendarAdvance(Calendar,AW205,AU206,"f",,Trigger)</f>
        <v>42538</v>
      </c>
      <c r="AX206" s="29">
        <f>_xll.qlInterestRateIndexMaturity(IborIndex&amp;Tenor,AW206,Trigger)</f>
        <v>42905</v>
      </c>
      <c r="AY206" s="66">
        <f>_xll.qlIndexFixing($Z$5,AV206,,Trigger)</f>
        <v>2.3095039485449228E-3</v>
      </c>
      <c r="AZ206" s="66">
        <f>_xll.qlIndexFixing($BB$1,AW206,,Trigger)</f>
        <v>2.3210023069686887E-3</v>
      </c>
      <c r="BA206" s="198">
        <f t="shared" si="24"/>
        <v>-0.11498358423765905</v>
      </c>
    </row>
    <row r="207" spans="47:53" ht="11.25" customHeight="1" x14ac:dyDescent="0.25">
      <c r="AU207" s="28" t="s">
        <v>99</v>
      </c>
      <c r="AV207" s="29">
        <f>_xll.qlInterestRateIndexFixingDate(IborIndex&amp;Tenor,AW207,Trigger)</f>
        <v>42537</v>
      </c>
      <c r="AW207" s="29">
        <f>_xll.qlCalendarAdvance(Calendar,AW206,AU207,"f",,Trigger)</f>
        <v>42541</v>
      </c>
      <c r="AX207" s="29">
        <f>_xll.qlInterestRateIndexMaturity(IborIndex&amp;Tenor,AW207,Trigger)</f>
        <v>42906</v>
      </c>
      <c r="AY207" s="66">
        <f>_xll.qlIndexFixing($Z$5,AV207,,Trigger)</f>
        <v>2.3179277145031329E-3</v>
      </c>
      <c r="AZ207" s="66">
        <f>_xll.qlIndexFixing($BB$1,AW207,,Trigger)</f>
        <v>2.3252835410692923E-3</v>
      </c>
      <c r="BA207" s="198">
        <f t="shared" si="24"/>
        <v>-7.3558265661593902E-2</v>
      </c>
    </row>
    <row r="208" spans="47:53" ht="11.25" customHeight="1" x14ac:dyDescent="0.25">
      <c r="AU208" s="28" t="s">
        <v>99</v>
      </c>
      <c r="AV208" s="29">
        <f>_xll.qlInterestRateIndexFixingDate(IborIndex&amp;Tenor,AW208,Trigger)</f>
        <v>42538</v>
      </c>
      <c r="AW208" s="29">
        <f>_xll.qlCalendarAdvance(Calendar,AW207,AU208,"f",,Trigger)</f>
        <v>42542</v>
      </c>
      <c r="AX208" s="29">
        <f>_xll.qlInterestRateIndexMaturity(IborIndex&amp;Tenor,AW208,Trigger)</f>
        <v>42907</v>
      </c>
      <c r="AY208" s="66">
        <f>_xll.qlIndexFixing($Z$5,AV208,,Trigger)</f>
        <v>2.3222074207707531E-3</v>
      </c>
      <c r="AZ208" s="66">
        <f>_xll.qlIndexFixing($BB$1,AW208,,Trigger)</f>
        <v>2.3295867304011725E-3</v>
      </c>
      <c r="BA208" s="198">
        <f t="shared" si="24"/>
        <v>-7.3793096304194603E-2</v>
      </c>
    </row>
    <row r="209" spans="47:53" ht="11.25" customHeight="1" x14ac:dyDescent="0.25">
      <c r="AU209" s="28" t="s">
        <v>99</v>
      </c>
      <c r="AV209" s="29">
        <f>_xll.qlInterestRateIndexFixingDate(IborIndex&amp;Tenor,AW209,Trigger)</f>
        <v>42541</v>
      </c>
      <c r="AW209" s="29">
        <f>_xll.qlCalendarAdvance(Calendar,AW208,AU209,"f",,Trigger)</f>
        <v>42543</v>
      </c>
      <c r="AX209" s="29">
        <f>_xll.qlInterestRateIndexMaturity(IborIndex&amp;Tenor,AW209,Trigger)</f>
        <v>42908</v>
      </c>
      <c r="AY209" s="66">
        <f>_xll.qlIndexFixing($Z$5,AV209,,Trigger)</f>
        <v>2.3265026946018312E-3</v>
      </c>
      <c r="AZ209" s="66">
        <f>_xll.qlIndexFixing($BB$1,AW209,,Trigger)</f>
        <v>2.3391507484473617E-3</v>
      </c>
      <c r="BA209" s="198">
        <f t="shared" si="24"/>
        <v>-0.12648053845530552</v>
      </c>
    </row>
    <row r="210" spans="47:53" ht="11.25" customHeight="1" x14ac:dyDescent="0.25">
      <c r="AU210" s="28" t="s">
        <v>99</v>
      </c>
      <c r="AV210" s="29">
        <f>_xll.qlInterestRateIndexFixingDate(IborIndex&amp;Tenor,AW210,Trigger)</f>
        <v>42542</v>
      </c>
      <c r="AW210" s="29">
        <f>_xll.qlCalendarAdvance(Calendar,AW209,AU210,"f",,Trigger)</f>
        <v>42544</v>
      </c>
      <c r="AX210" s="29">
        <f>_xll.qlInterestRateIndexMaturity(IborIndex&amp;Tenor,AW210,Trigger)</f>
        <v>42909</v>
      </c>
      <c r="AY210" s="66">
        <f>_xll.qlIndexFixing($Z$5,AV210,,Trigger)</f>
        <v>2.3308132268236238E-3</v>
      </c>
      <c r="AZ210" s="66">
        <f>_xll.qlIndexFixing($BB$1,AW210,,Trigger)</f>
        <v>2.3470188872707354E-3</v>
      </c>
      <c r="BA210" s="198">
        <f t="shared" si="24"/>
        <v>-0.16205660447111536</v>
      </c>
    </row>
    <row r="211" spans="47:53" ht="11.25" customHeight="1" x14ac:dyDescent="0.25">
      <c r="AU211" s="28" t="s">
        <v>99</v>
      </c>
      <c r="AV211" s="29">
        <f>_xll.qlInterestRateIndexFixingDate(IborIndex&amp;Tenor,AW211,Trigger)</f>
        <v>42543</v>
      </c>
      <c r="AW211" s="29">
        <f>_xll.qlCalendarAdvance(Calendar,AW210,AU211,"f",,Trigger)</f>
        <v>42545</v>
      </c>
      <c r="AX211" s="29">
        <f>_xll.qlInterestRateIndexMaturity(IborIndex&amp;Tenor,AW211,Trigger)</f>
        <v>42912</v>
      </c>
      <c r="AY211" s="66">
        <f>_xll.qlIndexFixing($Z$5,AV211,,Trigger)</f>
        <v>2.3394414261339691E-3</v>
      </c>
      <c r="AZ211" s="66">
        <f>_xll.qlIndexFixing($BB$1,AW211,,Trigger)</f>
        <v>2.3514317381931093E-3</v>
      </c>
      <c r="BA211" s="198">
        <f t="shared" si="24"/>
        <v>-0.11990312059140165</v>
      </c>
    </row>
    <row r="212" spans="47:53" ht="11.25" customHeight="1" x14ac:dyDescent="0.25">
      <c r="AU212" s="28" t="s">
        <v>99</v>
      </c>
      <c r="AV212" s="29">
        <f>_xll.qlInterestRateIndexFixingDate(IborIndex&amp;Tenor,AW212,Trigger)</f>
        <v>42544</v>
      </c>
      <c r="AW212" s="29">
        <f>_xll.qlCalendarAdvance(Calendar,AW211,AU212,"f",,Trigger)</f>
        <v>42548</v>
      </c>
      <c r="AX212" s="29">
        <f>_xll.qlInterestRateIndexMaturity(IborIndex&amp;Tenor,AW212,Trigger)</f>
        <v>42913</v>
      </c>
      <c r="AY212" s="66">
        <f>_xll.qlIndexFixing($Z$5,AV212,,Trigger)</f>
        <v>2.3482018407008517E-3</v>
      </c>
      <c r="AZ212" s="66">
        <f>_xll.qlIndexFixing($BB$1,AW212,,Trigger)</f>
        <v>2.3558664985298206E-3</v>
      </c>
      <c r="BA212" s="198">
        <f t="shared" si="24"/>
        <v>-7.6646578289689238E-2</v>
      </c>
    </row>
    <row r="213" spans="47:53" ht="11.25" customHeight="1" x14ac:dyDescent="0.25">
      <c r="AU213" s="28" t="s">
        <v>99</v>
      </c>
      <c r="AV213" s="29">
        <f>_xll.qlInterestRateIndexFixingDate(IborIndex&amp;Tenor,AW213,Trigger)</f>
        <v>42545</v>
      </c>
      <c r="AW213" s="29">
        <f>_xll.qlCalendarAdvance(Calendar,AW212,AU213,"f",,Trigger)</f>
        <v>42549</v>
      </c>
      <c r="AX213" s="29">
        <f>_xll.qlInterestRateIndexMaturity(IborIndex&amp;Tenor,AW213,Trigger)</f>
        <v>42914</v>
      </c>
      <c r="AY213" s="66">
        <f>_xll.qlIndexFixing($Z$5,AV213,,Trigger)</f>
        <v>2.3525841118221778E-3</v>
      </c>
      <c r="AZ213" s="66">
        <f>_xll.qlIndexFixing($BB$1,AW213,,Trigger)</f>
        <v>2.3603231606492752E-3</v>
      </c>
      <c r="BA213" s="198">
        <f t="shared" si="24"/>
        <v>-7.7390488270974098E-2</v>
      </c>
    </row>
    <row r="214" spans="47:53" ht="11.25" customHeight="1" x14ac:dyDescent="0.25">
      <c r="AU214" s="28" t="s">
        <v>99</v>
      </c>
      <c r="AV214" s="29">
        <f>_xll.qlInterestRateIndexFixingDate(IborIndex&amp;Tenor,AW214,Trigger)</f>
        <v>42548</v>
      </c>
      <c r="AW214" s="29">
        <f>_xll.qlCalendarAdvance(Calendar,AW213,AU214,"f",,Trigger)</f>
        <v>42550</v>
      </c>
      <c r="AX214" s="29">
        <f>_xll.qlInterestRateIndexMaturity(IborIndex&amp;Tenor,AW214,Trigger)</f>
        <v>42915</v>
      </c>
      <c r="AY214" s="66">
        <f>_xll.qlIndexFixing($Z$5,AV214,,Trigger)</f>
        <v>2.3569798370201515E-3</v>
      </c>
      <c r="AZ214" s="66">
        <f>_xll.qlIndexFixing($BB$1,AW214,,Trigger)</f>
        <v>2.3699999999999858E-3</v>
      </c>
      <c r="BA214" s="198">
        <f t="shared" si="24"/>
        <v>-0.1302016297983436</v>
      </c>
    </row>
    <row r="215" spans="47:53" ht="11.25" customHeight="1" x14ac:dyDescent="0.25">
      <c r="AU215" s="28" t="s">
        <v>99</v>
      </c>
      <c r="AV215" s="29">
        <f>_xll.qlInterestRateIndexFixingDate(IborIndex&amp;Tenor,AW215,Trigger)</f>
        <v>42549</v>
      </c>
      <c r="AW215" s="29">
        <f>_xll.qlCalendarAdvance(Calendar,AW214,AU215,"f",,Trigger)</f>
        <v>42551</v>
      </c>
      <c r="AX215" s="29">
        <f>_xll.qlInterestRateIndexMaturity(IborIndex&amp;Tenor,AW215,Trigger)</f>
        <v>42916</v>
      </c>
      <c r="AY215" s="66">
        <f>_xll.qlIndexFixing($Z$5,AV215,,Trigger)</f>
        <v>2.3613887240286156E-3</v>
      </c>
      <c r="AZ215" s="66">
        <f>_xll.qlIndexFixing($BB$1,AW215,,Trigger)</f>
        <v>2.3783684917368687E-3</v>
      </c>
      <c r="BA215" s="198">
        <f t="shared" si="24"/>
        <v>-0.16979767708253171</v>
      </c>
    </row>
    <row r="216" spans="47:53" ht="11.25" customHeight="1" x14ac:dyDescent="0.25">
      <c r="AU216" s="28" t="s">
        <v>99</v>
      </c>
      <c r="AV216" s="29">
        <f>_xll.qlInterestRateIndexFixingDate(IborIndex&amp;Tenor,AW216,Trigger)</f>
        <v>42550</v>
      </c>
      <c r="AW216" s="29">
        <f>_xll.qlCalendarAdvance(Calendar,AW215,AU216,"f",,Trigger)</f>
        <v>42552</v>
      </c>
      <c r="AX216" s="29">
        <f>_xll.qlInterestRateIndexMaturity(IborIndex&amp;Tenor,AW216,Trigger)</f>
        <v>42919</v>
      </c>
      <c r="AY216" s="66">
        <f>_xll.qlIndexFixing($Z$5,AV216,,Trigger)</f>
        <v>2.3699999999999858E-3</v>
      </c>
      <c r="AZ216" s="66">
        <f>_xll.qlIndexFixing($BB$1,AW216,,Trigger)</f>
        <v>2.3829332698914619E-3</v>
      </c>
      <c r="BA216" s="198">
        <f t="shared" si="24"/>
        <v>-0.12933269891476051</v>
      </c>
    </row>
    <row r="217" spans="47:53" ht="11.25" customHeight="1" x14ac:dyDescent="0.25">
      <c r="AU217" s="28" t="s">
        <v>99</v>
      </c>
      <c r="AV217" s="29">
        <f>_xll.qlInterestRateIndexFixingDate(IborIndex&amp;Tenor,AW217,Trigger)</f>
        <v>42551</v>
      </c>
      <c r="AW217" s="29">
        <f>_xll.qlCalendarAdvance(Calendar,AW216,AU217,"f",,Trigger)</f>
        <v>42555</v>
      </c>
      <c r="AX217" s="29">
        <f>_xll.qlInterestRateIndexMaturity(IborIndex&amp;Tenor,AW217,Trigger)</f>
        <v>42920</v>
      </c>
      <c r="AY217" s="66">
        <f>_xll.qlIndexFixing($Z$5,AV217,,Trigger)</f>
        <v>2.3791164898599258E-3</v>
      </c>
      <c r="AZ217" s="66">
        <f>_xll.qlIndexFixing($BB$1,AW217,,Trigger)</f>
        <v>2.3875177124135045E-3</v>
      </c>
      <c r="BA217" s="198">
        <f t="shared" si="24"/>
        <v>-8.4012225535787591E-2</v>
      </c>
    </row>
    <row r="218" spans="47:53" ht="11.25" customHeight="1" x14ac:dyDescent="0.25">
      <c r="AU218" s="28" t="s">
        <v>99</v>
      </c>
      <c r="AV218" s="29">
        <f>_xll.qlInterestRateIndexFixingDate(IborIndex&amp;Tenor,AW218,Trigger)</f>
        <v>42552</v>
      </c>
      <c r="AW218" s="29">
        <f>_xll.qlCalendarAdvance(Calendar,AW217,AU218,"f",,Trigger)</f>
        <v>42556</v>
      </c>
      <c r="AX218" s="29">
        <f>_xll.qlInterestRateIndexMaturity(IborIndex&amp;Tenor,AW218,Trigger)</f>
        <v>42921</v>
      </c>
      <c r="AY218" s="66">
        <f>_xll.qlIndexFixing($Z$5,AV218,,Trigger)</f>
        <v>2.3835945788676992E-3</v>
      </c>
      <c r="AZ218" s="66">
        <f>_xll.qlIndexFixing($BB$1,AW218,,Trigger)</f>
        <v>2.3921207158242638E-3</v>
      </c>
      <c r="BA218" s="198">
        <f t="shared" si="24"/>
        <v>-8.5261369565645978E-2</v>
      </c>
    </row>
    <row r="219" spans="47:53" ht="11.25" customHeight="1" x14ac:dyDescent="0.25">
      <c r="AU219" s="28" t="s">
        <v>99</v>
      </c>
      <c r="AV219" s="29">
        <f>_xll.qlInterestRateIndexFixingDate(IborIndex&amp;Tenor,AW219,Trigger)</f>
        <v>42555</v>
      </c>
      <c r="AW219" s="29">
        <f>_xll.qlCalendarAdvance(Calendar,AW218,AU219,"f",,Trigger)</f>
        <v>42557</v>
      </c>
      <c r="AX219" s="29">
        <f>_xll.qlInterestRateIndexMaturity(IborIndex&amp;Tenor,AW219,Trigger)</f>
        <v>42922</v>
      </c>
      <c r="AY219" s="66">
        <f>_xll.qlIndexFixing($Z$5,AV219,,Trigger)</f>
        <v>2.3881022110497359E-3</v>
      </c>
      <c r="AZ219" s="66">
        <f>_xll.qlIndexFixing($BB$1,AW219,,Trigger)</f>
        <v>2.4018411234740999E-3</v>
      </c>
      <c r="BA219" s="198">
        <f t="shared" si="24"/>
        <v>-0.13738912424364047</v>
      </c>
    </row>
    <row r="220" spans="47:53" ht="11.25" customHeight="1" x14ac:dyDescent="0.25">
      <c r="AU220" s="28" t="s">
        <v>99</v>
      </c>
      <c r="AV220" s="29">
        <f>_xll.qlInterestRateIndexFixingDate(IborIndex&amp;Tenor,AW220,Trigger)</f>
        <v>42556</v>
      </c>
      <c r="AW220" s="29">
        <f>_xll.qlCalendarAdvance(Calendar,AW219,AU220,"f",,Trigger)</f>
        <v>42558</v>
      </c>
      <c r="AX220" s="29">
        <f>_xll.qlInterestRateIndexMaturity(IborIndex&amp;Tenor,AW220,Trigger)</f>
        <v>42923</v>
      </c>
      <c r="AY220" s="66">
        <f>_xll.qlIndexFixing($Z$5,AV220,,Trigger)</f>
        <v>2.3926376993454617E-3</v>
      </c>
      <c r="AZ220" s="66">
        <f>_xll.qlIndexFixing($BB$1,AW220,,Trigger)</f>
        <v>2.4106962680875347E-3</v>
      </c>
      <c r="BA220" s="198">
        <f t="shared" si="24"/>
        <v>-0.18058568742073017</v>
      </c>
    </row>
    <row r="221" spans="47:53" ht="11.25" customHeight="1" x14ac:dyDescent="0.25">
      <c r="AU221" s="28" t="s">
        <v>99</v>
      </c>
      <c r="AV221" s="29">
        <f>_xll.qlInterestRateIndexFixingDate(IborIndex&amp;Tenor,AW221,Trigger)</f>
        <v>42557</v>
      </c>
      <c r="AW221" s="29">
        <f>_xll.qlCalendarAdvance(Calendar,AW220,AU221,"f",,Trigger)</f>
        <v>42559</v>
      </c>
      <c r="AX221" s="29">
        <f>_xll.qlInterestRateIndexMaturity(IborIndex&amp;Tenor,AW221,Trigger)</f>
        <v>42926</v>
      </c>
      <c r="AY221" s="66">
        <f>_xll.qlIndexFixing($Z$5,AV221,,Trigger)</f>
        <v>2.4015158196285498E-3</v>
      </c>
      <c r="AZ221" s="66">
        <f>_xll.qlIndexFixing($BB$1,AW221,,Trigger)</f>
        <v>2.4153755230677358E-3</v>
      </c>
      <c r="BA221" s="198">
        <f t="shared" si="24"/>
        <v>-0.13859703439185989</v>
      </c>
    </row>
    <row r="222" spans="47:53" ht="11.25" customHeight="1" x14ac:dyDescent="0.25">
      <c r="AU222" s="28" t="s">
        <v>99</v>
      </c>
      <c r="AV222" s="29">
        <f>_xll.qlInterestRateIndexFixingDate(IborIndex&amp;Tenor,AW222,Trigger)</f>
        <v>42558</v>
      </c>
      <c r="AW222" s="29">
        <f>_xll.qlCalendarAdvance(Calendar,AW221,AU222,"f",,Trigger)</f>
        <v>42562</v>
      </c>
      <c r="AX222" s="29">
        <f>_xll.qlInterestRateIndexMaturity(IborIndex&amp;Tenor,AW222,Trigger)</f>
        <v>42927</v>
      </c>
      <c r="AY222" s="66">
        <f>_xll.qlIndexFixing($Z$5,AV222,,Trigger)</f>
        <v>2.4110242272358117E-3</v>
      </c>
      <c r="AZ222" s="66">
        <f>_xll.qlIndexFixing($BB$1,AW222,,Trigger)</f>
        <v>2.4200667176470544E-3</v>
      </c>
      <c r="BA222" s="198">
        <f t="shared" si="24"/>
        <v>-9.0424904112427693E-2</v>
      </c>
    </row>
    <row r="223" spans="47:53" ht="11.25" customHeight="1" x14ac:dyDescent="0.25">
      <c r="AU223" s="28" t="s">
        <v>99</v>
      </c>
      <c r="AV223" s="29">
        <f>_xll.qlInterestRateIndexFixingDate(IborIndex&amp;Tenor,AW223,Trigger)</f>
        <v>42559</v>
      </c>
      <c r="AW223" s="29">
        <f>_xll.qlCalendarAdvance(Calendar,AW222,AU223,"f",,Trigger)</f>
        <v>42563</v>
      </c>
      <c r="AX223" s="29">
        <f>_xll.qlInterestRateIndexMaturity(IborIndex&amp;Tenor,AW223,Trigger)</f>
        <v>42928</v>
      </c>
      <c r="AY223" s="66">
        <f>_xll.qlIndexFixing($Z$5,AV223,,Trigger)</f>
        <v>2.4156734449681458E-3</v>
      </c>
      <c r="AZ223" s="66">
        <f>_xll.qlIndexFixing($BB$1,AW223,,Trigger)</f>
        <v>2.4247687482059389E-3</v>
      </c>
      <c r="BA223" s="198">
        <f t="shared" si="24"/>
        <v>-9.0953032377931453E-2</v>
      </c>
    </row>
    <row r="224" spans="47:53" ht="11.25" customHeight="1" x14ac:dyDescent="0.25">
      <c r="AU224" s="28" t="s">
        <v>99</v>
      </c>
      <c r="AV224" s="29">
        <f>_xll.qlInterestRateIndexFixingDate(IborIndex&amp;Tenor,AW224,Trigger)</f>
        <v>42562</v>
      </c>
      <c r="AW224" s="29">
        <f>_xll.qlCalendarAdvance(Calendar,AW223,AU224,"f",,Trigger)</f>
        <v>42564</v>
      </c>
      <c r="AX224" s="29">
        <f>_xll.qlInterestRateIndexMaturity(IborIndex&amp;Tenor,AW224,Trigger)</f>
        <v>42929</v>
      </c>
      <c r="AY224" s="66">
        <f>_xll.qlIndexFixing($Z$5,AV224,,Trigger)</f>
        <v>2.4203402493096896E-3</v>
      </c>
      <c r="AZ224" s="66">
        <f>_xll.qlIndexFixing($BB$1,AW224,,Trigger)</f>
        <v>2.4343599768520195E-3</v>
      </c>
      <c r="BA224" s="198">
        <f t="shared" si="24"/>
        <v>-0.14019727542329863</v>
      </c>
    </row>
    <row r="225" spans="47:53" ht="11.25" customHeight="1" x14ac:dyDescent="0.25">
      <c r="AU225" s="28" t="s">
        <v>99</v>
      </c>
      <c r="AV225" s="29">
        <f>_xll.qlInterestRateIndexFixingDate(IborIndex&amp;Tenor,AW225,Trigger)</f>
        <v>42563</v>
      </c>
      <c r="AW225" s="29">
        <f>_xll.qlCalendarAdvance(Calendar,AW224,AU225,"f",,Trigger)</f>
        <v>42565</v>
      </c>
      <c r="AX225" s="29">
        <f>_xll.qlInterestRateIndexMaturity(IborIndex&amp;Tenor,AW225,Trigger)</f>
        <v>42930</v>
      </c>
      <c r="AY225" s="66">
        <f>_xll.qlIndexFixing($Z$5,AV225,,Trigger)</f>
        <v>2.4250229041482582E-3</v>
      </c>
      <c r="AZ225" s="66">
        <f>_xll.qlIndexFixing($BB$1,AW225,,Trigger)</f>
        <v>2.443663157135212E-3</v>
      </c>
      <c r="BA225" s="198">
        <f t="shared" si="24"/>
        <v>-0.18640252986953759</v>
      </c>
    </row>
    <row r="226" spans="47:53" ht="11.25" customHeight="1" x14ac:dyDescent="0.25">
      <c r="AU226" s="28" t="s">
        <v>99</v>
      </c>
      <c r="AV226" s="29">
        <f>_xll.qlInterestRateIndexFixingDate(IborIndex&amp;Tenor,AW226,Trigger)</f>
        <v>42564</v>
      </c>
      <c r="AW226" s="29">
        <f>_xll.qlCalendarAdvance(Calendar,AW225,AU226,"f",,Trigger)</f>
        <v>42566</v>
      </c>
      <c r="AX226" s="29">
        <f>_xll.qlInterestRateIndexMaturity(IborIndex&amp;Tenor,AW226,Trigger)</f>
        <v>42933</v>
      </c>
      <c r="AY226" s="66">
        <f>_xll.qlIndexFixing($Z$5,AV226,,Trigger)</f>
        <v>2.434004620296503E-3</v>
      </c>
      <c r="AZ226" s="66">
        <f>_xll.qlIndexFixing($BB$1,AW226,,Trigger)</f>
        <v>2.448402812581631E-3</v>
      </c>
      <c r="BA226" s="198">
        <f t="shared" si="24"/>
        <v>-0.14398192285128025</v>
      </c>
    </row>
    <row r="227" spans="47:53" ht="11.25" customHeight="1" x14ac:dyDescent="0.25">
      <c r="AU227" s="28" t="s">
        <v>99</v>
      </c>
      <c r="AV227" s="29">
        <f>_xll.qlInterestRateIndexFixingDate(IborIndex&amp;Tenor,AW227,Trigger)</f>
        <v>42565</v>
      </c>
      <c r="AW227" s="29">
        <f>_xll.qlCalendarAdvance(Calendar,AW226,AU227,"f",,Trigger)</f>
        <v>42569</v>
      </c>
      <c r="AX227" s="29">
        <f>_xll.qlInterestRateIndexMaturity(IborIndex&amp;Tenor,AW227,Trigger)</f>
        <v>42934</v>
      </c>
      <c r="AY227" s="66">
        <f>_xll.qlIndexFixing($Z$5,AV227,,Trigger)</f>
        <v>2.443877060892604E-3</v>
      </c>
      <c r="AZ227" s="66">
        <f>_xll.qlIndexFixing($BB$1,AW227,,Trigger)</f>
        <v>2.4531466818568971E-3</v>
      </c>
      <c r="BA227" s="198">
        <f t="shared" si="24"/>
        <v>-9.2696209642931238E-2</v>
      </c>
    </row>
    <row r="228" spans="47:53" ht="11.25" customHeight="1" x14ac:dyDescent="0.25">
      <c r="AU228" s="28" t="s">
        <v>99</v>
      </c>
      <c r="AV228" s="29">
        <f>_xll.qlInterestRateIndexFixingDate(IborIndex&amp;Tenor,AW228,Trigger)</f>
        <v>42566</v>
      </c>
      <c r="AW228" s="29">
        <f>_xll.qlCalendarAdvance(Calendar,AW227,AU228,"f",,Trigger)</f>
        <v>42570</v>
      </c>
      <c r="AX228" s="29">
        <f>_xll.qlInterestRateIndexMaturity(IborIndex&amp;Tenor,AW228,Trigger)</f>
        <v>42935</v>
      </c>
      <c r="AY228" s="66">
        <f>_xll.qlIndexFixing($Z$5,AV228,,Trigger)</f>
        <v>2.4486126811902593E-3</v>
      </c>
      <c r="AZ228" s="66">
        <f>_xll.qlIndexFixing($BB$1,AW228,,Trigger)</f>
        <v>2.4578936611956031E-3</v>
      </c>
      <c r="BA228" s="198">
        <f t="shared" si="24"/>
        <v>-9.2809800053437683E-2</v>
      </c>
    </row>
    <row r="229" spans="47:53" ht="11.25" customHeight="1" x14ac:dyDescent="0.25">
      <c r="AU229" s="28" t="s">
        <v>99</v>
      </c>
      <c r="AV229" s="29">
        <f>_xll.qlInterestRateIndexFixingDate(IborIndex&amp;Tenor,AW229,Trigger)</f>
        <v>42569</v>
      </c>
      <c r="AW229" s="29">
        <f>_xll.qlCalendarAdvance(Calendar,AW228,AU229,"f",,Trigger)</f>
        <v>42571</v>
      </c>
      <c r="AX229" s="29">
        <f>_xll.qlInterestRateIndexMaturity(IborIndex&amp;Tenor,AW229,Trigger)</f>
        <v>42936</v>
      </c>
      <c r="AY229" s="66">
        <f>_xll.qlIndexFixing($Z$5,AV229,,Trigger)</f>
        <v>2.4533535881007067E-3</v>
      </c>
      <c r="AZ229" s="66">
        <f>_xll.qlIndexFixing($BB$1,AW229,,Trigger)</f>
        <v>2.4671800695712032E-3</v>
      </c>
      <c r="BA229" s="198">
        <f t="shared" si="24"/>
        <v>-0.13826481470496488</v>
      </c>
    </row>
    <row r="230" spans="47:53" ht="11.25" customHeight="1" x14ac:dyDescent="0.25">
      <c r="AU230" s="28" t="s">
        <v>99</v>
      </c>
      <c r="AV230" s="29">
        <f>_xll.qlInterestRateIndexFixingDate(IborIndex&amp;Tenor,AW230,Trigger)</f>
        <v>42570</v>
      </c>
      <c r="AW230" s="29">
        <f>_xll.qlCalendarAdvance(Calendar,AW229,AU230,"f",,Trigger)</f>
        <v>42572</v>
      </c>
      <c r="AX230" s="29">
        <f>_xll.qlInterestRateIndexMaturity(IborIndex&amp;Tenor,AW230,Trigger)</f>
        <v>42937</v>
      </c>
      <c r="AY230" s="66">
        <f>_xll.qlIndexFixing($Z$5,AV230,,Trigger)</f>
        <v>2.4580979964375902E-3</v>
      </c>
      <c r="AZ230" s="66">
        <f>_xll.qlIndexFixing($BB$1,AW230,,Trigger)</f>
        <v>2.4768906031349038E-3</v>
      </c>
      <c r="BA230" s="198">
        <f t="shared" si="24"/>
        <v>-0.18792606697313596</v>
      </c>
    </row>
    <row r="231" spans="47:53" ht="11.25" customHeight="1" x14ac:dyDescent="0.25">
      <c r="AU231" s="28" t="s">
        <v>99</v>
      </c>
      <c r="AV231" s="29">
        <f>_xll.qlInterestRateIndexFixingDate(IborIndex&amp;Tenor,AW231,Trigger)</f>
        <v>42571</v>
      </c>
      <c r="AW231" s="29">
        <f>_xll.qlCalendarAdvance(Calendar,AW230,AU231,"f",,Trigger)</f>
        <v>42573</v>
      </c>
      <c r="AX231" s="29">
        <f>_xll.qlInterestRateIndexMaturity(IborIndex&amp;Tenor,AW231,Trigger)</f>
        <v>42940</v>
      </c>
      <c r="AY231" s="66">
        <f>_xll.qlIndexFixing($Z$5,AV231,,Trigger)</f>
        <v>2.4668673483359202E-3</v>
      </c>
      <c r="AZ231" s="66">
        <f>_xll.qlIndexFixing($BB$1,AW231,,Trigger)</f>
        <v>2.4816365755681467E-3</v>
      </c>
      <c r="BA231" s="198">
        <f t="shared" si="24"/>
        <v>-0.14769227232226506</v>
      </c>
    </row>
    <row r="232" spans="47:53" ht="11.25" customHeight="1" x14ac:dyDescent="0.25">
      <c r="AU232" s="28" t="s">
        <v>99</v>
      </c>
      <c r="AV232" s="29">
        <f>_xll.qlInterestRateIndexFixingDate(IborIndex&amp;Tenor,AW232,Trigger)</f>
        <v>42572</v>
      </c>
      <c r="AW232" s="29">
        <f>_xll.qlCalendarAdvance(Calendar,AW231,AU232,"f",,Trigger)</f>
        <v>42576</v>
      </c>
      <c r="AX232" s="29">
        <f>_xll.qlInterestRateIndexMaturity(IborIndex&amp;Tenor,AW232,Trigger)</f>
        <v>42941</v>
      </c>
      <c r="AY232" s="66">
        <f>_xll.qlIndexFixing($Z$5,AV232,,Trigger)</f>
        <v>2.4770746949167224E-3</v>
      </c>
      <c r="AZ232" s="66">
        <f>_xll.qlIndexFixing($BB$1,AW232,,Trigger)</f>
        <v>2.4863790350275871E-3</v>
      </c>
      <c r="BA232" s="198">
        <f t="shared" si="24"/>
        <v>-9.3043401108647283E-2</v>
      </c>
    </row>
    <row r="233" spans="47:53" ht="11.25" customHeight="1" x14ac:dyDescent="0.25">
      <c r="AU233" s="28" t="s">
        <v>99</v>
      </c>
      <c r="AV233" s="29">
        <f>_xll.qlInterestRateIndexFixingDate(IborIndex&amp;Tenor,AW233,Trigger)</f>
        <v>42573</v>
      </c>
      <c r="AW233" s="29">
        <f>_xll.qlCalendarAdvance(Calendar,AW232,AU233,"f",,Trigger)</f>
        <v>42577</v>
      </c>
      <c r="AX233" s="29">
        <f>_xll.qlInterestRateIndexMaturity(IborIndex&amp;Tenor,AW233,Trigger)</f>
        <v>42942</v>
      </c>
      <c r="AY233" s="66">
        <f>_xll.qlIndexFixing($Z$5,AV233,,Trigger)</f>
        <v>2.4818095871791024E-3</v>
      </c>
      <c r="AZ233" s="66">
        <f>_xll.qlIndexFixing($BB$1,AW233,,Trigger)</f>
        <v>2.4911168775993337E-3</v>
      </c>
      <c r="BA233" s="198">
        <f t="shared" si="24"/>
        <v>-9.3072904202313317E-2</v>
      </c>
    </row>
    <row r="234" spans="47:53" ht="11.25" customHeight="1" x14ac:dyDescent="0.25">
      <c r="AU234" s="28" t="s">
        <v>99</v>
      </c>
      <c r="AV234" s="29">
        <f>_xll.qlInterestRateIndexFixingDate(IborIndex&amp;Tenor,AW234,Trigger)</f>
        <v>42576</v>
      </c>
      <c r="AW234" s="29">
        <f>_xll.qlCalendarAdvance(Calendar,AW233,AU234,"f",,Trigger)</f>
        <v>42578</v>
      </c>
      <c r="AX234" s="29">
        <f>_xll.qlInterestRateIndexMaturity(IborIndex&amp;Tenor,AW234,Trigger)</f>
        <v>42943</v>
      </c>
      <c r="AY234" s="66">
        <f>_xll.qlIndexFixing($Z$5,AV234,,Trigger)</f>
        <v>2.4865371224992486E-3</v>
      </c>
      <c r="AZ234" s="66">
        <f>_xll.qlIndexFixing($BB$1,AW234,,Trigger)</f>
        <v>2.4999248614516892E-3</v>
      </c>
      <c r="BA234" s="198">
        <f t="shared" si="24"/>
        <v>-0.13387738952440592</v>
      </c>
    </row>
    <row r="235" spans="47:53" ht="11.25" customHeight="1" x14ac:dyDescent="0.25">
      <c r="AU235" s="28" t="s">
        <v>99</v>
      </c>
      <c r="AV235" s="29">
        <f>_xll.qlInterestRateIndexFixingDate(IborIndex&amp;Tenor,AW235,Trigger)</f>
        <v>42577</v>
      </c>
      <c r="AW235" s="29">
        <f>_xll.qlCalendarAdvance(Calendar,AW234,AU235,"f",,Trigger)</f>
        <v>42579</v>
      </c>
      <c r="AX235" s="29">
        <f>_xll.qlInterestRateIndexMaturity(IborIndex&amp;Tenor,AW235,Trigger)</f>
        <v>42944</v>
      </c>
      <c r="AY235" s="66">
        <f>_xll.qlIndexFixing($Z$5,AV235,,Trigger)</f>
        <v>2.4912554666054678E-3</v>
      </c>
      <c r="AZ235" s="66">
        <f>_xll.qlIndexFixing($BB$1,AW235,,Trigger)</f>
        <v>2.5100000000000734E-3</v>
      </c>
      <c r="BA235" s="198">
        <f t="shared" si="24"/>
        <v>-0.1874453339460562</v>
      </c>
    </row>
    <row r="236" spans="47:53" ht="11.25" customHeight="1" x14ac:dyDescent="0.25">
      <c r="AU236" s="28" t="s">
        <v>99</v>
      </c>
      <c r="AV236" s="29">
        <f>_xll.qlInterestRateIndexFixingDate(IborIndex&amp;Tenor,AW236,Trigger)</f>
        <v>42578</v>
      </c>
      <c r="AW236" s="29">
        <f>_xll.qlCalendarAdvance(Calendar,AW235,AU236,"f",,Trigger)</f>
        <v>42580</v>
      </c>
      <c r="AX236" s="29">
        <f>_xll.qlInterestRateIndexMaturity(IborIndex&amp;Tenor,AW236,Trigger)</f>
        <v>42947</v>
      </c>
      <c r="AY236" s="66">
        <f>_xll.qlIndexFixing($Z$5,AV236,,Trigger)</f>
        <v>2.4994882085959086E-3</v>
      </c>
      <c r="AZ236" s="66">
        <f>_xll.qlIndexFixing($BB$1,AW236,,Trigger)</f>
        <v>2.5146986868987047E-3</v>
      </c>
      <c r="BA236" s="198">
        <f t="shared" si="24"/>
        <v>-0.15210478302796118</v>
      </c>
    </row>
    <row r="237" spans="47:53" ht="11.25" customHeight="1" x14ac:dyDescent="0.25">
      <c r="AU237" s="28" t="s">
        <v>99</v>
      </c>
      <c r="AV237" s="29">
        <f>_xll.qlInterestRateIndexFixingDate(IborIndex&amp;Tenor,AW237,Trigger)</f>
        <v>42579</v>
      </c>
      <c r="AW237" s="29">
        <f>_xll.qlCalendarAdvance(Calendar,AW236,AU237,"f",,Trigger)</f>
        <v>42583</v>
      </c>
      <c r="AX237" s="29">
        <f>_xll.qlInterestRateIndexMaturity(IborIndex&amp;Tenor,AW237,Trigger)</f>
        <v>42948</v>
      </c>
      <c r="AY237" s="66">
        <f>_xll.qlIndexFixing($Z$5,AV237,,Trigger)</f>
        <v>2.5100000000191263E-3</v>
      </c>
      <c r="AZ237" s="66">
        <f>_xll.qlIndexFixing($BB$1,AW237,,Trigger)</f>
        <v>2.5193890622413999E-3</v>
      </c>
      <c r="BA237" s="198">
        <f t="shared" si="24"/>
        <v>-9.3890622222736128E-2</v>
      </c>
    </row>
    <row r="238" spans="47:53" ht="11.25" customHeight="1" x14ac:dyDescent="0.25">
      <c r="AU238" s="28" t="s">
        <v>99</v>
      </c>
      <c r="AV238" s="29">
        <f>_xll.qlInterestRateIndexFixingDate(IborIndex&amp;Tenor,AW238,Trigger)</f>
        <v>42580</v>
      </c>
      <c r="AW238" s="29">
        <f>_xll.qlCalendarAdvance(Calendar,AW237,AU238,"f",,Trigger)</f>
        <v>42584</v>
      </c>
      <c r="AX238" s="29">
        <f>_xll.qlInterestRateIndexMaturity(IborIndex&amp;Tenor,AW238,Trigger)</f>
        <v>42949</v>
      </c>
      <c r="AY238" s="66">
        <f>_xll.qlIndexFixing($Z$5,AV238,,Trigger)</f>
        <v>2.5146411493601356E-3</v>
      </c>
      <c r="AZ238" s="66">
        <f>_xll.qlIndexFixing($BB$1,AW238,,Trigger)</f>
        <v>2.5240729512740851E-3</v>
      </c>
      <c r="BA238" s="198">
        <f t="shared" si="24"/>
        <v>-9.431801913949589E-2</v>
      </c>
    </row>
    <row r="239" spans="47:53" ht="11.25" customHeight="1" x14ac:dyDescent="0.25">
      <c r="AU239" s="28" t="s">
        <v>99</v>
      </c>
      <c r="AV239" s="29">
        <f>_xll.qlInterestRateIndexFixingDate(IborIndex&amp;Tenor,AW239,Trigger)</f>
        <v>42583</v>
      </c>
      <c r="AW239" s="29">
        <f>_xll.qlCalendarAdvance(Calendar,AW238,AU239,"f",,Trigger)</f>
        <v>42585</v>
      </c>
      <c r="AX239" s="29">
        <f>_xll.qlInterestRateIndexMaturity(IborIndex&amp;Tenor,AW239,Trigger)</f>
        <v>42950</v>
      </c>
      <c r="AY239" s="66">
        <f>_xll.qlIndexFixing($Z$5,AV239,,Trigger)</f>
        <v>2.5192587556162934E-3</v>
      </c>
      <c r="AZ239" s="66">
        <f>_xll.qlIndexFixing($BB$1,AW239,,Trigger)</f>
        <v>2.5323226434229755E-3</v>
      </c>
      <c r="BA239" s="198">
        <f t="shared" si="24"/>
        <v>-0.13063887806682128</v>
      </c>
    </row>
    <row r="240" spans="47:53" ht="11.25" customHeight="1" x14ac:dyDescent="0.25">
      <c r="AU240" s="28" t="s">
        <v>99</v>
      </c>
      <c r="AV240" s="29">
        <f>_xll.qlInterestRateIndexFixingDate(IborIndex&amp;Tenor,AW240,Trigger)</f>
        <v>42584</v>
      </c>
      <c r="AW240" s="29">
        <f>_xll.qlCalendarAdvance(Calendar,AW239,AU240,"f",,Trigger)</f>
        <v>42586</v>
      </c>
      <c r="AX240" s="29">
        <f>_xll.qlInterestRateIndexMaturity(IborIndex&amp;Tenor,AW240,Trigger)</f>
        <v>42951</v>
      </c>
      <c r="AY240" s="66">
        <f>_xll.qlIndexFixing($Z$5,AV240,,Trigger)</f>
        <v>2.523856583349303E-3</v>
      </c>
      <c r="AZ240" s="66">
        <f>_xll.qlIndexFixing($BB$1,AW240,,Trigger)</f>
        <v>2.5427801504301953E-3</v>
      </c>
      <c r="BA240" s="198">
        <f t="shared" si="24"/>
        <v>-0.18923567080892345</v>
      </c>
    </row>
    <row r="241" spans="47:53" ht="11.25" customHeight="1" x14ac:dyDescent="0.25">
      <c r="AU241" s="28" t="s">
        <v>99</v>
      </c>
      <c r="AV241" s="29">
        <f>_xll.qlInterestRateIndexFixingDate(IborIndex&amp;Tenor,AW241,Trigger)</f>
        <v>42585</v>
      </c>
      <c r="AW241" s="29">
        <f>_xll.qlCalendarAdvance(Calendar,AW240,AU241,"f",,Trigger)</f>
        <v>42587</v>
      </c>
      <c r="AX241" s="29">
        <f>_xll.qlInterestRateIndexMaturity(IborIndex&amp;Tenor,AW241,Trigger)</f>
        <v>42954</v>
      </c>
      <c r="AY241" s="66">
        <f>_xll.qlIndexFixing($Z$5,AV241,,Trigger)</f>
        <v>2.5310642027888777E-3</v>
      </c>
      <c r="AZ241" s="66">
        <f>_xll.qlIndexFixing($BB$1,AW241,,Trigger)</f>
        <v>2.5474589878099765E-3</v>
      </c>
      <c r="BA241" s="198">
        <f t="shared" si="24"/>
        <v>-0.16394785021098779</v>
      </c>
    </row>
    <row r="242" spans="47:53" ht="11.25" customHeight="1" x14ac:dyDescent="0.25">
      <c r="AU242" s="28" t="s">
        <v>99</v>
      </c>
      <c r="AV242" s="29">
        <f>_xll.qlInterestRateIndexFixingDate(IborIndex&amp;Tenor,AW242,Trigger)</f>
        <v>42586</v>
      </c>
      <c r="AW242" s="29">
        <f>_xll.qlCalendarAdvance(Calendar,AW241,AU242,"f",,Trigger)</f>
        <v>42590</v>
      </c>
      <c r="AX242" s="29">
        <f>_xll.qlInterestRateIndexMaturity(IborIndex&amp;Tenor,AW242,Trigger)</f>
        <v>42955</v>
      </c>
      <c r="AY242" s="66">
        <f>_xll.qlIndexFixing($Z$5,AV242,,Trigger)</f>
        <v>2.5421255673424071E-3</v>
      </c>
      <c r="AZ242" s="66">
        <f>_xll.qlIndexFixing($BB$1,AW242,,Trigger)</f>
        <v>2.5521422910804287E-3</v>
      </c>
      <c r="BA242" s="198">
        <f t="shared" si="24"/>
        <v>-0.10016723738021614</v>
      </c>
    </row>
    <row r="243" spans="47:53" ht="11.25" customHeight="1" x14ac:dyDescent="0.25">
      <c r="AU243" s="28" t="s">
        <v>99</v>
      </c>
      <c r="AV243" s="29">
        <f>_xll.qlInterestRateIndexFixingDate(IborIndex&amp;Tenor,AW243,Trigger)</f>
        <v>42587</v>
      </c>
      <c r="AW243" s="29">
        <f>_xll.qlCalendarAdvance(Calendar,AW242,AU243,"f",,Trigger)</f>
        <v>42591</v>
      </c>
      <c r="AX243" s="29">
        <f>_xll.qlInterestRateIndexMaturity(IborIndex&amp;Tenor,AW243,Trigger)</f>
        <v>42956</v>
      </c>
      <c r="AY243" s="66">
        <f>_xll.qlIndexFixing($Z$5,AV243,,Trigger)</f>
        <v>2.546681137934945E-3</v>
      </c>
      <c r="AZ243" s="66">
        <f>_xll.qlIndexFixing($BB$1,AW243,,Trigger)</f>
        <v>2.556831885729477E-3</v>
      </c>
      <c r="BA243" s="198">
        <f t="shared" si="24"/>
        <v>-0.10150747794532028</v>
      </c>
    </row>
    <row r="244" spans="47:53" ht="11.25" customHeight="1" x14ac:dyDescent="0.25">
      <c r="AU244" s="28" t="s">
        <v>99</v>
      </c>
      <c r="AV244" s="29">
        <f>_xll.qlInterestRateIndexFixingDate(IborIndex&amp;Tenor,AW244,Trigger)</f>
        <v>42590</v>
      </c>
      <c r="AW244" s="29">
        <f>_xll.qlCalendarAdvance(Calendar,AW243,AU244,"f",,Trigger)</f>
        <v>42592</v>
      </c>
      <c r="AX244" s="29">
        <f>_xll.qlInterestRateIndexMaturity(IborIndex&amp;Tenor,AW244,Trigger)</f>
        <v>42957</v>
      </c>
      <c r="AY244" s="66">
        <f>_xll.qlIndexFixing($Z$5,AV244,,Trigger)</f>
        <v>2.5512396175986036E-3</v>
      </c>
      <c r="AZ244" s="66">
        <f>_xll.qlIndexFixing($BB$1,AW244,,Trigger)</f>
        <v>2.5647489447422345E-3</v>
      </c>
      <c r="BA244" s="198">
        <f t="shared" si="24"/>
        <v>-0.1350932714363085</v>
      </c>
    </row>
    <row r="245" spans="47:53" ht="11.25" customHeight="1" x14ac:dyDescent="0.25">
      <c r="AU245" s="28" t="s">
        <v>99</v>
      </c>
      <c r="AV245" s="29">
        <f>_xll.qlInterestRateIndexFixingDate(IborIndex&amp;Tenor,AW245,Trigger)</f>
        <v>42591</v>
      </c>
      <c r="AW245" s="29">
        <f>_xll.qlCalendarAdvance(Calendar,AW244,AU245,"f",,Trigger)</f>
        <v>42593</v>
      </c>
      <c r="AX245" s="29">
        <f>_xll.qlInterestRateIndexMaturity(IborIndex&amp;Tenor,AW245,Trigger)</f>
        <v>42958</v>
      </c>
      <c r="AY245" s="66">
        <f>_xll.qlIndexFixing($Z$5,AV245,,Trigger)</f>
        <v>2.5558048043011323E-3</v>
      </c>
      <c r="AZ245" s="66">
        <f>_xll.qlIndexFixing($BB$1,AW245,,Trigger)</f>
        <v>2.575689689088011E-3</v>
      </c>
      <c r="BA245" s="198">
        <f t="shared" si="24"/>
        <v>-0.19884884786878707</v>
      </c>
    </row>
    <row r="246" spans="47:53" ht="11.25" customHeight="1" x14ac:dyDescent="0.25">
      <c r="AU246" s="28" t="s">
        <v>99</v>
      </c>
      <c r="AV246" s="29">
        <f>_xll.qlInterestRateIndexFixingDate(IborIndex&amp;Tenor,AW246,Trigger)</f>
        <v>42592</v>
      </c>
      <c r="AW246" s="29">
        <f>_xll.qlCalendarAdvance(Calendar,AW245,AU246,"f",,Trigger)</f>
        <v>42594</v>
      </c>
      <c r="AX246" s="29">
        <f>_xll.qlInterestRateIndexMaturity(IborIndex&amp;Tenor,AW246,Trigger)</f>
        <v>42961</v>
      </c>
      <c r="AY246" s="66">
        <f>_xll.qlIndexFixing($Z$5,AV246,,Trigger)</f>
        <v>2.5625267378428687E-3</v>
      </c>
      <c r="AZ246" s="66">
        <f>_xll.qlIndexFixing($BB$1,AW246,,Trigger)</f>
        <v>2.5804381241687642E-3</v>
      </c>
      <c r="BA246" s="198">
        <f t="shared" si="24"/>
        <v>-0.17911386325895548</v>
      </c>
    </row>
    <row r="247" spans="47:53" ht="11.25" customHeight="1" x14ac:dyDescent="0.25">
      <c r="AU247" s="28" t="s">
        <v>99</v>
      </c>
      <c r="AV247" s="29">
        <f>_xll.qlInterestRateIndexFixingDate(IborIndex&amp;Tenor,AW247,Trigger)</f>
        <v>42593</v>
      </c>
      <c r="AW247" s="29">
        <f>_xll.qlCalendarAdvance(Calendar,AW246,AU247,"f",,Trigger)</f>
        <v>42597</v>
      </c>
      <c r="AX247" s="29">
        <f>_xll.qlInterestRateIndexMaturity(IborIndex&amp;Tenor,AW247,Trigger)</f>
        <v>42962</v>
      </c>
      <c r="AY247" s="66">
        <f>_xll.qlIndexFixing($Z$5,AV247,,Trigger)</f>
        <v>2.5742087478846983E-3</v>
      </c>
      <c r="AZ247" s="66">
        <f>_xll.qlIndexFixing($BB$1,AW247,,Trigger)</f>
        <v>2.5852038042904197E-3</v>
      </c>
      <c r="BA247" s="198">
        <f t="shared" si="24"/>
        <v>-0.10995056405721429</v>
      </c>
    </row>
    <row r="248" spans="47:53" ht="11.25" customHeight="1" x14ac:dyDescent="0.25">
      <c r="AU248" s="28" t="s">
        <v>99</v>
      </c>
      <c r="AV248" s="29">
        <f>_xll.qlInterestRateIndexFixingDate(IborIndex&amp;Tenor,AW248,Trigger)</f>
        <v>42594</v>
      </c>
      <c r="AW248" s="29">
        <f>_xll.qlCalendarAdvance(Calendar,AW247,AU248,"f",,Trigger)</f>
        <v>42598</v>
      </c>
      <c r="AX248" s="29">
        <f>_xll.qlInterestRateIndexMaturity(IborIndex&amp;Tenor,AW248,Trigger)</f>
        <v>42963</v>
      </c>
      <c r="AY248" s="66">
        <f>_xll.qlIndexFixing($Z$5,AV248,,Trigger)</f>
        <v>2.578864606339415E-3</v>
      </c>
      <c r="AZ248" s="66">
        <f>_xll.qlIndexFixing($BB$1,AW248,,Trigger)</f>
        <v>2.5899885551877192E-3</v>
      </c>
      <c r="BA248" s="198">
        <f t="shared" si="24"/>
        <v>-0.11123948848304216</v>
      </c>
    </row>
    <row r="249" spans="47:53" ht="11.25" customHeight="1" x14ac:dyDescent="0.25">
      <c r="AU249" s="28" t="s">
        <v>99</v>
      </c>
      <c r="AV249" s="29">
        <f>_xll.qlInterestRateIndexFixingDate(IborIndex&amp;Tenor,AW249,Trigger)</f>
        <v>42597</v>
      </c>
      <c r="AW249" s="29">
        <f>_xll.qlCalendarAdvance(Calendar,AW248,AU249,"f",,Trigger)</f>
        <v>42599</v>
      </c>
      <c r="AX249" s="29">
        <f>_xll.qlInterestRateIndexMaturity(IborIndex&amp;Tenor,AW249,Trigger)</f>
        <v>42964</v>
      </c>
      <c r="AY249" s="66">
        <f>_xll.qlIndexFixing($Z$5,AV249,,Trigger)</f>
        <v>2.5835500598753672E-3</v>
      </c>
      <c r="AZ249" s="66">
        <f>_xll.qlIndexFixing($BB$1,AW249,,Trigger)</f>
        <v>2.5978260256832929E-3</v>
      </c>
      <c r="BA249" s="198">
        <f t="shared" si="24"/>
        <v>-0.14275965807925614</v>
      </c>
    </row>
    <row r="250" spans="47:53" ht="11.25" customHeight="1" x14ac:dyDescent="0.25">
      <c r="AU250" s="28" t="s">
        <v>99</v>
      </c>
      <c r="AV250" s="29">
        <f>_xll.qlInterestRateIndexFixingDate(IborIndex&amp;Tenor,AW250,Trigger)</f>
        <v>42598</v>
      </c>
      <c r="AW250" s="29">
        <f>_xll.qlCalendarAdvance(Calendar,AW249,AU250,"f",,Trigger)</f>
        <v>42600</v>
      </c>
      <c r="AX250" s="29">
        <f>_xll.qlInterestRateIndexMaturity(IborIndex&amp;Tenor,AW250,Trigger)</f>
        <v>42965</v>
      </c>
      <c r="AY250" s="66">
        <f>_xll.qlIndexFixing($Z$5,AV250,,Trigger)</f>
        <v>2.588268939879926E-3</v>
      </c>
      <c r="AZ250" s="66">
        <f>_xll.qlIndexFixing($BB$1,AW250,,Trigger)</f>
        <v>2.6093547825130712E-3</v>
      </c>
      <c r="BA250" s="198">
        <f t="shared" si="24"/>
        <v>-0.2108584263314523</v>
      </c>
    </row>
    <row r="251" spans="47:53" ht="11.25" customHeight="1" x14ac:dyDescent="0.25">
      <c r="AU251" s="28" t="s">
        <v>99</v>
      </c>
      <c r="AV251" s="29">
        <f>_xll.qlInterestRateIndexFixingDate(IborIndex&amp;Tenor,AW251,Trigger)</f>
        <v>42599</v>
      </c>
      <c r="AW251" s="29">
        <f>_xll.qlCalendarAdvance(Calendar,AW250,AU251,"f",,Trigger)</f>
        <v>42601</v>
      </c>
      <c r="AX251" s="29">
        <f>_xll.qlInterestRateIndexMaturity(IborIndex&amp;Tenor,AW251,Trigger)</f>
        <v>42968</v>
      </c>
      <c r="AY251" s="66">
        <f>_xll.qlIndexFixing($Z$5,AV251,,Trigger)</f>
        <v>2.5953180504249781E-3</v>
      </c>
      <c r="AZ251" s="66">
        <f>_xll.qlIndexFixing($BB$1,AW251,,Trigger)</f>
        <v>2.6142622745989803E-3</v>
      </c>
      <c r="BA251" s="198">
        <f t="shared" si="24"/>
        <v>-0.18944224174002183</v>
      </c>
    </row>
    <row r="252" spans="47:53" ht="11.25" customHeight="1" x14ac:dyDescent="0.25">
      <c r="AU252" s="28" t="s">
        <v>99</v>
      </c>
      <c r="AV252" s="29">
        <f>_xll.qlInterestRateIndexFixingDate(IborIndex&amp;Tenor,AW252,Trigger)</f>
        <v>42600</v>
      </c>
      <c r="AW252" s="29">
        <f>_xll.qlCalendarAdvance(Calendar,AW251,AU252,"f",,Trigger)</f>
        <v>42604</v>
      </c>
      <c r="AX252" s="29">
        <f>_xll.qlInterestRateIndexMaturity(IborIndex&amp;Tenor,AW252,Trigger)</f>
        <v>42969</v>
      </c>
      <c r="AY252" s="66">
        <f>_xll.qlIndexFixing($Z$5,AV252,,Trigger)</f>
        <v>2.6075555196181221E-3</v>
      </c>
      <c r="AZ252" s="66">
        <f>_xll.qlIndexFixing($BB$1,AW252,,Trigger)</f>
        <v>2.6191997926477565E-3</v>
      </c>
      <c r="BA252" s="198">
        <f t="shared" si="24"/>
        <v>-0.11644273029634382</v>
      </c>
    </row>
    <row r="253" spans="47:53" ht="11.25" customHeight="1" x14ac:dyDescent="0.25">
      <c r="AU253" s="28" t="s">
        <v>99</v>
      </c>
      <c r="AV253" s="29">
        <f>_xll.qlInterestRateIndexFixingDate(IborIndex&amp;Tenor,AW253,Trigger)</f>
        <v>42601</v>
      </c>
      <c r="AW253" s="29">
        <f>_xll.qlCalendarAdvance(Calendar,AW252,AU253,"f",,Trigger)</f>
        <v>42605</v>
      </c>
      <c r="AX253" s="29">
        <f>_xll.qlInterestRateIndexMaturity(IborIndex&amp;Tenor,AW253,Trigger)</f>
        <v>42970</v>
      </c>
      <c r="AY253" s="66">
        <f>_xll.qlIndexFixing($Z$5,AV253,,Trigger)</f>
        <v>2.6124991700818027E-3</v>
      </c>
      <c r="AZ253" s="66">
        <f>_xll.qlIndexFixing($BB$1,AW253,,Trigger)</f>
        <v>2.6241691626578199E-3</v>
      </c>
      <c r="BA253" s="198">
        <f t="shared" si="24"/>
        <v>-0.11669992576017213</v>
      </c>
    </row>
    <row r="254" spans="47:53" ht="11.25" customHeight="1" x14ac:dyDescent="0.25">
      <c r="AU254" s="28" t="s">
        <v>99</v>
      </c>
      <c r="AV254" s="29">
        <f>_xll.qlInterestRateIndexFixingDate(IborIndex&amp;Tenor,AW254,Trigger)</f>
        <v>42604</v>
      </c>
      <c r="AW254" s="29">
        <f>_xll.qlCalendarAdvance(Calendar,AW253,AU254,"f",,Trigger)</f>
        <v>42606</v>
      </c>
      <c r="AX254" s="29">
        <f>_xll.qlInterestRateIndexMaturity(IborIndex&amp;Tenor,AW254,Trigger)</f>
        <v>42971</v>
      </c>
      <c r="AY254" s="66">
        <f>_xll.qlIndexFixing($Z$5,AV254,,Trigger)</f>
        <v>2.6174993357450174E-3</v>
      </c>
      <c r="AZ254" s="66">
        <f>_xll.qlIndexFixing($BB$1,AW254,,Trigger)</f>
        <v>2.6321767167016979E-3</v>
      </c>
      <c r="BA254" s="198">
        <f t="shared" si="24"/>
        <v>-0.1467738095668053</v>
      </c>
    </row>
    <row r="255" spans="47:53" ht="11.25" customHeight="1" x14ac:dyDescent="0.25">
      <c r="AU255" s="28" t="s">
        <v>99</v>
      </c>
      <c r="AV255" s="29">
        <f>_xll.qlInterestRateIndexFixingDate(IborIndex&amp;Tenor,AW255,Trigger)</f>
        <v>42605</v>
      </c>
      <c r="AW255" s="29">
        <f>_xll.qlCalendarAdvance(Calendar,AW254,AU255,"f",,Trigger)</f>
        <v>42607</v>
      </c>
      <c r="AX255" s="29">
        <f>_xll.qlInterestRateIndexMaturity(IborIndex&amp;Tenor,AW255,Trigger)</f>
        <v>42972</v>
      </c>
      <c r="AY255" s="66">
        <f>_xll.qlIndexFixing($Z$5,AV255,,Trigger)</f>
        <v>2.622559881480243E-3</v>
      </c>
      <c r="AZ255" s="66">
        <f>_xll.qlIndexFixing($BB$1,AW255,,Trigger)</f>
        <v>2.6444016836809896E-3</v>
      </c>
      <c r="BA255" s="198">
        <f t="shared" si="24"/>
        <v>-0.21841802200746677</v>
      </c>
    </row>
    <row r="256" spans="47:53" ht="11.25" customHeight="1" x14ac:dyDescent="0.25">
      <c r="AU256" s="28" t="s">
        <v>99</v>
      </c>
      <c r="AV256" s="29">
        <f>_xll.qlInterestRateIndexFixingDate(IborIndex&amp;Tenor,AW256,Trigger)</f>
        <v>42606</v>
      </c>
      <c r="AW256" s="29">
        <f>_xll.qlCalendarAdvance(Calendar,AW255,AU256,"f",,Trigger)</f>
        <v>42608</v>
      </c>
      <c r="AX256" s="29">
        <f>_xll.qlInterestRateIndexMaturity(IborIndex&amp;Tenor,AW256,Trigger)</f>
        <v>42975</v>
      </c>
      <c r="AY256" s="66">
        <f>_xll.qlIndexFixing($Z$5,AV256,,Trigger)</f>
        <v>2.6307684848662504E-3</v>
      </c>
      <c r="AZ256" s="66">
        <f>_xll.qlIndexFixing($BB$1,AW256,,Trigger)</f>
        <v>2.6495577048837467E-3</v>
      </c>
      <c r="BA256" s="198">
        <f t="shared" si="24"/>
        <v>-0.18789220017496366</v>
      </c>
    </row>
    <row r="257" spans="47:53" ht="11.25" customHeight="1" x14ac:dyDescent="0.25">
      <c r="AU257" s="28" t="s">
        <v>99</v>
      </c>
      <c r="AV257" s="29">
        <f>_xll.qlInterestRateIndexFixingDate(IborIndex&amp;Tenor,AW257,Trigger)</f>
        <v>42607</v>
      </c>
      <c r="AW257" s="29">
        <f>_xll.qlCalendarAdvance(Calendar,AW256,AU257,"f",,Trigger)</f>
        <v>42611</v>
      </c>
      <c r="AX257" s="29">
        <f>_xll.qlInterestRateIndexMaturity(IborIndex&amp;Tenor,AW257,Trigger)</f>
        <v>42976</v>
      </c>
      <c r="AY257" s="66">
        <f>_xll.qlIndexFixing($Z$5,AV257,,Trigger)</f>
        <v>2.6434833303820488E-3</v>
      </c>
      <c r="AZ257" s="66">
        <f>_xll.qlIndexFixing($BB$1,AW257,,Trigger)</f>
        <v>2.6547565348933049E-3</v>
      </c>
      <c r="BA257" s="198">
        <f t="shared" si="24"/>
        <v>-0.11273204511256033</v>
      </c>
    </row>
    <row r="258" spans="47:53" ht="11.25" customHeight="1" x14ac:dyDescent="0.25">
      <c r="AU258" s="28" t="s">
        <v>99</v>
      </c>
      <c r="AV258" s="29">
        <f>_xll.qlInterestRateIndexFixingDate(IborIndex&amp;Tenor,AW258,Trigger)</f>
        <v>42608</v>
      </c>
      <c r="AW258" s="29">
        <f>_xll.qlCalendarAdvance(Calendar,AW257,AU258,"f",,Trigger)</f>
        <v>42612</v>
      </c>
      <c r="AX258" s="29">
        <f>_xll.qlInterestRateIndexMaturity(IborIndex&amp;Tenor,AW258,Trigger)</f>
        <v>42977</v>
      </c>
      <c r="AY258" s="66">
        <f>_xll.qlIndexFixing($Z$5,AV258,,Trigger)</f>
        <v>2.6489039173896865E-3</v>
      </c>
      <c r="AZ258" s="66">
        <f>_xll.qlIndexFixing($BB$1,AW258,,Trigger)</f>
        <v>2.6599999999995776E-3</v>
      </c>
      <c r="BA258" s="198">
        <f t="shared" si="24"/>
        <v>-0.11096082609891086</v>
      </c>
    </row>
    <row r="259" spans="47:53" ht="11.25" customHeight="1" x14ac:dyDescent="0.25">
      <c r="AU259" s="28" t="s">
        <v>99</v>
      </c>
      <c r="AV259" s="29">
        <f>_xll.qlInterestRateIndexFixingDate(IborIndex&amp;Tenor,AW259,Trigger)</f>
        <v>42611</v>
      </c>
      <c r="AW259" s="29">
        <f>_xll.qlCalendarAdvance(Calendar,AW258,AU259,"f",,Trigger)</f>
        <v>42613</v>
      </c>
      <c r="AX259" s="29">
        <f>_xll.qlInterestRateIndexMaturity(IborIndex&amp;Tenor,AW259,Trigger)</f>
        <v>42978</v>
      </c>
      <c r="AY259" s="66">
        <f>_xll.qlIndexFixing($Z$5,AV259,,Trigger)</f>
        <v>2.6544081744358928E-3</v>
      </c>
      <c r="AZ259" s="66">
        <f>_xll.qlIndexFixing($BB$1,AW259,,Trigger)</f>
        <v>2.6684154640389123E-3</v>
      </c>
      <c r="BA259" s="198">
        <f t="shared" ref="BA259:BA322" si="25">(AY259-AZ259)*10000</f>
        <v>-0.14007289603019424</v>
      </c>
    </row>
    <row r="260" spans="47:53" ht="11.25" customHeight="1" x14ac:dyDescent="0.25">
      <c r="AU260" s="28" t="s">
        <v>99</v>
      </c>
      <c r="AV260" s="29">
        <f>_xll.qlInterestRateIndexFixingDate(IborIndex&amp;Tenor,AW260,Trigger)</f>
        <v>42612</v>
      </c>
      <c r="AW260" s="29">
        <f>_xll.qlCalendarAdvance(Calendar,AW259,AU260,"f",,Trigger)</f>
        <v>42614</v>
      </c>
      <c r="AX260" s="29">
        <f>_xll.qlInterestRateIndexMaturity(IborIndex&amp;Tenor,AW260,Trigger)</f>
        <v>42979</v>
      </c>
      <c r="AY260" s="66">
        <f>_xll.qlIndexFixing($Z$5,AV260,,Trigger)</f>
        <v>2.6599999999978256E-3</v>
      </c>
      <c r="AZ260" s="66">
        <f>_xll.qlIndexFixing($BB$1,AW260,,Trigger)</f>
        <v>2.6813887874800129E-3</v>
      </c>
      <c r="BA260" s="198">
        <f t="shared" si="25"/>
        <v>-0.21388787482187321</v>
      </c>
    </row>
    <row r="261" spans="47:53" ht="11.25" customHeight="1" x14ac:dyDescent="0.25">
      <c r="AU261" s="28" t="s">
        <v>99</v>
      </c>
      <c r="AV261" s="29">
        <f>_xll.qlInterestRateIndexFixingDate(IborIndex&amp;Tenor,AW261,Trigger)</f>
        <v>42613</v>
      </c>
      <c r="AW261" s="29">
        <f>_xll.qlCalendarAdvance(Calendar,AW260,AU261,"f",,Trigger)</f>
        <v>42615</v>
      </c>
      <c r="AX261" s="29">
        <f>_xll.qlInterestRateIndexMaturity(IborIndex&amp;Tenor,AW261,Trigger)</f>
        <v>42982</v>
      </c>
      <c r="AY261" s="66">
        <f>_xll.qlIndexFixing($Z$5,AV261,,Trigger)</f>
        <v>2.6697382104367757E-3</v>
      </c>
      <c r="AZ261" s="66">
        <f>_xll.qlIndexFixing($BB$1,AW261,,Trigger)</f>
        <v>2.6868180572042237E-3</v>
      </c>
      <c r="BA261" s="198">
        <f t="shared" si="25"/>
        <v>-0.17079846767447965</v>
      </c>
    </row>
    <row r="262" spans="47:53" ht="11.25" customHeight="1" x14ac:dyDescent="0.25">
      <c r="AU262" s="28" t="s">
        <v>99</v>
      </c>
      <c r="AV262" s="29">
        <f>_xll.qlInterestRateIndexFixingDate(IborIndex&amp;Tenor,AW262,Trigger)</f>
        <v>42614</v>
      </c>
      <c r="AW262" s="29">
        <f>_xll.qlCalendarAdvance(Calendar,AW261,AU262,"f",,Trigger)</f>
        <v>42618</v>
      </c>
      <c r="AX262" s="29">
        <f>_xll.qlInterestRateIndexMaturity(IborIndex&amp;Tenor,AW262,Trigger)</f>
        <v>42983</v>
      </c>
      <c r="AY262" s="66">
        <f>_xll.qlIndexFixing($Z$5,AV262,,Trigger)</f>
        <v>2.6829114820547161E-3</v>
      </c>
      <c r="AZ262" s="66">
        <f>_xll.qlIndexFixing($BB$1,AW262,,Trigger)</f>
        <v>2.692271067488199E-3</v>
      </c>
      <c r="BA262" s="198">
        <f t="shared" si="25"/>
        <v>-9.3595854334829587E-2</v>
      </c>
    </row>
    <row r="263" spans="47:53" ht="11.25" customHeight="1" x14ac:dyDescent="0.25">
      <c r="AU263" s="28" t="s">
        <v>99</v>
      </c>
      <c r="AV263" s="29">
        <f>_xll.qlInterestRateIndexFixingDate(IborIndex&amp;Tenor,AW263,Trigger)</f>
        <v>42615</v>
      </c>
      <c r="AW263" s="29">
        <f>_xll.qlCalendarAdvance(Calendar,AW262,AU263,"f",,Trigger)</f>
        <v>42619</v>
      </c>
      <c r="AX263" s="29">
        <f>_xll.qlInterestRateIndexMaturity(IborIndex&amp;Tenor,AW263,Trigger)</f>
        <v>42984</v>
      </c>
      <c r="AY263" s="66">
        <f>_xll.qlIndexFixing($Z$5,AV263,,Trigger)</f>
        <v>2.688741544842979E-3</v>
      </c>
      <c r="AZ263" s="66">
        <f>_xll.qlIndexFixing($BB$1,AW263,,Trigger)</f>
        <v>2.6977432738711313E-3</v>
      </c>
      <c r="BA263" s="198">
        <f t="shared" si="25"/>
        <v>-9.0017290281523166E-2</v>
      </c>
    </row>
    <row r="264" spans="47:53" ht="11.25" customHeight="1" x14ac:dyDescent="0.25">
      <c r="AU264" s="28" t="s">
        <v>99</v>
      </c>
      <c r="AV264" s="29">
        <f>_xll.qlInterestRateIndexFixingDate(IborIndex&amp;Tenor,AW264,Trigger)</f>
        <v>42618</v>
      </c>
      <c r="AW264" s="29">
        <f>_xll.qlCalendarAdvance(Calendar,AW263,AU264,"f",,Trigger)</f>
        <v>42620</v>
      </c>
      <c r="AX264" s="29">
        <f>_xll.qlInterestRateIndexMaturity(IborIndex&amp;Tenor,AW264,Trigger)</f>
        <v>42985</v>
      </c>
      <c r="AY264" s="66">
        <f>_xll.qlIndexFixing($Z$5,AV264,,Trigger)</f>
        <v>2.6946068651673106E-3</v>
      </c>
      <c r="AZ264" s="66">
        <f>_xll.qlIndexFixing($BB$1,AW264,,Trigger)</f>
        <v>2.7065107904542846E-3</v>
      </c>
      <c r="BA264" s="198">
        <f t="shared" si="25"/>
        <v>-0.11903925286973951</v>
      </c>
    </row>
    <row r="265" spans="47:53" ht="11.25" customHeight="1" x14ac:dyDescent="0.25">
      <c r="AU265" s="28" t="s">
        <v>99</v>
      </c>
      <c r="AV265" s="29">
        <f>_xll.qlInterestRateIndexFixingDate(IborIndex&amp;Tenor,AW265,Trigger)</f>
        <v>42619</v>
      </c>
      <c r="AW265" s="29">
        <f>_xll.qlCalendarAdvance(Calendar,AW264,AU265,"f",,Trigger)</f>
        <v>42621</v>
      </c>
      <c r="AX265" s="29">
        <f>_xll.qlInterestRateIndexMaturity(IborIndex&amp;Tenor,AW265,Trigger)</f>
        <v>42986</v>
      </c>
      <c r="AY265" s="66">
        <f>_xll.qlIndexFixing($Z$5,AV265,,Trigger)</f>
        <v>2.7005045775313776E-3</v>
      </c>
      <c r="AZ265" s="66">
        <f>_xll.qlIndexFixing($BB$1,AW265,,Trigger)</f>
        <v>2.7197331676709164E-3</v>
      </c>
      <c r="BA265" s="198">
        <f t="shared" si="25"/>
        <v>-0.1922859013953884</v>
      </c>
    </row>
    <row r="266" spans="47:53" ht="11.25" customHeight="1" x14ac:dyDescent="0.25">
      <c r="AU266" s="28" t="s">
        <v>99</v>
      </c>
      <c r="AV266" s="29">
        <f>_xll.qlInterestRateIndexFixingDate(IborIndex&amp;Tenor,AW266,Trigger)</f>
        <v>42620</v>
      </c>
      <c r="AW266" s="29">
        <f>_xll.qlCalendarAdvance(Calendar,AW265,AU266,"f",,Trigger)</f>
        <v>42622</v>
      </c>
      <c r="AX266" s="29">
        <f>_xll.qlInterestRateIndexMaturity(IborIndex&amp;Tenor,AW266,Trigger)</f>
        <v>42989</v>
      </c>
      <c r="AY266" s="66">
        <f>_xll.qlIndexFixing($Z$5,AV266,,Trigger)</f>
        <v>2.7105957019508652E-3</v>
      </c>
      <c r="AZ266" s="66">
        <f>_xll.qlIndexFixing($BB$1,AW266,,Trigger)</f>
        <v>2.7252331841285302E-3</v>
      </c>
      <c r="BA266" s="198">
        <f t="shared" si="25"/>
        <v>-0.14637482177665054</v>
      </c>
    </row>
    <row r="267" spans="47:53" ht="11.25" customHeight="1" x14ac:dyDescent="0.25">
      <c r="AU267" s="28" t="s">
        <v>99</v>
      </c>
      <c r="AV267" s="29">
        <f>_xll.qlInterestRateIndexFixingDate(IborIndex&amp;Tenor,AW267,Trigger)</f>
        <v>42621</v>
      </c>
      <c r="AW267" s="29">
        <f>_xll.qlCalendarAdvance(Calendar,AW266,AU267,"f",,Trigger)</f>
        <v>42625</v>
      </c>
      <c r="AX267" s="29">
        <f>_xll.qlInterestRateIndexMaturity(IborIndex&amp;Tenor,AW267,Trigger)</f>
        <v>42990</v>
      </c>
      <c r="AY267" s="66">
        <f>_xll.qlIndexFixing($Z$5,AV267,,Trigger)</f>
        <v>2.7243609211096754E-3</v>
      </c>
      <c r="AZ267" s="66">
        <f>_xll.qlIndexFixing($BB$1,AW267,,Trigger)</f>
        <v>2.7307251278112571E-3</v>
      </c>
      <c r="BA267" s="198">
        <f t="shared" si="25"/>
        <v>-6.3642067015816539E-2</v>
      </c>
    </row>
    <row r="268" spans="47:53" ht="11.25" customHeight="1" x14ac:dyDescent="0.25">
      <c r="AU268" s="28" t="s">
        <v>99</v>
      </c>
      <c r="AV268" s="29">
        <f>_xll.qlInterestRateIndexFixingDate(IborIndex&amp;Tenor,AW268,Trigger)</f>
        <v>42622</v>
      </c>
      <c r="AW268" s="29">
        <f>_xll.qlCalendarAdvance(Calendar,AW267,AU268,"f",,Trigger)</f>
        <v>42626</v>
      </c>
      <c r="AX268" s="29">
        <f>_xll.qlInterestRateIndexMaturity(IborIndex&amp;Tenor,AW268,Trigger)</f>
        <v>42991</v>
      </c>
      <c r="AY268" s="66">
        <f>_xll.qlIndexFixing($Z$5,AV268,,Trigger)</f>
        <v>2.7303764948555472E-3</v>
      </c>
      <c r="AZ268" s="66">
        <f>_xll.qlIndexFixing($BB$1,AW268,,Trigger)</f>
        <v>2.736204453554195E-3</v>
      </c>
      <c r="BA268" s="198">
        <f t="shared" si="25"/>
        <v>-5.8279586986477276E-2</v>
      </c>
    </row>
    <row r="269" spans="47:53" ht="11.25" customHeight="1" x14ac:dyDescent="0.25">
      <c r="AU269" s="28" t="s">
        <v>99</v>
      </c>
      <c r="AV269" s="29">
        <f>_xll.qlInterestRateIndexFixingDate(IborIndex&amp;Tenor,AW269,Trigger)</f>
        <v>42625</v>
      </c>
      <c r="AW269" s="29">
        <f>_xll.qlCalendarAdvance(Calendar,AW268,AU269,"f",,Trigger)</f>
        <v>42627</v>
      </c>
      <c r="AX269" s="29">
        <f>_xll.qlInterestRateIndexMaturity(IborIndex&amp;Tenor,AW269,Trigger)</f>
        <v>42992</v>
      </c>
      <c r="AY269" s="66">
        <f>_xll.qlIndexFixing($Z$5,AV269,,Trigger)</f>
        <v>2.7364065978165105E-3</v>
      </c>
      <c r="AZ269" s="66">
        <f>_xll.qlIndexFixing($BB$1,AW269,,Trigger)</f>
        <v>2.7450971512773419E-3</v>
      </c>
      <c r="BA269" s="198">
        <f t="shared" si="25"/>
        <v>-8.6905534608314183E-2</v>
      </c>
    </row>
    <row r="270" spans="47:53" ht="11.25" customHeight="1" x14ac:dyDescent="0.25">
      <c r="AU270" s="28" t="s">
        <v>99</v>
      </c>
      <c r="AV270" s="29">
        <f>_xll.qlInterestRateIndexFixingDate(IborIndex&amp;Tenor,AW270,Trigger)</f>
        <v>42626</v>
      </c>
      <c r="AW270" s="29">
        <f>_xll.qlCalendarAdvance(Calendar,AW269,AU270,"f",,Trigger)</f>
        <v>42628</v>
      </c>
      <c r="AX270" s="29">
        <f>_xll.qlInterestRateIndexMaturity(IborIndex&amp;Tenor,AW270,Trigger)</f>
        <v>42993</v>
      </c>
      <c r="AY270" s="66">
        <f>_xll.qlIndexFixing($Z$5,AV270,,Trigger)</f>
        <v>2.7424481411989061E-3</v>
      </c>
      <c r="AZ270" s="66">
        <f>_xll.qlIndexFixing($BB$1,AW270,,Trigger)</f>
        <v>2.757904670324001E-3</v>
      </c>
      <c r="BA270" s="198">
        <f t="shared" si="25"/>
        <v>-0.15456529125094931</v>
      </c>
    </row>
    <row r="271" spans="47:53" ht="11.25" customHeight="1" x14ac:dyDescent="0.25">
      <c r="AU271" s="28" t="s">
        <v>99</v>
      </c>
      <c r="AV271" s="29">
        <f>_xll.qlInterestRateIndexFixingDate(IborIndex&amp;Tenor,AW271,Trigger)</f>
        <v>42627</v>
      </c>
      <c r="AW271" s="29">
        <f>_xll.qlCalendarAdvance(Calendar,AW270,AU271,"f",,Trigger)</f>
        <v>42629</v>
      </c>
      <c r="AX271" s="29">
        <f>_xll.qlInterestRateIndexMaturity(IborIndex&amp;Tenor,AW271,Trigger)</f>
        <v>42996</v>
      </c>
      <c r="AY271" s="66">
        <f>_xll.qlIndexFixing($Z$5,AV271,,Trigger)</f>
        <v>2.7527428944760096E-3</v>
      </c>
      <c r="AZ271" s="66">
        <f>_xll.qlIndexFixing($BB$1,AW271,,Trigger)</f>
        <v>2.7632527254039963E-3</v>
      </c>
      <c r="BA271" s="198">
        <f t="shared" si="25"/>
        <v>-0.10509830927986699</v>
      </c>
    </row>
    <row r="272" spans="47:53" ht="11.25" customHeight="1" x14ac:dyDescent="0.25">
      <c r="AU272" s="28" t="s">
        <v>99</v>
      </c>
      <c r="AV272" s="29">
        <f>_xll.qlInterestRateIndexFixingDate(IborIndex&amp;Tenor,AW272,Trigger)</f>
        <v>42628</v>
      </c>
      <c r="AW272" s="29">
        <f>_xll.qlCalendarAdvance(Calendar,AW271,AU272,"f",,Trigger)</f>
        <v>42632</v>
      </c>
      <c r="AX272" s="29">
        <f>_xll.qlInterestRateIndexMaturity(IborIndex&amp;Tenor,AW272,Trigger)</f>
        <v>42997</v>
      </c>
      <c r="AY272" s="66">
        <f>_xll.qlIndexFixing($Z$5,AV272,,Trigger)</f>
        <v>2.7666658263337703E-3</v>
      </c>
      <c r="AZ272" s="66">
        <f>_xll.qlIndexFixing($BB$1,AW272,,Trigger)</f>
        <v>2.7685608894760156E-3</v>
      </c>
      <c r="BA272" s="198">
        <f t="shared" si="25"/>
        <v>-1.8950631422453602E-2</v>
      </c>
    </row>
    <row r="273" spans="47:53" ht="11.25" customHeight="1" x14ac:dyDescent="0.25">
      <c r="AU273" s="28" t="s">
        <v>99</v>
      </c>
      <c r="AV273" s="29">
        <f>_xll.qlInterestRateIndexFixingDate(IborIndex&amp;Tenor,AW273,Trigger)</f>
        <v>42629</v>
      </c>
      <c r="AW273" s="29">
        <f>_xll.qlCalendarAdvance(Calendar,AW272,AU273,"f",,Trigger)</f>
        <v>42633</v>
      </c>
      <c r="AX273" s="29">
        <f>_xll.qlInterestRateIndexMaturity(IborIndex&amp;Tenor,AW273,Trigger)</f>
        <v>42998</v>
      </c>
      <c r="AY273" s="66">
        <f>_xll.qlIndexFixing($Z$5,AV273,,Trigger)</f>
        <v>2.7727171231683484E-3</v>
      </c>
      <c r="AZ273" s="66">
        <f>_xll.qlIndexFixing($BB$1,AW273,,Trigger)</f>
        <v>2.7738246166944956E-3</v>
      </c>
      <c r="BA273" s="198">
        <f t="shared" si="25"/>
        <v>-1.1074935261472241E-2</v>
      </c>
    </row>
    <row r="274" spans="47:53" ht="11.25" customHeight="1" x14ac:dyDescent="0.25">
      <c r="AU274" s="28" t="s">
        <v>99</v>
      </c>
      <c r="AV274" s="29">
        <f>_xll.qlInterestRateIndexFixingDate(IborIndex&amp;Tenor,AW274,Trigger)</f>
        <v>42632</v>
      </c>
      <c r="AW274" s="29">
        <f>_xll.qlCalendarAdvance(Calendar,AW273,AU274,"f",,Trigger)</f>
        <v>42634</v>
      </c>
      <c r="AX274" s="29">
        <f>_xll.qlInterestRateIndexMaturity(IborIndex&amp;Tenor,AW274,Trigger)</f>
        <v>42999</v>
      </c>
      <c r="AY274" s="66">
        <f>_xll.qlIndexFixing($Z$5,AV274,,Trigger)</f>
        <v>2.778760657597852E-3</v>
      </c>
      <c r="AZ274" s="66">
        <f>_xll.qlIndexFixing($BB$1,AW274,,Trigger)</f>
        <v>2.7826240564314828E-3</v>
      </c>
      <c r="BA274" s="198">
        <f t="shared" si="25"/>
        <v>-3.863398833630835E-2</v>
      </c>
    </row>
    <row r="275" spans="47:53" ht="11.25" customHeight="1" x14ac:dyDescent="0.25">
      <c r="AU275" s="28" t="s">
        <v>99</v>
      </c>
      <c r="AV275" s="29">
        <f>_xll.qlInterestRateIndexFixingDate(IborIndex&amp;Tenor,AW275,Trigger)</f>
        <v>42633</v>
      </c>
      <c r="AW275" s="29">
        <f>_xll.qlCalendarAdvance(Calendar,AW274,AU275,"f",,Trigger)</f>
        <v>42635</v>
      </c>
      <c r="AX275" s="29">
        <f>_xll.qlInterestRateIndexMaturity(IborIndex&amp;Tenor,AW275,Trigger)</f>
        <v>43000</v>
      </c>
      <c r="AY275" s="66">
        <f>_xll.qlIndexFixing($Z$5,AV275,,Trigger)</f>
        <v>2.7847931174640613E-3</v>
      </c>
      <c r="AZ275" s="66">
        <f>_xll.qlIndexFixing($BB$1,AW275,,Trigger)</f>
        <v>2.7943442369672447E-3</v>
      </c>
      <c r="BA275" s="198">
        <f t="shared" si="25"/>
        <v>-9.5511195031833945E-2</v>
      </c>
    </row>
    <row r="276" spans="47:53" ht="11.25" customHeight="1" x14ac:dyDescent="0.25">
      <c r="AU276" s="28" t="s">
        <v>99</v>
      </c>
      <c r="AV276" s="29">
        <f>_xll.qlInterestRateIndexFixingDate(IborIndex&amp;Tenor,AW276,Trigger)</f>
        <v>42634</v>
      </c>
      <c r="AW276" s="29">
        <f>_xll.qlCalendarAdvance(Calendar,AW275,AU276,"f",,Trigger)</f>
        <v>42636</v>
      </c>
      <c r="AX276" s="29">
        <f>_xll.qlInterestRateIndexMaturity(IborIndex&amp;Tenor,AW276,Trigger)</f>
        <v>43003</v>
      </c>
      <c r="AY276" s="66">
        <f>_xll.qlIndexFixing($Z$5,AV276,,Trigger)</f>
        <v>2.7951368284576308E-3</v>
      </c>
      <c r="AZ276" s="66">
        <f>_xll.qlIndexFixing($BB$1,AW276,,Trigger)</f>
        <v>2.7993175891164201E-3</v>
      </c>
      <c r="BA276" s="198">
        <f t="shared" si="25"/>
        <v>-4.1807606587893238E-2</v>
      </c>
    </row>
    <row r="277" spans="47:53" ht="11.25" customHeight="1" x14ac:dyDescent="0.25">
      <c r="AU277" s="28" t="s">
        <v>99</v>
      </c>
      <c r="AV277" s="29">
        <f>_xll.qlInterestRateIndexFixingDate(IborIndex&amp;Tenor,AW277,Trigger)</f>
        <v>42635</v>
      </c>
      <c r="AW277" s="29">
        <f>_xll.qlCalendarAdvance(Calendar,AW276,AU277,"f",,Trigger)</f>
        <v>42639</v>
      </c>
      <c r="AX277" s="29">
        <f>_xll.qlInterestRateIndexMaturity(IborIndex&amp;Tenor,AW277,Trigger)</f>
        <v>43004</v>
      </c>
      <c r="AY277" s="66">
        <f>_xll.qlIndexFixing($Z$5,AV277,,Trigger)</f>
        <v>2.808744851185924E-3</v>
      </c>
      <c r="AZ277" s="66">
        <f>_xll.qlIndexFixing($BB$1,AW277,,Trigger)</f>
        <v>2.8042192275038718E-3</v>
      </c>
      <c r="BA277" s="198">
        <f t="shared" si="25"/>
        <v>4.5256236820521989E-2</v>
      </c>
    </row>
    <row r="278" spans="47:53" ht="11.25" customHeight="1" x14ac:dyDescent="0.25">
      <c r="AU278" s="28" t="s">
        <v>99</v>
      </c>
      <c r="AV278" s="29">
        <f>_xll.qlInterestRateIndexFixingDate(IborIndex&amp;Tenor,AW278,Trigger)</f>
        <v>42636</v>
      </c>
      <c r="AW278" s="29">
        <f>_xll.qlCalendarAdvance(Calendar,AW277,AU278,"f",,Trigger)</f>
        <v>42640</v>
      </c>
      <c r="AX278" s="29">
        <f>_xll.qlInterestRateIndexMaturity(IborIndex&amp;Tenor,AW278,Trigger)</f>
        <v>43005</v>
      </c>
      <c r="AY278" s="66">
        <f>_xll.qlIndexFixing($Z$5,AV278,,Trigger)</f>
        <v>2.8146711389083995E-3</v>
      </c>
      <c r="AZ278" s="66">
        <f>_xll.qlIndexFixing($BB$1,AW278,,Trigger)</f>
        <v>2.8090446056984234E-3</v>
      </c>
      <c r="BA278" s="198">
        <f t="shared" si="25"/>
        <v>5.6265332099760673E-2</v>
      </c>
    </row>
    <row r="279" spans="47:53" ht="11.25" customHeight="1" x14ac:dyDescent="0.25">
      <c r="AU279" s="28" t="s">
        <v>99</v>
      </c>
      <c r="AV279" s="29">
        <f>_xll.qlInterestRateIndexFixingDate(IborIndex&amp;Tenor,AW279,Trigger)</f>
        <v>42639</v>
      </c>
      <c r="AW279" s="29">
        <f>_xll.qlCalendarAdvance(Calendar,AW278,AU279,"f",,Trigger)</f>
        <v>42641</v>
      </c>
      <c r="AX279" s="29">
        <f>_xll.qlInterestRateIndexMaturity(IborIndex&amp;Tenor,AW279,Trigger)</f>
        <v>43006</v>
      </c>
      <c r="AY279" s="66">
        <f>_xll.qlIndexFixing($Z$5,AV279,,Trigger)</f>
        <v>2.8205658089398341E-3</v>
      </c>
      <c r="AZ279" s="66">
        <f>_xll.qlIndexFixing($BB$1,AW279,,Trigger)</f>
        <v>2.8119364039308789E-3</v>
      </c>
      <c r="BA279" s="198">
        <f t="shared" si="25"/>
        <v>8.6294050089552071E-2</v>
      </c>
    </row>
    <row r="280" spans="47:53" ht="11.25" customHeight="1" x14ac:dyDescent="0.25">
      <c r="AU280" s="28" t="s">
        <v>99</v>
      </c>
      <c r="AV280" s="29">
        <f>_xll.qlInterestRateIndexFixingDate(IborIndex&amp;Tenor,AW280,Trigger)</f>
        <v>42640</v>
      </c>
      <c r="AW280" s="29">
        <f>_xll.qlCalendarAdvance(Calendar,AW279,AU280,"f",,Trigger)</f>
        <v>42642</v>
      </c>
      <c r="AX280" s="29">
        <f>_xll.qlInterestRateIndexMaturity(IborIndex&amp;Tenor,AW280,Trigger)</f>
        <v>43007</v>
      </c>
      <c r="AY280" s="66">
        <f>_xll.qlIndexFixing($Z$5,AV280,,Trigger)</f>
        <v>2.8264253257267889E-3</v>
      </c>
      <c r="AZ280" s="66">
        <f>_xll.qlIndexFixing($BB$1,AW280,,Trigger)</f>
        <v>2.8274925854778299E-3</v>
      </c>
      <c r="BA280" s="198">
        <f t="shared" si="25"/>
        <v>-1.0672597510409838E-2</v>
      </c>
    </row>
    <row r="281" spans="47:53" ht="11.25" customHeight="1" x14ac:dyDescent="0.25">
      <c r="AU281" s="28" t="s">
        <v>99</v>
      </c>
      <c r="AV281" s="29">
        <f>_xll.qlInterestRateIndexFixingDate(IborIndex&amp;Tenor,AW281,Trigger)</f>
        <v>42641</v>
      </c>
      <c r="AW281" s="29">
        <f>_xll.qlCalendarAdvance(Calendar,AW280,AU281,"f",,Trigger)</f>
        <v>42643</v>
      </c>
      <c r="AX281" s="29">
        <f>_xll.qlInterestRateIndexMaturity(IborIndex&amp;Tenor,AW281,Trigger)</f>
        <v>43007</v>
      </c>
      <c r="AY281" s="66">
        <f>_xll.qlIndexFixing($Z$5,AV281,,Trigger)</f>
        <v>2.830055670318602E-3</v>
      </c>
      <c r="AZ281" s="66">
        <f>_xll.qlIndexFixing($BB$1,AW281,,Trigger)</f>
        <v>2.8318702478752331E-3</v>
      </c>
      <c r="BA281" s="198">
        <f t="shared" si="25"/>
        <v>-1.8145775566311487E-2</v>
      </c>
    </row>
    <row r="282" spans="47:53" ht="11.25" customHeight="1" x14ac:dyDescent="0.25">
      <c r="AU282" s="28" t="s">
        <v>99</v>
      </c>
      <c r="AV282" s="29">
        <f>_xll.qlInterestRateIndexFixingDate(IborIndex&amp;Tenor,AW282,Trigger)</f>
        <v>42642</v>
      </c>
      <c r="AW282" s="29">
        <f>_xll.qlCalendarAdvance(Calendar,AW281,AU282,"f",,Trigger)</f>
        <v>42646</v>
      </c>
      <c r="AX282" s="29">
        <f>_xll.qlInterestRateIndexMaturity(IborIndex&amp;Tenor,AW282,Trigger)</f>
        <v>43011</v>
      </c>
      <c r="AY282" s="66">
        <f>_xll.qlIndexFixing($Z$5,AV282,,Trigger)</f>
        <v>2.8494400323901855E-3</v>
      </c>
      <c r="AZ282" s="66">
        <f>_xll.qlIndexFixing($BB$1,AW282,,Trigger)</f>
        <v>2.8361550743224214E-3</v>
      </c>
      <c r="BA282" s="198">
        <f t="shared" si="25"/>
        <v>0.13284958067764138</v>
      </c>
    </row>
    <row r="283" spans="47:53" ht="11.25" customHeight="1" x14ac:dyDescent="0.25">
      <c r="AU283" s="28" t="s">
        <v>99</v>
      </c>
      <c r="AV283" s="29">
        <f>_xll.qlInterestRateIndexFixingDate(IborIndex&amp;Tenor,AW283,Trigger)</f>
        <v>42643</v>
      </c>
      <c r="AW283" s="29">
        <f>_xll.qlCalendarAdvance(Calendar,AW282,AU283,"f",,Trigger)</f>
        <v>42647</v>
      </c>
      <c r="AX283" s="29">
        <f>_xll.qlInterestRateIndexMaturity(IborIndex&amp;Tenor,AW283,Trigger)</f>
        <v>43012</v>
      </c>
      <c r="AY283" s="66">
        <f>_xll.qlIndexFixing($Z$5,AV283,,Trigger)</f>
        <v>2.8549295677506039E-3</v>
      </c>
      <c r="AZ283" s="66">
        <f>_xll.qlIndexFixing($BB$1,AW283,,Trigger)</f>
        <v>2.8403532223396965E-3</v>
      </c>
      <c r="BA283" s="198">
        <f t="shared" si="25"/>
        <v>0.14576345410907426</v>
      </c>
    </row>
    <row r="284" spans="47:53" ht="11.25" customHeight="1" x14ac:dyDescent="0.25">
      <c r="AU284" s="28" t="s">
        <v>99</v>
      </c>
      <c r="AV284" s="29">
        <f>_xll.qlInterestRateIndexFixingDate(IborIndex&amp;Tenor,AW284,Trigger)</f>
        <v>42646</v>
      </c>
      <c r="AW284" s="29">
        <f>_xll.qlCalendarAdvance(Calendar,AW283,AU284,"f",,Trigger)</f>
        <v>42648</v>
      </c>
      <c r="AX284" s="29">
        <f>_xll.qlInterestRateIndexMaturity(IborIndex&amp;Tenor,AW284,Trigger)</f>
        <v>43013</v>
      </c>
      <c r="AY284" s="66">
        <f>_xll.qlIndexFixing($Z$5,AV284,,Trigger)</f>
        <v>2.8600955660587498E-3</v>
      </c>
      <c r="AZ284" s="66">
        <f>_xll.qlIndexFixing($BB$1,AW284,,Trigger)</f>
        <v>2.8484099569706534E-3</v>
      </c>
      <c r="BA284" s="198">
        <f t="shared" si="25"/>
        <v>0.1168560908809636</v>
      </c>
    </row>
    <row r="285" spans="47:53" ht="11.25" customHeight="1" x14ac:dyDescent="0.25">
      <c r="AU285" s="28" t="s">
        <v>99</v>
      </c>
      <c r="AV285" s="29">
        <f>_xll.qlInterestRateIndexFixingDate(IborIndex&amp;Tenor,AW285,Trigger)</f>
        <v>42647</v>
      </c>
      <c r="AW285" s="29">
        <f>_xll.qlCalendarAdvance(Calendar,AW284,AU285,"f",,Trigger)</f>
        <v>42649</v>
      </c>
      <c r="AX285" s="29">
        <f>_xll.qlInterestRateIndexMaturity(IborIndex&amp;Tenor,AW285,Trigger)</f>
        <v>43014</v>
      </c>
      <c r="AY285" s="66">
        <f>_xll.qlIndexFixing($Z$5,AV285,,Trigger)</f>
        <v>2.8649548824383852E-3</v>
      </c>
      <c r="AZ285" s="66">
        <f>_xll.qlIndexFixing($BB$1,AW285,,Trigger)</f>
        <v>2.8564021849027698E-3</v>
      </c>
      <c r="BA285" s="198">
        <f t="shared" si="25"/>
        <v>8.5526975356154181E-2</v>
      </c>
    </row>
    <row r="286" spans="47:53" ht="11.25" customHeight="1" x14ac:dyDescent="0.25">
      <c r="AU286" s="28" t="s">
        <v>99</v>
      </c>
      <c r="AV286" s="29">
        <f>_xll.qlInterestRateIndexFixingDate(IborIndex&amp;Tenor,AW286,Trigger)</f>
        <v>42648</v>
      </c>
      <c r="AW286" s="29">
        <f>_xll.qlCalendarAdvance(Calendar,AW285,AU286,"f",,Trigger)</f>
        <v>42650</v>
      </c>
      <c r="AX286" s="29">
        <f>_xll.qlInterestRateIndexMaturity(IborIndex&amp;Tenor,AW286,Trigger)</f>
        <v>43017</v>
      </c>
      <c r="AY286" s="66">
        <f>_xll.qlIndexFixing($Z$5,AV286,,Trigger)</f>
        <v>2.8740467890569828E-3</v>
      </c>
      <c r="AZ286" s="66">
        <f>_xll.qlIndexFixing($BB$1,AW286,,Trigger)</f>
        <v>2.8602593078952774E-3</v>
      </c>
      <c r="BA286" s="198">
        <f t="shared" si="25"/>
        <v>0.13787481161705445</v>
      </c>
    </row>
    <row r="287" spans="47:53" ht="11.25" customHeight="1" x14ac:dyDescent="0.25">
      <c r="AU287" s="28" t="s">
        <v>99</v>
      </c>
      <c r="AV287" s="29">
        <f>_xll.qlInterestRateIndexFixingDate(IborIndex&amp;Tenor,AW287,Trigger)</f>
        <v>42649</v>
      </c>
      <c r="AW287" s="29">
        <f>_xll.qlCalendarAdvance(Calendar,AW286,AU287,"f",,Trigger)</f>
        <v>42653</v>
      </c>
      <c r="AX287" s="29">
        <f>_xll.qlInterestRateIndexMaturity(IborIndex&amp;Tenor,AW287,Trigger)</f>
        <v>43018</v>
      </c>
      <c r="AY287" s="66">
        <f>_xll.qlIndexFixing($Z$5,AV287,,Trigger)</f>
        <v>2.8816692322978432E-3</v>
      </c>
      <c r="AZ287" s="66">
        <f>_xll.qlIndexFixing($BB$1,AW287,,Trigger)</f>
        <v>2.8640667001078529E-3</v>
      </c>
      <c r="BA287" s="198">
        <f t="shared" si="25"/>
        <v>0.17602532189990236</v>
      </c>
    </row>
    <row r="288" spans="47:53" ht="11.25" customHeight="1" x14ac:dyDescent="0.25">
      <c r="AU288" s="28" t="s">
        <v>99</v>
      </c>
      <c r="AV288" s="29">
        <f>_xll.qlInterestRateIndexFixingDate(IborIndex&amp;Tenor,AW288,Trigger)</f>
        <v>42650</v>
      </c>
      <c r="AW288" s="29">
        <f>_xll.qlCalendarAdvance(Calendar,AW287,AU288,"f",,Trigger)</f>
        <v>42654</v>
      </c>
      <c r="AX288" s="29">
        <f>_xll.qlInterestRateIndexMaturity(IborIndex&amp;Tenor,AW288,Trigger)</f>
        <v>43019</v>
      </c>
      <c r="AY288" s="66">
        <f>_xll.qlIndexFixing($Z$5,AV288,,Trigger)</f>
        <v>2.8852547664208203E-3</v>
      </c>
      <c r="AZ288" s="66">
        <f>_xll.qlIndexFixing($BB$1,AW288,,Trigger)</f>
        <v>2.8678305198643196E-3</v>
      </c>
      <c r="BA288" s="198">
        <f t="shared" si="25"/>
        <v>0.17424246556500736</v>
      </c>
    </row>
    <row r="289" spans="47:53" ht="11.25" customHeight="1" x14ac:dyDescent="0.25">
      <c r="AU289" s="28" t="s">
        <v>99</v>
      </c>
      <c r="AV289" s="29">
        <f>_xll.qlInterestRateIndexFixingDate(IborIndex&amp;Tenor,AW289,Trigger)</f>
        <v>42653</v>
      </c>
      <c r="AW289" s="29">
        <f>_xll.qlCalendarAdvance(Calendar,AW288,AU289,"f",,Trigger)</f>
        <v>42655</v>
      </c>
      <c r="AX289" s="29">
        <f>_xll.qlInterestRateIndexMaturity(IborIndex&amp;Tenor,AW289,Trigger)</f>
        <v>43020</v>
      </c>
      <c r="AY289" s="66">
        <f>_xll.qlIndexFixing($Z$5,AV289,,Trigger)</f>
        <v>2.8886388290730583E-3</v>
      </c>
      <c r="AZ289" s="66">
        <f>_xll.qlIndexFixing($BB$1,AW289,,Trigger)</f>
        <v>2.8757015591331521E-3</v>
      </c>
      <c r="BA289" s="198">
        <f t="shared" si="25"/>
        <v>0.12937269939906124</v>
      </c>
    </row>
    <row r="290" spans="47:53" ht="11.25" customHeight="1" x14ac:dyDescent="0.25">
      <c r="AU290" s="28" t="s">
        <v>99</v>
      </c>
      <c r="AV290" s="29">
        <f>_xll.qlInterestRateIndexFixingDate(IborIndex&amp;Tenor,AW290,Trigger)</f>
        <v>42654</v>
      </c>
      <c r="AW290" s="29">
        <f>_xll.qlCalendarAdvance(Calendar,AW289,AU290,"f",,Trigger)</f>
        <v>42656</v>
      </c>
      <c r="AX290" s="29">
        <f>_xll.qlInterestRateIndexMaturity(IborIndex&amp;Tenor,AW290,Trigger)</f>
        <v>43021</v>
      </c>
      <c r="AY290" s="66">
        <f>_xll.qlIndexFixing($Z$5,AV290,,Trigger)</f>
        <v>2.8918396349005672E-3</v>
      </c>
      <c r="AZ290" s="66">
        <f>_xll.qlIndexFixing($BB$1,AW290,,Trigger)</f>
        <v>2.8825732442504816E-3</v>
      </c>
      <c r="BA290" s="198">
        <f t="shared" si="25"/>
        <v>9.266390650085593E-2</v>
      </c>
    </row>
    <row r="291" spans="47:53" ht="11.25" customHeight="1" x14ac:dyDescent="0.25">
      <c r="AU291" s="28" t="s">
        <v>99</v>
      </c>
      <c r="AV291" s="29">
        <f>_xll.qlInterestRateIndexFixingDate(IborIndex&amp;Tenor,AW291,Trigger)</f>
        <v>42655</v>
      </c>
      <c r="AW291" s="29">
        <f>_xll.qlCalendarAdvance(Calendar,AW290,AU291,"f",,Trigger)</f>
        <v>42657</v>
      </c>
      <c r="AX291" s="29">
        <f>_xll.qlInterestRateIndexMaturity(IborIndex&amp;Tenor,AW291,Trigger)</f>
        <v>43024</v>
      </c>
      <c r="AY291" s="66">
        <f>_xll.qlIndexFixing($Z$5,AV291,,Trigger)</f>
        <v>2.8995732939463429E-3</v>
      </c>
      <c r="AZ291" s="66">
        <f>_xll.qlIndexFixing($BB$1,AW291,,Trigger)</f>
        <v>2.8862115800012962E-3</v>
      </c>
      <c r="BA291" s="198">
        <f t="shared" si="25"/>
        <v>0.13361713945046674</v>
      </c>
    </row>
    <row r="292" spans="47:53" ht="11.25" customHeight="1" x14ac:dyDescent="0.25">
      <c r="AU292" s="28" t="s">
        <v>99</v>
      </c>
      <c r="AV292" s="29">
        <f>_xll.qlInterestRateIndexFixingDate(IborIndex&amp;Tenor,AW292,Trigger)</f>
        <v>42656</v>
      </c>
      <c r="AW292" s="29">
        <f>_xll.qlCalendarAdvance(Calendar,AW291,AU292,"f",,Trigger)</f>
        <v>42660</v>
      </c>
      <c r="AX292" s="29">
        <f>_xll.qlInterestRateIndexMaturity(IborIndex&amp;Tenor,AW292,Trigger)</f>
        <v>43025</v>
      </c>
      <c r="AY292" s="66">
        <f>_xll.qlIndexFixing($Z$5,AV292,,Trigger)</f>
        <v>2.9031813747056471E-3</v>
      </c>
      <c r="AZ292" s="66">
        <f>_xll.qlIndexFixing($BB$1,AW292,,Trigger)</f>
        <v>2.8898432952638433E-3</v>
      </c>
      <c r="BA292" s="198">
        <f t="shared" si="25"/>
        <v>0.13338079441803721</v>
      </c>
    </row>
    <row r="293" spans="47:53" ht="11.25" customHeight="1" x14ac:dyDescent="0.25">
      <c r="AU293" s="28" t="s">
        <v>99</v>
      </c>
      <c r="AV293" s="29">
        <f>_xll.qlInterestRateIndexFixingDate(IborIndex&amp;Tenor,AW293,Trigger)</f>
        <v>42657</v>
      </c>
      <c r="AW293" s="29">
        <f>_xll.qlCalendarAdvance(Calendar,AW292,AU293,"f",,Trigger)</f>
        <v>42661</v>
      </c>
      <c r="AX293" s="29">
        <f>_xll.qlInterestRateIndexMaturity(IborIndex&amp;Tenor,AW293,Trigger)</f>
        <v>43026</v>
      </c>
      <c r="AY293" s="66">
        <f>_xll.qlIndexFixing($Z$5,AV293,,Trigger)</f>
        <v>2.9057459075505802E-3</v>
      </c>
      <c r="AZ293" s="66">
        <f>_xll.qlIndexFixing($BB$1,AW293,,Trigger)</f>
        <v>2.8934745490226785E-3</v>
      </c>
      <c r="BA293" s="198">
        <f t="shared" si="25"/>
        <v>0.12271358527901707</v>
      </c>
    </row>
    <row r="294" spans="47:53" ht="11.25" customHeight="1" x14ac:dyDescent="0.25">
      <c r="AU294" s="28" t="s">
        <v>99</v>
      </c>
      <c r="AV294" s="29">
        <f>_xll.qlInterestRateIndexFixingDate(IborIndex&amp;Tenor,AW294,Trigger)</f>
        <v>42660</v>
      </c>
      <c r="AW294" s="29">
        <f>_xll.qlCalendarAdvance(Calendar,AW293,AU294,"f",,Trigger)</f>
        <v>42662</v>
      </c>
      <c r="AX294" s="29">
        <f>_xll.qlInterestRateIndexMaturity(IborIndex&amp;Tenor,AW294,Trigger)</f>
        <v>43027</v>
      </c>
      <c r="AY294" s="66">
        <f>_xll.qlIndexFixing($Z$5,AV294,,Trigger)</f>
        <v>2.9082405459745233E-3</v>
      </c>
      <c r="AZ294" s="66">
        <f>_xll.qlIndexFixing($BB$1,AW294,,Trigger)</f>
        <v>2.9014684729608275E-3</v>
      </c>
      <c r="BA294" s="198">
        <f t="shared" si="25"/>
        <v>6.7720730136957258E-2</v>
      </c>
    </row>
    <row r="295" spans="47:53" ht="11.25" customHeight="1" x14ac:dyDescent="0.25">
      <c r="AU295" s="28" t="s">
        <v>99</v>
      </c>
      <c r="AV295" s="29">
        <f>_xll.qlInterestRateIndexFixingDate(IborIndex&amp;Tenor,AW295,Trigger)</f>
        <v>42661</v>
      </c>
      <c r="AW295" s="29">
        <f>_xll.qlCalendarAdvance(Calendar,AW294,AU295,"f",,Trigger)</f>
        <v>42663</v>
      </c>
      <c r="AX295" s="29">
        <f>_xll.qlInterestRateIndexMaturity(IborIndex&amp;Tenor,AW295,Trigger)</f>
        <v>43028</v>
      </c>
      <c r="AY295" s="66">
        <f>_xll.qlIndexFixing($Z$5,AV295,,Trigger)</f>
        <v>2.910684862598917E-3</v>
      </c>
      <c r="AZ295" s="66">
        <f>_xll.qlIndexFixing($BB$1,AW295,,Trigger)</f>
        <v>2.9081181318871083E-3</v>
      </c>
      <c r="BA295" s="198">
        <f t="shared" si="25"/>
        <v>2.5667307118086222E-2</v>
      </c>
    </row>
    <row r="296" spans="47:53" ht="11.25" customHeight="1" x14ac:dyDescent="0.25">
      <c r="AU296" s="28" t="s">
        <v>99</v>
      </c>
      <c r="AV296" s="29">
        <f>_xll.qlInterestRateIndexFixingDate(IborIndex&amp;Tenor,AW296,Trigger)</f>
        <v>42662</v>
      </c>
      <c r="AW296" s="29">
        <f>_xll.qlCalendarAdvance(Calendar,AW295,AU296,"f",,Trigger)</f>
        <v>42664</v>
      </c>
      <c r="AX296" s="29">
        <f>_xll.qlInterestRateIndexMaturity(IborIndex&amp;Tenor,AW296,Trigger)</f>
        <v>43031</v>
      </c>
      <c r="AY296" s="66">
        <f>_xll.qlIndexFixing($Z$5,AV296,,Trigger)</f>
        <v>2.9180110837147585E-3</v>
      </c>
      <c r="AZ296" s="66">
        <f>_xll.qlIndexFixing($BB$1,AW296,,Trigger)</f>
        <v>2.9118394660773866E-3</v>
      </c>
      <c r="BA296" s="198">
        <f t="shared" si="25"/>
        <v>6.1716176373719303E-2</v>
      </c>
    </row>
    <row r="297" spans="47:53" ht="11.25" customHeight="1" x14ac:dyDescent="0.25">
      <c r="AU297" s="28" t="s">
        <v>99</v>
      </c>
      <c r="AV297" s="29">
        <f>_xll.qlInterestRateIndexFixingDate(IborIndex&amp;Tenor,AW297,Trigger)</f>
        <v>42663</v>
      </c>
      <c r="AW297" s="29">
        <f>_xll.qlCalendarAdvance(Calendar,AW296,AU297,"f",,Trigger)</f>
        <v>42667</v>
      </c>
      <c r="AX297" s="29">
        <f>_xll.qlInterestRateIndexMaturity(IborIndex&amp;Tenor,AW297,Trigger)</f>
        <v>43032</v>
      </c>
      <c r="AY297" s="66">
        <f>_xll.qlIndexFixing($Z$5,AV297,,Trigger)</f>
        <v>2.9203571510216008E-3</v>
      </c>
      <c r="AZ297" s="66">
        <f>_xll.qlIndexFixing($BB$1,AW297,,Trigger)</f>
        <v>2.9155972945906256E-3</v>
      </c>
      <c r="BA297" s="198">
        <f t="shared" si="25"/>
        <v>4.7598564309751963E-2</v>
      </c>
    </row>
    <row r="298" spans="47:53" ht="11.25" customHeight="1" x14ac:dyDescent="0.25">
      <c r="AU298" s="28" t="s">
        <v>99</v>
      </c>
      <c r="AV298" s="29">
        <f>_xll.qlInterestRateIndexFixingDate(IborIndex&amp;Tenor,AW298,Trigger)</f>
        <v>42664</v>
      </c>
      <c r="AW298" s="29">
        <f>_xll.qlCalendarAdvance(Calendar,AW297,AU298,"f",,Trigger)</f>
        <v>42668</v>
      </c>
      <c r="AX298" s="29">
        <f>_xll.qlInterestRateIndexMaturity(IborIndex&amp;Tenor,AW298,Trigger)</f>
        <v>43033</v>
      </c>
      <c r="AY298" s="66">
        <f>_xll.qlIndexFixing($Z$5,AV298,,Trigger)</f>
        <v>2.92285023543821E-3</v>
      </c>
      <c r="AZ298" s="66">
        <f>_xll.qlIndexFixing($BB$1,AW298,,Trigger)</f>
        <v>2.9193977770618192E-3</v>
      </c>
      <c r="BA298" s="198">
        <f t="shared" si="25"/>
        <v>3.4524583763908059E-2</v>
      </c>
    </row>
    <row r="299" spans="47:53" ht="11.25" customHeight="1" x14ac:dyDescent="0.25">
      <c r="AU299" s="28" t="s">
        <v>99</v>
      </c>
      <c r="AV299" s="29">
        <f>_xll.qlInterestRateIndexFixingDate(IborIndex&amp;Tenor,AW299,Trigger)</f>
        <v>42667</v>
      </c>
      <c r="AW299" s="29">
        <f>_xll.qlCalendarAdvance(Calendar,AW298,AU299,"f",,Trigger)</f>
        <v>42669</v>
      </c>
      <c r="AX299" s="29">
        <f>_xll.qlInterestRateIndexMaturity(IborIndex&amp;Tenor,AW299,Trigger)</f>
        <v>43034</v>
      </c>
      <c r="AY299" s="66">
        <f>_xll.qlIndexFixing($Z$5,AV299,,Trigger)</f>
        <v>2.9254145062750842E-3</v>
      </c>
      <c r="AZ299" s="66">
        <f>_xll.qlIndexFixing($BB$1,AW299,,Trigger)</f>
        <v>2.9278117275661126E-3</v>
      </c>
      <c r="BA299" s="198">
        <f t="shared" si="25"/>
        <v>-2.397221291028373E-2</v>
      </c>
    </row>
    <row r="300" spans="47:53" ht="11.25" customHeight="1" x14ac:dyDescent="0.25">
      <c r="AU300" s="28" t="s">
        <v>99</v>
      </c>
      <c r="AV300" s="29">
        <f>_xll.qlInterestRateIndexFixingDate(IborIndex&amp;Tenor,AW300,Trigger)</f>
        <v>42668</v>
      </c>
      <c r="AW300" s="29">
        <f>_xll.qlCalendarAdvance(Calendar,AW299,AU300,"f",,Trigger)</f>
        <v>42670</v>
      </c>
      <c r="AX300" s="29">
        <f>_xll.qlInterestRateIndexMaturity(IborIndex&amp;Tenor,AW300,Trigger)</f>
        <v>43035</v>
      </c>
      <c r="AY300" s="66">
        <f>_xll.qlIndexFixing($Z$5,AV300,,Trigger)</f>
        <v>2.9280708936930615E-3</v>
      </c>
      <c r="AZ300" s="66">
        <f>_xll.qlIndexFixing($BB$1,AW300,,Trigger)</f>
        <v>2.935149442772113E-3</v>
      </c>
      <c r="BA300" s="198">
        <f t="shared" si="25"/>
        <v>-7.0785490790515299E-2</v>
      </c>
    </row>
    <row r="301" spans="47:53" ht="11.25" customHeight="1" x14ac:dyDescent="0.25">
      <c r="AU301" s="28" t="s">
        <v>99</v>
      </c>
      <c r="AV301" s="29">
        <f>_xll.qlInterestRateIndexFixingDate(IborIndex&amp;Tenor,AW301,Trigger)</f>
        <v>42669</v>
      </c>
      <c r="AW301" s="29">
        <f>_xll.qlCalendarAdvance(Calendar,AW300,AU301,"f",,Trigger)</f>
        <v>42671</v>
      </c>
      <c r="AX301" s="29">
        <f>_xll.qlInterestRateIndexMaturity(IborIndex&amp;Tenor,AW301,Trigger)</f>
        <v>43038</v>
      </c>
      <c r="AY301" s="66">
        <f>_xll.qlIndexFixing($Z$5,AV301,,Trigger)</f>
        <v>2.935970793973243E-3</v>
      </c>
      <c r="AZ301" s="66">
        <f>_xll.qlIndexFixing($BB$1,AW301,,Trigger)</f>
        <v>2.9392555931509494E-3</v>
      </c>
      <c r="BA301" s="198">
        <f t="shared" si="25"/>
        <v>-3.2847991777063164E-2</v>
      </c>
    </row>
    <row r="302" spans="47:53" ht="11.25" customHeight="1" x14ac:dyDescent="0.25">
      <c r="AU302" s="28" t="s">
        <v>99</v>
      </c>
      <c r="AV302" s="29">
        <f>_xll.qlInterestRateIndexFixingDate(IborIndex&amp;Tenor,AW302,Trigger)</f>
        <v>42670</v>
      </c>
      <c r="AW302" s="29">
        <f>_xll.qlCalendarAdvance(Calendar,AW301,AU302,"f",,Trigger)</f>
        <v>42674</v>
      </c>
      <c r="AX302" s="29">
        <f>_xll.qlInterestRateIndexMaturity(IborIndex&amp;Tenor,AW302,Trigger)</f>
        <v>43039</v>
      </c>
      <c r="AY302" s="66">
        <f>_xll.qlIndexFixing($Z$5,AV302,,Trigger)</f>
        <v>2.9400430021639004E-3</v>
      </c>
      <c r="AZ302" s="66">
        <f>_xll.qlIndexFixing($BB$1,AW302,,Trigger)</f>
        <v>2.9434413575028435E-3</v>
      </c>
      <c r="BA302" s="198">
        <f t="shared" si="25"/>
        <v>-3.3983553389431084E-2</v>
      </c>
    </row>
    <row r="303" spans="47:53" ht="11.25" customHeight="1" x14ac:dyDescent="0.25">
      <c r="AU303" s="28" t="s">
        <v>99</v>
      </c>
      <c r="AV303" s="29">
        <f>_xll.qlInterestRateIndexFixingDate(IborIndex&amp;Tenor,AW303,Trigger)</f>
        <v>42671</v>
      </c>
      <c r="AW303" s="29">
        <f>_xll.qlCalendarAdvance(Calendar,AW302,AU303,"f",,Trigger)</f>
        <v>42675</v>
      </c>
      <c r="AX303" s="29">
        <f>_xll.qlInterestRateIndexMaturity(IborIndex&amp;Tenor,AW303,Trigger)</f>
        <v>43040</v>
      </c>
      <c r="AY303" s="66">
        <f>_xll.qlIndexFixing($Z$5,AV303,,Trigger)</f>
        <v>2.943480715086994E-3</v>
      </c>
      <c r="AZ303" s="66">
        <f>_xll.qlIndexFixing($BB$1,AW303,,Trigger)</f>
        <v>2.9477113561205471E-3</v>
      </c>
      <c r="BA303" s="198">
        <f t="shared" si="25"/>
        <v>-4.2306410335530946E-2</v>
      </c>
    </row>
    <row r="304" spans="47:53" ht="11.25" customHeight="1" x14ac:dyDescent="0.25">
      <c r="AU304" s="28" t="s">
        <v>99</v>
      </c>
      <c r="AV304" s="29">
        <f>_xll.qlInterestRateIndexFixingDate(IborIndex&amp;Tenor,AW304,Trigger)</f>
        <v>42674</v>
      </c>
      <c r="AW304" s="29">
        <f>_xll.qlCalendarAdvance(Calendar,AW303,AU304,"f",,Trigger)</f>
        <v>42676</v>
      </c>
      <c r="AX304" s="29">
        <f>_xll.qlInterestRateIndexMaturity(IborIndex&amp;Tenor,AW304,Trigger)</f>
        <v>43041</v>
      </c>
      <c r="AY304" s="66">
        <f>_xll.qlIndexFixing($Z$5,AV304,,Trigger)</f>
        <v>2.9471402001257185E-3</v>
      </c>
      <c r="AZ304" s="66">
        <f>_xll.qlIndexFixing($BB$1,AW304,,Trigger)</f>
        <v>2.9568203260659813E-3</v>
      </c>
      <c r="BA304" s="198">
        <f t="shared" si="25"/>
        <v>-9.6801259402627515E-2</v>
      </c>
    </row>
    <row r="305" spans="47:53" ht="11.25" customHeight="1" x14ac:dyDescent="0.25">
      <c r="AU305" s="28" t="s">
        <v>99</v>
      </c>
      <c r="AV305" s="29">
        <f>_xll.qlInterestRateIndexFixingDate(IborIndex&amp;Tenor,AW305,Trigger)</f>
        <v>42675</v>
      </c>
      <c r="AW305" s="29">
        <f>_xll.qlCalendarAdvance(Calendar,AW304,AU305,"f",,Trigger)</f>
        <v>42677</v>
      </c>
      <c r="AX305" s="29">
        <f>_xll.qlInterestRateIndexMaturity(IborIndex&amp;Tenor,AW305,Trigger)</f>
        <v>43042</v>
      </c>
      <c r="AY305" s="66">
        <f>_xll.qlIndexFixing($Z$5,AV305,,Trigger)</f>
        <v>2.9509446135497905E-3</v>
      </c>
      <c r="AZ305" s="66">
        <f>_xll.qlIndexFixing($BB$1,AW305,,Trigger)</f>
        <v>2.9655874900304472E-3</v>
      </c>
      <c r="BA305" s="198">
        <f t="shared" si="25"/>
        <v>-0.14642876480656758</v>
      </c>
    </row>
    <row r="306" spans="47:53" ht="11.25" customHeight="1" x14ac:dyDescent="0.25">
      <c r="AU306" s="28" t="s">
        <v>99</v>
      </c>
      <c r="AV306" s="29">
        <f>_xll.qlInterestRateIndexFixingDate(IborIndex&amp;Tenor,AW306,Trigger)</f>
        <v>42676</v>
      </c>
      <c r="AW306" s="29">
        <f>_xll.qlCalendarAdvance(Calendar,AW305,AU306,"f",,Trigger)</f>
        <v>42678</v>
      </c>
      <c r="AX306" s="29">
        <f>_xll.qlInterestRateIndexMaturity(IborIndex&amp;Tenor,AW306,Trigger)</f>
        <v>43045</v>
      </c>
      <c r="AY306" s="66">
        <f>_xll.qlIndexFixing($Z$5,AV306,,Trigger)</f>
        <v>2.9601155380461017E-3</v>
      </c>
      <c r="AZ306" s="66">
        <f>_xll.qlIndexFixing($BB$1,AW306,,Trigger)</f>
        <v>2.9702401569995131E-3</v>
      </c>
      <c r="BA306" s="198">
        <f t="shared" si="25"/>
        <v>-0.10124618953411338</v>
      </c>
    </row>
    <row r="307" spans="47:53" ht="11.25" customHeight="1" x14ac:dyDescent="0.25">
      <c r="AU307" s="28" t="s">
        <v>99</v>
      </c>
      <c r="AV307" s="29">
        <f>_xll.qlInterestRateIndexFixingDate(IborIndex&amp;Tenor,AW307,Trigger)</f>
        <v>42677</v>
      </c>
      <c r="AW307" s="29">
        <f>_xll.qlCalendarAdvance(Calendar,AW306,AU307,"f",,Trigger)</f>
        <v>42681</v>
      </c>
      <c r="AX307" s="29">
        <f>_xll.qlInterestRateIndexMaturity(IborIndex&amp;Tenor,AW307,Trigger)</f>
        <v>43046</v>
      </c>
      <c r="AY307" s="66">
        <f>_xll.qlIndexFixing($Z$5,AV307,,Trigger)</f>
        <v>2.9666600270549012E-3</v>
      </c>
      <c r="AZ307" s="66">
        <f>_xll.qlIndexFixing($BB$1,AW307,,Trigger)</f>
        <v>2.9749601166787231E-3</v>
      </c>
      <c r="BA307" s="198">
        <f t="shared" si="25"/>
        <v>-8.3000896238219657E-2</v>
      </c>
    </row>
    <row r="308" spans="47:53" ht="11.25" customHeight="1" x14ac:dyDescent="0.25">
      <c r="AU308" s="28" t="s">
        <v>99</v>
      </c>
      <c r="AV308" s="29">
        <f>_xll.qlInterestRateIndexFixingDate(IborIndex&amp;Tenor,AW308,Trigger)</f>
        <v>42678</v>
      </c>
      <c r="AW308" s="29">
        <f>_xll.qlCalendarAdvance(Calendar,AW307,AU308,"f",,Trigger)</f>
        <v>42682</v>
      </c>
      <c r="AX308" s="29">
        <f>_xll.qlInterestRateIndexMaturity(IborIndex&amp;Tenor,AW308,Trigger)</f>
        <v>43047</v>
      </c>
      <c r="AY308" s="66">
        <f>_xll.qlIndexFixing($Z$5,AV308,,Trigger)</f>
        <v>2.9707027078002433E-3</v>
      </c>
      <c r="AZ308" s="66">
        <f>_xll.qlIndexFixing($BB$1,AW308,,Trigger)</f>
        <v>2.9797442886488694E-3</v>
      </c>
      <c r="BA308" s="198">
        <f t="shared" si="25"/>
        <v>-9.0415808486261379E-2</v>
      </c>
    </row>
    <row r="309" spans="47:53" ht="11.25" customHeight="1" x14ac:dyDescent="0.25">
      <c r="AU309" s="28" t="s">
        <v>99</v>
      </c>
      <c r="AV309" s="29">
        <f>_xll.qlInterestRateIndexFixingDate(IborIndex&amp;Tenor,AW309,Trigger)</f>
        <v>42681</v>
      </c>
      <c r="AW309" s="29">
        <f>_xll.qlCalendarAdvance(Calendar,AW308,AU309,"f",,Trigger)</f>
        <v>42683</v>
      </c>
      <c r="AX309" s="29">
        <f>_xll.qlInterestRateIndexMaturity(IborIndex&amp;Tenor,AW309,Trigger)</f>
        <v>43048</v>
      </c>
      <c r="AY309" s="66">
        <f>_xll.qlIndexFixing($Z$5,AV309,,Trigger)</f>
        <v>2.974786596596256E-3</v>
      </c>
      <c r="AZ309" s="66">
        <f>_xll.qlIndexFixing($BB$1,AW309,,Trigger)</f>
        <v>2.989515860541555E-3</v>
      </c>
      <c r="BA309" s="198">
        <f t="shared" si="25"/>
        <v>-0.14729263945298995</v>
      </c>
    </row>
    <row r="310" spans="47:53" ht="11.25" customHeight="1" x14ac:dyDescent="0.25">
      <c r="AU310" s="28" t="s">
        <v>99</v>
      </c>
      <c r="AV310" s="29">
        <f>_xll.qlInterestRateIndexFixingDate(IborIndex&amp;Tenor,AW310,Trigger)</f>
        <v>42682</v>
      </c>
      <c r="AW310" s="29">
        <f>_xll.qlCalendarAdvance(Calendar,AW309,AU310,"f",,Trigger)</f>
        <v>42684</v>
      </c>
      <c r="AX310" s="29">
        <f>_xll.qlInterestRateIndexMaturity(IborIndex&amp;Tenor,AW310,Trigger)</f>
        <v>43049</v>
      </c>
      <c r="AY310" s="66">
        <f>_xll.qlIndexFixing($Z$5,AV310,,Trigger)</f>
        <v>2.9789094930584071E-3</v>
      </c>
      <c r="AZ310" s="66">
        <f>_xll.qlIndexFixing($BB$1,AW310,,Trigger)</f>
        <v>2.9994614893825849E-3</v>
      </c>
      <c r="BA310" s="198">
        <f t="shared" si="25"/>
        <v>-0.20551996324177838</v>
      </c>
    </row>
    <row r="311" spans="47:53" ht="11.25" customHeight="1" x14ac:dyDescent="0.25">
      <c r="AU311" s="28" t="s">
        <v>99</v>
      </c>
      <c r="AV311" s="29">
        <f>_xll.qlInterestRateIndexFixingDate(IborIndex&amp;Tenor,AW311,Trigger)</f>
        <v>42683</v>
      </c>
      <c r="AW311" s="29">
        <f>_xll.qlCalendarAdvance(Calendar,AW310,AU311,"f",,Trigger)</f>
        <v>42685</v>
      </c>
      <c r="AX311" s="29">
        <f>_xll.qlInterestRateIndexMaturity(IborIndex&amp;Tenor,AW311,Trigger)</f>
        <v>43052</v>
      </c>
      <c r="AY311" s="66">
        <f>_xll.qlIndexFixing($Z$5,AV311,,Trigger)</f>
        <v>2.988544960093778E-3</v>
      </c>
      <c r="AZ311" s="66">
        <f>_xll.qlIndexFixing($BB$1,AW311,,Trigger)</f>
        <v>3.0045205148202785E-3</v>
      </c>
      <c r="BA311" s="198">
        <f t="shared" si="25"/>
        <v>-0.15975554726500515</v>
      </c>
    </row>
    <row r="312" spans="47:53" ht="11.25" customHeight="1" x14ac:dyDescent="0.25">
      <c r="AU312" s="28" t="s">
        <v>99</v>
      </c>
      <c r="AV312" s="29">
        <f>_xll.qlInterestRateIndexFixingDate(IborIndex&amp;Tenor,AW312,Trigger)</f>
        <v>42684</v>
      </c>
      <c r="AW312" s="29">
        <f>_xll.qlCalendarAdvance(Calendar,AW311,AU312,"f",,Trigger)</f>
        <v>42688</v>
      </c>
      <c r="AX312" s="29">
        <f>_xll.qlInterestRateIndexMaturity(IborIndex&amp;Tenor,AW312,Trigger)</f>
        <v>43053</v>
      </c>
      <c r="AY312" s="66">
        <f>_xll.qlIndexFixing($Z$5,AV312,,Trigger)</f>
        <v>2.9957463690482573E-3</v>
      </c>
      <c r="AZ312" s="66">
        <f>_xll.qlIndexFixing($BB$1,AW312,,Trigger)</f>
        <v>3.0096252689892395E-3</v>
      </c>
      <c r="BA312" s="198">
        <f t="shared" si="25"/>
        <v>-0.13878899940982131</v>
      </c>
    </row>
    <row r="313" spans="47:53" ht="11.25" customHeight="1" x14ac:dyDescent="0.25">
      <c r="AU313" s="28" t="s">
        <v>99</v>
      </c>
      <c r="AV313" s="29">
        <f>_xll.qlInterestRateIndexFixingDate(IborIndex&amp;Tenor,AW313,Trigger)</f>
        <v>42685</v>
      </c>
      <c r="AW313" s="29">
        <f>_xll.qlCalendarAdvance(Calendar,AW312,AU313,"f",,Trigger)</f>
        <v>42689</v>
      </c>
      <c r="AX313" s="29">
        <f>_xll.qlInterestRateIndexMaturity(IborIndex&amp;Tenor,AW313,Trigger)</f>
        <v>43054</v>
      </c>
      <c r="AY313" s="66">
        <f>_xll.qlIndexFixing($Z$5,AV313,,Trigger)</f>
        <v>3.0000305192280745E-3</v>
      </c>
      <c r="AZ313" s="66">
        <f>_xll.qlIndexFixing($BB$1,AW313,,Trigger)</f>
        <v>3.0147726711054015E-3</v>
      </c>
      <c r="BA313" s="198">
        <f t="shared" si="25"/>
        <v>-0.14742151877327</v>
      </c>
    </row>
    <row r="314" spans="47:53" ht="11.25" customHeight="1" x14ac:dyDescent="0.25">
      <c r="AU314" s="28" t="s">
        <v>99</v>
      </c>
      <c r="AV314" s="29">
        <f>_xll.qlInterestRateIndexFixingDate(IborIndex&amp;Tenor,AW314,Trigger)</f>
        <v>42688</v>
      </c>
      <c r="AW314" s="29">
        <f>_xll.qlCalendarAdvance(Calendar,AW313,AU314,"f",,Trigger)</f>
        <v>42690</v>
      </c>
      <c r="AX314" s="29">
        <f>_xll.qlInterestRateIndexMaturity(IborIndex&amp;Tenor,AW314,Trigger)</f>
        <v>43055</v>
      </c>
      <c r="AY314" s="66">
        <f>_xll.qlIndexFixing($Z$5,AV314,,Trigger)</f>
        <v>3.0043400074433423E-3</v>
      </c>
      <c r="AZ314" s="66">
        <f>_xll.qlIndexFixing($BB$1,AW314,,Trigger)</f>
        <v>3.0250389612445001E-3</v>
      </c>
      <c r="BA314" s="198">
        <f t="shared" si="25"/>
        <v>-0.20698953801157829</v>
      </c>
    </row>
    <row r="315" spans="47:53" ht="11.25" customHeight="1" x14ac:dyDescent="0.25">
      <c r="AU315" s="28" t="s">
        <v>99</v>
      </c>
      <c r="AV315" s="29">
        <f>_xll.qlInterestRateIndexFixingDate(IborIndex&amp;Tenor,AW315,Trigger)</f>
        <v>42689</v>
      </c>
      <c r="AW315" s="29">
        <f>_xll.qlCalendarAdvance(Calendar,AW314,AU315,"f",,Trigger)</f>
        <v>42691</v>
      </c>
      <c r="AX315" s="29">
        <f>_xll.qlInterestRateIndexMaturity(IborIndex&amp;Tenor,AW315,Trigger)</f>
        <v>43056</v>
      </c>
      <c r="AY315" s="66">
        <f>_xll.qlIndexFixing($Z$5,AV315,,Trigger)</f>
        <v>3.0086724775233503E-3</v>
      </c>
      <c r="AZ315" s="66">
        <f>_xll.qlIndexFixing($BB$1,AW315,,Trigger)</f>
        <v>3.0357271413025484E-3</v>
      </c>
      <c r="BA315" s="198">
        <f t="shared" si="25"/>
        <v>-0.27054663779198151</v>
      </c>
    </row>
    <row r="316" spans="47:53" ht="11.25" customHeight="1" x14ac:dyDescent="0.25">
      <c r="AU316" s="28" t="s">
        <v>99</v>
      </c>
      <c r="AV316" s="29">
        <f>_xll.qlInterestRateIndexFixingDate(IborIndex&amp;Tenor,AW316,Trigger)</f>
        <v>42690</v>
      </c>
      <c r="AW316" s="29">
        <f>_xll.qlCalendarAdvance(Calendar,AW315,AU316,"f",,Trigger)</f>
        <v>42692</v>
      </c>
      <c r="AX316" s="29">
        <f>_xll.qlInterestRateIndexMaturity(IborIndex&amp;Tenor,AW316,Trigger)</f>
        <v>43059</v>
      </c>
      <c r="AY316" s="66">
        <f>_xll.qlIndexFixing($Z$5,AV316,,Trigger)</f>
        <v>3.0186533596835187E-3</v>
      </c>
      <c r="AZ316" s="66">
        <f>_xll.qlIndexFixing($BB$1,AW316,,Trigger)</f>
        <v>3.0410415693166997E-3</v>
      </c>
      <c r="BA316" s="198">
        <f t="shared" si="25"/>
        <v>-0.22388209633180961</v>
      </c>
    </row>
    <row r="317" spans="47:53" ht="11.25" customHeight="1" x14ac:dyDescent="0.25">
      <c r="AU317" s="28" t="s">
        <v>99</v>
      </c>
      <c r="AV317" s="29">
        <f>_xll.qlInterestRateIndexFixingDate(IborIndex&amp;Tenor,AW317,Trigger)</f>
        <v>42691</v>
      </c>
      <c r="AW317" s="29">
        <f>_xll.qlCalendarAdvance(Calendar,AW316,AU317,"f",,Trigger)</f>
        <v>42695</v>
      </c>
      <c r="AX317" s="29">
        <f>_xll.qlInterestRateIndexMaturity(IborIndex&amp;Tenor,AW317,Trigger)</f>
        <v>43060</v>
      </c>
      <c r="AY317" s="66">
        <f>_xll.qlIndexFixing($Z$5,AV317,,Trigger)</f>
        <v>3.0261842739796744E-3</v>
      </c>
      <c r="AZ317" s="66">
        <f>_xll.qlIndexFixing($BB$1,AW317,,Trigger)</f>
        <v>3.0463801593097893E-3</v>
      </c>
      <c r="BA317" s="198">
        <f t="shared" si="25"/>
        <v>-0.20195885330114971</v>
      </c>
    </row>
    <row r="318" spans="47:53" ht="11.25" customHeight="1" x14ac:dyDescent="0.25">
      <c r="AU318" s="28" t="s">
        <v>99</v>
      </c>
      <c r="AV318" s="29">
        <f>_xll.qlInterestRateIndexFixingDate(IborIndex&amp;Tenor,AW318,Trigger)</f>
        <v>42692</v>
      </c>
      <c r="AW318" s="29">
        <f>_xll.qlCalendarAdvance(Calendar,AW317,AU318,"f",,Trigger)</f>
        <v>42696</v>
      </c>
      <c r="AX318" s="29">
        <f>_xll.qlInterestRateIndexMaturity(IborIndex&amp;Tenor,AW318,Trigger)</f>
        <v>43061</v>
      </c>
      <c r="AY318" s="66">
        <f>_xll.qlIndexFixing($Z$5,AV318,,Trigger)</f>
        <v>3.0305955317080878E-3</v>
      </c>
      <c r="AZ318" s="66">
        <f>_xll.qlIndexFixing($BB$1,AW318,,Trigger)</f>
        <v>3.0517398300665341E-3</v>
      </c>
      <c r="BA318" s="198">
        <f t="shared" si="25"/>
        <v>-0.21144298358446306</v>
      </c>
    </row>
    <row r="319" spans="47:53" ht="11.25" customHeight="1" x14ac:dyDescent="0.25">
      <c r="AU319" s="28" t="s">
        <v>99</v>
      </c>
      <c r="AV319" s="29">
        <f>_xll.qlInterestRateIndexFixingDate(IborIndex&amp;Tenor,AW319,Trigger)</f>
        <v>42695</v>
      </c>
      <c r="AW319" s="29">
        <f>_xll.qlCalendarAdvance(Calendar,AW318,AU319,"f",,Trigger)</f>
        <v>42697</v>
      </c>
      <c r="AX319" s="29">
        <f>_xll.qlInterestRateIndexMaturity(IborIndex&amp;Tenor,AW319,Trigger)</f>
        <v>43062</v>
      </c>
      <c r="AY319" s="66">
        <f>_xll.qlIndexFixing($Z$5,AV319,,Trigger)</f>
        <v>3.0350151667931724E-3</v>
      </c>
      <c r="AZ319" s="66">
        <f>_xll.qlIndexFixing($BB$1,AW319,,Trigger)</f>
        <v>3.0623386738975345E-3</v>
      </c>
      <c r="BA319" s="198">
        <f t="shared" si="25"/>
        <v>-0.27323507104362077</v>
      </c>
    </row>
    <row r="320" spans="47:53" ht="11.25" customHeight="1" x14ac:dyDescent="0.25">
      <c r="AU320" s="28" t="s">
        <v>99</v>
      </c>
      <c r="AV320" s="29">
        <f>_xll.qlInterestRateIndexFixingDate(IborIndex&amp;Tenor,AW320,Trigger)</f>
        <v>42696</v>
      </c>
      <c r="AW320" s="29">
        <f>_xll.qlCalendarAdvance(Calendar,AW319,AU320,"f",,Trigger)</f>
        <v>42698</v>
      </c>
      <c r="AX320" s="29">
        <f>_xll.qlInterestRateIndexMaturity(IborIndex&amp;Tenor,AW320,Trigger)</f>
        <v>43063</v>
      </c>
      <c r="AY320" s="66">
        <f>_xll.qlIndexFixing($Z$5,AV320,,Trigger)</f>
        <v>3.039440667227231E-3</v>
      </c>
      <c r="AZ320" s="66">
        <f>_xll.qlIndexFixing($BB$1,AW320,,Trigger)</f>
        <v>3.0733276941231247E-3</v>
      </c>
      <c r="BA320" s="198">
        <f t="shared" si="25"/>
        <v>-0.3388702689589374</v>
      </c>
    </row>
    <row r="321" spans="47:53" ht="11.25" customHeight="1" x14ac:dyDescent="0.25">
      <c r="AU321" s="28" t="s">
        <v>99</v>
      </c>
      <c r="AV321" s="29">
        <f>_xll.qlInterestRateIndexFixingDate(IborIndex&amp;Tenor,AW321,Trigger)</f>
        <v>42697</v>
      </c>
      <c r="AW321" s="29">
        <f>_xll.qlCalendarAdvance(Calendar,AW320,AU321,"f",,Trigger)</f>
        <v>42699</v>
      </c>
      <c r="AX321" s="29">
        <f>_xll.qlInterestRateIndexMaturity(IborIndex&amp;Tenor,AW321,Trigger)</f>
        <v>43066</v>
      </c>
      <c r="AY321" s="66">
        <f>_xll.qlIndexFixing($Z$5,AV321,,Trigger)</f>
        <v>3.0496444107922182E-3</v>
      </c>
      <c r="AZ321" s="66">
        <f>_xll.qlIndexFixing($BB$1,AW321,,Trigger)</f>
        <v>3.0787465481614874E-3</v>
      </c>
      <c r="BA321" s="198">
        <f t="shared" si="25"/>
        <v>-0.29102137369269204</v>
      </c>
    </row>
    <row r="322" spans="47:53" ht="11.25" customHeight="1" x14ac:dyDescent="0.25">
      <c r="AU322" s="28" t="s">
        <v>99</v>
      </c>
      <c r="AV322" s="29">
        <f>_xll.qlInterestRateIndexFixingDate(IborIndex&amp;Tenor,AW322,Trigger)</f>
        <v>42698</v>
      </c>
      <c r="AW322" s="29">
        <f>_xll.qlCalendarAdvance(Calendar,AW321,AU322,"f",,Trigger)</f>
        <v>42702</v>
      </c>
      <c r="AX322" s="29">
        <f>_xll.qlInterestRateIndexMaturity(IborIndex&amp;Tenor,AW322,Trigger)</f>
        <v>43067</v>
      </c>
      <c r="AY322" s="66">
        <f>_xll.qlIndexFixing($Z$5,AV322,,Trigger)</f>
        <v>3.0571503029984577E-3</v>
      </c>
      <c r="AZ322" s="66">
        <f>_xll.qlIndexFixing($BB$1,AW322,,Trigger)</f>
        <v>3.0841679942813583E-3</v>
      </c>
      <c r="BA322" s="198">
        <f t="shared" si="25"/>
        <v>-0.27017691282900552</v>
      </c>
    </row>
    <row r="323" spans="47:53" ht="11.25" customHeight="1" x14ac:dyDescent="0.25">
      <c r="AU323" s="28" t="s">
        <v>99</v>
      </c>
      <c r="AV323" s="29">
        <f>_xll.qlInterestRateIndexFixingDate(IborIndex&amp;Tenor,AW323,Trigger)</f>
        <v>42699</v>
      </c>
      <c r="AW323" s="29">
        <f>_xll.qlCalendarAdvance(Calendar,AW322,AU323,"f",,Trigger)</f>
        <v>42703</v>
      </c>
      <c r="AX323" s="29">
        <f>_xll.qlInterestRateIndexMaturity(IborIndex&amp;Tenor,AW323,Trigger)</f>
        <v>43068</v>
      </c>
      <c r="AY323" s="66">
        <f>_xll.qlIndexFixing($Z$5,AV323,,Trigger)</f>
        <v>3.0615666707503987E-3</v>
      </c>
      <c r="AZ323" s="66">
        <f>_xll.qlIndexFixing($BB$1,AW323,,Trigger)</f>
        <v>3.0895889508009786E-3</v>
      </c>
      <c r="BA323" s="198">
        <f t="shared" ref="BA323:BA386" si="26">(AY323-AZ323)*10000</f>
        <v>-0.2802228005057989</v>
      </c>
    </row>
    <row r="324" spans="47:53" ht="11.25" customHeight="1" x14ac:dyDescent="0.25">
      <c r="AU324" s="28" t="s">
        <v>99</v>
      </c>
      <c r="AV324" s="29">
        <f>_xll.qlInterestRateIndexFixingDate(IborIndex&amp;Tenor,AW324,Trigger)</f>
        <v>42702</v>
      </c>
      <c r="AW324" s="29">
        <f>_xll.qlCalendarAdvance(Calendar,AW323,AU324,"f",,Trigger)</f>
        <v>42704</v>
      </c>
      <c r="AX324" s="29">
        <f>_xll.qlInterestRateIndexMaturity(IborIndex&amp;Tenor,AW324,Trigger)</f>
        <v>43069</v>
      </c>
      <c r="AY324" s="66">
        <f>_xll.qlIndexFixing($Z$5,AV324,,Trigger)</f>
        <v>3.0659733642096304E-3</v>
      </c>
      <c r="AZ324" s="66">
        <f>_xll.qlIndexFixing($BB$1,AW324,,Trigger)</f>
        <v>3.1003644186458298E-3</v>
      </c>
      <c r="BA324" s="198">
        <f t="shared" si="26"/>
        <v>-0.34391054436199409</v>
      </c>
    </row>
    <row r="325" spans="47:53" ht="11.25" customHeight="1" x14ac:dyDescent="0.25">
      <c r="AU325" s="28" t="s">
        <v>99</v>
      </c>
      <c r="AV325" s="29">
        <f>_xll.qlInterestRateIndexFixingDate(IborIndex&amp;Tenor,AW325,Trigger)</f>
        <v>42703</v>
      </c>
      <c r="AW325" s="29">
        <f>_xll.qlCalendarAdvance(Calendar,AW324,AU325,"f",,Trigger)</f>
        <v>42705</v>
      </c>
      <c r="AX325" s="29">
        <f>_xll.qlInterestRateIndexMaturity(IborIndex&amp;Tenor,AW325,Trigger)</f>
        <v>43070</v>
      </c>
      <c r="AY325" s="66">
        <f>_xll.qlIndexFixing($Z$5,AV325,,Trigger)</f>
        <v>3.070367715499055E-3</v>
      </c>
      <c r="AZ325" s="66">
        <f>_xll.qlIndexFixing($BB$1,AW325,,Trigger)</f>
        <v>3.1112396607246001E-3</v>
      </c>
      <c r="BA325" s="198">
        <f t="shared" si="26"/>
        <v>-0.4087194522554502</v>
      </c>
    </row>
    <row r="326" spans="47:53" ht="11.25" customHeight="1" x14ac:dyDescent="0.25">
      <c r="AU326" s="28" t="s">
        <v>99</v>
      </c>
      <c r="AV326" s="29">
        <f>_xll.qlInterestRateIndexFixingDate(IborIndex&amp;Tenor,AW326,Trigger)</f>
        <v>42704</v>
      </c>
      <c r="AW326" s="29">
        <f>_xll.qlCalendarAdvance(Calendar,AW325,AU326,"f",,Trigger)</f>
        <v>42706</v>
      </c>
      <c r="AX326" s="29">
        <f>_xll.qlInterestRateIndexMaturity(IborIndex&amp;Tenor,AW326,Trigger)</f>
        <v>43073</v>
      </c>
      <c r="AY326" s="66">
        <f>_xll.qlIndexFixing($Z$5,AV326,,Trigger)</f>
        <v>3.0806771902712137E-3</v>
      </c>
      <c r="AZ326" s="66">
        <f>_xll.qlIndexFixing($BB$1,AW326,,Trigger)</f>
        <v>3.1166437914900607E-3</v>
      </c>
      <c r="BA326" s="198">
        <f t="shared" si="26"/>
        <v>-0.35966601218846966</v>
      </c>
    </row>
    <row r="327" spans="47:53" ht="11.25" customHeight="1" x14ac:dyDescent="0.25">
      <c r="AU327" s="28" t="s">
        <v>99</v>
      </c>
      <c r="AV327" s="29">
        <f>_xll.qlInterestRateIndexFixingDate(IborIndex&amp;Tenor,AW327,Trigger)</f>
        <v>42705</v>
      </c>
      <c r="AW327" s="29">
        <f>_xll.qlCalendarAdvance(Calendar,AW326,AU327,"f",,Trigger)</f>
        <v>42709</v>
      </c>
      <c r="AX327" s="29">
        <f>_xll.qlInterestRateIndexMaturity(IborIndex&amp;Tenor,AW327,Trigger)</f>
        <v>43074</v>
      </c>
      <c r="AY327" s="66">
        <f>_xll.qlIndexFixing($Z$5,AV327,,Trigger)</f>
        <v>3.0879326439006882E-3</v>
      </c>
      <c r="AZ327" s="66">
        <f>_xll.qlIndexFixing($BB$1,AW327,,Trigger)</f>
        <v>3.1220446053460342E-3</v>
      </c>
      <c r="BA327" s="198">
        <f t="shared" si="26"/>
        <v>-0.34111961445345945</v>
      </c>
    </row>
    <row r="328" spans="47:53" ht="11.25" customHeight="1" x14ac:dyDescent="0.25">
      <c r="AU328" s="28" t="s">
        <v>99</v>
      </c>
      <c r="AV328" s="29">
        <f>_xll.qlInterestRateIndexFixingDate(IborIndex&amp;Tenor,AW328,Trigger)</f>
        <v>42706</v>
      </c>
      <c r="AW328" s="29">
        <f>_xll.qlCalendarAdvance(Calendar,AW327,AU328,"f",,Trigger)</f>
        <v>42710</v>
      </c>
      <c r="AX328" s="29">
        <f>_xll.qlInterestRateIndexMaturity(IborIndex&amp;Tenor,AW328,Trigger)</f>
        <v>43075</v>
      </c>
      <c r="AY328" s="66">
        <f>_xll.qlIndexFixing($Z$5,AV328,,Trigger)</f>
        <v>3.0923316968008304E-3</v>
      </c>
      <c r="AZ328" s="66">
        <f>_xll.qlIndexFixing($BB$1,AW328,,Trigger)</f>
        <v>3.1274421531831006E-3</v>
      </c>
      <c r="BA328" s="198">
        <f t="shared" si="26"/>
        <v>-0.35110456382270172</v>
      </c>
    </row>
    <row r="329" spans="47:53" ht="11.25" customHeight="1" x14ac:dyDescent="0.25">
      <c r="AU329" s="28" t="s">
        <v>99</v>
      </c>
      <c r="AV329" s="29">
        <f>_xll.qlInterestRateIndexFixingDate(IborIndex&amp;Tenor,AW329,Trigger)</f>
        <v>42709</v>
      </c>
      <c r="AW329" s="29">
        <f>_xll.qlCalendarAdvance(Calendar,AW328,AU329,"f",,Trigger)</f>
        <v>42711</v>
      </c>
      <c r="AX329" s="29">
        <f>_xll.qlInterestRateIndexMaturity(IborIndex&amp;Tenor,AW329,Trigger)</f>
        <v>43076</v>
      </c>
      <c r="AY329" s="66">
        <f>_xll.qlIndexFixing($Z$5,AV329,,Trigger)</f>
        <v>3.0967352832913519E-3</v>
      </c>
      <c r="AZ329" s="66">
        <f>_xll.qlIndexFixing($BB$1,AW329,,Trigger)</f>
        <v>3.1383292621240495E-3</v>
      </c>
      <c r="BA329" s="198">
        <f t="shared" si="26"/>
        <v>-0.41593978832697548</v>
      </c>
    </row>
    <row r="330" spans="47:53" ht="11.25" customHeight="1" x14ac:dyDescent="0.25">
      <c r="AU330" s="28" t="s">
        <v>99</v>
      </c>
      <c r="AV330" s="29">
        <f>_xll.qlInterestRateIndexFixingDate(IborIndex&amp;Tenor,AW330,Trigger)</f>
        <v>42710</v>
      </c>
      <c r="AW330" s="29">
        <f>_xll.qlCalendarAdvance(Calendar,AW329,AU330,"f",,Trigger)</f>
        <v>42712</v>
      </c>
      <c r="AX330" s="29">
        <f>_xll.qlInterestRateIndexMaturity(IborIndex&amp;Tenor,AW330,Trigger)</f>
        <v>43077</v>
      </c>
      <c r="AY330" s="66">
        <f>_xll.qlIndexFixing($Z$5,AV330,,Trigger)</f>
        <v>3.1011441172897271E-3</v>
      </c>
      <c r="AZ330" s="66">
        <f>_xll.qlIndexFixing($BB$1,AW330,,Trigger)</f>
        <v>3.1490007021860735E-3</v>
      </c>
      <c r="BA330" s="198">
        <f t="shared" si="26"/>
        <v>-0.47856584896346399</v>
      </c>
    </row>
    <row r="331" spans="47:53" ht="11.25" customHeight="1" x14ac:dyDescent="0.25">
      <c r="AU331" s="28" t="s">
        <v>99</v>
      </c>
      <c r="AV331" s="29">
        <f>_xll.qlInterestRateIndexFixingDate(IborIndex&amp;Tenor,AW331,Trigger)</f>
        <v>42711</v>
      </c>
      <c r="AW331" s="29">
        <f>_xll.qlCalendarAdvance(Calendar,AW330,AU331,"f",,Trigger)</f>
        <v>42713</v>
      </c>
      <c r="AX331" s="29">
        <f>_xll.qlInterestRateIndexMaturity(IborIndex&amp;Tenor,AW331,Trigger)</f>
        <v>43080</v>
      </c>
      <c r="AY331" s="66">
        <f>_xll.qlIndexFixing($Z$5,AV331,,Trigger)</f>
        <v>3.1116271701380287E-3</v>
      </c>
      <c r="AZ331" s="66">
        <f>_xll.qlIndexFixing($BB$1,AW331,,Trigger)</f>
        <v>3.1543826833223348E-3</v>
      </c>
      <c r="BA331" s="198">
        <f t="shared" si="26"/>
        <v>-0.42755513184306038</v>
      </c>
    </row>
    <row r="332" spans="47:53" ht="11.25" customHeight="1" x14ac:dyDescent="0.25">
      <c r="AU332" s="28" t="s">
        <v>99</v>
      </c>
      <c r="AV332" s="29">
        <f>_xll.qlInterestRateIndexFixingDate(IborIndex&amp;Tenor,AW332,Trigger)</f>
        <v>42712</v>
      </c>
      <c r="AW332" s="29">
        <f>_xll.qlCalendarAdvance(Calendar,AW331,AU332,"f",,Trigger)</f>
        <v>42716</v>
      </c>
      <c r="AX332" s="29">
        <f>_xll.qlInterestRateIndexMaturity(IborIndex&amp;Tenor,AW332,Trigger)</f>
        <v>43081</v>
      </c>
      <c r="AY332" s="66">
        <f>_xll.qlIndexFixing($Z$5,AV332,,Trigger)</f>
        <v>3.1188464323617287E-3</v>
      </c>
      <c r="AZ332" s="66">
        <f>_xll.qlIndexFixing($BB$1,AW332,,Trigger)</f>
        <v>3.1597617038057221E-3</v>
      </c>
      <c r="BA332" s="198">
        <f t="shared" si="26"/>
        <v>-0.40915271443993462</v>
      </c>
    </row>
    <row r="333" spans="47:53" ht="11.25" customHeight="1" x14ac:dyDescent="0.25">
      <c r="AU333" s="28" t="s">
        <v>99</v>
      </c>
      <c r="AV333" s="29">
        <f>_xll.qlInterestRateIndexFixingDate(IborIndex&amp;Tenor,AW333,Trigger)</f>
        <v>42713</v>
      </c>
      <c r="AW333" s="29">
        <f>_xll.qlCalendarAdvance(Calendar,AW332,AU333,"f",,Trigger)</f>
        <v>42717</v>
      </c>
      <c r="AX333" s="29">
        <f>_xll.qlInterestRateIndexMaturity(IborIndex&amp;Tenor,AW333,Trigger)</f>
        <v>43082</v>
      </c>
      <c r="AY333" s="66">
        <f>_xll.qlIndexFixing($Z$5,AV333,,Trigger)</f>
        <v>3.1232924383167945E-3</v>
      </c>
      <c r="AZ333" s="66">
        <f>_xll.qlIndexFixing($BB$1,AW333,,Trigger)</f>
        <v>3.1651378145344808E-3</v>
      </c>
      <c r="BA333" s="198">
        <f t="shared" si="26"/>
        <v>-0.41845376217686336</v>
      </c>
    </row>
    <row r="334" spans="47:53" ht="11.25" customHeight="1" x14ac:dyDescent="0.25">
      <c r="AU334" s="28" t="s">
        <v>99</v>
      </c>
      <c r="AV334" s="29">
        <f>_xll.qlInterestRateIndexFixingDate(IborIndex&amp;Tenor,AW334,Trigger)</f>
        <v>42716</v>
      </c>
      <c r="AW334" s="29">
        <f>_xll.qlCalendarAdvance(Calendar,AW333,AU334,"f",,Trigger)</f>
        <v>42718</v>
      </c>
      <c r="AX334" s="29">
        <f>_xll.qlInterestRateIndexMaturity(IborIndex&amp;Tenor,AW334,Trigger)</f>
        <v>43083</v>
      </c>
      <c r="AY334" s="66">
        <f>_xll.qlIndexFixing($Z$5,AV334,,Trigger)</f>
        <v>3.1277481106811223E-3</v>
      </c>
      <c r="AZ334" s="66">
        <f>_xll.qlIndexFixing($BB$1,AW334,,Trigger)</f>
        <v>3.1761384040080902E-3</v>
      </c>
      <c r="BA334" s="198">
        <f t="shared" si="26"/>
        <v>-0.48390293326967904</v>
      </c>
    </row>
    <row r="335" spans="47:53" ht="11.25" customHeight="1" x14ac:dyDescent="0.25">
      <c r="AU335" s="28" t="s">
        <v>99</v>
      </c>
      <c r="AV335" s="29">
        <f>_xll.qlInterestRateIndexFixingDate(IborIndex&amp;Tenor,AW335,Trigger)</f>
        <v>42717</v>
      </c>
      <c r="AW335" s="29">
        <f>_xll.qlCalendarAdvance(Calendar,AW334,AU335,"f",,Trigger)</f>
        <v>42719</v>
      </c>
      <c r="AX335" s="29">
        <f>_xll.qlInterestRateIndexMaturity(IborIndex&amp;Tenor,AW335,Trigger)</f>
        <v>43084</v>
      </c>
      <c r="AY335" s="66">
        <f>_xll.qlIndexFixing($Z$5,AV335,,Trigger)</f>
        <v>3.1322142085069304E-3</v>
      </c>
      <c r="AZ335" s="66">
        <f>_xll.qlIndexFixing($BB$1,AW335,,Trigger)</f>
        <v>3.1866141779077549E-3</v>
      </c>
      <c r="BA335" s="198">
        <f t="shared" si="26"/>
        <v>-0.54399969400824488</v>
      </c>
    </row>
    <row r="336" spans="47:53" ht="11.25" customHeight="1" x14ac:dyDescent="0.25">
      <c r="AU336" s="28" t="s">
        <v>99</v>
      </c>
      <c r="AV336" s="29">
        <f>_xll.qlInterestRateIndexFixingDate(IborIndex&amp;Tenor,AW336,Trigger)</f>
        <v>42718</v>
      </c>
      <c r="AW336" s="29">
        <f>_xll.qlCalendarAdvance(Calendar,AW335,AU336,"f",,Trigger)</f>
        <v>42720</v>
      </c>
      <c r="AX336" s="29">
        <f>_xll.qlInterestRateIndexMaturity(IborIndex&amp;Tenor,AW336,Trigger)</f>
        <v>43087</v>
      </c>
      <c r="AY336" s="66">
        <f>_xll.qlIndexFixing($Z$5,AV336,,Trigger)</f>
        <v>3.142904149521137E-3</v>
      </c>
      <c r="AZ336" s="66">
        <f>_xll.qlIndexFixing($BB$1,AW336,,Trigger)</f>
        <v>3.1919765033773329E-3</v>
      </c>
      <c r="BA336" s="198">
        <f t="shared" si="26"/>
        <v>-0.49072353856195911</v>
      </c>
    </row>
    <row r="337" spans="47:53" ht="11.25" customHeight="1" x14ac:dyDescent="0.25">
      <c r="AU337" s="28" t="s">
        <v>99</v>
      </c>
      <c r="AV337" s="29">
        <f>_xll.qlInterestRateIndexFixingDate(IborIndex&amp;Tenor,AW337,Trigger)</f>
        <v>42719</v>
      </c>
      <c r="AW337" s="29">
        <f>_xll.qlCalendarAdvance(Calendar,AW336,AU337,"f",,Trigger)</f>
        <v>42723</v>
      </c>
      <c r="AX337" s="29">
        <f>_xll.qlInterestRateIndexMaturity(IborIndex&amp;Tenor,AW337,Trigger)</f>
        <v>43088</v>
      </c>
      <c r="AY337" s="66">
        <f>_xll.qlIndexFixing($Z$5,AV337,,Trigger)</f>
        <v>3.1501982611625511E-3</v>
      </c>
      <c r="AZ337" s="66">
        <f>_xll.qlIndexFixing($BB$1,AW337,,Trigger)</f>
        <v>3.1973362245058391E-3</v>
      </c>
      <c r="BA337" s="198">
        <f t="shared" si="26"/>
        <v>-0.47137963343288003</v>
      </c>
    </row>
    <row r="338" spans="47:53" ht="11.25" customHeight="1" x14ac:dyDescent="0.25">
      <c r="AU338" s="28" t="s">
        <v>99</v>
      </c>
      <c r="AV338" s="29">
        <f>_xll.qlInterestRateIndexFixingDate(IborIndex&amp;Tenor,AW338,Trigger)</f>
        <v>42720</v>
      </c>
      <c r="AW338" s="29">
        <f>_xll.qlCalendarAdvance(Calendar,AW337,AU338,"f",,Trigger)</f>
        <v>42724</v>
      </c>
      <c r="AX338" s="29">
        <f>_xll.qlInterestRateIndexMaturity(IborIndex&amp;Tenor,AW338,Trigger)</f>
        <v>43089</v>
      </c>
      <c r="AY338" s="66">
        <f>_xll.qlIndexFixing($Z$5,AV338,,Trigger)</f>
        <v>3.154728097779919E-3</v>
      </c>
      <c r="AZ338" s="66">
        <f>_xll.qlIndexFixing($BB$1,AW338,,Trigger)</f>
        <v>3.2026933921994027E-3</v>
      </c>
      <c r="BA338" s="198">
        <f t="shared" si="26"/>
        <v>-0.47965294419483656</v>
      </c>
    </row>
    <row r="339" spans="47:53" ht="11.25" customHeight="1" x14ac:dyDescent="0.25">
      <c r="AU339" s="28" t="s">
        <v>99</v>
      </c>
      <c r="AV339" s="29">
        <f>_xll.qlInterestRateIndexFixingDate(IborIndex&amp;Tenor,AW339,Trigger)</f>
        <v>42723</v>
      </c>
      <c r="AW339" s="29">
        <f>_xll.qlCalendarAdvance(Calendar,AW338,AU339,"f",,Trigger)</f>
        <v>42725</v>
      </c>
      <c r="AX339" s="29">
        <f>_xll.qlInterestRateIndexMaturity(IborIndex&amp;Tenor,AW339,Trigger)</f>
        <v>43090</v>
      </c>
      <c r="AY339" s="66">
        <f>_xll.qlIndexFixing($Z$5,AV339,,Trigger)</f>
        <v>3.1592730495979948E-3</v>
      </c>
      <c r="AZ339" s="66">
        <f>_xll.qlIndexFixing($BB$1,AW339,,Trigger)</f>
        <v>3.2196040825188004E-3</v>
      </c>
      <c r="BA339" s="198">
        <f t="shared" si="26"/>
        <v>-0.60331032920805683</v>
      </c>
    </row>
    <row r="340" spans="47:53" ht="11.25" customHeight="1" x14ac:dyDescent="0.25">
      <c r="AU340" s="28" t="s">
        <v>99</v>
      </c>
      <c r="AV340" s="29">
        <f>_xll.qlInterestRateIndexFixingDate(IborIndex&amp;Tenor,AW340,Trigger)</f>
        <v>42724</v>
      </c>
      <c r="AW340" s="29">
        <f>_xll.qlCalendarAdvance(Calendar,AW339,AU340,"f",,Trigger)</f>
        <v>42726</v>
      </c>
      <c r="AX340" s="29">
        <f>_xll.qlInterestRateIndexMaturity(IborIndex&amp;Tenor,AW340,Trigger)</f>
        <v>43091</v>
      </c>
      <c r="AY340" s="66">
        <f>_xll.qlIndexFixing($Z$5,AV340,,Trigger)</f>
        <v>3.1638339208140344E-3</v>
      </c>
      <c r="AZ340" s="66">
        <f>_xll.qlIndexFixing($BB$1,AW340,,Trigger)</f>
        <v>3.2294427109425504E-3</v>
      </c>
      <c r="BA340" s="198">
        <f t="shared" si="26"/>
        <v>-0.65608790128515981</v>
      </c>
    </row>
    <row r="341" spans="47:53" ht="11.25" customHeight="1" x14ac:dyDescent="0.25">
      <c r="AU341" s="28" t="s">
        <v>99</v>
      </c>
      <c r="AV341" s="29">
        <f>_xll.qlInterestRateIndexFixingDate(IborIndex&amp;Tenor,AW341,Trigger)</f>
        <v>42725</v>
      </c>
      <c r="AW341" s="29">
        <f>_xll.qlCalendarAdvance(Calendar,AW340,AU341,"f",,Trigger)</f>
        <v>42727</v>
      </c>
      <c r="AX341" s="29">
        <f>_xll.qlInterestRateIndexMaturity(IborIndex&amp;Tenor,AW341,Trigger)</f>
        <v>43096</v>
      </c>
      <c r="AY341" s="66">
        <f>_xll.qlIndexFixing($Z$5,AV341,,Trigger)</f>
        <v>3.1811383494225014E-3</v>
      </c>
      <c r="AZ341" s="66">
        <f>_xll.qlIndexFixing($BB$1,AW341,,Trigger)</f>
        <v>3.2347856271210769E-3</v>
      </c>
      <c r="BA341" s="198">
        <f t="shared" si="26"/>
        <v>-0.53647277698575491</v>
      </c>
    </row>
    <row r="342" spans="47:53" ht="11.25" customHeight="1" x14ac:dyDescent="0.25">
      <c r="AU342" s="28" t="s">
        <v>99</v>
      </c>
      <c r="AV342" s="29">
        <f>_xll.qlInterestRateIndexFixingDate(IborIndex&amp;Tenor,AW342,Trigger)</f>
        <v>42726</v>
      </c>
      <c r="AW342" s="29">
        <f>_xll.qlCalendarAdvance(Calendar,AW341,AU342,"f",,Trigger)</f>
        <v>42731</v>
      </c>
      <c r="AX342" s="29">
        <f>_xll.qlInterestRateIndexMaturity(IborIndex&amp;Tenor,AW342,Trigger)</f>
        <v>43096</v>
      </c>
      <c r="AY342" s="66">
        <f>_xll.qlIndexFixing($Z$5,AV342,,Trigger)</f>
        <v>3.1869056663026011E-3</v>
      </c>
      <c r="AZ342" s="66">
        <f>_xll.qlIndexFixing($BB$1,AW342,,Trigger)</f>
        <v>3.2401263462399736E-3</v>
      </c>
      <c r="BA342" s="198">
        <f t="shared" si="26"/>
        <v>-0.5322067993737255</v>
      </c>
    </row>
    <row r="343" spans="47:53" ht="11.25" customHeight="1" x14ac:dyDescent="0.25">
      <c r="AU343" s="28" t="s">
        <v>99</v>
      </c>
      <c r="AV343" s="29">
        <f>_xll.qlInterestRateIndexFixingDate(IborIndex&amp;Tenor,AW343,Trigger)</f>
        <v>42727</v>
      </c>
      <c r="AW343" s="29">
        <f>_xll.qlCalendarAdvance(Calendar,AW342,AU343,"f",,Trigger)</f>
        <v>42732</v>
      </c>
      <c r="AX343" s="29">
        <f>_xll.qlInterestRateIndexMaturity(IborIndex&amp;Tenor,AW343,Trigger)</f>
        <v>43097</v>
      </c>
      <c r="AY343" s="66">
        <f>_xll.qlIndexFixing($Z$5,AV343,,Trigger)</f>
        <v>3.1915793032853378E-3</v>
      </c>
      <c r="AZ343" s="66">
        <f>_xll.qlIndexFixing($BB$1,AW343,,Trigger)</f>
        <v>3.2425300136397451E-3</v>
      </c>
      <c r="BA343" s="198">
        <f t="shared" si="26"/>
        <v>-0.50950710354407369</v>
      </c>
    </row>
    <row r="344" spans="47:53" ht="11.25" customHeight="1" x14ac:dyDescent="0.25">
      <c r="AU344" s="28" t="s">
        <v>99</v>
      </c>
      <c r="AV344" s="29">
        <f>_xll.qlInterestRateIndexFixingDate(IborIndex&amp;Tenor,AW344,Trigger)</f>
        <v>42731</v>
      </c>
      <c r="AW344" s="29">
        <f>_xll.qlCalendarAdvance(Calendar,AW343,AU344,"f",,Trigger)</f>
        <v>42733</v>
      </c>
      <c r="AX344" s="29">
        <f>_xll.qlInterestRateIndexMaturity(IborIndex&amp;Tenor,AW344,Trigger)</f>
        <v>43098</v>
      </c>
      <c r="AY344" s="66">
        <f>_xll.qlIndexFixing($Z$5,AV344,,Trigger)</f>
        <v>3.1962746696725416E-3</v>
      </c>
      <c r="AZ344" s="66">
        <f>_xll.qlIndexFixing($BB$1,AW344,,Trigger)</f>
        <v>3.2614682704374012E-3</v>
      </c>
      <c r="BA344" s="198">
        <f t="shared" si="26"/>
        <v>-0.65193600764859583</v>
      </c>
    </row>
    <row r="345" spans="47:53" ht="11.25" customHeight="1" x14ac:dyDescent="0.25">
      <c r="AU345" s="28" t="s">
        <v>99</v>
      </c>
      <c r="AV345" s="29">
        <f>_xll.qlInterestRateIndexFixingDate(IborIndex&amp;Tenor,AW345,Trigger)</f>
        <v>42732</v>
      </c>
      <c r="AW345" s="29">
        <f>_xll.qlCalendarAdvance(Calendar,AW344,AU345,"f",,Trigger)</f>
        <v>42734</v>
      </c>
      <c r="AX345" s="29">
        <f>_xll.qlInterestRateIndexMaturity(IborIndex&amp;Tenor,AW345,Trigger)</f>
        <v>43098</v>
      </c>
      <c r="AY345" s="66">
        <f>_xll.qlIndexFixing($Z$5,AV345,,Trigger)</f>
        <v>3.1977556006401123E-3</v>
      </c>
      <c r="AZ345" s="66">
        <f>_xll.qlIndexFixing($BB$1,AW345,,Trigger)</f>
        <v>3.2667987680071019E-3</v>
      </c>
      <c r="BA345" s="198">
        <f t="shared" si="26"/>
        <v>-0.69043167366989588</v>
      </c>
    </row>
    <row r="346" spans="47:53" ht="11.25" customHeight="1" x14ac:dyDescent="0.25">
      <c r="AU346" s="28" t="s">
        <v>99</v>
      </c>
      <c r="AV346" s="29">
        <f>_xll.qlInterestRateIndexFixingDate(IborIndex&amp;Tenor,AW346,Trigger)</f>
        <v>42733</v>
      </c>
      <c r="AW346" s="29">
        <f>_xll.qlCalendarAdvance(Calendar,AW345,AU346,"f",,Trigger)</f>
        <v>42737</v>
      </c>
      <c r="AX346" s="29">
        <f>_xll.qlInterestRateIndexMaturity(IborIndex&amp;Tenor,AW346,Trigger)</f>
        <v>43102</v>
      </c>
      <c r="AY346" s="66">
        <f>_xll.qlIndexFixing($Z$5,AV346,,Trigger)</f>
        <v>3.2152906422256398E-3</v>
      </c>
      <c r="AZ346" s="66">
        <f>_xll.qlIndexFixing($BB$1,AW346,,Trigger)</f>
        <v>3.272127374024901E-3</v>
      </c>
      <c r="BA346" s="198">
        <f t="shared" si="26"/>
        <v>-0.56836731799261164</v>
      </c>
    </row>
    <row r="347" spans="47:53" ht="11.25" customHeight="1" x14ac:dyDescent="0.25">
      <c r="AU347" s="28" t="s">
        <v>99</v>
      </c>
      <c r="AV347" s="29">
        <f>_xll.qlInterestRateIndexFixingDate(IborIndex&amp;Tenor,AW347,Trigger)</f>
        <v>42734</v>
      </c>
      <c r="AW347" s="29">
        <f>_xll.qlCalendarAdvance(Calendar,AW346,AU347,"f",,Trigger)</f>
        <v>42738</v>
      </c>
      <c r="AX347" s="29">
        <f>_xll.qlInterestRateIndexMaturity(IborIndex&amp;Tenor,AW347,Trigger)</f>
        <v>43103</v>
      </c>
      <c r="AY347" s="66">
        <f>_xll.qlIndexFixing($Z$5,AV347,,Trigger)</f>
        <v>3.2201076218219909E-3</v>
      </c>
      <c r="AZ347" s="66">
        <f>_xll.qlIndexFixing($BB$1,AW347,,Trigger)</f>
        <v>3.2774544520491875E-3</v>
      </c>
      <c r="BA347" s="198">
        <f t="shared" si="26"/>
        <v>-0.57346830227196677</v>
      </c>
    </row>
    <row r="348" spans="47:53" ht="11.25" customHeight="1" x14ac:dyDescent="0.25">
      <c r="AU348" s="28" t="s">
        <v>99</v>
      </c>
      <c r="AV348" s="29">
        <f>_xll.qlInterestRateIndexFixingDate(IborIndex&amp;Tenor,AW348,Trigger)</f>
        <v>42737</v>
      </c>
      <c r="AW348" s="29">
        <f>_xll.qlCalendarAdvance(Calendar,AW347,AU348,"f",,Trigger)</f>
        <v>42739</v>
      </c>
      <c r="AX348" s="29">
        <f>_xll.qlInterestRateIndexMaturity(IborIndex&amp;Tenor,AW348,Trigger)</f>
        <v>43104</v>
      </c>
      <c r="AY348" s="66">
        <f>_xll.qlIndexFixing($Z$5,AV348,,Trigger)</f>
        <v>3.2249515624733194E-3</v>
      </c>
      <c r="AZ348" s="66">
        <f>_xll.qlIndexFixing($BB$1,AW348,,Trigger)</f>
        <v>3.2888077479527223E-3</v>
      </c>
      <c r="BA348" s="198">
        <f t="shared" si="26"/>
        <v>-0.63856185479402827</v>
      </c>
    </row>
    <row r="349" spans="47:53" ht="11.25" customHeight="1" x14ac:dyDescent="0.25">
      <c r="AU349" s="28" t="s">
        <v>99</v>
      </c>
      <c r="AV349" s="29">
        <f>_xll.qlInterestRateIndexFixingDate(IborIndex&amp;Tenor,AW349,Trigger)</f>
        <v>42738</v>
      </c>
      <c r="AW349" s="29">
        <f>_xll.qlCalendarAdvance(Calendar,AW348,AU349,"f",,Trigger)</f>
        <v>42740</v>
      </c>
      <c r="AX349" s="29">
        <f>_xll.qlInterestRateIndexMaturity(IborIndex&amp;Tenor,AW349,Trigger)</f>
        <v>43105</v>
      </c>
      <c r="AY349" s="66">
        <f>_xll.qlIndexFixing($Z$5,AV349,,Trigger)</f>
        <v>3.2298060038407806E-3</v>
      </c>
      <c r="AZ349" s="66">
        <f>_xll.qlIndexFixing($BB$1,AW349,,Trigger)</f>
        <v>3.2987828935931557E-3</v>
      </c>
      <c r="BA349" s="198">
        <f t="shared" si="26"/>
        <v>-0.68976889752375181</v>
      </c>
    </row>
    <row r="350" spans="47:53" ht="11.25" customHeight="1" x14ac:dyDescent="0.25">
      <c r="AU350" s="28" t="s">
        <v>99</v>
      </c>
      <c r="AV350" s="29">
        <f>_xll.qlInterestRateIndexFixingDate(IborIndex&amp;Tenor,AW350,Trigger)</f>
        <v>42739</v>
      </c>
      <c r="AW350" s="29">
        <f>_xll.qlCalendarAdvance(Calendar,AW349,AU350,"f",,Trigger)</f>
        <v>42741</v>
      </c>
      <c r="AX350" s="29">
        <f>_xll.qlInterestRateIndexMaturity(IborIndex&amp;Tenor,AW350,Trigger)</f>
        <v>43108</v>
      </c>
      <c r="AY350" s="66">
        <f>_xll.qlIndexFixing($Z$5,AV350,,Trigger)</f>
        <v>3.2412723271579092E-3</v>
      </c>
      <c r="AZ350" s="66">
        <f>_xll.qlIndexFixing($BB$1,AW350,,Trigger)</f>
        <v>3.3041296706326833E-3</v>
      </c>
      <c r="BA350" s="198">
        <f t="shared" si="26"/>
        <v>-0.62857343474774163</v>
      </c>
    </row>
    <row r="351" spans="47:53" ht="11.25" customHeight="1" x14ac:dyDescent="0.25">
      <c r="AU351" s="28" t="s">
        <v>99</v>
      </c>
      <c r="AV351" s="29">
        <f>_xll.qlInterestRateIndexFixingDate(IborIndex&amp;Tenor,AW351,Trigger)</f>
        <v>42740</v>
      </c>
      <c r="AW351" s="29">
        <f>_xll.qlCalendarAdvance(Calendar,AW350,AU351,"f",,Trigger)</f>
        <v>42744</v>
      </c>
      <c r="AX351" s="29">
        <f>_xll.qlInterestRateIndexMaturity(IborIndex&amp;Tenor,AW351,Trigger)</f>
        <v>43109</v>
      </c>
      <c r="AY351" s="66">
        <f>_xll.qlIndexFixing($Z$5,AV351,,Trigger)</f>
        <v>3.2492044423543696E-3</v>
      </c>
      <c r="AZ351" s="66">
        <f>_xll.qlIndexFixing($BB$1,AW351,,Trigger)</f>
        <v>3.309486168196213E-3</v>
      </c>
      <c r="BA351" s="198">
        <f t="shared" si="26"/>
        <v>-0.60281725841843359</v>
      </c>
    </row>
    <row r="352" spans="47:53" ht="11.25" customHeight="1" x14ac:dyDescent="0.25">
      <c r="AU352" s="28" t="s">
        <v>99</v>
      </c>
      <c r="AV352" s="29">
        <f>_xll.qlInterestRateIndexFixingDate(IborIndex&amp;Tenor,AW352,Trigger)</f>
        <v>42741</v>
      </c>
      <c r="AW352" s="29">
        <f>_xll.qlCalendarAdvance(Calendar,AW351,AU352,"f",,Trigger)</f>
        <v>42745</v>
      </c>
      <c r="AX352" s="29">
        <f>_xll.qlInterestRateIndexMaturity(IborIndex&amp;Tenor,AW352,Trigger)</f>
        <v>43110</v>
      </c>
      <c r="AY352" s="66">
        <f>_xll.qlIndexFixing($Z$5,AV352,,Trigger)</f>
        <v>3.2540632612198658E-3</v>
      </c>
      <c r="AZ352" s="66">
        <f>_xll.qlIndexFixing($BB$1,AW352,,Trigger)</f>
        <v>3.3148543132884923E-3</v>
      </c>
      <c r="BA352" s="198">
        <f t="shared" si="26"/>
        <v>-0.60791052068626461</v>
      </c>
    </row>
    <row r="353" spans="47:53" ht="11.25" customHeight="1" x14ac:dyDescent="0.25">
      <c r="AU353" s="28" t="s">
        <v>99</v>
      </c>
      <c r="AV353" s="29">
        <f>_xll.qlInterestRateIndexFixingDate(IborIndex&amp;Tenor,AW353,Trigger)</f>
        <v>42744</v>
      </c>
      <c r="AW353" s="29">
        <f>_xll.qlCalendarAdvance(Calendar,AW352,AU353,"f",,Trigger)</f>
        <v>42746</v>
      </c>
      <c r="AX353" s="29">
        <f>_xll.qlInterestRateIndexMaturity(IborIndex&amp;Tenor,AW353,Trigger)</f>
        <v>43111</v>
      </c>
      <c r="AY353" s="66">
        <f>_xll.qlIndexFixing($Z$5,AV353,,Trigger)</f>
        <v>3.2589314615422884E-3</v>
      </c>
      <c r="AZ353" s="66">
        <f>_xll.qlIndexFixing($BB$1,AW353,,Trigger)</f>
        <v>3.3263919354200337E-3</v>
      </c>
      <c r="BA353" s="198">
        <f t="shared" si="26"/>
        <v>-0.67460473877745297</v>
      </c>
    </row>
    <row r="354" spans="47:53" ht="11.25" customHeight="1" x14ac:dyDescent="0.25">
      <c r="AU354" s="28" t="s">
        <v>99</v>
      </c>
      <c r="AV354" s="29">
        <f>_xll.qlInterestRateIndexFixingDate(IborIndex&amp;Tenor,AW354,Trigger)</f>
        <v>42745</v>
      </c>
      <c r="AW354" s="29">
        <f>_xll.qlCalendarAdvance(Calendar,AW353,AU354,"f",,Trigger)</f>
        <v>42747</v>
      </c>
      <c r="AX354" s="29">
        <f>_xll.qlInterestRateIndexMaturity(IborIndex&amp;Tenor,AW354,Trigger)</f>
        <v>43112</v>
      </c>
      <c r="AY354" s="66">
        <f>_xll.qlIndexFixing($Z$5,AV354,,Trigger)</f>
        <v>3.2638119328909886E-3</v>
      </c>
      <c r="AZ354" s="66">
        <f>_xll.qlIndexFixing($BB$1,AW354,,Trigger)</f>
        <v>3.3364819105181085E-3</v>
      </c>
      <c r="BA354" s="198">
        <f t="shared" si="26"/>
        <v>-0.72669977627119919</v>
      </c>
    </row>
    <row r="355" spans="47:53" ht="11.25" customHeight="1" x14ac:dyDescent="0.25">
      <c r="AU355" s="28" t="s">
        <v>99</v>
      </c>
      <c r="AV355" s="29">
        <f>_xll.qlInterestRateIndexFixingDate(IborIndex&amp;Tenor,AW355,Trigger)</f>
        <v>42746</v>
      </c>
      <c r="AW355" s="29">
        <f>_xll.qlCalendarAdvance(Calendar,AW354,AU355,"f",,Trigger)</f>
        <v>42748</v>
      </c>
      <c r="AX355" s="29">
        <f>_xll.qlInterestRateIndexMaturity(IborIndex&amp;Tenor,AW355,Trigger)</f>
        <v>43115</v>
      </c>
      <c r="AY355" s="66">
        <f>_xll.qlIndexFixing($Z$5,AV355,,Trigger)</f>
        <v>3.275449304507252E-3</v>
      </c>
      <c r="AZ355" s="66">
        <f>_xll.qlIndexFixing($BB$1,AW355,,Trigger)</f>
        <v>3.3419371998082183E-3</v>
      </c>
      <c r="BA355" s="198">
        <f t="shared" si="26"/>
        <v>-0.66487895300966238</v>
      </c>
    </row>
    <row r="356" spans="47:53" ht="11.25" customHeight="1" x14ac:dyDescent="0.25">
      <c r="AU356" s="28" t="s">
        <v>99</v>
      </c>
      <c r="AV356" s="29">
        <f>_xll.qlInterestRateIndexFixingDate(IborIndex&amp;Tenor,AW356,Trigger)</f>
        <v>42747</v>
      </c>
      <c r="AW356" s="29">
        <f>_xll.qlCalendarAdvance(Calendar,AW355,AU356,"f",,Trigger)</f>
        <v>42751</v>
      </c>
      <c r="AX356" s="29">
        <f>_xll.qlInterestRateIndexMaturity(IborIndex&amp;Tenor,AW356,Trigger)</f>
        <v>43116</v>
      </c>
      <c r="AY356" s="66">
        <f>_xll.qlIndexFixing($Z$5,AV356,,Trigger)</f>
        <v>3.2835151337577942E-3</v>
      </c>
      <c r="AZ356" s="66">
        <f>_xll.qlIndexFixing($BB$1,AW356,,Trigger)</f>
        <v>3.3474156995504092E-3</v>
      </c>
      <c r="BA356" s="198">
        <f t="shared" si="26"/>
        <v>-0.63900565792614994</v>
      </c>
    </row>
    <row r="357" spans="47:53" ht="11.25" customHeight="1" x14ac:dyDescent="0.25">
      <c r="AU357" s="28" t="s">
        <v>99</v>
      </c>
      <c r="AV357" s="29">
        <f>_xll.qlInterestRateIndexFixingDate(IborIndex&amp;Tenor,AW357,Trigger)</f>
        <v>42748</v>
      </c>
      <c r="AW357" s="29">
        <f>_xll.qlCalendarAdvance(Calendar,AW356,AU357,"f",,Trigger)</f>
        <v>42752</v>
      </c>
      <c r="AX357" s="29">
        <f>_xll.qlInterestRateIndexMaturity(IborIndex&amp;Tenor,AW357,Trigger)</f>
        <v>43117</v>
      </c>
      <c r="AY357" s="66">
        <f>_xll.qlIndexFixing($Z$5,AV357,,Trigger)</f>
        <v>3.2885011176165659E-3</v>
      </c>
      <c r="AZ357" s="66">
        <f>_xll.qlIndexFixing($BB$1,AW357,,Trigger)</f>
        <v>3.3529193370507764E-3</v>
      </c>
      <c r="BA357" s="198">
        <f t="shared" si="26"/>
        <v>-0.644182194342105</v>
      </c>
    </row>
    <row r="358" spans="47:53" ht="11.25" customHeight="1" x14ac:dyDescent="0.25">
      <c r="AU358" s="28" t="s">
        <v>99</v>
      </c>
      <c r="AV358" s="29">
        <f>_xll.qlInterestRateIndexFixingDate(IborIndex&amp;Tenor,AW358,Trigger)</f>
        <v>42751</v>
      </c>
      <c r="AW358" s="29">
        <f>_xll.qlCalendarAdvance(Calendar,AW357,AU358,"f",,Trigger)</f>
        <v>42753</v>
      </c>
      <c r="AX358" s="29">
        <f>_xll.qlInterestRateIndexMaturity(IborIndex&amp;Tenor,AW358,Trigger)</f>
        <v>43118</v>
      </c>
      <c r="AY358" s="66">
        <f>_xll.qlIndexFixing($Z$5,AV358,,Trigger)</f>
        <v>3.2935171982374609E-3</v>
      </c>
      <c r="AZ358" s="66">
        <f>_xll.qlIndexFixing($BB$1,AW358,,Trigger)</f>
        <v>3.3647300954615287E-3</v>
      </c>
      <c r="BA358" s="198">
        <f t="shared" si="26"/>
        <v>-0.71212897224067795</v>
      </c>
    </row>
    <row r="359" spans="47:53" ht="11.25" customHeight="1" x14ac:dyDescent="0.25">
      <c r="AU359" s="28" t="s">
        <v>99</v>
      </c>
      <c r="AV359" s="29">
        <f>_xll.qlInterestRateIndexFixingDate(IborIndex&amp;Tenor,AW359,Trigger)</f>
        <v>42752</v>
      </c>
      <c r="AW359" s="29">
        <f>_xll.qlCalendarAdvance(Calendar,AW358,AU359,"f",,Trigger)</f>
        <v>42754</v>
      </c>
      <c r="AX359" s="29">
        <f>_xll.qlInterestRateIndexMaturity(IborIndex&amp;Tenor,AW359,Trigger)</f>
        <v>43119</v>
      </c>
      <c r="AY359" s="66">
        <f>_xll.qlIndexFixing($Z$5,AV359,,Trigger)</f>
        <v>3.2985664279744655E-3</v>
      </c>
      <c r="AZ359" s="66">
        <f>_xll.qlIndexFixing($BB$1,AW359,,Trigger)</f>
        <v>3.3752238123358064E-3</v>
      </c>
      <c r="BA359" s="198">
        <f t="shared" si="26"/>
        <v>-0.76657384361340875</v>
      </c>
    </row>
    <row r="360" spans="47:53" ht="11.25" customHeight="1" x14ac:dyDescent="0.25">
      <c r="AU360" s="28" t="s">
        <v>99</v>
      </c>
      <c r="AV360" s="29">
        <f>_xll.qlInterestRateIndexFixingDate(IborIndex&amp;Tenor,AW360,Trigger)</f>
        <v>42753</v>
      </c>
      <c r="AW360" s="29">
        <f>_xll.qlCalendarAdvance(Calendar,AW359,AU360,"f",,Trigger)</f>
        <v>42755</v>
      </c>
      <c r="AX360" s="29">
        <f>_xll.qlInterestRateIndexMaturity(IborIndex&amp;Tenor,AW360,Trigger)</f>
        <v>43122</v>
      </c>
      <c r="AY360" s="66">
        <f>_xll.qlIndexFixing($Z$5,AV360,,Trigger)</f>
        <v>3.3105126684564628E-3</v>
      </c>
      <c r="AZ360" s="66">
        <f>_xll.qlIndexFixing($BB$1,AW360,,Trigger)</f>
        <v>3.3808820498045077E-3</v>
      </c>
      <c r="BA360" s="198">
        <f t="shared" si="26"/>
        <v>-0.70369381348044968</v>
      </c>
    </row>
    <row r="361" spans="47:53" ht="11.25" customHeight="1" x14ac:dyDescent="0.25">
      <c r="AU361" s="28" t="s">
        <v>99</v>
      </c>
      <c r="AV361" s="29">
        <f>_xll.qlInterestRateIndexFixingDate(IborIndex&amp;Tenor,AW361,Trigger)</f>
        <v>42754</v>
      </c>
      <c r="AW361" s="29">
        <f>_xll.qlCalendarAdvance(Calendar,AW360,AU361,"f",,Trigger)</f>
        <v>42758</v>
      </c>
      <c r="AX361" s="29">
        <f>_xll.qlInterestRateIndexMaturity(IborIndex&amp;Tenor,AW361,Trigger)</f>
        <v>43123</v>
      </c>
      <c r="AY361" s="66">
        <f>_xll.qlIndexFixing($Z$5,AV361,,Trigger)</f>
        <v>3.3191566993177428E-3</v>
      </c>
      <c r="AZ361" s="66">
        <f>_xll.qlIndexFixing($BB$1,AW361,,Trigger)</f>
        <v>3.3865769898269722E-3</v>
      </c>
      <c r="BA361" s="198">
        <f t="shared" si="26"/>
        <v>-0.67420290509229408</v>
      </c>
    </row>
    <row r="362" spans="47:53" ht="11.25" customHeight="1" x14ac:dyDescent="0.25">
      <c r="AU362" s="28" t="s">
        <v>99</v>
      </c>
      <c r="AV362" s="29">
        <f>_xll.qlInterestRateIndexFixingDate(IborIndex&amp;Tenor,AW362,Trigger)</f>
        <v>42755</v>
      </c>
      <c r="AW362" s="29">
        <f>_xll.qlCalendarAdvance(Calendar,AW361,AU362,"f",,Trigger)</f>
        <v>42759</v>
      </c>
      <c r="AX362" s="29">
        <f>_xll.qlInterestRateIndexMaturity(IborIndex&amp;Tenor,AW362,Trigger)</f>
        <v>43124</v>
      </c>
      <c r="AY362" s="66">
        <f>_xll.qlIndexFixing($Z$5,AV362,,Trigger)</f>
        <v>3.3244182741238373E-3</v>
      </c>
      <c r="AZ362" s="66">
        <f>_xll.qlIndexFixing($BB$1,AW362,,Trigger)</f>
        <v>3.3923105600340768E-3</v>
      </c>
      <c r="BA362" s="198">
        <f t="shared" si="26"/>
        <v>-0.67892285910239447</v>
      </c>
    </row>
    <row r="363" spans="47:53" ht="11.25" customHeight="1" x14ac:dyDescent="0.25">
      <c r="AU363" s="28" t="s">
        <v>99</v>
      </c>
      <c r="AV363" s="29">
        <f>_xll.qlInterestRateIndexFixingDate(IborIndex&amp;Tenor,AW363,Trigger)</f>
        <v>42758</v>
      </c>
      <c r="AW363" s="29">
        <f>_xll.qlCalendarAdvance(Calendar,AW362,AU363,"f",,Trigger)</f>
        <v>42760</v>
      </c>
      <c r="AX363" s="29">
        <f>_xll.qlInterestRateIndexMaturity(IborIndex&amp;Tenor,AW363,Trigger)</f>
        <v>43125</v>
      </c>
      <c r="AY363" s="66">
        <f>_xll.qlIndexFixing($Z$5,AV363,,Trigger)</f>
        <v>3.3297318007025692E-3</v>
      </c>
      <c r="AZ363" s="66">
        <f>_xll.qlIndexFixing($BB$1,AW363,,Trigger)</f>
        <v>3.4044796946340453E-3</v>
      </c>
      <c r="BA363" s="198">
        <f t="shared" si="26"/>
        <v>-0.74747893931476161</v>
      </c>
    </row>
    <row r="364" spans="47:53" ht="11.25" customHeight="1" x14ac:dyDescent="0.25">
      <c r="AU364" s="28" t="s">
        <v>99</v>
      </c>
      <c r="AV364" s="29">
        <f>_xll.qlInterestRateIndexFixingDate(IborIndex&amp;Tenor,AW364,Trigger)</f>
        <v>42759</v>
      </c>
      <c r="AW364" s="29">
        <f>_xll.qlCalendarAdvance(Calendar,AW363,AU364,"f",,Trigger)</f>
        <v>42761</v>
      </c>
      <c r="AX364" s="29">
        <f>_xll.qlInterestRateIndexMaturity(IborIndex&amp;Tenor,AW364,Trigger)</f>
        <v>43126</v>
      </c>
      <c r="AY364" s="66">
        <f>_xll.qlIndexFixing($Z$5,AV364,,Trigger)</f>
        <v>3.3351004942705244E-3</v>
      </c>
      <c r="AZ364" s="66">
        <f>_xll.qlIndexFixing($BB$1,AW364,,Trigger)</f>
        <v>3.4156696970646595E-3</v>
      </c>
      <c r="BA364" s="198">
        <f t="shared" si="26"/>
        <v>-0.80569202794135175</v>
      </c>
    </row>
    <row r="365" spans="47:53" ht="11.25" customHeight="1" x14ac:dyDescent="0.25">
      <c r="AU365" s="28" t="s">
        <v>99</v>
      </c>
      <c r="AV365" s="29">
        <f>_xll.qlInterestRateIndexFixingDate(IborIndex&amp;Tenor,AW365,Trigger)</f>
        <v>42760</v>
      </c>
      <c r="AW365" s="29">
        <f>_xll.qlCalendarAdvance(Calendar,AW364,AU365,"f",,Trigger)</f>
        <v>42762</v>
      </c>
      <c r="AX365" s="29">
        <f>_xll.qlInterestRateIndexMaturity(IborIndex&amp;Tenor,AW365,Trigger)</f>
        <v>43129</v>
      </c>
      <c r="AY365" s="66">
        <f>_xll.qlIndexFixing($Z$5,AV365,,Trigger)</f>
        <v>3.3474956285820747E-3</v>
      </c>
      <c r="AZ365" s="66">
        <f>_xll.qlIndexFixing($BB$1,AW365,,Trigger)</f>
        <v>3.4216253344055421E-3</v>
      </c>
      <c r="BA365" s="198">
        <f t="shared" si="26"/>
        <v>-0.74129705823467418</v>
      </c>
    </row>
    <row r="366" spans="47:53" ht="11.25" customHeight="1" x14ac:dyDescent="0.25">
      <c r="AU366" s="28" t="s">
        <v>99</v>
      </c>
      <c r="AV366" s="29">
        <f>_xll.qlInterestRateIndexFixingDate(IborIndex&amp;Tenor,AW366,Trigger)</f>
        <v>42761</v>
      </c>
      <c r="AW366" s="29">
        <f>_xll.qlCalendarAdvance(Calendar,AW365,AU366,"f",,Trigger)</f>
        <v>42765</v>
      </c>
      <c r="AX366" s="29">
        <f>_xll.qlInterestRateIndexMaturity(IborIndex&amp;Tenor,AW366,Trigger)</f>
        <v>43130</v>
      </c>
      <c r="AY366" s="66">
        <f>_xll.qlIndexFixing($Z$5,AV366,,Trigger)</f>
        <v>3.3571920574178809E-3</v>
      </c>
      <c r="AZ366" s="66">
        <f>_xll.qlIndexFixing($BB$1,AW366,,Trigger)</f>
        <v>3.4276311687760803E-3</v>
      </c>
      <c r="BA366" s="198">
        <f t="shared" si="26"/>
        <v>-0.70439111358199402</v>
      </c>
    </row>
    <row r="367" spans="47:53" ht="11.25" customHeight="1" x14ac:dyDescent="0.25">
      <c r="AU367" s="28" t="s">
        <v>99</v>
      </c>
      <c r="AV367" s="29">
        <f>_xll.qlInterestRateIndexFixingDate(IborIndex&amp;Tenor,AW367,Trigger)</f>
        <v>42762</v>
      </c>
      <c r="AW367" s="29">
        <f>_xll.qlCalendarAdvance(Calendar,AW366,AU367,"f",,Trigger)</f>
        <v>42766</v>
      </c>
      <c r="AX367" s="29">
        <f>_xll.qlInterestRateIndexMaturity(IborIndex&amp;Tenor,AW367,Trigger)</f>
        <v>43131</v>
      </c>
      <c r="AY367" s="66">
        <f>_xll.qlIndexFixing($Z$5,AV367,,Trigger)</f>
        <v>3.3628856288724016E-3</v>
      </c>
      <c r="AZ367" s="66">
        <f>_xll.qlIndexFixing($BB$1,AW367,,Trigger)</f>
        <v>3.4336882042822238E-3</v>
      </c>
      <c r="BA367" s="198">
        <f t="shared" si="26"/>
        <v>-0.70802575409822244</v>
      </c>
    </row>
    <row r="368" spans="47:53" ht="11.25" customHeight="1" x14ac:dyDescent="0.25">
      <c r="AU368" s="28" t="s">
        <v>99</v>
      </c>
      <c r="AV368" s="29">
        <f>_xll.qlInterestRateIndexFixingDate(IborIndex&amp;Tenor,AW368,Trigger)</f>
        <v>42765</v>
      </c>
      <c r="AW368" s="29">
        <f>_xll.qlCalendarAdvance(Calendar,AW367,AU368,"f",,Trigger)</f>
        <v>42767</v>
      </c>
      <c r="AX368" s="29">
        <f>_xll.qlInterestRateIndexMaturity(IborIndex&amp;Tenor,AW368,Trigger)</f>
        <v>43132</v>
      </c>
      <c r="AY368" s="66">
        <f>_xll.qlIndexFixing($Z$5,AV368,,Trigger)</f>
        <v>3.3686541474702079E-3</v>
      </c>
      <c r="AZ368" s="66">
        <f>_xll.qlIndexFixing($BB$1,AW368,,Trigger)</f>
        <v>3.4462909592676916E-3</v>
      </c>
      <c r="BA368" s="198">
        <f t="shared" si="26"/>
        <v>-0.77636811797483685</v>
      </c>
    </row>
    <row r="369" spans="47:53" ht="11.25" customHeight="1" x14ac:dyDescent="0.25">
      <c r="AU369" s="28" t="s">
        <v>99</v>
      </c>
      <c r="AV369" s="29">
        <f>_xll.qlInterestRateIndexFixingDate(IborIndex&amp;Tenor,AW369,Trigger)</f>
        <v>42766</v>
      </c>
      <c r="AW369" s="29">
        <f>_xll.qlCalendarAdvance(Calendar,AW368,AU369,"f",,Trigger)</f>
        <v>42768</v>
      </c>
      <c r="AX369" s="29">
        <f>_xll.qlInterestRateIndexMaturity(IborIndex&amp;Tenor,AW369,Trigger)</f>
        <v>43133</v>
      </c>
      <c r="AY369" s="66">
        <f>_xll.qlIndexFixing($Z$5,AV369,,Trigger)</f>
        <v>3.3745008426808143E-3</v>
      </c>
      <c r="AZ369" s="66">
        <f>_xll.qlIndexFixing($BB$1,AW369,,Trigger)</f>
        <v>3.4583652891909816E-3</v>
      </c>
      <c r="BA369" s="198">
        <f t="shared" si="26"/>
        <v>-0.83864446510167279</v>
      </c>
    </row>
    <row r="370" spans="47:53" ht="11.25" customHeight="1" x14ac:dyDescent="0.25">
      <c r="AU370" s="28" t="s">
        <v>99</v>
      </c>
      <c r="AV370" s="29">
        <f>_xll.qlInterestRateIndexFixingDate(IborIndex&amp;Tenor,AW370,Trigger)</f>
        <v>42767</v>
      </c>
      <c r="AW370" s="29">
        <f>_xll.qlCalendarAdvance(Calendar,AW369,AU370,"f",,Trigger)</f>
        <v>42769</v>
      </c>
      <c r="AX370" s="29">
        <f>_xll.qlInterestRateIndexMaturity(IborIndex&amp;Tenor,AW370,Trigger)</f>
        <v>43136</v>
      </c>
      <c r="AY370" s="66">
        <f>_xll.qlIndexFixing($Z$5,AV370,,Trigger)</f>
        <v>3.3874812996497021E-3</v>
      </c>
      <c r="AZ370" s="66">
        <f>_xll.qlIndexFixing($BB$1,AW370,,Trigger)</f>
        <v>3.4646287186027081E-3</v>
      </c>
      <c r="BA370" s="198">
        <f t="shared" si="26"/>
        <v>-0.77147418953006031</v>
      </c>
    </row>
    <row r="371" spans="47:53" ht="11.25" customHeight="1" x14ac:dyDescent="0.25">
      <c r="AU371" s="28" t="s">
        <v>99</v>
      </c>
      <c r="AV371" s="29">
        <f>_xll.qlInterestRateIndexFixingDate(IborIndex&amp;Tenor,AW371,Trigger)</f>
        <v>42768</v>
      </c>
      <c r="AW371" s="29">
        <f>_xll.qlCalendarAdvance(Calendar,AW370,AU371,"f",,Trigger)</f>
        <v>42772</v>
      </c>
      <c r="AX371" s="29">
        <f>_xll.qlInterestRateIndexMaturity(IborIndex&amp;Tenor,AW371,Trigger)</f>
        <v>43137</v>
      </c>
      <c r="AY371" s="66">
        <f>_xll.qlIndexFixing($Z$5,AV371,,Trigger)</f>
        <v>3.3986083523642316E-3</v>
      </c>
      <c r="AZ371" s="66">
        <f>_xll.qlIndexFixing($BB$1,AW371,,Trigger)</f>
        <v>3.4709225799725387E-3</v>
      </c>
      <c r="BA371" s="198">
        <f t="shared" si="26"/>
        <v>-0.72314227608307169</v>
      </c>
    </row>
    <row r="372" spans="47:53" ht="11.25" customHeight="1" x14ac:dyDescent="0.25">
      <c r="AU372" s="28" t="s">
        <v>99</v>
      </c>
      <c r="AV372" s="29">
        <f>_xll.qlInterestRateIndexFixingDate(IborIndex&amp;Tenor,AW372,Trigger)</f>
        <v>42769</v>
      </c>
      <c r="AW372" s="29">
        <f>_xll.qlCalendarAdvance(Calendar,AW371,AU372,"f",,Trigger)</f>
        <v>42773</v>
      </c>
      <c r="AX372" s="29">
        <f>_xll.qlInterestRateIndexMaturity(IborIndex&amp;Tenor,AW372,Trigger)</f>
        <v>43138</v>
      </c>
      <c r="AY372" s="66">
        <f>_xll.qlIndexFixing($Z$5,AV372,,Trigger)</f>
        <v>3.4047938911053871E-3</v>
      </c>
      <c r="AZ372" s="66">
        <f>_xll.qlIndexFixing($BB$1,AW372,,Trigger)</f>
        <v>3.4772432574881663E-3</v>
      </c>
      <c r="BA372" s="198">
        <f t="shared" si="26"/>
        <v>-0.7244936638277919</v>
      </c>
    </row>
    <row r="373" spans="47:53" ht="11.25" customHeight="1" x14ac:dyDescent="0.25">
      <c r="AU373" s="28" t="s">
        <v>99</v>
      </c>
      <c r="AV373" s="29">
        <f>_xll.qlInterestRateIndexFixingDate(IborIndex&amp;Tenor,AW373,Trigger)</f>
        <v>42772</v>
      </c>
      <c r="AW373" s="29">
        <f>_xll.qlCalendarAdvance(Calendar,AW372,AU373,"f",,Trigger)</f>
        <v>42774</v>
      </c>
      <c r="AX373" s="29">
        <f>_xll.qlInterestRateIndexMaturity(IborIndex&amp;Tenor,AW373,Trigger)</f>
        <v>43139</v>
      </c>
      <c r="AY373" s="66">
        <f>_xll.qlIndexFixing($Z$5,AV373,,Trigger)</f>
        <v>3.4110341618500198E-3</v>
      </c>
      <c r="AZ373" s="66">
        <f>_xll.qlIndexFixing($BB$1,AW373,,Trigger)</f>
        <v>3.4901737488836236E-3</v>
      </c>
      <c r="BA373" s="198">
        <f t="shared" si="26"/>
        <v>-0.79139587033603787</v>
      </c>
    </row>
    <row r="374" spans="47:53" ht="11.25" customHeight="1" x14ac:dyDescent="0.25">
      <c r="AU374" s="28" t="s">
        <v>99</v>
      </c>
      <c r="AV374" s="29">
        <f>_xll.qlInterestRateIndexFixingDate(IborIndex&amp;Tenor,AW374,Trigger)</f>
        <v>42773</v>
      </c>
      <c r="AW374" s="29">
        <f>_xll.qlCalendarAdvance(Calendar,AW373,AU374,"f",,Trigger)</f>
        <v>42775</v>
      </c>
      <c r="AX374" s="29">
        <f>_xll.qlInterestRateIndexMaturity(IborIndex&amp;Tenor,AW374,Trigger)</f>
        <v>43140</v>
      </c>
      <c r="AY374" s="66">
        <f>_xll.qlIndexFixing($Z$5,AV374,,Trigger)</f>
        <v>3.4173247362408329E-3</v>
      </c>
      <c r="AZ374" s="66">
        <f>_xll.qlIndexFixing($BB$1,AW374,,Trigger)</f>
        <v>3.5027218095946282E-3</v>
      </c>
      <c r="BA374" s="198">
        <f t="shared" si="26"/>
        <v>-0.85397073353795339</v>
      </c>
    </row>
    <row r="375" spans="47:53" ht="11.25" customHeight="1" x14ac:dyDescent="0.25">
      <c r="AU375" s="28" t="s">
        <v>99</v>
      </c>
      <c r="AV375" s="29">
        <f>_xll.qlInterestRateIndexFixingDate(IborIndex&amp;Tenor,AW375,Trigger)</f>
        <v>42774</v>
      </c>
      <c r="AW375" s="29">
        <f>_xll.qlCalendarAdvance(Calendar,AW374,AU375,"f",,Trigger)</f>
        <v>42776</v>
      </c>
      <c r="AX375" s="29">
        <f>_xll.qlInterestRateIndexMaturity(IborIndex&amp;Tenor,AW375,Trigger)</f>
        <v>43143</v>
      </c>
      <c r="AY375" s="66">
        <f>_xll.qlIndexFixing($Z$5,AV375,,Trigger)</f>
        <v>3.4307882178022035E-3</v>
      </c>
      <c r="AZ375" s="66">
        <f>_xll.qlIndexFixing($BB$1,AW375,,Trigger)</f>
        <v>3.5091223274760267E-3</v>
      </c>
      <c r="BA375" s="198">
        <f t="shared" si="26"/>
        <v>-0.78334109673823193</v>
      </c>
    </row>
    <row r="376" spans="47:53" ht="11.25" customHeight="1" x14ac:dyDescent="0.25">
      <c r="AU376" s="28" t="s">
        <v>99</v>
      </c>
      <c r="AV376" s="29">
        <f>_xll.qlInterestRateIndexFixingDate(IborIndex&amp;Tenor,AW376,Trigger)</f>
        <v>42775</v>
      </c>
      <c r="AW376" s="29">
        <f>_xll.qlCalendarAdvance(Calendar,AW375,AU376,"f",,Trigger)</f>
        <v>42779</v>
      </c>
      <c r="AX376" s="29">
        <f>_xll.qlInterestRateIndexMaturity(IborIndex&amp;Tenor,AW376,Trigger)</f>
        <v>43144</v>
      </c>
      <c r="AY376" s="66">
        <f>_xll.qlIndexFixing($Z$5,AV376,,Trigger)</f>
        <v>3.4429002609503928E-3</v>
      </c>
      <c r="AZ376" s="66">
        <f>_xll.qlIndexFixing($BB$1,AW376,,Trigger)</f>
        <v>3.5155279647122281E-3</v>
      </c>
      <c r="BA376" s="198">
        <f t="shared" si="26"/>
        <v>-0.72627703761835283</v>
      </c>
    </row>
    <row r="377" spans="47:53" ht="11.25" customHeight="1" x14ac:dyDescent="0.25">
      <c r="AU377" s="28" t="s">
        <v>99</v>
      </c>
      <c r="AV377" s="29">
        <f>_xll.qlInterestRateIndexFixingDate(IborIndex&amp;Tenor,AW377,Trigger)</f>
        <v>42776</v>
      </c>
      <c r="AW377" s="29">
        <f>_xll.qlCalendarAdvance(Calendar,AW376,AU377,"f",,Trigger)</f>
        <v>42780</v>
      </c>
      <c r="AX377" s="29">
        <f>_xll.qlInterestRateIndexMaturity(IborIndex&amp;Tenor,AW377,Trigger)</f>
        <v>43145</v>
      </c>
      <c r="AY377" s="66">
        <f>_xll.qlIndexFixing($Z$5,AV377,,Trigger)</f>
        <v>3.4493746860001766E-3</v>
      </c>
      <c r="AZ377" s="66">
        <f>_xll.qlIndexFixing($BB$1,AW377,,Trigger)</f>
        <v>3.5219351048464001E-3</v>
      </c>
      <c r="BA377" s="198">
        <f t="shared" si="26"/>
        <v>-0.72560418846223484</v>
      </c>
    </row>
    <row r="378" spans="47:53" ht="11.25" customHeight="1" x14ac:dyDescent="0.25">
      <c r="AU378" s="28" t="s">
        <v>99</v>
      </c>
      <c r="AV378" s="29">
        <f>_xll.qlInterestRateIndexFixingDate(IborIndex&amp;Tenor,AW378,Trigger)</f>
        <v>42779</v>
      </c>
      <c r="AW378" s="29">
        <f>_xll.qlCalendarAdvance(Calendar,AW377,AU378,"f",,Trigger)</f>
        <v>42781</v>
      </c>
      <c r="AX378" s="29">
        <f>_xll.qlInterestRateIndexMaturity(IborIndex&amp;Tenor,AW378,Trigger)</f>
        <v>43146</v>
      </c>
      <c r="AY378" s="66">
        <f>_xll.qlIndexFixing($Z$5,AV378,,Trigger)</f>
        <v>3.4558720991834393E-3</v>
      </c>
      <c r="AZ378" s="66">
        <f>_xll.qlIndexFixing($BB$1,AW378,,Trigger)</f>
        <v>3.5350094511281418E-3</v>
      </c>
      <c r="BA378" s="198">
        <f t="shared" si="26"/>
        <v>-0.79137351944702505</v>
      </c>
    </row>
    <row r="379" spans="47:53" ht="11.25" customHeight="1" x14ac:dyDescent="0.25">
      <c r="AU379" s="28" t="s">
        <v>99</v>
      </c>
      <c r="AV379" s="29">
        <f>_xll.qlInterestRateIndexFixingDate(IborIndex&amp;Tenor,AW379,Trigger)</f>
        <v>42780</v>
      </c>
      <c r="AW379" s="29">
        <f>_xll.qlCalendarAdvance(Calendar,AW378,AU379,"f",,Trigger)</f>
        <v>42782</v>
      </c>
      <c r="AX379" s="29">
        <f>_xll.qlInterestRateIndexMaturity(IborIndex&amp;Tenor,AW379,Trigger)</f>
        <v>43147</v>
      </c>
      <c r="AY379" s="66">
        <f>_xll.qlIndexFixing($Z$5,AV379,,Trigger)</f>
        <v>3.4623878236600056E-3</v>
      </c>
      <c r="AZ379" s="66">
        <f>_xll.qlIndexFixing($BB$1,AW379,,Trigger)</f>
        <v>3.5475063619548933E-3</v>
      </c>
      <c r="BA379" s="198">
        <f t="shared" si="26"/>
        <v>-0.85118538294887747</v>
      </c>
    </row>
    <row r="380" spans="47:53" ht="11.25" customHeight="1" x14ac:dyDescent="0.25">
      <c r="AU380" s="28" t="s">
        <v>99</v>
      </c>
      <c r="AV380" s="29">
        <f>_xll.qlInterestRateIndexFixingDate(IborIndex&amp;Tenor,AW380,Trigger)</f>
        <v>42781</v>
      </c>
      <c r="AW380" s="29">
        <f>_xll.qlCalendarAdvance(Calendar,AW379,AU380,"f",,Trigger)</f>
        <v>42783</v>
      </c>
      <c r="AX380" s="29">
        <f>_xll.qlInterestRateIndexMaturity(IborIndex&amp;Tenor,AW380,Trigger)</f>
        <v>43150</v>
      </c>
      <c r="AY380" s="66">
        <f>_xll.qlIndexFixing($Z$5,AV380,,Trigger)</f>
        <v>3.4761011595051366E-3</v>
      </c>
      <c r="AZ380" s="66">
        <f>_xll.qlIndexFixing($BB$1,AW380,,Trigger)</f>
        <v>3.5538667664554006E-3</v>
      </c>
      <c r="BA380" s="198">
        <f t="shared" si="26"/>
        <v>-0.77765606950263955</v>
      </c>
    </row>
    <row r="381" spans="47:53" ht="11.25" customHeight="1" x14ac:dyDescent="0.25">
      <c r="AU381" s="28" t="s">
        <v>99</v>
      </c>
      <c r="AV381" s="29">
        <f>_xll.qlInterestRateIndexFixingDate(IborIndex&amp;Tenor,AW381,Trigger)</f>
        <v>42782</v>
      </c>
      <c r="AW381" s="29">
        <f>_xll.qlCalendarAdvance(Calendar,AW380,AU381,"f",,Trigger)</f>
        <v>42786</v>
      </c>
      <c r="AX381" s="29">
        <f>_xll.qlInterestRateIndexMaturity(IborIndex&amp;Tenor,AW381,Trigger)</f>
        <v>43151</v>
      </c>
      <c r="AY381" s="66">
        <f>_xll.qlIndexFixing($Z$5,AV381,,Trigger)</f>
        <v>3.488539054894867E-3</v>
      </c>
      <c r="AZ381" s="66">
        <f>_xll.qlIndexFixing($BB$1,AW381,,Trigger)</f>
        <v>3.5602069731523688E-3</v>
      </c>
      <c r="BA381" s="198">
        <f t="shared" si="26"/>
        <v>-0.71667918257501806</v>
      </c>
    </row>
    <row r="382" spans="47:53" ht="11.25" customHeight="1" x14ac:dyDescent="0.25">
      <c r="AU382" s="28" t="s">
        <v>99</v>
      </c>
      <c r="AV382" s="29">
        <f>_xll.qlInterestRateIndexFixingDate(IborIndex&amp;Tenor,AW382,Trigger)</f>
        <v>42783</v>
      </c>
      <c r="AW382" s="29">
        <f>_xll.qlCalendarAdvance(Calendar,AW381,AU382,"f",,Trigger)</f>
        <v>42787</v>
      </c>
      <c r="AX382" s="29">
        <f>_xll.qlInterestRateIndexMaturity(IborIndex&amp;Tenor,AW382,Trigger)</f>
        <v>43152</v>
      </c>
      <c r="AY382" s="66">
        <f>_xll.qlIndexFixing($Z$5,AV382,,Trigger)</f>
        <v>3.495074940408547E-3</v>
      </c>
      <c r="AZ382" s="66">
        <f>_xll.qlIndexFixing($BB$1,AW382,,Trigger)</f>
        <v>3.5665233649391837E-3</v>
      </c>
      <c r="BA382" s="198">
        <f t="shared" si="26"/>
        <v>-0.71448424530636767</v>
      </c>
    </row>
    <row r="383" spans="47:53" ht="11.25" customHeight="1" x14ac:dyDescent="0.25">
      <c r="AU383" s="28" t="s">
        <v>99</v>
      </c>
      <c r="AV383" s="29">
        <f>_xll.qlInterestRateIndexFixingDate(IborIndex&amp;Tenor,AW383,Trigger)</f>
        <v>42786</v>
      </c>
      <c r="AW383" s="29">
        <f>_xll.qlCalendarAdvance(Calendar,AW382,AU383,"f",,Trigger)</f>
        <v>42788</v>
      </c>
      <c r="AX383" s="29">
        <f>_xll.qlInterestRateIndexMaturity(IborIndex&amp;Tenor,AW383,Trigger)</f>
        <v>43153</v>
      </c>
      <c r="AY383" s="66">
        <f>_xll.qlIndexFixing($Z$5,AV383,,Trigger)</f>
        <v>3.5016003304558134E-3</v>
      </c>
      <c r="AZ383" s="66">
        <f>_xll.qlIndexFixing($BB$1,AW383,,Trigger)</f>
        <v>3.5795643804991534E-3</v>
      </c>
      <c r="BA383" s="198">
        <f t="shared" si="26"/>
        <v>-0.77964050043339939</v>
      </c>
    </row>
    <row r="384" spans="47:53" ht="11.25" customHeight="1" x14ac:dyDescent="0.25">
      <c r="AU384" s="28" t="s">
        <v>99</v>
      </c>
      <c r="AV384" s="29">
        <f>_xll.qlInterestRateIndexFixingDate(IborIndex&amp;Tenor,AW384,Trigger)</f>
        <v>42787</v>
      </c>
      <c r="AW384" s="29">
        <f>_xll.qlCalendarAdvance(Calendar,AW383,AU384,"f",,Trigger)</f>
        <v>42789</v>
      </c>
      <c r="AX384" s="29">
        <f>_xll.qlInterestRateIndexMaturity(IborIndex&amp;Tenor,AW384,Trigger)</f>
        <v>43154</v>
      </c>
      <c r="AY384" s="66">
        <f>_xll.qlIndexFixing($Z$5,AV384,,Trigger)</f>
        <v>3.5081102996106809E-3</v>
      </c>
      <c r="AZ384" s="66">
        <f>_xll.qlIndexFixing($BB$1,AW384,,Trigger)</f>
        <v>3.591478437683213E-3</v>
      </c>
      <c r="BA384" s="198">
        <f t="shared" si="26"/>
        <v>-0.83368138072532039</v>
      </c>
    </row>
    <row r="385" spans="47:53" ht="11.25" customHeight="1" x14ac:dyDescent="0.25">
      <c r="AU385" s="28" t="s">
        <v>99</v>
      </c>
      <c r="AV385" s="29">
        <f>_xll.qlInterestRateIndexFixingDate(IborIndex&amp;Tenor,AW385,Trigger)</f>
        <v>42788</v>
      </c>
      <c r="AW385" s="29">
        <f>_xll.qlCalendarAdvance(Calendar,AW384,AU385,"f",,Trigger)</f>
        <v>42790</v>
      </c>
      <c r="AX385" s="29">
        <f>_xll.qlInterestRateIndexMaturity(IborIndex&amp;Tenor,AW385,Trigger)</f>
        <v>43157</v>
      </c>
      <c r="AY385" s="66">
        <f>_xll.qlIndexFixing($Z$5,AV385,,Trigger)</f>
        <v>3.5218366388347563E-3</v>
      </c>
      <c r="AZ385" s="66">
        <f>_xll.qlIndexFixing($BB$1,AW385,,Trigger)</f>
        <v>3.597621495169471E-3</v>
      </c>
      <c r="BA385" s="198">
        <f t="shared" si="26"/>
        <v>-0.7578485633471469</v>
      </c>
    </row>
    <row r="386" spans="47:53" ht="11.25" customHeight="1" x14ac:dyDescent="0.25">
      <c r="AU386" s="28" t="s">
        <v>99</v>
      </c>
      <c r="AV386" s="29">
        <f>_xll.qlInterestRateIndexFixingDate(IborIndex&amp;Tenor,AW386,Trigger)</f>
        <v>42789</v>
      </c>
      <c r="AW386" s="29">
        <f>_xll.qlCalendarAdvance(Calendar,AW385,AU386,"f",,Trigger)</f>
        <v>42793</v>
      </c>
      <c r="AX386" s="29">
        <f>_xll.qlInterestRateIndexMaturity(IborIndex&amp;Tenor,AW386,Trigger)</f>
        <v>43158</v>
      </c>
      <c r="AY386" s="66">
        <f>_xll.qlIndexFixing($Z$5,AV386,,Trigger)</f>
        <v>3.5338962157071834E-3</v>
      </c>
      <c r="AZ386" s="66">
        <f>_xll.qlIndexFixing($BB$1,AW386,,Trigger)</f>
        <v>3.6037190332338532E-3</v>
      </c>
      <c r="BA386" s="198">
        <f t="shared" si="26"/>
        <v>-0.69822817526669823</v>
      </c>
    </row>
    <row r="387" spans="47:53" ht="11.25" customHeight="1" x14ac:dyDescent="0.25">
      <c r="AU387" s="28" t="s">
        <v>99</v>
      </c>
      <c r="AV387" s="29">
        <f>_xll.qlInterestRateIndexFixingDate(IborIndex&amp;Tenor,AW387,Trigger)</f>
        <v>42790</v>
      </c>
      <c r="AW387" s="29">
        <f>_xll.qlCalendarAdvance(Calendar,AW386,AU387,"f",,Trigger)</f>
        <v>42794</v>
      </c>
      <c r="AX387" s="29">
        <f>_xll.qlInterestRateIndexMaturity(IborIndex&amp;Tenor,AW387,Trigger)</f>
        <v>43159</v>
      </c>
      <c r="AY387" s="66">
        <f>_xll.qlIndexFixing($Z$5,AV387,,Trigger)</f>
        <v>3.5402539559329723E-3</v>
      </c>
      <c r="AZ387" s="66">
        <f>_xll.qlIndexFixing($BB$1,AW387,,Trigger)</f>
        <v>3.6097683141579247E-3</v>
      </c>
      <c r="BA387" s="198">
        <f t="shared" ref="BA387:BA450" si="27">(AY387-AZ387)*10000</f>
        <v>-0.69514358224952422</v>
      </c>
    </row>
    <row r="388" spans="47:53" ht="11.25" customHeight="1" x14ac:dyDescent="0.25">
      <c r="AU388" s="28" t="s">
        <v>99</v>
      </c>
      <c r="AV388" s="29">
        <f>_xll.qlInterestRateIndexFixingDate(IborIndex&amp;Tenor,AW388,Trigger)</f>
        <v>42793</v>
      </c>
      <c r="AW388" s="29">
        <f>_xll.qlCalendarAdvance(Calendar,AW387,AU388,"f",,Trigger)</f>
        <v>42795</v>
      </c>
      <c r="AX388" s="29">
        <f>_xll.qlInterestRateIndexMaturity(IborIndex&amp;Tenor,AW388,Trigger)</f>
        <v>43160</v>
      </c>
      <c r="AY388" s="66">
        <f>_xll.qlIndexFixing($Z$5,AV388,,Trigger)</f>
        <v>3.5465659768673945E-3</v>
      </c>
      <c r="AZ388" s="66">
        <f>_xll.qlIndexFixing($BB$1,AW388,,Trigger)</f>
        <v>3.622611631090305E-3</v>
      </c>
      <c r="BA388" s="198">
        <f t="shared" si="27"/>
        <v>-0.76045654222910497</v>
      </c>
    </row>
    <row r="389" spans="47:53" ht="11.25" customHeight="1" x14ac:dyDescent="0.25">
      <c r="AU389" s="28" t="s">
        <v>99</v>
      </c>
      <c r="AV389" s="29">
        <f>_xll.qlInterestRateIndexFixingDate(IborIndex&amp;Tenor,AW389,Trigger)</f>
        <v>42794</v>
      </c>
      <c r="AW389" s="29">
        <f>_xll.qlCalendarAdvance(Calendar,AW388,AU389,"f",,Trigger)</f>
        <v>42796</v>
      </c>
      <c r="AX389" s="29">
        <f>_xll.qlInterestRateIndexMaturity(IborIndex&amp;Tenor,AW389,Trigger)</f>
        <v>43161</v>
      </c>
      <c r="AY389" s="66">
        <f>_xll.qlIndexFixing($Z$5,AV389,,Trigger)</f>
        <v>3.552836702730783E-3</v>
      </c>
      <c r="AZ389" s="66">
        <f>_xll.qlIndexFixing($BB$1,AW389,,Trigger)</f>
        <v>3.6335073118714712E-3</v>
      </c>
      <c r="BA389" s="198">
        <f t="shared" si="27"/>
        <v>-0.8067060914068811</v>
      </c>
    </row>
    <row r="390" spans="47:53" ht="11.25" customHeight="1" x14ac:dyDescent="0.25">
      <c r="AU390" s="28" t="s">
        <v>99</v>
      </c>
      <c r="AV390" s="29">
        <f>_xll.qlInterestRateIndexFixingDate(IborIndex&amp;Tenor,AW390,Trigger)</f>
        <v>42795</v>
      </c>
      <c r="AW390" s="29">
        <f>_xll.qlCalendarAdvance(Calendar,AW389,AU390,"f",,Trigger)</f>
        <v>42797</v>
      </c>
      <c r="AX390" s="29">
        <f>_xll.qlInterestRateIndexMaturity(IborIndex&amp;Tenor,AW390,Trigger)</f>
        <v>43164</v>
      </c>
      <c r="AY390" s="66">
        <f>_xll.qlIndexFixing($Z$5,AV390,,Trigger)</f>
        <v>3.5663692955671027E-3</v>
      </c>
      <c r="AZ390" s="66">
        <f>_xll.qlIndexFixing($BB$1,AW390,,Trigger)</f>
        <v>3.6393358415378304E-3</v>
      </c>
      <c r="BA390" s="198">
        <f t="shared" si="27"/>
        <v>-0.72966545970727659</v>
      </c>
    </row>
    <row r="391" spans="47:53" ht="11.25" customHeight="1" x14ac:dyDescent="0.25">
      <c r="AU391" s="28" t="s">
        <v>99</v>
      </c>
      <c r="AV391" s="29">
        <f>_xll.qlInterestRateIndexFixingDate(IborIndex&amp;Tenor,AW391,Trigger)</f>
        <v>42796</v>
      </c>
      <c r="AW391" s="29">
        <f>_xll.qlCalendarAdvance(Calendar,AW390,AU391,"f",,Trigger)</f>
        <v>42800</v>
      </c>
      <c r="AX391" s="29">
        <f>_xll.qlInterestRateIndexMaturity(IborIndex&amp;Tenor,AW391,Trigger)</f>
        <v>43165</v>
      </c>
      <c r="AY391" s="66">
        <f>_xll.qlIndexFixing($Z$5,AV391,,Trigger)</f>
        <v>3.5776176732292058E-3</v>
      </c>
      <c r="AZ391" s="66">
        <f>_xll.qlIndexFixing($BB$1,AW391,,Trigger)</f>
        <v>3.6451252081508966E-3</v>
      </c>
      <c r="BA391" s="198">
        <f t="shared" si="27"/>
        <v>-0.67507534921690782</v>
      </c>
    </row>
    <row r="392" spans="47:53" ht="11.25" customHeight="1" x14ac:dyDescent="0.25">
      <c r="AU392" s="28" t="s">
        <v>99</v>
      </c>
      <c r="AV392" s="29">
        <f>_xll.qlInterestRateIndexFixingDate(IborIndex&amp;Tenor,AW392,Trigger)</f>
        <v>42797</v>
      </c>
      <c r="AW392" s="29">
        <f>_xll.qlCalendarAdvance(Calendar,AW391,AU392,"f",,Trigger)</f>
        <v>42801</v>
      </c>
      <c r="AX392" s="29">
        <f>_xll.qlInterestRateIndexMaturity(IborIndex&amp;Tenor,AW392,Trigger)</f>
        <v>43166</v>
      </c>
      <c r="AY392" s="66">
        <f>_xll.qlIndexFixing($Z$5,AV392,,Trigger)</f>
        <v>3.5837472547153122E-3</v>
      </c>
      <c r="AZ392" s="66">
        <f>_xll.qlIndexFixing($BB$1,AW392,,Trigger)</f>
        <v>3.6508770742140094E-3</v>
      </c>
      <c r="BA392" s="198">
        <f t="shared" si="27"/>
        <v>-0.67129819498697174</v>
      </c>
    </row>
    <row r="393" spans="47:53" ht="11.25" customHeight="1" x14ac:dyDescent="0.25">
      <c r="AU393" s="28" t="s">
        <v>99</v>
      </c>
      <c r="AV393" s="29">
        <f>_xll.qlInterestRateIndexFixingDate(IborIndex&amp;Tenor,AW393,Trigger)</f>
        <v>42800</v>
      </c>
      <c r="AW393" s="29">
        <f>_xll.qlCalendarAdvance(Calendar,AW392,AU393,"f",,Trigger)</f>
        <v>42802</v>
      </c>
      <c r="AX393" s="29">
        <f>_xll.qlInterestRateIndexMaturity(IborIndex&amp;Tenor,AW393,Trigger)</f>
        <v>43167</v>
      </c>
      <c r="AY393" s="66">
        <f>_xll.qlIndexFixing($Z$5,AV393,,Trigger)</f>
        <v>3.589854556469387E-3</v>
      </c>
      <c r="AZ393" s="66">
        <f>_xll.qlIndexFixing($BB$1,AW393,,Trigger)</f>
        <v>3.6635341496451495E-3</v>
      </c>
      <c r="BA393" s="198">
        <f t="shared" si="27"/>
        <v>-0.73679593175762526</v>
      </c>
    </row>
    <row r="394" spans="47:53" ht="11.25" customHeight="1" x14ac:dyDescent="0.25">
      <c r="AU394" s="28" t="s">
        <v>99</v>
      </c>
      <c r="AV394" s="29">
        <f>_xll.qlInterestRateIndexFixingDate(IborIndex&amp;Tenor,AW394,Trigger)</f>
        <v>42801</v>
      </c>
      <c r="AW394" s="29">
        <f>_xll.qlCalendarAdvance(Calendar,AW393,AU394,"f",,Trigger)</f>
        <v>42803</v>
      </c>
      <c r="AX394" s="29">
        <f>_xll.qlInterestRateIndexMaturity(IborIndex&amp;Tenor,AW394,Trigger)</f>
        <v>43168</v>
      </c>
      <c r="AY394" s="66">
        <f>_xll.qlIndexFixing($Z$5,AV394,,Trigger)</f>
        <v>3.5959415987951351E-3</v>
      </c>
      <c r="AZ394" s="66">
        <f>_xll.qlIndexFixing($BB$1,AW394,,Trigger)</f>
        <v>3.6735427845190185E-3</v>
      </c>
      <c r="BA394" s="198">
        <f t="shared" si="27"/>
        <v>-0.77601185723883381</v>
      </c>
    </row>
    <row r="395" spans="47:53" ht="11.25" customHeight="1" x14ac:dyDescent="0.25">
      <c r="AU395" s="28" t="s">
        <v>99</v>
      </c>
      <c r="AV395" s="29">
        <f>_xll.qlInterestRateIndexFixingDate(IborIndex&amp;Tenor,AW395,Trigger)</f>
        <v>42802</v>
      </c>
      <c r="AW395" s="29">
        <f>_xll.qlCalendarAdvance(Calendar,AW394,AU395,"f",,Trigger)</f>
        <v>42804</v>
      </c>
      <c r="AX395" s="29">
        <f>_xll.qlInterestRateIndexMaturity(IborIndex&amp;Tenor,AW395,Trigger)</f>
        <v>43171</v>
      </c>
      <c r="AY395" s="66">
        <f>_xll.qlIndexFixing($Z$5,AV395,,Trigger)</f>
        <v>3.6093678664680029E-3</v>
      </c>
      <c r="AZ395" s="66">
        <f>_xll.qlIndexFixing($BB$1,AW395,,Trigger)</f>
        <v>3.6791320868620569E-3</v>
      </c>
      <c r="BA395" s="198">
        <f t="shared" si="27"/>
        <v>-0.69764220394054077</v>
      </c>
    </row>
    <row r="396" spans="47:53" ht="11.25" customHeight="1" x14ac:dyDescent="0.25">
      <c r="AU396" s="28" t="s">
        <v>99</v>
      </c>
      <c r="AV396" s="29">
        <f>_xll.qlInterestRateIndexFixingDate(IborIndex&amp;Tenor,AW396,Trigger)</f>
        <v>42803</v>
      </c>
      <c r="AW396" s="29">
        <f>_xll.qlCalendarAdvance(Calendar,AW395,AU396,"f",,Trigger)</f>
        <v>42807</v>
      </c>
      <c r="AX396" s="29">
        <f>_xll.qlInterestRateIndexMaturity(IborIndex&amp;Tenor,AW396,Trigger)</f>
        <v>43172</v>
      </c>
      <c r="AY396" s="66">
        <f>_xll.qlIndexFixing($Z$5,AV396,,Trigger)</f>
        <v>3.620128138721505E-3</v>
      </c>
      <c r="AZ396" s="66">
        <f>_xll.qlIndexFixing($BB$1,AW396,,Trigger)</f>
        <v>3.6846938645566721E-3</v>
      </c>
      <c r="BA396" s="198">
        <f t="shared" si="27"/>
        <v>-0.64565725835167076</v>
      </c>
    </row>
    <row r="397" spans="47:53" ht="11.25" customHeight="1" x14ac:dyDescent="0.25">
      <c r="AU397" s="28" t="s">
        <v>99</v>
      </c>
      <c r="AV397" s="29">
        <f>_xll.qlInterestRateIndexFixingDate(IborIndex&amp;Tenor,AW397,Trigger)</f>
        <v>42804</v>
      </c>
      <c r="AW397" s="29">
        <f>_xll.qlCalendarAdvance(Calendar,AW396,AU397,"f",,Trigger)</f>
        <v>42808</v>
      </c>
      <c r="AX397" s="29">
        <f>_xll.qlInterestRateIndexMaturity(IborIndex&amp;Tenor,AW397,Trigger)</f>
        <v>43173</v>
      </c>
      <c r="AY397" s="66">
        <f>_xll.qlIndexFixing($Z$5,AV397,,Trigger)</f>
        <v>3.6261447472978998E-3</v>
      </c>
      <c r="AZ397" s="66">
        <f>_xll.qlIndexFixing($BB$1,AW397,,Trigger)</f>
        <v>3.690229780395069E-3</v>
      </c>
      <c r="BA397" s="198">
        <f t="shared" si="27"/>
        <v>-0.64085033097169286</v>
      </c>
    </row>
    <row r="398" spans="47:53" ht="11.25" customHeight="1" x14ac:dyDescent="0.25">
      <c r="AU398" s="28" t="s">
        <v>99</v>
      </c>
      <c r="AV398" s="29">
        <f>_xll.qlInterestRateIndexFixingDate(IborIndex&amp;Tenor,AW398,Trigger)</f>
        <v>42807</v>
      </c>
      <c r="AW398" s="29">
        <f>_xll.qlCalendarAdvance(Calendar,AW397,AU398,"f",,Trigger)</f>
        <v>42809</v>
      </c>
      <c r="AX398" s="29">
        <f>_xll.qlInterestRateIndexMaturity(IborIndex&amp;Tenor,AW398,Trigger)</f>
        <v>43174</v>
      </c>
      <c r="AY398" s="66">
        <f>_xll.qlIndexFixing($Z$5,AV398,,Trigger)</f>
        <v>3.6321535535732423E-3</v>
      </c>
      <c r="AZ398" s="66">
        <f>_xll.qlIndexFixing($BB$1,AW398,,Trigger)</f>
        <v>3.7027896648116954E-3</v>
      </c>
      <c r="BA398" s="198">
        <f t="shared" si="27"/>
        <v>-0.70636111238453136</v>
      </c>
    </row>
    <row r="399" spans="47:53" ht="11.25" customHeight="1" x14ac:dyDescent="0.25">
      <c r="AU399" s="28" t="s">
        <v>99</v>
      </c>
      <c r="AV399" s="29">
        <f>_xll.qlInterestRateIndexFixingDate(IborIndex&amp;Tenor,AW399,Trigger)</f>
        <v>42808</v>
      </c>
      <c r="AW399" s="29">
        <f>_xll.qlCalendarAdvance(Calendar,AW398,AU399,"f",,Trigger)</f>
        <v>42810</v>
      </c>
      <c r="AX399" s="29">
        <f>_xll.qlInterestRateIndexMaturity(IborIndex&amp;Tenor,AW399,Trigger)</f>
        <v>43175</v>
      </c>
      <c r="AY399" s="66">
        <f>_xll.qlIndexFixing($Z$5,AV399,,Trigger)</f>
        <v>3.6381566896217768E-3</v>
      </c>
      <c r="AZ399" s="66">
        <f>_xll.qlIndexFixing($BB$1,AW399,,Trigger)</f>
        <v>3.7121480823993488E-3</v>
      </c>
      <c r="BA399" s="198">
        <f t="shared" si="27"/>
        <v>-0.73991392777571996</v>
      </c>
    </row>
    <row r="400" spans="47:53" ht="11.25" customHeight="1" x14ac:dyDescent="0.25">
      <c r="AU400" s="28" t="s">
        <v>99</v>
      </c>
      <c r="AV400" s="29">
        <f>_xll.qlInterestRateIndexFixingDate(IborIndex&amp;Tenor,AW400,Trigger)</f>
        <v>42809</v>
      </c>
      <c r="AW400" s="29">
        <f>_xll.qlCalendarAdvance(Calendar,AW399,AU400,"f",,Trigger)</f>
        <v>42811</v>
      </c>
      <c r="AX400" s="29">
        <f>_xll.qlInterestRateIndexMaturity(IborIndex&amp;Tenor,AW400,Trigger)</f>
        <v>43178</v>
      </c>
      <c r="AY400" s="66">
        <f>_xll.qlIndexFixing($Z$5,AV400,,Trigger)</f>
        <v>3.6515791627458622E-3</v>
      </c>
      <c r="AZ400" s="66">
        <f>_xll.qlIndexFixing($BB$1,AW400,,Trigger)</f>
        <v>3.7175796322034653E-3</v>
      </c>
      <c r="BA400" s="198">
        <f t="shared" si="27"/>
        <v>-0.66000469457603084</v>
      </c>
    </row>
    <row r="401" spans="47:53" ht="11.25" customHeight="1" x14ac:dyDescent="0.25">
      <c r="AU401" s="28" t="s">
        <v>99</v>
      </c>
      <c r="AV401" s="29">
        <f>_xll.qlInterestRateIndexFixingDate(IborIndex&amp;Tenor,AW401,Trigger)</f>
        <v>42810</v>
      </c>
      <c r="AW401" s="29">
        <f>_xll.qlCalendarAdvance(Calendar,AW400,AU401,"f",,Trigger)</f>
        <v>42814</v>
      </c>
      <c r="AX401" s="29">
        <f>_xll.qlInterestRateIndexMaturity(IborIndex&amp;Tenor,AW401,Trigger)</f>
        <v>43179</v>
      </c>
      <c r="AY401" s="66">
        <f>_xll.qlIndexFixing($Z$5,AV401,,Trigger)</f>
        <v>3.6621557319276481E-3</v>
      </c>
      <c r="AZ401" s="66">
        <f>_xll.qlIndexFixing($BB$1,AW401,,Trigger)</f>
        <v>3.722995297717534E-3</v>
      </c>
      <c r="BA401" s="198">
        <f t="shared" si="27"/>
        <v>-0.60839565789885897</v>
      </c>
    </row>
    <row r="402" spans="47:53" ht="11.25" customHeight="1" x14ac:dyDescent="0.25">
      <c r="AU402" s="28" t="s">
        <v>99</v>
      </c>
      <c r="AV402" s="29">
        <f>_xll.qlInterestRateIndexFixingDate(IborIndex&amp;Tenor,AW402,Trigger)</f>
        <v>42811</v>
      </c>
      <c r="AW402" s="29">
        <f>_xll.qlCalendarAdvance(Calendar,AW401,AU402,"f",,Trigger)</f>
        <v>42815</v>
      </c>
      <c r="AX402" s="29">
        <f>_xll.qlInterestRateIndexMaturity(IborIndex&amp;Tenor,AW402,Trigger)</f>
        <v>43180</v>
      </c>
      <c r="AY402" s="66">
        <f>_xll.qlIndexFixing($Z$5,AV402,,Trigger)</f>
        <v>3.6681630568570957E-3</v>
      </c>
      <c r="AZ402" s="66">
        <f>_xll.qlIndexFixing($BB$1,AW402,,Trigger)</f>
        <v>3.7283967420011629E-3</v>
      </c>
      <c r="BA402" s="198">
        <f t="shared" si="27"/>
        <v>-0.60233685144067162</v>
      </c>
    </row>
    <row r="403" spans="47:53" ht="11.25" customHeight="1" x14ac:dyDescent="0.25">
      <c r="AU403" s="28" t="s">
        <v>99</v>
      </c>
      <c r="AV403" s="29">
        <f>_xll.qlInterestRateIndexFixingDate(IborIndex&amp;Tenor,AW403,Trigger)</f>
        <v>42814</v>
      </c>
      <c r="AW403" s="29">
        <f>_xll.qlCalendarAdvance(Calendar,AW402,AU403,"f",,Trigger)</f>
        <v>42816</v>
      </c>
      <c r="AX403" s="29">
        <f>_xll.qlInterestRateIndexMaturity(IborIndex&amp;Tenor,AW403,Trigger)</f>
        <v>43181</v>
      </c>
      <c r="AY403" s="66">
        <f>_xll.qlIndexFixing($Z$5,AV403,,Trigger)</f>
        <v>3.6741778393531623E-3</v>
      </c>
      <c r="AZ403" s="66">
        <f>_xll.qlIndexFixing($BB$1,AW403,,Trigger)</f>
        <v>3.7409454057669238E-3</v>
      </c>
      <c r="BA403" s="198">
        <f t="shared" si="27"/>
        <v>-0.66767566413761503</v>
      </c>
    </row>
    <row r="404" spans="47:53" ht="11.25" customHeight="1" x14ac:dyDescent="0.25">
      <c r="AU404" s="28" t="s">
        <v>99</v>
      </c>
      <c r="AV404" s="29">
        <f>_xll.qlInterestRateIndexFixingDate(IborIndex&amp;Tenor,AW404,Trigger)</f>
        <v>42815</v>
      </c>
      <c r="AW404" s="29">
        <f>_xll.qlCalendarAdvance(Calendar,AW403,AU404,"f",,Trigger)</f>
        <v>42817</v>
      </c>
      <c r="AX404" s="29">
        <f>_xll.qlInterestRateIndexMaturity(IborIndex&amp;Tenor,AW404,Trigger)</f>
        <v>43182</v>
      </c>
      <c r="AY404" s="66">
        <f>_xll.qlIndexFixing($Z$5,AV404,,Trigger)</f>
        <v>3.6802023232770545E-3</v>
      </c>
      <c r="AZ404" s="66">
        <f>_xll.qlIndexFixing($BB$1,AW404,,Trigger)</f>
        <v>3.7498935693159922E-3</v>
      </c>
      <c r="BA404" s="198">
        <f t="shared" si="27"/>
        <v>-0.69691246038937682</v>
      </c>
    </row>
    <row r="405" spans="47:53" ht="11.25" customHeight="1" x14ac:dyDescent="0.25">
      <c r="AU405" s="28" t="s">
        <v>99</v>
      </c>
      <c r="AV405" s="29">
        <f>_xll.qlInterestRateIndexFixingDate(IborIndex&amp;Tenor,AW405,Trigger)</f>
        <v>42816</v>
      </c>
      <c r="AW405" s="29">
        <f>_xll.qlCalendarAdvance(Calendar,AW404,AU405,"f",,Trigger)</f>
        <v>42818</v>
      </c>
      <c r="AX405" s="29">
        <f>_xll.qlInterestRateIndexMaturity(IborIndex&amp;Tenor,AW405,Trigger)</f>
        <v>43185</v>
      </c>
      <c r="AY405" s="66">
        <f>_xll.qlIndexFixing($Z$5,AV405,,Trigger)</f>
        <v>3.6937249349527565E-3</v>
      </c>
      <c r="AZ405" s="66">
        <f>_xll.qlIndexFixing($BB$1,AW405,,Trigger)</f>
        <v>3.7552488546303713E-3</v>
      </c>
      <c r="BA405" s="198">
        <f t="shared" si="27"/>
        <v>-0.61523919677614836</v>
      </c>
    </row>
    <row r="406" spans="47:53" ht="11.25" customHeight="1" x14ac:dyDescent="0.25">
      <c r="AU406" s="28" t="s">
        <v>99</v>
      </c>
      <c r="AV406" s="29">
        <f>_xll.qlInterestRateIndexFixingDate(IborIndex&amp;Tenor,AW406,Trigger)</f>
        <v>42817</v>
      </c>
      <c r="AW406" s="29">
        <f>_xll.qlCalendarAdvance(Calendar,AW405,AU406,"f",,Trigger)</f>
        <v>42821</v>
      </c>
      <c r="AX406" s="29">
        <f>_xll.qlInterestRateIndexMaturity(IborIndex&amp;Tenor,AW406,Trigger)</f>
        <v>43186</v>
      </c>
      <c r="AY406" s="66">
        <f>_xll.qlIndexFixing($Z$5,AV406,,Trigger)</f>
        <v>3.7044427095173525E-3</v>
      </c>
      <c r="AZ406" s="66">
        <f>_xll.qlIndexFixing($BB$1,AW406,,Trigger)</f>
        <v>3.7605998978421911E-3</v>
      </c>
      <c r="BA406" s="198">
        <f t="shared" si="27"/>
        <v>-0.56157188324838614</v>
      </c>
    </row>
    <row r="407" spans="47:53" ht="11.25" customHeight="1" x14ac:dyDescent="0.25">
      <c r="AU407" s="28" t="s">
        <v>99</v>
      </c>
      <c r="AV407" s="29">
        <f>_xll.qlInterestRateIndexFixingDate(IborIndex&amp;Tenor,AW407,Trigger)</f>
        <v>42818</v>
      </c>
      <c r="AW407" s="29">
        <f>_xll.qlCalendarAdvance(Calendar,AW406,AU407,"f",,Trigger)</f>
        <v>42822</v>
      </c>
      <c r="AX407" s="29">
        <f>_xll.qlInterestRateIndexMaturity(IborIndex&amp;Tenor,AW407,Trigger)</f>
        <v>43187</v>
      </c>
      <c r="AY407" s="66">
        <f>_xll.qlIndexFixing($Z$5,AV407,,Trigger)</f>
        <v>3.710549917549575E-3</v>
      </c>
      <c r="AZ407" s="66">
        <f>_xll.qlIndexFixing($BB$1,AW407,,Trigger)</f>
        <v>3.7623245513293516E-3</v>
      </c>
      <c r="BA407" s="198">
        <f t="shared" si="27"/>
        <v>-0.5177463377977658</v>
      </c>
    </row>
    <row r="408" spans="47:53" ht="11.25" customHeight="1" x14ac:dyDescent="0.25">
      <c r="AU408" s="28" t="s">
        <v>99</v>
      </c>
      <c r="AV408" s="29">
        <f>_xll.qlInterestRateIndexFixingDate(IborIndex&amp;Tenor,AW408,Trigger)</f>
        <v>42821</v>
      </c>
      <c r="AW408" s="29">
        <f>_xll.qlCalendarAdvance(Calendar,AW407,AU408,"f",,Trigger)</f>
        <v>42823</v>
      </c>
      <c r="AX408" s="29">
        <f>_xll.qlInterestRateIndexMaturity(IborIndex&amp;Tenor,AW408,Trigger)</f>
        <v>43188</v>
      </c>
      <c r="AY408" s="66">
        <f>_xll.qlIndexFixing($Z$5,AV408,,Trigger)</f>
        <v>3.7166806256176874E-3</v>
      </c>
      <c r="AZ408" s="66">
        <f>_xll.qlIndexFixing($BB$1,AW408,,Trigger)</f>
        <v>3.764035009639617E-3</v>
      </c>
      <c r="BA408" s="198">
        <f t="shared" si="27"/>
        <v>-0.47354384021929591</v>
      </c>
    </row>
    <row r="409" spans="47:53" ht="11.25" customHeight="1" x14ac:dyDescent="0.25">
      <c r="AU409" s="28" t="s">
        <v>99</v>
      </c>
      <c r="AV409" s="29">
        <f>_xll.qlInterestRateIndexFixingDate(IborIndex&amp;Tenor,AW409,Trigger)</f>
        <v>42822</v>
      </c>
      <c r="AW409" s="29">
        <f>_xll.qlCalendarAdvance(Calendar,AW408,AU409,"f",,Trigger)</f>
        <v>42824</v>
      </c>
      <c r="AX409" s="29">
        <f>_xll.qlInterestRateIndexMaturity(IborIndex&amp;Tenor,AW409,Trigger)</f>
        <v>43188</v>
      </c>
      <c r="AY409" s="66">
        <f>_xll.qlIndexFixing($Z$5,AV409,,Trigger)</f>
        <v>3.7190698053065911E-3</v>
      </c>
      <c r="AZ409" s="66">
        <f>_xll.qlIndexFixing($BB$1,AW409,,Trigger)</f>
        <v>3.7873496996376219E-3</v>
      </c>
      <c r="BA409" s="198">
        <f t="shared" si="27"/>
        <v>-0.68279894331030755</v>
      </c>
    </row>
    <row r="410" spans="47:53" ht="11.25" customHeight="1" x14ac:dyDescent="0.25">
      <c r="AU410" s="28" t="s">
        <v>99</v>
      </c>
      <c r="AV410" s="29">
        <f>_xll.qlInterestRateIndexFixingDate(IborIndex&amp;Tenor,AW410,Trigger)</f>
        <v>42823</v>
      </c>
      <c r="AW410" s="29">
        <f>_xll.qlCalendarAdvance(Calendar,AW409,AU410,"f",,Trigger)</f>
        <v>42825</v>
      </c>
      <c r="AX410" s="29">
        <f>_xll.qlInterestRateIndexMaturity(IborIndex&amp;Tenor,AW410,Trigger)</f>
        <v>43188</v>
      </c>
      <c r="AY410" s="66">
        <f>_xll.qlIndexFixing($Z$5,AV410,,Trigger)</f>
        <v>3.7214797345901259E-3</v>
      </c>
      <c r="AZ410" s="66">
        <f>_xll.qlIndexFixing($BB$1,AW410,,Trigger)</f>
        <v>3.7927101043514809E-3</v>
      </c>
      <c r="BA410" s="198">
        <f t="shared" si="27"/>
        <v>-0.71230369761355028</v>
      </c>
    </row>
    <row r="411" spans="47:53" ht="11.25" customHeight="1" x14ac:dyDescent="0.25">
      <c r="AU411" s="28" t="s">
        <v>99</v>
      </c>
      <c r="AV411" s="29">
        <f>_xll.qlInterestRateIndexFixingDate(IborIndex&amp;Tenor,AW411,Trigger)</f>
        <v>42824</v>
      </c>
      <c r="AW411" s="29">
        <f>_xll.qlCalendarAdvance(Calendar,AW410,AU411,"f",,Trigger)</f>
        <v>42828</v>
      </c>
      <c r="AX411" s="29">
        <f>_xll.qlInterestRateIndexMaturity(IborIndex&amp;Tenor,AW411,Trigger)</f>
        <v>43193</v>
      </c>
      <c r="AY411" s="66">
        <f>_xll.qlIndexFixing($Z$5,AV411,,Trigger)</f>
        <v>3.7477696746490586E-3</v>
      </c>
      <c r="AZ411" s="66">
        <f>_xll.qlIndexFixing($BB$1,AW411,,Trigger)</f>
        <v>3.7980772104105722E-3</v>
      </c>
      <c r="BA411" s="198">
        <f t="shared" si="27"/>
        <v>-0.50307535761513578</v>
      </c>
    </row>
    <row r="412" spans="47:53" ht="11.25" customHeight="1" x14ac:dyDescent="0.25">
      <c r="AU412" s="28" t="s">
        <v>99</v>
      </c>
      <c r="AV412" s="29">
        <f>_xll.qlInterestRateIndexFixingDate(IborIndex&amp;Tenor,AW412,Trigger)</f>
        <v>42825</v>
      </c>
      <c r="AW412" s="29">
        <f>_xll.qlCalendarAdvance(Calendar,AW411,AU412,"f",,Trigger)</f>
        <v>42829</v>
      </c>
      <c r="AX412" s="29">
        <f>_xll.qlInterestRateIndexMaturity(IborIndex&amp;Tenor,AW412,Trigger)</f>
        <v>43194</v>
      </c>
      <c r="AY412" s="66">
        <f>_xll.qlIndexFixing($Z$5,AV412,,Trigger)</f>
        <v>3.7540742075001222E-3</v>
      </c>
      <c r="AZ412" s="66">
        <f>_xll.qlIndexFixing($BB$1,AW412,,Trigger)</f>
        <v>3.803451980856706E-3</v>
      </c>
      <c r="BA412" s="198">
        <f t="shared" si="27"/>
        <v>-0.49377773356583821</v>
      </c>
    </row>
    <row r="413" spans="47:53" ht="11.25" customHeight="1" x14ac:dyDescent="0.25">
      <c r="AU413" s="28" t="s">
        <v>99</v>
      </c>
      <c r="AV413" s="29">
        <f>_xll.qlInterestRateIndexFixingDate(IborIndex&amp;Tenor,AW413,Trigger)</f>
        <v>42828</v>
      </c>
      <c r="AW413" s="29">
        <f>_xll.qlCalendarAdvance(Calendar,AW412,AU413,"f",,Trigger)</f>
        <v>42830</v>
      </c>
      <c r="AX413" s="29">
        <f>_xll.qlInterestRateIndexMaturity(IborIndex&amp;Tenor,AW413,Trigger)</f>
        <v>43195</v>
      </c>
      <c r="AY413" s="66">
        <f>_xll.qlIndexFixing($Z$5,AV413,,Trigger)</f>
        <v>3.7603835400007403E-3</v>
      </c>
      <c r="AZ413" s="66">
        <f>_xll.qlIndexFixing($BB$1,AW413,,Trigger)</f>
        <v>3.8162195115246625E-3</v>
      </c>
      <c r="BA413" s="198">
        <f t="shared" si="27"/>
        <v>-0.55835971523922245</v>
      </c>
    </row>
    <row r="414" spans="47:53" ht="11.25" customHeight="1" x14ac:dyDescent="0.25">
      <c r="AU414" s="28" t="s">
        <v>99</v>
      </c>
      <c r="AV414" s="29">
        <f>_xll.qlInterestRateIndexFixingDate(IborIndex&amp;Tenor,AW414,Trigger)</f>
        <v>42829</v>
      </c>
      <c r="AW414" s="29">
        <f>_xll.qlCalendarAdvance(Calendar,AW413,AU414,"f",,Trigger)</f>
        <v>42831</v>
      </c>
      <c r="AX414" s="29">
        <f>_xll.qlInterestRateIndexMaturity(IborIndex&amp;Tenor,AW414,Trigger)</f>
        <v>43196</v>
      </c>
      <c r="AY414" s="66">
        <f>_xll.qlIndexFixing($Z$5,AV414,,Trigger)</f>
        <v>3.7666984554633959E-3</v>
      </c>
      <c r="AZ414" s="66">
        <f>_xll.qlIndexFixing($BB$1,AW414,,Trigger)</f>
        <v>3.8250469680929317E-3</v>
      </c>
      <c r="BA414" s="198">
        <f t="shared" si="27"/>
        <v>-0.58348512629535776</v>
      </c>
    </row>
    <row r="415" spans="47:53" ht="11.25" customHeight="1" x14ac:dyDescent="0.25">
      <c r="AU415" s="28" t="s">
        <v>99</v>
      </c>
      <c r="AV415" s="29">
        <f>_xll.qlInterestRateIndexFixingDate(IborIndex&amp;Tenor,AW415,Trigger)</f>
        <v>42830</v>
      </c>
      <c r="AW415" s="29">
        <f>_xll.qlCalendarAdvance(Calendar,AW414,AU415,"f",,Trigger)</f>
        <v>42832</v>
      </c>
      <c r="AX415" s="29">
        <f>_xll.qlInterestRateIndexMaturity(IborIndex&amp;Tenor,AW415,Trigger)</f>
        <v>43199</v>
      </c>
      <c r="AY415" s="66">
        <f>_xll.qlIndexFixing($Z$5,AV415,,Trigger)</f>
        <v>3.7806104452184713E-3</v>
      </c>
      <c r="AZ415" s="66">
        <f>_xll.qlIndexFixing($BB$1,AW415,,Trigger)</f>
        <v>3.8304745068462689E-3</v>
      </c>
      <c r="BA415" s="198">
        <f t="shared" si="27"/>
        <v>-0.4986406162779764</v>
      </c>
    </row>
    <row r="416" spans="47:53" ht="11.25" customHeight="1" x14ac:dyDescent="0.25">
      <c r="AU416" s="28" t="s">
        <v>99</v>
      </c>
      <c r="AV416" s="29">
        <f>_xll.qlInterestRateIndexFixingDate(IborIndex&amp;Tenor,AW416,Trigger)</f>
        <v>42831</v>
      </c>
      <c r="AW416" s="29">
        <f>_xll.qlCalendarAdvance(Calendar,AW415,AU416,"f",,Trigger)</f>
        <v>42835</v>
      </c>
      <c r="AX416" s="29">
        <f>_xll.qlInterestRateIndexMaturity(IborIndex&amp;Tenor,AW416,Trigger)</f>
        <v>43200</v>
      </c>
      <c r="AY416" s="66">
        <f>_xll.qlIndexFixing($Z$5,AV416,,Trigger)</f>
        <v>3.7920298106427727E-3</v>
      </c>
      <c r="AZ416" s="66">
        <f>_xll.qlIndexFixing($BB$1,AW416,,Trigger)</f>
        <v>3.8359154886842793E-3</v>
      </c>
      <c r="BA416" s="198">
        <f t="shared" si="27"/>
        <v>-0.43885678041506637</v>
      </c>
    </row>
    <row r="417" spans="47:53" ht="11.25" customHeight="1" x14ac:dyDescent="0.25">
      <c r="AU417" s="28" t="s">
        <v>99</v>
      </c>
      <c r="AV417" s="29">
        <f>_xll.qlInterestRateIndexFixingDate(IborIndex&amp;Tenor,AW417,Trigger)</f>
        <v>42832</v>
      </c>
      <c r="AW417" s="29">
        <f>_xll.qlCalendarAdvance(Calendar,AW416,AU417,"f",,Trigger)</f>
        <v>42836</v>
      </c>
      <c r="AX417" s="29">
        <f>_xll.qlInterestRateIndexMaturity(IborIndex&amp;Tenor,AW417,Trigger)</f>
        <v>43201</v>
      </c>
      <c r="AY417" s="66">
        <f>_xll.qlIndexFixing($Z$5,AV417,,Trigger)</f>
        <v>3.7983845880674885E-3</v>
      </c>
      <c r="AZ417" s="66">
        <f>_xll.qlIndexFixing($BB$1,AW417,,Trigger)</f>
        <v>3.8413708767990086E-3</v>
      </c>
      <c r="BA417" s="198">
        <f t="shared" si="27"/>
        <v>-0.42986288731520095</v>
      </c>
    </row>
    <row r="418" spans="47:53" ht="11.25" customHeight="1" x14ac:dyDescent="0.25">
      <c r="AU418" s="28" t="s">
        <v>99</v>
      </c>
      <c r="AV418" s="29">
        <f>_xll.qlInterestRateIndexFixingDate(IborIndex&amp;Tenor,AW418,Trigger)</f>
        <v>42835</v>
      </c>
      <c r="AW418" s="29">
        <f>_xll.qlCalendarAdvance(Calendar,AW417,AU418,"f",,Trigger)</f>
        <v>42837</v>
      </c>
      <c r="AX418" s="29">
        <f>_xll.qlInterestRateIndexMaturity(IborIndex&amp;Tenor,AW418,Trigger)</f>
        <v>43202</v>
      </c>
      <c r="AY418" s="66">
        <f>_xll.qlIndexFixing($Z$5,AV418,,Trigger)</f>
        <v>3.8047497668134331E-3</v>
      </c>
      <c r="AZ418" s="66">
        <f>_xll.qlIndexFixing($BB$1,AW418,,Trigger)</f>
        <v>3.8688976247621158E-3</v>
      </c>
      <c r="BA418" s="198">
        <f t="shared" si="27"/>
        <v>-0.64147857948682663</v>
      </c>
    </row>
    <row r="419" spans="47:53" ht="11.25" customHeight="1" x14ac:dyDescent="0.25">
      <c r="AU419" s="28" t="s">
        <v>99</v>
      </c>
      <c r="AV419" s="29">
        <f>_xll.qlInterestRateIndexFixingDate(IborIndex&amp;Tenor,AW419,Trigger)</f>
        <v>42836</v>
      </c>
      <c r="AW419" s="29">
        <f>_xll.qlCalendarAdvance(Calendar,AW418,AU419,"f",,Trigger)</f>
        <v>42838</v>
      </c>
      <c r="AX419" s="29">
        <f>_xll.qlInterestRateIndexMaturity(IborIndex&amp;Tenor,AW419,Trigger)</f>
        <v>43203</v>
      </c>
      <c r="AY419" s="66">
        <f>_xll.qlIndexFixing($Z$5,AV419,,Trigger)</f>
        <v>3.8111261696893869E-3</v>
      </c>
      <c r="AZ419" s="66">
        <f>_xll.qlIndexFixing($BB$1,AW419,,Trigger)</f>
        <v>3.8744596787915215E-3</v>
      </c>
      <c r="BA419" s="198">
        <f t="shared" si="27"/>
        <v>-0.63333509102134633</v>
      </c>
    </row>
    <row r="420" spans="47:53" ht="11.25" customHeight="1" x14ac:dyDescent="0.25">
      <c r="AU420" s="28" t="s">
        <v>99</v>
      </c>
      <c r="AV420" s="29">
        <f>_xll.qlInterestRateIndexFixingDate(IborIndex&amp;Tenor,AW420,Trigger)</f>
        <v>42837</v>
      </c>
      <c r="AW420" s="29">
        <f>_xll.qlCalendarAdvance(Calendar,AW419,AU420,"f",,Trigger)</f>
        <v>42843</v>
      </c>
      <c r="AX420" s="29">
        <f>_xll.qlInterestRateIndexMaturity(IborIndex&amp;Tenor,AW420,Trigger)</f>
        <v>43208</v>
      </c>
      <c r="AY420" s="66">
        <f>_xll.qlIndexFixing($Z$5,AV420,,Trigger)</f>
        <v>3.8432057394310335E-3</v>
      </c>
      <c r="AZ420" s="66">
        <f>_xll.qlIndexFixing($BB$1,AW420,,Trigger)</f>
        <v>3.8800428820582478E-3</v>
      </c>
      <c r="BA420" s="198">
        <f t="shared" si="27"/>
        <v>-0.36837142627214359</v>
      </c>
    </row>
    <row r="421" spans="47:53" ht="11.25" customHeight="1" x14ac:dyDescent="0.25">
      <c r="AU421" s="28" t="s">
        <v>99</v>
      </c>
      <c r="AV421" s="29">
        <f>_xll.qlInterestRateIndexFixingDate(IborIndex&amp;Tenor,AW421,Trigger)</f>
        <v>42838</v>
      </c>
      <c r="AW421" s="29">
        <f>_xll.qlCalendarAdvance(Calendar,AW420,AU421,"f",,Trigger)</f>
        <v>42844</v>
      </c>
      <c r="AX421" s="29">
        <f>_xll.qlInterestRateIndexMaturity(IborIndex&amp;Tenor,AW421,Trigger)</f>
        <v>43209</v>
      </c>
      <c r="AY421" s="66">
        <f>_xll.qlIndexFixing($Z$5,AV421,,Trigger)</f>
        <v>3.849667082152172E-3</v>
      </c>
      <c r="AZ421" s="66">
        <f>_xll.qlIndexFixing($BB$1,AW421,,Trigger)</f>
        <v>3.8932411335021963E-3</v>
      </c>
      <c r="BA421" s="198">
        <f t="shared" si="27"/>
        <v>-0.43574051350024279</v>
      </c>
    </row>
    <row r="422" spans="47:53" ht="11.25" customHeight="1" x14ac:dyDescent="0.25">
      <c r="AU422" s="28" t="s">
        <v>99</v>
      </c>
      <c r="AV422" s="29">
        <f>_xll.qlInterestRateIndexFixingDate(IborIndex&amp;Tenor,AW422,Trigger)</f>
        <v>42843</v>
      </c>
      <c r="AW422" s="29">
        <f>_xll.qlCalendarAdvance(Calendar,AW421,AU422,"f",,Trigger)</f>
        <v>42845</v>
      </c>
      <c r="AX422" s="29">
        <f>_xll.qlInterestRateIndexMaturity(IborIndex&amp;Tenor,AW422,Trigger)</f>
        <v>43210</v>
      </c>
      <c r="AY422" s="66">
        <f>_xll.qlIndexFixing($Z$5,AV422,,Trigger)</f>
        <v>3.8561455667073452E-3</v>
      </c>
      <c r="AZ422" s="66">
        <f>_xll.qlIndexFixing($BB$1,AW422,,Trigger)</f>
        <v>3.9026064552620688E-3</v>
      </c>
      <c r="BA422" s="198">
        <f t="shared" si="27"/>
        <v>-0.46460888554723628</v>
      </c>
    </row>
    <row r="423" spans="47:53" ht="11.25" customHeight="1" x14ac:dyDescent="0.25">
      <c r="AU423" s="28" t="s">
        <v>99</v>
      </c>
      <c r="AV423" s="29">
        <f>_xll.qlInterestRateIndexFixingDate(IborIndex&amp;Tenor,AW423,Trigger)</f>
        <v>42844</v>
      </c>
      <c r="AW423" s="29">
        <f>_xll.qlCalendarAdvance(Calendar,AW422,AU423,"f",,Trigger)</f>
        <v>42846</v>
      </c>
      <c r="AX423" s="29">
        <f>_xll.qlInterestRateIndexMaturity(IborIndex&amp;Tenor,AW423,Trigger)</f>
        <v>43213</v>
      </c>
      <c r="AY423" s="66">
        <f>_xll.qlIndexFixing($Z$5,AV423,,Trigger)</f>
        <v>3.8703104476086668E-3</v>
      </c>
      <c r="AZ423" s="66">
        <f>_xll.qlIndexFixing($BB$1,AW423,,Trigger)</f>
        <v>3.9083098557440446E-3</v>
      </c>
      <c r="BA423" s="198">
        <f t="shared" si="27"/>
        <v>-0.37999408135377855</v>
      </c>
    </row>
    <row r="424" spans="47:53" ht="11.25" customHeight="1" x14ac:dyDescent="0.25">
      <c r="AU424" s="28" t="s">
        <v>99</v>
      </c>
      <c r="AV424" s="29">
        <f>_xll.qlInterestRateIndexFixingDate(IborIndex&amp;Tenor,AW424,Trigger)</f>
        <v>42845</v>
      </c>
      <c r="AW424" s="29">
        <f>_xll.qlCalendarAdvance(Calendar,AW423,AU424,"f",,Trigger)</f>
        <v>42849</v>
      </c>
      <c r="AX424" s="29">
        <f>_xll.qlInterestRateIndexMaturity(IborIndex&amp;Tenor,AW424,Trigger)</f>
        <v>43214</v>
      </c>
      <c r="AY424" s="66">
        <f>_xll.qlIndexFixing($Z$5,AV424,,Trigger)</f>
        <v>3.8822483672852426E-3</v>
      </c>
      <c r="AZ424" s="66">
        <f>_xll.qlIndexFixing($BB$1,AW424,,Trigger)</f>
        <v>3.9140401860408916E-3</v>
      </c>
      <c r="BA424" s="198">
        <f t="shared" si="27"/>
        <v>-0.31791818755648982</v>
      </c>
    </row>
    <row r="425" spans="47:53" ht="11.25" customHeight="1" x14ac:dyDescent="0.25">
      <c r="AU425" s="28" t="s">
        <v>99</v>
      </c>
      <c r="AV425" s="29">
        <f>_xll.qlInterestRateIndexFixingDate(IborIndex&amp;Tenor,AW425,Trigger)</f>
        <v>42846</v>
      </c>
      <c r="AW425" s="29">
        <f>_xll.qlCalendarAdvance(Calendar,AW424,AU425,"f",,Trigger)</f>
        <v>42850</v>
      </c>
      <c r="AX425" s="29">
        <f>_xll.qlInterestRateIndexMaturity(IborIndex&amp;Tenor,AW425,Trigger)</f>
        <v>43215</v>
      </c>
      <c r="AY425" s="66">
        <f>_xll.qlIndexFixing($Z$5,AV425,,Trigger)</f>
        <v>3.8888256934293567E-3</v>
      </c>
      <c r="AZ425" s="66">
        <f>_xll.qlIndexFixing($BB$1,AW425,,Trigger)</f>
        <v>3.9197984096661521E-3</v>
      </c>
      <c r="BA425" s="198">
        <f t="shared" si="27"/>
        <v>-0.30972716236795339</v>
      </c>
    </row>
    <row r="426" spans="47:53" ht="11.25" customHeight="1" x14ac:dyDescent="0.25">
      <c r="AU426" s="28" t="s">
        <v>99</v>
      </c>
      <c r="AV426" s="29">
        <f>_xll.qlInterestRateIndexFixingDate(IborIndex&amp;Tenor,AW426,Trigger)</f>
        <v>42849</v>
      </c>
      <c r="AW426" s="29">
        <f>_xll.qlCalendarAdvance(Calendar,AW425,AU426,"f",,Trigger)</f>
        <v>42851</v>
      </c>
      <c r="AX426" s="29">
        <f>_xll.qlInterestRateIndexMaturity(IborIndex&amp;Tenor,AW426,Trigger)</f>
        <v>43216</v>
      </c>
      <c r="AY426" s="66">
        <f>_xll.qlIndexFixing($Z$5,AV426,,Trigger)</f>
        <v>3.8954254539022761E-3</v>
      </c>
      <c r="AZ426" s="66">
        <f>_xll.qlIndexFixing($BB$1,AW426,,Trigger)</f>
        <v>3.9332722814487625E-3</v>
      </c>
      <c r="BA426" s="198">
        <f t="shared" si="27"/>
        <v>-0.37846827546486433</v>
      </c>
    </row>
    <row r="427" spans="47:53" ht="11.25" customHeight="1" x14ac:dyDescent="0.25">
      <c r="AU427" s="28" t="s">
        <v>99</v>
      </c>
      <c r="AV427" s="29">
        <f>_xll.qlInterestRateIndexFixingDate(IborIndex&amp;Tenor,AW427,Trigger)</f>
        <v>42850</v>
      </c>
      <c r="AW427" s="29">
        <f>_xll.qlCalendarAdvance(Calendar,AW426,AU427,"f",,Trigger)</f>
        <v>42852</v>
      </c>
      <c r="AX427" s="29">
        <f>_xll.qlInterestRateIndexMaturity(IborIndex&amp;Tenor,AW427,Trigger)</f>
        <v>43217</v>
      </c>
      <c r="AY427" s="66">
        <f>_xll.qlIndexFixing($Z$5,AV427,,Trigger)</f>
        <v>3.9020485505513653E-3</v>
      </c>
      <c r="AZ427" s="66">
        <f>_xll.qlIndexFixing($BB$1,AW427,,Trigger)</f>
        <v>3.9490416524420669E-3</v>
      </c>
      <c r="BA427" s="198">
        <f t="shared" si="27"/>
        <v>-0.46993101890701555</v>
      </c>
    </row>
    <row r="428" spans="47:53" ht="11.25" customHeight="1" x14ac:dyDescent="0.25">
      <c r="AU428" s="28" t="s">
        <v>99</v>
      </c>
      <c r="AV428" s="29">
        <f>_xll.qlInterestRateIndexFixingDate(IborIndex&amp;Tenor,AW428,Trigger)</f>
        <v>42851</v>
      </c>
      <c r="AW428" s="29">
        <f>_xll.qlCalendarAdvance(Calendar,AW427,AU428,"f",,Trigger)</f>
        <v>42853</v>
      </c>
      <c r="AX428" s="29">
        <f>_xll.qlInterestRateIndexMaturity(IborIndex&amp;Tenor,AW428,Trigger)</f>
        <v>43220</v>
      </c>
      <c r="AY428" s="66">
        <f>_xll.qlIndexFixing($Z$5,AV428,,Trigger)</f>
        <v>3.9163917446225294E-3</v>
      </c>
      <c r="AZ428" s="66">
        <f>_xll.qlIndexFixing($BB$1,AW428,,Trigger)</f>
        <v>3.9549871741188063E-3</v>
      </c>
      <c r="BA428" s="198">
        <f t="shared" si="27"/>
        <v>-0.38595429496276862</v>
      </c>
    </row>
    <row r="429" spans="47:53" ht="11.25" customHeight="1" x14ac:dyDescent="0.25">
      <c r="AU429" s="28" t="s">
        <v>99</v>
      </c>
      <c r="AV429" s="29">
        <f>_xll.qlInterestRateIndexFixingDate(IborIndex&amp;Tenor,AW429,Trigger)</f>
        <v>42852</v>
      </c>
      <c r="AW429" s="29">
        <f>_xll.qlCalendarAdvance(Calendar,AW428,AU429,"f",,Trigger)</f>
        <v>42857</v>
      </c>
      <c r="AX429" s="29">
        <f>_xll.qlInterestRateIndexMaturity(IborIndex&amp;Tenor,AW429,Trigger)</f>
        <v>43222</v>
      </c>
      <c r="AY429" s="66">
        <f>_xll.qlIndexFixing($Z$5,AV429,,Trigger)</f>
        <v>3.9355460365105462E-3</v>
      </c>
      <c r="AZ429" s="66">
        <f>_xll.qlIndexFixing($BB$1,AW429,,Trigger)</f>
        <v>3.9609655517567864E-3</v>
      </c>
      <c r="BA429" s="198">
        <f t="shared" si="27"/>
        <v>-0.25419515246240254</v>
      </c>
    </row>
    <row r="430" spans="47:53" ht="11.25" customHeight="1" x14ac:dyDescent="0.25">
      <c r="AU430" s="28" t="s">
        <v>99</v>
      </c>
      <c r="AV430" s="29">
        <f>_xll.qlInterestRateIndexFixingDate(IborIndex&amp;Tenor,AW430,Trigger)</f>
        <v>42853</v>
      </c>
      <c r="AW430" s="29">
        <f>_xll.qlCalendarAdvance(Calendar,AW429,AU430,"f",,Trigger)</f>
        <v>42858</v>
      </c>
      <c r="AX430" s="29">
        <f>_xll.qlInterestRateIndexMaturity(IborIndex&amp;Tenor,AW430,Trigger)</f>
        <v>43223</v>
      </c>
      <c r="AY430" s="66">
        <f>_xll.qlIndexFixing($Z$5,AV430,,Trigger)</f>
        <v>3.9423317457188889E-3</v>
      </c>
      <c r="AZ430" s="66">
        <f>_xll.qlIndexFixing($BB$1,AW430,,Trigger)</f>
        <v>3.9747472393308059E-3</v>
      </c>
      <c r="BA430" s="198">
        <f t="shared" si="27"/>
        <v>-0.32415493611917012</v>
      </c>
    </row>
    <row r="431" spans="47:53" ht="11.25" customHeight="1" x14ac:dyDescent="0.25">
      <c r="AU431" s="28" t="s">
        <v>99</v>
      </c>
      <c r="AV431" s="29">
        <f>_xll.qlInterestRateIndexFixingDate(IborIndex&amp;Tenor,AW431,Trigger)</f>
        <v>42857</v>
      </c>
      <c r="AW431" s="29">
        <f>_xll.qlCalendarAdvance(Calendar,AW430,AU431,"f",,Trigger)</f>
        <v>42859</v>
      </c>
      <c r="AX431" s="29">
        <f>_xll.qlInterestRateIndexMaturity(IborIndex&amp;Tenor,AW431,Trigger)</f>
        <v>43224</v>
      </c>
      <c r="AY431" s="66">
        <f>_xll.qlIndexFixing($Z$5,AV431,,Trigger)</f>
        <v>3.9491522219228707E-3</v>
      </c>
      <c r="AZ431" s="66">
        <f>_xll.qlIndexFixing($BB$1,AW431,,Trigger)</f>
        <v>3.9851912418485671E-3</v>
      </c>
      <c r="BA431" s="198">
        <f t="shared" si="27"/>
        <v>-0.36039019925696369</v>
      </c>
    </row>
    <row r="432" spans="47:53" ht="11.25" customHeight="1" x14ac:dyDescent="0.25">
      <c r="AU432" s="28" t="s">
        <v>99</v>
      </c>
      <c r="AV432" s="29">
        <f>_xll.qlInterestRateIndexFixingDate(IborIndex&amp;Tenor,AW432,Trigger)</f>
        <v>42858</v>
      </c>
      <c r="AW432" s="29">
        <f>_xll.qlCalendarAdvance(Calendar,AW431,AU432,"f",,Trigger)</f>
        <v>42860</v>
      </c>
      <c r="AX432" s="29">
        <f>_xll.qlInterestRateIndexMaturity(IborIndex&amp;Tenor,AW432,Trigger)</f>
        <v>43227</v>
      </c>
      <c r="AY432" s="66">
        <f>_xll.qlIndexFixing($Z$5,AV432,,Trigger)</f>
        <v>3.9637190535133926E-3</v>
      </c>
      <c r="AZ432" s="66">
        <f>_xll.qlIndexFixing($BB$1,AW432,,Trigger)</f>
        <v>3.9913216140893132E-3</v>
      </c>
      <c r="BA432" s="198">
        <f t="shared" si="27"/>
        <v>-0.27602560575920587</v>
      </c>
    </row>
    <row r="433" spans="47:53" ht="11.25" customHeight="1" x14ac:dyDescent="0.25">
      <c r="AU433" s="28" t="s">
        <v>99</v>
      </c>
      <c r="AV433" s="29">
        <f>_xll.qlInterestRateIndexFixingDate(IborIndex&amp;Tenor,AW433,Trigger)</f>
        <v>42859</v>
      </c>
      <c r="AW433" s="29">
        <f>_xll.qlCalendarAdvance(Calendar,AW432,AU433,"f",,Trigger)</f>
        <v>42863</v>
      </c>
      <c r="AX433" s="29">
        <f>_xll.qlInterestRateIndexMaturity(IborIndex&amp;Tenor,AW433,Trigger)</f>
        <v>43228</v>
      </c>
      <c r="AY433" s="66">
        <f>_xll.qlIndexFixing($Z$5,AV433,,Trigger)</f>
        <v>3.9767486759182662E-3</v>
      </c>
      <c r="AZ433" s="66">
        <f>_xll.qlIndexFixing($BB$1,AW433,,Trigger)</f>
        <v>3.9974799280892131E-3</v>
      </c>
      <c r="BA433" s="198">
        <f t="shared" si="27"/>
        <v>-0.20731252170946846</v>
      </c>
    </row>
    <row r="434" spans="47:53" ht="11.25" customHeight="1" x14ac:dyDescent="0.25">
      <c r="AU434" s="28" t="s">
        <v>99</v>
      </c>
      <c r="AV434" s="29">
        <f>_xll.qlInterestRateIndexFixingDate(IborIndex&amp;Tenor,AW434,Trigger)</f>
        <v>42860</v>
      </c>
      <c r="AW434" s="29">
        <f>_xll.qlCalendarAdvance(Calendar,AW433,AU434,"f",,Trigger)</f>
        <v>42864</v>
      </c>
      <c r="AX434" s="29">
        <f>_xll.qlInterestRateIndexMaturity(IborIndex&amp;Tenor,AW434,Trigger)</f>
        <v>43229</v>
      </c>
      <c r="AY434" s="66">
        <f>_xll.qlIndexFixing($Z$5,AV434,,Trigger)</f>
        <v>3.9837180455666709E-3</v>
      </c>
      <c r="AZ434" s="66">
        <f>_xll.qlIndexFixing($BB$1,AW434,,Trigger)</f>
        <v>4.0036653647531175E-3</v>
      </c>
      <c r="BA434" s="198">
        <f t="shared" si="27"/>
        <v>-0.19947319186446566</v>
      </c>
    </row>
    <row r="435" spans="47:53" ht="11.25" customHeight="1" x14ac:dyDescent="0.25">
      <c r="AU435" s="28" t="s">
        <v>99</v>
      </c>
      <c r="AV435" s="29">
        <f>_xll.qlInterestRateIndexFixingDate(IborIndex&amp;Tenor,AW435,Trigger)</f>
        <v>42863</v>
      </c>
      <c r="AW435" s="29">
        <f>_xll.qlCalendarAdvance(Calendar,AW434,AU435,"f",,Trigger)</f>
        <v>42865</v>
      </c>
      <c r="AX435" s="29">
        <f>_xll.qlInterestRateIndexMaturity(IborIndex&amp;Tenor,AW435,Trigger)</f>
        <v>43230</v>
      </c>
      <c r="AY435" s="66">
        <f>_xll.qlIndexFixing($Z$5,AV435,,Trigger)</f>
        <v>3.9907121248315648E-3</v>
      </c>
      <c r="AZ435" s="66">
        <f>_xll.qlIndexFixing($BB$1,AW435,,Trigger)</f>
        <v>4.0177231752187145E-3</v>
      </c>
      <c r="BA435" s="198">
        <f t="shared" si="27"/>
        <v>-0.2701105038714971</v>
      </c>
    </row>
    <row r="436" spans="47:53" ht="11.25" customHeight="1" x14ac:dyDescent="0.25">
      <c r="AU436" s="28" t="s">
        <v>99</v>
      </c>
      <c r="AV436" s="29">
        <f>_xll.qlInterestRateIndexFixingDate(IborIndex&amp;Tenor,AW436,Trigger)</f>
        <v>42864</v>
      </c>
      <c r="AW436" s="29">
        <f>_xll.qlCalendarAdvance(Calendar,AW435,AU436,"f",,Trigger)</f>
        <v>42866</v>
      </c>
      <c r="AX436" s="29">
        <f>_xll.qlInterestRateIndexMaturity(IborIndex&amp;Tenor,AW436,Trigger)</f>
        <v>43231</v>
      </c>
      <c r="AY436" s="66">
        <f>_xll.qlIndexFixing($Z$5,AV436,,Trigger)</f>
        <v>3.9977291970964019E-3</v>
      </c>
      <c r="AZ436" s="66">
        <f>_xll.qlIndexFixing($BB$1,AW436,,Trigger)</f>
        <v>4.0286619555034951E-3</v>
      </c>
      <c r="BA436" s="198">
        <f t="shared" si="27"/>
        <v>-0.30932758407093208</v>
      </c>
    </row>
    <row r="437" spans="47:53" ht="11.25" customHeight="1" x14ac:dyDescent="0.25">
      <c r="AU437" s="28" t="s">
        <v>99</v>
      </c>
      <c r="AV437" s="29">
        <f>_xll.qlInterestRateIndexFixingDate(IborIndex&amp;Tenor,AW437,Trigger)</f>
        <v>42865</v>
      </c>
      <c r="AW437" s="29">
        <f>_xll.qlCalendarAdvance(Calendar,AW436,AU437,"f",,Trigger)</f>
        <v>42867</v>
      </c>
      <c r="AX437" s="29">
        <f>_xll.qlInterestRateIndexMaturity(IborIndex&amp;Tenor,AW437,Trigger)</f>
        <v>43234</v>
      </c>
      <c r="AY437" s="66">
        <f>_xll.qlIndexFixing($Z$5,AV437,,Trigger)</f>
        <v>4.0124868684866298E-3</v>
      </c>
      <c r="AZ437" s="66">
        <f>_xll.qlIndexFixing($BB$1,AW437,,Trigger)</f>
        <v>4.0349707184152437E-3</v>
      </c>
      <c r="BA437" s="198">
        <f t="shared" si="27"/>
        <v>-0.22483849928613825</v>
      </c>
    </row>
    <row r="438" spans="47:53" ht="11.25" customHeight="1" x14ac:dyDescent="0.25">
      <c r="AU438" s="28" t="s">
        <v>99</v>
      </c>
      <c r="AV438" s="29">
        <f>_xll.qlInterestRateIndexFixingDate(IborIndex&amp;Tenor,AW438,Trigger)</f>
        <v>42866</v>
      </c>
      <c r="AW438" s="29">
        <f>_xll.qlCalendarAdvance(Calendar,AW437,AU438,"f",,Trigger)</f>
        <v>42870</v>
      </c>
      <c r="AX438" s="29">
        <f>_xll.qlInterestRateIndexMaturity(IborIndex&amp;Tenor,AW438,Trigger)</f>
        <v>43235</v>
      </c>
      <c r="AY438" s="66">
        <f>_xll.qlIndexFixing($Z$5,AV438,,Trigger)</f>
        <v>4.0259926798582651E-3</v>
      </c>
      <c r="AZ438" s="66">
        <f>_xll.qlIndexFixing($BB$1,AW438,,Trigger)</f>
        <v>4.0413016890300663E-3</v>
      </c>
      <c r="BA438" s="198">
        <f t="shared" si="27"/>
        <v>-0.15309009171801147</v>
      </c>
    </row>
    <row r="439" spans="47:53" ht="11.25" customHeight="1" x14ac:dyDescent="0.25">
      <c r="AU439" s="28" t="s">
        <v>99</v>
      </c>
      <c r="AV439" s="29">
        <f>_xll.qlInterestRateIndexFixingDate(IborIndex&amp;Tenor,AW439,Trigger)</f>
        <v>42867</v>
      </c>
      <c r="AW439" s="29">
        <f>_xll.qlCalendarAdvance(Calendar,AW438,AU439,"f",,Trigger)</f>
        <v>42871</v>
      </c>
      <c r="AX439" s="29">
        <f>_xll.qlInterestRateIndexMaturity(IborIndex&amp;Tenor,AW439,Trigger)</f>
        <v>43236</v>
      </c>
      <c r="AY439" s="66">
        <f>_xll.qlIndexFixing($Z$5,AV439,,Trigger)</f>
        <v>4.0330985638987894E-3</v>
      </c>
      <c r="AZ439" s="66">
        <f>_xll.qlIndexFixing($BB$1,AW439,,Trigger)</f>
        <v>4.0476540481209746E-3</v>
      </c>
      <c r="BA439" s="198">
        <f t="shared" si="27"/>
        <v>-0.14555484222185217</v>
      </c>
    </row>
    <row r="440" spans="47:53" ht="11.25" customHeight="1" x14ac:dyDescent="0.25">
      <c r="AU440" s="28" t="s">
        <v>99</v>
      </c>
      <c r="AV440" s="29">
        <f>_xll.qlInterestRateIndexFixingDate(IborIndex&amp;Tenor,AW440,Trigger)</f>
        <v>42870</v>
      </c>
      <c r="AW440" s="29">
        <f>_xll.qlCalendarAdvance(Calendar,AW439,AU440,"f",,Trigger)</f>
        <v>42872</v>
      </c>
      <c r="AX440" s="29">
        <f>_xll.qlInterestRateIndexMaturity(IborIndex&amp;Tenor,AW440,Trigger)</f>
        <v>43237</v>
      </c>
      <c r="AY440" s="66">
        <f>_xll.qlIndexFixing($Z$5,AV440,,Trigger)</f>
        <v>4.0402168988442778E-3</v>
      </c>
      <c r="AZ440" s="66">
        <f>_xll.qlIndexFixing($BB$1,AW440,,Trigger)</f>
        <v>4.0619395802681266E-3</v>
      </c>
      <c r="BA440" s="198">
        <f t="shared" si="27"/>
        <v>-0.21722681423848833</v>
      </c>
    </row>
    <row r="441" spans="47:53" ht="11.25" customHeight="1" x14ac:dyDescent="0.25">
      <c r="AU441" s="28" t="s">
        <v>99</v>
      </c>
      <c r="AV441" s="29">
        <f>_xll.qlInterestRateIndexFixingDate(IborIndex&amp;Tenor,AW441,Trigger)</f>
        <v>42871</v>
      </c>
      <c r="AW441" s="29">
        <f>_xll.qlCalendarAdvance(Calendar,AW440,AU441,"f",,Trigger)</f>
        <v>42873</v>
      </c>
      <c r="AX441" s="29">
        <f>_xll.qlInterestRateIndexMaturity(IborIndex&amp;Tenor,AW441,Trigger)</f>
        <v>43238</v>
      </c>
      <c r="AY441" s="66">
        <f>_xll.qlIndexFixing($Z$5,AV441,,Trigger)</f>
        <v>4.0473458872731221E-3</v>
      </c>
      <c r="AZ441" s="66">
        <f>_xll.qlIndexFixing($BB$1,AW441,,Trigger)</f>
        <v>4.0732609840169543E-3</v>
      </c>
      <c r="BA441" s="198">
        <f t="shared" si="27"/>
        <v>-0.25915096743832183</v>
      </c>
    </row>
    <row r="442" spans="47:53" ht="11.25" customHeight="1" x14ac:dyDescent="0.25">
      <c r="AU442" s="28" t="s">
        <v>99</v>
      </c>
      <c r="AV442" s="29">
        <f>_xll.qlInterestRateIndexFixingDate(IborIndex&amp;Tenor,AW442,Trigger)</f>
        <v>42872</v>
      </c>
      <c r="AW442" s="29">
        <f>_xll.qlCalendarAdvance(Calendar,AW441,AU442,"f",,Trigger)</f>
        <v>42874</v>
      </c>
      <c r="AX442" s="29">
        <f>_xll.qlInterestRateIndexMaturity(IborIndex&amp;Tenor,AW442,Trigger)</f>
        <v>43241</v>
      </c>
      <c r="AY442" s="66">
        <f>_xll.qlIndexFixing($Z$5,AV442,,Trigger)</f>
        <v>4.062200427074298E-3</v>
      </c>
      <c r="AZ442" s="66">
        <f>_xll.qlIndexFixing($BB$1,AW442,,Trigger)</f>
        <v>4.079707996391649E-3</v>
      </c>
      <c r="BA442" s="198">
        <f t="shared" si="27"/>
        <v>-0.17507569317351013</v>
      </c>
    </row>
    <row r="443" spans="47:53" ht="11.25" customHeight="1" x14ac:dyDescent="0.25">
      <c r="AU443" s="28" t="s">
        <v>99</v>
      </c>
      <c r="AV443" s="29">
        <f>_xll.qlInterestRateIndexFixingDate(IborIndex&amp;Tenor,AW443,Trigger)</f>
        <v>42873</v>
      </c>
      <c r="AW443" s="29">
        <f>_xll.qlCalendarAdvance(Calendar,AW442,AU443,"f",,Trigger)</f>
        <v>42877</v>
      </c>
      <c r="AX443" s="29">
        <f>_xll.qlInterestRateIndexMaturity(IborIndex&amp;Tenor,AW443,Trigger)</f>
        <v>43242</v>
      </c>
      <c r="AY443" s="66">
        <f>_xll.qlIndexFixing($Z$5,AV443,,Trigger)</f>
        <v>4.0759320232535388E-3</v>
      </c>
      <c r="AZ443" s="66">
        <f>_xll.qlIndexFixing($BB$1,AW443,,Trigger)</f>
        <v>4.0861714814628657E-3</v>
      </c>
      <c r="BA443" s="198">
        <f t="shared" si="27"/>
        <v>-0.10239458209326813</v>
      </c>
    </row>
    <row r="444" spans="47:53" ht="11.25" customHeight="1" x14ac:dyDescent="0.25">
      <c r="AU444" s="28" t="s">
        <v>99</v>
      </c>
      <c r="AV444" s="29">
        <f>_xll.qlInterestRateIndexFixingDate(IborIndex&amp;Tenor,AW444,Trigger)</f>
        <v>42874</v>
      </c>
      <c r="AW444" s="29">
        <f>_xll.qlCalendarAdvance(Calendar,AW443,AU444,"f",,Trigger)</f>
        <v>42878</v>
      </c>
      <c r="AX444" s="29">
        <f>_xll.qlInterestRateIndexMaturity(IborIndex&amp;Tenor,AW444,Trigger)</f>
        <v>43243</v>
      </c>
      <c r="AY444" s="66">
        <f>_xll.qlIndexFixing($Z$5,AV444,,Trigger)</f>
        <v>4.0830869136316813E-3</v>
      </c>
      <c r="AZ444" s="66">
        <f>_xll.qlIndexFixing($BB$1,AW444,,Trigger)</f>
        <v>4.0926506198630174E-3</v>
      </c>
      <c r="BA444" s="198">
        <f t="shared" si="27"/>
        <v>-9.5637062313361915E-2</v>
      </c>
    </row>
    <row r="445" spans="47:53" ht="11.25" customHeight="1" x14ac:dyDescent="0.25">
      <c r="AU445" s="28" t="s">
        <v>99</v>
      </c>
      <c r="AV445" s="29">
        <f>_xll.qlInterestRateIndexFixingDate(IborIndex&amp;Tenor,AW445,Trigger)</f>
        <v>42877</v>
      </c>
      <c r="AW445" s="29">
        <f>_xll.qlCalendarAdvance(Calendar,AW444,AU445,"f",,Trigger)</f>
        <v>42879</v>
      </c>
      <c r="AX445" s="29">
        <f>_xll.qlInterestRateIndexMaturity(IborIndex&amp;Tenor,AW445,Trigger)</f>
        <v>43244</v>
      </c>
      <c r="AY445" s="66">
        <f>_xll.qlIndexFixing($Z$5,AV445,,Trigger)</f>
        <v>4.0902414304705963E-3</v>
      </c>
      <c r="AZ445" s="66">
        <f>_xll.qlIndexFixing($BB$1,AW445,,Trigger)</f>
        <v>4.1071169895214917E-3</v>
      </c>
      <c r="BA445" s="198">
        <f t="shared" si="27"/>
        <v>-0.16875559050895383</v>
      </c>
    </row>
    <row r="446" spans="47:53" ht="11.25" customHeight="1" x14ac:dyDescent="0.25">
      <c r="AU446" s="28" t="s">
        <v>99</v>
      </c>
      <c r="AV446" s="29">
        <f>_xll.qlInterestRateIndexFixingDate(IborIndex&amp;Tenor,AW446,Trigger)</f>
        <v>42878</v>
      </c>
      <c r="AW446" s="29">
        <f>_xll.qlCalendarAdvance(Calendar,AW445,AU446,"f",,Trigger)</f>
        <v>42880</v>
      </c>
      <c r="AX446" s="29">
        <f>_xll.qlInterestRateIndexMaturity(IborIndex&amp;Tenor,AW446,Trigger)</f>
        <v>43245</v>
      </c>
      <c r="AY446" s="66">
        <f>_xll.qlIndexFixing($Z$5,AV446,,Trigger)</f>
        <v>4.0973936955131726E-3</v>
      </c>
      <c r="AZ446" s="66">
        <f>_xll.qlIndexFixing($BB$1,AW446,,Trigger)</f>
        <v>4.1187073186732511E-3</v>
      </c>
      <c r="BA446" s="198">
        <f t="shared" si="27"/>
        <v>-0.2131362316007846</v>
      </c>
    </row>
    <row r="447" spans="47:53" ht="11.25" customHeight="1" x14ac:dyDescent="0.25">
      <c r="AU447" s="28" t="s">
        <v>99</v>
      </c>
      <c r="AV447" s="29">
        <f>_xll.qlInterestRateIndexFixingDate(IborIndex&amp;Tenor,AW447,Trigger)</f>
        <v>42879</v>
      </c>
      <c r="AW447" s="29">
        <f>_xll.qlCalendarAdvance(Calendar,AW446,AU447,"f",,Trigger)</f>
        <v>42881</v>
      </c>
      <c r="AX447" s="29">
        <f>_xll.qlInterestRateIndexMaturity(IborIndex&amp;Tenor,AW447,Trigger)</f>
        <v>43248</v>
      </c>
      <c r="AY447" s="66">
        <f>_xll.qlIndexFixing($Z$5,AV447,,Trigger)</f>
        <v>4.1122503539434228E-3</v>
      </c>
      <c r="AZ447" s="66">
        <f>_xll.qlIndexFixing($BB$1,AW447,,Trigger)</f>
        <v>4.1252524324747637E-3</v>
      </c>
      <c r="BA447" s="198">
        <f t="shared" si="27"/>
        <v>-0.13002078531340958</v>
      </c>
    </row>
    <row r="448" spans="47:53" ht="11.25" customHeight="1" x14ac:dyDescent="0.25">
      <c r="AU448" s="28" t="s">
        <v>99</v>
      </c>
      <c r="AV448" s="29">
        <f>_xll.qlInterestRateIndexFixingDate(IborIndex&amp;Tenor,AW448,Trigger)</f>
        <v>42880</v>
      </c>
      <c r="AW448" s="29">
        <f>_xll.qlCalendarAdvance(Calendar,AW447,AU448,"f",,Trigger)</f>
        <v>42884</v>
      </c>
      <c r="AX448" s="29">
        <f>_xll.qlInterestRateIndexMaturity(IborIndex&amp;Tenor,AW448,Trigger)</f>
        <v>43249</v>
      </c>
      <c r="AY448" s="66">
        <f>_xll.qlIndexFixing($Z$5,AV448,,Trigger)</f>
        <v>4.1259422683252332E-3</v>
      </c>
      <c r="AZ448" s="66">
        <f>_xll.qlIndexFixing($BB$1,AW448,,Trigger)</f>
        <v>4.1318082829610225E-3</v>
      </c>
      <c r="BA448" s="198">
        <f t="shared" si="27"/>
        <v>-5.8660146357893128E-2</v>
      </c>
    </row>
    <row r="449" spans="47:53" ht="11.25" customHeight="1" x14ac:dyDescent="0.25">
      <c r="AU449" s="28" t="s">
        <v>99</v>
      </c>
      <c r="AV449" s="29">
        <f>_xll.qlInterestRateIndexFixingDate(IborIndex&amp;Tenor,AW449,Trigger)</f>
        <v>42881</v>
      </c>
      <c r="AW449" s="29">
        <f>_xll.qlCalendarAdvance(Calendar,AW448,AU449,"f",,Trigger)</f>
        <v>42885</v>
      </c>
      <c r="AX449" s="29">
        <f>_xll.qlInterestRateIndexMaturity(IborIndex&amp;Tenor,AW449,Trigger)</f>
        <v>43250</v>
      </c>
      <c r="AY449" s="66">
        <f>_xll.qlIndexFixing($Z$5,AV449,,Trigger)</f>
        <v>4.133054696273967E-3</v>
      </c>
      <c r="AZ449" s="66">
        <f>_xll.qlIndexFixing($BB$1,AW449,,Trigger)</f>
        <v>4.138374050616833E-3</v>
      </c>
      <c r="BA449" s="198">
        <f t="shared" si="27"/>
        <v>-5.3193543428659701E-2</v>
      </c>
    </row>
    <row r="450" spans="47:53" ht="11.25" customHeight="1" x14ac:dyDescent="0.25">
      <c r="AU450" s="28" t="s">
        <v>99</v>
      </c>
      <c r="AV450" s="29">
        <f>_xll.qlInterestRateIndexFixingDate(IborIndex&amp;Tenor,AW450,Trigger)</f>
        <v>42884</v>
      </c>
      <c r="AW450" s="29">
        <f>_xll.qlCalendarAdvance(Calendar,AW449,AU450,"f",,Trigger)</f>
        <v>42886</v>
      </c>
      <c r="AX450" s="29">
        <f>_xll.qlInterestRateIndexMaturity(IborIndex&amp;Tenor,AW450,Trigger)</f>
        <v>43251</v>
      </c>
      <c r="AY450" s="66">
        <f>_xll.qlIndexFixing($Z$5,AV450,,Trigger)</f>
        <v>4.1401533603270336E-3</v>
      </c>
      <c r="AZ450" s="66">
        <f>_xll.qlIndexFixing($BB$1,AW450,,Trigger)</f>
        <v>4.1529760446550879E-3</v>
      </c>
      <c r="BA450" s="198">
        <f t="shared" si="27"/>
        <v>-0.12822684328054301</v>
      </c>
    </row>
    <row r="451" spans="47:53" ht="11.25" customHeight="1" x14ac:dyDescent="0.25">
      <c r="AU451" s="28" t="s">
        <v>99</v>
      </c>
      <c r="AV451" s="29">
        <f>_xll.qlInterestRateIndexFixingDate(IborIndex&amp;Tenor,AW451,Trigger)</f>
        <v>42885</v>
      </c>
      <c r="AW451" s="29">
        <f>_xll.qlCalendarAdvance(Calendar,AW450,AU451,"f",,Trigger)</f>
        <v>42887</v>
      </c>
      <c r="AX451" s="29">
        <f>_xll.qlInterestRateIndexMaturity(IborIndex&amp;Tenor,AW451,Trigger)</f>
        <v>43252</v>
      </c>
      <c r="AY451" s="66">
        <f>_xll.qlIndexFixing($Z$5,AV451,,Trigger)</f>
        <v>4.1472363013723276E-3</v>
      </c>
      <c r="AZ451" s="66">
        <f>_xll.qlIndexFixing($BB$1,AW451,,Trigger)</f>
        <v>4.1647298437334302E-3</v>
      </c>
      <c r="BA451" s="198">
        <f t="shared" ref="BA451:BA514" si="28">(AY451-AZ451)*10000</f>
        <v>-0.17493542361102579</v>
      </c>
    </row>
    <row r="452" spans="47:53" ht="11.25" customHeight="1" x14ac:dyDescent="0.25">
      <c r="AU452" s="28" t="s">
        <v>99</v>
      </c>
      <c r="AV452" s="29">
        <f>_xll.qlInterestRateIndexFixingDate(IborIndex&amp;Tenor,AW452,Trigger)</f>
        <v>42886</v>
      </c>
      <c r="AW452" s="29">
        <f>_xll.qlCalendarAdvance(Calendar,AW451,AU452,"f",,Trigger)</f>
        <v>42888</v>
      </c>
      <c r="AX452" s="29">
        <f>_xll.qlInterestRateIndexMaturity(IborIndex&amp;Tenor,AW452,Trigger)</f>
        <v>43255</v>
      </c>
      <c r="AY452" s="66">
        <f>_xll.qlIndexFixing($Z$5,AV452,,Trigger)</f>
        <v>4.1620039944908578E-3</v>
      </c>
      <c r="AZ452" s="66">
        <f>_xll.qlIndexFixing($BB$1,AW452,,Trigger)</f>
        <v>4.171342379713467E-3</v>
      </c>
      <c r="BA452" s="198">
        <f t="shared" si="28"/>
        <v>-9.3383852226092481E-2</v>
      </c>
    </row>
    <row r="453" spans="47:53" ht="11.25" customHeight="1" x14ac:dyDescent="0.25">
      <c r="AU453" s="28" t="s">
        <v>99</v>
      </c>
      <c r="AV453" s="29">
        <f>_xll.qlInterestRateIndexFixingDate(IborIndex&amp;Tenor,AW453,Trigger)</f>
        <v>42887</v>
      </c>
      <c r="AW453" s="29">
        <f>_xll.qlCalendarAdvance(Calendar,AW452,AU453,"f",,Trigger)</f>
        <v>42891</v>
      </c>
      <c r="AX453" s="29">
        <f>_xll.qlInterestRateIndexMaturity(IborIndex&amp;Tenor,AW453,Trigger)</f>
        <v>43256</v>
      </c>
      <c r="AY453" s="66">
        <f>_xll.qlIndexFixing($Z$5,AV453,,Trigger)</f>
        <v>4.1754625791194508E-3</v>
      </c>
      <c r="AZ453" s="66">
        <f>_xll.qlIndexFixing($BB$1,AW453,,Trigger)</f>
        <v>4.1779645757508066E-3</v>
      </c>
      <c r="BA453" s="198">
        <f t="shared" si="28"/>
        <v>-2.5019966313558073E-2</v>
      </c>
    </row>
    <row r="454" spans="47:53" ht="11.25" customHeight="1" x14ac:dyDescent="0.25">
      <c r="AU454" s="28" t="s">
        <v>99</v>
      </c>
      <c r="AV454" s="29">
        <f>_xll.qlInterestRateIndexFixingDate(IborIndex&amp;Tenor,AW454,Trigger)</f>
        <v>42888</v>
      </c>
      <c r="AW454" s="29">
        <f>_xll.qlCalendarAdvance(Calendar,AW453,AU454,"f",,Trigger)</f>
        <v>42892</v>
      </c>
      <c r="AX454" s="29">
        <f>_xll.qlInterestRateIndexMaturity(IborIndex&amp;Tenor,AW454,Trigger)</f>
        <v>43257</v>
      </c>
      <c r="AY454" s="66">
        <f>_xll.qlIndexFixing($Z$5,AV454,,Trigger)</f>
        <v>4.1825001312574273E-3</v>
      </c>
      <c r="AZ454" s="66">
        <f>_xll.qlIndexFixing($BB$1,AW454,,Trigger)</f>
        <v>4.1845965443395722E-3</v>
      </c>
      <c r="BA454" s="198">
        <f t="shared" si="28"/>
        <v>-2.0964130821449212E-2</v>
      </c>
    </row>
    <row r="455" spans="47:53" ht="11.25" customHeight="1" x14ac:dyDescent="0.25">
      <c r="AU455" s="28" t="s">
        <v>99</v>
      </c>
      <c r="AV455" s="29">
        <f>_xll.qlInterestRateIndexFixingDate(IborIndex&amp;Tenor,AW455,Trigger)</f>
        <v>42891</v>
      </c>
      <c r="AW455" s="29">
        <f>_xll.qlCalendarAdvance(Calendar,AW454,AU455,"f",,Trigger)</f>
        <v>42893</v>
      </c>
      <c r="AX455" s="29">
        <f>_xll.qlInterestRateIndexMaturity(IborIndex&amp;Tenor,AW455,Trigger)</f>
        <v>43258</v>
      </c>
      <c r="AY455" s="66">
        <f>_xll.qlIndexFixing($Z$5,AV455,,Trigger)</f>
        <v>4.1895316773342215E-3</v>
      </c>
      <c r="AZ455" s="66">
        <f>_xll.qlIndexFixing($BB$1,AW455,,Trigger)</f>
        <v>4.1993158250976173E-3</v>
      </c>
      <c r="BA455" s="198">
        <f t="shared" si="28"/>
        <v>-9.7841477633957979E-2</v>
      </c>
    </row>
    <row r="456" spans="47:53" ht="11.25" customHeight="1" x14ac:dyDescent="0.25">
      <c r="AU456" s="28" t="s">
        <v>99</v>
      </c>
      <c r="AV456" s="29">
        <f>_xll.qlInterestRateIndexFixingDate(IborIndex&amp;Tenor,AW456,Trigger)</f>
        <v>42892</v>
      </c>
      <c r="AW456" s="29">
        <f>_xll.qlCalendarAdvance(Calendar,AW455,AU456,"f",,Trigger)</f>
        <v>42894</v>
      </c>
      <c r="AX456" s="29">
        <f>_xll.qlInterestRateIndexMaturity(IborIndex&amp;Tenor,AW456,Trigger)</f>
        <v>43259</v>
      </c>
      <c r="AY456" s="66">
        <f>_xll.qlIndexFixing($Z$5,AV456,,Trigger)</f>
        <v>4.1965580274945513E-3</v>
      </c>
      <c r="AZ456" s="66">
        <f>_xll.qlIndexFixing($BB$1,AW456,,Trigger)</f>
        <v>4.2112243942085282E-3</v>
      </c>
      <c r="BA456" s="198">
        <f t="shared" si="28"/>
        <v>-0.14666366713976878</v>
      </c>
    </row>
    <row r="457" spans="47:53" ht="11.25" customHeight="1" x14ac:dyDescent="0.25">
      <c r="AU457" s="28" t="s">
        <v>99</v>
      </c>
      <c r="AV457" s="29">
        <f>_xll.qlInterestRateIndexFixingDate(IborIndex&amp;Tenor,AW457,Trigger)</f>
        <v>42893</v>
      </c>
      <c r="AW457" s="29">
        <f>_xll.qlCalendarAdvance(Calendar,AW456,AU457,"f",,Trigger)</f>
        <v>42895</v>
      </c>
      <c r="AX457" s="29">
        <f>_xll.qlInterestRateIndexMaturity(IborIndex&amp;Tenor,AW457,Trigger)</f>
        <v>43262</v>
      </c>
      <c r="AY457" s="66">
        <f>_xll.qlIndexFixing($Z$5,AV457,,Trigger)</f>
        <v>4.2112664005009952E-3</v>
      </c>
      <c r="AZ457" s="66">
        <f>_xll.qlIndexFixing($BB$1,AW457,,Trigger)</f>
        <v>4.2179069130830037E-3</v>
      </c>
      <c r="BA457" s="198">
        <f t="shared" si="28"/>
        <v>-6.6405125820085537E-2</v>
      </c>
    </row>
    <row r="458" spans="47:53" ht="11.25" customHeight="1" x14ac:dyDescent="0.25">
      <c r="AU458" s="28" t="s">
        <v>99</v>
      </c>
      <c r="AV458" s="29">
        <f>_xll.qlInterestRateIndexFixingDate(IborIndex&amp;Tenor,AW458,Trigger)</f>
        <v>42894</v>
      </c>
      <c r="AW458" s="29">
        <f>_xll.qlCalendarAdvance(Calendar,AW457,AU458,"f",,Trigger)</f>
        <v>42898</v>
      </c>
      <c r="AX458" s="29">
        <f>_xll.qlInterestRateIndexMaturity(IborIndex&amp;Tenor,AW458,Trigger)</f>
        <v>43263</v>
      </c>
      <c r="AY458" s="66">
        <f>_xll.qlIndexFixing($Z$5,AV458,,Trigger)</f>
        <v>4.2246278661772323E-3</v>
      </c>
      <c r="AZ458" s="66">
        <f>_xll.qlIndexFixing($BB$1,AW458,,Trigger)</f>
        <v>4.2245998795437285E-3</v>
      </c>
      <c r="BA458" s="198">
        <f t="shared" si="28"/>
        <v>2.7986633503729319E-4</v>
      </c>
    </row>
    <row r="459" spans="47:53" ht="11.25" customHeight="1" x14ac:dyDescent="0.25">
      <c r="AU459" s="28" t="s">
        <v>99</v>
      </c>
      <c r="AV459" s="29">
        <f>_xll.qlInterestRateIndexFixingDate(IborIndex&amp;Tenor,AW459,Trigger)</f>
        <v>42895</v>
      </c>
      <c r="AW459" s="29">
        <f>_xll.qlCalendarAdvance(Calendar,AW458,AU459,"f",,Trigger)</f>
        <v>42899</v>
      </c>
      <c r="AX459" s="29">
        <f>_xll.qlInterestRateIndexMaturity(IborIndex&amp;Tenor,AW459,Trigger)</f>
        <v>43264</v>
      </c>
      <c r="AY459" s="66">
        <f>_xll.qlIndexFixing($Z$5,AV459,,Trigger)</f>
        <v>4.2316405832407188E-3</v>
      </c>
      <c r="AZ459" s="66">
        <f>_xll.qlIndexFixing($BB$1,AW459,,Trigger)</f>
        <v>4.2313034061080383E-3</v>
      </c>
      <c r="BA459" s="198">
        <f t="shared" si="28"/>
        <v>3.3717713268047872E-3</v>
      </c>
    </row>
    <row r="460" spans="47:53" ht="11.25" customHeight="1" x14ac:dyDescent="0.25">
      <c r="AU460" s="28" t="s">
        <v>99</v>
      </c>
      <c r="AV460" s="29">
        <f>_xll.qlInterestRateIndexFixingDate(IborIndex&amp;Tenor,AW460,Trigger)</f>
        <v>42898</v>
      </c>
      <c r="AW460" s="29">
        <f>_xll.qlCalendarAdvance(Calendar,AW459,AU460,"f",,Trigger)</f>
        <v>42900</v>
      </c>
      <c r="AX460" s="29">
        <f>_xll.qlInterestRateIndexMaturity(IborIndex&amp;Tenor,AW460,Trigger)</f>
        <v>43265</v>
      </c>
      <c r="AY460" s="66">
        <f>_xll.qlIndexFixing($Z$5,AV460,,Trigger)</f>
        <v>4.2386530818477189E-3</v>
      </c>
      <c r="AZ460" s="66">
        <f>_xll.qlIndexFixing($BB$1,AW460,,Trigger)</f>
        <v>4.2461413367011619E-3</v>
      </c>
      <c r="BA460" s="198">
        <f t="shared" si="28"/>
        <v>-7.4882548534429758E-2</v>
      </c>
    </row>
    <row r="461" spans="47:53" ht="11.25" customHeight="1" x14ac:dyDescent="0.25">
      <c r="AU461" s="28" t="s">
        <v>99</v>
      </c>
      <c r="AV461" s="29">
        <f>_xll.qlInterestRateIndexFixingDate(IborIndex&amp;Tenor,AW461,Trigger)</f>
        <v>42899</v>
      </c>
      <c r="AW461" s="29">
        <f>_xll.qlCalendarAdvance(Calendar,AW460,AU461,"f",,Trigger)</f>
        <v>42901</v>
      </c>
      <c r="AX461" s="29">
        <f>_xll.qlInterestRateIndexMaturity(IborIndex&amp;Tenor,AW461,Trigger)</f>
        <v>43266</v>
      </c>
      <c r="AY461" s="66">
        <f>_xll.qlIndexFixing($Z$5,AV461,,Trigger)</f>
        <v>4.2456662110089589E-3</v>
      </c>
      <c r="AZ461" s="66">
        <f>_xll.qlIndexFixing($BB$1,AW461,,Trigger)</f>
        <v>4.2582253638692264E-3</v>
      </c>
      <c r="BA461" s="198">
        <f t="shared" si="28"/>
        <v>-0.12559152860267508</v>
      </c>
    </row>
    <row r="462" spans="47:53" ht="11.25" customHeight="1" x14ac:dyDescent="0.25">
      <c r="AU462" s="28" t="s">
        <v>99</v>
      </c>
      <c r="AV462" s="29">
        <f>_xll.qlInterestRateIndexFixingDate(IborIndex&amp;Tenor,AW462,Trigger)</f>
        <v>42900</v>
      </c>
      <c r="AW462" s="29">
        <f>_xll.qlCalendarAdvance(Calendar,AW461,AU462,"f",,Trigger)</f>
        <v>42902</v>
      </c>
      <c r="AX462" s="29">
        <f>_xll.qlInterestRateIndexMaturity(IborIndex&amp;Tenor,AW462,Trigger)</f>
        <v>43269</v>
      </c>
      <c r="AY462" s="66">
        <f>_xll.qlIndexFixing($Z$5,AV462,,Trigger)</f>
        <v>4.260352335613074E-3</v>
      </c>
      <c r="AZ462" s="66">
        <f>_xll.qlIndexFixing($BB$1,AW462,,Trigger)</f>
        <v>4.2649833788324255E-3</v>
      </c>
      <c r="BA462" s="198">
        <f t="shared" si="28"/>
        <v>-4.6310432193514411E-2</v>
      </c>
    </row>
    <row r="463" spans="47:53" ht="11.25" customHeight="1" x14ac:dyDescent="0.25">
      <c r="AU463" s="28" t="s">
        <v>99</v>
      </c>
      <c r="AV463" s="29">
        <f>_xll.qlInterestRateIndexFixingDate(IborIndex&amp;Tenor,AW463,Trigger)</f>
        <v>42901</v>
      </c>
      <c r="AW463" s="29">
        <f>_xll.qlCalendarAdvance(Calendar,AW462,AU463,"f",,Trigger)</f>
        <v>42905</v>
      </c>
      <c r="AX463" s="29">
        <f>_xll.qlInterestRateIndexMaturity(IborIndex&amp;Tenor,AW463,Trigger)</f>
        <v>43270</v>
      </c>
      <c r="AY463" s="66">
        <f>_xll.qlIndexFixing($Z$5,AV463,,Trigger)</f>
        <v>4.2737422077655813E-3</v>
      </c>
      <c r="AZ463" s="66">
        <f>_xll.qlIndexFixing($BB$1,AW463,,Trigger)</f>
        <v>4.2717526290755089E-3</v>
      </c>
      <c r="BA463" s="198">
        <f t="shared" si="28"/>
        <v>1.9895786900724077E-2</v>
      </c>
    </row>
    <row r="464" spans="47:53" ht="11.25" customHeight="1" x14ac:dyDescent="0.25">
      <c r="AU464" s="28" t="s">
        <v>99</v>
      </c>
      <c r="AV464" s="29">
        <f>_xll.qlInterestRateIndexFixingDate(IborIndex&amp;Tenor,AW464,Trigger)</f>
        <v>42902</v>
      </c>
      <c r="AW464" s="29">
        <f>_xll.qlCalendarAdvance(Calendar,AW463,AU464,"f",,Trigger)</f>
        <v>42906</v>
      </c>
      <c r="AX464" s="29">
        <f>_xll.qlInterestRateIndexMaturity(IborIndex&amp;Tenor,AW464,Trigger)</f>
        <v>43271</v>
      </c>
      <c r="AY464" s="66">
        <f>_xll.qlIndexFixing($Z$5,AV464,,Trigger)</f>
        <v>4.2807714192180457E-3</v>
      </c>
      <c r="AZ464" s="66">
        <f>_xll.qlIndexFixing($BB$1,AW464,,Trigger)</f>
        <v>4.2785332271396866E-3</v>
      </c>
      <c r="BA464" s="198">
        <f t="shared" si="28"/>
        <v>2.2381920783591872E-2</v>
      </c>
    </row>
    <row r="465" spans="47:53" ht="11.25" customHeight="1" x14ac:dyDescent="0.25">
      <c r="AU465" s="28" t="s">
        <v>99</v>
      </c>
      <c r="AV465" s="29">
        <f>_xll.qlInterestRateIndexFixingDate(IborIndex&amp;Tenor,AW465,Trigger)</f>
        <v>42905</v>
      </c>
      <c r="AW465" s="29">
        <f>_xll.qlCalendarAdvance(Calendar,AW464,AU465,"f",,Trigger)</f>
        <v>42907</v>
      </c>
      <c r="AX465" s="29">
        <f>_xll.qlInterestRateIndexMaturity(IborIndex&amp;Tenor,AW465,Trigger)</f>
        <v>43272</v>
      </c>
      <c r="AY465" s="66">
        <f>_xll.qlIndexFixing($Z$5,AV465,,Trigger)</f>
        <v>4.2878064719085781E-3</v>
      </c>
      <c r="AZ465" s="66">
        <f>_xll.qlIndexFixing($BB$1,AW465,,Trigger)</f>
        <v>4.2934909629765861E-3</v>
      </c>
      <c r="BA465" s="198">
        <f t="shared" si="28"/>
        <v>-5.6844910680080296E-2</v>
      </c>
    </row>
    <row r="466" spans="47:53" ht="11.25" customHeight="1" x14ac:dyDescent="0.25">
      <c r="AU466" s="28" t="s">
        <v>99</v>
      </c>
      <c r="AV466" s="29">
        <f>_xll.qlInterestRateIndexFixingDate(IborIndex&amp;Tenor,AW466,Trigger)</f>
        <v>42906</v>
      </c>
      <c r="AW466" s="29">
        <f>_xll.qlCalendarAdvance(Calendar,AW465,AU466,"f",,Trigger)</f>
        <v>42908</v>
      </c>
      <c r="AX466" s="29">
        <f>_xll.qlInterestRateIndexMaturity(IborIndex&amp;Tenor,AW466,Trigger)</f>
        <v>43273</v>
      </c>
      <c r="AY466" s="66">
        <f>_xll.qlIndexFixing($Z$5,AV466,,Trigger)</f>
        <v>4.2948482537235469E-3</v>
      </c>
      <c r="AZ466" s="66">
        <f>_xll.qlIndexFixing($BB$1,AW466,,Trigger)</f>
        <v>4.3057713485574441E-3</v>
      </c>
      <c r="BA466" s="198">
        <f t="shared" si="28"/>
        <v>-0.10923094833897168</v>
      </c>
    </row>
    <row r="467" spans="47:53" ht="11.25" customHeight="1" x14ac:dyDescent="0.25">
      <c r="AU467" s="28" t="s">
        <v>99</v>
      </c>
      <c r="AV467" s="29">
        <f>_xll.qlInterestRateIndexFixingDate(IborIndex&amp;Tenor,AW467,Trigger)</f>
        <v>42907</v>
      </c>
      <c r="AW467" s="29">
        <f>_xll.qlCalendarAdvance(Calendar,AW466,AU467,"f",,Trigger)</f>
        <v>42909</v>
      </c>
      <c r="AX467" s="29">
        <f>_xll.qlInterestRateIndexMaturity(IborIndex&amp;Tenor,AW467,Trigger)</f>
        <v>43276</v>
      </c>
      <c r="AY467" s="66">
        <f>_xll.qlIndexFixing($Z$5,AV467,,Trigger)</f>
        <v>4.309549399587124E-3</v>
      </c>
      <c r="AZ467" s="66">
        <f>_xll.qlIndexFixing($BB$1,AW467,,Trigger)</f>
        <v>4.3126103739698418E-3</v>
      </c>
      <c r="BA467" s="198">
        <f t="shared" si="28"/>
        <v>-3.0609743827177821E-2</v>
      </c>
    </row>
    <row r="468" spans="47:53" ht="11.25" customHeight="1" x14ac:dyDescent="0.25">
      <c r="AU468" s="28" t="s">
        <v>99</v>
      </c>
      <c r="AV468" s="29">
        <f>_xll.qlInterestRateIndexFixingDate(IborIndex&amp;Tenor,AW468,Trigger)</f>
        <v>42908</v>
      </c>
      <c r="AW468" s="29">
        <f>_xll.qlCalendarAdvance(Calendar,AW467,AU468,"f",,Trigger)</f>
        <v>42912</v>
      </c>
      <c r="AX468" s="29">
        <f>_xll.qlInterestRateIndexMaturity(IborIndex&amp;Tenor,AW468,Trigger)</f>
        <v>43277</v>
      </c>
      <c r="AY468" s="66">
        <f>_xll.qlIndexFixing($Z$5,AV468,,Trigger)</f>
        <v>4.3231006243664048E-3</v>
      </c>
      <c r="AZ468" s="66">
        <f>_xll.qlIndexFixing($BB$1,AW468,,Trigger)</f>
        <v>4.3194614225248295E-3</v>
      </c>
      <c r="BA468" s="198">
        <f t="shared" si="28"/>
        <v>3.6392018415752972E-2</v>
      </c>
    </row>
    <row r="469" spans="47:53" ht="11.25" customHeight="1" x14ac:dyDescent="0.25">
      <c r="AU469" s="28" t="s">
        <v>99</v>
      </c>
      <c r="AV469" s="29">
        <f>_xll.qlInterestRateIndexFixingDate(IborIndex&amp;Tenor,AW469,Trigger)</f>
        <v>42909</v>
      </c>
      <c r="AW469" s="29">
        <f>_xll.qlCalendarAdvance(Calendar,AW468,AU469,"f",,Trigger)</f>
        <v>42913</v>
      </c>
      <c r="AX469" s="29">
        <f>_xll.qlInterestRateIndexMaturity(IborIndex&amp;Tenor,AW469,Trigger)</f>
        <v>43278</v>
      </c>
      <c r="AY469" s="66">
        <f>_xll.qlIndexFixing($Z$5,AV469,,Trigger)</f>
        <v>4.3301895645164734E-3</v>
      </c>
      <c r="AZ469" s="66">
        <f>_xll.qlIndexFixing($BB$1,AW469,,Trigger)</f>
        <v>4.3263246067883655E-3</v>
      </c>
      <c r="BA469" s="198">
        <f t="shared" si="28"/>
        <v>3.8649577281078817E-2</v>
      </c>
    </row>
    <row r="470" spans="47:53" ht="11.25" customHeight="1" x14ac:dyDescent="0.25">
      <c r="AU470" s="28" t="s">
        <v>99</v>
      </c>
      <c r="AV470" s="29">
        <f>_xll.qlInterestRateIndexFixingDate(IborIndex&amp;Tenor,AW470,Trigger)</f>
        <v>42912</v>
      </c>
      <c r="AW470" s="29">
        <f>_xll.qlCalendarAdvance(Calendar,AW469,AU470,"f",,Trigger)</f>
        <v>42914</v>
      </c>
      <c r="AX470" s="29">
        <f>_xll.qlInterestRateIndexMaturity(IborIndex&amp;Tenor,AW470,Trigger)</f>
        <v>43279</v>
      </c>
      <c r="AY470" s="66">
        <f>_xll.qlIndexFixing($Z$5,AV470,,Trigger)</f>
        <v>4.3372906777645786E-3</v>
      </c>
      <c r="AZ470" s="66">
        <f>_xll.qlIndexFixing($BB$1,AW470,,Trigger)</f>
        <v>4.3290970847629983E-3</v>
      </c>
      <c r="BA470" s="198">
        <f t="shared" si="28"/>
        <v>8.1935930015802211E-2</v>
      </c>
    </row>
    <row r="471" spans="47:53" ht="11.25" customHeight="1" x14ac:dyDescent="0.25">
      <c r="AU471" s="28" t="s">
        <v>99</v>
      </c>
      <c r="AV471" s="29">
        <f>_xll.qlInterestRateIndexFixingDate(IborIndex&amp;Tenor,AW471,Trigger)</f>
        <v>42913</v>
      </c>
      <c r="AW471" s="29">
        <f>_xll.qlCalendarAdvance(Calendar,AW470,AU471,"f",,Trigger)</f>
        <v>42915</v>
      </c>
      <c r="AX471" s="29">
        <f>_xll.qlInterestRateIndexMaturity(IborIndex&amp;Tenor,AW471,Trigger)</f>
        <v>43280</v>
      </c>
      <c r="AY471" s="66">
        <f>_xll.qlIndexFixing($Z$5,AV471,,Trigger)</f>
        <v>4.3444048908847753E-3</v>
      </c>
      <c r="AZ471" s="66">
        <f>_xll.qlIndexFixing($BB$1,AW471,,Trigger)</f>
        <v>4.3539009523697585E-3</v>
      </c>
      <c r="BA471" s="198">
        <f t="shared" si="28"/>
        <v>-9.4960614849832342E-2</v>
      </c>
    </row>
    <row r="472" spans="47:53" ht="11.25" customHeight="1" x14ac:dyDescent="0.25">
      <c r="AU472" s="28" t="s">
        <v>99</v>
      </c>
      <c r="AV472" s="29">
        <f>_xll.qlInterestRateIndexFixingDate(IborIndex&amp;Tenor,AW472,Trigger)</f>
        <v>42914</v>
      </c>
      <c r="AW472" s="29">
        <f>_xll.qlCalendarAdvance(Calendar,AW471,AU472,"f",,Trigger)</f>
        <v>42916</v>
      </c>
      <c r="AX472" s="29">
        <f>_xll.qlInterestRateIndexMaturity(IborIndex&amp;Tenor,AW472,Trigger)</f>
        <v>43280</v>
      </c>
      <c r="AY472" s="66">
        <f>_xll.qlIndexFixing($Z$5,AV472,,Trigger)</f>
        <v>4.3477154308882594E-3</v>
      </c>
      <c r="AZ472" s="66">
        <f>_xll.qlIndexFixing($BB$1,AW472,,Trigger)</f>
        <v>4.3608266867903485E-3</v>
      </c>
      <c r="BA472" s="198">
        <f t="shared" si="28"/>
        <v>-0.13111255902089128</v>
      </c>
    </row>
    <row r="473" spans="47:53" ht="11.25" customHeight="1" x14ac:dyDescent="0.25">
      <c r="AU473" s="28" t="s">
        <v>99</v>
      </c>
      <c r="AV473" s="29">
        <f>_xll.qlInterestRateIndexFixingDate(IborIndex&amp;Tenor,AW473,Trigger)</f>
        <v>42915</v>
      </c>
      <c r="AW473" s="29">
        <f>_xll.qlCalendarAdvance(Calendar,AW472,AU473,"f",,Trigger)</f>
        <v>42919</v>
      </c>
      <c r="AX473" s="29">
        <f>_xll.qlInterestRateIndexMaturity(IborIndex&amp;Tenor,AW473,Trigger)</f>
        <v>43284</v>
      </c>
      <c r="AY473" s="66">
        <f>_xll.qlIndexFixing($Z$5,AV473,,Trigger)</f>
        <v>4.3730114720649171E-3</v>
      </c>
      <c r="AZ473" s="66">
        <f>_xll.qlIndexFixing($BB$1,AW473,,Trigger)</f>
        <v>4.3677663304080207E-3</v>
      </c>
      <c r="BA473" s="198">
        <f t="shared" si="28"/>
        <v>5.2451416568963585E-2</v>
      </c>
    </row>
    <row r="474" spans="47:53" ht="11.25" customHeight="1" x14ac:dyDescent="0.25">
      <c r="AU474" s="28" t="s">
        <v>99</v>
      </c>
      <c r="AV474" s="29">
        <f>_xll.qlInterestRateIndexFixingDate(IborIndex&amp;Tenor,AW474,Trigger)</f>
        <v>42916</v>
      </c>
      <c r="AW474" s="29">
        <f>_xll.qlCalendarAdvance(Calendar,AW473,AU474,"f",,Trigger)</f>
        <v>42920</v>
      </c>
      <c r="AX474" s="29">
        <f>_xll.qlInterestRateIndexMaturity(IborIndex&amp;Tenor,AW474,Trigger)</f>
        <v>43285</v>
      </c>
      <c r="AY474" s="66">
        <f>_xll.qlIndexFixing($Z$5,AV474,,Trigger)</f>
        <v>4.3801893819197949E-3</v>
      </c>
      <c r="AZ474" s="66">
        <f>_xll.qlIndexFixing($BB$1,AW474,,Trigger)</f>
        <v>4.3747210938605008E-3</v>
      </c>
      <c r="BA474" s="198">
        <f t="shared" si="28"/>
        <v>5.4682880592940922E-2</v>
      </c>
    </row>
    <row r="475" spans="47:53" ht="11.25" customHeight="1" x14ac:dyDescent="0.25">
      <c r="AU475" s="28" t="s">
        <v>99</v>
      </c>
      <c r="AV475" s="29">
        <f>_xll.qlInterestRateIndexFixingDate(IborIndex&amp;Tenor,AW475,Trigger)</f>
        <v>42919</v>
      </c>
      <c r="AW475" s="29">
        <f>_xll.qlCalendarAdvance(Calendar,AW474,AU475,"f",,Trigger)</f>
        <v>42921</v>
      </c>
      <c r="AX475" s="29">
        <f>_xll.qlInterestRateIndexMaturity(IborIndex&amp;Tenor,AW475,Trigger)</f>
        <v>43286</v>
      </c>
      <c r="AY475" s="66">
        <f>_xll.qlIndexFixing($Z$5,AV475,,Trigger)</f>
        <v>4.387355044048114E-3</v>
      </c>
      <c r="AZ475" s="66">
        <f>_xll.qlIndexFixing($BB$1,AW475,,Trigger)</f>
        <v>4.3899277834933493E-3</v>
      </c>
      <c r="BA475" s="198">
        <f t="shared" si="28"/>
        <v>-2.572739445235242E-2</v>
      </c>
    </row>
    <row r="476" spans="47:53" ht="11.25" customHeight="1" x14ac:dyDescent="0.25">
      <c r="AU476" s="28" t="s">
        <v>99</v>
      </c>
      <c r="AV476" s="29">
        <f>_xll.qlInterestRateIndexFixingDate(IborIndex&amp;Tenor,AW476,Trigger)</f>
        <v>42920</v>
      </c>
      <c r="AW476" s="29">
        <f>_xll.qlCalendarAdvance(Calendar,AW475,AU476,"f",,Trigger)</f>
        <v>42922</v>
      </c>
      <c r="AX476" s="29">
        <f>_xll.qlInterestRateIndexMaturity(IborIndex&amp;Tenor,AW476,Trigger)</f>
        <v>43287</v>
      </c>
      <c r="AY476" s="66">
        <f>_xll.qlIndexFixing($Z$5,AV476,,Trigger)</f>
        <v>4.3945105887412145E-3</v>
      </c>
      <c r="AZ476" s="66">
        <f>_xll.qlIndexFixing($BB$1,AW476,,Trigger)</f>
        <v>4.4027155599869854E-3</v>
      </c>
      <c r="BA476" s="198">
        <f t="shared" si="28"/>
        <v>-8.2049712457708118E-2</v>
      </c>
    </row>
    <row r="477" spans="47:53" ht="11.25" customHeight="1" x14ac:dyDescent="0.25">
      <c r="AU477" s="28" t="s">
        <v>99</v>
      </c>
      <c r="AV477" s="29">
        <f>_xll.qlInterestRateIndexFixingDate(IborIndex&amp;Tenor,AW477,Trigger)</f>
        <v>42921</v>
      </c>
      <c r="AW477" s="29">
        <f>_xll.qlCalendarAdvance(Calendar,AW476,AU477,"f",,Trigger)</f>
        <v>42923</v>
      </c>
      <c r="AX477" s="29">
        <f>_xll.qlInterestRateIndexMaturity(IborIndex&amp;Tenor,AW477,Trigger)</f>
        <v>43290</v>
      </c>
      <c r="AY477" s="66">
        <f>_xll.qlIndexFixing($Z$5,AV477,,Trigger)</f>
        <v>4.4092498764907728E-3</v>
      </c>
      <c r="AZ477" s="66">
        <f>_xll.qlIndexFixing($BB$1,AW477,,Trigger)</f>
        <v>4.4097640833970723E-3</v>
      </c>
      <c r="BA477" s="198">
        <f t="shared" si="28"/>
        <v>-5.1420690629945531E-3</v>
      </c>
    </row>
    <row r="478" spans="47:53" ht="11.25" customHeight="1" x14ac:dyDescent="0.25">
      <c r="AU478" s="28" t="s">
        <v>99</v>
      </c>
      <c r="AV478" s="29">
        <f>_xll.qlInterestRateIndexFixingDate(IborIndex&amp;Tenor,AW478,Trigger)</f>
        <v>42922</v>
      </c>
      <c r="AW478" s="29">
        <f>_xll.qlCalendarAdvance(Calendar,AW477,AU478,"f",,Trigger)</f>
        <v>42926</v>
      </c>
      <c r="AX478" s="29">
        <f>_xll.qlInterestRateIndexMaturity(IborIndex&amp;Tenor,AW478,Trigger)</f>
        <v>43291</v>
      </c>
      <c r="AY478" s="66">
        <f>_xll.qlIndexFixing($Z$5,AV478,,Trigger)</f>
        <v>4.4230746654512756E-3</v>
      </c>
      <c r="AZ478" s="66">
        <f>_xll.qlIndexFixing($BB$1,AW478,,Trigger)</f>
        <v>4.4168349912022085E-3</v>
      </c>
      <c r="BA478" s="198">
        <f t="shared" si="28"/>
        <v>6.2396742490670662E-2</v>
      </c>
    </row>
    <row r="479" spans="47:53" ht="11.25" customHeight="1" x14ac:dyDescent="0.25">
      <c r="AU479" s="28" t="s">
        <v>99</v>
      </c>
      <c r="AV479" s="29">
        <f>_xll.qlInterestRateIndexFixingDate(IborIndex&amp;Tenor,AW479,Trigger)</f>
        <v>42923</v>
      </c>
      <c r="AW479" s="29">
        <f>_xll.qlCalendarAdvance(Calendar,AW478,AU479,"f",,Trigger)</f>
        <v>42927</v>
      </c>
      <c r="AX479" s="29">
        <f>_xll.qlInterestRateIndexMaturity(IborIndex&amp;Tenor,AW479,Trigger)</f>
        <v>43292</v>
      </c>
      <c r="AY479" s="66">
        <f>_xll.qlIndexFixing($Z$5,AV479,,Trigger)</f>
        <v>4.4302120438020828E-3</v>
      </c>
      <c r="AZ479" s="66">
        <f>_xll.qlIndexFixing($BB$1,AW479,,Trigger)</f>
        <v>4.4239294942869378E-3</v>
      </c>
      <c r="BA479" s="198">
        <f t="shared" si="28"/>
        <v>6.2825495151450084E-2</v>
      </c>
    </row>
    <row r="480" spans="47:53" ht="11.25" customHeight="1" x14ac:dyDescent="0.25">
      <c r="AU480" s="28" t="s">
        <v>99</v>
      </c>
      <c r="AV480" s="29">
        <f>_xll.qlInterestRateIndexFixingDate(IborIndex&amp;Tenor,AW480,Trigger)</f>
        <v>42926</v>
      </c>
      <c r="AW480" s="29">
        <f>_xll.qlCalendarAdvance(Calendar,AW479,AU480,"f",,Trigger)</f>
        <v>42928</v>
      </c>
      <c r="AX480" s="29">
        <f>_xll.qlInterestRateIndexMaturity(IborIndex&amp;Tenor,AW480,Trigger)</f>
        <v>43293</v>
      </c>
      <c r="AY480" s="66">
        <f>_xll.qlIndexFixing($Z$5,AV480,,Trigger)</f>
        <v>4.4373523663466001E-3</v>
      </c>
      <c r="AZ480" s="66">
        <f>_xll.qlIndexFixing($BB$1,AW480,,Trigger)</f>
        <v>4.4393107611640434E-3</v>
      </c>
      <c r="BA480" s="198">
        <f t="shared" si="28"/>
        <v>-1.9583948174433166E-2</v>
      </c>
    </row>
    <row r="481" spans="47:53" ht="11.25" customHeight="1" x14ac:dyDescent="0.25">
      <c r="AU481" s="28" t="s">
        <v>99</v>
      </c>
      <c r="AV481" s="29">
        <f>_xll.qlInterestRateIndexFixingDate(IborIndex&amp;Tenor,AW481,Trigger)</f>
        <v>42927</v>
      </c>
      <c r="AW481" s="29">
        <f>_xll.qlCalendarAdvance(Calendar,AW480,AU481,"f",,Trigger)</f>
        <v>42929</v>
      </c>
      <c r="AX481" s="29">
        <f>_xll.qlInterestRateIndexMaturity(IborIndex&amp;Tenor,AW481,Trigger)</f>
        <v>43294</v>
      </c>
      <c r="AY481" s="66">
        <f>_xll.qlIndexFixing($Z$5,AV481,,Trigger)</f>
        <v>4.444497856672937E-3</v>
      </c>
      <c r="AZ481" s="66">
        <f>_xll.qlIndexFixing($BB$1,AW481,,Trigger)</f>
        <v>4.4525676783946973E-3</v>
      </c>
      <c r="BA481" s="198">
        <f t="shared" si="28"/>
        <v>-8.0698217217603854E-2</v>
      </c>
    </row>
    <row r="482" spans="47:53" ht="11.25" customHeight="1" x14ac:dyDescent="0.25">
      <c r="AU482" s="28" t="s">
        <v>99</v>
      </c>
      <c r="AV482" s="29">
        <f>_xll.qlInterestRateIndexFixingDate(IborIndex&amp;Tenor,AW482,Trigger)</f>
        <v>42928</v>
      </c>
      <c r="AW482" s="29">
        <f>_xll.qlCalendarAdvance(Calendar,AW481,AU482,"f",,Trigger)</f>
        <v>42930</v>
      </c>
      <c r="AX482" s="29">
        <f>_xll.qlInterestRateIndexMaturity(IborIndex&amp;Tenor,AW482,Trigger)</f>
        <v>43297</v>
      </c>
      <c r="AY482" s="66">
        <f>_xll.qlIndexFixing($Z$5,AV482,,Trigger)</f>
        <v>4.459204920805768E-3</v>
      </c>
      <c r="AZ482" s="66">
        <f>_xll.qlIndexFixing($BB$1,AW482,,Trigger)</f>
        <v>4.4597983224295571E-3</v>
      </c>
      <c r="BA482" s="198">
        <f t="shared" si="28"/>
        <v>-5.9340162378903466E-3</v>
      </c>
    </row>
    <row r="483" spans="47:53" ht="11.25" customHeight="1" x14ac:dyDescent="0.25">
      <c r="AU483" s="28" t="s">
        <v>99</v>
      </c>
      <c r="AV483" s="29">
        <f>_xll.qlInterestRateIndexFixingDate(IborIndex&amp;Tenor,AW483,Trigger)</f>
        <v>42929</v>
      </c>
      <c r="AW483" s="29">
        <f>_xll.qlCalendarAdvance(Calendar,AW482,AU483,"f",,Trigger)</f>
        <v>42933</v>
      </c>
      <c r="AX483" s="29">
        <f>_xll.qlInterestRateIndexMaturity(IborIndex&amp;Tenor,AW483,Trigger)</f>
        <v>43298</v>
      </c>
      <c r="AY483" s="66">
        <f>_xll.qlIndexFixing($Z$5,AV483,,Trigger)</f>
        <v>4.4731764341200001E-3</v>
      </c>
      <c r="AZ483" s="66">
        <f>_xll.qlIndexFixing($BB$1,AW483,,Trigger)</f>
        <v>4.4670598278254443E-3</v>
      </c>
      <c r="BA483" s="198">
        <f t="shared" si="28"/>
        <v>6.1166062945558139E-2</v>
      </c>
    </row>
    <row r="484" spans="47:53" ht="11.25" customHeight="1" x14ac:dyDescent="0.25">
      <c r="AU484" s="28" t="s">
        <v>99</v>
      </c>
      <c r="AV484" s="29">
        <f>_xll.qlInterestRateIndexFixingDate(IborIndex&amp;Tenor,AW484,Trigger)</f>
        <v>42930</v>
      </c>
      <c r="AW484" s="29">
        <f>_xll.qlCalendarAdvance(Calendar,AW483,AU484,"f",,Trigger)</f>
        <v>42934</v>
      </c>
      <c r="AX484" s="29">
        <f>_xll.qlInterestRateIndexMaturity(IborIndex&amp;Tenor,AW484,Trigger)</f>
        <v>43299</v>
      </c>
      <c r="AY484" s="66">
        <f>_xll.qlIndexFixing($Z$5,AV484,,Trigger)</f>
        <v>4.4803815837476165E-3</v>
      </c>
      <c r="AZ484" s="66">
        <f>_xll.qlIndexFixing($BB$1,AW484,,Trigger)</f>
        <v>4.4743534057277365E-3</v>
      </c>
      <c r="BA484" s="198">
        <f t="shared" si="28"/>
        <v>6.0281780198800233E-2</v>
      </c>
    </row>
    <row r="485" spans="47:53" ht="11.25" customHeight="1" x14ac:dyDescent="0.25">
      <c r="AU485" s="28" t="s">
        <v>99</v>
      </c>
      <c r="AV485" s="29">
        <f>_xll.qlInterestRateIndexFixingDate(IborIndex&amp;Tenor,AW485,Trigger)</f>
        <v>42933</v>
      </c>
      <c r="AW485" s="29">
        <f>_xll.qlCalendarAdvance(Calendar,AW484,AU485,"f",,Trigger)</f>
        <v>42935</v>
      </c>
      <c r="AX485" s="29">
        <f>_xll.qlInterestRateIndexMaturity(IborIndex&amp;Tenor,AW485,Trigger)</f>
        <v>43300</v>
      </c>
      <c r="AY485" s="66">
        <f>_xll.qlIndexFixing($Z$5,AV485,,Trigger)</f>
        <v>4.4876055226373245E-3</v>
      </c>
      <c r="AZ485" s="66">
        <f>_xll.qlIndexFixing($BB$1,AW485,,Trigger)</f>
        <v>4.4899601870196431E-3</v>
      </c>
      <c r="BA485" s="198">
        <f t="shared" si="28"/>
        <v>-2.3546643823186761E-2</v>
      </c>
    </row>
    <row r="486" spans="47:53" ht="11.25" customHeight="1" x14ac:dyDescent="0.25">
      <c r="AU486" s="28" t="s">
        <v>99</v>
      </c>
      <c r="AV486" s="29">
        <f>_xll.qlInterestRateIndexFixingDate(IborIndex&amp;Tenor,AW486,Trigger)</f>
        <v>42934</v>
      </c>
      <c r="AW486" s="29">
        <f>_xll.qlCalendarAdvance(Calendar,AW485,AU486,"f",,Trigger)</f>
        <v>42936</v>
      </c>
      <c r="AX486" s="29">
        <f>_xll.qlInterestRateIndexMaturity(IborIndex&amp;Tenor,AW486,Trigger)</f>
        <v>43301</v>
      </c>
      <c r="AY486" s="66">
        <f>_xll.qlIndexFixing($Z$5,AV486,,Trigger)</f>
        <v>4.4948505677018125E-3</v>
      </c>
      <c r="AZ486" s="66">
        <f>_xll.qlIndexFixing($BB$1,AW486,,Trigger)</f>
        <v>4.5038726666728479E-3</v>
      </c>
      <c r="BA486" s="198">
        <f t="shared" si="28"/>
        <v>-9.0220989710353833E-2</v>
      </c>
    </row>
    <row r="487" spans="47:53" ht="11.25" customHeight="1" x14ac:dyDescent="0.25">
      <c r="AU487" s="28" t="s">
        <v>99</v>
      </c>
      <c r="AV487" s="29">
        <f>_xll.qlInterestRateIndexFixingDate(IborIndex&amp;Tenor,AW487,Trigger)</f>
        <v>42935</v>
      </c>
      <c r="AW487" s="29">
        <f>_xll.qlCalendarAdvance(Calendar,AW486,AU487,"f",,Trigger)</f>
        <v>42937</v>
      </c>
      <c r="AX487" s="29">
        <f>_xll.qlInterestRateIndexMaturity(IborIndex&amp;Tenor,AW487,Trigger)</f>
        <v>43304</v>
      </c>
      <c r="AY487" s="66">
        <f>_xll.qlIndexFixing($Z$5,AV487,,Trigger)</f>
        <v>4.5096282902269786E-3</v>
      </c>
      <c r="AZ487" s="66">
        <f>_xll.qlIndexFixing($BB$1,AW487,,Trigger)</f>
        <v>4.5113447756576601E-3</v>
      </c>
      <c r="BA487" s="198">
        <f t="shared" si="28"/>
        <v>-1.7164854306814595E-2</v>
      </c>
    </row>
    <row r="488" spans="47:53" ht="11.25" customHeight="1" x14ac:dyDescent="0.25">
      <c r="AU488" s="28" t="s">
        <v>99</v>
      </c>
      <c r="AV488" s="29">
        <f>_xll.qlInterestRateIndexFixingDate(IborIndex&amp;Tenor,AW488,Trigger)</f>
        <v>42936</v>
      </c>
      <c r="AW488" s="29">
        <f>_xll.qlCalendarAdvance(Calendar,AW487,AU488,"f",,Trigger)</f>
        <v>42940</v>
      </c>
      <c r="AX488" s="29">
        <f>_xll.qlInterestRateIndexMaturity(IborIndex&amp;Tenor,AW488,Trigger)</f>
        <v>43305</v>
      </c>
      <c r="AY488" s="66">
        <f>_xll.qlIndexFixing($Z$5,AV488,,Trigger)</f>
        <v>4.5240886147165362E-3</v>
      </c>
      <c r="AZ488" s="66">
        <f>_xll.qlIndexFixing($BB$1,AW488,,Trigger)</f>
        <v>4.5188562248483048E-3</v>
      </c>
      <c r="BA488" s="198">
        <f t="shared" si="28"/>
        <v>5.2323898682314282E-2</v>
      </c>
    </row>
    <row r="489" spans="47:53" ht="11.25" customHeight="1" x14ac:dyDescent="0.25">
      <c r="AU489" s="28" t="s">
        <v>99</v>
      </c>
      <c r="AV489" s="29">
        <f>_xll.qlInterestRateIndexFixingDate(IborIndex&amp;Tenor,AW489,Trigger)</f>
        <v>42937</v>
      </c>
      <c r="AW489" s="29">
        <f>_xll.qlCalendarAdvance(Calendar,AW488,AU489,"f",,Trigger)</f>
        <v>42941</v>
      </c>
      <c r="AX489" s="29">
        <f>_xll.qlInterestRateIndexMaturity(IborIndex&amp;Tenor,AW489,Trigger)</f>
        <v>43306</v>
      </c>
      <c r="AY489" s="66">
        <f>_xll.qlIndexFixing($Z$5,AV489,,Trigger)</f>
        <v>4.5314744111168712E-3</v>
      </c>
      <c r="AZ489" s="66">
        <f>_xll.qlIndexFixing($BB$1,AW489,,Trigger)</f>
        <v>4.5264082256704814E-3</v>
      </c>
      <c r="BA489" s="198">
        <f t="shared" si="28"/>
        <v>5.0661854463897663E-2</v>
      </c>
    </row>
    <row r="490" spans="47:53" ht="11.25" customHeight="1" x14ac:dyDescent="0.25">
      <c r="AU490" s="28" t="s">
        <v>99</v>
      </c>
      <c r="AV490" s="29">
        <f>_xll.qlInterestRateIndexFixingDate(IborIndex&amp;Tenor,AW490,Trigger)</f>
        <v>42940</v>
      </c>
      <c r="AW490" s="29">
        <f>_xll.qlCalendarAdvance(Calendar,AW489,AU490,"f",,Trigger)</f>
        <v>42942</v>
      </c>
      <c r="AX490" s="29">
        <f>_xll.qlInterestRateIndexMaturity(IborIndex&amp;Tenor,AW490,Trigger)</f>
        <v>43307</v>
      </c>
      <c r="AY490" s="66">
        <f>_xll.qlIndexFixing($Z$5,AV490,,Trigger)</f>
        <v>4.5388954952472046E-3</v>
      </c>
      <c r="AZ490" s="66">
        <f>_xll.qlIndexFixing($BB$1,AW490,,Trigger)</f>
        <v>4.5422892224958938E-3</v>
      </c>
      <c r="BA490" s="198">
        <f t="shared" si="28"/>
        <v>-3.3937272486891934E-2</v>
      </c>
    </row>
    <row r="491" spans="47:53" ht="11.25" customHeight="1" x14ac:dyDescent="0.25">
      <c r="AU491" s="28" t="s">
        <v>99</v>
      </c>
      <c r="AV491" s="29">
        <f>_xll.qlInterestRateIndexFixingDate(IborIndex&amp;Tenor,AW491,Trigger)</f>
        <v>42941</v>
      </c>
      <c r="AW491" s="29">
        <f>_xll.qlCalendarAdvance(Calendar,AW490,AU491,"f",,Trigger)</f>
        <v>42943</v>
      </c>
      <c r="AX491" s="29">
        <f>_xll.qlInterestRateIndexMaturity(IborIndex&amp;Tenor,AW491,Trigger)</f>
        <v>43308</v>
      </c>
      <c r="AY491" s="66">
        <f>_xll.qlIndexFixing($Z$5,AV491,,Trigger)</f>
        <v>4.5463542773910154E-3</v>
      </c>
      <c r="AZ491" s="66">
        <f>_xll.qlIndexFixing($BB$1,AW491,,Trigger)</f>
        <v>4.5570459752481548E-3</v>
      </c>
      <c r="BA491" s="198">
        <f t="shared" si="28"/>
        <v>-0.10691697857139436</v>
      </c>
    </row>
    <row r="492" spans="47:53" ht="11.25" customHeight="1" x14ac:dyDescent="0.25">
      <c r="AU492" s="28" t="s">
        <v>99</v>
      </c>
      <c r="AV492" s="29">
        <f>_xll.qlInterestRateIndexFixingDate(IborIndex&amp;Tenor,AW492,Trigger)</f>
        <v>42942</v>
      </c>
      <c r="AW492" s="29">
        <f>_xll.qlCalendarAdvance(Calendar,AW491,AU492,"f",,Trigger)</f>
        <v>42944</v>
      </c>
      <c r="AX492" s="29">
        <f>_xll.qlInterestRateIndexMaturity(IborIndex&amp;Tenor,AW492,Trigger)</f>
        <v>43311</v>
      </c>
      <c r="AY492" s="66">
        <f>_xll.qlIndexFixing($Z$5,AV492,,Trigger)</f>
        <v>4.5613056949015953E-3</v>
      </c>
      <c r="AZ492" s="66">
        <f>_xll.qlIndexFixing($BB$1,AW492,,Trigger)</f>
        <v>4.5648189070843087E-3</v>
      </c>
      <c r="BA492" s="198">
        <f t="shared" si="28"/>
        <v>-3.5132121827133669E-2</v>
      </c>
    </row>
    <row r="493" spans="47:53" ht="11.25" customHeight="1" x14ac:dyDescent="0.25">
      <c r="AU493" s="28" t="s">
        <v>99</v>
      </c>
      <c r="AV493" s="29">
        <f>_xll.qlInterestRateIndexFixingDate(IborIndex&amp;Tenor,AW493,Trigger)</f>
        <v>42943</v>
      </c>
      <c r="AW493" s="29">
        <f>_xll.qlCalendarAdvance(Calendar,AW492,AU493,"f",,Trigger)</f>
        <v>42947</v>
      </c>
      <c r="AX493" s="29">
        <f>_xll.qlInterestRateIndexMaturity(IborIndex&amp;Tenor,AW493,Trigger)</f>
        <v>43312</v>
      </c>
      <c r="AY493" s="66">
        <f>_xll.qlIndexFixing($Z$5,AV493,,Trigger)</f>
        <v>4.5766150588352683E-3</v>
      </c>
      <c r="AZ493" s="66">
        <f>_xll.qlIndexFixing($BB$1,AW493,,Trigger)</f>
        <v>4.5726391707768136E-3</v>
      </c>
      <c r="BA493" s="198">
        <f t="shared" si="28"/>
        <v>3.9758880584547102E-2</v>
      </c>
    </row>
    <row r="494" spans="47:53" ht="11.25" customHeight="1" x14ac:dyDescent="0.25">
      <c r="AU494" s="28" t="s">
        <v>99</v>
      </c>
      <c r="AV494" s="29">
        <f>_xll.qlInterestRateIndexFixingDate(IborIndex&amp;Tenor,AW494,Trigger)</f>
        <v>42944</v>
      </c>
      <c r="AW494" s="29">
        <f>_xll.qlCalendarAdvance(Calendar,AW493,AU494,"f",,Trigger)</f>
        <v>42948</v>
      </c>
      <c r="AX494" s="29">
        <f>_xll.qlInterestRateIndexMaturity(IborIndex&amp;Tenor,AW494,Trigger)</f>
        <v>43313</v>
      </c>
      <c r="AY494" s="66">
        <f>_xll.qlIndexFixing($Z$5,AV494,,Trigger)</f>
        <v>4.5842989523834461E-3</v>
      </c>
      <c r="AZ494" s="66">
        <f>_xll.qlIndexFixing($BB$1,AW494,,Trigger)</f>
        <v>4.5805055319118951E-3</v>
      </c>
      <c r="BA494" s="198">
        <f t="shared" si="28"/>
        <v>3.7934204715510053E-2</v>
      </c>
    </row>
    <row r="495" spans="47:53" ht="11.25" customHeight="1" x14ac:dyDescent="0.25">
      <c r="AU495" s="28" t="s">
        <v>99</v>
      </c>
      <c r="AV495" s="29">
        <f>_xll.qlInterestRateIndexFixingDate(IborIndex&amp;Tenor,AW495,Trigger)</f>
        <v>42947</v>
      </c>
      <c r="AW495" s="29">
        <f>_xll.qlCalendarAdvance(Calendar,AW494,AU495,"f",,Trigger)</f>
        <v>42949</v>
      </c>
      <c r="AX495" s="29">
        <f>_xll.qlInterestRateIndexMaturity(IborIndex&amp;Tenor,AW495,Trigger)</f>
        <v>43314</v>
      </c>
      <c r="AY495" s="66">
        <f>_xll.qlIndexFixing($Z$5,AV495,,Trigger)</f>
        <v>4.5920529003983992E-3</v>
      </c>
      <c r="AZ495" s="66">
        <f>_xll.qlIndexFixing($BB$1,AW495,,Trigger)</f>
        <v>4.5966979864335246E-3</v>
      </c>
      <c r="BA495" s="198">
        <f t="shared" si="28"/>
        <v>-4.6450860351253745E-2</v>
      </c>
    </row>
    <row r="496" spans="47:53" ht="11.25" customHeight="1" x14ac:dyDescent="0.25">
      <c r="AU496" s="28" t="s">
        <v>99</v>
      </c>
      <c r="AV496" s="29">
        <f>_xll.qlInterestRateIndexFixingDate(IborIndex&amp;Tenor,AW496,Trigger)</f>
        <v>42948</v>
      </c>
      <c r="AW496" s="29">
        <f>_xll.qlCalendarAdvance(Calendar,AW495,AU496,"f",,Trigger)</f>
        <v>42950</v>
      </c>
      <c r="AX496" s="29">
        <f>_xll.qlInterestRateIndexMaturity(IborIndex&amp;Tenor,AW496,Trigger)</f>
        <v>43315</v>
      </c>
      <c r="AY496" s="66">
        <f>_xll.qlIndexFixing($Z$5,AV496,,Trigger)</f>
        <v>4.599891270954201E-3</v>
      </c>
      <c r="AZ496" s="66">
        <f>_xll.qlIndexFixing($BB$1,AW496,,Trigger)</f>
        <v>4.6123974766416852E-3</v>
      </c>
      <c r="BA496" s="198">
        <f t="shared" si="28"/>
        <v>-0.12506205687484206</v>
      </c>
    </row>
    <row r="497" spans="47:53" ht="11.25" customHeight="1" x14ac:dyDescent="0.25">
      <c r="AU497" s="28" t="s">
        <v>99</v>
      </c>
      <c r="AV497" s="29">
        <f>_xll.qlInterestRateIndexFixingDate(IborIndex&amp;Tenor,AW497,Trigger)</f>
        <v>42949</v>
      </c>
      <c r="AW497" s="29">
        <f>_xll.qlCalendarAdvance(Calendar,AW496,AU497,"f",,Trigger)</f>
        <v>42951</v>
      </c>
      <c r="AX497" s="29">
        <f>_xll.qlInterestRateIndexMaturity(IborIndex&amp;Tenor,AW497,Trigger)</f>
        <v>43318</v>
      </c>
      <c r="AY497" s="66">
        <f>_xll.qlIndexFixing($Z$5,AV497,,Trigger)</f>
        <v>4.61518659528516E-3</v>
      </c>
      <c r="AZ497" s="66">
        <f>_xll.qlIndexFixing($BB$1,AW497,,Trigger)</f>
        <v>4.6204684688741487E-3</v>
      </c>
      <c r="BA497" s="198">
        <f t="shared" si="28"/>
        <v>-5.2818735889886836E-2</v>
      </c>
    </row>
    <row r="498" spans="47:53" ht="11.25" customHeight="1" x14ac:dyDescent="0.25">
      <c r="AU498" s="28" t="s">
        <v>99</v>
      </c>
      <c r="AV498" s="29">
        <f>_xll.qlInterestRateIndexFixingDate(IborIndex&amp;Tenor,AW498,Trigger)</f>
        <v>42950</v>
      </c>
      <c r="AW498" s="29">
        <f>_xll.qlCalendarAdvance(Calendar,AW497,AU498,"f",,Trigger)</f>
        <v>42954</v>
      </c>
      <c r="AX498" s="29">
        <f>_xll.qlInterestRateIndexMaturity(IborIndex&amp;Tenor,AW498,Trigger)</f>
        <v>43319</v>
      </c>
      <c r="AY498" s="66">
        <f>_xll.qlIndexFixing($Z$5,AV498,,Trigger)</f>
        <v>4.6319655083883211E-3</v>
      </c>
      <c r="AZ498" s="66">
        <f>_xll.qlIndexFixing($BB$1,AW498,,Trigger)</f>
        <v>4.6285752157492555E-3</v>
      </c>
      <c r="BA498" s="198">
        <f t="shared" si="28"/>
        <v>3.3902926390655744E-2</v>
      </c>
    </row>
    <row r="499" spans="47:53" ht="11.25" customHeight="1" x14ac:dyDescent="0.25">
      <c r="AU499" s="28" t="s">
        <v>99</v>
      </c>
      <c r="AV499" s="29">
        <f>_xll.qlInterestRateIndexFixingDate(IborIndex&amp;Tenor,AW499,Trigger)</f>
        <v>42951</v>
      </c>
      <c r="AW499" s="29">
        <f>_xll.qlCalendarAdvance(Calendar,AW498,AU499,"f",,Trigger)</f>
        <v>42955</v>
      </c>
      <c r="AX499" s="29">
        <f>_xll.qlInterestRateIndexMaturity(IborIndex&amp;Tenor,AW499,Trigger)</f>
        <v>43320</v>
      </c>
      <c r="AY499" s="66">
        <f>_xll.qlIndexFixing($Z$5,AV499,,Trigger)</f>
        <v>4.6401330658872517E-3</v>
      </c>
      <c r="AZ499" s="66">
        <f>_xll.qlIndexFixing($BB$1,AW499,,Trigger)</f>
        <v>4.6367159932871431E-3</v>
      </c>
      <c r="BA499" s="198">
        <f t="shared" si="28"/>
        <v>3.4170726001085672E-2</v>
      </c>
    </row>
    <row r="500" spans="47:53" ht="11.25" customHeight="1" x14ac:dyDescent="0.25">
      <c r="AU500" s="28" t="s">
        <v>99</v>
      </c>
      <c r="AV500" s="29">
        <f>_xll.qlInterestRateIndexFixingDate(IborIndex&amp;Tenor,AW500,Trigger)</f>
        <v>42954</v>
      </c>
      <c r="AW500" s="29">
        <f>_xll.qlCalendarAdvance(Calendar,AW499,AU500,"f",,Trigger)</f>
        <v>42956</v>
      </c>
      <c r="AX500" s="29">
        <f>_xll.qlInterestRateIndexMaturity(IborIndex&amp;Tenor,AW500,Trigger)</f>
        <v>43321</v>
      </c>
      <c r="AY500" s="66">
        <f>_xll.qlIndexFixing($Z$5,AV500,,Trigger)</f>
        <v>4.6483476171009647E-3</v>
      </c>
      <c r="AZ500" s="66">
        <f>_xll.qlIndexFixing($BB$1,AW500,,Trigger)</f>
        <v>4.6531526431242412E-3</v>
      </c>
      <c r="BA500" s="198">
        <f t="shared" si="28"/>
        <v>-4.8050260232765027E-2</v>
      </c>
    </row>
    <row r="501" spans="47:53" ht="11.25" customHeight="1" x14ac:dyDescent="0.25">
      <c r="AU501" s="28" t="s">
        <v>99</v>
      </c>
      <c r="AV501" s="29">
        <f>_xll.qlInterestRateIndexFixingDate(IborIndex&amp;Tenor,AW501,Trigger)</f>
        <v>42955</v>
      </c>
      <c r="AW501" s="29">
        <f>_xll.qlCalendarAdvance(Calendar,AW500,AU501,"f",,Trigger)</f>
        <v>42957</v>
      </c>
      <c r="AX501" s="29">
        <f>_xll.qlInterestRateIndexMaturity(IborIndex&amp;Tenor,AW501,Trigger)</f>
        <v>43322</v>
      </c>
      <c r="AY501" s="66">
        <f>_xll.qlIndexFixing($Z$5,AV501,,Trigger)</f>
        <v>4.6566027946058318E-3</v>
      </c>
      <c r="AZ501" s="66">
        <f>_xll.qlIndexFixing($BB$1,AW501,,Trigger)</f>
        <v>4.669584928605747E-3</v>
      </c>
      <c r="BA501" s="198">
        <f t="shared" si="28"/>
        <v>-0.12982133999915255</v>
      </c>
    </row>
    <row r="502" spans="47:53" ht="11.25" customHeight="1" x14ac:dyDescent="0.25">
      <c r="AU502" s="28" t="s">
        <v>99</v>
      </c>
      <c r="AV502" s="29">
        <f>_xll.qlInterestRateIndexFixingDate(IborIndex&amp;Tenor,AW502,Trigger)</f>
        <v>42956</v>
      </c>
      <c r="AW502" s="29">
        <f>_xll.qlCalendarAdvance(Calendar,AW501,AU502,"f",,Trigger)</f>
        <v>42958</v>
      </c>
      <c r="AX502" s="29">
        <f>_xll.qlInterestRateIndexMaturity(IborIndex&amp;Tenor,AW502,Trigger)</f>
        <v>43325</v>
      </c>
      <c r="AY502" s="66">
        <f>_xll.qlIndexFixing($Z$5,AV502,,Trigger)</f>
        <v>4.6721748639596862E-3</v>
      </c>
      <c r="AZ502" s="66">
        <f>_xll.qlIndexFixing($BB$1,AW502,,Trigger)</f>
        <v>4.6778699978862436E-3</v>
      </c>
      <c r="BA502" s="198">
        <f t="shared" si="28"/>
        <v>-5.6951339265573497E-2</v>
      </c>
    </row>
    <row r="503" spans="47:53" ht="11.25" customHeight="1" x14ac:dyDescent="0.25">
      <c r="AU503" s="28" t="s">
        <v>99</v>
      </c>
      <c r="AV503" s="29">
        <f>_xll.qlInterestRateIndexFixingDate(IborIndex&amp;Tenor,AW503,Trigger)</f>
        <v>42957</v>
      </c>
      <c r="AW503" s="29">
        <f>_xll.qlCalendarAdvance(Calendar,AW502,AU503,"f",,Trigger)</f>
        <v>42961</v>
      </c>
      <c r="AX503" s="29">
        <f>_xll.qlInterestRateIndexMaturity(IborIndex&amp;Tenor,AW503,Trigger)</f>
        <v>43326</v>
      </c>
      <c r="AY503" s="66">
        <f>_xll.qlIndexFixing($Z$5,AV503,,Trigger)</f>
        <v>4.6899011256826195E-3</v>
      </c>
      <c r="AZ503" s="66">
        <f>_xll.qlIndexFixing($BB$1,AW503,,Trigger)</f>
        <v>4.6861787528176607E-3</v>
      </c>
      <c r="BA503" s="198">
        <f t="shared" si="28"/>
        <v>3.7223728649588006E-2</v>
      </c>
    </row>
    <row r="504" spans="47:53" ht="11.25" customHeight="1" x14ac:dyDescent="0.25">
      <c r="AU504" s="28" t="s">
        <v>99</v>
      </c>
      <c r="AV504" s="29">
        <f>_xll.qlInterestRateIndexFixingDate(IborIndex&amp;Tenor,AW504,Trigger)</f>
        <v>42958</v>
      </c>
      <c r="AW504" s="29">
        <f>_xll.qlCalendarAdvance(Calendar,AW503,AU504,"f",,Trigger)</f>
        <v>42962</v>
      </c>
      <c r="AX504" s="29">
        <f>_xll.qlInterestRateIndexMaturity(IborIndex&amp;Tenor,AW504,Trigger)</f>
        <v>43327</v>
      </c>
      <c r="AY504" s="66">
        <f>_xll.qlIndexFixing($Z$5,AV504,,Trigger)</f>
        <v>4.6982626298565991E-3</v>
      </c>
      <c r="AZ504" s="66">
        <f>_xll.qlIndexFixing($BB$1,AW504,,Trigger)</f>
        <v>4.6945094690386312E-3</v>
      </c>
      <c r="BA504" s="198">
        <f t="shared" si="28"/>
        <v>3.7531608179678863E-2</v>
      </c>
    </row>
    <row r="505" spans="47:53" ht="11.25" customHeight="1" x14ac:dyDescent="0.25">
      <c r="AU505" s="28" t="s">
        <v>99</v>
      </c>
      <c r="AV505" s="29">
        <f>_xll.qlInterestRateIndexFixingDate(IborIndex&amp;Tenor,AW505,Trigger)</f>
        <v>42961</v>
      </c>
      <c r="AW505" s="29">
        <f>_xll.qlCalendarAdvance(Calendar,AW504,AU505,"f",,Trigger)</f>
        <v>42963</v>
      </c>
      <c r="AX505" s="29">
        <f>_xll.qlInterestRateIndexMaturity(IborIndex&amp;Tenor,AW505,Trigger)</f>
        <v>43328</v>
      </c>
      <c r="AY505" s="66">
        <f>_xll.qlIndexFixing($Z$5,AV505,,Trigger)</f>
        <v>4.706625779673324E-3</v>
      </c>
      <c r="AZ505" s="66">
        <f>_xll.qlIndexFixing($BB$1,AW505,,Trigger)</f>
        <v>4.7110962273488122E-3</v>
      </c>
      <c r="BA505" s="198">
        <f t="shared" si="28"/>
        <v>-4.4704476754881678E-2</v>
      </c>
    </row>
    <row r="506" spans="47:53" ht="11.25" customHeight="1" x14ac:dyDescent="0.25">
      <c r="AU506" s="28" t="s">
        <v>99</v>
      </c>
      <c r="AV506" s="29">
        <f>_xll.qlInterestRateIndexFixingDate(IborIndex&amp;Tenor,AW506,Trigger)</f>
        <v>42962</v>
      </c>
      <c r="AW506" s="29">
        <f>_xll.qlCalendarAdvance(Calendar,AW505,AU506,"f",,Trigger)</f>
        <v>42964</v>
      </c>
      <c r="AX506" s="29">
        <f>_xll.qlInterestRateIndexMaturity(IborIndex&amp;Tenor,AW506,Trigger)</f>
        <v>43329</v>
      </c>
      <c r="AY506" s="66">
        <f>_xll.qlIndexFixing($Z$5,AV506,,Trigger)</f>
        <v>4.7149839489800168E-3</v>
      </c>
      <c r="AZ506" s="66">
        <f>_xll.qlIndexFixing($BB$1,AW506,,Trigger)</f>
        <v>4.7280174575848868E-3</v>
      </c>
      <c r="BA506" s="198">
        <f t="shared" si="28"/>
        <v>-0.13033508604869992</v>
      </c>
    </row>
    <row r="507" spans="47:53" ht="11.25" customHeight="1" x14ac:dyDescent="0.25">
      <c r="AU507" s="28" t="s">
        <v>99</v>
      </c>
      <c r="AV507" s="29">
        <f>_xll.qlInterestRateIndexFixingDate(IborIndex&amp;Tenor,AW507,Trigger)</f>
        <v>42963</v>
      </c>
      <c r="AW507" s="29">
        <f>_xll.qlCalendarAdvance(Calendar,AW506,AU507,"f",,Trigger)</f>
        <v>42965</v>
      </c>
      <c r="AX507" s="29">
        <f>_xll.qlInterestRateIndexMaturity(IborIndex&amp;Tenor,AW507,Trigger)</f>
        <v>43332</v>
      </c>
      <c r="AY507" s="66">
        <f>_xll.qlIndexFixing($Z$5,AV507,,Trigger)</f>
        <v>4.7305044466902221E-3</v>
      </c>
      <c r="AZ507" s="66">
        <f>_xll.qlIndexFixing($BB$1,AW507,,Trigger)</f>
        <v>4.7364321128299169E-3</v>
      </c>
      <c r="BA507" s="198">
        <f t="shared" si="28"/>
        <v>-5.9276661396948094E-2</v>
      </c>
    </row>
    <row r="508" spans="47:53" ht="11.25" customHeight="1" x14ac:dyDescent="0.25">
      <c r="AU508" s="28" t="s">
        <v>99</v>
      </c>
      <c r="AV508" s="29">
        <f>_xll.qlInterestRateIndexFixingDate(IborIndex&amp;Tenor,AW508,Trigger)</f>
        <v>42964</v>
      </c>
      <c r="AW508" s="29">
        <f>_xll.qlCalendarAdvance(Calendar,AW507,AU508,"f",,Trigger)</f>
        <v>42968</v>
      </c>
      <c r="AX508" s="29">
        <f>_xll.qlInterestRateIndexMaturity(IborIndex&amp;Tenor,AW508,Trigger)</f>
        <v>43333</v>
      </c>
      <c r="AY508" s="66">
        <f>_xll.qlIndexFixing($Z$5,AV508,,Trigger)</f>
        <v>4.748233004050844E-3</v>
      </c>
      <c r="AZ508" s="66">
        <f>_xll.qlIndexFixing($BB$1,AW508,,Trigger)</f>
        <v>4.7448583819933235E-3</v>
      </c>
      <c r="BA508" s="198">
        <f t="shared" si="28"/>
        <v>3.3746220575205099E-2</v>
      </c>
    </row>
    <row r="509" spans="47:53" ht="11.25" customHeight="1" x14ac:dyDescent="0.25">
      <c r="AU509" s="28" t="s">
        <v>99</v>
      </c>
      <c r="AV509" s="29">
        <f>_xll.qlInterestRateIndexFixingDate(IborIndex&amp;Tenor,AW509,Trigger)</f>
        <v>42965</v>
      </c>
      <c r="AW509" s="29">
        <f>_xll.qlCalendarAdvance(Calendar,AW508,AU509,"f",,Trigger)</f>
        <v>42969</v>
      </c>
      <c r="AX509" s="29">
        <f>_xll.qlInterestRateIndexMaturity(IborIndex&amp;Tenor,AW509,Trigger)</f>
        <v>43334</v>
      </c>
      <c r="AY509" s="66">
        <f>_xll.qlIndexFixing($Z$5,AV509,,Trigger)</f>
        <v>4.7564655845114745E-3</v>
      </c>
      <c r="AZ509" s="66">
        <f>_xll.qlIndexFixing($BB$1,AW509,,Trigger)</f>
        <v>4.7532945403112106E-3</v>
      </c>
      <c r="BA509" s="198">
        <f t="shared" si="28"/>
        <v>3.1710442002638381E-2</v>
      </c>
    </row>
    <row r="510" spans="47:53" ht="11.25" customHeight="1" x14ac:dyDescent="0.25">
      <c r="AU510" s="28" t="s">
        <v>99</v>
      </c>
      <c r="AV510" s="29">
        <f>_xll.qlInterestRateIndexFixingDate(IborIndex&amp;Tenor,AW510,Trigger)</f>
        <v>42968</v>
      </c>
      <c r="AW510" s="29">
        <f>_xll.qlCalendarAdvance(Calendar,AW509,AU510,"f",,Trigger)</f>
        <v>42970</v>
      </c>
      <c r="AX510" s="29">
        <f>_xll.qlInterestRateIndexMaturity(IborIndex&amp;Tenor,AW510,Trigger)</f>
        <v>43335</v>
      </c>
      <c r="AY510" s="66">
        <f>_xll.qlIndexFixing($Z$5,AV510,,Trigger)</f>
        <v>4.7646526511413738E-3</v>
      </c>
      <c r="AZ510" s="66">
        <f>_xll.qlIndexFixing($BB$1,AW510,,Trigger)</f>
        <v>4.7699405049740091E-3</v>
      </c>
      <c r="BA510" s="198">
        <f t="shared" si="28"/>
        <v>-5.2878538326353239E-2</v>
      </c>
    </row>
    <row r="511" spans="47:53" ht="11.25" customHeight="1" x14ac:dyDescent="0.25">
      <c r="AU511" s="28" t="s">
        <v>99</v>
      </c>
      <c r="AV511" s="29">
        <f>_xll.qlInterestRateIndexFixingDate(IborIndex&amp;Tenor,AW511,Trigger)</f>
        <v>42969</v>
      </c>
      <c r="AW511" s="29">
        <f>_xll.qlCalendarAdvance(Calendar,AW510,AU511,"f",,Trigger)</f>
        <v>42971</v>
      </c>
      <c r="AX511" s="29">
        <f>_xll.qlInterestRateIndexMaturity(IborIndex&amp;Tenor,AW511,Trigger)</f>
        <v>43336</v>
      </c>
      <c r="AY511" s="66">
        <f>_xll.qlIndexFixing($Z$5,AV511,,Trigger)</f>
        <v>4.7727873189883164E-3</v>
      </c>
      <c r="AZ511" s="66">
        <f>_xll.qlIndexFixing($BB$1,AW511,,Trigger)</f>
        <v>4.7871035677969961E-3</v>
      </c>
      <c r="BA511" s="198">
        <f t="shared" si="28"/>
        <v>-0.14316248808679716</v>
      </c>
    </row>
    <row r="512" spans="47:53" ht="11.25" customHeight="1" x14ac:dyDescent="0.25">
      <c r="AU512" s="28" t="s">
        <v>99</v>
      </c>
      <c r="AV512" s="29">
        <f>_xll.qlInterestRateIndexFixingDate(IborIndex&amp;Tenor,AW512,Trigger)</f>
        <v>42970</v>
      </c>
      <c r="AW512" s="29">
        <f>_xll.qlCalendarAdvance(Calendar,AW511,AU512,"f",,Trigger)</f>
        <v>42972</v>
      </c>
      <c r="AX512" s="29">
        <f>_xll.qlInterestRateIndexMaturity(IborIndex&amp;Tenor,AW512,Trigger)</f>
        <v>43339</v>
      </c>
      <c r="AY512" s="66">
        <f>_xll.qlIndexFixing($Z$5,AV512,,Trigger)</f>
        <v>4.78792735204736E-3</v>
      </c>
      <c r="AZ512" s="66">
        <f>_xll.qlIndexFixing($BB$1,AW512,,Trigger)</f>
        <v>4.7955632983763957E-3</v>
      </c>
      <c r="BA512" s="198">
        <f t="shared" si="28"/>
        <v>-7.6359463290357268E-2</v>
      </c>
    </row>
    <row r="513" spans="47:53" ht="11.25" customHeight="1" x14ac:dyDescent="0.25">
      <c r="AU513" s="30" t="s">
        <v>38</v>
      </c>
      <c r="AV513" s="29">
        <f>_xll.qlInterestRateIndexFixingDate(IborIndex&amp;Tenor,AW513,Trigger)</f>
        <v>42977</v>
      </c>
      <c r="AW513" s="29">
        <f>_xll.qlCalendarAdvance(Calendar,AW512,AU513,"f",,Trigger)</f>
        <v>42979</v>
      </c>
      <c r="AX513" s="29">
        <f>_xll.qlInterestRateIndexMaturity(IborIndex&amp;Tenor,AW513,Trigger)</f>
        <v>43346</v>
      </c>
      <c r="AY513" s="66">
        <f>_xll.qlIndexFixing($Z$5,AV513,,Trigger)</f>
        <v>4.8421073063591395E-3</v>
      </c>
      <c r="AZ513" s="66">
        <f>_xll.qlIndexFixing($BB$1,AW513,,Trigger)</f>
        <v>4.8546903327836063E-3</v>
      </c>
      <c r="BA513" s="198">
        <f t="shared" si="28"/>
        <v>-0.1258302642446682</v>
      </c>
    </row>
    <row r="514" spans="47:53" ht="11.25" customHeight="1" x14ac:dyDescent="0.25">
      <c r="AU514" s="30" t="s">
        <v>38</v>
      </c>
      <c r="AV514" s="29">
        <f>_xll.qlInterestRateIndexFixingDate(IborIndex&amp;Tenor,AW514,Trigger)</f>
        <v>42984</v>
      </c>
      <c r="AW514" s="29">
        <f>_xll.qlCalendarAdvance(Calendar,AW513,AU514,"f",,Trigger)</f>
        <v>42986</v>
      </c>
      <c r="AX514" s="29">
        <f>_xll.qlInterestRateIndexMaturity(IborIndex&amp;Tenor,AW514,Trigger)</f>
        <v>43353</v>
      </c>
      <c r="AY514" s="66">
        <f>_xll.qlIndexFixing($Z$5,AV514,,Trigger)</f>
        <v>4.8939761351573926E-3</v>
      </c>
      <c r="AZ514" s="66">
        <f>_xll.qlIndexFixing($BB$1,AW514,,Trigger)</f>
        <v>4.9135516187405028E-3</v>
      </c>
      <c r="BA514" s="198">
        <f t="shared" si="28"/>
        <v>-0.19575483583110162</v>
      </c>
    </row>
    <row r="515" spans="47:53" ht="11.25" customHeight="1" x14ac:dyDescent="0.25">
      <c r="AU515" s="30" t="s">
        <v>38</v>
      </c>
      <c r="AV515" s="29">
        <f>_xll.qlInterestRateIndexFixingDate(IborIndex&amp;Tenor,AW515,Trigger)</f>
        <v>42991</v>
      </c>
      <c r="AW515" s="29">
        <f>_xll.qlCalendarAdvance(Calendar,AW514,AU515,"f",,Trigger)</f>
        <v>42993</v>
      </c>
      <c r="AX515" s="29">
        <f>_xll.qlInterestRateIndexMaturity(IborIndex&amp;Tenor,AW515,Trigger)</f>
        <v>43360</v>
      </c>
      <c r="AY515" s="66">
        <f>_xll.qlIndexFixing($Z$5,AV515,,Trigger)</f>
        <v>4.9460630630678215E-3</v>
      </c>
      <c r="AZ515" s="66">
        <f>_xll.qlIndexFixing($BB$1,AW515,,Trigger)</f>
        <v>4.9721466601310603E-3</v>
      </c>
      <c r="BA515" s="198">
        <f t="shared" ref="BA515:BA578" si="29">(AY515-AZ515)*10000</f>
        <v>-0.26083597063238789</v>
      </c>
    </row>
    <row r="516" spans="47:53" ht="11.25" customHeight="1" x14ac:dyDescent="0.25">
      <c r="AU516" s="30" t="s">
        <v>38</v>
      </c>
      <c r="AV516" s="29">
        <f>_xll.qlInterestRateIndexFixingDate(IborIndex&amp;Tenor,AW516,Trigger)</f>
        <v>42998</v>
      </c>
      <c r="AW516" s="29">
        <f>_xll.qlCalendarAdvance(Calendar,AW515,AU516,"f",,Trigger)</f>
        <v>43000</v>
      </c>
      <c r="AX516" s="29">
        <f>_xll.qlInterestRateIndexMaturity(IborIndex&amp;Tenor,AW516,Trigger)</f>
        <v>43367</v>
      </c>
      <c r="AY516" s="66">
        <f>_xll.qlIndexFixing($Z$5,AV516,,Trigger)</f>
        <v>4.99836184389711E-3</v>
      </c>
      <c r="AZ516" s="66">
        <f>_xll.qlIndexFixing($BB$1,AW516,,Trigger)</f>
        <v>5.0304831990200215E-3</v>
      </c>
      <c r="BA516" s="198">
        <f t="shared" si="29"/>
        <v>-0.32121355122911521</v>
      </c>
    </row>
    <row r="517" spans="47:53" ht="11.25" customHeight="1" x14ac:dyDescent="0.25">
      <c r="AU517" s="30" t="s">
        <v>38</v>
      </c>
      <c r="AV517" s="29">
        <f>_xll.qlInterestRateIndexFixingDate(IborIndex&amp;Tenor,AW517,Trigger)</f>
        <v>43005</v>
      </c>
      <c r="AW517" s="29">
        <f>_xll.qlCalendarAdvance(Calendar,AW516,AU517,"f",,Trigger)</f>
        <v>43007</v>
      </c>
      <c r="AX517" s="29">
        <f>_xll.qlInterestRateIndexMaturity(IborIndex&amp;Tenor,AW517,Trigger)</f>
        <v>43371</v>
      </c>
      <c r="AY517" s="66">
        <f>_xll.qlIndexFixing($Z$5,AV517,,Trigger)</f>
        <v>5.0399359691009451E-3</v>
      </c>
      <c r="AZ517" s="66">
        <f>_xll.qlIndexFixing($BB$1,AW517,,Trigger)</f>
        <v>5.0885689795119229E-3</v>
      </c>
      <c r="BA517" s="198">
        <f t="shared" si="29"/>
        <v>-0.48633010410977817</v>
      </c>
    </row>
    <row r="518" spans="47:53" ht="11.25" customHeight="1" x14ac:dyDescent="0.25">
      <c r="AU518" s="30" t="s">
        <v>38</v>
      </c>
      <c r="AV518" s="29">
        <f>_xll.qlInterestRateIndexFixingDate(IborIndex&amp;Tenor,AW518,Trigger)</f>
        <v>43012</v>
      </c>
      <c r="AW518" s="29">
        <f>_xll.qlCalendarAdvance(Calendar,AW517,AU518,"f",,Trigger)</f>
        <v>43014</v>
      </c>
      <c r="AX518" s="29">
        <f>_xll.qlInterestRateIndexMaturity(IborIndex&amp;Tenor,AW518,Trigger)</f>
        <v>43381</v>
      </c>
      <c r="AY518" s="66">
        <f>_xll.qlIndexFixing($Z$5,AV518,,Trigger)</f>
        <v>5.1035708577071588E-3</v>
      </c>
      <c r="AZ518" s="66">
        <f>_xll.qlIndexFixing($BB$1,AW518,,Trigger)</f>
        <v>5.1464117477309432E-3</v>
      </c>
      <c r="BA518" s="198">
        <f t="shared" si="29"/>
        <v>-0.42840890023784428</v>
      </c>
    </row>
    <row r="519" spans="47:53" ht="11.25" customHeight="1" x14ac:dyDescent="0.25">
      <c r="AU519" s="30" t="s">
        <v>38</v>
      </c>
      <c r="AV519" s="29">
        <f>_xll.qlInterestRateIndexFixingDate(IborIndex&amp;Tenor,AW519,Trigger)</f>
        <v>43019</v>
      </c>
      <c r="AW519" s="29">
        <f>_xll.qlCalendarAdvance(Calendar,AW518,AU519,"f",,Trigger)</f>
        <v>43021</v>
      </c>
      <c r="AX519" s="29">
        <f>_xll.qlInterestRateIndexMaturity(IborIndex&amp;Tenor,AW519,Trigger)</f>
        <v>43388</v>
      </c>
      <c r="AY519" s="66">
        <f>_xll.qlIndexFixing($Z$5,AV519,,Trigger)</f>
        <v>5.1564694765731276E-3</v>
      </c>
      <c r="AZ519" s="66">
        <f>_xll.qlIndexFixing($BB$1,AW519,,Trigger)</f>
        <v>5.2040192518025136E-3</v>
      </c>
      <c r="BA519" s="198">
        <f t="shared" si="29"/>
        <v>-0.47549775229385921</v>
      </c>
    </row>
    <row r="520" spans="47:53" ht="11.25" customHeight="1" x14ac:dyDescent="0.25">
      <c r="AU520" s="30" t="s">
        <v>38</v>
      </c>
      <c r="AV520" s="29">
        <f>_xll.qlInterestRateIndexFixingDate(IborIndex&amp;Tenor,AW520,Trigger)</f>
        <v>43026</v>
      </c>
      <c r="AW520" s="29">
        <f>_xll.qlCalendarAdvance(Calendar,AW519,AU520,"f",,Trigger)</f>
        <v>43028</v>
      </c>
      <c r="AX520" s="29">
        <f>_xll.qlInterestRateIndexMaturity(IborIndex&amp;Tenor,AW520,Trigger)</f>
        <v>43395</v>
      </c>
      <c r="AY520" s="66">
        <f>_xll.qlIndexFixing($Z$5,AV520,,Trigger)</f>
        <v>5.2095567201982862E-3</v>
      </c>
      <c r="AZ520" s="66">
        <f>_xll.qlIndexFixing($BB$1,AW520,,Trigger)</f>
        <v>5.2613992418333796E-3</v>
      </c>
      <c r="BA520" s="198">
        <f t="shared" si="29"/>
        <v>-0.51842521635093486</v>
      </c>
    </row>
    <row r="521" spans="47:53" ht="11.25" customHeight="1" x14ac:dyDescent="0.25">
      <c r="AU521" s="30" t="s">
        <v>38</v>
      </c>
      <c r="AV521" s="29">
        <f>_xll.qlInterestRateIndexFixingDate(IborIndex&amp;Tenor,AW521,Trigger)</f>
        <v>43033</v>
      </c>
      <c r="AW521" s="29">
        <f>_xll.qlCalendarAdvance(Calendar,AW520,AU521,"f",,Trigger)</f>
        <v>43035</v>
      </c>
      <c r="AX521" s="29">
        <f>_xll.qlInterestRateIndexMaturity(IborIndex&amp;Tenor,AW521,Trigger)</f>
        <v>43402</v>
      </c>
      <c r="AY521" s="66">
        <f>_xll.qlIndexFixing($Z$5,AV521,,Trigger)</f>
        <v>5.2628272208733069E-3</v>
      </c>
      <c r="AZ521" s="66">
        <f>_xll.qlIndexFixing($BB$1,AW521,,Trigger)</f>
        <v>5.3185594698943097E-3</v>
      </c>
      <c r="BA521" s="198">
        <f t="shared" si="29"/>
        <v>-0.55732249021002778</v>
      </c>
    </row>
    <row r="522" spans="47:53" ht="11.25" customHeight="1" x14ac:dyDescent="0.25">
      <c r="AU522" s="30" t="s">
        <v>38</v>
      </c>
      <c r="AV522" s="29">
        <f>_xll.qlInterestRateIndexFixingDate(IborIndex&amp;Tenor,AW522,Trigger)</f>
        <v>43040</v>
      </c>
      <c r="AW522" s="29">
        <f>_xll.qlCalendarAdvance(Calendar,AW521,AU522,"f",,Trigger)</f>
        <v>43042</v>
      </c>
      <c r="AX522" s="29">
        <f>_xll.qlInterestRateIndexMaturity(IborIndex&amp;Tenor,AW522,Trigger)</f>
        <v>43409</v>
      </c>
      <c r="AY522" s="66">
        <f>_xll.qlIndexFixing($Z$5,AV522,,Trigger)</f>
        <v>5.3162757866939536E-3</v>
      </c>
      <c r="AZ522" s="66">
        <f>_xll.qlIndexFixing($BB$1,AW522,,Trigger)</f>
        <v>5.3755076900023476E-3</v>
      </c>
      <c r="BA522" s="198">
        <f t="shared" si="29"/>
        <v>-0.59231903308394096</v>
      </c>
    </row>
    <row r="523" spans="47:53" ht="11.25" customHeight="1" x14ac:dyDescent="0.25">
      <c r="AU523" s="30" t="s">
        <v>38</v>
      </c>
      <c r="AV523" s="29">
        <f>_xll.qlInterestRateIndexFixingDate(IborIndex&amp;Tenor,AW523,Trigger)</f>
        <v>43047</v>
      </c>
      <c r="AW523" s="29">
        <f>_xll.qlCalendarAdvance(Calendar,AW522,AU523,"f",,Trigger)</f>
        <v>43049</v>
      </c>
      <c r="AX523" s="29">
        <f>_xll.qlInterestRateIndexMaturity(IborIndex&amp;Tenor,AW523,Trigger)</f>
        <v>43416</v>
      </c>
      <c r="AY523" s="66">
        <f>_xll.qlIndexFixing($Z$5,AV523,,Trigger)</f>
        <v>5.369897401600288E-3</v>
      </c>
      <c r="AZ523" s="66">
        <f>_xll.qlIndexFixing($BB$1,AW523,,Trigger)</f>
        <v>5.4322516581037355E-3</v>
      </c>
      <c r="BA523" s="198">
        <f t="shared" si="29"/>
        <v>-0.62354256503447525</v>
      </c>
    </row>
    <row r="524" spans="47:53" ht="11.25" customHeight="1" x14ac:dyDescent="0.25">
      <c r="AU524" s="30" t="s">
        <v>38</v>
      </c>
      <c r="AV524" s="29">
        <f>_xll.qlInterestRateIndexFixingDate(IborIndex&amp;Tenor,AW524,Trigger)</f>
        <v>43054</v>
      </c>
      <c r="AW524" s="29">
        <f>_xll.qlCalendarAdvance(Calendar,AW523,AU524,"f",,Trigger)</f>
        <v>43056</v>
      </c>
      <c r="AX524" s="29">
        <f>_xll.qlInterestRateIndexMaturity(IborIndex&amp;Tenor,AW524,Trigger)</f>
        <v>43423</v>
      </c>
      <c r="AY524" s="66">
        <f>_xll.qlIndexFixing($Z$5,AV524,,Trigger)</f>
        <v>5.4236872254154406E-3</v>
      </c>
      <c r="AZ524" s="66">
        <f>_xll.qlIndexFixing($BB$1,AW524,,Trigger)</f>
        <v>5.4887991320579227E-3</v>
      </c>
      <c r="BA524" s="198">
        <f t="shared" si="29"/>
        <v>-0.65111906642482087</v>
      </c>
    </row>
    <row r="525" spans="47:53" ht="11.25" customHeight="1" x14ac:dyDescent="0.25">
      <c r="AU525" s="30" t="s">
        <v>38</v>
      </c>
      <c r="AV525" s="29">
        <f>_xll.qlInterestRateIndexFixingDate(IborIndex&amp;Tenor,AW525,Trigger)</f>
        <v>43061</v>
      </c>
      <c r="AW525" s="29">
        <f>_xll.qlCalendarAdvance(Calendar,AW524,AU525,"f",,Trigger)</f>
        <v>43063</v>
      </c>
      <c r="AX525" s="29">
        <f>_xll.qlInterestRateIndexMaturity(IborIndex&amp;Tenor,AW525,Trigger)</f>
        <v>43430</v>
      </c>
      <c r="AY525" s="66">
        <f>_xll.qlIndexFixing($Z$5,AV525,,Trigger)</f>
        <v>5.4776405938845975E-3</v>
      </c>
      <c r="AZ525" s="66">
        <f>_xll.qlIndexFixing($BB$1,AW525,,Trigger)</f>
        <v>5.5451578716209267E-3</v>
      </c>
      <c r="BA525" s="198">
        <f t="shared" si="29"/>
        <v>-0.67517277736329173</v>
      </c>
    </row>
    <row r="526" spans="47:53" ht="11.25" customHeight="1" x14ac:dyDescent="0.25">
      <c r="AU526" s="30" t="s">
        <v>38</v>
      </c>
      <c r="AV526" s="29">
        <f>_xll.qlInterestRateIndexFixingDate(IborIndex&amp;Tenor,AW526,Trigger)</f>
        <v>43068</v>
      </c>
      <c r="AW526" s="29">
        <f>_xll.qlCalendarAdvance(Calendar,AW525,AU526,"f",,Trigger)</f>
        <v>43070</v>
      </c>
      <c r="AX526" s="29">
        <f>_xll.qlInterestRateIndexMaturity(IborIndex&amp;Tenor,AW526,Trigger)</f>
        <v>43437</v>
      </c>
      <c r="AY526" s="66">
        <f>_xll.qlIndexFixing($Z$5,AV526,,Trigger)</f>
        <v>5.5317530187168219E-3</v>
      </c>
      <c r="AZ526" s="66">
        <f>_xll.qlIndexFixing($BB$1,AW526,,Trigger)</f>
        <v>5.6013356384319677E-3</v>
      </c>
      <c r="BA526" s="198">
        <f t="shared" si="29"/>
        <v>-0.69582619715145844</v>
      </c>
    </row>
    <row r="527" spans="47:53" ht="11.25" customHeight="1" x14ac:dyDescent="0.25">
      <c r="AU527" s="30" t="s">
        <v>38</v>
      </c>
      <c r="AV527" s="29">
        <f>_xll.qlInterestRateIndexFixingDate(IborIndex&amp;Tenor,AW527,Trigger)</f>
        <v>43075</v>
      </c>
      <c r="AW527" s="29">
        <f>_xll.qlCalendarAdvance(Calendar,AW526,AU527,"f",,Trigger)</f>
        <v>43077</v>
      </c>
      <c r="AX527" s="29">
        <f>_xll.qlInterestRateIndexMaturity(IborIndex&amp;Tenor,AW527,Trigger)</f>
        <v>43444</v>
      </c>
      <c r="AY527" s="66">
        <f>_xll.qlIndexFixing($Z$5,AV527,,Trigger)</f>
        <v>5.5860201876240384E-3</v>
      </c>
      <c r="AZ527" s="66">
        <f>_xll.qlIndexFixing($BB$1,AW527,,Trigger)</f>
        <v>5.6573401959972682E-3</v>
      </c>
      <c r="BA527" s="198">
        <f t="shared" si="29"/>
        <v>-0.71320008373229782</v>
      </c>
    </row>
    <row r="528" spans="47:53" ht="11.25" customHeight="1" x14ac:dyDescent="0.25">
      <c r="AU528" s="30" t="s">
        <v>38</v>
      </c>
      <c r="AV528" s="29">
        <f>_xll.qlInterestRateIndexFixingDate(IborIndex&amp;Tenor,AW528,Trigger)</f>
        <v>43082</v>
      </c>
      <c r="AW528" s="29">
        <f>_xll.qlCalendarAdvance(Calendar,AW527,AU528,"f",,Trigger)</f>
        <v>43084</v>
      </c>
      <c r="AX528" s="29">
        <f>_xll.qlInterestRateIndexMaturity(IborIndex&amp;Tenor,AW528,Trigger)</f>
        <v>43451</v>
      </c>
      <c r="AY528" s="66">
        <f>_xll.qlIndexFixing($Z$5,AV528,,Trigger)</f>
        <v>5.6404379643645985E-3</v>
      </c>
      <c r="AZ528" s="66">
        <f>_xll.qlIndexFixing($BB$1,AW528,,Trigger)</f>
        <v>5.7131793096769088E-3</v>
      </c>
      <c r="BA528" s="198">
        <f t="shared" si="29"/>
        <v>-0.7274134531231029</v>
      </c>
    </row>
    <row r="529" spans="47:53" ht="11.25" customHeight="1" x14ac:dyDescent="0.25">
      <c r="AU529" s="30" t="s">
        <v>38</v>
      </c>
      <c r="AV529" s="29">
        <f>_xll.qlInterestRateIndexFixingDate(IborIndex&amp;Tenor,AW529,Trigger)</f>
        <v>43089</v>
      </c>
      <c r="AW529" s="29">
        <f>_xll.qlCalendarAdvance(Calendar,AW528,AU529,"f",,Trigger)</f>
        <v>43091</v>
      </c>
      <c r="AX529" s="29">
        <f>_xll.qlInterestRateIndexMaturity(IborIndex&amp;Tenor,AW529,Trigger)</f>
        <v>43458</v>
      </c>
      <c r="AY529" s="66">
        <f>_xll.qlIndexFixing($Z$5,AV529,,Trigger)</f>
        <v>5.6950023887844441E-3</v>
      </c>
      <c r="AZ529" s="66">
        <f>_xll.qlIndexFixing($BB$1,AW529,,Trigger)</f>
        <v>5.7847418548122378E-3</v>
      </c>
      <c r="BA529" s="198">
        <f t="shared" si="29"/>
        <v>-0.89739466027793746</v>
      </c>
    </row>
    <row r="530" spans="47:53" ht="11.25" customHeight="1" x14ac:dyDescent="0.25">
      <c r="AU530" s="30" t="s">
        <v>38</v>
      </c>
      <c r="AV530" s="29">
        <f>_xll.qlInterestRateIndexFixingDate(IborIndex&amp;Tenor,AW530,Trigger)</f>
        <v>43096</v>
      </c>
      <c r="AW530" s="29">
        <f>_xll.qlCalendarAdvance(Calendar,AW529,AU530,"f",,Trigger)</f>
        <v>43098</v>
      </c>
      <c r="AX530" s="29">
        <f>_xll.qlInterestRateIndexMaturity(IborIndex&amp;Tenor,AW530,Trigger)</f>
        <v>43465</v>
      </c>
      <c r="AY530" s="66">
        <f>_xll.qlIndexFixing($Z$5,AV530,,Trigger)</f>
        <v>5.7497096768598013E-3</v>
      </c>
      <c r="AZ530" s="66">
        <f>_xll.qlIndexFixing($BB$1,AW530,,Trigger)</f>
        <v>5.8323135673582181E-3</v>
      </c>
      <c r="BA530" s="198">
        <f t="shared" si="29"/>
        <v>-0.82603890498416865</v>
      </c>
    </row>
    <row r="531" spans="47:53" ht="11.25" customHeight="1" x14ac:dyDescent="0.25">
      <c r="AU531" s="30" t="s">
        <v>38</v>
      </c>
      <c r="AV531" s="29">
        <f>_xll.qlInterestRateIndexFixingDate(IborIndex&amp;Tenor,AW531,Trigger)</f>
        <v>43103</v>
      </c>
      <c r="AW531" s="29">
        <f>_xll.qlCalendarAdvance(Calendar,AW530,AU531,"f",,Trigger)</f>
        <v>43105</v>
      </c>
      <c r="AX531" s="29">
        <f>_xll.qlInterestRateIndexMaturity(IborIndex&amp;Tenor,AW531,Trigger)</f>
        <v>43472</v>
      </c>
      <c r="AY531" s="66">
        <f>_xll.qlIndexFixing($Z$5,AV531,,Trigger)</f>
        <v>5.8045562207416079E-3</v>
      </c>
      <c r="AZ531" s="66">
        <f>_xll.qlIndexFixing($BB$1,AW531,,Trigger)</f>
        <v>5.8797816685370406E-3</v>
      </c>
      <c r="BA531" s="198">
        <f t="shared" si="29"/>
        <v>-0.75225447795432621</v>
      </c>
    </row>
    <row r="532" spans="47:53" ht="11.25" customHeight="1" x14ac:dyDescent="0.25">
      <c r="AU532" s="30" t="s">
        <v>38</v>
      </c>
      <c r="AV532" s="29">
        <f>_xll.qlInterestRateIndexFixingDate(IborIndex&amp;Tenor,AW532,Trigger)</f>
        <v>43110</v>
      </c>
      <c r="AW532" s="29">
        <f>_xll.qlCalendarAdvance(Calendar,AW531,AU532,"f",,Trigger)</f>
        <v>43112</v>
      </c>
      <c r="AX532" s="29">
        <f>_xll.qlInterestRateIndexMaturity(IborIndex&amp;Tenor,AW532,Trigger)</f>
        <v>43479</v>
      </c>
      <c r="AY532" s="66">
        <f>_xll.qlIndexFixing($Z$5,AV532,,Trigger)</f>
        <v>5.8595385887982099E-3</v>
      </c>
      <c r="AZ532" s="66">
        <f>_xll.qlIndexFixing($BB$1,AW532,,Trigger)</f>
        <v>5.9350366969002392E-3</v>
      </c>
      <c r="BA532" s="198">
        <f t="shared" si="29"/>
        <v>-0.75498108102029293</v>
      </c>
    </row>
    <row r="533" spans="47:53" ht="11.25" customHeight="1" x14ac:dyDescent="0.25">
      <c r="AU533" s="30" t="s">
        <v>38</v>
      </c>
      <c r="AV533" s="29">
        <f>_xll.qlInterestRateIndexFixingDate(IborIndex&amp;Tenor,AW533,Trigger)</f>
        <v>43117</v>
      </c>
      <c r="AW533" s="29">
        <f>_xll.qlCalendarAdvance(Calendar,AW532,AU533,"f",,Trigger)</f>
        <v>43119</v>
      </c>
      <c r="AX533" s="29">
        <f>_xll.qlInterestRateIndexMaturity(IborIndex&amp;Tenor,AW533,Trigger)</f>
        <v>43486</v>
      </c>
      <c r="AY533" s="66">
        <f>_xll.qlIndexFixing($Z$5,AV533,,Trigger)</f>
        <v>5.9146535256604455E-3</v>
      </c>
      <c r="AZ533" s="66">
        <f>_xll.qlIndexFixing($BB$1,AW533,,Trigger)</f>
        <v>5.9901651355421578E-3</v>
      </c>
      <c r="BA533" s="198">
        <f t="shared" si="29"/>
        <v>-0.75511609881712305</v>
      </c>
    </row>
    <row r="534" spans="47:53" ht="11.25" customHeight="1" x14ac:dyDescent="0.25">
      <c r="AU534" s="30" t="s">
        <v>38</v>
      </c>
      <c r="AV534" s="29">
        <f>_xll.qlInterestRateIndexFixingDate(IborIndex&amp;Tenor,AW534,Trigger)</f>
        <v>43124</v>
      </c>
      <c r="AW534" s="29">
        <f>_xll.qlCalendarAdvance(Calendar,AW533,AU534,"f",,Trigger)</f>
        <v>43126</v>
      </c>
      <c r="AX534" s="29">
        <f>_xll.qlInterestRateIndexMaturity(IborIndex&amp;Tenor,AW534,Trigger)</f>
        <v>43493</v>
      </c>
      <c r="AY534" s="66">
        <f>_xll.qlIndexFixing($Z$5,AV534,,Trigger)</f>
        <v>5.9698979522660785E-3</v>
      </c>
      <c r="AZ534" s="66">
        <f>_xll.qlIndexFixing($BB$1,AW534,,Trigger)</f>
        <v>6.0451747606882671E-3</v>
      </c>
      <c r="BA534" s="198">
        <f t="shared" si="29"/>
        <v>-0.75276808422188557</v>
      </c>
    </row>
    <row r="535" spans="47:53" ht="11.25" customHeight="1" x14ac:dyDescent="0.25">
      <c r="AU535" s="30" t="s">
        <v>38</v>
      </c>
      <c r="AV535" s="29">
        <f>_xll.qlInterestRateIndexFixingDate(IborIndex&amp;Tenor,AW535,Trigger)</f>
        <v>43131</v>
      </c>
      <c r="AW535" s="29">
        <f>_xll.qlCalendarAdvance(Calendar,AW534,AU535,"f",,Trigger)</f>
        <v>43133</v>
      </c>
      <c r="AX535" s="29">
        <f>_xll.qlInterestRateIndexMaturity(IborIndex&amp;Tenor,AW535,Trigger)</f>
        <v>43500</v>
      </c>
      <c r="AY535" s="66">
        <f>_xll.qlIndexFixing($Z$5,AV535,,Trigger)</f>
        <v>6.0252689659055355E-3</v>
      </c>
      <c r="AZ535" s="66">
        <f>_xll.qlIndexFixing($BB$1,AW535,,Trigger)</f>
        <v>6.1000733503375247E-3</v>
      </c>
      <c r="BA535" s="198">
        <f t="shared" si="29"/>
        <v>-0.74804384431989213</v>
      </c>
    </row>
    <row r="536" spans="47:53" ht="11.25" customHeight="1" x14ac:dyDescent="0.25">
      <c r="AU536" s="30" t="s">
        <v>38</v>
      </c>
      <c r="AV536" s="29">
        <f>_xll.qlInterestRateIndexFixingDate(IborIndex&amp;Tenor,AW536,Trigger)</f>
        <v>43138</v>
      </c>
      <c r="AW536" s="29">
        <f>_xll.qlCalendarAdvance(Calendar,AW535,AU536,"f",,Trigger)</f>
        <v>43140</v>
      </c>
      <c r="AX536" s="29">
        <f>_xll.qlInterestRateIndexMaturity(IborIndex&amp;Tenor,AW536,Trigger)</f>
        <v>43507</v>
      </c>
      <c r="AY536" s="66">
        <f>_xll.qlIndexFixing($Z$5,AV536,,Trigger)</f>
        <v>6.0807638402669987E-3</v>
      </c>
      <c r="AZ536" s="66">
        <f>_xll.qlIndexFixing($BB$1,AW536,,Trigger)</f>
        <v>6.1548686842533935E-3</v>
      </c>
      <c r="BA536" s="198">
        <f t="shared" si="29"/>
        <v>-0.74104843986394842</v>
      </c>
    </row>
    <row r="537" spans="47:53" ht="11.25" customHeight="1" x14ac:dyDescent="0.25">
      <c r="AU537" s="30" t="s">
        <v>38</v>
      </c>
      <c r="AV537" s="29">
        <f>_xll.qlInterestRateIndexFixingDate(IborIndex&amp;Tenor,AW537,Trigger)</f>
        <v>43145</v>
      </c>
      <c r="AW537" s="29">
        <f>_xll.qlCalendarAdvance(Calendar,AW536,AU537,"f",,Trigger)</f>
        <v>43147</v>
      </c>
      <c r="AX537" s="29">
        <f>_xll.qlInterestRateIndexMaturity(IborIndex&amp;Tenor,AW537,Trigger)</f>
        <v>43514</v>
      </c>
      <c r="AY537" s="66">
        <f>_xll.qlIndexFixing($Z$5,AV537,,Trigger)</f>
        <v>6.1363800254836658E-3</v>
      </c>
      <c r="AZ537" s="66">
        <f>_xll.qlIndexFixing($BB$1,AW537,,Trigger)</f>
        <v>6.2095685439555225E-3</v>
      </c>
      <c r="BA537" s="198">
        <f t="shared" si="29"/>
        <v>-0.73188518471856667</v>
      </c>
    </row>
    <row r="538" spans="47:53" ht="11.25" customHeight="1" x14ac:dyDescent="0.25">
      <c r="AU538" s="30" t="s">
        <v>38</v>
      </c>
      <c r="AV538" s="29">
        <f>_xll.qlInterestRateIndexFixingDate(IborIndex&amp;Tenor,AW538,Trigger)</f>
        <v>43152</v>
      </c>
      <c r="AW538" s="29">
        <f>_xll.qlCalendarAdvance(Calendar,AW537,AU538,"f",,Trigger)</f>
        <v>43154</v>
      </c>
      <c r="AX538" s="29">
        <f>_xll.qlInterestRateIndexMaturity(IborIndex&amp;Tenor,AW538,Trigger)</f>
        <v>43521</v>
      </c>
      <c r="AY538" s="66">
        <f>_xll.qlIndexFixing($Z$5,AV538,,Trigger)</f>
        <v>6.1921151481790539E-3</v>
      </c>
      <c r="AZ538" s="66">
        <f>_xll.qlIndexFixing($BB$1,AW538,,Trigger)</f>
        <v>6.2641807127122974E-3</v>
      </c>
      <c r="BA538" s="198">
        <f t="shared" si="29"/>
        <v>-0.72065564533243565</v>
      </c>
    </row>
    <row r="539" spans="47:53" ht="11.25" customHeight="1" x14ac:dyDescent="0.25">
      <c r="AU539" s="30" t="s">
        <v>38</v>
      </c>
      <c r="AV539" s="29">
        <f>_xll.qlInterestRateIndexFixingDate(IborIndex&amp;Tenor,AW539,Trigger)</f>
        <v>43159</v>
      </c>
      <c r="AW539" s="29">
        <f>_xll.qlCalendarAdvance(Calendar,AW538,AU539,"f",,Trigger)</f>
        <v>43161</v>
      </c>
      <c r="AX539" s="29">
        <f>_xll.qlInterestRateIndexMaturity(IborIndex&amp;Tenor,AW539,Trigger)</f>
        <v>43528</v>
      </c>
      <c r="AY539" s="66">
        <f>_xll.qlIndexFixing($Z$5,AV539,,Trigger)</f>
        <v>6.2479670115149202E-3</v>
      </c>
      <c r="AZ539" s="66">
        <f>_xll.qlIndexFixing($BB$1,AW539,,Trigger)</f>
        <v>6.3187129755325191E-3</v>
      </c>
      <c r="BA539" s="198">
        <f t="shared" si="29"/>
        <v>-0.70745964017598917</v>
      </c>
    </row>
    <row r="540" spans="47:53" ht="11.25" customHeight="1" x14ac:dyDescent="0.25">
      <c r="AU540" s="30" t="s">
        <v>38</v>
      </c>
      <c r="AV540" s="29">
        <f>_xll.qlInterestRateIndexFixingDate(IborIndex&amp;Tenor,AW540,Trigger)</f>
        <v>43166</v>
      </c>
      <c r="AW540" s="29">
        <f>_xll.qlCalendarAdvance(Calendar,AW539,AU540,"f",,Trigger)</f>
        <v>43168</v>
      </c>
      <c r="AX540" s="29">
        <f>_xll.qlInterestRateIndexMaturity(IborIndex&amp;Tenor,AW540,Trigger)</f>
        <v>43535</v>
      </c>
      <c r="AY540" s="66">
        <f>_xll.qlIndexFixing($Z$5,AV540,,Trigger)</f>
        <v>6.3039335952380909E-3</v>
      </c>
      <c r="AZ540" s="66">
        <f>_xll.qlIndexFixing($BB$1,AW540,,Trigger)</f>
        <v>6.3731731191608073E-3</v>
      </c>
      <c r="BA540" s="198">
        <f t="shared" si="29"/>
        <v>-0.69239523922716428</v>
      </c>
    </row>
    <row r="541" spans="47:53" ht="11.25" customHeight="1" x14ac:dyDescent="0.25">
      <c r="AU541" s="30" t="s">
        <v>38</v>
      </c>
      <c r="AV541" s="29">
        <f>_xll.qlInterestRateIndexFixingDate(IborIndex&amp;Tenor,AW541,Trigger)</f>
        <v>43173</v>
      </c>
      <c r="AW541" s="29">
        <f>_xll.qlCalendarAdvance(Calendar,AW540,AU541,"f",,Trigger)</f>
        <v>43175</v>
      </c>
      <c r="AX541" s="29">
        <f>_xll.qlInterestRateIndexMaturity(IborIndex&amp;Tenor,AW541,Trigger)</f>
        <v>43542</v>
      </c>
      <c r="AY541" s="66">
        <f>_xll.qlIndexFixing($Z$5,AV541,,Trigger)</f>
        <v>6.3600130557285956E-3</v>
      </c>
      <c r="AZ541" s="66">
        <f>_xll.qlIndexFixing($BB$1,AW541,,Trigger)</f>
        <v>6.427568932069058E-3</v>
      </c>
      <c r="BA541" s="198">
        <f t="shared" si="29"/>
        <v>-0.67555876340462395</v>
      </c>
    </row>
    <row r="542" spans="47:53" ht="11.25" customHeight="1" x14ac:dyDescent="0.25">
      <c r="AU542" s="30" t="s">
        <v>38</v>
      </c>
      <c r="AV542" s="29">
        <f>_xll.qlInterestRateIndexFixingDate(IborIndex&amp;Tenor,AW542,Trigger)</f>
        <v>43180</v>
      </c>
      <c r="AW542" s="29">
        <f>_xll.qlCalendarAdvance(Calendar,AW541,AU542,"f",,Trigger)</f>
        <v>43182</v>
      </c>
      <c r="AX542" s="29">
        <f>_xll.qlInterestRateIndexMaturity(IborIndex&amp;Tenor,AW542,Trigger)</f>
        <v>43549</v>
      </c>
      <c r="AY542" s="66">
        <f>_xll.qlIndexFixing($Z$5,AV542,,Trigger)</f>
        <v>6.4162037260473669E-3</v>
      </c>
      <c r="AZ542" s="66">
        <f>_xll.qlIndexFixing($BB$1,AW542,,Trigger)</f>
        <v>6.4819082044535927E-3</v>
      </c>
      <c r="BA542" s="198">
        <f t="shared" si="29"/>
        <v>-0.65704478406225852</v>
      </c>
    </row>
    <row r="543" spans="47:53" ht="11.25" customHeight="1" x14ac:dyDescent="0.25">
      <c r="AU543" s="30" t="s">
        <v>38</v>
      </c>
      <c r="AV543" s="29">
        <f>_xll.qlInterestRateIndexFixingDate(IborIndex&amp;Tenor,AW543,Trigger)</f>
        <v>43187</v>
      </c>
      <c r="AW543" s="29">
        <f>_xll.qlCalendarAdvance(Calendar,AW542,AU543,"f",,Trigger)</f>
        <v>43193</v>
      </c>
      <c r="AX543" s="29">
        <f>_xll.qlInterestRateIndexMaturity(IborIndex&amp;Tenor,AW543,Trigger)</f>
        <v>43558</v>
      </c>
      <c r="AY543" s="66">
        <f>_xll.qlIndexFixing($Z$5,AV543,,Trigger)</f>
        <v>6.496026822239054E-3</v>
      </c>
      <c r="AZ543" s="66">
        <f>_xll.qlIndexFixing($BB$1,AW543,,Trigger)</f>
        <v>6.5517024432345363E-3</v>
      </c>
      <c r="BA543" s="198">
        <f t="shared" si="29"/>
        <v>-0.55675620995482289</v>
      </c>
    </row>
    <row r="544" spans="47:53" ht="11.25" customHeight="1" x14ac:dyDescent="0.25">
      <c r="AU544" s="30" t="s">
        <v>38</v>
      </c>
      <c r="AV544" s="29">
        <f>_xll.qlInterestRateIndexFixingDate(IborIndex&amp;Tenor,AW544,Trigger)</f>
        <v>43196</v>
      </c>
      <c r="AW544" s="29">
        <f>_xll.qlCalendarAdvance(Calendar,AW543,AU544,"f",,Trigger)</f>
        <v>43200</v>
      </c>
      <c r="AX544" s="29">
        <f>_xll.qlInterestRateIndexMaturity(IborIndex&amp;Tenor,AW544,Trigger)</f>
        <v>43565</v>
      </c>
      <c r="AY544" s="66">
        <f>_xll.qlIndexFixing($Z$5,AV544,,Trigger)</f>
        <v>6.5524859193159179E-3</v>
      </c>
      <c r="AZ544" s="66">
        <f>_xll.qlIndexFixing($BB$1,AW544,,Trigger)</f>
        <v>6.6059417423280555E-3</v>
      </c>
      <c r="BA544" s="198">
        <f t="shared" si="29"/>
        <v>-0.53455823012137604</v>
      </c>
    </row>
    <row r="545" spans="47:53" ht="11.25" customHeight="1" x14ac:dyDescent="0.25">
      <c r="AU545" s="30" t="s">
        <v>38</v>
      </c>
      <c r="AV545" s="29">
        <f>_xll.qlInterestRateIndexFixingDate(IborIndex&amp;Tenor,AW545,Trigger)</f>
        <v>43203</v>
      </c>
      <c r="AW545" s="29">
        <f>_xll.qlCalendarAdvance(Calendar,AW544,AU545,"f",,Trigger)</f>
        <v>43207</v>
      </c>
      <c r="AX545" s="29">
        <f>_xll.qlInterestRateIndexMaturity(IborIndex&amp;Tenor,AW545,Trigger)</f>
        <v>43572</v>
      </c>
      <c r="AY545" s="66">
        <f>_xll.qlIndexFixing($Z$5,AV545,,Trigger)</f>
        <v>6.6090554754269209E-3</v>
      </c>
      <c r="AZ545" s="66">
        <f>_xll.qlIndexFixing($BB$1,AW545,,Trigger)</f>
        <v>6.6758816811947176E-3</v>
      </c>
      <c r="BA545" s="198">
        <f t="shared" si="29"/>
        <v>-0.66826205767796765</v>
      </c>
    </row>
    <row r="546" spans="47:53" ht="11.25" customHeight="1" x14ac:dyDescent="0.25">
      <c r="AU546" s="30" t="s">
        <v>38</v>
      </c>
      <c r="AV546" s="29">
        <f>_xll.qlInterestRateIndexFixingDate(IborIndex&amp;Tenor,AW546,Trigger)</f>
        <v>43210</v>
      </c>
      <c r="AW546" s="29">
        <f>_xll.qlCalendarAdvance(Calendar,AW545,AU546,"f",,Trigger)</f>
        <v>43214</v>
      </c>
      <c r="AX546" s="29">
        <f>_xll.qlInterestRateIndexMaturity(IborIndex&amp;Tenor,AW546,Trigger)</f>
        <v>43579</v>
      </c>
      <c r="AY546" s="66">
        <f>_xll.qlIndexFixing($Z$5,AV546,,Trigger)</f>
        <v>6.6657347162730812E-3</v>
      </c>
      <c r="AZ546" s="66">
        <f>_xll.qlIndexFixing($BB$1,AW546,,Trigger)</f>
        <v>6.7143353417883529E-3</v>
      </c>
      <c r="BA546" s="198">
        <f t="shared" si="29"/>
        <v>-0.48600625515271728</v>
      </c>
    </row>
    <row r="547" spans="47:53" ht="11.25" customHeight="1" x14ac:dyDescent="0.25">
      <c r="AU547" s="30" t="s">
        <v>38</v>
      </c>
      <c r="AV547" s="29">
        <f>_xll.qlInterestRateIndexFixingDate(IborIndex&amp;Tenor,AW547,Trigger)</f>
        <v>43217</v>
      </c>
      <c r="AW547" s="29">
        <f>_xll.qlCalendarAdvance(Calendar,AW546,AU547,"f",,Trigger)</f>
        <v>43222</v>
      </c>
      <c r="AX547" s="29">
        <f>_xll.qlInterestRateIndexMaturity(IborIndex&amp;Tenor,AW547,Trigger)</f>
        <v>43587</v>
      </c>
      <c r="AY547" s="66">
        <f>_xll.qlIndexFixing($Z$5,AV547,,Trigger)</f>
        <v>6.7306445425101193E-3</v>
      </c>
      <c r="AZ547" s="66">
        <f>_xll.qlIndexFixing($BB$1,AW547,,Trigger)</f>
        <v>6.7841354139273804E-3</v>
      </c>
      <c r="BA547" s="198">
        <f t="shared" si="29"/>
        <v>-0.53490871417261054</v>
      </c>
    </row>
    <row r="548" spans="47:53" ht="11.25" customHeight="1" x14ac:dyDescent="0.25">
      <c r="AU548" s="30" t="s">
        <v>38</v>
      </c>
      <c r="AV548" s="29">
        <f>_xll.qlInterestRateIndexFixingDate(IborIndex&amp;Tenor,AW548,Trigger)</f>
        <v>43227</v>
      </c>
      <c r="AW548" s="29">
        <f>_xll.qlCalendarAdvance(Calendar,AW547,AU548,"f",,Trigger)</f>
        <v>43229</v>
      </c>
      <c r="AX548" s="29">
        <f>_xll.qlInterestRateIndexMaturity(IborIndex&amp;Tenor,AW548,Trigger)</f>
        <v>43594</v>
      </c>
      <c r="AY548" s="66">
        <f>_xll.qlIndexFixing($Z$5,AV548,,Trigger)</f>
        <v>6.7875570422534096E-3</v>
      </c>
      <c r="AZ548" s="66">
        <f>_xll.qlIndexFixing($BB$1,AW548,,Trigger)</f>
        <v>6.8383117990114132E-3</v>
      </c>
      <c r="BA548" s="198">
        <f t="shared" si="29"/>
        <v>-0.50754756758003561</v>
      </c>
    </row>
    <row r="549" spans="47:53" ht="11.25" customHeight="1" x14ac:dyDescent="0.25">
      <c r="AU549" s="30" t="s">
        <v>38</v>
      </c>
      <c r="AV549" s="29">
        <f>_xll.qlInterestRateIndexFixingDate(IborIndex&amp;Tenor,AW549,Trigger)</f>
        <v>43234</v>
      </c>
      <c r="AW549" s="29">
        <f>_xll.qlCalendarAdvance(Calendar,AW548,AU549,"f",,Trigger)</f>
        <v>43236</v>
      </c>
      <c r="AX549" s="29">
        <f>_xll.qlInterestRateIndexMaturity(IborIndex&amp;Tenor,AW549,Trigger)</f>
        <v>43601</v>
      </c>
      <c r="AY549" s="66">
        <f>_xll.qlIndexFixing($Z$5,AV549,,Trigger)</f>
        <v>6.8445779518776619E-3</v>
      </c>
      <c r="AZ549" s="66">
        <f>_xll.qlIndexFixing($BB$1,AW549,,Trigger)</f>
        <v>6.8924902834822683E-3</v>
      </c>
      <c r="BA549" s="198">
        <f t="shared" si="29"/>
        <v>-0.47912331604606401</v>
      </c>
    </row>
    <row r="550" spans="47:53" ht="11.25" customHeight="1" x14ac:dyDescent="0.25">
      <c r="AU550" s="30" t="s">
        <v>38</v>
      </c>
      <c r="AV550" s="29">
        <f>_xll.qlInterestRateIndexFixingDate(IborIndex&amp;Tenor,AW550,Trigger)</f>
        <v>43241</v>
      </c>
      <c r="AW550" s="29">
        <f>_xll.qlCalendarAdvance(Calendar,AW549,AU550,"f",,Trigger)</f>
        <v>43243</v>
      </c>
      <c r="AX550" s="29">
        <f>_xll.qlInterestRateIndexMaturity(IborIndex&amp;Tenor,AW550,Trigger)</f>
        <v>43608</v>
      </c>
      <c r="AY550" s="66">
        <f>_xll.qlIndexFixing($Z$5,AV550,,Trigger)</f>
        <v>6.9017072345895136E-3</v>
      </c>
      <c r="AZ550" s="66">
        <f>_xll.qlIndexFixing($BB$1,AW550,,Trigger)</f>
        <v>6.9466786298749746E-3</v>
      </c>
      <c r="BA550" s="198">
        <f t="shared" si="29"/>
        <v>-0.44971395285461035</v>
      </c>
    </row>
    <row r="551" spans="47:53" ht="11.25" customHeight="1" x14ac:dyDescent="0.25">
      <c r="AU551" s="30" t="s">
        <v>38</v>
      </c>
      <c r="AV551" s="29">
        <f>_xll.qlInterestRateIndexFixingDate(IborIndex&amp;Tenor,AW551,Trigger)</f>
        <v>43248</v>
      </c>
      <c r="AW551" s="29">
        <f>_xll.qlCalendarAdvance(Calendar,AW550,AU551,"f",,Trigger)</f>
        <v>43250</v>
      </c>
      <c r="AX551" s="29">
        <f>_xll.qlInterestRateIndexMaturity(IborIndex&amp;Tenor,AW551,Trigger)</f>
        <v>43615</v>
      </c>
      <c r="AY551" s="66">
        <f>_xll.qlIndexFixing($Z$5,AV551,,Trigger)</f>
        <v>6.9589450317454815E-3</v>
      </c>
      <c r="AZ551" s="66">
        <f>_xll.qlIndexFixing($BB$1,AW551,,Trigger)</f>
        <v>7.0008846024278313E-3</v>
      </c>
      <c r="BA551" s="198">
        <f t="shared" si="29"/>
        <v>-0.41939570682349853</v>
      </c>
    </row>
    <row r="552" spans="47:53" ht="11.25" customHeight="1" x14ac:dyDescent="0.25">
      <c r="AU552" s="30" t="s">
        <v>38</v>
      </c>
      <c r="AV552" s="29">
        <f>_xll.qlInterestRateIndexFixingDate(IborIndex&amp;Tenor,AW552,Trigger)</f>
        <v>43255</v>
      </c>
      <c r="AW552" s="29">
        <f>_xll.qlCalendarAdvance(Calendar,AW551,AU552,"f",,Trigger)</f>
        <v>43257</v>
      </c>
      <c r="AX552" s="29">
        <f>_xll.qlInterestRateIndexMaturity(IborIndex&amp;Tenor,AW552,Trigger)</f>
        <v>43622</v>
      </c>
      <c r="AY552" s="66">
        <f>_xll.qlIndexFixing($Z$5,AV552,,Trigger)</f>
        <v>7.0162916629018905E-3</v>
      </c>
      <c r="AZ552" s="66">
        <f>_xll.qlIndexFixing($BB$1,AW552,,Trigger)</f>
        <v>7.055115967083277E-3</v>
      </c>
      <c r="BA552" s="198">
        <f t="shared" si="29"/>
        <v>-0.38824304181386482</v>
      </c>
    </row>
    <row r="553" spans="47:53" ht="11.25" customHeight="1" x14ac:dyDescent="0.25">
      <c r="AU553" s="30" t="s">
        <v>38</v>
      </c>
      <c r="AV553" s="29">
        <f>_xll.qlInterestRateIndexFixingDate(IborIndex&amp;Tenor,AW553,Trigger)</f>
        <v>43262</v>
      </c>
      <c r="AW553" s="29">
        <f>_xll.qlCalendarAdvance(Calendar,AW552,AU553,"f",,Trigger)</f>
        <v>43264</v>
      </c>
      <c r="AX553" s="29">
        <f>_xll.qlInterestRateIndexMaturity(IborIndex&amp;Tenor,AW553,Trigger)</f>
        <v>43629</v>
      </c>
      <c r="AY553" s="66">
        <f>_xll.qlIndexFixing($Z$5,AV553,,Trigger)</f>
        <v>7.0737476258676598E-3</v>
      </c>
      <c r="AZ553" s="66">
        <f>_xll.qlIndexFixing($BB$1,AW553,,Trigger)</f>
        <v>7.1093804914905065E-3</v>
      </c>
      <c r="BA553" s="198">
        <f t="shared" si="29"/>
        <v>-0.35632865622846688</v>
      </c>
    </row>
    <row r="554" spans="47:53" ht="11.25" customHeight="1" x14ac:dyDescent="0.25">
      <c r="AU554" s="30" t="s">
        <v>38</v>
      </c>
      <c r="AV554" s="29">
        <f>_xll.qlInterestRateIndexFixingDate(IborIndex&amp;Tenor,AW554,Trigger)</f>
        <v>43269</v>
      </c>
      <c r="AW554" s="29">
        <f>_xll.qlCalendarAdvance(Calendar,AW553,AU554,"f",,Trigger)</f>
        <v>43271</v>
      </c>
      <c r="AX554" s="29">
        <f>_xll.qlInterestRateIndexMaturity(IborIndex&amp;Tenor,AW554,Trigger)</f>
        <v>43636</v>
      </c>
      <c r="AY554" s="66">
        <f>_xll.qlIndexFixing($Z$5,AV554,,Trigger)</f>
        <v>7.1313135967553233E-3</v>
      </c>
      <c r="AZ554" s="66">
        <f>_xll.qlIndexFixing($BB$1,AW554,,Trigger)</f>
        <v>7.1636859450067755E-3</v>
      </c>
      <c r="BA554" s="198">
        <f t="shared" si="29"/>
        <v>-0.3237234825145211</v>
      </c>
    </row>
    <row r="555" spans="47:53" ht="11.25" customHeight="1" x14ac:dyDescent="0.25">
      <c r="AU555" s="30" t="s">
        <v>38</v>
      </c>
      <c r="AV555" s="29">
        <f>_xll.qlInterestRateIndexFixingDate(IborIndex&amp;Tenor,AW555,Trigger)</f>
        <v>43276</v>
      </c>
      <c r="AW555" s="29">
        <f>_xll.qlCalendarAdvance(Calendar,AW554,AU555,"f",,Trigger)</f>
        <v>43278</v>
      </c>
      <c r="AX555" s="29">
        <f>_xll.qlInterestRateIndexMaturity(IborIndex&amp;Tenor,AW555,Trigger)</f>
        <v>43643</v>
      </c>
      <c r="AY555" s="66">
        <f>_xll.qlIndexFixing($Z$5,AV555,,Trigger)</f>
        <v>7.1889904300342549E-3</v>
      </c>
      <c r="AZ555" s="66">
        <f>_xll.qlIndexFixing($BB$1,AW555,,Trigger)</f>
        <v>7.2060029119162929E-3</v>
      </c>
      <c r="BA555" s="198">
        <f t="shared" si="29"/>
        <v>-0.17012481882038022</v>
      </c>
    </row>
    <row r="556" spans="47:53" ht="11.25" customHeight="1" x14ac:dyDescent="0.25">
      <c r="AU556" s="30" t="s">
        <v>38</v>
      </c>
      <c r="AV556" s="29">
        <f>_xll.qlInterestRateIndexFixingDate(IborIndex&amp;Tenor,AW556,Trigger)</f>
        <v>43283</v>
      </c>
      <c r="AW556" s="29">
        <f>_xll.qlCalendarAdvance(Calendar,AW555,AU556,"f",,Trigger)</f>
        <v>43285</v>
      </c>
      <c r="AX556" s="29">
        <f>_xll.qlInterestRateIndexMaturity(IborIndex&amp;Tenor,AW556,Trigger)</f>
        <v>43650</v>
      </c>
      <c r="AY556" s="66">
        <f>_xll.qlIndexFixing($Z$5,AV556,,Trigger)</f>
        <v>7.2467791585827833E-3</v>
      </c>
      <c r="AZ556" s="66">
        <f>_xll.qlIndexFixing($BB$1,AW556,,Trigger)</f>
        <v>7.2724507253560172E-3</v>
      </c>
      <c r="BA556" s="198">
        <f t="shared" si="29"/>
        <v>-0.25671566773233928</v>
      </c>
    </row>
    <row r="557" spans="47:53" ht="11.25" customHeight="1" x14ac:dyDescent="0.25">
      <c r="AU557" s="30" t="s">
        <v>38</v>
      </c>
      <c r="AV557" s="29">
        <f>_xll.qlInterestRateIndexFixingDate(IborIndex&amp;Tenor,AW557,Trigger)</f>
        <v>43290</v>
      </c>
      <c r="AW557" s="29">
        <f>_xll.qlCalendarAdvance(Calendar,AW556,AU557,"f",,Trigger)</f>
        <v>43292</v>
      </c>
      <c r="AX557" s="29">
        <f>_xll.qlInterestRateIndexMaturity(IborIndex&amp;Tenor,AW557,Trigger)</f>
        <v>43657</v>
      </c>
      <c r="AY557" s="66">
        <f>_xll.qlIndexFixing($Z$5,AV557,,Trigger)</f>
        <v>7.3046809937409802E-3</v>
      </c>
      <c r="AZ557" s="66">
        <f>_xll.qlIndexFixing($BB$1,AW557,,Trigger)</f>
        <v>7.3269255994749555E-3</v>
      </c>
      <c r="BA557" s="198">
        <f t="shared" si="29"/>
        <v>-0.22244605733975387</v>
      </c>
    </row>
    <row r="558" spans="47:53" ht="11.25" customHeight="1" x14ac:dyDescent="0.25">
      <c r="AU558" s="30" t="s">
        <v>38</v>
      </c>
      <c r="AV558" s="29">
        <f>_xll.qlInterestRateIndexFixingDate(IborIndex&amp;Tenor,AW558,Trigger)</f>
        <v>43297</v>
      </c>
      <c r="AW558" s="29">
        <f>_xll.qlCalendarAdvance(Calendar,AW557,AU558,"f",,Trigger)</f>
        <v>43299</v>
      </c>
      <c r="AX558" s="29">
        <f>_xll.qlInterestRateIndexMaturity(IborIndex&amp;Tenor,AW558,Trigger)</f>
        <v>43664</v>
      </c>
      <c r="AY558" s="66">
        <f>_xll.qlIndexFixing($Z$5,AV558,,Trigger)</f>
        <v>7.3626973253636497E-3</v>
      </c>
      <c r="AZ558" s="66">
        <f>_xll.qlIndexFixing($BB$1,AW558,,Trigger)</f>
        <v>7.381472497284448E-3</v>
      </c>
      <c r="BA558" s="198">
        <f t="shared" si="29"/>
        <v>-0.187751719207983</v>
      </c>
    </row>
    <row r="559" spans="47:53" ht="11.25" customHeight="1" x14ac:dyDescent="0.25">
      <c r="AU559" s="30" t="s">
        <v>38</v>
      </c>
      <c r="AV559" s="29">
        <f>_xll.qlInterestRateIndexFixingDate(IborIndex&amp;Tenor,AW559,Trigger)</f>
        <v>43304</v>
      </c>
      <c r="AW559" s="29">
        <f>_xll.qlCalendarAdvance(Calendar,AW558,AU559,"f",,Trigger)</f>
        <v>43306</v>
      </c>
      <c r="AX559" s="29">
        <f>_xll.qlInterestRateIndexMaturity(IborIndex&amp;Tenor,AW559,Trigger)</f>
        <v>43671</v>
      </c>
      <c r="AY559" s="66">
        <f>_xll.qlIndexFixing($Z$5,AV559,,Trigger)</f>
        <v>7.4208297218744312E-3</v>
      </c>
      <c r="AZ559" s="66">
        <f>_xll.qlIndexFixing($BB$1,AW559,,Trigger)</f>
        <v>7.4360991967399948E-3</v>
      </c>
      <c r="BA559" s="198">
        <f t="shared" si="29"/>
        <v>-0.15269474865563584</v>
      </c>
    </row>
    <row r="560" spans="47:53" ht="11.25" customHeight="1" x14ac:dyDescent="0.25">
      <c r="AU560" s="30" t="s">
        <v>38</v>
      </c>
      <c r="AV560" s="29">
        <f>_xll.qlInterestRateIndexFixingDate(IborIndex&amp;Tenor,AW560,Trigger)</f>
        <v>43311</v>
      </c>
      <c r="AW560" s="29">
        <f>_xll.qlCalendarAdvance(Calendar,AW559,AU560,"f",,Trigger)</f>
        <v>43313</v>
      </c>
      <c r="AX560" s="29">
        <f>_xll.qlInterestRateIndexMaturity(IborIndex&amp;Tenor,AW560,Trigger)</f>
        <v>43678</v>
      </c>
      <c r="AY560" s="66">
        <f>_xll.qlIndexFixing($Z$5,AV560,,Trigger)</f>
        <v>7.4790799303190107E-3</v>
      </c>
      <c r="AZ560" s="66">
        <f>_xll.qlIndexFixing($BB$1,AW560,,Trigger)</f>
        <v>7.4908134775319478E-3</v>
      </c>
      <c r="BA560" s="198">
        <f t="shared" si="29"/>
        <v>-0.11733547212937172</v>
      </c>
    </row>
    <row r="561" spans="47:53" ht="11.25" customHeight="1" x14ac:dyDescent="0.25">
      <c r="AU561" s="30" t="s">
        <v>38</v>
      </c>
      <c r="AV561" s="29">
        <f>_xll.qlInterestRateIndexFixingDate(IborIndex&amp;Tenor,AW561,Trigger)</f>
        <v>43318</v>
      </c>
      <c r="AW561" s="29">
        <f>_xll.qlCalendarAdvance(Calendar,AW560,AU561,"f",,Trigger)</f>
        <v>43320</v>
      </c>
      <c r="AX561" s="29">
        <f>_xll.qlInterestRateIndexMaturity(IborIndex&amp;Tenor,AW561,Trigger)</f>
        <v>43685</v>
      </c>
      <c r="AY561" s="66">
        <f>_xll.qlIndexFixing($Z$5,AV561,,Trigger)</f>
        <v>7.5374498764194352E-3</v>
      </c>
      <c r="AZ561" s="66">
        <f>_xll.qlIndexFixing($BB$1,AW561,,Trigger)</f>
        <v>7.545623121093136E-3</v>
      </c>
      <c r="BA561" s="198">
        <f t="shared" si="29"/>
        <v>-8.1732446737007788E-2</v>
      </c>
    </row>
    <row r="562" spans="47:53" ht="11.25" customHeight="1" x14ac:dyDescent="0.25">
      <c r="AU562" s="30" t="s">
        <v>38</v>
      </c>
      <c r="AV562" s="29">
        <f>_xll.qlInterestRateIndexFixingDate(IborIndex&amp;Tenor,AW562,Trigger)</f>
        <v>43325</v>
      </c>
      <c r="AW562" s="29">
        <f>_xll.qlCalendarAdvance(Calendar,AW561,AU562,"f",,Trigger)</f>
        <v>43327</v>
      </c>
      <c r="AX562" s="29">
        <f>_xll.qlInterestRateIndexMaturity(IborIndex&amp;Tenor,AW562,Trigger)</f>
        <v>43692</v>
      </c>
      <c r="AY562" s="66">
        <f>_xll.qlIndexFixing($Z$5,AV562,,Trigger)</f>
        <v>7.5959416646295208E-3</v>
      </c>
      <c r="AZ562" s="66">
        <f>_xll.qlIndexFixing($BB$1,AW562,,Trigger)</f>
        <v>7.6005359106040881E-3</v>
      </c>
      <c r="BA562" s="198">
        <f t="shared" si="29"/>
        <v>-4.5942459745672293E-2</v>
      </c>
    </row>
    <row r="563" spans="47:53" ht="11.25" customHeight="1" x14ac:dyDescent="0.25">
      <c r="AU563" s="30" t="s">
        <v>38</v>
      </c>
      <c r="AV563" s="29">
        <f>_xll.qlInterestRateIndexFixingDate(IborIndex&amp;Tenor,AW563,Trigger)</f>
        <v>43332</v>
      </c>
      <c r="AW563" s="29">
        <f>_xll.qlCalendarAdvance(Calendar,AW562,AU563,"f",,Trigger)</f>
        <v>43334</v>
      </c>
      <c r="AX563" s="29">
        <f>_xll.qlInterestRateIndexMaturity(IborIndex&amp;Tenor,AW563,Trigger)</f>
        <v>43699</v>
      </c>
      <c r="AY563" s="66">
        <f>_xll.qlIndexFixing($Z$5,AV563,,Trigger)</f>
        <v>7.6545575781882917E-3</v>
      </c>
      <c r="AZ563" s="66">
        <f>_xll.qlIndexFixing($BB$1,AW563,,Trigger)</f>
        <v>7.6555596310032767E-3</v>
      </c>
      <c r="BA563" s="198">
        <f t="shared" si="29"/>
        <v>-1.0020528149849717E-2</v>
      </c>
    </row>
    <row r="564" spans="47:53" ht="11.25" customHeight="1" x14ac:dyDescent="0.25">
      <c r="AU564" s="30" t="s">
        <v>38</v>
      </c>
      <c r="AV564" s="29">
        <f>_xll.qlInterestRateIndexFixingDate(IborIndex&amp;Tenor,AW564,Trigger)</f>
        <v>43339</v>
      </c>
      <c r="AW564" s="29">
        <f>_xll.qlCalendarAdvance(Calendar,AW563,AU564,"f",,Trigger)</f>
        <v>43341</v>
      </c>
      <c r="AX564" s="29">
        <f>_xll.qlInterestRateIndexMaturity(IborIndex&amp;Tenor,AW564,Trigger)</f>
        <v>43706</v>
      </c>
      <c r="AY564" s="66">
        <f>_xll.qlIndexFixing($Z$5,AV564,,Trigger)</f>
        <v>7.7133000791760392E-3</v>
      </c>
      <c r="AZ564" s="66">
        <f>_xll.qlIndexFixing($BB$1,AW564,,Trigger)</f>
        <v>7.6983930184644032E-3</v>
      </c>
      <c r="BA564" s="198">
        <f t="shared" si="29"/>
        <v>0.14907060711636005</v>
      </c>
    </row>
    <row r="565" spans="47:53" ht="11.25" customHeight="1" x14ac:dyDescent="0.25">
      <c r="AU565" s="30" t="s">
        <v>38</v>
      </c>
      <c r="AV565" s="29">
        <f>_xll.qlInterestRateIndexFixingDate(IborIndex&amp;Tenor,AW565,Trigger)</f>
        <v>43346</v>
      </c>
      <c r="AW565" s="29">
        <f>_xll.qlCalendarAdvance(Calendar,AW564,AU565,"f",,Trigger)</f>
        <v>43348</v>
      </c>
      <c r="AX565" s="29">
        <f>_xll.qlInterestRateIndexMaturity(IborIndex&amp;Tenor,AW565,Trigger)</f>
        <v>43713</v>
      </c>
      <c r="AY565" s="66">
        <f>_xll.qlIndexFixing($Z$5,AV565,,Trigger)</f>
        <v>7.7721854165329306E-3</v>
      </c>
      <c r="AZ565" s="66">
        <f>_xll.qlIndexFixing($BB$1,AW565,,Trigger)</f>
        <v>7.7659702444267042E-3</v>
      </c>
      <c r="BA565" s="198">
        <f t="shared" si="29"/>
        <v>6.215172106226359E-2</v>
      </c>
    </row>
    <row r="566" spans="47:53" ht="11.25" customHeight="1" x14ac:dyDescent="0.25">
      <c r="AU566" s="30" t="s">
        <v>38</v>
      </c>
      <c r="AV566" s="29">
        <f>_xll.qlInterestRateIndexFixingDate(IborIndex&amp;Tenor,AW566,Trigger)</f>
        <v>43353</v>
      </c>
      <c r="AW566" s="29">
        <f>_xll.qlCalendarAdvance(Calendar,AW565,AU566,"f",,Trigger)</f>
        <v>43355</v>
      </c>
      <c r="AX566" s="29">
        <f>_xll.qlInterestRateIndexMaturity(IborIndex&amp;Tenor,AW566,Trigger)</f>
        <v>43720</v>
      </c>
      <c r="AY566" s="66">
        <f>_xll.qlIndexFixing($Z$5,AV566,,Trigger)</f>
        <v>7.8310914943380862E-3</v>
      </c>
      <c r="AZ566" s="66">
        <f>_xll.qlIndexFixing($BB$1,AW566,,Trigger)</f>
        <v>7.821365012192022E-3</v>
      </c>
      <c r="BA566" s="198">
        <f t="shared" si="29"/>
        <v>9.7264821460642248E-2</v>
      </c>
    </row>
    <row r="567" spans="47:53" ht="11.25" customHeight="1" x14ac:dyDescent="0.25">
      <c r="AU567" s="30" t="s">
        <v>38</v>
      </c>
      <c r="AV567" s="29">
        <f>_xll.qlInterestRateIndexFixingDate(IborIndex&amp;Tenor,AW567,Trigger)</f>
        <v>43360</v>
      </c>
      <c r="AW567" s="29">
        <f>_xll.qlCalendarAdvance(Calendar,AW566,AU567,"f",,Trigger)</f>
        <v>43362</v>
      </c>
      <c r="AX567" s="29">
        <f>_xll.qlInterestRateIndexMaturity(IborIndex&amp;Tenor,AW567,Trigger)</f>
        <v>43727</v>
      </c>
      <c r="AY567" s="66">
        <f>_xll.qlIndexFixing($Z$5,AV567,,Trigger)</f>
        <v>7.8899272389477536E-3</v>
      </c>
      <c r="AZ567" s="66">
        <f>_xll.qlIndexFixing($BB$1,AW567,,Trigger)</f>
        <v>7.8768833326510832E-3</v>
      </c>
      <c r="BA567" s="198">
        <f t="shared" si="29"/>
        <v>0.13043906296670432</v>
      </c>
    </row>
    <row r="568" spans="47:53" ht="11.25" customHeight="1" x14ac:dyDescent="0.25">
      <c r="AU568" s="30" t="s">
        <v>38</v>
      </c>
      <c r="AV568" s="29">
        <f>_xll.qlInterestRateIndexFixingDate(IborIndex&amp;Tenor,AW568,Trigger)</f>
        <v>43367</v>
      </c>
      <c r="AW568" s="29">
        <f>_xll.qlCalendarAdvance(Calendar,AW567,AU568,"f",,Trigger)</f>
        <v>43369</v>
      </c>
      <c r="AX568" s="29">
        <f>_xll.qlInterestRateIndexMaturity(IborIndex&amp;Tenor,AW568,Trigger)</f>
        <v>43734</v>
      </c>
      <c r="AY568" s="66">
        <f>_xll.qlIndexFixing($Z$5,AV568,,Trigger)</f>
        <v>7.9486918395076465E-3</v>
      </c>
      <c r="AZ568" s="66">
        <f>_xll.qlIndexFixing($BB$1,AW568,,Trigger)</f>
        <v>7.9325220635827979E-3</v>
      </c>
      <c r="BA568" s="198">
        <f t="shared" si="29"/>
        <v>0.16169775924848584</v>
      </c>
    </row>
    <row r="569" spans="47:53" ht="11.25" customHeight="1" x14ac:dyDescent="0.25">
      <c r="AU569" s="30" t="s">
        <v>38</v>
      </c>
      <c r="AV569" s="29">
        <f>_xll.qlInterestRateIndexFixingDate(IborIndex&amp;Tenor,AW569,Trigger)</f>
        <v>43374</v>
      </c>
      <c r="AW569" s="29">
        <f>_xll.qlCalendarAdvance(Calendar,AW568,AU569,"f",,Trigger)</f>
        <v>43376</v>
      </c>
      <c r="AX569" s="29">
        <f>_xll.qlInterestRateIndexMaturity(IborIndex&amp;Tenor,AW569,Trigger)</f>
        <v>43741</v>
      </c>
      <c r="AY569" s="66">
        <f>_xll.qlIndexFixing($Z$5,AV569,,Trigger)</f>
        <v>8.0073846560369828E-3</v>
      </c>
      <c r="AZ569" s="66">
        <f>_xll.qlIndexFixing($BB$1,AW569,,Trigger)</f>
        <v>7.9882780620984962E-3</v>
      </c>
      <c r="BA569" s="198">
        <f t="shared" si="29"/>
        <v>0.19106593938486571</v>
      </c>
    </row>
    <row r="570" spans="47:53" ht="11.25" customHeight="1" x14ac:dyDescent="0.25">
      <c r="AU570" s="30" t="s">
        <v>38</v>
      </c>
      <c r="AV570" s="29">
        <f>_xll.qlInterestRateIndexFixingDate(IborIndex&amp;Tenor,AW570,Trigger)</f>
        <v>43381</v>
      </c>
      <c r="AW570" s="29">
        <f>_xll.qlCalendarAdvance(Calendar,AW569,AU570,"f",,Trigger)</f>
        <v>43383</v>
      </c>
      <c r="AX570" s="29">
        <f>_xll.qlInterestRateIndexMaturity(IborIndex&amp;Tenor,AW570,Trigger)</f>
        <v>43748</v>
      </c>
      <c r="AY570" s="66">
        <f>_xll.qlIndexFixing($Z$5,AV570,,Trigger)</f>
        <v>8.0660052194784244E-3</v>
      </c>
      <c r="AZ570" s="66">
        <f>_xll.qlIndexFixing($BB$1,AW570,,Trigger)</f>
        <v>8.0441481846393013E-3</v>
      </c>
      <c r="BA570" s="198">
        <f t="shared" si="29"/>
        <v>0.21857034839123032</v>
      </c>
    </row>
    <row r="571" spans="47:53" ht="11.25" customHeight="1" x14ac:dyDescent="0.25">
      <c r="AU571" s="30" t="s">
        <v>38</v>
      </c>
      <c r="AV571" s="29">
        <f>_xll.qlInterestRateIndexFixingDate(IborIndex&amp;Tenor,AW571,Trigger)</f>
        <v>43388</v>
      </c>
      <c r="AW571" s="29">
        <f>_xll.qlCalendarAdvance(Calendar,AW570,AU571,"f",,Trigger)</f>
        <v>43390</v>
      </c>
      <c r="AX571" s="29">
        <f>_xll.qlInterestRateIndexMaturity(IborIndex&amp;Tenor,AW571,Trigger)</f>
        <v>43755</v>
      </c>
      <c r="AY571" s="66">
        <f>_xll.qlIndexFixing($Z$5,AV571,,Trigger)</f>
        <v>8.1245532317497527E-3</v>
      </c>
      <c r="AZ571" s="66">
        <f>_xll.qlIndexFixing($BB$1,AW571,,Trigger)</f>
        <v>8.1001292869715656E-3</v>
      </c>
      <c r="BA571" s="198">
        <f t="shared" si="29"/>
        <v>0.24423944778187087</v>
      </c>
    </row>
    <row r="572" spans="47:53" ht="11.25" customHeight="1" x14ac:dyDescent="0.25">
      <c r="AU572" s="30" t="s">
        <v>38</v>
      </c>
      <c r="AV572" s="29">
        <f>_xll.qlInterestRateIndexFixingDate(IborIndex&amp;Tenor,AW572,Trigger)</f>
        <v>43395</v>
      </c>
      <c r="AW572" s="29">
        <f>_xll.qlCalendarAdvance(Calendar,AW571,AU572,"f",,Trigger)</f>
        <v>43397</v>
      </c>
      <c r="AX572" s="29">
        <f>_xll.qlInterestRateIndexMaturity(IborIndex&amp;Tenor,AW572,Trigger)</f>
        <v>43762</v>
      </c>
      <c r="AY572" s="66">
        <f>_xll.qlIndexFixing($Z$5,AV572,,Trigger)</f>
        <v>8.1830285657938096E-3</v>
      </c>
      <c r="AZ572" s="66">
        <f>_xll.qlIndexFixing($BB$1,AW572,,Trigger)</f>
        <v>8.1562182241836038E-3</v>
      </c>
      <c r="BA572" s="198">
        <f t="shared" si="29"/>
        <v>0.26810341610205779</v>
      </c>
    </row>
    <row r="573" spans="47:53" ht="11.25" customHeight="1" x14ac:dyDescent="0.25">
      <c r="AU573" s="30" t="s">
        <v>38</v>
      </c>
      <c r="AV573" s="29">
        <f>_xll.qlInterestRateIndexFixingDate(IborIndex&amp;Tenor,AW573,Trigger)</f>
        <v>43402</v>
      </c>
      <c r="AW573" s="29">
        <f>_xll.qlCalendarAdvance(Calendar,AW572,AU573,"f",,Trigger)</f>
        <v>43404</v>
      </c>
      <c r="AX573" s="29">
        <f>_xll.qlInterestRateIndexMaturity(IborIndex&amp;Tenor,AW573,Trigger)</f>
        <v>43769</v>
      </c>
      <c r="AY573" s="66">
        <f>_xll.qlIndexFixing($Z$5,AV573,,Trigger)</f>
        <v>8.2414312656293003E-3</v>
      </c>
      <c r="AZ573" s="66">
        <f>_xll.qlIndexFixing($BB$1,AW573,,Trigger)</f>
        <v>8.2124118506819808E-3</v>
      </c>
      <c r="BA573" s="198">
        <f t="shared" si="29"/>
        <v>0.29019414947319477</v>
      </c>
    </row>
    <row r="574" spans="47:53" ht="11.25" customHeight="1" x14ac:dyDescent="0.25">
      <c r="AU574" s="30" t="s">
        <v>38</v>
      </c>
      <c r="AV574" s="29">
        <f>_xll.qlInterestRateIndexFixingDate(IborIndex&amp;Tenor,AW574,Trigger)</f>
        <v>43409</v>
      </c>
      <c r="AW574" s="29">
        <f>_xll.qlCalendarAdvance(Calendar,AW573,AU574,"f",,Trigger)</f>
        <v>43411</v>
      </c>
      <c r="AX574" s="29">
        <f>_xll.qlInterestRateIndexMaturity(IborIndex&amp;Tenor,AW574,Trigger)</f>
        <v>43776</v>
      </c>
      <c r="AY574" s="66">
        <f>_xll.qlIndexFixing($Z$5,AV574,,Trigger)</f>
        <v>8.2997615464011684E-3</v>
      </c>
      <c r="AZ574" s="66">
        <f>_xll.qlIndexFixing($BB$1,AW574,,Trigger)</f>
        <v>8.2687070201882575E-3</v>
      </c>
      <c r="BA574" s="198">
        <f t="shared" si="29"/>
        <v>0.31054526212910893</v>
      </c>
    </row>
    <row r="575" spans="47:53" ht="11.25" customHeight="1" x14ac:dyDescent="0.25">
      <c r="AU575" s="30" t="s">
        <v>38</v>
      </c>
      <c r="AV575" s="29">
        <f>_xll.qlInterestRateIndexFixingDate(IborIndex&amp;Tenor,AW575,Trigger)</f>
        <v>43416</v>
      </c>
      <c r="AW575" s="29">
        <f>_xll.qlCalendarAdvance(Calendar,AW574,AU575,"f",,Trigger)</f>
        <v>43418</v>
      </c>
      <c r="AX575" s="29">
        <f>_xll.qlInterestRateIndexMaturity(IborIndex&amp;Tenor,AW575,Trigger)</f>
        <v>43783</v>
      </c>
      <c r="AY575" s="66">
        <f>_xll.qlIndexFixing($Z$5,AV575,,Trigger)</f>
        <v>8.3580197944300889E-3</v>
      </c>
      <c r="AZ575" s="66">
        <f>_xll.qlIndexFixing($BB$1,AW575,,Trigger)</f>
        <v>8.3251005857357136E-3</v>
      </c>
      <c r="BA575" s="198">
        <f t="shared" si="29"/>
        <v>0.32919208694375324</v>
      </c>
    </row>
    <row r="576" spans="47:53" ht="11.25" customHeight="1" x14ac:dyDescent="0.25">
      <c r="AU576" s="30" t="s">
        <v>38</v>
      </c>
      <c r="AV576" s="29">
        <f>_xll.qlInterestRateIndexFixingDate(IborIndex&amp;Tenor,AW576,Trigger)</f>
        <v>43423</v>
      </c>
      <c r="AW576" s="29">
        <f>_xll.qlCalendarAdvance(Calendar,AW575,AU576,"f",,Trigger)</f>
        <v>43425</v>
      </c>
      <c r="AX576" s="29">
        <f>_xll.qlInterestRateIndexMaturity(IborIndex&amp;Tenor,AW576,Trigger)</f>
        <v>43790</v>
      </c>
      <c r="AY576" s="66">
        <f>_xll.qlIndexFixing($Z$5,AV576,,Trigger)</f>
        <v>8.4162065672632735E-3</v>
      </c>
      <c r="AZ576" s="66">
        <f>_xll.qlIndexFixing($BB$1,AW576,,Trigger)</f>
        <v>8.3815893996667355E-3</v>
      </c>
      <c r="BA576" s="198">
        <f t="shared" si="29"/>
        <v>0.34617167596538018</v>
      </c>
    </row>
    <row r="577" spans="47:53" ht="11.25" customHeight="1" x14ac:dyDescent="0.25">
      <c r="AU577" s="30" t="s">
        <v>38</v>
      </c>
      <c r="AV577" s="29">
        <f>_xll.qlInterestRateIndexFixingDate(IborIndex&amp;Tenor,AW577,Trigger)</f>
        <v>43430</v>
      </c>
      <c r="AW577" s="29">
        <f>_xll.qlCalendarAdvance(Calendar,AW576,AU577,"f",,Trigger)</f>
        <v>43432</v>
      </c>
      <c r="AX577" s="29">
        <f>_xll.qlInterestRateIndexMaturity(IborIndex&amp;Tenor,AW577,Trigger)</f>
        <v>43797</v>
      </c>
      <c r="AY577" s="66">
        <f>_xll.qlIndexFixing($Z$5,AV577,,Trigger)</f>
        <v>8.4743225937230961E-3</v>
      </c>
      <c r="AZ577" s="66">
        <f>_xll.qlIndexFixing($BB$1,AW577,,Trigger)</f>
        <v>8.4255525988011868E-3</v>
      </c>
      <c r="BA577" s="198">
        <f t="shared" si="29"/>
        <v>0.48769994921909338</v>
      </c>
    </row>
    <row r="578" spans="47:53" ht="11.25" customHeight="1" x14ac:dyDescent="0.25">
      <c r="AU578" s="30" t="s">
        <v>38</v>
      </c>
      <c r="AV578" s="29">
        <f>_xll.qlInterestRateIndexFixingDate(IborIndex&amp;Tenor,AW578,Trigger)</f>
        <v>43437</v>
      </c>
      <c r="AW578" s="29">
        <f>_xll.qlCalendarAdvance(Calendar,AW577,AU578,"f",,Trigger)</f>
        <v>43439</v>
      </c>
      <c r="AX578" s="29">
        <f>_xll.qlInterestRateIndexMaturity(IborIndex&amp;Tenor,AW578,Trigger)</f>
        <v>43804</v>
      </c>
      <c r="AY578" s="66">
        <f>_xll.qlIndexFixing($Z$5,AV578,,Trigger)</f>
        <v>8.5323687739576777E-3</v>
      </c>
      <c r="AZ578" s="66">
        <f>_xll.qlIndexFixing($BB$1,AW578,,Trigger)</f>
        <v>8.4948401785695307E-3</v>
      </c>
      <c r="BA578" s="198">
        <f t="shared" si="29"/>
        <v>0.37528595388146985</v>
      </c>
    </row>
    <row r="579" spans="47:53" ht="11.25" customHeight="1" x14ac:dyDescent="0.25">
      <c r="AU579" s="30" t="s">
        <v>38</v>
      </c>
      <c r="AV579" s="29">
        <f>_xll.qlInterestRateIndexFixingDate(IborIndex&amp;Tenor,AW579,Trigger)</f>
        <v>43444</v>
      </c>
      <c r="AW579" s="29">
        <f>_xll.qlCalendarAdvance(Calendar,AW578,AU579,"f",,Trigger)</f>
        <v>43446</v>
      </c>
      <c r="AX579" s="29">
        <f>_xll.qlInterestRateIndexMaturity(IborIndex&amp;Tenor,AW579,Trigger)</f>
        <v>43811</v>
      </c>
      <c r="AY579" s="66">
        <f>_xll.qlIndexFixing($Z$5,AV579,,Trigger)</f>
        <v>8.5903461794897239E-3</v>
      </c>
      <c r="AZ579" s="66">
        <f>_xll.qlIndexFixing($BB$1,AW579,,Trigger)</f>
        <v>8.5515958447404776E-3</v>
      </c>
      <c r="BA579" s="198">
        <f t="shared" ref="BA579:BA642" si="30">(AY579-AZ579)*10000</f>
        <v>0.38750334749246274</v>
      </c>
    </row>
    <row r="580" spans="47:53" ht="11.25" customHeight="1" x14ac:dyDescent="0.25">
      <c r="AU580" s="30" t="s">
        <v>38</v>
      </c>
      <c r="AV580" s="29">
        <f>_xll.qlInterestRateIndexFixingDate(IborIndex&amp;Tenor,AW580,Trigger)</f>
        <v>43451</v>
      </c>
      <c r="AW580" s="29">
        <f>_xll.qlCalendarAdvance(Calendar,AW579,AU580,"f",,Trigger)</f>
        <v>43453</v>
      </c>
      <c r="AX580" s="29">
        <f>_xll.qlInterestRateIndexMaturity(IborIndex&amp;Tenor,AW580,Trigger)</f>
        <v>43818</v>
      </c>
      <c r="AY580" s="66">
        <f>_xll.qlIndexFixing($Z$5,AV580,,Trigger)</f>
        <v>8.648256053265144E-3</v>
      </c>
      <c r="AZ580" s="66">
        <f>_xll.qlIndexFixing($BB$1,AW580,,Trigger)</f>
        <v>8.6084341616870213E-3</v>
      </c>
      <c r="BA580" s="198">
        <f t="shared" si="30"/>
        <v>0.39821891578122742</v>
      </c>
    </row>
    <row r="581" spans="47:53" ht="11.25" customHeight="1" x14ac:dyDescent="0.25">
      <c r="AU581" s="30" t="s">
        <v>38</v>
      </c>
      <c r="AV581" s="29">
        <f>_xll.qlInterestRateIndexFixingDate(IborIndex&amp;Tenor,AW581,Trigger)</f>
        <v>43455</v>
      </c>
      <c r="AW581" s="29">
        <f>_xll.qlCalendarAdvance(Calendar,AW580,AU581,"f",,Trigger)</f>
        <v>43461</v>
      </c>
      <c r="AX581" s="29">
        <f>_xll.qlInterestRateIndexMaturity(IborIndex&amp;Tenor,AW581,Trigger)</f>
        <v>43826</v>
      </c>
      <c r="AY581" s="66">
        <f>_xll.qlIndexFixing($Z$5,AV581,,Trigger)</f>
        <v>8.7143578964773896E-3</v>
      </c>
      <c r="AZ581" s="66">
        <f>_xll.qlIndexFixing($BB$1,AW581,,Trigger)</f>
        <v>8.6813141158823375E-3</v>
      </c>
      <c r="BA581" s="198">
        <f t="shared" si="30"/>
        <v>0.33043780595052097</v>
      </c>
    </row>
    <row r="582" spans="47:53" ht="11.25" customHeight="1" x14ac:dyDescent="0.25">
      <c r="AU582" s="30" t="s">
        <v>38</v>
      </c>
      <c r="AV582" s="29">
        <f>_xll.qlInterestRateIndexFixingDate(IborIndex&amp;Tenor,AW582,Trigger)</f>
        <v>43465</v>
      </c>
      <c r="AW582" s="29">
        <f>_xll.qlCalendarAdvance(Calendar,AW581,AU582,"f",,Trigger)</f>
        <v>43468</v>
      </c>
      <c r="AX582" s="29">
        <f>_xll.qlInterestRateIndexMaturity(IborIndex&amp;Tenor,AW582,Trigger)</f>
        <v>43833</v>
      </c>
      <c r="AY582" s="66">
        <f>_xll.qlIndexFixing($Z$5,AV582,,Trigger)</f>
        <v>8.772128042215669E-3</v>
      </c>
      <c r="AZ582" s="66">
        <f>_xll.qlIndexFixing($BB$1,AW582,,Trigger)</f>
        <v>8.7383320718138462E-3</v>
      </c>
      <c r="BA582" s="198">
        <f t="shared" si="30"/>
        <v>0.33795970401822795</v>
      </c>
    </row>
    <row r="583" spans="47:53" ht="11.25" customHeight="1" x14ac:dyDescent="0.25">
      <c r="AU583" s="30" t="s">
        <v>38</v>
      </c>
      <c r="AV583" s="29">
        <f>_xll.qlInterestRateIndexFixingDate(IborIndex&amp;Tenor,AW583,Trigger)</f>
        <v>43473</v>
      </c>
      <c r="AW583" s="29">
        <f>_xll.qlCalendarAdvance(Calendar,AW582,AU583,"f",,Trigger)</f>
        <v>43475</v>
      </c>
      <c r="AX583" s="29">
        <f>_xll.qlInterestRateIndexMaturity(IborIndex&amp;Tenor,AW583,Trigger)</f>
        <v>43840</v>
      </c>
      <c r="AY583" s="66">
        <f>_xll.qlIndexFixing($Z$5,AV583,,Trigger)</f>
        <v>8.8298356791498989E-3</v>
      </c>
      <c r="AZ583" s="66">
        <f>_xll.qlIndexFixing($BB$1,AW583,,Trigger)</f>
        <v>8.7954224387444165E-3</v>
      </c>
      <c r="BA583" s="198">
        <f t="shared" si="30"/>
        <v>0.34413240405482481</v>
      </c>
    </row>
    <row r="584" spans="47:53" ht="11.25" customHeight="1" x14ac:dyDescent="0.25">
      <c r="AU584" s="30" t="s">
        <v>38</v>
      </c>
      <c r="AV584" s="29">
        <f>_xll.qlInterestRateIndexFixingDate(IborIndex&amp;Tenor,AW584,Trigger)</f>
        <v>43480</v>
      </c>
      <c r="AW584" s="29">
        <f>_xll.qlCalendarAdvance(Calendar,AW583,AU584,"f",,Trigger)</f>
        <v>43482</v>
      </c>
      <c r="AX584" s="29">
        <f>_xll.qlInterestRateIndexMaturity(IborIndex&amp;Tenor,AW584,Trigger)</f>
        <v>43847</v>
      </c>
      <c r="AY584" s="66">
        <f>_xll.qlIndexFixing($Z$5,AV584,,Trigger)</f>
        <v>8.8874827609309072E-3</v>
      </c>
      <c r="AZ584" s="66">
        <f>_xll.qlIndexFixing($BB$1,AW584,,Trigger)</f>
        <v>8.8525820459446139E-3</v>
      </c>
      <c r="BA584" s="198">
        <f t="shared" si="30"/>
        <v>0.34900714986293296</v>
      </c>
    </row>
    <row r="585" spans="47:53" ht="11.25" customHeight="1" x14ac:dyDescent="0.25">
      <c r="AU585" s="30" t="s">
        <v>38</v>
      </c>
      <c r="AV585" s="29">
        <f>_xll.qlInterestRateIndexFixingDate(IborIndex&amp;Tenor,AW585,Trigger)</f>
        <v>43487</v>
      </c>
      <c r="AW585" s="29">
        <f>_xll.qlCalendarAdvance(Calendar,AW584,AU585,"f",,Trigger)</f>
        <v>43489</v>
      </c>
      <c r="AX585" s="29">
        <f>_xll.qlInterestRateIndexMaturity(IborIndex&amp;Tenor,AW585,Trigger)</f>
        <v>43854</v>
      </c>
      <c r="AY585" s="66">
        <f>_xll.qlIndexFixing($Z$5,AV585,,Trigger)</f>
        <v>8.9450714128839256E-3</v>
      </c>
      <c r="AZ585" s="66">
        <f>_xll.qlIndexFixing($BB$1,AW585,,Trigger)</f>
        <v>8.9098077219682097E-3</v>
      </c>
      <c r="BA585" s="198">
        <f t="shared" si="30"/>
        <v>0.35263690915715917</v>
      </c>
    </row>
    <row r="586" spans="47:53" ht="11.25" customHeight="1" x14ac:dyDescent="0.25">
      <c r="AU586" s="30" t="s">
        <v>38</v>
      </c>
      <c r="AV586" s="29">
        <f>_xll.qlInterestRateIndexFixingDate(IborIndex&amp;Tenor,AW586,Trigger)</f>
        <v>43494</v>
      </c>
      <c r="AW586" s="29">
        <f>_xll.qlCalendarAdvance(Calendar,AW585,AU586,"f",,Trigger)</f>
        <v>43496</v>
      </c>
      <c r="AX586" s="29">
        <f>_xll.qlInterestRateIndexMaturity(IborIndex&amp;Tenor,AW586,Trigger)</f>
        <v>43861</v>
      </c>
      <c r="AY586" s="66">
        <f>_xll.qlIndexFixing($Z$5,AV586,,Trigger)</f>
        <v>9.0026039320567665E-3</v>
      </c>
      <c r="AZ586" s="66">
        <f>_xll.qlIndexFixing($BB$1,AW586,,Trigger)</f>
        <v>8.9670962946508635E-3</v>
      </c>
      <c r="BA586" s="198">
        <f t="shared" si="30"/>
        <v>0.35507637405902959</v>
      </c>
    </row>
    <row r="587" spans="47:53" ht="11.25" customHeight="1" x14ac:dyDescent="0.25">
      <c r="AU587" s="30" t="s">
        <v>38</v>
      </c>
      <c r="AV587" s="29">
        <f>_xll.qlInterestRateIndexFixingDate(IborIndex&amp;Tenor,AW587,Trigger)</f>
        <v>43501</v>
      </c>
      <c r="AW587" s="29">
        <f>_xll.qlCalendarAdvance(Calendar,AW586,AU587,"f",,Trigger)</f>
        <v>43503</v>
      </c>
      <c r="AX587" s="29">
        <f>_xll.qlInterestRateIndexMaturity(IborIndex&amp;Tenor,AW587,Trigger)</f>
        <v>43868</v>
      </c>
      <c r="AY587" s="66">
        <f>_xll.qlIndexFixing($Z$5,AV587,,Trigger)</f>
        <v>9.0600827872677862E-3</v>
      </c>
      <c r="AZ587" s="66">
        <f>_xll.qlIndexFixing($BB$1,AW587,,Trigger)</f>
        <v>9.024444591107501E-3</v>
      </c>
      <c r="BA587" s="198">
        <f t="shared" si="30"/>
        <v>0.35638196160285229</v>
      </c>
    </row>
    <row r="588" spans="47:53" ht="11.25" customHeight="1" x14ac:dyDescent="0.25">
      <c r="AU588" s="30" t="s">
        <v>38</v>
      </c>
      <c r="AV588" s="29">
        <f>_xll.qlInterestRateIndexFixingDate(IborIndex&amp;Tenor,AW588,Trigger)</f>
        <v>43508</v>
      </c>
      <c r="AW588" s="29">
        <f>_xll.qlCalendarAdvance(Calendar,AW587,AU588,"f",,Trigger)</f>
        <v>43510</v>
      </c>
      <c r="AX588" s="29">
        <f>_xll.qlInterestRateIndexMaturity(IborIndex&amp;Tenor,AW588,Trigger)</f>
        <v>43875</v>
      </c>
      <c r="AY588" s="66">
        <f>_xll.qlIndexFixing($Z$5,AV588,,Trigger)</f>
        <v>9.1175106191547176E-3</v>
      </c>
      <c r="AZ588" s="66">
        <f>_xll.qlIndexFixing($BB$1,AW588,,Trigger)</f>
        <v>9.0818494377303306E-3</v>
      </c>
      <c r="BA588" s="198">
        <f t="shared" si="30"/>
        <v>0.35661181424387001</v>
      </c>
    </row>
    <row r="589" spans="47:53" ht="11.25" customHeight="1" x14ac:dyDescent="0.25">
      <c r="AU589" s="30" t="s">
        <v>38</v>
      </c>
      <c r="AV589" s="29">
        <f>_xll.qlInterestRateIndexFixingDate(IborIndex&amp;Tenor,AW589,Trigger)</f>
        <v>43515</v>
      </c>
      <c r="AW589" s="29">
        <f>_xll.qlCalendarAdvance(Calendar,AW588,AU589,"f",,Trigger)</f>
        <v>43517</v>
      </c>
      <c r="AX589" s="29">
        <f>_xll.qlInterestRateIndexMaturity(IborIndex&amp;Tenor,AW589,Trigger)</f>
        <v>43882</v>
      </c>
      <c r="AY589" s="66">
        <f>_xll.qlIndexFixing($Z$5,AV589,,Trigger)</f>
        <v>9.1748902402222048E-3</v>
      </c>
      <c r="AZ589" s="66">
        <f>_xll.qlIndexFixing($BB$1,AW589,,Trigger)</f>
        <v>9.1393076601871039E-3</v>
      </c>
      <c r="BA589" s="198">
        <f t="shared" si="30"/>
        <v>0.3558258003510083</v>
      </c>
    </row>
    <row r="590" spans="47:53" ht="11.25" customHeight="1" x14ac:dyDescent="0.25">
      <c r="AU590" s="30" t="s">
        <v>38</v>
      </c>
      <c r="AV590" s="29">
        <f>_xll.qlInterestRateIndexFixingDate(IborIndex&amp;Tenor,AW590,Trigger)</f>
        <v>43522</v>
      </c>
      <c r="AW590" s="29">
        <f>_xll.qlCalendarAdvance(Calendar,AW589,AU590,"f",,Trigger)</f>
        <v>43524</v>
      </c>
      <c r="AX590" s="29">
        <f>_xll.qlInterestRateIndexMaturity(IborIndex&amp;Tenor,AW590,Trigger)</f>
        <v>43889</v>
      </c>
      <c r="AY590" s="66">
        <f>_xll.qlIndexFixing($Z$5,AV590,,Trigger)</f>
        <v>9.2322246348890934E-3</v>
      </c>
      <c r="AZ590" s="66">
        <f>_xll.qlIndexFixing($BB$1,AW590,,Trigger)</f>
        <v>9.201069763832264E-3</v>
      </c>
      <c r="BA590" s="198">
        <f t="shared" si="30"/>
        <v>0.31154871056829347</v>
      </c>
    </row>
    <row r="591" spans="47:53" ht="11.25" customHeight="1" x14ac:dyDescent="0.25">
      <c r="AU591" s="30" t="s">
        <v>38</v>
      </c>
      <c r="AV591" s="29">
        <f>_xll.qlInterestRateIndexFixingDate(IborIndex&amp;Tenor,AW591,Trigger)</f>
        <v>43529</v>
      </c>
      <c r="AW591" s="29">
        <f>_xll.qlCalendarAdvance(Calendar,AW590,AU591,"f",,Trigger)</f>
        <v>43531</v>
      </c>
      <c r="AX591" s="29">
        <f>_xll.qlInterestRateIndexMaturity(IborIndex&amp;Tenor,AW591,Trigger)</f>
        <v>43899</v>
      </c>
      <c r="AY591" s="66">
        <f>_xll.qlIndexFixing($Z$5,AV591,,Trigger)</f>
        <v>9.3024473255308143E-3</v>
      </c>
      <c r="AZ591" s="66">
        <f>_xll.qlIndexFixing($BB$1,AW591,,Trigger)</f>
        <v>9.2586269571320427E-3</v>
      </c>
      <c r="BA591" s="198">
        <f t="shared" si="30"/>
        <v>0.43820368398771525</v>
      </c>
    </row>
    <row r="592" spans="47:53" ht="11.25" customHeight="1" x14ac:dyDescent="0.25">
      <c r="AU592" s="30" t="s">
        <v>38</v>
      </c>
      <c r="AV592" s="29">
        <f>_xll.qlInterestRateIndexFixingDate(IborIndex&amp;Tenor,AW592,Trigger)</f>
        <v>43536</v>
      </c>
      <c r="AW592" s="29">
        <f>_xll.qlCalendarAdvance(Calendar,AW591,AU592,"f",,Trigger)</f>
        <v>43538</v>
      </c>
      <c r="AX592" s="29">
        <f>_xll.qlInterestRateIndexMaturity(IborIndex&amp;Tenor,AW592,Trigger)</f>
        <v>43906</v>
      </c>
      <c r="AY592" s="66">
        <f>_xll.qlIndexFixing($Z$5,AV592,,Trigger)</f>
        <v>9.3597139237045421E-3</v>
      </c>
      <c r="AZ592" s="66">
        <f>_xll.qlIndexFixing($BB$1,AW592,,Trigger)</f>
        <v>9.3162277918259276E-3</v>
      </c>
      <c r="BA592" s="198">
        <f t="shared" si="30"/>
        <v>0.43486131878614498</v>
      </c>
    </row>
    <row r="593" spans="47:53" ht="11.25" customHeight="1" x14ac:dyDescent="0.25">
      <c r="AU593" s="30" t="s">
        <v>38</v>
      </c>
      <c r="AV593" s="29">
        <f>_xll.qlInterestRateIndexFixingDate(IborIndex&amp;Tenor,AW593,Trigger)</f>
        <v>43543</v>
      </c>
      <c r="AW593" s="29">
        <f>_xll.qlCalendarAdvance(Calendar,AW592,AU593,"f",,Trigger)</f>
        <v>43545</v>
      </c>
      <c r="AX593" s="29">
        <f>_xll.qlInterestRateIndexMaturity(IborIndex&amp;Tenor,AW593,Trigger)</f>
        <v>43913</v>
      </c>
      <c r="AY593" s="66">
        <f>_xll.qlIndexFixing($Z$5,AV593,,Trigger)</f>
        <v>9.416942864347265E-3</v>
      </c>
      <c r="AZ593" s="66">
        <f>_xll.qlIndexFixing($BB$1,AW593,,Trigger)</f>
        <v>9.3738690992557928E-3</v>
      </c>
      <c r="BA593" s="198">
        <f t="shared" si="30"/>
        <v>0.43073765091472194</v>
      </c>
    </row>
    <row r="594" spans="47:53" ht="11.25" customHeight="1" x14ac:dyDescent="0.25">
      <c r="AU594" s="30" t="s">
        <v>38</v>
      </c>
      <c r="AV594" s="29">
        <f>_xll.qlInterestRateIndexFixingDate(IborIndex&amp;Tenor,AW594,Trigger)</f>
        <v>43550</v>
      </c>
      <c r="AW594" s="29">
        <f>_xll.qlCalendarAdvance(Calendar,AW593,AU594,"f",,Trigger)</f>
        <v>43552</v>
      </c>
      <c r="AX594" s="29">
        <f>_xll.qlInterestRateIndexMaturity(IborIndex&amp;Tenor,AW594,Trigger)</f>
        <v>43920</v>
      </c>
      <c r="AY594" s="66">
        <f>_xll.qlIndexFixing($Z$5,AV594,,Trigger)</f>
        <v>9.4741377305734373E-3</v>
      </c>
      <c r="AZ594" s="66">
        <f>_xll.qlIndexFixing($BB$1,AW594,,Trigger)</f>
        <v>9.4315477100309908E-3</v>
      </c>
      <c r="BA594" s="198">
        <f t="shared" si="30"/>
        <v>0.42590020542446549</v>
      </c>
    </row>
    <row r="595" spans="47:53" ht="11.25" customHeight="1" x14ac:dyDescent="0.25">
      <c r="AU595" s="30" t="s">
        <v>38</v>
      </c>
      <c r="AV595" s="29">
        <f>_xll.qlInterestRateIndexFixingDate(IborIndex&amp;Tenor,AW595,Trigger)</f>
        <v>43557</v>
      </c>
      <c r="AW595" s="29">
        <f>_xll.qlCalendarAdvance(Calendar,AW594,AU595,"f",,Trigger)</f>
        <v>43559</v>
      </c>
      <c r="AX595" s="29">
        <f>_xll.qlInterestRateIndexMaturity(IborIndex&amp;Tenor,AW595,Trigger)</f>
        <v>43927</v>
      </c>
      <c r="AY595" s="66">
        <f>_xll.qlIndexFixing($Z$5,AV595,,Trigger)</f>
        <v>9.5313022762578796E-3</v>
      </c>
      <c r="AZ595" s="66">
        <f>_xll.qlIndexFixing($BB$1,AW595,,Trigger)</f>
        <v>9.4892604540274643E-3</v>
      </c>
      <c r="BA595" s="198">
        <f t="shared" si="30"/>
        <v>0.42041822230415304</v>
      </c>
    </row>
    <row r="596" spans="47:53" ht="11.25" customHeight="1" x14ac:dyDescent="0.25">
      <c r="AU596" s="30" t="s">
        <v>38</v>
      </c>
      <c r="AV596" s="29">
        <f>_xll.qlInterestRateIndexFixingDate(IborIndex&amp;Tenor,AW596,Trigger)</f>
        <v>43564</v>
      </c>
      <c r="AW596" s="29">
        <f>_xll.qlCalendarAdvance(Calendar,AW595,AU596,"f",,Trigger)</f>
        <v>43566</v>
      </c>
      <c r="AX596" s="29">
        <f>_xll.qlInterestRateIndexMaturity(IborIndex&amp;Tenor,AW596,Trigger)</f>
        <v>43935</v>
      </c>
      <c r="AY596" s="66">
        <f>_xll.qlIndexFixing($Z$5,AV596,,Trigger)</f>
        <v>9.5927627163853914E-3</v>
      </c>
      <c r="AZ596" s="66">
        <f>_xll.qlIndexFixing($BB$1,AW596,,Trigger)</f>
        <v>9.5470041603868856E-3</v>
      </c>
      <c r="BA596" s="198">
        <f t="shared" si="30"/>
        <v>0.45758555998505823</v>
      </c>
    </row>
    <row r="597" spans="47:53" ht="11.25" customHeight="1" x14ac:dyDescent="0.25">
      <c r="AU597" s="30" t="s">
        <v>38</v>
      </c>
      <c r="AV597" s="29">
        <f>_xll.qlInterestRateIndexFixingDate(IborIndex&amp;Tenor,AW597,Trigger)</f>
        <v>43571</v>
      </c>
      <c r="AW597" s="29">
        <f>_xll.qlCalendarAdvance(Calendar,AW596,AU597,"f",,Trigger)</f>
        <v>43573</v>
      </c>
      <c r="AX597" s="29">
        <f>_xll.qlInterestRateIndexMaturity(IborIndex&amp;Tenor,AW597,Trigger)</f>
        <v>43941</v>
      </c>
      <c r="AY597" s="66">
        <f>_xll.qlIndexFixing($Z$5,AV597,,Trigger)</f>
        <v>9.6455562755922188E-3</v>
      </c>
      <c r="AZ597" s="66">
        <f>_xll.qlIndexFixing($BB$1,AW597,,Trigger)</f>
        <v>9.6212864600547163E-3</v>
      </c>
      <c r="BA597" s="198">
        <f t="shared" si="30"/>
        <v>0.24269815537502487</v>
      </c>
    </row>
    <row r="598" spans="47:53" ht="11.25" customHeight="1" x14ac:dyDescent="0.25">
      <c r="AU598" s="30" t="s">
        <v>38</v>
      </c>
      <c r="AV598" s="29">
        <f>_xll.qlInterestRateIndexFixingDate(IborIndex&amp;Tenor,AW598,Trigger)</f>
        <v>43578</v>
      </c>
      <c r="AW598" s="29">
        <f>_xll.qlCalendarAdvance(Calendar,AW597,AU598,"f",,Trigger)</f>
        <v>43580</v>
      </c>
      <c r="AX598" s="29">
        <f>_xll.qlInterestRateIndexMaturity(IborIndex&amp;Tenor,AW598,Trigger)</f>
        <v>43948</v>
      </c>
      <c r="AY598" s="66">
        <f>_xll.qlIndexFixing($Z$5,AV598,,Trigger)</f>
        <v>9.702654091227567E-3</v>
      </c>
      <c r="AZ598" s="66">
        <f>_xll.qlIndexFixing($BB$1,AW598,,Trigger)</f>
        <v>9.6625717730796021E-3</v>
      </c>
      <c r="BA598" s="198">
        <f t="shared" si="30"/>
        <v>0.40082318147964879</v>
      </c>
    </row>
    <row r="599" spans="47:53" ht="11.25" customHeight="1" x14ac:dyDescent="0.25">
      <c r="AU599" s="30" t="s">
        <v>38</v>
      </c>
      <c r="AV599" s="29">
        <f>_xll.qlInterestRateIndexFixingDate(IborIndex&amp;Tenor,AW599,Trigger)</f>
        <v>43584</v>
      </c>
      <c r="AW599" s="29">
        <f>_xll.qlCalendarAdvance(Calendar,AW598,AU599,"f",,Trigger)</f>
        <v>43587</v>
      </c>
      <c r="AX599" s="29">
        <f>_xll.qlInterestRateIndexMaturity(IborIndex&amp;Tenor,AW599,Trigger)</f>
        <v>43955</v>
      </c>
      <c r="AY599" s="66">
        <f>_xll.qlIndexFixing($Z$5,AV599,,Trigger)</f>
        <v>9.7597383103880993E-3</v>
      </c>
      <c r="AZ599" s="66">
        <f>_xll.qlIndexFixing($BB$1,AW599,,Trigger)</f>
        <v>9.7203893340137189E-3</v>
      </c>
      <c r="BA599" s="198">
        <f t="shared" si="30"/>
        <v>0.39348976374380462</v>
      </c>
    </row>
    <row r="600" spans="47:53" ht="11.25" customHeight="1" x14ac:dyDescent="0.25">
      <c r="AU600" s="30" t="s">
        <v>38</v>
      </c>
      <c r="AV600" s="29">
        <f>_xll.qlInterestRateIndexFixingDate(IborIndex&amp;Tenor,AW600,Trigger)</f>
        <v>43592</v>
      </c>
      <c r="AW600" s="29">
        <f>_xll.qlCalendarAdvance(Calendar,AW599,AU600,"f",,Trigger)</f>
        <v>43594</v>
      </c>
      <c r="AX600" s="29">
        <f>_xll.qlInterestRateIndexMaturity(IborIndex&amp;Tenor,AW600,Trigger)</f>
        <v>43962</v>
      </c>
      <c r="AY600" s="66">
        <f>_xll.qlIndexFixing($Z$5,AV600,,Trigger)</f>
        <v>9.8168135414739982E-3</v>
      </c>
      <c r="AZ600" s="66">
        <f>_xll.qlIndexFixing($BB$1,AW600,,Trigger)</f>
        <v>9.7782251665108968E-3</v>
      </c>
      <c r="BA600" s="198">
        <f t="shared" si="30"/>
        <v>0.38588374963101357</v>
      </c>
    </row>
    <row r="601" spans="47:53" ht="11.25" customHeight="1" x14ac:dyDescent="0.25">
      <c r="AU601" s="30" t="s">
        <v>38</v>
      </c>
      <c r="AV601" s="29">
        <f>_xll.qlInterestRateIndexFixingDate(IborIndex&amp;Tenor,AW601,Trigger)</f>
        <v>43599</v>
      </c>
      <c r="AW601" s="29">
        <f>_xll.qlCalendarAdvance(Calendar,AW600,AU601,"f",,Trigger)</f>
        <v>43601</v>
      </c>
      <c r="AX601" s="29">
        <f>_xll.qlInterestRateIndexMaturity(IborIndex&amp;Tenor,AW601,Trigger)</f>
        <v>43969</v>
      </c>
      <c r="AY601" s="66">
        <f>_xll.qlIndexFixing($Z$5,AV601,,Trigger)</f>
        <v>9.8738845639347109E-3</v>
      </c>
      <c r="AZ601" s="66">
        <f>_xll.qlIndexFixing($BB$1,AW601,,Trigger)</f>
        <v>9.8360760960252633E-3</v>
      </c>
      <c r="BA601" s="198">
        <f t="shared" si="30"/>
        <v>0.37808467909447585</v>
      </c>
    </row>
    <row r="602" spans="47:53" ht="11.25" customHeight="1" x14ac:dyDescent="0.25">
      <c r="AU602" s="30" t="s">
        <v>38</v>
      </c>
      <c r="AV602" s="29">
        <f>_xll.qlInterestRateIndexFixingDate(IborIndex&amp;Tenor,AW602,Trigger)</f>
        <v>43606</v>
      </c>
      <c r="AW602" s="29">
        <f>_xll.qlCalendarAdvance(Calendar,AW601,AU602,"f",,Trigger)</f>
        <v>43608</v>
      </c>
      <c r="AX602" s="29">
        <f>_xll.qlInterestRateIndexMaturity(IborIndex&amp;Tenor,AW602,Trigger)</f>
        <v>43976</v>
      </c>
      <c r="AY602" s="66">
        <f>_xll.qlIndexFixing($Z$5,AV602,,Trigger)</f>
        <v>9.9309563283191196E-3</v>
      </c>
      <c r="AZ602" s="66">
        <f>_xll.qlIndexFixing($BB$1,AW602,,Trigger)</f>
        <v>9.8939389472727374E-3</v>
      </c>
      <c r="BA602" s="198">
        <f t="shared" si="30"/>
        <v>0.37017381046382247</v>
      </c>
    </row>
    <row r="603" spans="47:53" ht="11.25" customHeight="1" x14ac:dyDescent="0.25">
      <c r="AU603" s="30" t="s">
        <v>38</v>
      </c>
      <c r="AV603" s="29">
        <f>_xll.qlInterestRateIndexFixingDate(IborIndex&amp;Tenor,AW603,Trigger)</f>
        <v>43613</v>
      </c>
      <c r="AW603" s="29">
        <f>_xll.qlCalendarAdvance(Calendar,AW602,AU603,"f",,Trigger)</f>
        <v>43615</v>
      </c>
      <c r="AX603" s="29">
        <f>_xll.qlInterestRateIndexMaturity(IborIndex&amp;Tenor,AW603,Trigger)</f>
        <v>43980</v>
      </c>
      <c r="AY603" s="66">
        <f>_xll.qlIndexFixing($Z$5,AV603,,Trigger)</f>
        <v>9.9751272560763653E-3</v>
      </c>
      <c r="AZ603" s="66">
        <f>_xll.qlIndexFixing($BB$1,AW603,,Trigger)</f>
        <v>9.9518105442284125E-3</v>
      </c>
      <c r="BA603" s="198">
        <f t="shared" si="30"/>
        <v>0.23316711847952767</v>
      </c>
    </row>
    <row r="604" spans="47:53" ht="11.25" customHeight="1" x14ac:dyDescent="0.25">
      <c r="AU604" s="30" t="s">
        <v>38</v>
      </c>
      <c r="AV604" s="29">
        <f>_xll.qlInterestRateIndexFixingDate(IborIndex&amp;Tenor,AW604,Trigger)</f>
        <v>43620</v>
      </c>
      <c r="AW604" s="29">
        <f>_xll.qlCalendarAdvance(Calendar,AW603,AU604,"f",,Trigger)</f>
        <v>43622</v>
      </c>
      <c r="AX604" s="29">
        <f>_xll.qlInterestRateIndexMaturity(IborIndex&amp;Tenor,AW604,Trigger)</f>
        <v>43990</v>
      </c>
      <c r="AY604" s="66">
        <f>_xll.qlIndexFixing($Z$5,AV604,,Trigger)</f>
        <v>1.0045122740842176E-2</v>
      </c>
      <c r="AZ604" s="66">
        <f>_xll.qlIndexFixing($BB$1,AW604,,Trigger)</f>
        <v>1.0009687710128301E-2</v>
      </c>
      <c r="BA604" s="198">
        <f t="shared" si="30"/>
        <v>0.35435030713874482</v>
      </c>
    </row>
    <row r="605" spans="47:53" ht="11.25" customHeight="1" x14ac:dyDescent="0.25">
      <c r="AU605" s="30" t="s">
        <v>38</v>
      </c>
      <c r="AV605" s="29">
        <f>_xll.qlInterestRateIndexFixingDate(IborIndex&amp;Tenor,AW605,Trigger)</f>
        <v>43627</v>
      </c>
      <c r="AW605" s="29">
        <f>_xll.qlCalendarAdvance(Calendar,AW604,AU605,"f",,Trigger)</f>
        <v>43629</v>
      </c>
      <c r="AX605" s="29">
        <f>_xll.qlInterestRateIndexMaturity(IborIndex&amp;Tenor,AW605,Trigger)</f>
        <v>43997</v>
      </c>
      <c r="AY605" s="66">
        <f>_xll.qlIndexFixing($Z$5,AV605,,Trigger)</f>
        <v>1.0102228146015002E-2</v>
      </c>
      <c r="AZ605" s="66">
        <f>_xll.qlIndexFixing($BB$1,AW605,,Trigger)</f>
        <v>1.006756726746715E-2</v>
      </c>
      <c r="BA605" s="198">
        <f t="shared" si="30"/>
        <v>0.34660878547851381</v>
      </c>
    </row>
    <row r="606" spans="47:53" ht="11.25" customHeight="1" x14ac:dyDescent="0.25">
      <c r="AU606" s="30" t="s">
        <v>38</v>
      </c>
      <c r="AV606" s="29">
        <f>_xll.qlInterestRateIndexFixingDate(IborIndex&amp;Tenor,AW606,Trigger)</f>
        <v>43634</v>
      </c>
      <c r="AW606" s="29">
        <f>_xll.qlCalendarAdvance(Calendar,AW605,AU606,"f",,Trigger)</f>
        <v>43636</v>
      </c>
      <c r="AX606" s="29">
        <f>_xll.qlInterestRateIndexMaturity(IborIndex&amp;Tenor,AW606,Trigger)</f>
        <v>44004</v>
      </c>
      <c r="AY606" s="66">
        <f>_xll.qlIndexFixing($Z$5,AV606,,Trigger)</f>
        <v>1.015935580727936E-2</v>
      </c>
      <c r="AZ606" s="66">
        <f>_xll.qlIndexFixing($BB$1,AW606,,Trigger)</f>
        <v>1.0125446038000405E-2</v>
      </c>
      <c r="BA606" s="198">
        <f t="shared" si="30"/>
        <v>0.33909769278955143</v>
      </c>
    </row>
    <row r="607" spans="47:53" ht="11.25" customHeight="1" x14ac:dyDescent="0.25">
      <c r="AU607" s="30" t="s">
        <v>38</v>
      </c>
      <c r="AV607" s="29">
        <f>_xll.qlInterestRateIndexFixingDate(IborIndex&amp;Tenor,AW607,Trigger)</f>
        <v>43641</v>
      </c>
      <c r="AW607" s="29">
        <f>_xll.qlCalendarAdvance(Calendar,AW606,AU607,"f",,Trigger)</f>
        <v>43643</v>
      </c>
      <c r="AX607" s="29">
        <f>_xll.qlInterestRateIndexMaturity(IborIndex&amp;Tenor,AW607,Trigger)</f>
        <v>44011</v>
      </c>
      <c r="AY607" s="66">
        <f>_xll.qlIndexFixing($Z$5,AV607,,Trigger)</f>
        <v>1.0216511531418353E-2</v>
      </c>
      <c r="AZ607" s="66">
        <f>_xll.qlIndexFixing($BB$1,AW607,,Trigger)</f>
        <v>1.0183320842741813E-2</v>
      </c>
      <c r="BA607" s="198">
        <f t="shared" si="30"/>
        <v>0.33190688676540059</v>
      </c>
    </row>
    <row r="608" spans="47:53" ht="11.25" customHeight="1" x14ac:dyDescent="0.25">
      <c r="AU608" s="30" t="s">
        <v>38</v>
      </c>
      <c r="AV608" s="29">
        <f>_xll.qlInterestRateIndexFixingDate(IborIndex&amp;Tenor,AW608,Trigger)</f>
        <v>43648</v>
      </c>
      <c r="AW608" s="29">
        <f>_xll.qlCalendarAdvance(Calendar,AW607,AU608,"f",,Trigger)</f>
        <v>43650</v>
      </c>
      <c r="AX608" s="29">
        <f>_xll.qlInterestRateIndexMaturity(IborIndex&amp;Tenor,AW608,Trigger)</f>
        <v>44018</v>
      </c>
      <c r="AY608" s="66">
        <f>_xll.qlIndexFixing($Z$5,AV608,,Trigger)</f>
        <v>1.0273701296613841E-2</v>
      </c>
      <c r="AZ608" s="66">
        <f>_xll.qlIndexFixing($BB$1,AW608,,Trigger)</f>
        <v>1.0241188501965381E-2</v>
      </c>
      <c r="BA608" s="198">
        <f t="shared" si="30"/>
        <v>0.32512794648460047</v>
      </c>
    </row>
    <row r="609" spans="47:53" ht="11.25" customHeight="1" x14ac:dyDescent="0.25">
      <c r="AU609" s="30" t="s">
        <v>38</v>
      </c>
      <c r="AV609" s="29">
        <f>_xll.qlInterestRateIndexFixingDate(IborIndex&amp;Tenor,AW609,Trigger)</f>
        <v>43655</v>
      </c>
      <c r="AW609" s="29">
        <f>_xll.qlCalendarAdvance(Calendar,AW608,AU609,"f",,Trigger)</f>
        <v>43657</v>
      </c>
      <c r="AX609" s="29">
        <f>_xll.qlInterestRateIndexMaturity(IborIndex&amp;Tenor,AW609,Trigger)</f>
        <v>44025</v>
      </c>
      <c r="AY609" s="66">
        <f>_xll.qlIndexFixing($Z$5,AV609,,Trigger)</f>
        <v>1.0330931252495108E-2</v>
      </c>
      <c r="AZ609" s="66">
        <f>_xll.qlIndexFixing($BB$1,AW609,,Trigger)</f>
        <v>1.0299045835204947E-2</v>
      </c>
      <c r="BA609" s="198">
        <f t="shared" si="30"/>
        <v>0.31885417290161355</v>
      </c>
    </row>
    <row r="610" spans="47:53" ht="11.25" customHeight="1" x14ac:dyDescent="0.25">
      <c r="AU610" s="30" t="s">
        <v>38</v>
      </c>
      <c r="AV610" s="29">
        <f>_xll.qlInterestRateIndexFixingDate(IborIndex&amp;Tenor,AW610,Trigger)</f>
        <v>43662</v>
      </c>
      <c r="AW610" s="29">
        <f>_xll.qlCalendarAdvance(Calendar,AW609,AU610,"f",,Trigger)</f>
        <v>43664</v>
      </c>
      <c r="AX610" s="29">
        <f>_xll.qlInterestRateIndexMaturity(IborIndex&amp;Tenor,AW610,Trigger)</f>
        <v>44032</v>
      </c>
      <c r="AY610" s="66">
        <f>_xll.qlIndexFixing($Z$5,AV610,,Trigger)</f>
        <v>1.0388207720191861E-2</v>
      </c>
      <c r="AZ610" s="66">
        <f>_xll.qlIndexFixing($BB$1,AW610,,Trigger)</f>
        <v>1.0356889661254174E-2</v>
      </c>
      <c r="BA610" s="198">
        <f t="shared" si="30"/>
        <v>0.31318058937686993</v>
      </c>
    </row>
    <row r="611" spans="47:53" ht="11.25" customHeight="1" x14ac:dyDescent="0.25">
      <c r="AU611" s="30" t="s">
        <v>38</v>
      </c>
      <c r="AV611" s="29">
        <f>_xll.qlInterestRateIndexFixingDate(IborIndex&amp;Tenor,AW611,Trigger)</f>
        <v>43669</v>
      </c>
      <c r="AW611" s="29">
        <f>_xll.qlCalendarAdvance(Calendar,AW610,AU611,"f",,Trigger)</f>
        <v>43671</v>
      </c>
      <c r="AX611" s="29">
        <f>_xll.qlInterestRateIndexMaturity(IborIndex&amp;Tenor,AW611,Trigger)</f>
        <v>44039</v>
      </c>
      <c r="AY611" s="66">
        <f>_xll.qlIndexFixing($Z$5,AV611,,Trigger)</f>
        <v>1.0445537192385492E-2</v>
      </c>
      <c r="AZ611" s="66">
        <f>_xll.qlIndexFixing($BB$1,AW611,,Trigger)</f>
        <v>1.0414716798167209E-2</v>
      </c>
      <c r="BA611" s="198">
        <f t="shared" si="30"/>
        <v>0.30820394218283864</v>
      </c>
    </row>
    <row r="612" spans="47:53" ht="11.25" customHeight="1" x14ac:dyDescent="0.25">
      <c r="AU612" s="30" t="s">
        <v>38</v>
      </c>
      <c r="AV612" s="29">
        <f>_xll.qlInterestRateIndexFixingDate(IborIndex&amp;Tenor,AW612,Trigger)</f>
        <v>43676</v>
      </c>
      <c r="AW612" s="29">
        <f>_xll.qlCalendarAdvance(Calendar,AW611,AU612,"f",,Trigger)</f>
        <v>43678</v>
      </c>
      <c r="AX612" s="29">
        <f>_xll.qlInterestRateIndexMaturity(IborIndex&amp;Tenor,AW612,Trigger)</f>
        <v>44046</v>
      </c>
      <c r="AY612" s="66">
        <f>_xll.qlIndexFixing($Z$5,AV612,,Trigger)</f>
        <v>1.0502926333362299E-2</v>
      </c>
      <c r="AZ612" s="66">
        <f>_xll.qlIndexFixing($BB$1,AW612,,Trigger)</f>
        <v>1.0472524063259332E-2</v>
      </c>
      <c r="BA612" s="198">
        <f t="shared" si="30"/>
        <v>0.30402270102966589</v>
      </c>
    </row>
    <row r="613" spans="47:53" ht="11.25" customHeight="1" x14ac:dyDescent="0.25">
      <c r="AU613" s="30" t="s">
        <v>38</v>
      </c>
      <c r="AV613" s="29">
        <f>_xll.qlInterestRateIndexFixingDate(IborIndex&amp;Tenor,AW613,Trigger)</f>
        <v>43683</v>
      </c>
      <c r="AW613" s="29">
        <f>_xll.qlCalendarAdvance(Calendar,AW612,AU613,"f",,Trigger)</f>
        <v>43685</v>
      </c>
      <c r="AX613" s="29">
        <f>_xll.qlInterestRateIndexMaturity(IborIndex&amp;Tenor,AW613,Trigger)</f>
        <v>44053</v>
      </c>
      <c r="AY613" s="66">
        <f>_xll.qlIndexFixing($Z$5,AV613,,Trigger)</f>
        <v>1.0560381979066266E-2</v>
      </c>
      <c r="AZ613" s="66">
        <f>_xll.qlIndexFixing($BB$1,AW613,,Trigger)</f>
        <v>1.0530308273106529E-2</v>
      </c>
      <c r="BA613" s="198">
        <f t="shared" si="30"/>
        <v>0.30073705959737101</v>
      </c>
    </row>
    <row r="614" spans="47:53" ht="11.25" customHeight="1" x14ac:dyDescent="0.25">
      <c r="AU614" s="30" t="s">
        <v>38</v>
      </c>
      <c r="AV614" s="29">
        <f>_xll.qlInterestRateIndexFixingDate(IborIndex&amp;Tenor,AW614,Trigger)</f>
        <v>43690</v>
      </c>
      <c r="AW614" s="29">
        <f>_xll.qlCalendarAdvance(Calendar,AW613,AU614,"f",,Trigger)</f>
        <v>43692</v>
      </c>
      <c r="AX614" s="29">
        <f>_xll.qlInterestRateIndexMaturity(IborIndex&amp;Tenor,AW614,Trigger)</f>
        <v>44060</v>
      </c>
      <c r="AY614" s="66">
        <f>_xll.qlIndexFixing($Z$5,AV614,,Trigger)</f>
        <v>1.0617911137151633E-2</v>
      </c>
      <c r="AZ614" s="66">
        <f>_xll.qlIndexFixing($BB$1,AW614,,Trigger)</f>
        <v>1.0588066243548543E-2</v>
      </c>
      <c r="BA614" s="198">
        <f t="shared" si="30"/>
        <v>0.29844893603090183</v>
      </c>
    </row>
    <row r="615" spans="47:53" ht="11.25" customHeight="1" x14ac:dyDescent="0.25">
      <c r="AU615" s="30" t="s">
        <v>38</v>
      </c>
      <c r="AV615" s="29">
        <f>_xll.qlInterestRateIndexFixingDate(IborIndex&amp;Tenor,AW615,Trigger)</f>
        <v>43697</v>
      </c>
      <c r="AW615" s="29">
        <f>_xll.qlCalendarAdvance(Calendar,AW614,AU615,"f",,Trigger)</f>
        <v>43699</v>
      </c>
      <c r="AX615" s="29">
        <f>_xll.qlInterestRateIndexMaturity(IborIndex&amp;Tenor,AW615,Trigger)</f>
        <v>44067</v>
      </c>
      <c r="AY615" s="66">
        <f>_xll.qlIndexFixing($Z$5,AV615,,Trigger)</f>
        <v>1.0675520987039588E-2</v>
      </c>
      <c r="AZ615" s="66">
        <f>_xll.qlIndexFixing($BB$1,AW615,,Trigger)</f>
        <v>1.0645794789686471E-2</v>
      </c>
      <c r="BA615" s="198">
        <f t="shared" si="30"/>
        <v>0.2972619735311724</v>
      </c>
    </row>
    <row r="616" spans="47:53" ht="11.25" customHeight="1" x14ac:dyDescent="0.25">
      <c r="AU616" s="30" t="s">
        <v>38</v>
      </c>
      <c r="AV616" s="29">
        <f>_xll.qlInterestRateIndexFixingDate(IborIndex&amp;Tenor,AW616,Trigger)</f>
        <v>43704</v>
      </c>
      <c r="AW616" s="29">
        <f>_xll.qlCalendarAdvance(Calendar,AW615,AU616,"f",,Trigger)</f>
        <v>43706</v>
      </c>
      <c r="AX616" s="29">
        <f>_xll.qlInterestRateIndexMaturity(IborIndex&amp;Tenor,AW616,Trigger)</f>
        <v>44074</v>
      </c>
      <c r="AY616" s="66">
        <f>_xll.qlIndexFixing($Z$5,AV616,,Trigger)</f>
        <v>1.0733218879971917E-2</v>
      </c>
      <c r="AZ616" s="66">
        <f>_xll.qlIndexFixing($BB$1,AW616,,Trigger)</f>
        <v>1.0703490724691806E-2</v>
      </c>
      <c r="BA616" s="198">
        <f t="shared" si="30"/>
        <v>0.29728155280111385</v>
      </c>
    </row>
    <row r="617" spans="47:53" ht="11.25" customHeight="1" x14ac:dyDescent="0.25">
      <c r="AU617" s="30" t="s">
        <v>38</v>
      </c>
      <c r="AV617" s="29">
        <f>_xll.qlInterestRateIndexFixingDate(IborIndex&amp;Tenor,AW617,Trigger)</f>
        <v>43711</v>
      </c>
      <c r="AW617" s="29">
        <f>_xll.qlCalendarAdvance(Calendar,AW616,AU617,"f",,Trigger)</f>
        <v>43713</v>
      </c>
      <c r="AX617" s="29">
        <f>_xll.qlInterestRateIndexMaturity(IborIndex&amp;Tenor,AW617,Trigger)</f>
        <v>44081</v>
      </c>
      <c r="AY617" s="66">
        <f>_xll.qlIndexFixing($Z$5,AV617,,Trigger)</f>
        <v>1.0791074783777766E-2</v>
      </c>
      <c r="AZ617" s="66">
        <f>_xll.qlIndexFixing($BB$1,AW617,,Trigger)</f>
        <v>1.0761150784207895E-2</v>
      </c>
      <c r="BA617" s="198">
        <f t="shared" si="30"/>
        <v>0.2992399956987073</v>
      </c>
    </row>
    <row r="618" spans="47:53" ht="11.25" customHeight="1" x14ac:dyDescent="0.25">
      <c r="AU618" s="30" t="s">
        <v>38</v>
      </c>
      <c r="AV618" s="29">
        <f>_xll.qlInterestRateIndexFixingDate(IborIndex&amp;Tenor,AW618,Trigger)</f>
        <v>43718</v>
      </c>
      <c r="AW618" s="29">
        <f>_xll.qlCalendarAdvance(Calendar,AW617,AU618,"f",,Trigger)</f>
        <v>43720</v>
      </c>
      <c r="AX618" s="29">
        <f>_xll.qlInterestRateIndexMaturity(IborIndex&amp;Tenor,AW618,Trigger)</f>
        <v>44088</v>
      </c>
      <c r="AY618" s="66">
        <f>_xll.qlIndexFixing($Z$5,AV618,,Trigger)</f>
        <v>1.0848949166515692E-2</v>
      </c>
      <c r="AZ618" s="66">
        <f>_xll.qlIndexFixing($BB$1,AW618,,Trigger)</f>
        <v>1.0818772230995451E-2</v>
      </c>
      <c r="BA618" s="198">
        <f t="shared" si="30"/>
        <v>0.30176935520240949</v>
      </c>
    </row>
    <row r="619" spans="47:53" ht="11.25" customHeight="1" x14ac:dyDescent="0.25">
      <c r="AU619" s="30" t="s">
        <v>38</v>
      </c>
      <c r="AV619" s="29">
        <f>_xll.qlInterestRateIndexFixingDate(IborIndex&amp;Tenor,AW619,Trigger)</f>
        <v>43725</v>
      </c>
      <c r="AW619" s="29">
        <f>_xll.qlCalendarAdvance(Calendar,AW618,AU619,"f",,Trigger)</f>
        <v>43727</v>
      </c>
      <c r="AX619" s="29">
        <f>_xll.qlInterestRateIndexMaturity(IborIndex&amp;Tenor,AW619,Trigger)</f>
        <v>44095</v>
      </c>
      <c r="AY619" s="66">
        <f>_xll.qlIndexFixing($Z$5,AV619,,Trigger)</f>
        <v>1.0906774443863865E-2</v>
      </c>
      <c r="AZ619" s="66">
        <f>_xll.qlIndexFixing($BB$1,AW619,,Trigger)</f>
        <v>1.0876352599239598E-2</v>
      </c>
      <c r="BA619" s="198">
        <f t="shared" si="30"/>
        <v>0.30421844624267325</v>
      </c>
    </row>
    <row r="620" spans="47:53" ht="11.25" customHeight="1" x14ac:dyDescent="0.25">
      <c r="AU620" s="30" t="s">
        <v>38</v>
      </c>
      <c r="AV620" s="29">
        <f>_xll.qlInterestRateIndexFixingDate(IborIndex&amp;Tenor,AW620,Trigger)</f>
        <v>43732</v>
      </c>
      <c r="AW620" s="29">
        <f>_xll.qlCalendarAdvance(Calendar,AW619,AU620,"f",,Trigger)</f>
        <v>43734</v>
      </c>
      <c r="AX620" s="29">
        <f>_xll.qlInterestRateIndexMaturity(IborIndex&amp;Tenor,AW620,Trigger)</f>
        <v>44102</v>
      </c>
      <c r="AY620" s="66">
        <f>_xll.qlIndexFixing($Z$5,AV620,,Trigger)</f>
        <v>1.0964549034646224E-2</v>
      </c>
      <c r="AZ620" s="66">
        <f>_xll.qlIndexFixing($BB$1,AW620,,Trigger)</f>
        <v>1.0933889422561759E-2</v>
      </c>
      <c r="BA620" s="198">
        <f t="shared" si="30"/>
        <v>0.30659612084465299</v>
      </c>
    </row>
    <row r="621" spans="47:53" ht="11.25" customHeight="1" x14ac:dyDescent="0.25">
      <c r="AU621" s="30" t="s">
        <v>38</v>
      </c>
      <c r="AV621" s="29">
        <f>_xll.qlInterestRateIndexFixingDate(IborIndex&amp;Tenor,AW621,Trigger)</f>
        <v>43739</v>
      </c>
      <c r="AW621" s="29">
        <f>_xll.qlCalendarAdvance(Calendar,AW620,AU621,"f",,Trigger)</f>
        <v>43741</v>
      </c>
      <c r="AX621" s="29">
        <f>_xll.qlInterestRateIndexMaturity(IborIndex&amp;Tenor,AW621,Trigger)</f>
        <v>44109</v>
      </c>
      <c r="AY621" s="66">
        <f>_xll.qlIndexFixing($Z$5,AV621,,Trigger)</f>
        <v>1.1022271395094829E-2</v>
      </c>
      <c r="AZ621" s="66">
        <f>_xll.qlIndexFixing($BB$1,AW621,,Trigger)</f>
        <v>1.0991380234020312E-2</v>
      </c>
      <c r="BA621" s="198">
        <f t="shared" si="30"/>
        <v>0.30891161074516477</v>
      </c>
    </row>
    <row r="622" spans="47:53" ht="11.25" customHeight="1" x14ac:dyDescent="0.25">
      <c r="AU622" s="30" t="s">
        <v>38</v>
      </c>
      <c r="AV622" s="29">
        <f>_xll.qlInterestRateIndexFixingDate(IborIndex&amp;Tenor,AW622,Trigger)</f>
        <v>43746</v>
      </c>
      <c r="AW622" s="29">
        <f>_xll.qlCalendarAdvance(Calendar,AW621,AU622,"f",,Trigger)</f>
        <v>43748</v>
      </c>
      <c r="AX622" s="29">
        <f>_xll.qlInterestRateIndexMaturity(IborIndex&amp;Tenor,AW622,Trigger)</f>
        <v>44116</v>
      </c>
      <c r="AY622" s="66">
        <f>_xll.qlIndexFixing($Z$5,AV622,,Trigger)</f>
        <v>1.1079940018862458E-2</v>
      </c>
      <c r="AZ622" s="66">
        <f>_xll.qlIndexFixing($BB$1,AW622,,Trigger)</f>
        <v>1.1048822566109931E-2</v>
      </c>
      <c r="BA622" s="198">
        <f t="shared" si="30"/>
        <v>0.31117452752527086</v>
      </c>
    </row>
    <row r="623" spans="47:53" ht="11.25" customHeight="1" x14ac:dyDescent="0.25">
      <c r="AU623" s="30" t="s">
        <v>38</v>
      </c>
      <c r="AV623" s="29">
        <f>_xll.qlInterestRateIndexFixingDate(IborIndex&amp;Tenor,AW623,Trigger)</f>
        <v>43753</v>
      </c>
      <c r="AW623" s="29">
        <f>_xll.qlCalendarAdvance(Calendar,AW622,AU623,"f",,Trigger)</f>
        <v>43755</v>
      </c>
      <c r="AX623" s="29">
        <f>_xll.qlInterestRateIndexMaturity(IborIndex&amp;Tenor,AW623,Trigger)</f>
        <v>44123</v>
      </c>
      <c r="AY623" s="66">
        <f>_xll.qlIndexFixing($Z$5,AV623,,Trigger)</f>
        <v>1.1137553437034342E-2</v>
      </c>
      <c r="AZ623" s="66">
        <f>_xll.qlIndexFixing($BB$1,AW623,,Trigger)</f>
        <v>1.11062139507653E-2</v>
      </c>
      <c r="BA623" s="198">
        <f t="shared" si="30"/>
        <v>0.31339486269042416</v>
      </c>
    </row>
    <row r="624" spans="47:53" ht="11.25" customHeight="1" x14ac:dyDescent="0.25">
      <c r="AU624" s="30" t="s">
        <v>38</v>
      </c>
      <c r="AV624" s="29">
        <f>_xll.qlInterestRateIndexFixingDate(IborIndex&amp;Tenor,AW624,Trigger)</f>
        <v>43760</v>
      </c>
      <c r="AW624" s="29">
        <f>_xll.qlCalendarAdvance(Calendar,AW623,AU624,"f",,Trigger)</f>
        <v>43762</v>
      </c>
      <c r="AX624" s="29">
        <f>_xll.qlInterestRateIndexMaturity(IborIndex&amp;Tenor,AW624,Trigger)</f>
        <v>44130</v>
      </c>
      <c r="AY624" s="66">
        <f>_xll.qlIndexFixing($Z$5,AV624,,Trigger)</f>
        <v>1.1195110218139234E-2</v>
      </c>
      <c r="AZ624" s="66">
        <f>_xll.qlIndexFixing($BB$1,AW624,,Trigger)</f>
        <v>1.1163551919360241E-2</v>
      </c>
      <c r="BA624" s="198">
        <f t="shared" si="30"/>
        <v>0.31558298778992105</v>
      </c>
    </row>
    <row r="625" spans="47:53" ht="11.25" customHeight="1" x14ac:dyDescent="0.25">
      <c r="AU625" s="30" t="s">
        <v>38</v>
      </c>
      <c r="AV625" s="29">
        <f>_xll.qlInterestRateIndexFixingDate(IborIndex&amp;Tenor,AW625,Trigger)</f>
        <v>43767</v>
      </c>
      <c r="AW625" s="29">
        <f>_xll.qlCalendarAdvance(Calendar,AW624,AU625,"f",,Trigger)</f>
        <v>43769</v>
      </c>
      <c r="AX625" s="29">
        <f>_xll.qlInterestRateIndexMaturity(IborIndex&amp;Tenor,AW625,Trigger)</f>
        <v>44134</v>
      </c>
      <c r="AY625" s="66">
        <f>_xll.qlIndexFixing($Z$5,AV625,,Trigger)</f>
        <v>1.1240030101725876E-2</v>
      </c>
      <c r="AZ625" s="66">
        <f>_xll.qlIndexFixing($BB$1,AW625,,Trigger)</f>
        <v>1.1220834002710118E-2</v>
      </c>
      <c r="BA625" s="198">
        <f t="shared" si="30"/>
        <v>0.19196099015758236</v>
      </c>
    </row>
    <row r="626" spans="47:53" ht="11.25" customHeight="1" x14ac:dyDescent="0.25">
      <c r="AU626" s="30" t="s">
        <v>38</v>
      </c>
      <c r="AV626" s="29">
        <f>_xll.qlInterestRateIndexFixingDate(IborIndex&amp;Tenor,AW626,Trigger)</f>
        <v>43774</v>
      </c>
      <c r="AW626" s="29">
        <f>_xll.qlCalendarAdvance(Calendar,AW625,AU626,"f",,Trigger)</f>
        <v>43776</v>
      </c>
      <c r="AX626" s="29">
        <f>_xll.qlInterestRateIndexMaturity(IborIndex&amp;Tenor,AW626,Trigger)</f>
        <v>44144</v>
      </c>
      <c r="AY626" s="66">
        <f>_xll.qlIndexFixing($Z$5,AV626,,Trigger)</f>
        <v>1.1310048330555624E-2</v>
      </c>
      <c r="AZ626" s="66">
        <f>_xll.qlIndexFixing($BB$1,AW626,,Trigger)</f>
        <v>1.1278057731073359E-2</v>
      </c>
      <c r="BA626" s="198">
        <f t="shared" si="30"/>
        <v>0.31990599482265014</v>
      </c>
    </row>
    <row r="627" spans="47:53" ht="11.25" customHeight="1" x14ac:dyDescent="0.25">
      <c r="AU627" s="30" t="s">
        <v>38</v>
      </c>
      <c r="AV627" s="29">
        <f>_xll.qlInterestRateIndexFixingDate(IborIndex&amp;Tenor,AW627,Trigger)</f>
        <v>43781</v>
      </c>
      <c r="AW627" s="29">
        <f>_xll.qlCalendarAdvance(Calendar,AW626,AU627,"f",,Trigger)</f>
        <v>43783</v>
      </c>
      <c r="AX627" s="29">
        <f>_xll.qlInterestRateIndexMaturity(IborIndex&amp;Tenor,AW627,Trigger)</f>
        <v>44151</v>
      </c>
      <c r="AY627" s="66">
        <f>_xll.qlIndexFixing($Z$5,AV627,,Trigger)</f>
        <v>1.1367426986252179E-2</v>
      </c>
      <c r="AZ627" s="66">
        <f>_xll.qlIndexFixing($BB$1,AW627,,Trigger)</f>
        <v>1.1335220634152118E-2</v>
      </c>
      <c r="BA627" s="198">
        <f t="shared" si="30"/>
        <v>0.32206352100060814</v>
      </c>
    </row>
    <row r="628" spans="47:53" ht="11.25" customHeight="1" x14ac:dyDescent="0.25">
      <c r="AU628" s="30" t="s">
        <v>38</v>
      </c>
      <c r="AV628" s="29">
        <f>_xll.qlInterestRateIndexFixingDate(IborIndex&amp;Tenor,AW628,Trigger)</f>
        <v>43788</v>
      </c>
      <c r="AW628" s="29">
        <f>_xll.qlCalendarAdvance(Calendar,AW627,AU628,"f",,Trigger)</f>
        <v>43790</v>
      </c>
      <c r="AX628" s="29">
        <f>_xll.qlInterestRateIndexMaturity(IborIndex&amp;Tenor,AW628,Trigger)</f>
        <v>44158</v>
      </c>
      <c r="AY628" s="66">
        <f>_xll.qlIndexFixing($Z$5,AV628,,Trigger)</f>
        <v>1.1424743653674437E-2</v>
      </c>
      <c r="AZ628" s="66">
        <f>_xll.qlIndexFixing($BB$1,AW628,,Trigger)</f>
        <v>1.1392320241093585E-2</v>
      </c>
      <c r="BA628" s="198">
        <f t="shared" si="30"/>
        <v>0.32423412580851602</v>
      </c>
    </row>
    <row r="629" spans="47:53" ht="11.25" customHeight="1" x14ac:dyDescent="0.25">
      <c r="AU629" s="30" t="s">
        <v>38</v>
      </c>
      <c r="AV629" s="29">
        <f>_xll.qlInterestRateIndexFixingDate(IborIndex&amp;Tenor,AW629,Trigger)</f>
        <v>43795</v>
      </c>
      <c r="AW629" s="29">
        <f>_xll.qlCalendarAdvance(Calendar,AW628,AU629,"f",,Trigger)</f>
        <v>43797</v>
      </c>
      <c r="AX629" s="29">
        <f>_xll.qlInterestRateIndexMaturity(IborIndex&amp;Tenor,AW629,Trigger)</f>
        <v>44165</v>
      </c>
      <c r="AY629" s="66">
        <f>_xll.qlIndexFixing($Z$5,AV629,,Trigger)</f>
        <v>1.1481997088749293E-2</v>
      </c>
      <c r="AZ629" s="66">
        <f>_xll.qlIndexFixing($BB$1,AW629,,Trigger)</f>
        <v>1.1449354080493038E-2</v>
      </c>
      <c r="BA629" s="198">
        <f t="shared" si="30"/>
        <v>0.32643008256255657</v>
      </c>
    </row>
    <row r="630" spans="47:53" ht="11.25" customHeight="1" x14ac:dyDescent="0.25">
      <c r="AU630" s="30" t="s">
        <v>38</v>
      </c>
      <c r="AV630" s="29">
        <f>_xll.qlInterestRateIndexFixingDate(IborIndex&amp;Tenor,AW630,Trigger)</f>
        <v>43802</v>
      </c>
      <c r="AW630" s="29">
        <f>_xll.qlCalendarAdvance(Calendar,AW629,AU630,"f",,Trigger)</f>
        <v>43804</v>
      </c>
      <c r="AX630" s="29">
        <f>_xll.qlInterestRateIndexMaturity(IborIndex&amp;Tenor,AW630,Trigger)</f>
        <v>44172</v>
      </c>
      <c r="AY630" s="66">
        <f>_xll.qlIndexFixing($Z$5,AV630,,Trigger)</f>
        <v>1.1539186084917113E-2</v>
      </c>
      <c r="AZ630" s="66">
        <f>_xll.qlIndexFixing($BB$1,AW630,,Trigger)</f>
        <v>1.1506319680393413E-2</v>
      </c>
      <c r="BA630" s="198">
        <f t="shared" si="30"/>
        <v>0.32866404523700443</v>
      </c>
    </row>
    <row r="631" spans="47:53" ht="11.25" customHeight="1" x14ac:dyDescent="0.25">
      <c r="AU631" s="30" t="s">
        <v>38</v>
      </c>
      <c r="AV631" s="29">
        <f>_xll.qlInterestRateIndexFixingDate(IborIndex&amp;Tenor,AW631,Trigger)</f>
        <v>43809</v>
      </c>
      <c r="AW631" s="29">
        <f>_xll.qlCalendarAdvance(Calendar,AW630,AU631,"f",,Trigger)</f>
        <v>43811</v>
      </c>
      <c r="AX631" s="29">
        <f>_xll.qlInterestRateIndexMaturity(IborIndex&amp;Tenor,AW631,Trigger)</f>
        <v>44179</v>
      </c>
      <c r="AY631" s="66">
        <f>_xll.qlIndexFixing($Z$5,AV631,,Trigger)</f>
        <v>1.1596309473145201E-2</v>
      </c>
      <c r="AZ631" s="66">
        <f>_xll.qlIndexFixing($BB$1,AW631,,Trigger)</f>
        <v>1.1563214568288573E-2</v>
      </c>
      <c r="BA631" s="198">
        <f t="shared" si="30"/>
        <v>0.33094904856627999</v>
      </c>
    </row>
    <row r="632" spans="47:53" ht="11.25" customHeight="1" x14ac:dyDescent="0.25">
      <c r="AU632" s="30" t="s">
        <v>38</v>
      </c>
      <c r="AV632" s="29">
        <f>_xll.qlInterestRateIndexFixingDate(IborIndex&amp;Tenor,AW632,Trigger)</f>
        <v>43816</v>
      </c>
      <c r="AW632" s="29">
        <f>_xll.qlCalendarAdvance(Calendar,AW631,AU632,"f",,Trigger)</f>
        <v>43818</v>
      </c>
      <c r="AX632" s="29">
        <f>_xll.qlInterestRateIndexMaturity(IborIndex&amp;Tenor,AW632,Trigger)</f>
        <v>44186</v>
      </c>
      <c r="AY632" s="66">
        <f>_xll.qlIndexFixing($Z$5,AV632,,Trigger)</f>
        <v>1.1653366121939525E-2</v>
      </c>
      <c r="AZ632" s="66">
        <f>_xll.qlIndexFixing($BB$1,AW632,,Trigger)</f>
        <v>1.162003627112463E-2</v>
      </c>
      <c r="BA632" s="198">
        <f t="shared" si="30"/>
        <v>0.33329850814894579</v>
      </c>
    </row>
    <row r="633" spans="47:53" ht="11.25" customHeight="1" x14ac:dyDescent="0.25">
      <c r="AU633" s="30" t="s">
        <v>38</v>
      </c>
      <c r="AV633" s="29">
        <f>_xll.qlInterestRateIndexFixingDate(IborIndex&amp;Tenor,AW633,Trigger)</f>
        <v>43822</v>
      </c>
      <c r="AW633" s="29">
        <f>_xll.qlCalendarAdvance(Calendar,AW632,AU633,"f",,Trigger)</f>
        <v>43826</v>
      </c>
      <c r="AX633" s="29">
        <f>_xll.qlInterestRateIndexMaturity(IborIndex&amp;Tenor,AW633,Trigger)</f>
        <v>44193</v>
      </c>
      <c r="AY633" s="66">
        <f>_xll.qlIndexFixing($Z$5,AV633,,Trigger)</f>
        <v>1.1714240732843722E-2</v>
      </c>
      <c r="AZ633" s="66">
        <f>_xll.qlIndexFixing($BB$1,AW633,,Trigger)</f>
        <v>1.1684882572564869E-2</v>
      </c>
      <c r="BA633" s="198">
        <f t="shared" si="30"/>
        <v>0.29358160278852852</v>
      </c>
    </row>
    <row r="634" spans="47:53" ht="11.25" customHeight="1" x14ac:dyDescent="0.25">
      <c r="AU634" s="30" t="s">
        <v>38</v>
      </c>
      <c r="AV634" s="29">
        <f>_xll.qlInterestRateIndexFixingDate(IborIndex&amp;Tenor,AW634,Trigger)</f>
        <v>43830</v>
      </c>
      <c r="AW634" s="29">
        <f>_xll.qlCalendarAdvance(Calendar,AW633,AU634,"f",,Trigger)</f>
        <v>43833</v>
      </c>
      <c r="AX634" s="29">
        <f>_xll.qlInterestRateIndexMaturity(IborIndex&amp;Tenor,AW634,Trigger)</f>
        <v>44200</v>
      </c>
      <c r="AY634" s="66">
        <f>_xll.qlIndexFixing($Z$5,AV634,,Trigger)</f>
        <v>1.1771146768147181E-2</v>
      </c>
      <c r="AZ634" s="66">
        <f>_xll.qlIndexFixing($BB$1,AW634,,Trigger)</f>
        <v>1.1741539120104493E-2</v>
      </c>
      <c r="BA634" s="198">
        <f t="shared" si="30"/>
        <v>0.29607648042688162</v>
      </c>
    </row>
    <row r="635" spans="47:53" ht="11.25" customHeight="1" x14ac:dyDescent="0.25">
      <c r="AU635" s="30" t="s">
        <v>38</v>
      </c>
      <c r="AV635" s="29">
        <f>_xll.qlInterestRateIndexFixingDate(IborIndex&amp;Tenor,AW635,Trigger)</f>
        <v>43838</v>
      </c>
      <c r="AW635" s="29">
        <f>_xll.qlCalendarAdvance(Calendar,AW634,AU635,"f",,Trigger)</f>
        <v>43840</v>
      </c>
      <c r="AX635" s="29">
        <f>_xll.qlInterestRateIndexMaturity(IborIndex&amp;Tenor,AW635,Trigger)</f>
        <v>44207</v>
      </c>
      <c r="AY635" s="66">
        <f>_xll.qlIndexFixing($Z$5,AV635,,Trigger)</f>
        <v>1.1827983405951885E-2</v>
      </c>
      <c r="AZ635" s="66">
        <f>_xll.qlIndexFixing($BB$1,AW635,,Trigger)</f>
        <v>1.1798114706581998E-2</v>
      </c>
      <c r="BA635" s="198">
        <f t="shared" si="30"/>
        <v>0.29868699369887258</v>
      </c>
    </row>
    <row r="636" spans="47:53" ht="11.25" customHeight="1" x14ac:dyDescent="0.25">
      <c r="AU636" s="30" t="s">
        <v>38</v>
      </c>
      <c r="AV636" s="29">
        <f>_xll.qlInterestRateIndexFixingDate(IborIndex&amp;Tenor,AW636,Trigger)</f>
        <v>43845</v>
      </c>
      <c r="AW636" s="29">
        <f>_xll.qlCalendarAdvance(Calendar,AW635,AU636,"f",,Trigger)</f>
        <v>43847</v>
      </c>
      <c r="AX636" s="29">
        <f>_xll.qlInterestRateIndexMaturity(IborIndex&amp;Tenor,AW636,Trigger)</f>
        <v>44214</v>
      </c>
      <c r="AY636" s="66">
        <f>_xll.qlIndexFixing($Z$5,AV636,,Trigger)</f>
        <v>1.1884749682415858E-2</v>
      </c>
      <c r="AZ636" s="66">
        <f>_xll.qlIndexFixing($BB$1,AW636,,Trigger)</f>
        <v>1.1854606856692179E-2</v>
      </c>
      <c r="BA636" s="198">
        <f t="shared" si="30"/>
        <v>0.30142825723679034</v>
      </c>
    </row>
    <row r="637" spans="47:53" ht="11.25" customHeight="1" x14ac:dyDescent="0.25">
      <c r="AU637" s="30" t="s">
        <v>38</v>
      </c>
      <c r="AV637" s="29">
        <f>_xll.qlInterestRateIndexFixingDate(IborIndex&amp;Tenor,AW637,Trigger)</f>
        <v>43852</v>
      </c>
      <c r="AW637" s="29">
        <f>_xll.qlCalendarAdvance(Calendar,AW636,AU637,"f",,Trigger)</f>
        <v>43854</v>
      </c>
      <c r="AX637" s="29">
        <f>_xll.qlInterestRateIndexMaturity(IborIndex&amp;Tenor,AW637,Trigger)</f>
        <v>44221</v>
      </c>
      <c r="AY637" s="66">
        <f>_xll.qlIndexFixing($Z$5,AV637,,Trigger)</f>
        <v>1.194144467140015E-2</v>
      </c>
      <c r="AZ637" s="66">
        <f>_xll.qlIndexFixing($BB$1,AW637,,Trigger)</f>
        <v>1.1911013094592774E-2</v>
      </c>
      <c r="BA637" s="198">
        <f t="shared" si="30"/>
        <v>0.30431576807375338</v>
      </c>
    </row>
    <row r="638" spans="47:53" ht="11.25" customHeight="1" x14ac:dyDescent="0.25">
      <c r="AU638" s="30" t="s">
        <v>38</v>
      </c>
      <c r="AV638" s="29">
        <f>_xll.qlInterestRateIndexFixingDate(IborIndex&amp;Tenor,AW638,Trigger)</f>
        <v>43859</v>
      </c>
      <c r="AW638" s="29">
        <f>_xll.qlCalendarAdvance(Calendar,AW637,AU638,"f",,Trigger)</f>
        <v>43861</v>
      </c>
      <c r="AX638" s="29">
        <f>_xll.qlInterestRateIndexMaturity(IborIndex&amp;Tenor,AW638,Trigger)</f>
        <v>44225</v>
      </c>
      <c r="AY638" s="66">
        <f>_xll.qlIndexFixing($Z$5,AV638,,Trigger)</f>
        <v>1.1985278517836801E-2</v>
      </c>
      <c r="AZ638" s="66">
        <f>_xll.qlIndexFixing($BB$1,AW638,,Trigger)</f>
        <v>1.1967330943904899E-2</v>
      </c>
      <c r="BA638" s="198">
        <f t="shared" si="30"/>
        <v>0.17947573931902799</v>
      </c>
    </row>
    <row r="639" spans="47:53" ht="11.25" customHeight="1" x14ac:dyDescent="0.25">
      <c r="AU639" s="30" t="s">
        <v>38</v>
      </c>
      <c r="AV639" s="29">
        <f>_xll.qlInterestRateIndexFixingDate(IborIndex&amp;Tenor,AW639,Trigger)</f>
        <v>43866</v>
      </c>
      <c r="AW639" s="29">
        <f>_xll.qlCalendarAdvance(Calendar,AW638,AU639,"f",,Trigger)</f>
        <v>43868</v>
      </c>
      <c r="AX639" s="29">
        <f>_xll.qlInterestRateIndexMaturity(IborIndex&amp;Tenor,AW639,Trigger)</f>
        <v>44235</v>
      </c>
      <c r="AY639" s="66">
        <f>_xll.qlIndexFixing($Z$5,AV639,,Trigger)</f>
        <v>1.2054617270951995E-2</v>
      </c>
      <c r="AZ639" s="66">
        <f>_xll.qlIndexFixing($BB$1,AW639,,Trigger)</f>
        <v>1.2023557927715672E-2</v>
      </c>
      <c r="BA639" s="198">
        <f t="shared" si="30"/>
        <v>0.31059343236322989</v>
      </c>
    </row>
    <row r="640" spans="47:53" ht="11.25" customHeight="1" x14ac:dyDescent="0.25">
      <c r="AU640" s="30" t="s">
        <v>38</v>
      </c>
      <c r="AV640" s="29">
        <f>_xll.qlInterestRateIndexFixingDate(IborIndex&amp;Tenor,AW640,Trigger)</f>
        <v>43873</v>
      </c>
      <c r="AW640" s="29">
        <f>_xll.qlCalendarAdvance(Calendar,AW639,AU640,"f",,Trigger)</f>
        <v>43875</v>
      </c>
      <c r="AX640" s="29">
        <f>_xll.qlInterestRateIndexMaturity(IborIndex&amp;Tenor,AW640,Trigger)</f>
        <v>44242</v>
      </c>
      <c r="AY640" s="66">
        <f>_xll.qlIndexFixing($Z$5,AV640,,Trigger)</f>
        <v>1.2111093217855902E-2</v>
      </c>
      <c r="AZ640" s="66">
        <f>_xll.qlIndexFixing($BB$1,AW640,,Trigger)</f>
        <v>1.2079691568581267E-2</v>
      </c>
      <c r="BA640" s="198">
        <f t="shared" si="30"/>
        <v>0.31401649274634402</v>
      </c>
    </row>
    <row r="641" spans="47:53" ht="11.25" customHeight="1" x14ac:dyDescent="0.25">
      <c r="AU641" s="30" t="s">
        <v>38</v>
      </c>
      <c r="AV641" s="29">
        <f>_xll.qlInterestRateIndexFixingDate(IborIndex&amp;Tenor,AW641,Trigger)</f>
        <v>43880</v>
      </c>
      <c r="AW641" s="29">
        <f>_xll.qlCalendarAdvance(Calendar,AW640,AU641,"f",,Trigger)</f>
        <v>43882</v>
      </c>
      <c r="AX641" s="29">
        <f>_xll.qlInterestRateIndexMaturity(IborIndex&amp;Tenor,AW641,Trigger)</f>
        <v>44249</v>
      </c>
      <c r="AY641" s="66">
        <f>_xll.qlIndexFixing($Z$5,AV641,,Trigger)</f>
        <v>1.216749454997483E-2</v>
      </c>
      <c r="AZ641" s="66">
        <f>_xll.qlIndexFixing($BB$1,AW641,,Trigger)</f>
        <v>1.2135729388527795E-2</v>
      </c>
      <c r="BA641" s="198">
        <f t="shared" si="30"/>
        <v>0.31765161447035867</v>
      </c>
    </row>
    <row r="642" spans="47:53" ht="11.25" customHeight="1" x14ac:dyDescent="0.25">
      <c r="AU642" s="30" t="s">
        <v>38</v>
      </c>
      <c r="AV642" s="29">
        <f>_xll.qlInterestRateIndexFixingDate(IborIndex&amp;Tenor,AW642,Trigger)</f>
        <v>43887</v>
      </c>
      <c r="AW642" s="29">
        <f>_xll.qlCalendarAdvance(Calendar,AW641,AU642,"f",,Trigger)</f>
        <v>43889</v>
      </c>
      <c r="AX642" s="29">
        <f>_xll.qlInterestRateIndexMaturity(IborIndex&amp;Tenor,AW642,Trigger)</f>
        <v>44253</v>
      </c>
      <c r="AY642" s="66">
        <f>_xll.qlIndexFixing($Z$5,AV642,,Trigger)</f>
        <v>1.2211034774982766E-2</v>
      </c>
      <c r="AZ642" s="66">
        <f>_xll.qlIndexFixing($BB$1,AW642,,Trigger)</f>
        <v>1.2187535622852042E-2</v>
      </c>
      <c r="BA642" s="198">
        <f t="shared" si="30"/>
        <v>0.23499152130724427</v>
      </c>
    </row>
    <row r="643" spans="47:53" ht="11.25" customHeight="1" x14ac:dyDescent="0.25">
      <c r="AU643" s="30" t="s">
        <v>38</v>
      </c>
      <c r="AV643" s="29">
        <f>_xll.qlInterestRateIndexFixingDate(IborIndex&amp;Tenor,AW643,Trigger)</f>
        <v>43894</v>
      </c>
      <c r="AW643" s="29">
        <f>_xll.qlCalendarAdvance(Calendar,AW642,AU643,"f",,Trigger)</f>
        <v>43896</v>
      </c>
      <c r="AX643" s="29">
        <f>_xll.qlInterestRateIndexMaturity(IborIndex&amp;Tenor,AW643,Trigger)</f>
        <v>44263</v>
      </c>
      <c r="AY643" s="66">
        <f>_xll.qlIndexFixing($Z$5,AV643,,Trigger)</f>
        <v>1.2280070457805249E-2</v>
      </c>
      <c r="AZ643" s="66">
        <f>_xll.qlIndexFixing($BB$1,AW643,,Trigger)</f>
        <v>1.2243382063282833E-2</v>
      </c>
      <c r="BA643" s="198">
        <f t="shared" ref="BA643:BA706" si="31">(AY643-AZ643)*10000</f>
        <v>0.36688394522416468</v>
      </c>
    </row>
    <row r="644" spans="47:53" ht="11.25" customHeight="1" x14ac:dyDescent="0.25">
      <c r="AU644" s="30" t="s">
        <v>38</v>
      </c>
      <c r="AV644" s="29">
        <f>_xll.qlInterestRateIndexFixingDate(IborIndex&amp;Tenor,AW644,Trigger)</f>
        <v>43901</v>
      </c>
      <c r="AW644" s="29">
        <f>_xll.qlCalendarAdvance(Calendar,AW643,AU644,"f",,Trigger)</f>
        <v>43903</v>
      </c>
      <c r="AX644" s="29">
        <f>_xll.qlInterestRateIndexMaturity(IborIndex&amp;Tenor,AW644,Trigger)</f>
        <v>44270</v>
      </c>
      <c r="AY644" s="66">
        <f>_xll.qlIndexFixing($Z$5,AV644,,Trigger)</f>
        <v>1.2336243671928404E-2</v>
      </c>
      <c r="AZ644" s="66">
        <f>_xll.qlIndexFixing($BB$1,AW644,,Trigger)</f>
        <v>1.2299125410815024E-2</v>
      </c>
      <c r="BA644" s="198">
        <f t="shared" si="31"/>
        <v>0.37118261113380097</v>
      </c>
    </row>
    <row r="645" spans="47:53" ht="11.25" customHeight="1" x14ac:dyDescent="0.25">
      <c r="AU645" s="30" t="s">
        <v>38</v>
      </c>
      <c r="AV645" s="29">
        <f>_xll.qlInterestRateIndexFixingDate(IborIndex&amp;Tenor,AW645,Trigger)</f>
        <v>43908</v>
      </c>
      <c r="AW645" s="29">
        <f>_xll.qlCalendarAdvance(Calendar,AW644,AU645,"f",,Trigger)</f>
        <v>43910</v>
      </c>
      <c r="AX645" s="29">
        <f>_xll.qlInterestRateIndexMaturity(IborIndex&amp;Tenor,AW645,Trigger)</f>
        <v>44277</v>
      </c>
      <c r="AY645" s="66">
        <f>_xll.qlIndexFixing($Z$5,AV645,,Trigger)</f>
        <v>1.2392339548111909E-2</v>
      </c>
      <c r="AZ645" s="66">
        <f>_xll.qlIndexFixing($BB$1,AW645,,Trigger)</f>
        <v>1.2354763178803203E-2</v>
      </c>
      <c r="BA645" s="198">
        <f t="shared" si="31"/>
        <v>0.37576369308706115</v>
      </c>
    </row>
    <row r="646" spans="47:53" ht="11.25" customHeight="1" x14ac:dyDescent="0.25">
      <c r="AU646" s="30" t="s">
        <v>38</v>
      </c>
      <c r="AV646" s="29">
        <f>_xll.qlInterestRateIndexFixingDate(IborIndex&amp;Tenor,AW646,Trigger)</f>
        <v>43915</v>
      </c>
      <c r="AW646" s="29">
        <f>_xll.qlCalendarAdvance(Calendar,AW645,AU646,"f",,Trigger)</f>
        <v>43917</v>
      </c>
      <c r="AX646" s="29">
        <f>_xll.qlInterestRateIndexMaturity(IborIndex&amp;Tenor,AW646,Trigger)</f>
        <v>44284</v>
      </c>
      <c r="AY646" s="66">
        <f>_xll.qlIndexFixing($Z$5,AV646,,Trigger)</f>
        <v>1.2448357500050701E-2</v>
      </c>
      <c r="AZ646" s="66">
        <f>_xll.qlIndexFixing($BB$1,AW646,,Trigger)</f>
        <v>1.2410292880084455E-2</v>
      </c>
      <c r="BA646" s="198">
        <f t="shared" si="31"/>
        <v>0.38064619966245855</v>
      </c>
    </row>
    <row r="647" spans="47:53" ht="11.25" customHeight="1" x14ac:dyDescent="0.25">
      <c r="AU647" s="30" t="s">
        <v>38</v>
      </c>
      <c r="AV647" s="29">
        <f>_xll.qlInterestRateIndexFixingDate(IborIndex&amp;Tenor,AW647,Trigger)</f>
        <v>43922</v>
      </c>
      <c r="AW647" s="29">
        <f>_xll.qlCalendarAdvance(Calendar,AW646,AU647,"f",,Trigger)</f>
        <v>43924</v>
      </c>
      <c r="AX647" s="29">
        <f>_xll.qlInterestRateIndexMaturity(IborIndex&amp;Tenor,AW647,Trigger)</f>
        <v>44292</v>
      </c>
      <c r="AY647" s="66">
        <f>_xll.qlIndexFixing($Z$5,AV647,,Trigger)</f>
        <v>1.2508538401339878E-2</v>
      </c>
      <c r="AZ647" s="66">
        <f>_xll.qlIndexFixing($BB$1,AW647,,Trigger)</f>
        <v>1.2465712026981211E-2</v>
      </c>
      <c r="BA647" s="198">
        <f t="shared" si="31"/>
        <v>0.42826374358666608</v>
      </c>
    </row>
    <row r="648" spans="47:53" ht="11.25" customHeight="1" x14ac:dyDescent="0.25">
      <c r="AU648" s="30" t="s">
        <v>38</v>
      </c>
      <c r="AV648" s="29">
        <f>_xll.qlInterestRateIndexFixingDate(IborIndex&amp;Tenor,AW648,Trigger)</f>
        <v>43929</v>
      </c>
      <c r="AW648" s="29">
        <f>_xll.qlCalendarAdvance(Calendar,AW647,AU648,"f",,Trigger)</f>
        <v>43935</v>
      </c>
      <c r="AX648" s="29">
        <f>_xll.qlInterestRateIndexMaturity(IborIndex&amp;Tenor,AW648,Trigger)</f>
        <v>44300</v>
      </c>
      <c r="AY648" s="66">
        <f>_xll.qlIndexFixing($Z$5,AV648,,Trigger)</f>
        <v>1.2583576314827144E-2</v>
      </c>
      <c r="AZ648" s="66">
        <f>_xll.qlIndexFixing($BB$1,AW648,,Trigger)</f>
        <v>1.2536798764214312E-2</v>
      </c>
      <c r="BA648" s="198">
        <f t="shared" si="31"/>
        <v>0.46777550612832686</v>
      </c>
    </row>
    <row r="649" spans="47:53" ht="11.25" customHeight="1" x14ac:dyDescent="0.25">
      <c r="AU649" s="30" t="s">
        <v>38</v>
      </c>
      <c r="AV649" s="29">
        <f>_xll.qlInterestRateIndexFixingDate(IborIndex&amp;Tenor,AW649,Trigger)</f>
        <v>43938</v>
      </c>
      <c r="AW649" s="29">
        <f>_xll.qlCalendarAdvance(Calendar,AW648,AU649,"f",,Trigger)</f>
        <v>43942</v>
      </c>
      <c r="AX649" s="29">
        <f>_xll.qlInterestRateIndexMaturity(IborIndex&amp;Tenor,AW649,Trigger)</f>
        <v>44307</v>
      </c>
      <c r="AY649" s="66">
        <f>_xll.qlIndexFixing($Z$5,AV649,,Trigger)</f>
        <v>1.2639326708466594E-2</v>
      </c>
      <c r="AZ649" s="66">
        <f>_xll.qlIndexFixing($BB$1,AW649,,Trigger)</f>
        <v>1.2591955871150707E-2</v>
      </c>
      <c r="BA649" s="198">
        <f t="shared" si="31"/>
        <v>0.47370837315886472</v>
      </c>
    </row>
    <row r="650" spans="47:53" ht="11.25" customHeight="1" x14ac:dyDescent="0.25">
      <c r="AU650" s="30" t="s">
        <v>38</v>
      </c>
      <c r="AV650" s="29">
        <f>_xll.qlInterestRateIndexFixingDate(IborIndex&amp;Tenor,AW650,Trigger)</f>
        <v>43945</v>
      </c>
      <c r="AW650" s="29">
        <f>_xll.qlCalendarAdvance(Calendar,AW649,AU650,"f",,Trigger)</f>
        <v>43949</v>
      </c>
      <c r="AX650" s="29">
        <f>_xll.qlInterestRateIndexMaturity(IborIndex&amp;Tenor,AW650,Trigger)</f>
        <v>44314</v>
      </c>
      <c r="AY650" s="66">
        <f>_xll.qlIndexFixing($Z$5,AV650,,Trigger)</f>
        <v>1.2694998691916579E-2</v>
      </c>
      <c r="AZ650" s="66">
        <f>_xll.qlIndexFixing($BB$1,AW650,,Trigger)</f>
        <v>1.264699424631573E-2</v>
      </c>
      <c r="BA650" s="198">
        <f t="shared" si="31"/>
        <v>0.48004445600848683</v>
      </c>
    </row>
    <row r="651" spans="47:53" ht="11.25" customHeight="1" x14ac:dyDescent="0.25">
      <c r="AU651" s="30" t="s">
        <v>38</v>
      </c>
      <c r="AV651" s="29">
        <f>_xll.qlInterestRateIndexFixingDate(IborIndex&amp;Tenor,AW651,Trigger)</f>
        <v>43951</v>
      </c>
      <c r="AW651" s="29">
        <f>_xll.qlCalendarAdvance(Calendar,AW650,AU651,"f",,Trigger)</f>
        <v>43956</v>
      </c>
      <c r="AX651" s="29">
        <f>_xll.qlInterestRateIndexMaturity(IborIndex&amp;Tenor,AW651,Trigger)</f>
        <v>44321</v>
      </c>
      <c r="AY651" s="66">
        <f>_xll.qlIndexFixing($Z$5,AV651,,Trigger)</f>
        <v>1.2750591917198578E-2</v>
      </c>
      <c r="AZ651" s="66">
        <f>_xll.qlIndexFixing($BB$1,AW651,,Trigger)</f>
        <v>1.2701911399857987E-2</v>
      </c>
      <c r="BA651" s="198">
        <f t="shared" si="31"/>
        <v>0.48680517340591101</v>
      </c>
    </row>
    <row r="652" spans="47:53" ht="11.25" customHeight="1" x14ac:dyDescent="0.25">
      <c r="AU652" s="30" t="s">
        <v>38</v>
      </c>
      <c r="AV652" s="29">
        <f>_xll.qlInterestRateIndexFixingDate(IborIndex&amp;Tenor,AW652,Trigger)</f>
        <v>43959</v>
      </c>
      <c r="AW652" s="29">
        <f>_xll.qlCalendarAdvance(Calendar,AW651,AU652,"f",,Trigger)</f>
        <v>43963</v>
      </c>
      <c r="AX652" s="29">
        <f>_xll.qlInterestRateIndexMaturity(IborIndex&amp;Tenor,AW652,Trigger)</f>
        <v>44328</v>
      </c>
      <c r="AY652" s="66">
        <f>_xll.qlIndexFixing($Z$5,AV652,,Trigger)</f>
        <v>1.2806106074422391E-2</v>
      </c>
      <c r="AZ652" s="66">
        <f>_xll.qlIndexFixing($BB$1,AW652,,Trigger)</f>
        <v>1.2756704841426316E-2</v>
      </c>
      <c r="BA652" s="198">
        <f t="shared" si="31"/>
        <v>0.49401232996074823</v>
      </c>
    </row>
    <row r="653" spans="47:53" ht="11.25" customHeight="1" x14ac:dyDescent="0.25">
      <c r="AU653" s="30" t="s">
        <v>38</v>
      </c>
      <c r="AV653" s="29">
        <f>_xll.qlInterestRateIndexFixingDate(IborIndex&amp;Tenor,AW653,Trigger)</f>
        <v>43966</v>
      </c>
      <c r="AW653" s="29">
        <f>_xll.qlCalendarAdvance(Calendar,AW652,AU653,"f",,Trigger)</f>
        <v>43970</v>
      </c>
      <c r="AX653" s="29">
        <f>_xll.qlInterestRateIndexMaturity(IborIndex&amp;Tenor,AW653,Trigger)</f>
        <v>44335</v>
      </c>
      <c r="AY653" s="66">
        <f>_xll.qlIndexFixing($Z$5,AV653,,Trigger)</f>
        <v>1.2861540891795134E-2</v>
      </c>
      <c r="AZ653" s="66">
        <f>_xll.qlIndexFixing($BB$1,AW653,,Trigger)</f>
        <v>1.2811372080172865E-2</v>
      </c>
      <c r="BA653" s="198">
        <f t="shared" si="31"/>
        <v>0.50168811622269138</v>
      </c>
    </row>
    <row r="654" spans="47:53" ht="11.25" customHeight="1" x14ac:dyDescent="0.25">
      <c r="AU654" s="30" t="s">
        <v>38</v>
      </c>
      <c r="AV654" s="29">
        <f>_xll.qlInterestRateIndexFixingDate(IborIndex&amp;Tenor,AW654,Trigger)</f>
        <v>43973</v>
      </c>
      <c r="AW654" s="29">
        <f>_xll.qlCalendarAdvance(Calendar,AW653,AU654,"f",,Trigger)</f>
        <v>43977</v>
      </c>
      <c r="AX654" s="29">
        <f>_xll.qlInterestRateIndexMaturity(IborIndex&amp;Tenor,AW654,Trigger)</f>
        <v>44342</v>
      </c>
      <c r="AY654" s="66">
        <f>_xll.qlIndexFixing($Z$5,AV654,,Trigger)</f>
        <v>1.291689613563436E-2</v>
      </c>
      <c r="AZ654" s="66">
        <f>_xll.qlIndexFixing($BB$1,AW654,,Trigger)</f>
        <v>1.28659106247568E-2</v>
      </c>
      <c r="BA654" s="198">
        <f t="shared" si="31"/>
        <v>0.50985510877560658</v>
      </c>
    </row>
    <row r="655" spans="47:53" ht="11.25" customHeight="1" x14ac:dyDescent="0.25">
      <c r="AU655" s="30" t="s">
        <v>38</v>
      </c>
      <c r="AV655" s="29">
        <f>_xll.qlInterestRateIndexFixingDate(IborIndex&amp;Tenor,AW655,Trigger)</f>
        <v>43980</v>
      </c>
      <c r="AW655" s="29">
        <f>_xll.qlCalendarAdvance(Calendar,AW654,AU655,"f",,Trigger)</f>
        <v>43984</v>
      </c>
      <c r="AX655" s="29">
        <f>_xll.qlInterestRateIndexMaturity(IborIndex&amp;Tenor,AW655,Trigger)</f>
        <v>44349</v>
      </c>
      <c r="AY655" s="66">
        <f>_xll.qlIndexFixing($Z$5,AV655,,Trigger)</f>
        <v>1.2972171610376396E-2</v>
      </c>
      <c r="AZ655" s="66">
        <f>_xll.qlIndexFixing($BB$1,AW655,,Trigger)</f>
        <v>1.2920317983346721E-2</v>
      </c>
      <c r="BA655" s="198">
        <f t="shared" si="31"/>
        <v>0.5185362702967572</v>
      </c>
    </row>
    <row r="656" spans="47:53" ht="11.25" customHeight="1" x14ac:dyDescent="0.25">
      <c r="AU656" s="30" t="s">
        <v>38</v>
      </c>
      <c r="AV656" s="29">
        <f>_xll.qlInterestRateIndexFixingDate(IborIndex&amp;Tenor,AW656,Trigger)</f>
        <v>43987</v>
      </c>
      <c r="AW656" s="29">
        <f>_xll.qlCalendarAdvance(Calendar,AW655,AU656,"f",,Trigger)</f>
        <v>43991</v>
      </c>
      <c r="AX656" s="29">
        <f>_xll.qlInterestRateIndexMaturity(IborIndex&amp;Tenor,AW656,Trigger)</f>
        <v>44356</v>
      </c>
      <c r="AY656" s="66">
        <f>_xll.qlIndexFixing($Z$5,AV656,,Trigger)</f>
        <v>1.302736715858838E-2</v>
      </c>
      <c r="AZ656" s="66">
        <f>_xll.qlIndexFixing($BB$1,AW656,,Trigger)</f>
        <v>1.2974591663623948E-2</v>
      </c>
      <c r="BA656" s="198">
        <f t="shared" si="31"/>
        <v>0.5277549496443199</v>
      </c>
    </row>
    <row r="657" spans="47:53" ht="11.25" customHeight="1" x14ac:dyDescent="0.25">
      <c r="AU657" s="30" t="s">
        <v>38</v>
      </c>
      <c r="AV657" s="29">
        <f>_xll.qlInterestRateIndexFixingDate(IborIndex&amp;Tenor,AW657,Trigger)</f>
        <v>43994</v>
      </c>
      <c r="AW657" s="29">
        <f>_xll.qlCalendarAdvance(Calendar,AW656,AU657,"f",,Trigger)</f>
        <v>43998</v>
      </c>
      <c r="AX657" s="29">
        <f>_xll.qlInterestRateIndexMaturity(IborIndex&amp;Tenor,AW657,Trigger)</f>
        <v>44363</v>
      </c>
      <c r="AY657" s="66">
        <f>_xll.qlIndexFixing($Z$5,AV657,,Trigger)</f>
        <v>1.3082482660979214E-2</v>
      </c>
      <c r="AZ657" s="66">
        <f>_xll.qlIndexFixing($BB$1,AW657,,Trigger)</f>
        <v>1.3028729172786682E-2</v>
      </c>
      <c r="BA657" s="198">
        <f t="shared" si="31"/>
        <v>0.53753488192531673</v>
      </c>
    </row>
    <row r="658" spans="47:53" ht="11.25" customHeight="1" x14ac:dyDescent="0.25">
      <c r="AU658" s="30" t="s">
        <v>38</v>
      </c>
      <c r="AV658" s="29">
        <f>_xll.qlInterestRateIndexFixingDate(IborIndex&amp;Tenor,AW658,Trigger)</f>
        <v>44001</v>
      </c>
      <c r="AW658" s="29">
        <f>_xll.qlCalendarAdvance(Calendar,AW657,AU658,"f",,Trigger)</f>
        <v>44005</v>
      </c>
      <c r="AX658" s="29">
        <f>_xll.qlInterestRateIndexMaturity(IborIndex&amp;Tenor,AW658,Trigger)</f>
        <v>44370</v>
      </c>
      <c r="AY658" s="66">
        <f>_xll.qlIndexFixing($Z$5,AV658,,Trigger)</f>
        <v>1.3137518036408983E-2</v>
      </c>
      <c r="AZ658" s="66">
        <f>_xll.qlIndexFixing($BB$1,AW658,,Trigger)</f>
        <v>1.3082728017552191E-2</v>
      </c>
      <c r="BA658" s="198">
        <f t="shared" si="31"/>
        <v>0.54790018856791867</v>
      </c>
    </row>
    <row r="659" spans="47:53" ht="11.25" customHeight="1" x14ac:dyDescent="0.25">
      <c r="AU659" s="30" t="s">
        <v>38</v>
      </c>
      <c r="AV659" s="29">
        <f>_xll.qlInterestRateIndexFixingDate(IborIndex&amp;Tenor,AW659,Trigger)</f>
        <v>44008</v>
      </c>
      <c r="AW659" s="29">
        <f>_xll.qlCalendarAdvance(Calendar,AW658,AU659,"f",,Trigger)</f>
        <v>44012</v>
      </c>
      <c r="AX659" s="29">
        <f>_xll.qlInterestRateIndexMaturity(IborIndex&amp;Tenor,AW659,Trigger)</f>
        <v>44377</v>
      </c>
      <c r="AY659" s="66">
        <f>_xll.qlIndexFixing($Z$5,AV659,,Trigger)</f>
        <v>1.3192473241900773E-2</v>
      </c>
      <c r="AZ659" s="66">
        <f>_xll.qlIndexFixing($BB$1,AW659,,Trigger)</f>
        <v>1.3136585704160974E-2</v>
      </c>
      <c r="BA659" s="198">
        <f t="shared" si="31"/>
        <v>0.55887537739799864</v>
      </c>
    </row>
    <row r="660" spans="47:53" ht="11.25" customHeight="1" x14ac:dyDescent="0.25">
      <c r="AU660" s="30" t="s">
        <v>38</v>
      </c>
      <c r="AV660" s="29">
        <f>_xll.qlInterestRateIndexFixingDate(IborIndex&amp;Tenor,AW660,Trigger)</f>
        <v>44015</v>
      </c>
      <c r="AW660" s="29">
        <f>_xll.qlCalendarAdvance(Calendar,AW659,AU660,"f",,Trigger)</f>
        <v>44019</v>
      </c>
      <c r="AX660" s="29">
        <f>_xll.qlInterestRateIndexMaturity(IborIndex&amp;Tenor,AW660,Trigger)</f>
        <v>44384</v>
      </c>
      <c r="AY660" s="66">
        <f>_xll.qlIndexFixing($Z$5,AV660,,Trigger)</f>
        <v>1.3247348272650105E-2</v>
      </c>
      <c r="AZ660" s="66">
        <f>_xll.qlIndexFixing($BB$1,AW660,,Trigger)</f>
        <v>1.319029973837983E-2</v>
      </c>
      <c r="BA660" s="198">
        <f t="shared" si="31"/>
        <v>0.57048534270274365</v>
      </c>
    </row>
    <row r="661" spans="47:53" ht="11.25" customHeight="1" x14ac:dyDescent="0.25">
      <c r="AU661" s="30" t="s">
        <v>38</v>
      </c>
      <c r="AV661" s="29">
        <f>_xll.qlInterestRateIndexFixingDate(IborIndex&amp;Tenor,AW661,Trigger)</f>
        <v>44022</v>
      </c>
      <c r="AW661" s="29">
        <f>_xll.qlCalendarAdvance(Calendar,AW660,AU661,"f",,Trigger)</f>
        <v>44026</v>
      </c>
      <c r="AX661" s="29">
        <f>_xll.qlInterestRateIndexMaturity(IborIndex&amp;Tenor,AW661,Trigger)</f>
        <v>44391</v>
      </c>
      <c r="AY661" s="66">
        <f>_xll.qlIndexFixing($Z$5,AV661,,Trigger)</f>
        <v>1.3302143162036739E-2</v>
      </c>
      <c r="AZ661" s="66">
        <f>_xll.qlIndexFixing($BB$1,AW661,,Trigger)</f>
        <v>1.3243867625506011E-2</v>
      </c>
      <c r="BA661" s="198">
        <f t="shared" si="31"/>
        <v>0.58275536530727823</v>
      </c>
    </row>
    <row r="662" spans="47:53" ht="11.25" customHeight="1" x14ac:dyDescent="0.25">
      <c r="AU662" s="30" t="s">
        <v>38</v>
      </c>
      <c r="AV662" s="29">
        <f>_xll.qlInterestRateIndexFixingDate(IborIndex&amp;Tenor,AW662,Trigger)</f>
        <v>44029</v>
      </c>
      <c r="AW662" s="29">
        <f>_xll.qlCalendarAdvance(Calendar,AW661,AU662,"f",,Trigger)</f>
        <v>44033</v>
      </c>
      <c r="AX662" s="29">
        <f>_xll.qlInterestRateIndexMaturity(IborIndex&amp;Tenor,AW662,Trigger)</f>
        <v>44398</v>
      </c>
      <c r="AY662" s="66">
        <f>_xll.qlIndexFixing($Z$5,AV662,,Trigger)</f>
        <v>1.335685798163367E-2</v>
      </c>
      <c r="AZ662" s="66">
        <f>_xll.qlIndexFixing($BB$1,AW662,,Trigger)</f>
        <v>1.3297286870369856E-2</v>
      </c>
      <c r="BA662" s="198">
        <f t="shared" si="31"/>
        <v>0.59571111263813714</v>
      </c>
    </row>
    <row r="663" spans="47:53" ht="11.25" customHeight="1" x14ac:dyDescent="0.25">
      <c r="AU663" s="30" t="s">
        <v>38</v>
      </c>
      <c r="AV663" s="29">
        <f>_xll.qlInterestRateIndexFixingDate(IborIndex&amp;Tenor,AW663,Trigger)</f>
        <v>44036</v>
      </c>
      <c r="AW663" s="29">
        <f>_xll.qlCalendarAdvance(Calendar,AW662,AU663,"f",,Trigger)</f>
        <v>44040</v>
      </c>
      <c r="AX663" s="29">
        <f>_xll.qlInterestRateIndexMaturity(IborIndex&amp;Tenor,AW663,Trigger)</f>
        <v>44405</v>
      </c>
      <c r="AY663" s="66">
        <f>_xll.qlIndexFixing($Z$5,AV663,,Trigger)</f>
        <v>1.3411492841218947E-2</v>
      </c>
      <c r="AZ663" s="66">
        <f>_xll.qlIndexFixing($BB$1,AW663,,Trigger)</f>
        <v>1.3350554977338957E-2</v>
      </c>
      <c r="BA663" s="198">
        <f t="shared" si="31"/>
        <v>0.60937863879990606</v>
      </c>
    </row>
    <row r="664" spans="47:53" ht="11.25" customHeight="1" x14ac:dyDescent="0.25">
      <c r="AU664" s="30" t="s">
        <v>38</v>
      </c>
      <c r="AV664" s="29">
        <f>_xll.qlInterestRateIndexFixingDate(IborIndex&amp;Tenor,AW664,Trigger)</f>
        <v>44043</v>
      </c>
      <c r="AW664" s="29">
        <f>_xll.qlCalendarAdvance(Calendar,AW663,AU664,"f",,Trigger)</f>
        <v>44047</v>
      </c>
      <c r="AX664" s="29">
        <f>_xll.qlInterestRateIndexMaturity(IborIndex&amp;Tenor,AW664,Trigger)</f>
        <v>44412</v>
      </c>
      <c r="AY664" s="66">
        <f>_xll.qlIndexFixing($Z$5,AV664,,Trigger)</f>
        <v>1.346604788878422E-2</v>
      </c>
      <c r="AZ664" s="66">
        <f>_xll.qlIndexFixing($BB$1,AW664,,Trigger)</f>
        <v>1.3403669450322741E-2</v>
      </c>
      <c r="BA664" s="198">
        <f t="shared" si="31"/>
        <v>0.62378438461479013</v>
      </c>
    </row>
    <row r="665" spans="47:53" ht="11.25" customHeight="1" x14ac:dyDescent="0.25">
      <c r="AU665" s="30" t="s">
        <v>38</v>
      </c>
      <c r="AV665" s="29">
        <f>_xll.qlInterestRateIndexFixingDate(IborIndex&amp;Tenor,AW665,Trigger)</f>
        <v>44050</v>
      </c>
      <c r="AW665" s="29">
        <f>_xll.qlCalendarAdvance(Calendar,AW664,AU665,"f",,Trigger)</f>
        <v>44054</v>
      </c>
      <c r="AX665" s="29">
        <f>_xll.qlInterestRateIndexMaturity(IborIndex&amp;Tenor,AW665,Trigger)</f>
        <v>44419</v>
      </c>
      <c r="AY665" s="66">
        <f>_xll.qlIndexFixing($Z$5,AV665,,Trigger)</f>
        <v>1.3520523310547429E-2</v>
      </c>
      <c r="AZ665" s="66">
        <f>_xll.qlIndexFixing($BB$1,AW665,,Trigger)</f>
        <v>1.3456627792774461E-2</v>
      </c>
      <c r="BA665" s="198">
        <f t="shared" si="31"/>
        <v>0.6389551777296818</v>
      </c>
    </row>
    <row r="666" spans="47:53" ht="11.25" customHeight="1" x14ac:dyDescent="0.25">
      <c r="AU666" s="30" t="s">
        <v>38</v>
      </c>
      <c r="AV666" s="29">
        <f>_xll.qlInterestRateIndexFixingDate(IborIndex&amp;Tenor,AW666,Trigger)</f>
        <v>44057</v>
      </c>
      <c r="AW666" s="29">
        <f>_xll.qlCalendarAdvance(Calendar,AW665,AU666,"f",,Trigger)</f>
        <v>44061</v>
      </c>
      <c r="AX666" s="29">
        <f>_xll.qlInterestRateIndexMaturity(IborIndex&amp;Tenor,AW666,Trigger)</f>
        <v>44426</v>
      </c>
      <c r="AY666" s="66">
        <f>_xll.qlIndexFixing($Z$5,AV666,,Trigger)</f>
        <v>1.3574919330960488E-2</v>
      </c>
      <c r="AZ666" s="66">
        <f>_xll.qlIndexFixing($BB$1,AW666,,Trigger)</f>
        <v>1.350942750769644E-2</v>
      </c>
      <c r="BA666" s="198">
        <f t="shared" si="31"/>
        <v>0.65491823264048066</v>
      </c>
    </row>
    <row r="667" spans="47:53" ht="11.25" customHeight="1" x14ac:dyDescent="0.25">
      <c r="AU667" s="30" t="s">
        <v>38</v>
      </c>
      <c r="AV667" s="29">
        <f>_xll.qlInterestRateIndexFixingDate(IborIndex&amp;Tenor,AW667,Trigger)</f>
        <v>44064</v>
      </c>
      <c r="AW667" s="29">
        <f>_xll.qlCalendarAdvance(Calendar,AW666,AU667,"f",,Trigger)</f>
        <v>44068</v>
      </c>
      <c r="AX667" s="29">
        <f>_xll.qlInterestRateIndexMaturity(IborIndex&amp;Tenor,AW667,Trigger)</f>
        <v>44433</v>
      </c>
      <c r="AY667" s="66">
        <f>_xll.qlIndexFixing($Z$5,AV667,,Trigger)</f>
        <v>1.3629236212721749E-2</v>
      </c>
      <c r="AZ667" s="66">
        <f>_xll.qlIndexFixing($BB$1,AW667,,Trigger)</f>
        <v>1.3562066097643795E-2</v>
      </c>
      <c r="BA667" s="198">
        <f t="shared" si="31"/>
        <v>0.67170115077954184</v>
      </c>
    </row>
    <row r="668" spans="47:53" ht="11.25" customHeight="1" x14ac:dyDescent="0.25">
      <c r="AU668" s="30" t="s">
        <v>38</v>
      </c>
      <c r="AV668" s="29">
        <f>_xll.qlInterestRateIndexFixingDate(IborIndex&amp;Tenor,AW668,Trigger)</f>
        <v>44071</v>
      </c>
      <c r="AW668" s="29">
        <f>_xll.qlCalendarAdvance(Calendar,AW667,AU668,"f",,Trigger)</f>
        <v>44075</v>
      </c>
      <c r="AX668" s="29">
        <f>_xll.qlInterestRateIndexMaturity(IborIndex&amp;Tenor,AW668,Trigger)</f>
        <v>44440</v>
      </c>
      <c r="AY668" s="66">
        <f>_xll.qlIndexFixing($Z$5,AV668,,Trigger)</f>
        <v>1.368347425678456E-2</v>
      </c>
      <c r="AZ668" s="66">
        <f>_xll.qlIndexFixing($BB$1,AW668,,Trigger)</f>
        <v>1.361454109360348E-2</v>
      </c>
      <c r="BA668" s="198">
        <f t="shared" si="31"/>
        <v>0.68933163181079948</v>
      </c>
    </row>
    <row r="669" spans="47:53" ht="11.25" customHeight="1" x14ac:dyDescent="0.25">
      <c r="AU669" s="30" t="s">
        <v>38</v>
      </c>
      <c r="AV669" s="29">
        <f>_xll.qlInterestRateIndexFixingDate(IborIndex&amp;Tenor,AW669,Trigger)</f>
        <v>44078</v>
      </c>
      <c r="AW669" s="29">
        <f>_xll.qlCalendarAdvance(Calendar,AW668,AU669,"f",,Trigger)</f>
        <v>44082</v>
      </c>
      <c r="AX669" s="29">
        <f>_xll.qlInterestRateIndexMaturity(IborIndex&amp;Tenor,AW669,Trigger)</f>
        <v>44447</v>
      </c>
      <c r="AY669" s="66">
        <f>_xll.qlIndexFixing($Z$5,AV669,,Trigger)</f>
        <v>1.373758613799274E-2</v>
      </c>
      <c r="AZ669" s="66">
        <f>_xll.qlIndexFixing($BB$1,AW669,,Trigger)</f>
        <v>1.3666852542079005E-2</v>
      </c>
      <c r="BA669" s="198">
        <f t="shared" si="31"/>
        <v>0.70733595913734937</v>
      </c>
    </row>
    <row r="670" spans="47:53" ht="11.25" customHeight="1" x14ac:dyDescent="0.25">
      <c r="AU670" s="30" t="s">
        <v>38</v>
      </c>
      <c r="AV670" s="29">
        <f>_xll.qlInterestRateIndexFixingDate(IborIndex&amp;Tenor,AW670,Trigger)</f>
        <v>44085</v>
      </c>
      <c r="AW670" s="29">
        <f>_xll.qlCalendarAdvance(Calendar,AW669,AU670,"f",,Trigger)</f>
        <v>44089</v>
      </c>
      <c r="AX670" s="29">
        <f>_xll.qlInterestRateIndexMaturity(IborIndex&amp;Tenor,AW670,Trigger)</f>
        <v>44454</v>
      </c>
      <c r="AY670" s="66">
        <f>_xll.qlIndexFixing($Z$5,AV670,,Trigger)</f>
        <v>1.3791525609131796E-2</v>
      </c>
      <c r="AZ670" s="66">
        <f>_xll.qlIndexFixing($BB$1,AW670,,Trigger)</f>
        <v>1.3719004922591566E-2</v>
      </c>
      <c r="BA670" s="198">
        <f t="shared" si="31"/>
        <v>0.7252068654023045</v>
      </c>
    </row>
    <row r="671" spans="47:53" ht="11.25" customHeight="1" x14ac:dyDescent="0.25">
      <c r="AU671" s="30" t="s">
        <v>38</v>
      </c>
      <c r="AV671" s="29">
        <f>_xll.qlInterestRateIndexFixingDate(IborIndex&amp;Tenor,AW671,Trigger)</f>
        <v>44092</v>
      </c>
      <c r="AW671" s="29">
        <f>_xll.qlCalendarAdvance(Calendar,AW670,AU671,"f",,Trigger)</f>
        <v>44096</v>
      </c>
      <c r="AX671" s="29">
        <f>_xll.qlInterestRateIndexMaturity(IborIndex&amp;Tenor,AW671,Trigger)</f>
        <v>44461</v>
      </c>
      <c r="AY671" s="66">
        <f>_xll.qlIndexFixing($Z$5,AV671,,Trigger)</f>
        <v>1.3845294669777243E-2</v>
      </c>
      <c r="AZ671" s="66">
        <f>_xll.qlIndexFixing($BB$1,AW671,,Trigger)</f>
        <v>1.3771003166936843E-2</v>
      </c>
      <c r="BA671" s="198">
        <f t="shared" si="31"/>
        <v>0.74291502840400159</v>
      </c>
    </row>
    <row r="672" spans="47:53" ht="11.25" customHeight="1" x14ac:dyDescent="0.25">
      <c r="AU672" s="30" t="s">
        <v>38</v>
      </c>
      <c r="AV672" s="29">
        <f>_xll.qlInterestRateIndexFixingDate(IborIndex&amp;Tenor,AW672,Trigger)</f>
        <v>44099</v>
      </c>
      <c r="AW672" s="29">
        <f>_xll.qlCalendarAdvance(Calendar,AW671,AU672,"f",,Trigger)</f>
        <v>44103</v>
      </c>
      <c r="AX672" s="29">
        <f>_xll.qlInterestRateIndexMaturity(IborIndex&amp;Tenor,AW672,Trigger)</f>
        <v>44468</v>
      </c>
      <c r="AY672" s="66">
        <f>_xll.qlIndexFixing($Z$5,AV672,,Trigger)</f>
        <v>1.3898895390197645E-2</v>
      </c>
      <c r="AZ672" s="66">
        <f>_xll.qlIndexFixing($BB$1,AW672,,Trigger)</f>
        <v>1.3822852208014737E-2</v>
      </c>
      <c r="BA672" s="198">
        <f t="shared" si="31"/>
        <v>0.76043182182907243</v>
      </c>
    </row>
    <row r="673" spans="47:53" ht="11.25" customHeight="1" x14ac:dyDescent="0.25">
      <c r="AU673" s="30" t="s">
        <v>38</v>
      </c>
      <c r="AV673" s="29">
        <f>_xll.qlInterestRateIndexFixingDate(IborIndex&amp;Tenor,AW673,Trigger)</f>
        <v>44106</v>
      </c>
      <c r="AW673" s="29">
        <f>_xll.qlCalendarAdvance(Calendar,AW672,AU673,"f",,Trigger)</f>
        <v>44110</v>
      </c>
      <c r="AX673" s="29">
        <f>_xll.qlInterestRateIndexMaturity(IborIndex&amp;Tenor,AW673,Trigger)</f>
        <v>44475</v>
      </c>
      <c r="AY673" s="66">
        <f>_xll.qlIndexFixing($Z$5,AV673,,Trigger)</f>
        <v>1.395232991136971E-2</v>
      </c>
      <c r="AZ673" s="66">
        <f>_xll.qlIndexFixing($BB$1,AW673,,Trigger)</f>
        <v>1.3874556979820813E-2</v>
      </c>
      <c r="BA673" s="198">
        <f t="shared" si="31"/>
        <v>0.77772931548897306</v>
      </c>
    </row>
    <row r="674" spans="47:53" ht="11.25" customHeight="1" x14ac:dyDescent="0.25">
      <c r="AU674" s="30" t="s">
        <v>38</v>
      </c>
      <c r="AV674" s="29">
        <f>_xll.qlInterestRateIndexFixingDate(IborIndex&amp;Tenor,AW674,Trigger)</f>
        <v>44113</v>
      </c>
      <c r="AW674" s="29">
        <f>_xll.qlCalendarAdvance(Calendar,AW673,AU674,"f",,Trigger)</f>
        <v>44117</v>
      </c>
      <c r="AX674" s="29">
        <f>_xll.qlInterestRateIndexMaturity(IborIndex&amp;Tenor,AW674,Trigger)</f>
        <v>44482</v>
      </c>
      <c r="AY674" s="66">
        <f>_xll.qlIndexFixing($Z$5,AV674,,Trigger)</f>
        <v>1.4005600444994288E-2</v>
      </c>
      <c r="AZ674" s="66">
        <f>_xll.qlIndexFixing($BB$1,AW674,,Trigger)</f>
        <v>1.3926122417439962E-2</v>
      </c>
      <c r="BA674" s="198">
        <f t="shared" si="31"/>
        <v>0.79478027554326025</v>
      </c>
    </row>
    <row r="675" spans="47:53" ht="11.25" customHeight="1" x14ac:dyDescent="0.25">
      <c r="AU675" s="30" t="s">
        <v>38</v>
      </c>
      <c r="AV675" s="29">
        <f>_xll.qlInterestRateIndexFixingDate(IborIndex&amp;Tenor,AW675,Trigger)</f>
        <v>44120</v>
      </c>
      <c r="AW675" s="29">
        <f>_xll.qlCalendarAdvance(Calendar,AW674,AU675,"f",,Trigger)</f>
        <v>44124</v>
      </c>
      <c r="AX675" s="29">
        <f>_xll.qlInterestRateIndexMaturity(IborIndex&amp;Tenor,AW675,Trigger)</f>
        <v>44489</v>
      </c>
      <c r="AY675" s="66">
        <f>_xll.qlIndexFixing($Z$5,AV675,,Trigger)</f>
        <v>1.4058709273510167E-2</v>
      </c>
      <c r="AZ675" s="66">
        <f>_xll.qlIndexFixing($BB$1,AW675,,Trigger)</f>
        <v>1.3977553457038727E-2</v>
      </c>
      <c r="BA675" s="198">
        <f t="shared" si="31"/>
        <v>0.81155816471440223</v>
      </c>
    </row>
    <row r="676" spans="47:53" ht="11.25" customHeight="1" x14ac:dyDescent="0.25">
      <c r="AU676" s="30" t="s">
        <v>38</v>
      </c>
      <c r="AV676" s="29">
        <f>_xll.qlInterestRateIndexFixingDate(IborIndex&amp;Tenor,AW676,Trigger)</f>
        <v>44127</v>
      </c>
      <c r="AW676" s="29">
        <f>_xll.qlCalendarAdvance(Calendar,AW675,AU676,"f",,Trigger)</f>
        <v>44131</v>
      </c>
      <c r="AX676" s="29">
        <f>_xll.qlInterestRateIndexMaturity(IborIndex&amp;Tenor,AW676,Trigger)</f>
        <v>44496</v>
      </c>
      <c r="AY676" s="66">
        <f>_xll.qlIndexFixing($Z$5,AV676,,Trigger)</f>
        <v>1.4111658750110711E-2</v>
      </c>
      <c r="AZ676" s="66">
        <f>_xll.qlIndexFixing($BB$1,AW676,,Trigger)</f>
        <v>1.4028855035859612E-2</v>
      </c>
      <c r="BA676" s="198">
        <f t="shared" si="31"/>
        <v>0.82803714251098581</v>
      </c>
    </row>
    <row r="677" spans="47:53" ht="11.25" customHeight="1" x14ac:dyDescent="0.25">
      <c r="AU677" s="30" t="s">
        <v>38</v>
      </c>
      <c r="AV677" s="29">
        <f>_xll.qlInterestRateIndexFixingDate(IborIndex&amp;Tenor,AW677,Trigger)</f>
        <v>44134</v>
      </c>
      <c r="AW677" s="29">
        <f>_xll.qlCalendarAdvance(Calendar,AW676,AU677,"f",,Trigger)</f>
        <v>44138</v>
      </c>
      <c r="AX677" s="29">
        <f>_xll.qlInterestRateIndexMaturity(IborIndex&amp;Tenor,AW677,Trigger)</f>
        <v>44503</v>
      </c>
      <c r="AY677" s="66">
        <f>_xll.qlIndexFixing($Z$5,AV677,,Trigger)</f>
        <v>1.4164451298756788E-2</v>
      </c>
      <c r="AZ677" s="66">
        <f>_xll.qlIndexFixing($BB$1,AW677,,Trigger)</f>
        <v>1.4080032092212983E-2</v>
      </c>
      <c r="BA677" s="198">
        <f t="shared" si="31"/>
        <v>0.84419206543805136</v>
      </c>
    </row>
    <row r="678" spans="47:53" ht="11.25" customHeight="1" x14ac:dyDescent="0.25">
      <c r="AU678" s="30" t="s">
        <v>38</v>
      </c>
      <c r="AV678" s="29">
        <f>_xll.qlInterestRateIndexFixingDate(IborIndex&amp;Tenor,AW678,Trigger)</f>
        <v>44141</v>
      </c>
      <c r="AW678" s="29">
        <f>_xll.qlCalendarAdvance(Calendar,AW677,AU678,"f",,Trigger)</f>
        <v>44145</v>
      </c>
      <c r="AX678" s="29">
        <f>_xll.qlInterestRateIndexMaturity(IborIndex&amp;Tenor,AW678,Trigger)</f>
        <v>44510</v>
      </c>
      <c r="AY678" s="66">
        <f>_xll.qlIndexFixing($Z$5,AV678,,Trigger)</f>
        <v>1.421708941419363E-2</v>
      </c>
      <c r="AZ678" s="66">
        <f>_xll.qlIndexFixing($BB$1,AW678,,Trigger)</f>
        <v>1.4131089565472023E-2</v>
      </c>
      <c r="BA678" s="198">
        <f t="shared" si="31"/>
        <v>0.85999848721606686</v>
      </c>
    </row>
    <row r="679" spans="47:53" ht="11.25" customHeight="1" x14ac:dyDescent="0.25">
      <c r="AU679" s="30" t="s">
        <v>38</v>
      </c>
      <c r="AV679" s="29">
        <f>_xll.qlInterestRateIndexFixingDate(IborIndex&amp;Tenor,AW679,Trigger)</f>
        <v>44148</v>
      </c>
      <c r="AW679" s="29">
        <f>_xll.qlCalendarAdvance(Calendar,AW678,AU679,"f",,Trigger)</f>
        <v>44152</v>
      </c>
      <c r="AX679" s="29">
        <f>_xll.qlInterestRateIndexMaturity(IborIndex&amp;Tenor,AW679,Trigger)</f>
        <v>44517</v>
      </c>
      <c r="AY679" s="66">
        <f>_xll.qlIndexFixing($Z$5,AV679,,Trigger)</f>
        <v>1.4269575661963537E-2</v>
      </c>
      <c r="AZ679" s="66">
        <f>_xll.qlIndexFixing($BB$1,AW679,,Trigger)</f>
        <v>1.4182032396066167E-2</v>
      </c>
      <c r="BA679" s="198">
        <f t="shared" si="31"/>
        <v>0.87543265897370781</v>
      </c>
    </row>
    <row r="680" spans="47:53" ht="11.25" customHeight="1" x14ac:dyDescent="0.25">
      <c r="AU680" s="30" t="s">
        <v>38</v>
      </c>
      <c r="AV680" s="29">
        <f>_xll.qlInterestRateIndexFixingDate(IborIndex&amp;Tenor,AW680,Trigger)</f>
        <v>44155</v>
      </c>
      <c r="AW680" s="29">
        <f>_xll.qlCalendarAdvance(Calendar,AW679,AU680,"f",,Trigger)</f>
        <v>44159</v>
      </c>
      <c r="AX680" s="29">
        <f>_xll.qlInterestRateIndexMaturity(IborIndex&amp;Tenor,AW680,Trigger)</f>
        <v>44524</v>
      </c>
      <c r="AY680" s="66">
        <f>_xll.qlIndexFixing($Z$5,AV680,,Trigger)</f>
        <v>1.4321912678421206E-2</v>
      </c>
      <c r="AZ680" s="66">
        <f>_xll.qlIndexFixing($BB$1,AW680,,Trigger)</f>
        <v>1.4232865525475627E-2</v>
      </c>
      <c r="BA680" s="198">
        <f t="shared" si="31"/>
        <v>0.89047152945578167</v>
      </c>
    </row>
    <row r="681" spans="47:53" ht="11.25" customHeight="1" x14ac:dyDescent="0.25">
      <c r="AU681" s="30" t="s">
        <v>38</v>
      </c>
      <c r="AV681" s="29">
        <f>_xll.qlInterestRateIndexFixingDate(IborIndex&amp;Tenor,AW681,Trigger)</f>
        <v>44162</v>
      </c>
      <c r="AW681" s="29">
        <f>_xll.qlCalendarAdvance(Calendar,AW680,AU681,"f",,Trigger)</f>
        <v>44166</v>
      </c>
      <c r="AX681" s="29">
        <f>_xll.qlInterestRateIndexMaturity(IborIndex&amp;Tenor,AW681,Trigger)</f>
        <v>44531</v>
      </c>
      <c r="AY681" s="66">
        <f>_xll.qlIndexFixing($Z$5,AV681,,Trigger)</f>
        <v>1.4374103170748401E-2</v>
      </c>
      <c r="AZ681" s="66">
        <f>_xll.qlIndexFixing($BB$1,AW681,,Trigger)</f>
        <v>1.4283593896225258E-2</v>
      </c>
      <c r="BA681" s="198">
        <f t="shared" si="31"/>
        <v>0.90509274523142835</v>
      </c>
    </row>
    <row r="682" spans="47:53" ht="11.25" customHeight="1" x14ac:dyDescent="0.25">
      <c r="AU682" s="30" t="s">
        <v>38</v>
      </c>
      <c r="AV682" s="29">
        <f>_xll.qlInterestRateIndexFixingDate(IborIndex&amp;Tenor,AW682,Trigger)</f>
        <v>44169</v>
      </c>
      <c r="AW682" s="29">
        <f>_xll.qlCalendarAdvance(Calendar,AW681,AU682,"f",,Trigger)</f>
        <v>44173</v>
      </c>
      <c r="AX682" s="29">
        <f>_xll.qlInterestRateIndexMaturity(IborIndex&amp;Tenor,AW682,Trigger)</f>
        <v>44538</v>
      </c>
      <c r="AY682" s="66">
        <f>_xll.qlIndexFixing($Z$5,AV682,,Trigger)</f>
        <v>1.4426149916967758E-2</v>
      </c>
      <c r="AZ682" s="66">
        <f>_xll.qlIndexFixing($BB$1,AW682,,Trigger)</f>
        <v>1.4334222451879959E-2</v>
      </c>
      <c r="BA682" s="198">
        <f t="shared" si="31"/>
        <v>0.91927465087798466</v>
      </c>
    </row>
    <row r="683" spans="47:53" ht="11.25" customHeight="1" x14ac:dyDescent="0.25">
      <c r="AU683" s="30" t="s">
        <v>38</v>
      </c>
      <c r="AV683" s="29">
        <f>_xll.qlInterestRateIndexFixingDate(IborIndex&amp;Tenor,AW683,Trigger)</f>
        <v>44176</v>
      </c>
      <c r="AW683" s="29">
        <f>_xll.qlCalendarAdvance(Calendar,AW682,AU683,"f",,Trigger)</f>
        <v>44180</v>
      </c>
      <c r="AX683" s="29">
        <f>_xll.qlInterestRateIndexMaturity(IborIndex&amp;Tenor,AW683,Trigger)</f>
        <v>44545</v>
      </c>
      <c r="AY683" s="66">
        <f>_xll.qlIndexFixing($Z$5,AV683,,Trigger)</f>
        <v>1.4478055765957232E-2</v>
      </c>
      <c r="AZ683" s="66">
        <f>_xll.qlIndexFixing($BB$1,AW683,,Trigger)</f>
        <v>1.4384756137039203E-2</v>
      </c>
      <c r="BA683" s="198">
        <f t="shared" si="31"/>
        <v>0.93299628918028576</v>
      </c>
    </row>
    <row r="684" spans="47:53" ht="11.25" customHeight="1" x14ac:dyDescent="0.25">
      <c r="AU684" s="30" t="s">
        <v>38</v>
      </c>
      <c r="AV684" s="29">
        <f>_xll.qlInterestRateIndexFixingDate(IborIndex&amp;Tenor,AW684,Trigger)</f>
        <v>44183</v>
      </c>
      <c r="AW684" s="29">
        <f>_xll.qlCalendarAdvance(Calendar,AW683,AU684,"f",,Trigger)</f>
        <v>44187</v>
      </c>
      <c r="AX684" s="29">
        <f>_xll.qlInterestRateIndexMaturity(IborIndex&amp;Tenor,AW684,Trigger)</f>
        <v>44552</v>
      </c>
      <c r="AY684" s="66">
        <f>_xll.qlIndexFixing($Z$5,AV684,,Trigger)</f>
        <v>1.4529823637464991E-2</v>
      </c>
      <c r="AZ684" s="66">
        <f>_xll.qlIndexFixing($BB$1,AW684,,Trigger)</f>
        <v>1.4435199897332206E-2</v>
      </c>
      <c r="BA684" s="198">
        <f t="shared" si="31"/>
        <v>0.94623740132785195</v>
      </c>
    </row>
    <row r="685" spans="47:53" ht="11.25" customHeight="1" x14ac:dyDescent="0.25">
      <c r="AU685" s="30" t="s">
        <v>38</v>
      </c>
      <c r="AV685" s="29">
        <f>_xll.qlInterestRateIndexFixingDate(IborIndex&amp;Tenor,AW685,Trigger)</f>
        <v>44189</v>
      </c>
      <c r="AW685" s="29">
        <f>_xll.qlCalendarAdvance(Calendar,AW684,AU685,"f",,Trigger)</f>
        <v>44194</v>
      </c>
      <c r="AX685" s="29">
        <f>_xll.qlInterestRateIndexMaturity(IborIndex&amp;Tenor,AW685,Trigger)</f>
        <v>44559</v>
      </c>
      <c r="AY685" s="66">
        <f>_xll.qlIndexFixing($Z$5,AV685,,Trigger)</f>
        <v>1.4581456522121903E-2</v>
      </c>
      <c r="AZ685" s="66">
        <f>_xll.qlIndexFixing($BB$1,AW685,,Trigger)</f>
        <v>1.4485558679413566E-2</v>
      </c>
      <c r="BA685" s="198">
        <f t="shared" si="31"/>
        <v>0.95897842708336445</v>
      </c>
    </row>
    <row r="686" spans="47:53" ht="11.25" customHeight="1" x14ac:dyDescent="0.25">
      <c r="AU686" s="30" t="s">
        <v>38</v>
      </c>
      <c r="AV686" s="29">
        <f>_xll.qlInterestRateIndexFixingDate(IborIndex&amp;Tenor,AW686,Trigger)</f>
        <v>44196</v>
      </c>
      <c r="AW686" s="29">
        <f>_xll.qlCalendarAdvance(Calendar,AW685,AU686,"f",,Trigger)</f>
        <v>44201</v>
      </c>
      <c r="AX686" s="29">
        <f>_xll.qlInterestRateIndexMaturity(IborIndex&amp;Tenor,AW686,Trigger)</f>
        <v>44566</v>
      </c>
      <c r="AY686" s="66">
        <f>_xll.qlIndexFixing($Z$5,AV686,,Trigger)</f>
        <v>1.4632957481457518E-2</v>
      </c>
      <c r="AZ686" s="66">
        <f>_xll.qlIndexFixing($BB$1,AW686,,Trigger)</f>
        <v>1.4535837430959082E-2</v>
      </c>
      <c r="BA686" s="198">
        <f t="shared" si="31"/>
        <v>0.97120050498436183</v>
      </c>
    </row>
    <row r="687" spans="47:53" ht="11.25" customHeight="1" x14ac:dyDescent="0.25">
      <c r="AU687" s="30" t="s">
        <v>38</v>
      </c>
      <c r="AV687" s="29">
        <f>_xll.qlInterestRateIndexFixingDate(IborIndex&amp;Tenor,AW687,Trigger)</f>
        <v>44204</v>
      </c>
      <c r="AW687" s="29">
        <f>_xll.qlCalendarAdvance(Calendar,AW686,AU687,"f",,Trigger)</f>
        <v>44208</v>
      </c>
      <c r="AX687" s="29">
        <f>_xll.qlInterestRateIndexMaturity(IborIndex&amp;Tenor,AW687,Trigger)</f>
        <v>44573</v>
      </c>
      <c r="AY687" s="66">
        <f>_xll.qlIndexFixing($Z$5,AV687,,Trigger)</f>
        <v>1.4684329647912553E-2</v>
      </c>
      <c r="AZ687" s="66">
        <f>_xll.qlIndexFixing($BB$1,AW687,,Trigger)</f>
        <v>1.4586041100660295E-2</v>
      </c>
      <c r="BA687" s="198">
        <f t="shared" si="31"/>
        <v>0.98288547252257596</v>
      </c>
    </row>
    <row r="688" spans="47:53" ht="11.25" customHeight="1" x14ac:dyDescent="0.25">
      <c r="AU688" s="30" t="s">
        <v>38</v>
      </c>
      <c r="AV688" s="29">
        <f>_xll.qlInterestRateIndexFixingDate(IborIndex&amp;Tenor,AW688,Trigger)</f>
        <v>44211</v>
      </c>
      <c r="AW688" s="29">
        <f>_xll.qlCalendarAdvance(Calendar,AW687,AU688,"f",,Trigger)</f>
        <v>44215</v>
      </c>
      <c r="AX688" s="29">
        <f>_xll.qlInterestRateIndexMaturity(IborIndex&amp;Tenor,AW688,Trigger)</f>
        <v>44580</v>
      </c>
      <c r="AY688" s="66">
        <f>_xll.qlIndexFixing($Z$5,AV688,,Trigger)</f>
        <v>1.4735576224854004E-2</v>
      </c>
      <c r="AZ688" s="66">
        <f>_xll.qlIndexFixing($BB$1,AW688,,Trigger)</f>
        <v>1.4636174638223602E-2</v>
      </c>
      <c r="BA688" s="198">
        <f t="shared" si="31"/>
        <v>0.99401586630401206</v>
      </c>
    </row>
    <row r="689" spans="47:53" ht="11.25" customHeight="1" x14ac:dyDescent="0.25">
      <c r="AU689" s="30" t="s">
        <v>38</v>
      </c>
      <c r="AV689" s="29">
        <f>_xll.qlInterestRateIndexFixingDate(IborIndex&amp;Tenor,AW689,Trigger)</f>
        <v>44218</v>
      </c>
      <c r="AW689" s="29">
        <f>_xll.qlCalendarAdvance(Calendar,AW688,AU689,"f",,Trigger)</f>
        <v>44222</v>
      </c>
      <c r="AX689" s="29">
        <f>_xll.qlInterestRateIndexMaturity(IborIndex&amp;Tenor,AW689,Trigger)</f>
        <v>44587</v>
      </c>
      <c r="AY689" s="66">
        <f>_xll.qlIndexFixing($Z$5,AV689,,Trigger)</f>
        <v>1.4786700486588068E-2</v>
      </c>
      <c r="AZ689" s="66">
        <f>_xll.qlIndexFixing($BB$1,AW689,,Trigger)</f>
        <v>1.4686242994362816E-2</v>
      </c>
      <c r="BA689" s="198">
        <f t="shared" si="31"/>
        <v>1.0045749222525187</v>
      </c>
    </row>
    <row r="690" spans="47:53" ht="11.25" customHeight="1" x14ac:dyDescent="0.25">
      <c r="AU690" s="30" t="s">
        <v>38</v>
      </c>
      <c r="AV690" s="29">
        <f>_xll.qlInterestRateIndexFixingDate(IborIndex&amp;Tenor,AW690,Trigger)</f>
        <v>44225</v>
      </c>
      <c r="AW690" s="29">
        <f>_xll.qlCalendarAdvance(Calendar,AW689,AU690,"f",,Trigger)</f>
        <v>44229</v>
      </c>
      <c r="AX690" s="29">
        <f>_xll.qlInterestRateIndexMaturity(IborIndex&amp;Tenor,AW690,Trigger)</f>
        <v>44594</v>
      </c>
      <c r="AY690" s="66">
        <f>_xll.qlIndexFixing($Z$5,AV690,,Trigger)</f>
        <v>1.4837705778374595E-2</v>
      </c>
      <c r="AZ690" s="66">
        <f>_xll.qlIndexFixing($BB$1,AW690,,Trigger)</f>
        <v>1.473625112079938E-2</v>
      </c>
      <c r="BA690" s="198">
        <f t="shared" si="31"/>
        <v>1.0145465757521559</v>
      </c>
    </row>
    <row r="691" spans="47:53" ht="11.25" customHeight="1" x14ac:dyDescent="0.25">
      <c r="AU691" s="30" t="s">
        <v>38</v>
      </c>
      <c r="AV691" s="29">
        <f>_xll.qlInterestRateIndexFixingDate(IborIndex&amp;Tenor,AW691,Trigger)</f>
        <v>44232</v>
      </c>
      <c r="AW691" s="29">
        <f>_xll.qlCalendarAdvance(Calendar,AW690,AU691,"f",,Trigger)</f>
        <v>44236</v>
      </c>
      <c r="AX691" s="29">
        <f>_xll.qlInterestRateIndexMaturity(IborIndex&amp;Tenor,AW691,Trigger)</f>
        <v>44601</v>
      </c>
      <c r="AY691" s="66">
        <f>_xll.qlIndexFixing($Z$5,AV691,,Trigger)</f>
        <v>1.4888595516441323E-2</v>
      </c>
      <c r="AZ691" s="66">
        <f>_xll.qlIndexFixing($BB$1,AW691,,Trigger)</f>
        <v>1.4786203970256895E-2</v>
      </c>
      <c r="BA691" s="198">
        <f t="shared" si="31"/>
        <v>1.0239154618442783</v>
      </c>
    </row>
    <row r="692" spans="47:53" ht="11.25" customHeight="1" x14ac:dyDescent="0.25">
      <c r="AU692" s="30" t="s">
        <v>38</v>
      </c>
      <c r="AV692" s="29">
        <f>_xll.qlInterestRateIndexFixingDate(IborIndex&amp;Tenor,AW692,Trigger)</f>
        <v>44239</v>
      </c>
      <c r="AW692" s="29">
        <f>_xll.qlCalendarAdvance(Calendar,AW691,AU692,"f",,Trigger)</f>
        <v>44243</v>
      </c>
      <c r="AX692" s="29">
        <f>_xll.qlInterestRateIndexMaturity(IborIndex&amp;Tenor,AW692,Trigger)</f>
        <v>44608</v>
      </c>
      <c r="AY692" s="66">
        <f>_xll.qlIndexFixing($Z$5,AV692,,Trigger)</f>
        <v>1.493937318799746E-2</v>
      </c>
      <c r="AZ692" s="66">
        <f>_xll.qlIndexFixing($BB$1,AW692,,Trigger)</f>
        <v>1.4836106496459367E-2</v>
      </c>
      <c r="BA692" s="198">
        <f t="shared" si="31"/>
        <v>1.0326669153809358</v>
      </c>
    </row>
    <row r="693" spans="47:53" ht="11.25" customHeight="1" x14ac:dyDescent="0.25">
      <c r="AU693" s="30" t="s">
        <v>38</v>
      </c>
      <c r="AV693" s="29">
        <f>_xll.qlInterestRateIndexFixingDate(IborIndex&amp;Tenor,AW693,Trigger)</f>
        <v>44246</v>
      </c>
      <c r="AW693" s="29">
        <f>_xll.qlCalendarAdvance(Calendar,AW692,AU693,"f",,Trigger)</f>
        <v>44250</v>
      </c>
      <c r="AX693" s="29">
        <f>_xll.qlInterestRateIndexMaturity(IborIndex&amp;Tenor,AW693,Trigger)</f>
        <v>44615</v>
      </c>
      <c r="AY693" s="66">
        <f>_xll.qlIndexFixing($Z$5,AV693,,Trigger)</f>
        <v>1.49900423512466E-2</v>
      </c>
      <c r="AZ693" s="66">
        <f>_xll.qlIndexFixing($BB$1,AW693,,Trigger)</f>
        <v>1.4885963654128143E-2</v>
      </c>
      <c r="BA693" s="198">
        <f t="shared" si="31"/>
        <v>1.0407869711845721</v>
      </c>
    </row>
    <row r="694" spans="47:53" ht="11.25" customHeight="1" x14ac:dyDescent="0.25">
      <c r="AU694" s="30" t="s">
        <v>38</v>
      </c>
      <c r="AV694" s="29">
        <f>_xll.qlInterestRateIndexFixingDate(IborIndex&amp;Tenor,AW694,Trigger)</f>
        <v>44253</v>
      </c>
      <c r="AW694" s="29">
        <f>_xll.qlCalendarAdvance(Calendar,AW693,AU694,"f",,Trigger)</f>
        <v>44257</v>
      </c>
      <c r="AX694" s="29">
        <f>_xll.qlInterestRateIndexMaturity(IborIndex&amp;Tenor,AW694,Trigger)</f>
        <v>44622</v>
      </c>
      <c r="AY694" s="66">
        <f>_xll.qlIndexFixing($Z$5,AV694,,Trigger)</f>
        <v>1.5040606635402274E-2</v>
      </c>
      <c r="AZ694" s="66">
        <f>_xll.qlIndexFixing($BB$1,AW694,,Trigger)</f>
        <v>1.4935780398979935E-2</v>
      </c>
      <c r="BA694" s="198">
        <f t="shared" si="31"/>
        <v>1.0482623642233888</v>
      </c>
    </row>
    <row r="695" spans="47:53" ht="11.25" customHeight="1" x14ac:dyDescent="0.25">
      <c r="AU695" s="30" t="s">
        <v>38</v>
      </c>
      <c r="AV695" s="29">
        <f>_xll.qlInterestRateIndexFixingDate(IborIndex&amp;Tenor,AW695,Trigger)</f>
        <v>44260</v>
      </c>
      <c r="AW695" s="29">
        <f>_xll.qlCalendarAdvance(Calendar,AW694,AU695,"f",,Trigger)</f>
        <v>44264</v>
      </c>
      <c r="AX695" s="29">
        <f>_xll.qlInterestRateIndexMaturity(IborIndex&amp;Tenor,AW695,Trigger)</f>
        <v>44629</v>
      </c>
      <c r="AY695" s="66">
        <f>_xll.qlIndexFixing($Z$5,AV695,,Trigger)</f>
        <v>1.5091069740700876E-2</v>
      </c>
      <c r="AZ695" s="66">
        <f>_xll.qlIndexFixing($BB$1,AW695,,Trigger)</f>
        <v>1.498556168772376E-2</v>
      </c>
      <c r="BA695" s="198">
        <f t="shared" si="31"/>
        <v>1.0550805297711643</v>
      </c>
    </row>
    <row r="696" spans="47:53" ht="11.25" customHeight="1" x14ac:dyDescent="0.25">
      <c r="AU696" s="30" t="s">
        <v>38</v>
      </c>
      <c r="AV696" s="29">
        <f>_xll.qlInterestRateIndexFixingDate(IborIndex&amp;Tenor,AW696,Trigger)</f>
        <v>44267</v>
      </c>
      <c r="AW696" s="29">
        <f>_xll.qlCalendarAdvance(Calendar,AW695,AU696,"f",,Trigger)</f>
        <v>44271</v>
      </c>
      <c r="AX696" s="29">
        <f>_xll.qlInterestRateIndexMaturity(IborIndex&amp;Tenor,AW696,Trigger)</f>
        <v>44636</v>
      </c>
      <c r="AY696" s="66">
        <f>_xll.qlIndexFixing($Z$5,AV696,,Trigger)</f>
        <v>1.514143543841567E-2</v>
      </c>
      <c r="AZ696" s="66">
        <f>_xll.qlIndexFixing($BB$1,AW696,,Trigger)</f>
        <v>1.5035312478060935E-2</v>
      </c>
      <c r="BA696" s="198">
        <f t="shared" si="31"/>
        <v>1.0612296035473514</v>
      </c>
    </row>
    <row r="697" spans="47:53" ht="11.25" customHeight="1" x14ac:dyDescent="0.25">
      <c r="AU697" s="30" t="s">
        <v>38</v>
      </c>
      <c r="AV697" s="29">
        <f>_xll.qlInterestRateIndexFixingDate(IborIndex&amp;Tenor,AW697,Trigger)</f>
        <v>44274</v>
      </c>
      <c r="AW697" s="29">
        <f>_xll.qlCalendarAdvance(Calendar,AW696,AU697,"f",,Trigger)</f>
        <v>44278</v>
      </c>
      <c r="AX697" s="29">
        <f>_xll.qlInterestRateIndexMaturity(IborIndex&amp;Tenor,AW697,Trigger)</f>
        <v>44643</v>
      </c>
      <c r="AY697" s="66">
        <f>_xll.qlIndexFixing($Z$5,AV697,,Trigger)</f>
        <v>1.5191707570871035E-2</v>
      </c>
      <c r="AZ697" s="66">
        <f>_xll.qlIndexFixing($BB$1,AW697,,Trigger)</f>
        <v>1.508503772868092E-2</v>
      </c>
      <c r="BA697" s="198">
        <f t="shared" si="31"/>
        <v>1.0666984219011473</v>
      </c>
    </row>
    <row r="698" spans="47:53" ht="11.25" customHeight="1" x14ac:dyDescent="0.25">
      <c r="AU698" s="30" t="s">
        <v>38</v>
      </c>
      <c r="AV698" s="29">
        <f>_xll.qlInterestRateIndexFixingDate(IborIndex&amp;Tenor,AW698,Trigger)</f>
        <v>44281</v>
      </c>
      <c r="AW698" s="29">
        <f>_xll.qlCalendarAdvance(Calendar,AW697,AU698,"f",,Trigger)</f>
        <v>44285</v>
      </c>
      <c r="AX698" s="29">
        <f>_xll.qlInterestRateIndexMaturity(IborIndex&amp;Tenor,AW698,Trigger)</f>
        <v>44650</v>
      </c>
      <c r="AY698" s="66">
        <f>_xll.qlIndexFixing($Z$5,AV698,,Trigger)</f>
        <v>1.5241890051456031E-2</v>
      </c>
      <c r="AZ698" s="66">
        <f>_xll.qlIndexFixing($BB$1,AW698,,Trigger)</f>
        <v>1.5134742399262409E-2</v>
      </c>
      <c r="BA698" s="198">
        <f t="shared" si="31"/>
        <v>1.0714765219362217</v>
      </c>
    </row>
    <row r="699" spans="47:53" ht="11.25" customHeight="1" x14ac:dyDescent="0.25">
      <c r="AU699" s="30" t="s">
        <v>38</v>
      </c>
      <c r="AV699" s="29">
        <f>_xll.qlInterestRateIndexFixingDate(IborIndex&amp;Tenor,AW699,Trigger)</f>
        <v>44286</v>
      </c>
      <c r="AW699" s="29">
        <f>_xll.qlCalendarAdvance(Calendar,AW698,AU699,"f",,Trigger)</f>
        <v>44292</v>
      </c>
      <c r="AX699" s="29">
        <f>_xll.qlInterestRateIndexMaturity(IborIndex&amp;Tenor,AW699,Trigger)</f>
        <v>44657</v>
      </c>
      <c r="AY699" s="66">
        <f>_xll.qlIndexFixing($Z$5,AV699,,Trigger)</f>
        <v>1.5291986864638433E-2</v>
      </c>
      <c r="AZ699" s="66">
        <f>_xll.qlIndexFixing($BB$1,AW699,,Trigger)</f>
        <v>1.5184431450470269E-2</v>
      </c>
      <c r="BA699" s="198">
        <f t="shared" si="31"/>
        <v>1.0755541416816381</v>
      </c>
    </row>
    <row r="700" spans="47:53" ht="11.25" customHeight="1" x14ac:dyDescent="0.25">
      <c r="AU700" s="30" t="s">
        <v>38</v>
      </c>
      <c r="AV700" s="29">
        <f>_xll.qlInterestRateIndexFixingDate(IborIndex&amp;Tenor,AW700,Trigger)</f>
        <v>44295</v>
      </c>
      <c r="AW700" s="29">
        <f>_xll.qlCalendarAdvance(Calendar,AW699,AU700,"f",,Trigger)</f>
        <v>44299</v>
      </c>
      <c r="AX700" s="29">
        <f>_xll.qlInterestRateIndexMaturity(IborIndex&amp;Tenor,AW700,Trigger)</f>
        <v>44664</v>
      </c>
      <c r="AY700" s="66">
        <f>_xll.qlIndexFixing($Z$5,AV700,,Trigger)</f>
        <v>1.5342002065980043E-2</v>
      </c>
      <c r="AZ700" s="66">
        <f>_xll.qlIndexFixing($BB$1,AW700,,Trigger)</f>
        <v>1.5249607933155523E-2</v>
      </c>
      <c r="BA700" s="198">
        <f t="shared" si="31"/>
        <v>0.92394132824519593</v>
      </c>
    </row>
    <row r="701" spans="47:53" ht="11.25" customHeight="1" x14ac:dyDescent="0.25">
      <c r="AU701" s="30" t="s">
        <v>38</v>
      </c>
      <c r="AV701" s="29">
        <f>_xll.qlInterestRateIndexFixingDate(IborIndex&amp;Tenor,AW701,Trigger)</f>
        <v>44302</v>
      </c>
      <c r="AW701" s="29">
        <f>_xll.qlCalendarAdvance(Calendar,AW700,AU701,"f",,Trigger)</f>
        <v>44306</v>
      </c>
      <c r="AX701" s="29">
        <f>_xll.qlInterestRateIndexMaturity(IborIndex&amp;Tenor,AW701,Trigger)</f>
        <v>44671</v>
      </c>
      <c r="AY701" s="66">
        <f>_xll.qlIndexFixing($Z$5,AV701,,Trigger)</f>
        <v>1.5391939782148962E-2</v>
      </c>
      <c r="AZ701" s="66">
        <f>_xll.qlIndexFixing($BB$1,AW701,,Trigger)</f>
        <v>1.5283782542356066E-2</v>
      </c>
      <c r="BA701" s="198">
        <f t="shared" si="31"/>
        <v>1.0815723979289669</v>
      </c>
    </row>
    <row r="702" spans="47:53" ht="11.25" customHeight="1" x14ac:dyDescent="0.25">
      <c r="AU702" s="30" t="s">
        <v>38</v>
      </c>
      <c r="AV702" s="29">
        <f>_xll.qlInterestRateIndexFixingDate(IborIndex&amp;Tenor,AW702,Trigger)</f>
        <v>44309</v>
      </c>
      <c r="AW702" s="29">
        <f>_xll.qlCalendarAdvance(Calendar,AW701,AU702,"f",,Trigger)</f>
        <v>44313</v>
      </c>
      <c r="AX702" s="29">
        <f>_xll.qlInterestRateIndexMaturity(IborIndex&amp;Tenor,AW702,Trigger)</f>
        <v>44678</v>
      </c>
      <c r="AY702" s="66">
        <f>_xll.qlIndexFixing($Z$5,AV702,,Trigger)</f>
        <v>1.5441804210935365E-2</v>
      </c>
      <c r="AZ702" s="66">
        <f>_xll.qlIndexFixing($BB$1,AW702,,Trigger)</f>
        <v>1.5333454509292174E-2</v>
      </c>
      <c r="BA702" s="198">
        <f t="shared" si="31"/>
        <v>1.0834970164319038</v>
      </c>
    </row>
    <row r="703" spans="47:53" ht="11.25" customHeight="1" x14ac:dyDescent="0.25">
      <c r="AU703" s="30" t="s">
        <v>38</v>
      </c>
      <c r="AV703" s="29">
        <f>_xll.qlInterestRateIndexFixingDate(IborIndex&amp;Tenor,AW703,Trigger)</f>
        <v>44316</v>
      </c>
      <c r="AW703" s="29">
        <f>_xll.qlCalendarAdvance(Calendar,AW702,AU703,"f",,Trigger)</f>
        <v>44320</v>
      </c>
      <c r="AX703" s="29">
        <f>_xll.qlInterestRateIndexMaturity(IborIndex&amp;Tenor,AW703,Trigger)</f>
        <v>44685</v>
      </c>
      <c r="AY703" s="66">
        <f>_xll.qlIndexFixing($Z$5,AV703,,Trigger)</f>
        <v>1.5491599621264625E-2</v>
      </c>
      <c r="AZ703" s="66">
        <f>_xll.qlIndexFixing($BB$1,AW703,,Trigger)</f>
        <v>1.5383130709370559E-2</v>
      </c>
      <c r="BA703" s="198">
        <f t="shared" si="31"/>
        <v>1.0846891189406591</v>
      </c>
    </row>
    <row r="704" spans="47:53" ht="11.25" customHeight="1" x14ac:dyDescent="0.25">
      <c r="AU704" s="30" t="s">
        <v>38</v>
      </c>
      <c r="AV704" s="29">
        <f>_xll.qlInterestRateIndexFixingDate(IborIndex&amp;Tenor,AW704,Trigger)</f>
        <v>44323</v>
      </c>
      <c r="AW704" s="29">
        <f>_xll.qlCalendarAdvance(Calendar,AW703,AU704,"f",,Trigger)</f>
        <v>44327</v>
      </c>
      <c r="AX704" s="29">
        <f>_xll.qlInterestRateIndexMaturity(IborIndex&amp;Tenor,AW704,Trigger)</f>
        <v>44692</v>
      </c>
      <c r="AY704" s="66">
        <f>_xll.qlIndexFixing($Z$5,AV704,,Trigger)</f>
        <v>1.5541330353213315E-2</v>
      </c>
      <c r="AZ704" s="66">
        <f>_xll.qlIndexFixing($BB$1,AW704,,Trigger)</f>
        <v>1.5432816108182991E-2</v>
      </c>
      <c r="BA704" s="198">
        <f t="shared" si="31"/>
        <v>1.0851424503032467</v>
      </c>
    </row>
    <row r="705" spans="47:53" ht="11.25" customHeight="1" x14ac:dyDescent="0.25">
      <c r="AU705" s="30" t="s">
        <v>38</v>
      </c>
      <c r="AV705" s="29">
        <f>_xll.qlInterestRateIndexFixingDate(IborIndex&amp;Tenor,AW705,Trigger)</f>
        <v>44330</v>
      </c>
      <c r="AW705" s="29">
        <f>_xll.qlCalendarAdvance(Calendar,AW704,AU705,"f",,Trigger)</f>
        <v>44334</v>
      </c>
      <c r="AX705" s="29">
        <f>_xll.qlInterestRateIndexMaturity(IborIndex&amp;Tenor,AW705,Trigger)</f>
        <v>44699</v>
      </c>
      <c r="AY705" s="66">
        <f>_xll.qlIndexFixing($Z$5,AV705,,Trigger)</f>
        <v>1.5591000818022782E-2</v>
      </c>
      <c r="AZ705" s="66">
        <f>_xll.qlIndexFixing($BB$1,AW705,,Trigger)</f>
        <v>1.5482515672305663E-2</v>
      </c>
      <c r="BA705" s="198">
        <f t="shared" si="31"/>
        <v>1.0848514571711911</v>
      </c>
    </row>
    <row r="706" spans="47:53" ht="11.25" customHeight="1" x14ac:dyDescent="0.25">
      <c r="AU706" s="30" t="s">
        <v>38</v>
      </c>
      <c r="AV706" s="29">
        <f>_xll.qlInterestRateIndexFixingDate(IborIndex&amp;Tenor,AW706,Trigger)</f>
        <v>44337</v>
      </c>
      <c r="AW706" s="29">
        <f>_xll.qlCalendarAdvance(Calendar,AW705,AU706,"f",,Trigger)</f>
        <v>44341</v>
      </c>
      <c r="AX706" s="29">
        <f>_xll.qlInterestRateIndexMaturity(IborIndex&amp;Tenor,AW706,Trigger)</f>
        <v>44706</v>
      </c>
      <c r="AY706" s="66">
        <f>_xll.qlIndexFixing($Z$5,AV706,,Trigger)</f>
        <v>1.5640615498113377E-2</v>
      </c>
      <c r="AZ706" s="66">
        <f>_xll.qlIndexFixing($BB$1,AW706,,Trigger)</f>
        <v>1.5532234369301375E-2</v>
      </c>
      <c r="BA706" s="198">
        <f t="shared" si="31"/>
        <v>1.0838112881200215</v>
      </c>
    </row>
    <row r="707" spans="47:53" ht="11.25" customHeight="1" x14ac:dyDescent="0.25">
      <c r="AU707" s="30" t="s">
        <v>38</v>
      </c>
      <c r="AV707" s="29">
        <f>_xll.qlInterestRateIndexFixingDate(IborIndex&amp;Tenor,AW707,Trigger)</f>
        <v>44344</v>
      </c>
      <c r="AW707" s="29">
        <f>_xll.qlCalendarAdvance(Calendar,AW706,AU707,"f",,Trigger)</f>
        <v>44348</v>
      </c>
      <c r="AX707" s="29">
        <f>_xll.qlInterestRateIndexMaturity(IborIndex&amp;Tenor,AW707,Trigger)</f>
        <v>44713</v>
      </c>
      <c r="AY707" s="66">
        <f>_xll.qlIndexFixing($Z$5,AV707,,Trigger)</f>
        <v>1.5690178947100446E-2</v>
      </c>
      <c r="AZ707" s="66">
        <f>_xll.qlIndexFixing($BB$1,AW707,,Trigger)</f>
        <v>1.5581977167719314E-2</v>
      </c>
      <c r="BA707" s="198">
        <f t="shared" ref="BA707:BA770" si="32">(AY707-AZ707)*10000</f>
        <v>1.0820177938113129</v>
      </c>
    </row>
    <row r="708" spans="47:53" ht="11.25" customHeight="1" x14ac:dyDescent="0.25">
      <c r="AU708" s="30" t="s">
        <v>38</v>
      </c>
      <c r="AV708" s="29">
        <f>_xll.qlInterestRateIndexFixingDate(IborIndex&amp;Tenor,AW708,Trigger)</f>
        <v>44351</v>
      </c>
      <c r="AW708" s="29">
        <f>_xll.qlCalendarAdvance(Calendar,AW707,AU708,"f",,Trigger)</f>
        <v>44355</v>
      </c>
      <c r="AX708" s="29">
        <f>_xll.qlInterestRateIndexMaturity(IborIndex&amp;Tenor,AW708,Trigger)</f>
        <v>44720</v>
      </c>
      <c r="AY708" s="66">
        <f>_xll.qlIndexFixing($Z$5,AV708,,Trigger)</f>
        <v>1.5739695789808134E-2</v>
      </c>
      <c r="AZ708" s="66">
        <f>_xll.qlIndexFixing($BB$1,AW708,,Trigger)</f>
        <v>1.5631749037096153E-2</v>
      </c>
      <c r="BA708" s="198">
        <f t="shared" si="32"/>
        <v>1.0794675271198066</v>
      </c>
    </row>
    <row r="709" spans="47:53" ht="11.25" customHeight="1" x14ac:dyDescent="0.25">
      <c r="AU709" s="30" t="s">
        <v>38</v>
      </c>
      <c r="AV709" s="29">
        <f>_xll.qlInterestRateIndexFixingDate(IborIndex&amp;Tenor,AW709,Trigger)</f>
        <v>44358</v>
      </c>
      <c r="AW709" s="29">
        <f>_xll.qlCalendarAdvance(Calendar,AW708,AU709,"f",,Trigger)</f>
        <v>44362</v>
      </c>
      <c r="AX709" s="29">
        <f>_xll.qlInterestRateIndexMaturity(IborIndex&amp;Tenor,AW709,Trigger)</f>
        <v>44727</v>
      </c>
      <c r="AY709" s="66">
        <f>_xll.qlIndexFixing($Z$5,AV709,,Trigger)</f>
        <v>1.5789170722285795E-2</v>
      </c>
      <c r="AZ709" s="66">
        <f>_xll.qlIndexFixing($BB$1,AW709,,Trigger)</f>
        <v>1.5681554947958021E-2</v>
      </c>
      <c r="BA709" s="198">
        <f t="shared" si="32"/>
        <v>1.0761577432777392</v>
      </c>
    </row>
    <row r="710" spans="47:53" ht="11.25" customHeight="1" x14ac:dyDescent="0.25">
      <c r="AU710" s="30" t="s">
        <v>38</v>
      </c>
      <c r="AV710" s="29">
        <f>_xll.qlInterestRateIndexFixingDate(IborIndex&amp;Tenor,AW710,Trigger)</f>
        <v>44365</v>
      </c>
      <c r="AW710" s="29">
        <f>_xll.qlCalendarAdvance(Calendar,AW709,AU710,"f",,Trigger)</f>
        <v>44369</v>
      </c>
      <c r="AX710" s="29">
        <f>_xll.qlInterestRateIndexMaturity(IborIndex&amp;Tenor,AW710,Trigger)</f>
        <v>44734</v>
      </c>
      <c r="AY710" s="66">
        <f>_xll.qlIndexFixing($Z$5,AV710,,Trigger)</f>
        <v>1.5838608511822241E-2</v>
      </c>
      <c r="AZ710" s="66">
        <f>_xll.qlIndexFixing($BB$1,AW710,,Trigger)</f>
        <v>1.5731399871821594E-2</v>
      </c>
      <c r="BA710" s="198">
        <f t="shared" si="32"/>
        <v>1.0720864000064723</v>
      </c>
    </row>
    <row r="711" spans="47:53" ht="11.25" customHeight="1" x14ac:dyDescent="0.25">
      <c r="AU711" s="30" t="s">
        <v>38</v>
      </c>
      <c r="AV711" s="29">
        <f>_xll.qlInterestRateIndexFixingDate(IborIndex&amp;Tenor,AW711,Trigger)</f>
        <v>44372</v>
      </c>
      <c r="AW711" s="29">
        <f>_xll.qlCalendarAdvance(Calendar,AW710,AU711,"f",,Trigger)</f>
        <v>44376</v>
      </c>
      <c r="AX711" s="29">
        <f>_xll.qlInterestRateIndexMaturity(IborIndex&amp;Tenor,AW711,Trigger)</f>
        <v>44741</v>
      </c>
      <c r="AY711" s="66">
        <f>_xll.qlIndexFixing($Z$5,AV711,,Trigger)</f>
        <v>1.5888013996961502E-2</v>
      </c>
      <c r="AZ711" s="66">
        <f>_xll.qlIndexFixing($BB$1,AW711,,Trigger)</f>
        <v>1.5781288781195196E-2</v>
      </c>
      <c r="BA711" s="198">
        <f t="shared" si="32"/>
        <v>1.0672521576630609</v>
      </c>
    </row>
    <row r="712" spans="47:53" ht="11.25" customHeight="1" x14ac:dyDescent="0.25">
      <c r="AU712" s="30" t="s">
        <v>38</v>
      </c>
      <c r="AV712" s="29">
        <f>_xll.qlInterestRateIndexFixingDate(IborIndex&amp;Tenor,AW712,Trigger)</f>
        <v>44379</v>
      </c>
      <c r="AW712" s="29">
        <f>_xll.qlCalendarAdvance(Calendar,AW711,AU712,"f",,Trigger)</f>
        <v>44383</v>
      </c>
      <c r="AX712" s="29">
        <f>_xll.qlInterestRateIndexMaturity(IborIndex&amp;Tenor,AW712,Trigger)</f>
        <v>44748</v>
      </c>
      <c r="AY712" s="66">
        <f>_xll.qlIndexFixing($Z$5,AV712,,Trigger)</f>
        <v>1.5937392087519035E-2</v>
      </c>
      <c r="AZ712" s="66">
        <f>_xll.qlIndexFixing($BB$1,AW712,,Trigger)</f>
        <v>1.5831226649583176E-2</v>
      </c>
      <c r="BA712" s="198">
        <f t="shared" si="32"/>
        <v>1.0616543793585953</v>
      </c>
    </row>
    <row r="713" spans="47:53" ht="11.25" customHeight="1" x14ac:dyDescent="0.25">
      <c r="AU713" s="30" t="s">
        <v>38</v>
      </c>
      <c r="AV713" s="29">
        <f>_xll.qlInterestRateIndexFixingDate(IborIndex&amp;Tenor,AW713,Trigger)</f>
        <v>44386</v>
      </c>
      <c r="AW713" s="29">
        <f>_xll.qlCalendarAdvance(Calendar,AW712,AU713,"f",,Trigger)</f>
        <v>44390</v>
      </c>
      <c r="AX713" s="29">
        <f>_xll.qlInterestRateIndexMaturity(IborIndex&amp;Tenor,AW713,Trigger)</f>
        <v>44755</v>
      </c>
      <c r="AY713" s="66">
        <f>_xll.qlIndexFixing($Z$5,AV713,,Trigger)</f>
        <v>1.5986747764596184E-2</v>
      </c>
      <c r="AZ713" s="66">
        <f>_xll.qlIndexFixing($BB$1,AW713,,Trigger)</f>
        <v>1.5881218451485251E-2</v>
      </c>
      <c r="BA713" s="198">
        <f t="shared" si="32"/>
        <v>1.0552931311093305</v>
      </c>
    </row>
    <row r="714" spans="47:53" ht="11.25" customHeight="1" x14ac:dyDescent="0.25">
      <c r="AU714" s="30" t="s">
        <v>38</v>
      </c>
      <c r="AV714" s="29">
        <f>_xll.qlInterestRateIndexFixingDate(IborIndex&amp;Tenor,AW714,Trigger)</f>
        <v>44393</v>
      </c>
      <c r="AW714" s="29">
        <f>_xll.qlCalendarAdvance(Calendar,AW713,AU714,"f",,Trigger)</f>
        <v>44397</v>
      </c>
      <c r="AX714" s="29">
        <f>_xll.qlInterestRateIndexMaturity(IborIndex&amp;Tenor,AW714,Trigger)</f>
        <v>44762</v>
      </c>
      <c r="AY714" s="66">
        <f>_xll.qlIndexFixing($Z$5,AV714,,Trigger)</f>
        <v>1.6036086080598342E-2</v>
      </c>
      <c r="AZ714" s="66">
        <f>_xll.qlIndexFixing($BB$1,AW714,,Trigger)</f>
        <v>1.5931269162401316E-2</v>
      </c>
      <c r="BA714" s="198">
        <f t="shared" si="32"/>
        <v>1.0481691819702599</v>
      </c>
    </row>
    <row r="715" spans="47:53" ht="11.25" customHeight="1" x14ac:dyDescent="0.25">
      <c r="AU715" s="30" t="s">
        <v>38</v>
      </c>
      <c r="AV715" s="29">
        <f>_xll.qlInterestRateIndexFixingDate(IborIndex&amp;Tenor,AW715,Trigger)</f>
        <v>44400</v>
      </c>
      <c r="AW715" s="29">
        <f>_xll.qlCalendarAdvance(Calendar,AW714,AU715,"f",,Trigger)</f>
        <v>44404</v>
      </c>
      <c r="AX715" s="29">
        <f>_xll.qlInterestRateIndexMaturity(IborIndex&amp;Tenor,AW715,Trigger)</f>
        <v>44769</v>
      </c>
      <c r="AY715" s="66">
        <f>_xll.qlIndexFixing($Z$5,AV715,,Trigger)</f>
        <v>1.6085412159249204E-2</v>
      </c>
      <c r="AZ715" s="66">
        <f>_xll.qlIndexFixing($BB$1,AW715,,Trigger)</f>
        <v>1.5981383758832783E-2</v>
      </c>
      <c r="BA715" s="198">
        <f t="shared" si="32"/>
        <v>1.0402840041642132</v>
      </c>
    </row>
    <row r="716" spans="47:53" ht="11.25" customHeight="1" x14ac:dyDescent="0.25">
      <c r="AU716" s="30" t="s">
        <v>38</v>
      </c>
      <c r="AV716" s="29">
        <f>_xll.qlInterestRateIndexFixingDate(IborIndex&amp;Tenor,AW716,Trigger)</f>
        <v>44407</v>
      </c>
      <c r="AW716" s="29">
        <f>_xll.qlCalendarAdvance(Calendar,AW715,AU716,"f",,Trigger)</f>
        <v>44411</v>
      </c>
      <c r="AX716" s="29">
        <f>_xll.qlInterestRateIndexMaturity(IborIndex&amp;Tenor,AW716,Trigger)</f>
        <v>44776</v>
      </c>
      <c r="AY716" s="66">
        <f>_xll.qlIndexFixing($Z$5,AV716,,Trigger)</f>
        <v>1.6134731195608935E-2</v>
      </c>
      <c r="AZ716" s="66">
        <f>_xll.qlIndexFixing($BB$1,AW716,,Trigger)</f>
        <v>1.6031567218287152E-2</v>
      </c>
      <c r="BA716" s="198">
        <f t="shared" si="32"/>
        <v>1.031639773217824</v>
      </c>
    </row>
    <row r="717" spans="47:53" ht="11.25" customHeight="1" x14ac:dyDescent="0.25">
      <c r="AU717" s="30" t="s">
        <v>38</v>
      </c>
      <c r="AV717" s="29">
        <f>_xll.qlInterestRateIndexFixingDate(IborIndex&amp;Tenor,AW717,Trigger)</f>
        <v>44414</v>
      </c>
      <c r="AW717" s="29">
        <f>_xll.qlCalendarAdvance(Calendar,AW716,AU717,"f",,Trigger)</f>
        <v>44418</v>
      </c>
      <c r="AX717" s="29">
        <f>_xll.qlInterestRateIndexMaturity(IborIndex&amp;Tenor,AW717,Trigger)</f>
        <v>44783</v>
      </c>
      <c r="AY717" s="66">
        <f>_xll.qlIndexFixing($Z$5,AV717,,Trigger)</f>
        <v>1.6184048456089929E-2</v>
      </c>
      <c r="AZ717" s="66">
        <f>_xll.qlIndexFixing($BB$1,AW717,,Trigger)</f>
        <v>1.6081824519279333E-2</v>
      </c>
      <c r="BA717" s="198">
        <f t="shared" si="32"/>
        <v>1.0222393681059636</v>
      </c>
    </row>
    <row r="718" spans="47:53" ht="11.25" customHeight="1" x14ac:dyDescent="0.25">
      <c r="AU718" s="30" t="s">
        <v>38</v>
      </c>
      <c r="AV718" s="29">
        <f>_xll.qlInterestRateIndexFixingDate(IborIndex&amp;Tenor,AW718,Trigger)</f>
        <v>44421</v>
      </c>
      <c r="AW718" s="29">
        <f>_xll.qlCalendarAdvance(Calendar,AW717,AU718,"f",,Trigger)</f>
        <v>44425</v>
      </c>
      <c r="AX718" s="29">
        <f>_xll.qlInterestRateIndexMaturity(IborIndex&amp;Tenor,AW718,Trigger)</f>
        <v>44790</v>
      </c>
      <c r="AY718" s="66">
        <f>_xll.qlIndexFixing($Z$5,AV718,,Trigger)</f>
        <v>1.6233369278473919E-2</v>
      </c>
      <c r="AZ718" s="66">
        <f>_xll.qlIndexFixing($BB$1,AW718,,Trigger)</f>
        <v>1.6132160641337136E-2</v>
      </c>
      <c r="BA718" s="198">
        <f t="shared" si="32"/>
        <v>1.0120863713678276</v>
      </c>
    </row>
    <row r="719" spans="47:53" ht="11.25" customHeight="1" x14ac:dyDescent="0.25">
      <c r="AU719" s="30" t="s">
        <v>38</v>
      </c>
      <c r="AV719" s="29">
        <f>_xll.qlInterestRateIndexFixingDate(IborIndex&amp;Tenor,AW719,Trigger)</f>
        <v>44428</v>
      </c>
      <c r="AW719" s="29">
        <f>_xll.qlCalendarAdvance(Calendar,AW718,AU719,"f",,Trigger)</f>
        <v>44432</v>
      </c>
      <c r="AX719" s="29">
        <f>_xll.qlInterestRateIndexMaturity(IborIndex&amp;Tenor,AW719,Trigger)</f>
        <v>44797</v>
      </c>
      <c r="AY719" s="66">
        <f>_xll.qlIndexFixing($Z$5,AV719,,Trigger)</f>
        <v>1.6282699071930123E-2</v>
      </c>
      <c r="AZ719" s="66">
        <f>_xll.qlIndexFixing($BB$1,AW719,,Trigger)</f>
        <v>1.618258056500366E-2</v>
      </c>
      <c r="BA719" s="198">
        <f t="shared" si="32"/>
        <v>1.0011850692646234</v>
      </c>
    </row>
    <row r="720" spans="47:53" ht="11.25" customHeight="1" x14ac:dyDescent="0.25">
      <c r="AU720" s="30" t="s">
        <v>38</v>
      </c>
      <c r="AV720" s="29">
        <f>_xll.qlInterestRateIndexFixingDate(IborIndex&amp;Tenor,AW720,Trigger)</f>
        <v>44435</v>
      </c>
      <c r="AW720" s="29">
        <f>_xll.qlCalendarAdvance(Calendar,AW719,AU720,"f",,Trigger)</f>
        <v>44439</v>
      </c>
      <c r="AX720" s="29">
        <f>_xll.qlInterestRateIndexMaturity(IborIndex&amp;Tenor,AW720,Trigger)</f>
        <v>44804</v>
      </c>
      <c r="AY720" s="66">
        <f>_xll.qlIndexFixing($Z$5,AV720,,Trigger)</f>
        <v>1.6332043317032561E-2</v>
      </c>
      <c r="AZ720" s="66">
        <f>_xll.qlIndexFixing($BB$1,AW720,,Trigger)</f>
        <v>1.6233089262855337E-2</v>
      </c>
      <c r="BA720" s="198">
        <f t="shared" si="32"/>
        <v>0.98954054177223527</v>
      </c>
    </row>
    <row r="721" spans="47:53" ht="11.25" customHeight="1" x14ac:dyDescent="0.25">
      <c r="AU721" s="30" t="s">
        <v>38</v>
      </c>
      <c r="AV721" s="29">
        <f>_xll.qlInterestRateIndexFixingDate(IborIndex&amp;Tenor,AW721,Trigger)</f>
        <v>44442</v>
      </c>
      <c r="AW721" s="29">
        <f>_xll.qlCalendarAdvance(Calendar,AW720,AU721,"f",,Trigger)</f>
        <v>44446</v>
      </c>
      <c r="AX721" s="29">
        <f>_xll.qlInterestRateIndexMaturity(IborIndex&amp;Tenor,AW721,Trigger)</f>
        <v>44811</v>
      </c>
      <c r="AY721" s="66">
        <f>_xll.qlIndexFixing($Z$5,AV721,,Trigger)</f>
        <v>1.6381474002298956E-2</v>
      </c>
      <c r="AZ721" s="66">
        <f>_xll.qlIndexFixing($BB$1,AW721,,Trigger)</f>
        <v>1.6283687143119261E-2</v>
      </c>
      <c r="BA721" s="198">
        <f t="shared" si="32"/>
        <v>0.97786859179695151</v>
      </c>
    </row>
    <row r="722" spans="47:53" ht="11.25" customHeight="1" x14ac:dyDescent="0.25">
      <c r="AU722" s="30" t="s">
        <v>38</v>
      </c>
      <c r="AV722" s="29">
        <f>_xll.qlInterestRateIndexFixingDate(IborIndex&amp;Tenor,AW722,Trigger)</f>
        <v>44449</v>
      </c>
      <c r="AW722" s="29">
        <f>_xll.qlCalendarAdvance(Calendar,AW721,AU722,"f",,Trigger)</f>
        <v>44453</v>
      </c>
      <c r="AX722" s="29">
        <f>_xll.qlInterestRateIndexMaturity(IborIndex&amp;Tenor,AW722,Trigger)</f>
        <v>44818</v>
      </c>
      <c r="AY722" s="66">
        <f>_xll.qlIndexFixing($Z$5,AV722,,Trigger)</f>
        <v>1.6431098015447933E-2</v>
      </c>
      <c r="AZ722" s="66">
        <f>_xll.qlIndexFixing($BB$1,AW722,,Trigger)</f>
        <v>1.6334362633911605E-2</v>
      </c>
      <c r="BA722" s="198">
        <f t="shared" si="32"/>
        <v>0.96735381536327414</v>
      </c>
    </row>
    <row r="723" spans="47:53" ht="11.25" customHeight="1" x14ac:dyDescent="0.25">
      <c r="AU723" s="30" t="s">
        <v>38</v>
      </c>
      <c r="AV723" s="29">
        <f>_xll.qlInterestRateIndexFixingDate(IborIndex&amp;Tenor,AW723,Trigger)</f>
        <v>44456</v>
      </c>
      <c r="AW723" s="29">
        <f>_xll.qlCalendarAdvance(Calendar,AW722,AU723,"f",,Trigger)</f>
        <v>44460</v>
      </c>
      <c r="AX723" s="29">
        <f>_xll.qlInterestRateIndexMaturity(IborIndex&amp;Tenor,AW723,Trigger)</f>
        <v>44825</v>
      </c>
      <c r="AY723" s="66">
        <f>_xll.qlIndexFixing($Z$5,AV723,,Trigger)</f>
        <v>1.6480903126097082E-2</v>
      </c>
      <c r="AZ723" s="66">
        <f>_xll.qlIndexFixing($BB$1,AW723,,Trigger)</f>
        <v>1.6385102219647653E-2</v>
      </c>
      <c r="BA723" s="198">
        <f t="shared" si="32"/>
        <v>0.95800906449429457</v>
      </c>
    </row>
    <row r="724" spans="47:53" ht="11.25" customHeight="1" x14ac:dyDescent="0.25">
      <c r="AU724" s="30" t="s">
        <v>38</v>
      </c>
      <c r="AV724" s="29">
        <f>_xll.qlInterestRateIndexFixingDate(IborIndex&amp;Tenor,AW724,Trigger)</f>
        <v>44463</v>
      </c>
      <c r="AW724" s="29">
        <f>_xll.qlCalendarAdvance(Calendar,AW723,AU724,"f",,Trigger)</f>
        <v>44467</v>
      </c>
      <c r="AX724" s="29">
        <f>_xll.qlInterestRateIndexMaturity(IborIndex&amp;Tenor,AW724,Trigger)</f>
        <v>44832</v>
      </c>
      <c r="AY724" s="66">
        <f>_xll.qlIndexFixing($Z$5,AV724,,Trigger)</f>
        <v>1.6530875021491809E-2</v>
      </c>
      <c r="AZ724" s="66">
        <f>_xll.qlIndexFixing($BB$1,AW724,,Trigger)</f>
        <v>1.6435892382019843E-2</v>
      </c>
      <c r="BA724" s="198">
        <f t="shared" si="32"/>
        <v>0.94982639471965369</v>
      </c>
    </row>
    <row r="725" spans="47:53" ht="11.25" customHeight="1" x14ac:dyDescent="0.25">
      <c r="AU725" s="30" t="s">
        <v>38</v>
      </c>
      <c r="AV725" s="29">
        <f>_xll.qlInterestRateIndexFixingDate(IborIndex&amp;Tenor,AW725,Trigger)</f>
        <v>44470</v>
      </c>
      <c r="AW725" s="29">
        <f>_xll.qlCalendarAdvance(Calendar,AW724,AU725,"f",,Trigger)</f>
        <v>44474</v>
      </c>
      <c r="AX725" s="29">
        <f>_xll.qlInterestRateIndexMaturity(IborIndex&amp;Tenor,AW725,Trigger)</f>
        <v>44839</v>
      </c>
      <c r="AY725" s="66">
        <f>_xll.qlIndexFixing($Z$5,AV725,,Trigger)</f>
        <v>1.6580999218400401E-2</v>
      </c>
      <c r="AZ725" s="66">
        <f>_xll.qlIndexFixing($BB$1,AW725,,Trigger)</f>
        <v>1.6486719599987886E-2</v>
      </c>
      <c r="BA725" s="198">
        <f t="shared" si="32"/>
        <v>0.94279618412514843</v>
      </c>
    </row>
    <row r="726" spans="47:53" ht="11.25" customHeight="1" x14ac:dyDescent="0.25">
      <c r="AU726" s="30" t="s">
        <v>38</v>
      </c>
      <c r="AV726" s="29">
        <f>_xll.qlInterestRateIndexFixingDate(IborIndex&amp;Tenor,AW726,Trigger)</f>
        <v>44477</v>
      </c>
      <c r="AW726" s="29">
        <f>_xll.qlCalendarAdvance(Calendar,AW725,AU726,"f",,Trigger)</f>
        <v>44481</v>
      </c>
      <c r="AX726" s="29">
        <f>_xll.qlInterestRateIndexMaturity(IborIndex&amp;Tenor,AW726,Trigger)</f>
        <v>44846</v>
      </c>
      <c r="AY726" s="66">
        <f>_xll.qlIndexFixing($Z$5,AV726,,Trigger)</f>
        <v>1.6631261063051184E-2</v>
      </c>
      <c r="AZ726" s="66">
        <f>_xll.qlIndexFixing($BB$1,AW726,,Trigger)</f>
        <v>1.6537570349775051E-2</v>
      </c>
      <c r="BA726" s="198">
        <f t="shared" si="32"/>
        <v>0.93690713276133042</v>
      </c>
    </row>
    <row r="727" spans="47:53" ht="11.25" customHeight="1" x14ac:dyDescent="0.25">
      <c r="AU727" s="30" t="s">
        <v>38</v>
      </c>
      <c r="AV727" s="29">
        <f>_xll.qlInterestRateIndexFixingDate(IborIndex&amp;Tenor,AW727,Trigger)</f>
        <v>44484</v>
      </c>
      <c r="AW727" s="29">
        <f>_xll.qlCalendarAdvance(Calendar,AW726,AU727,"f",,Trigger)</f>
        <v>44488</v>
      </c>
      <c r="AX727" s="29">
        <f>_xll.qlInterestRateIndexMaturity(IborIndex&amp;Tenor,AW727,Trigger)</f>
        <v>44853</v>
      </c>
      <c r="AY727" s="66">
        <f>_xll.qlIndexFixing($Z$5,AV727,,Trigger)</f>
        <v>1.6681645731068128E-2</v>
      </c>
      <c r="AZ727" s="66">
        <f>_xll.qlIndexFixing($BB$1,AW727,,Trigger)</f>
        <v>1.6588431104861818E-2</v>
      </c>
      <c r="BA727" s="198">
        <f t="shared" si="32"/>
        <v>0.93214626206310214</v>
      </c>
    </row>
    <row r="728" spans="47:53" ht="11.25" customHeight="1" x14ac:dyDescent="0.25">
      <c r="AU728" s="30" t="s">
        <v>38</v>
      </c>
      <c r="AV728" s="29">
        <f>_xll.qlInterestRateIndexFixingDate(IborIndex&amp;Tenor,AW728,Trigger)</f>
        <v>44491</v>
      </c>
      <c r="AW728" s="29">
        <f>_xll.qlCalendarAdvance(Calendar,AW727,AU728,"f",,Trigger)</f>
        <v>44495</v>
      </c>
      <c r="AX728" s="29">
        <f>_xll.qlInterestRateIndexMaturity(IborIndex&amp;Tenor,AW728,Trigger)</f>
        <v>44860</v>
      </c>
      <c r="AY728" s="66">
        <f>_xll.qlIndexFixing($Z$5,AV728,,Trigger)</f>
        <v>1.6732138227410192E-2</v>
      </c>
      <c r="AZ728" s="66">
        <f>_xll.qlIndexFixing($BB$1,AW728,,Trigger)</f>
        <v>1.6639288335985436E-2</v>
      </c>
      <c r="BA728" s="198">
        <f t="shared" si="32"/>
        <v>0.92849891424755948</v>
      </c>
    </row>
    <row r="729" spans="47:53" ht="11.25" customHeight="1" x14ac:dyDescent="0.25">
      <c r="AU729" s="30" t="s">
        <v>38</v>
      </c>
      <c r="AV729" s="29">
        <f>_xll.qlInterestRateIndexFixingDate(IborIndex&amp;Tenor,AW729,Trigger)</f>
        <v>44498</v>
      </c>
      <c r="AW729" s="29">
        <f>_xll.qlCalendarAdvance(Calendar,AW728,AU729,"f",,Trigger)</f>
        <v>44502</v>
      </c>
      <c r="AX729" s="29">
        <f>_xll.qlInterestRateIndexMaturity(IborIndex&amp;Tenor,AW729,Trigger)</f>
        <v>44867</v>
      </c>
      <c r="AY729" s="66">
        <f>_xll.qlIndexFixing($Z$5,AV729,,Trigger)</f>
        <v>1.6782723386311524E-2</v>
      </c>
      <c r="AZ729" s="66">
        <f>_xll.qlIndexFixing($BB$1,AW729,,Trigger)</f>
        <v>1.6690128511139268E-2</v>
      </c>
      <c r="BA729" s="198">
        <f t="shared" si="32"/>
        <v>0.92594875172255509</v>
      </c>
    </row>
    <row r="730" spans="47:53" ht="11.25" customHeight="1" x14ac:dyDescent="0.25">
      <c r="AU730" s="30" t="s">
        <v>38</v>
      </c>
      <c r="AV730" s="29">
        <f>_xll.qlInterestRateIndexFixingDate(IborIndex&amp;Tenor,AW730,Trigger)</f>
        <v>44505</v>
      </c>
      <c r="AW730" s="29">
        <f>_xll.qlCalendarAdvance(Calendar,AW729,AU730,"f",,Trigger)</f>
        <v>44509</v>
      </c>
      <c r="AX730" s="29">
        <f>_xll.qlInterestRateIndexMaturity(IborIndex&amp;Tenor,AW730,Trigger)</f>
        <v>44874</v>
      </c>
      <c r="AY730" s="66">
        <f>_xll.qlIndexFixing($Z$5,AV730,,Trigger)</f>
        <v>1.6833385871224533E-2</v>
      </c>
      <c r="AZ730" s="66">
        <f>_xll.qlIndexFixing($BB$1,AW730,,Trigger)</f>
        <v>1.6740938095572568E-2</v>
      </c>
      <c r="BA730" s="198">
        <f t="shared" si="32"/>
        <v>0.92447775651965247</v>
      </c>
    </row>
    <row r="731" spans="47:53" ht="11.25" customHeight="1" x14ac:dyDescent="0.25">
      <c r="AU731" s="30" t="s">
        <v>38</v>
      </c>
      <c r="AV731" s="29">
        <f>_xll.qlInterestRateIndexFixingDate(IborIndex&amp;Tenor,AW731,Trigger)</f>
        <v>44512</v>
      </c>
      <c r="AW731" s="29">
        <f>_xll.qlCalendarAdvance(Calendar,AW730,AU731,"f",,Trigger)</f>
        <v>44516</v>
      </c>
      <c r="AX731" s="29">
        <f>_xll.qlInterestRateIndexMaturity(IborIndex&amp;Tenor,AW731,Trigger)</f>
        <v>44881</v>
      </c>
      <c r="AY731" s="66">
        <f>_xll.qlIndexFixing($Z$5,AV731,,Trigger)</f>
        <v>1.6884110174764034E-2</v>
      </c>
      <c r="AZ731" s="66">
        <f>_xll.qlIndexFixing($BB$1,AW731,,Trigger)</f>
        <v>1.6791703551795958E-2</v>
      </c>
      <c r="BA731" s="198">
        <f t="shared" si="32"/>
        <v>0.92406622968076169</v>
      </c>
    </row>
    <row r="732" spans="47:53" ht="11.25" customHeight="1" x14ac:dyDescent="0.25">
      <c r="AU732" s="30" t="s">
        <v>38</v>
      </c>
      <c r="AV732" s="29">
        <f>_xll.qlInterestRateIndexFixingDate(IborIndex&amp;Tenor,AW732,Trigger)</f>
        <v>44519</v>
      </c>
      <c r="AW732" s="29">
        <f>_xll.qlCalendarAdvance(Calendar,AW731,AU732,"f",,Trigger)</f>
        <v>44523</v>
      </c>
      <c r="AX732" s="29">
        <f>_xll.qlInterestRateIndexMaturity(IborIndex&amp;Tenor,AW732,Trigger)</f>
        <v>44888</v>
      </c>
      <c r="AY732" s="66">
        <f>_xll.qlIndexFixing($Z$5,AV732,,Trigger)</f>
        <v>1.6934880618654689E-2</v>
      </c>
      <c r="AZ732" s="66">
        <f>_xll.qlIndexFixing($BB$1,AW732,,Trigger)</f>
        <v>1.6842411339585157E-2</v>
      </c>
      <c r="BA732" s="198">
        <f t="shared" si="32"/>
        <v>0.92469279069532639</v>
      </c>
    </row>
    <row r="733" spans="47:53" ht="11.25" customHeight="1" x14ac:dyDescent="0.25">
      <c r="AU733" s="30" t="s">
        <v>38</v>
      </c>
      <c r="AV733" s="29">
        <f>_xll.qlInterestRateIndexFixingDate(IborIndex&amp;Tenor,AW733,Trigger)</f>
        <v>44526</v>
      </c>
      <c r="AW733" s="29">
        <f>_xll.qlCalendarAdvance(Calendar,AW732,AU733,"f",,Trigger)</f>
        <v>44530</v>
      </c>
      <c r="AX733" s="29">
        <f>_xll.qlInterestRateIndexMaturity(IborIndex&amp;Tenor,AW733,Trigger)</f>
        <v>44895</v>
      </c>
      <c r="AY733" s="66">
        <f>_xll.qlIndexFixing($Z$5,AV733,,Trigger)</f>
        <v>1.6985681353680209E-2</v>
      </c>
      <c r="AZ733" s="66">
        <f>_xll.qlIndexFixing($BB$1,AW733,,Trigger)</f>
        <v>1.6893047915987541E-2</v>
      </c>
      <c r="BA733" s="198">
        <f t="shared" si="32"/>
        <v>0.92633437692668519</v>
      </c>
    </row>
    <row r="734" spans="47:53" ht="11.25" customHeight="1" x14ac:dyDescent="0.25">
      <c r="AU734" s="30" t="s">
        <v>38</v>
      </c>
      <c r="AV734" s="29">
        <f>_xll.qlInterestRateIndexFixingDate(IborIndex&amp;Tenor,AW734,Trigger)</f>
        <v>44533</v>
      </c>
      <c r="AW734" s="29">
        <f>_xll.qlCalendarAdvance(Calendar,AW733,AU734,"f",,Trigger)</f>
        <v>44537</v>
      </c>
      <c r="AX734" s="29">
        <f>_xll.qlInterestRateIndexMaturity(IborIndex&amp;Tenor,AW734,Trigger)</f>
        <v>44902</v>
      </c>
      <c r="AY734" s="66">
        <f>_xll.qlIndexFixing($Z$5,AV734,,Trigger)</f>
        <v>1.7036496359634057E-2</v>
      </c>
      <c r="AZ734" s="66">
        <f>_xll.qlIndexFixing($BB$1,AW734,,Trigger)</f>
        <v>1.6943599735331789E-2</v>
      </c>
      <c r="BA734" s="198">
        <f t="shared" si="32"/>
        <v>0.92896624302268171</v>
      </c>
    </row>
    <row r="735" spans="47:53" ht="11.25" customHeight="1" x14ac:dyDescent="0.25">
      <c r="AU735" s="30" t="s">
        <v>38</v>
      </c>
      <c r="AV735" s="29">
        <f>_xll.qlInterestRateIndexFixingDate(IborIndex&amp;Tenor,AW735,Trigger)</f>
        <v>44540</v>
      </c>
      <c r="AW735" s="29">
        <f>_xll.qlCalendarAdvance(Calendar,AW734,AU735,"f",,Trigger)</f>
        <v>44544</v>
      </c>
      <c r="AX735" s="29">
        <f>_xll.qlInterestRateIndexMaturity(IborIndex&amp;Tenor,AW735,Trigger)</f>
        <v>44909</v>
      </c>
      <c r="AY735" s="66">
        <f>_xll.qlIndexFixing($Z$5,AV735,,Trigger)</f>
        <v>1.7087309445274132E-2</v>
      </c>
      <c r="AZ735" s="66">
        <f>_xll.qlIndexFixing($BB$1,AW735,,Trigger)</f>
        <v>1.699405324923816E-2</v>
      </c>
      <c r="BA735" s="198">
        <f t="shared" si="32"/>
        <v>0.93256196035972072</v>
      </c>
    </row>
    <row r="736" spans="47:53" ht="11.25" customHeight="1" x14ac:dyDescent="0.25">
      <c r="AU736" s="30" t="s">
        <v>38</v>
      </c>
      <c r="AV736" s="29">
        <f>_xll.qlInterestRateIndexFixingDate(IborIndex&amp;Tenor,AW736,Trigger)</f>
        <v>44547</v>
      </c>
      <c r="AW736" s="29">
        <f>_xll.qlCalendarAdvance(Calendar,AW735,AU736,"f",,Trigger)</f>
        <v>44551</v>
      </c>
      <c r="AX736" s="29">
        <f>_xll.qlInterestRateIndexMaturity(IborIndex&amp;Tenor,AW736,Trigger)</f>
        <v>44916</v>
      </c>
      <c r="AY736" s="66">
        <f>_xll.qlIndexFixing($Z$5,AV736,,Trigger)</f>
        <v>1.7138104248279624E-2</v>
      </c>
      <c r="AZ736" s="66">
        <f>_xll.qlIndexFixing($BB$1,AW736,,Trigger)</f>
        <v>1.7044394906630345E-2</v>
      </c>
      <c r="BA736" s="198">
        <f t="shared" si="32"/>
        <v>0.93709341649279154</v>
      </c>
    </row>
    <row r="737" spans="47:53" ht="11.25" customHeight="1" x14ac:dyDescent="0.25">
      <c r="AU737" s="30" t="s">
        <v>38</v>
      </c>
      <c r="AV737" s="29">
        <f>_xll.qlInterestRateIndexFixingDate(IborIndex&amp;Tenor,AW737,Trigger)</f>
        <v>44554</v>
      </c>
      <c r="AW737" s="29">
        <f>_xll.qlCalendarAdvance(Calendar,AW736,AU737,"f",,Trigger)</f>
        <v>44558</v>
      </c>
      <c r="AX737" s="29">
        <f>_xll.qlInterestRateIndexMaturity(IborIndex&amp;Tenor,AW737,Trigger)</f>
        <v>44923</v>
      </c>
      <c r="AY737" s="66">
        <f>_xll.qlIndexFixing($Z$5,AV737,,Trigger)</f>
        <v>1.7188864235209614E-2</v>
      </c>
      <c r="AZ737" s="66">
        <f>_xll.qlIndexFixing($BB$1,AW737,,Trigger)</f>
        <v>1.7094611153750116E-2</v>
      </c>
      <c r="BA737" s="198">
        <f t="shared" si="32"/>
        <v>0.94253081459497867</v>
      </c>
    </row>
    <row r="738" spans="47:53" ht="11.25" customHeight="1" x14ac:dyDescent="0.25">
      <c r="AU738" s="30" t="s">
        <v>38</v>
      </c>
      <c r="AV738" s="29">
        <f>_xll.qlInterestRateIndexFixingDate(IborIndex&amp;Tenor,AW738,Trigger)</f>
        <v>44561</v>
      </c>
      <c r="AW738" s="29">
        <f>_xll.qlCalendarAdvance(Calendar,AW737,AU738,"f",,Trigger)</f>
        <v>44565</v>
      </c>
      <c r="AX738" s="29">
        <f>_xll.qlInterestRateIndexMaturity(IborIndex&amp;Tenor,AW738,Trigger)</f>
        <v>44930</v>
      </c>
      <c r="AY738" s="66">
        <f>_xll.qlIndexFixing($Z$5,AV738,,Trigger)</f>
        <v>1.7239572701464534E-2</v>
      </c>
      <c r="AZ738" s="66">
        <f>_xll.qlIndexFixing($BB$1,AW738,,Trigger)</f>
        <v>1.7144688434173327E-2</v>
      </c>
      <c r="BA738" s="198">
        <f t="shared" si="32"/>
        <v>0.9488426729120647</v>
      </c>
    </row>
    <row r="739" spans="47:53" ht="11.25" customHeight="1" x14ac:dyDescent="0.25">
      <c r="AU739" s="30" t="s">
        <v>38</v>
      </c>
      <c r="AV739" s="29">
        <f>_xll.qlInterestRateIndexFixingDate(IborIndex&amp;Tenor,AW739,Trigger)</f>
        <v>44568</v>
      </c>
      <c r="AW739" s="29">
        <f>_xll.qlCalendarAdvance(Calendar,AW738,AU739,"f",,Trigger)</f>
        <v>44572</v>
      </c>
      <c r="AX739" s="29">
        <f>_xll.qlInterestRateIndexMaturity(IborIndex&amp;Tenor,AW739,Trigger)</f>
        <v>44937</v>
      </c>
      <c r="AY739" s="66">
        <f>_xll.qlIndexFixing($Z$5,AV739,,Trigger)</f>
        <v>1.7290212771252006E-2</v>
      </c>
      <c r="AZ739" s="66">
        <f>_xll.qlIndexFixing($BB$1,AW739,,Trigger)</f>
        <v>1.7194613188827208E-2</v>
      </c>
      <c r="BA739" s="198">
        <f t="shared" si="32"/>
        <v>0.95599582424797658</v>
      </c>
    </row>
    <row r="740" spans="47:53" ht="11.25" customHeight="1" x14ac:dyDescent="0.25">
      <c r="AU740" s="30" t="s">
        <v>38</v>
      </c>
      <c r="AV740" s="29">
        <f>_xll.qlInterestRateIndexFixingDate(IborIndex&amp;Tenor,AW740,Trigger)</f>
        <v>44575</v>
      </c>
      <c r="AW740" s="29">
        <f>_xll.qlCalendarAdvance(Calendar,AW739,AU740,"f",,Trigger)</f>
        <v>44579</v>
      </c>
      <c r="AX740" s="29">
        <f>_xll.qlInterestRateIndexMaturity(IborIndex&amp;Tenor,AW740,Trigger)</f>
        <v>44944</v>
      </c>
      <c r="AY740" s="66">
        <f>_xll.qlIndexFixing($Z$5,AV740,,Trigger)</f>
        <v>1.7340767397553768E-2</v>
      </c>
      <c r="AZ740" s="66">
        <f>_xll.qlIndexFixing($BB$1,AW740,,Trigger)</f>
        <v>1.7244371856011395E-2</v>
      </c>
      <c r="BA740" s="198">
        <f t="shared" si="32"/>
        <v>0.96395541542372565</v>
      </c>
    </row>
    <row r="741" spans="47:53" ht="11.25" customHeight="1" x14ac:dyDescent="0.25">
      <c r="AU741" s="30" t="s">
        <v>38</v>
      </c>
      <c r="AV741" s="29">
        <f>_xll.qlInterestRateIndexFixingDate(IborIndex&amp;Tenor,AW741,Trigger)</f>
        <v>44582</v>
      </c>
      <c r="AW741" s="29">
        <f>_xll.qlCalendarAdvance(Calendar,AW740,AU741,"f",,Trigger)</f>
        <v>44586</v>
      </c>
      <c r="AX741" s="29">
        <f>_xll.qlInterestRateIndexMaturity(IborIndex&amp;Tenor,AW741,Trigger)</f>
        <v>44951</v>
      </c>
      <c r="AY741" s="66">
        <f>_xll.qlIndexFixing($Z$5,AV741,,Trigger)</f>
        <v>1.7391219362097202E-2</v>
      </c>
      <c r="AZ741" s="66">
        <f>_xll.qlIndexFixing($BB$1,AW741,,Trigger)</f>
        <v>1.7293950871417631E-2</v>
      </c>
      <c r="BA741" s="198">
        <f t="shared" si="32"/>
        <v>0.9726849067957094</v>
      </c>
    </row>
    <row r="742" spans="47:53" ht="11.25" customHeight="1" x14ac:dyDescent="0.25">
      <c r="AU742" s="30" t="s">
        <v>38</v>
      </c>
      <c r="AV742" s="29">
        <f>_xll.qlInterestRateIndexFixingDate(IborIndex&amp;Tenor,AW742,Trigger)</f>
        <v>44589</v>
      </c>
      <c r="AW742" s="29">
        <f>_xll.qlCalendarAdvance(Calendar,AW741,AU742,"f",,Trigger)</f>
        <v>44593</v>
      </c>
      <c r="AX742" s="29">
        <f>_xll.qlInterestRateIndexMaturity(IborIndex&amp;Tenor,AW742,Trigger)</f>
        <v>44958</v>
      </c>
      <c r="AY742" s="66">
        <f>_xll.qlIndexFixing($Z$5,AV742,,Trigger)</f>
        <v>1.7441551275327965E-2</v>
      </c>
      <c r="AZ742" s="66">
        <f>_xll.qlIndexFixing($BB$1,AW742,,Trigger)</f>
        <v>1.7343336668154314E-2</v>
      </c>
      <c r="BA742" s="198">
        <f t="shared" si="32"/>
        <v>0.98214607173650881</v>
      </c>
    </row>
    <row r="743" spans="47:53" ht="11.25" customHeight="1" x14ac:dyDescent="0.25">
      <c r="AU743" s="30" t="s">
        <v>38</v>
      </c>
      <c r="AV743" s="29">
        <f>_xll.qlInterestRateIndexFixingDate(IborIndex&amp;Tenor,AW743,Trigger)</f>
        <v>44596</v>
      </c>
      <c r="AW743" s="29">
        <f>_xll.qlCalendarAdvance(Calendar,AW742,AU743,"f",,Trigger)</f>
        <v>44600</v>
      </c>
      <c r="AX743" s="29">
        <f>_xll.qlInterestRateIndexMaturity(IborIndex&amp;Tenor,AW743,Trigger)</f>
        <v>44965</v>
      </c>
      <c r="AY743" s="66">
        <f>_xll.qlIndexFixing($Z$5,AV743,,Trigger)</f>
        <v>1.7491745576388298E-2</v>
      </c>
      <c r="AZ743" s="66">
        <f>_xll.qlIndexFixing($BB$1,AW743,,Trigger)</f>
        <v>1.7392515676771435E-2</v>
      </c>
      <c r="BA743" s="198">
        <f t="shared" si="32"/>
        <v>0.99229899616862927</v>
      </c>
    </row>
    <row r="744" spans="47:53" ht="11.25" customHeight="1" x14ac:dyDescent="0.25">
      <c r="AU744" s="30" t="s">
        <v>38</v>
      </c>
      <c r="AV744" s="29">
        <f>_xll.qlInterestRateIndexFixingDate(IborIndex&amp;Tenor,AW744,Trigger)</f>
        <v>44603</v>
      </c>
      <c r="AW744" s="29">
        <f>_xll.qlCalendarAdvance(Calendar,AW743,AU744,"f",,Trigger)</f>
        <v>44607</v>
      </c>
      <c r="AX744" s="29">
        <f>_xll.qlInterestRateIndexMaturity(IborIndex&amp;Tenor,AW744,Trigger)</f>
        <v>44972</v>
      </c>
      <c r="AY744" s="66">
        <f>_xll.qlIndexFixing($Z$5,AV744,,Trigger)</f>
        <v>1.7541784533096898E-2</v>
      </c>
      <c r="AZ744" s="66">
        <f>_xll.qlIndexFixing($BB$1,AW744,,Trigger)</f>
        <v>1.744147432528776E-2</v>
      </c>
      <c r="BA744" s="198">
        <f t="shared" si="32"/>
        <v>1.0031020780913724</v>
      </c>
    </row>
    <row r="745" spans="47:53" ht="11.25" customHeight="1" x14ac:dyDescent="0.25">
      <c r="AU745" s="30" t="s">
        <v>38</v>
      </c>
      <c r="AV745" s="29">
        <f>_xll.qlInterestRateIndexFixingDate(IborIndex&amp;Tenor,AW745,Trigger)</f>
        <v>44610</v>
      </c>
      <c r="AW745" s="29">
        <f>_xll.qlCalendarAdvance(Calendar,AW744,AU745,"f",,Trigger)</f>
        <v>44614</v>
      </c>
      <c r="AX745" s="29">
        <f>_xll.qlInterestRateIndexMaturity(IborIndex&amp;Tenor,AW745,Trigger)</f>
        <v>44979</v>
      </c>
      <c r="AY745" s="66">
        <f>_xll.qlIndexFixing($Z$5,AV745,,Trigger)</f>
        <v>1.7591650241932461E-2</v>
      </c>
      <c r="AZ745" s="66">
        <f>_xll.qlIndexFixing($BB$1,AW745,,Trigger)</f>
        <v>1.749019903921863E-2</v>
      </c>
      <c r="BA745" s="198">
        <f t="shared" si="32"/>
        <v>1.0145120271383077</v>
      </c>
    </row>
    <row r="746" spans="47:53" ht="11.25" customHeight="1" x14ac:dyDescent="0.25">
      <c r="AU746" s="30" t="s">
        <v>38</v>
      </c>
      <c r="AV746" s="29">
        <f>_xll.qlInterestRateIndexFixingDate(IborIndex&amp;Tenor,AW746,Trigger)</f>
        <v>44617</v>
      </c>
      <c r="AW746" s="29">
        <f>_xll.qlCalendarAdvance(Calendar,AW745,AU746,"f",,Trigger)</f>
        <v>44621</v>
      </c>
      <c r="AX746" s="29">
        <f>_xll.qlInterestRateIndexMaturity(IborIndex&amp;Tenor,AW746,Trigger)</f>
        <v>44986</v>
      </c>
      <c r="AY746" s="66">
        <f>_xll.qlIndexFixing($Z$5,AV746,,Trigger)</f>
        <v>1.7641324628022544E-2</v>
      </c>
      <c r="AZ746" s="66">
        <f>_xll.qlIndexFixing($BB$1,AW746,,Trigger)</f>
        <v>1.7538676241608809E-2</v>
      </c>
      <c r="BA746" s="198">
        <f t="shared" si="32"/>
        <v>1.0264838641373466</v>
      </c>
    </row>
    <row r="747" spans="47:53" ht="11.25" customHeight="1" x14ac:dyDescent="0.25">
      <c r="AU747" s="30" t="s">
        <v>38</v>
      </c>
      <c r="AV747" s="29">
        <f>_xll.qlInterestRateIndexFixingDate(IborIndex&amp;Tenor,AW747,Trigger)</f>
        <v>44624</v>
      </c>
      <c r="AW747" s="29">
        <f>_xll.qlCalendarAdvance(Calendar,AW746,AU747,"f",,Trigger)</f>
        <v>44628</v>
      </c>
      <c r="AX747" s="29">
        <f>_xll.qlInterestRateIndexMaturity(IborIndex&amp;Tenor,AW747,Trigger)</f>
        <v>44993</v>
      </c>
      <c r="AY747" s="66">
        <f>_xll.qlIndexFixing($Z$5,AV747,,Trigger)</f>
        <v>1.769078944513303E-2</v>
      </c>
      <c r="AZ747" s="66">
        <f>_xll.qlIndexFixing($BB$1,AW747,,Trigger)</f>
        <v>1.7586892353062065E-2</v>
      </c>
      <c r="BA747" s="198">
        <f t="shared" si="32"/>
        <v>1.0389709207096407</v>
      </c>
    </row>
    <row r="748" spans="47:53" ht="11.25" customHeight="1" x14ac:dyDescent="0.25">
      <c r="AU748" s="30" t="s">
        <v>38</v>
      </c>
      <c r="AV748" s="29">
        <f>_xll.qlInterestRateIndexFixingDate(IborIndex&amp;Tenor,AW748,Trigger)</f>
        <v>44631</v>
      </c>
      <c r="AW748" s="29">
        <f>_xll.qlCalendarAdvance(Calendar,AW747,AU748,"f",,Trigger)</f>
        <v>44635</v>
      </c>
      <c r="AX748" s="29">
        <f>_xll.qlInterestRateIndexMaturity(IborIndex&amp;Tenor,AW748,Trigger)</f>
        <v>45000</v>
      </c>
      <c r="AY748" s="66">
        <f>_xll.qlIndexFixing($Z$5,AV748,,Trigger)</f>
        <v>1.7740026275663547E-2</v>
      </c>
      <c r="AZ748" s="66">
        <f>_xll.qlIndexFixing($BB$1,AW748,,Trigger)</f>
        <v>1.7634833791778604E-2</v>
      </c>
      <c r="BA748" s="198">
        <f t="shared" si="32"/>
        <v>1.05192483884943</v>
      </c>
    </row>
    <row r="749" spans="47:53" ht="11.25" customHeight="1" x14ac:dyDescent="0.25">
      <c r="AU749" s="30" t="s">
        <v>38</v>
      </c>
      <c r="AV749" s="29">
        <f>_xll.qlInterestRateIndexFixingDate(IborIndex&amp;Tenor,AW749,Trigger)</f>
        <v>44638</v>
      </c>
      <c r="AW749" s="29">
        <f>_xll.qlCalendarAdvance(Calendar,AW748,AU749,"f",,Trigger)</f>
        <v>44642</v>
      </c>
      <c r="AX749" s="29">
        <f>_xll.qlInterestRateIndexMaturity(IborIndex&amp;Tenor,AW749,Trigger)</f>
        <v>45007</v>
      </c>
      <c r="AY749" s="66">
        <f>_xll.qlIndexFixing($Z$5,AV749,,Trigger)</f>
        <v>1.7789016530647669E-2</v>
      </c>
      <c r="AZ749" s="66">
        <f>_xll.qlIndexFixing($BB$1,AW749,,Trigger)</f>
        <v>1.7682486973588575E-2</v>
      </c>
      <c r="BA749" s="198">
        <f t="shared" si="32"/>
        <v>1.0652955705909433</v>
      </c>
    </row>
    <row r="750" spans="47:53" ht="11.25" customHeight="1" x14ac:dyDescent="0.25">
      <c r="AU750" s="30" t="s">
        <v>38</v>
      </c>
      <c r="AV750" s="29">
        <f>_xll.qlInterestRateIndexFixingDate(IborIndex&amp;Tenor,AW750,Trigger)</f>
        <v>44645</v>
      </c>
      <c r="AW750" s="29">
        <f>_xll.qlCalendarAdvance(Calendar,AW749,AU750,"f",,Trigger)</f>
        <v>44649</v>
      </c>
      <c r="AX750" s="29">
        <f>_xll.qlInterestRateIndexMaturity(IborIndex&amp;Tenor,AW750,Trigger)</f>
        <v>45014</v>
      </c>
      <c r="AY750" s="66">
        <f>_xll.qlIndexFixing($Z$5,AV750,,Trigger)</f>
        <v>1.78377414497525E-2</v>
      </c>
      <c r="AZ750" s="66">
        <f>_xll.qlIndexFixing($BB$1,AW750,,Trigger)</f>
        <v>1.7729838311991951E-2</v>
      </c>
      <c r="BA750" s="198">
        <f t="shared" si="32"/>
        <v>1.0790313776054896</v>
      </c>
    </row>
    <row r="751" spans="47:53" ht="11.25" customHeight="1" x14ac:dyDescent="0.25">
      <c r="AU751" s="30" t="s">
        <v>38</v>
      </c>
      <c r="AV751" s="29">
        <f>_xll.qlInterestRateIndexFixingDate(IborIndex&amp;Tenor,AW751,Trigger)</f>
        <v>44652</v>
      </c>
      <c r="AW751" s="29">
        <f>_xll.qlCalendarAdvance(Calendar,AW750,AU751,"f",,Trigger)</f>
        <v>44656</v>
      </c>
      <c r="AX751" s="29">
        <f>_xll.qlInterestRateIndexMaturity(IborIndex&amp;Tenor,AW751,Trigger)</f>
        <v>45021</v>
      </c>
      <c r="AY751" s="66">
        <f>_xll.qlIndexFixing($Z$5,AV751,,Trigger)</f>
        <v>1.7886182101289158E-2</v>
      </c>
      <c r="AZ751" s="66">
        <f>_xll.qlIndexFixing($BB$1,AW751,,Trigger)</f>
        <v>1.7791079043630784E-2</v>
      </c>
      <c r="BA751" s="198">
        <f t="shared" si="32"/>
        <v>0.95103057658373769</v>
      </c>
    </row>
    <row r="752" spans="47:53" ht="11.25" customHeight="1" x14ac:dyDescent="0.25">
      <c r="AU752" s="30" t="s">
        <v>38</v>
      </c>
      <c r="AV752" s="29">
        <f>_xll.qlInterestRateIndexFixingDate(IborIndex&amp;Tenor,AW752,Trigger)</f>
        <v>44659</v>
      </c>
      <c r="AW752" s="29">
        <f>_xll.qlCalendarAdvance(Calendar,AW751,AU752,"f",,Trigger)</f>
        <v>44663</v>
      </c>
      <c r="AX752" s="29">
        <f>_xll.qlInterestRateIndexMaturity(IborIndex&amp;Tenor,AW752,Trigger)</f>
        <v>45028</v>
      </c>
      <c r="AY752" s="66">
        <f>_xll.qlIndexFixing($Z$5,AV752,,Trigger)</f>
        <v>1.7934319382221127E-2</v>
      </c>
      <c r="AZ752" s="66">
        <f>_xll.qlIndexFixing($BB$1,AW752,,Trigger)</f>
        <v>1.782358110116521E-2</v>
      </c>
      <c r="BA752" s="198">
        <f t="shared" si="32"/>
        <v>1.1073828105591723</v>
      </c>
    </row>
    <row r="753" spans="47:53" ht="11.25" customHeight="1" x14ac:dyDescent="0.25">
      <c r="AU753" s="30" t="s">
        <v>38</v>
      </c>
      <c r="AV753" s="29">
        <f>_xll.qlInterestRateIndexFixingDate(IborIndex&amp;Tenor,AW753,Trigger)</f>
        <v>44664</v>
      </c>
      <c r="AW753" s="29">
        <f>_xll.qlCalendarAdvance(Calendar,AW752,AU753,"f",,Trigger)</f>
        <v>44670</v>
      </c>
      <c r="AX753" s="29">
        <f>_xll.qlInterestRateIndexMaturity(IborIndex&amp;Tenor,AW753,Trigger)</f>
        <v>45035</v>
      </c>
      <c r="AY753" s="66">
        <f>_xll.qlIndexFixing($Z$5,AV753,,Trigger)</f>
        <v>1.7982134018180218E-2</v>
      </c>
      <c r="AZ753" s="66">
        <f>_xll.qlIndexFixing($BB$1,AW753,,Trigger)</f>
        <v>1.7869945367648493E-2</v>
      </c>
      <c r="BA753" s="198">
        <f t="shared" si="32"/>
        <v>1.1218865053172489</v>
      </c>
    </row>
    <row r="754" spans="47:53" ht="11.25" customHeight="1" x14ac:dyDescent="0.25">
      <c r="AU754" s="30" t="s">
        <v>38</v>
      </c>
      <c r="AV754" s="29">
        <f>_xll.qlInterestRateIndexFixingDate(IborIndex&amp;Tenor,AW754,Trigger)</f>
        <v>44673</v>
      </c>
      <c r="AW754" s="29">
        <f>_xll.qlCalendarAdvance(Calendar,AW753,AU754,"f",,Trigger)</f>
        <v>44677</v>
      </c>
      <c r="AX754" s="29">
        <f>_xll.qlInterestRateIndexMaturity(IborIndex&amp;Tenor,AW754,Trigger)</f>
        <v>45042</v>
      </c>
      <c r="AY754" s="66">
        <f>_xll.qlIndexFixing($Z$5,AV754,,Trigger)</f>
        <v>1.8029606563487829E-2</v>
      </c>
      <c r="AZ754" s="66">
        <f>_xll.qlIndexFixing($BB$1,AW754,,Trigger)</f>
        <v>1.791595342224089E-2</v>
      </c>
      <c r="BA754" s="198">
        <f t="shared" si="32"/>
        <v>1.136531412469395</v>
      </c>
    </row>
    <row r="755" spans="47:53" ht="11.25" customHeight="1" x14ac:dyDescent="0.25">
      <c r="AU755" s="30" t="s">
        <v>38</v>
      </c>
      <c r="AV755" s="29">
        <f>_xll.qlInterestRateIndexFixingDate(IborIndex&amp;Tenor,AW755,Trigger)</f>
        <v>44680</v>
      </c>
      <c r="AW755" s="29">
        <f>_xll.qlCalendarAdvance(Calendar,AW754,AU755,"f",,Trigger)</f>
        <v>44684</v>
      </c>
      <c r="AX755" s="29">
        <f>_xll.qlInterestRateIndexMaturity(IborIndex&amp;Tenor,AW755,Trigger)</f>
        <v>45049</v>
      </c>
      <c r="AY755" s="66">
        <f>_xll.qlIndexFixing($Z$5,AV755,,Trigger)</f>
        <v>1.8076717401176848E-2</v>
      </c>
      <c r="AZ755" s="66">
        <f>_xll.qlIndexFixing($BB$1,AW755,,Trigger)</f>
        <v>1.7961591667423015E-2</v>
      </c>
      <c r="BA755" s="198">
        <f t="shared" si="32"/>
        <v>1.1512573375383264</v>
      </c>
    </row>
    <row r="756" spans="47:53" ht="11.25" customHeight="1" x14ac:dyDescent="0.25">
      <c r="AU756" s="30" t="s">
        <v>38</v>
      </c>
      <c r="AV756" s="29">
        <f>_xll.qlInterestRateIndexFixingDate(IborIndex&amp;Tenor,AW756,Trigger)</f>
        <v>44687</v>
      </c>
      <c r="AW756" s="29">
        <f>_xll.qlCalendarAdvance(Calendar,AW755,AU756,"f",,Trigger)</f>
        <v>44691</v>
      </c>
      <c r="AX756" s="29">
        <f>_xll.qlInterestRateIndexMaturity(IborIndex&amp;Tenor,AW756,Trigger)</f>
        <v>45056</v>
      </c>
      <c r="AY756" s="66">
        <f>_xll.qlIndexFixing($Z$5,AV756,,Trigger)</f>
        <v>1.8123446743022509E-2</v>
      </c>
      <c r="AZ756" s="66">
        <f>_xll.qlIndexFixing($BB$1,AW756,,Trigger)</f>
        <v>1.8006846503611378E-2</v>
      </c>
      <c r="BA756" s="198">
        <f t="shared" si="32"/>
        <v>1.1660023941113122</v>
      </c>
    </row>
    <row r="757" spans="47:53" ht="11.25" customHeight="1" x14ac:dyDescent="0.25">
      <c r="AU757" s="30" t="s">
        <v>38</v>
      </c>
      <c r="AV757" s="29">
        <f>_xll.qlInterestRateIndexFixingDate(IborIndex&amp;Tenor,AW757,Trigger)</f>
        <v>44694</v>
      </c>
      <c r="AW757" s="29">
        <f>_xll.qlCalendarAdvance(Calendar,AW756,AU757,"f",,Trigger)</f>
        <v>44698</v>
      </c>
      <c r="AX757" s="29">
        <f>_xll.qlInterestRateIndexMaturity(IborIndex&amp;Tenor,AW757,Trigger)</f>
        <v>45063</v>
      </c>
      <c r="AY757" s="66">
        <f>_xll.qlIndexFixing($Z$5,AV757,,Trigger)</f>
        <v>1.8169774629575496E-2</v>
      </c>
      <c r="AZ757" s="66">
        <f>_xll.qlIndexFixing($BB$1,AW757,,Trigger)</f>
        <v>1.8051704329208985E-2</v>
      </c>
      <c r="BA757" s="198">
        <f t="shared" si="32"/>
        <v>1.1807030036651081</v>
      </c>
    </row>
    <row r="758" spans="47:53" ht="11.25" customHeight="1" x14ac:dyDescent="0.25">
      <c r="AU758" s="30" t="s">
        <v>38</v>
      </c>
      <c r="AV758" s="29">
        <f>_xll.qlInterestRateIndexFixingDate(IborIndex&amp;Tenor,AW758,Trigger)</f>
        <v>44701</v>
      </c>
      <c r="AW758" s="29">
        <f>_xll.qlCalendarAdvance(Calendar,AW757,AU758,"f",,Trigger)</f>
        <v>44705</v>
      </c>
      <c r="AX758" s="29">
        <f>_xll.qlInterestRateIndexMaturity(IborIndex&amp;Tenor,AW758,Trigger)</f>
        <v>45070</v>
      </c>
      <c r="AY758" s="66">
        <f>_xll.qlIndexFixing($Z$5,AV758,,Trigger)</f>
        <v>1.8215680930200446E-2</v>
      </c>
      <c r="AZ758" s="66">
        <f>_xll.qlIndexFixing($BB$1,AW758,,Trigger)</f>
        <v>1.8096151540658755E-2</v>
      </c>
      <c r="BA758" s="198">
        <f t="shared" si="32"/>
        <v>1.1952938954169072</v>
      </c>
    </row>
    <row r="759" spans="47:53" ht="11.25" customHeight="1" x14ac:dyDescent="0.25">
      <c r="AU759" s="30" t="s">
        <v>38</v>
      </c>
      <c r="AV759" s="29">
        <f>_xll.qlInterestRateIndexFixingDate(IborIndex&amp;Tenor,AW759,Trigger)</f>
        <v>44708</v>
      </c>
      <c r="AW759" s="29">
        <f>_xll.qlCalendarAdvance(Calendar,AW758,AU759,"f",,Trigger)</f>
        <v>44712</v>
      </c>
      <c r="AX759" s="29">
        <f>_xll.qlInterestRateIndexMaturity(IborIndex&amp;Tenor,AW759,Trigger)</f>
        <v>45077</v>
      </c>
      <c r="AY759" s="66">
        <f>_xll.qlIndexFixing($Z$5,AV759,,Trigger)</f>
        <v>1.8261145343119355E-2</v>
      </c>
      <c r="AZ759" s="66">
        <f>_xll.qlIndexFixing($BB$1,AW759,,Trigger)</f>
        <v>1.8140174532497853E-2</v>
      </c>
      <c r="BA759" s="198">
        <f t="shared" si="32"/>
        <v>1.2097081062150197</v>
      </c>
    </row>
    <row r="760" spans="47:53" ht="11.25" customHeight="1" x14ac:dyDescent="0.25">
      <c r="AU760" s="30" t="s">
        <v>38</v>
      </c>
      <c r="AV760" s="29">
        <f>_xll.qlInterestRateIndexFixingDate(IborIndex&amp;Tenor,AW760,Trigger)</f>
        <v>44715</v>
      </c>
      <c r="AW760" s="29">
        <f>_xll.qlCalendarAdvance(Calendar,AW759,AU760,"f",,Trigger)</f>
        <v>44719</v>
      </c>
      <c r="AX760" s="29">
        <f>_xll.qlInterestRateIndexMaturity(IborIndex&amp;Tenor,AW760,Trigger)</f>
        <v>45084</v>
      </c>
      <c r="AY760" s="66">
        <f>_xll.qlIndexFixing($Z$5,AV760,,Trigger)</f>
        <v>1.8306147395461481E-2</v>
      </c>
      <c r="AZ760" s="66">
        <f>_xll.qlIndexFixing($BB$1,AW760,,Trigger)</f>
        <v>1.8183759697413746E-2</v>
      </c>
      <c r="BA760" s="198">
        <f t="shared" si="32"/>
        <v>1.2238769804773577</v>
      </c>
    </row>
    <row r="761" spans="47:53" ht="11.25" customHeight="1" x14ac:dyDescent="0.25">
      <c r="AU761" s="30" t="s">
        <v>38</v>
      </c>
      <c r="AV761" s="29">
        <f>_xll.qlInterestRateIndexFixingDate(IborIndex&amp;Tenor,AW761,Trigger)</f>
        <v>44722</v>
      </c>
      <c r="AW761" s="29">
        <f>_xll.qlCalendarAdvance(Calendar,AW760,AU761,"f",,Trigger)</f>
        <v>44726</v>
      </c>
      <c r="AX761" s="29">
        <f>_xll.qlInterestRateIndexMaturity(IborIndex&amp;Tenor,AW761,Trigger)</f>
        <v>45091</v>
      </c>
      <c r="AY761" s="66">
        <f>_xll.qlIndexFixing($Z$5,AV761,,Trigger)</f>
        <v>1.8350666443315695E-2</v>
      </c>
      <c r="AZ761" s="66">
        <f>_xll.qlIndexFixing($BB$1,AW761,,Trigger)</f>
        <v>1.8226893426303101E-2</v>
      </c>
      <c r="BA761" s="198">
        <f t="shared" si="32"/>
        <v>1.2377301701259336</v>
      </c>
    </row>
    <row r="762" spans="47:53" ht="11.25" customHeight="1" x14ac:dyDescent="0.25">
      <c r="AU762" s="30" t="s">
        <v>38</v>
      </c>
      <c r="AV762" s="29">
        <f>_xll.qlInterestRateIndexFixingDate(IborIndex&amp;Tenor,AW762,Trigger)</f>
        <v>44729</v>
      </c>
      <c r="AW762" s="29">
        <f>_xll.qlCalendarAdvance(Calendar,AW761,AU762,"f",,Trigger)</f>
        <v>44733</v>
      </c>
      <c r="AX762" s="29">
        <f>_xll.qlInterestRateIndexMaturity(IborIndex&amp;Tenor,AW762,Trigger)</f>
        <v>45098</v>
      </c>
      <c r="AY762" s="66">
        <f>_xll.qlIndexFixing($Z$5,AV762,,Trigger)</f>
        <v>1.8394681671791362E-2</v>
      </c>
      <c r="AZ762" s="66">
        <f>_xll.qlIndexFixing($BB$1,AW762,,Trigger)</f>
        <v>1.82695621083316E-2</v>
      </c>
      <c r="BA762" s="198">
        <f t="shared" si="32"/>
        <v>1.2511956345976141</v>
      </c>
    </row>
    <row r="763" spans="47:53" ht="11.25" customHeight="1" x14ac:dyDescent="0.25">
      <c r="AU763" s="30" t="s">
        <v>38</v>
      </c>
      <c r="AV763" s="29">
        <f>_xll.qlInterestRateIndexFixingDate(IborIndex&amp;Tenor,AW763,Trigger)</f>
        <v>44736</v>
      </c>
      <c r="AW763" s="29">
        <f>_xll.qlCalendarAdvance(Calendar,AW762,AU763,"f",,Trigger)</f>
        <v>44740</v>
      </c>
      <c r="AX763" s="29">
        <f>_xll.qlInterestRateIndexMaturity(IborIndex&amp;Tenor,AW763,Trigger)</f>
        <v>45105</v>
      </c>
      <c r="AY763" s="66">
        <f>_xll.qlIndexFixing($Z$5,AV763,,Trigger)</f>
        <v>1.8438172095082295E-2</v>
      </c>
      <c r="AZ763" s="66">
        <f>_xll.qlIndexFixing($BB$1,AW763,,Trigger)</f>
        <v>1.8311752130995684E-2</v>
      </c>
      <c r="BA763" s="198">
        <f t="shared" si="32"/>
        <v>1.2641996408661176</v>
      </c>
    </row>
    <row r="764" spans="47:53" ht="11.25" customHeight="1" x14ac:dyDescent="0.25">
      <c r="AU764" s="30" t="s">
        <v>38</v>
      </c>
      <c r="AV764" s="29">
        <f>_xll.qlInterestRateIndexFixingDate(IborIndex&amp;Tenor,AW764,Trigger)</f>
        <v>44743</v>
      </c>
      <c r="AW764" s="29">
        <f>_xll.qlCalendarAdvance(Calendar,AW763,AU764,"f",,Trigger)</f>
        <v>44747</v>
      </c>
      <c r="AX764" s="29">
        <f>_xll.qlInterestRateIndexMaturity(IborIndex&amp;Tenor,AW764,Trigger)</f>
        <v>45112</v>
      </c>
      <c r="AY764" s="66">
        <f>_xll.qlIndexFixing($Z$5,AV764,,Trigger)</f>
        <v>1.8481116556537489E-2</v>
      </c>
      <c r="AZ764" s="66">
        <f>_xll.qlIndexFixing($BB$1,AW764,,Trigger)</f>
        <v>1.8353449880186713E-2</v>
      </c>
      <c r="BA764" s="198">
        <f t="shared" si="32"/>
        <v>1.2766667635077598</v>
      </c>
    </row>
    <row r="765" spans="47:53" ht="11.25" customHeight="1" x14ac:dyDescent="0.25">
      <c r="AU765" s="30" t="s">
        <v>38</v>
      </c>
      <c r="AV765" s="29">
        <f>_xll.qlInterestRateIndexFixingDate(IborIndex&amp;Tenor,AW765,Trigger)</f>
        <v>44750</v>
      </c>
      <c r="AW765" s="29">
        <f>_xll.qlCalendarAdvance(Calendar,AW764,AU765,"f",,Trigger)</f>
        <v>44754</v>
      </c>
      <c r="AX765" s="29">
        <f>_xll.qlInterestRateIndexMaturity(IborIndex&amp;Tenor,AW765,Trigger)</f>
        <v>45119</v>
      </c>
      <c r="AY765" s="66">
        <f>_xll.qlIndexFixing($Z$5,AV765,,Trigger)</f>
        <v>1.8523493728737767E-2</v>
      </c>
      <c r="AZ765" s="66">
        <f>_xll.qlIndexFixing($BB$1,AW765,,Trigger)</f>
        <v>1.839464174025646E-2</v>
      </c>
      <c r="BA765" s="198">
        <f t="shared" si="32"/>
        <v>1.288519884813065</v>
      </c>
    </row>
    <row r="766" spans="47:53" ht="11.25" customHeight="1" x14ac:dyDescent="0.25">
      <c r="AU766" s="30" t="s">
        <v>38</v>
      </c>
      <c r="AV766" s="29">
        <f>_xll.qlInterestRateIndexFixingDate(IborIndex&amp;Tenor,AW766,Trigger)</f>
        <v>44757</v>
      </c>
      <c r="AW766" s="29">
        <f>_xll.qlCalendarAdvance(Calendar,AW765,AU766,"f",,Trigger)</f>
        <v>44761</v>
      </c>
      <c r="AX766" s="29">
        <f>_xll.qlInterestRateIndexMaturity(IborIndex&amp;Tenor,AW766,Trigger)</f>
        <v>45126</v>
      </c>
      <c r="AY766" s="66">
        <f>_xll.qlIndexFixing($Z$5,AV766,,Trigger)</f>
        <v>1.8565282113576824E-2</v>
      </c>
      <c r="AZ766" s="66">
        <f>_xll.qlIndexFixing($BB$1,AW766,,Trigger)</f>
        <v>1.8435314094083912E-2</v>
      </c>
      <c r="BA766" s="198">
        <f t="shared" si="32"/>
        <v>1.299680194929119</v>
      </c>
    </row>
    <row r="767" spans="47:53" ht="11.25" customHeight="1" x14ac:dyDescent="0.25">
      <c r="AU767" s="30" t="s">
        <v>38</v>
      </c>
      <c r="AV767" s="29">
        <f>_xll.qlInterestRateIndexFixingDate(IborIndex&amp;Tenor,AW767,Trigger)</f>
        <v>44764</v>
      </c>
      <c r="AW767" s="29">
        <f>_xll.qlCalendarAdvance(Calendar,AW766,AU767,"f",,Trigger)</f>
        <v>44768</v>
      </c>
      <c r="AX767" s="29">
        <f>_xll.qlInterestRateIndexMaturity(IborIndex&amp;Tenor,AW767,Trigger)</f>
        <v>45133</v>
      </c>
      <c r="AY767" s="66">
        <f>_xll.qlIndexFixing($Z$5,AV767,,Trigger)</f>
        <v>1.860646004234991E-2</v>
      </c>
      <c r="AZ767" s="66">
        <f>_xll.qlIndexFixing($BB$1,AW767,,Trigger)</f>
        <v>1.8475453323146863E-2</v>
      </c>
      <c r="BA767" s="198">
        <f t="shared" si="32"/>
        <v>1.3100671920304729</v>
      </c>
    </row>
    <row r="768" spans="47:53" ht="11.25" customHeight="1" x14ac:dyDescent="0.25">
      <c r="AU768" s="30" t="s">
        <v>38</v>
      </c>
      <c r="AV768" s="29">
        <f>_xll.qlInterestRateIndexFixingDate(IborIndex&amp;Tenor,AW768,Trigger)</f>
        <v>44771</v>
      </c>
      <c r="AW768" s="29">
        <f>_xll.qlCalendarAdvance(Calendar,AW767,AU768,"f",,Trigger)</f>
        <v>44775</v>
      </c>
      <c r="AX768" s="29">
        <f>_xll.qlInterestRateIndexMaturity(IborIndex&amp;Tenor,AW768,Trigger)</f>
        <v>45140</v>
      </c>
      <c r="AY768" s="66">
        <f>_xll.qlIndexFixing($Z$5,AV768,,Trigger)</f>
        <v>1.8647005675848226E-2</v>
      </c>
      <c r="AZ768" s="66">
        <f>_xll.qlIndexFixing($BB$1,AW768,,Trigger)</f>
        <v>1.8515045807589826E-2</v>
      </c>
      <c r="BA768" s="198">
        <f t="shared" si="32"/>
        <v>1.3195986825840014</v>
      </c>
    </row>
    <row r="769" spans="47:53" ht="11.25" customHeight="1" x14ac:dyDescent="0.25">
      <c r="AU769" s="30" t="s">
        <v>38</v>
      </c>
      <c r="AV769" s="29">
        <f>_xll.qlInterestRateIndexFixingDate(IborIndex&amp;Tenor,AW769,Trigger)</f>
        <v>44778</v>
      </c>
      <c r="AW769" s="29">
        <f>_xll.qlCalendarAdvance(Calendar,AW768,AU769,"f",,Trigger)</f>
        <v>44782</v>
      </c>
      <c r="AX769" s="29">
        <f>_xll.qlInterestRateIndexMaturity(IborIndex&amp;Tenor,AW769,Trigger)</f>
        <v>45147</v>
      </c>
      <c r="AY769" s="66">
        <f>_xll.qlIndexFixing($Z$5,AV769,,Trigger)</f>
        <v>1.8686897004459451E-2</v>
      </c>
      <c r="AZ769" s="66">
        <f>_xll.qlIndexFixing($BB$1,AW769,,Trigger)</f>
        <v>1.8554077926299796E-2</v>
      </c>
      <c r="BA769" s="198">
        <f t="shared" si="32"/>
        <v>1.3281907815965512</v>
      </c>
    </row>
    <row r="770" spans="47:53" ht="11.25" customHeight="1" x14ac:dyDescent="0.25">
      <c r="AU770" s="30" t="s">
        <v>38</v>
      </c>
      <c r="AV770" s="29">
        <f>_xll.qlInterestRateIndexFixingDate(IborIndex&amp;Tenor,AW770,Trigger)</f>
        <v>44785</v>
      </c>
      <c r="AW770" s="29">
        <f>_xll.qlCalendarAdvance(Calendar,AW769,AU770,"f",,Trigger)</f>
        <v>44789</v>
      </c>
      <c r="AX770" s="29">
        <f>_xll.qlInterestRateIndexMaturity(IborIndex&amp;Tenor,AW770,Trigger)</f>
        <v>45154</v>
      </c>
      <c r="AY770" s="66">
        <f>_xll.qlIndexFixing($Z$5,AV770,,Trigger)</f>
        <v>1.8726111848273289E-2</v>
      </c>
      <c r="AZ770" s="66">
        <f>_xll.qlIndexFixing($BB$1,AW770,,Trigger)</f>
        <v>1.8592536056979182E-2</v>
      </c>
      <c r="BA770" s="198">
        <f t="shared" si="32"/>
        <v>1.3357579129410699</v>
      </c>
    </row>
    <row r="771" spans="47:53" ht="11.25" customHeight="1" x14ac:dyDescent="0.25">
      <c r="AU771" s="30" t="s">
        <v>38</v>
      </c>
      <c r="AV771" s="29">
        <f>_xll.qlInterestRateIndexFixingDate(IborIndex&amp;Tenor,AW771,Trigger)</f>
        <v>44792</v>
      </c>
      <c r="AW771" s="29">
        <f>_xll.qlCalendarAdvance(Calendar,AW770,AU771,"f",,Trigger)</f>
        <v>44796</v>
      </c>
      <c r="AX771" s="29">
        <f>_xll.qlInterestRateIndexMaturity(IborIndex&amp;Tenor,AW771,Trigger)</f>
        <v>45161</v>
      </c>
      <c r="AY771" s="66">
        <f>_xll.qlIndexFixing($Z$5,AV771,,Trigger)</f>
        <v>1.8764627857195803E-2</v>
      </c>
      <c r="AZ771" s="66">
        <f>_xll.qlIndexFixing($BB$1,AW771,,Trigger)</f>
        <v>1.8630406576224206E-2</v>
      </c>
      <c r="BA771" s="198">
        <f t="shared" ref="BA771:BA834" si="33">(AY771-AZ771)*10000</f>
        <v>1.3422128097159702</v>
      </c>
    </row>
    <row r="772" spans="47:53" ht="11.25" customHeight="1" x14ac:dyDescent="0.25">
      <c r="AU772" s="30" t="s">
        <v>38</v>
      </c>
      <c r="AV772" s="29">
        <f>_xll.qlInterestRateIndexFixingDate(IborIndex&amp;Tenor,AW772,Trigger)</f>
        <v>44799</v>
      </c>
      <c r="AW772" s="29">
        <f>_xll.qlCalendarAdvance(Calendar,AW771,AU772,"f",,Trigger)</f>
        <v>44803</v>
      </c>
      <c r="AX772" s="29">
        <f>_xll.qlInterestRateIndexMaturity(IborIndex&amp;Tenor,AW772,Trigger)</f>
        <v>45168</v>
      </c>
      <c r="AY772" s="66">
        <f>_xll.qlIndexFixing($Z$5,AV772,,Trigger)</f>
        <v>1.8802422511069197E-2</v>
      </c>
      <c r="AZ772" s="66">
        <f>_xll.qlIndexFixing($BB$1,AW772,,Trigger)</f>
        <v>1.8667675859602217E-2</v>
      </c>
      <c r="BA772" s="198">
        <f t="shared" si="33"/>
        <v>1.3474665146697915</v>
      </c>
    </row>
    <row r="773" spans="47:53" ht="11.25" customHeight="1" x14ac:dyDescent="0.25">
      <c r="AU773" s="30" t="s">
        <v>38</v>
      </c>
      <c r="AV773" s="29">
        <f>_xll.qlInterestRateIndexFixingDate(IborIndex&amp;Tenor,AW773,Trigger)</f>
        <v>44806</v>
      </c>
      <c r="AW773" s="29">
        <f>_xll.qlCalendarAdvance(Calendar,AW772,AU773,"f",,Trigger)</f>
        <v>44810</v>
      </c>
      <c r="AX773" s="29">
        <f>_xll.qlInterestRateIndexMaturity(IborIndex&amp;Tenor,AW773,Trigger)</f>
        <v>45175</v>
      </c>
      <c r="AY773" s="66">
        <f>_xll.qlIndexFixing($Z$5,AV773,,Trigger)</f>
        <v>1.8839500706057607E-2</v>
      </c>
      <c r="AZ773" s="66">
        <f>_xll.qlIndexFixing($BB$1,AW773,,Trigger)</f>
        <v>1.8704334316522107E-2</v>
      </c>
      <c r="BA773" s="198">
        <f t="shared" si="33"/>
        <v>1.3516638953550015</v>
      </c>
    </row>
    <row r="774" spans="47:53" ht="11.25" customHeight="1" x14ac:dyDescent="0.25">
      <c r="AU774" s="30" t="s">
        <v>38</v>
      </c>
      <c r="AV774" s="29">
        <f>_xll.qlInterestRateIndexFixingDate(IborIndex&amp;Tenor,AW774,Trigger)</f>
        <v>44813</v>
      </c>
      <c r="AW774" s="29">
        <f>_xll.qlCalendarAdvance(Calendar,AW773,AU774,"f",,Trigger)</f>
        <v>44817</v>
      </c>
      <c r="AX774" s="29">
        <f>_xll.qlInterestRateIndexMaturity(IborIndex&amp;Tenor,AW774,Trigger)</f>
        <v>45182</v>
      </c>
      <c r="AY774" s="66">
        <f>_xll.qlIndexFixing($Z$5,AV774,,Trigger)</f>
        <v>1.8875932171450987E-2</v>
      </c>
      <c r="AZ774" s="66">
        <f>_xll.qlIndexFixing($BB$1,AW774,,Trigger)</f>
        <v>1.874038849584439E-2</v>
      </c>
      <c r="BA774" s="198">
        <f t="shared" si="33"/>
        <v>1.3554367560659684</v>
      </c>
    </row>
    <row r="775" spans="47:53" ht="11.25" customHeight="1" x14ac:dyDescent="0.25">
      <c r="AU775" s="30" t="s">
        <v>38</v>
      </c>
      <c r="AV775" s="29">
        <f>_xll.qlInterestRateIndexFixingDate(IborIndex&amp;Tenor,AW775,Trigger)</f>
        <v>44820</v>
      </c>
      <c r="AW775" s="29">
        <f>_xll.qlCalendarAdvance(Calendar,AW774,AU775,"f",,Trigger)</f>
        <v>44824</v>
      </c>
      <c r="AX775" s="29">
        <f>_xll.qlInterestRateIndexMaturity(IborIndex&amp;Tenor,AW775,Trigger)</f>
        <v>45189</v>
      </c>
      <c r="AY775" s="66">
        <f>_xll.qlIndexFixing($Z$5,AV775,,Trigger)</f>
        <v>1.8911731632065994E-2</v>
      </c>
      <c r="AZ775" s="66">
        <f>_xll.qlIndexFixing($BB$1,AW775,,Trigger)</f>
        <v>1.8775848983553105E-2</v>
      </c>
      <c r="BA775" s="198">
        <f t="shared" si="33"/>
        <v>1.3588264851288958</v>
      </c>
    </row>
    <row r="776" spans="47:53" ht="11.25" customHeight="1" x14ac:dyDescent="0.25">
      <c r="AU776" s="30" t="s">
        <v>38</v>
      </c>
      <c r="AV776" s="29">
        <f>_xll.qlInterestRateIndexFixingDate(IborIndex&amp;Tenor,AW776,Trigger)</f>
        <v>44827</v>
      </c>
      <c r="AW776" s="29">
        <f>_xll.qlCalendarAdvance(Calendar,AW775,AU776,"f",,Trigger)</f>
        <v>44831</v>
      </c>
      <c r="AX776" s="29">
        <f>_xll.qlInterestRateIndexMaturity(IborIndex&amp;Tenor,AW776,Trigger)</f>
        <v>45196</v>
      </c>
      <c r="AY776" s="66">
        <f>_xll.qlIndexFixing($Z$5,AV776,,Trigger)</f>
        <v>1.8946910025751391E-2</v>
      </c>
      <c r="AZ776" s="66">
        <f>_xll.qlIndexFixing($BB$1,AW776,,Trigger)</f>
        <v>1.8810726368200751E-2</v>
      </c>
      <c r="BA776" s="198">
        <f t="shared" si="33"/>
        <v>1.3618365755064046</v>
      </c>
    </row>
    <row r="777" spans="47:53" ht="11.25" customHeight="1" x14ac:dyDescent="0.25">
      <c r="AU777" s="30" t="s">
        <v>38</v>
      </c>
      <c r="AV777" s="29">
        <f>_xll.qlInterestRateIndexFixingDate(IborIndex&amp;Tenor,AW777,Trigger)</f>
        <v>44834</v>
      </c>
      <c r="AW777" s="29">
        <f>_xll.qlCalendarAdvance(Calendar,AW776,AU777,"f",,Trigger)</f>
        <v>44838</v>
      </c>
      <c r="AX777" s="29">
        <f>_xll.qlInterestRateIndexMaturity(IborIndex&amp;Tenor,AW777,Trigger)</f>
        <v>45203</v>
      </c>
      <c r="AY777" s="66">
        <f>_xll.qlIndexFixing($Z$5,AV777,,Trigger)</f>
        <v>1.8981478462501197E-2</v>
      </c>
      <c r="AZ777" s="66">
        <f>_xll.qlIndexFixing($BB$1,AW777,,Trigger)</f>
        <v>1.8845031240845002E-2</v>
      </c>
      <c r="BA777" s="198">
        <f t="shared" si="33"/>
        <v>1.3644722165619474</v>
      </c>
    </row>
    <row r="778" spans="47:53" ht="11.25" customHeight="1" x14ac:dyDescent="0.25">
      <c r="AU778" s="30" t="s">
        <v>38</v>
      </c>
      <c r="AV778" s="29">
        <f>_xll.qlInterestRateIndexFixingDate(IborIndex&amp;Tenor,AW778,Trigger)</f>
        <v>44841</v>
      </c>
      <c r="AW778" s="29">
        <f>_xll.qlCalendarAdvance(Calendar,AW777,AU778,"f",,Trigger)</f>
        <v>44845</v>
      </c>
      <c r="AX778" s="29">
        <f>_xll.qlInterestRateIndexMaturity(IborIndex&amp;Tenor,AW778,Trigger)</f>
        <v>45210</v>
      </c>
      <c r="AY778" s="66">
        <f>_xll.qlIndexFixing($Z$5,AV778,,Trigger)</f>
        <v>1.9015448224415268E-2</v>
      </c>
      <c r="AZ778" s="66">
        <f>_xll.qlIndexFixing($BB$1,AW778,,Trigger)</f>
        <v>1.887877419498914E-2</v>
      </c>
      <c r="BA778" s="198">
        <f t="shared" si="33"/>
        <v>1.3667402942612803</v>
      </c>
    </row>
    <row r="779" spans="47:53" ht="11.25" customHeight="1" x14ac:dyDescent="0.25">
      <c r="AU779" s="30" t="s">
        <v>38</v>
      </c>
      <c r="AV779" s="29">
        <f>_xll.qlInterestRateIndexFixingDate(IborIndex&amp;Tenor,AW779,Trigger)</f>
        <v>44848</v>
      </c>
      <c r="AW779" s="29">
        <f>_xll.qlCalendarAdvance(Calendar,AW778,AU779,"f",,Trigger)</f>
        <v>44852</v>
      </c>
      <c r="AX779" s="29">
        <f>_xll.qlInterestRateIndexMaturity(IborIndex&amp;Tenor,AW779,Trigger)</f>
        <v>45217</v>
      </c>
      <c r="AY779" s="66">
        <f>_xll.qlIndexFixing($Z$5,AV779,,Trigger)</f>
        <v>1.9048830765663168E-2</v>
      </c>
      <c r="AZ779" s="66">
        <f>_xll.qlIndexFixing($BB$1,AW779,,Trigger)</f>
        <v>1.8911965826520289E-2</v>
      </c>
      <c r="BA779" s="198">
        <f t="shared" si="33"/>
        <v>1.3686493914287847</v>
      </c>
    </row>
    <row r="780" spans="47:53" ht="11.25" customHeight="1" x14ac:dyDescent="0.25">
      <c r="AU780" s="30" t="s">
        <v>38</v>
      </c>
      <c r="AV780" s="29">
        <f>_xll.qlInterestRateIndexFixingDate(IborIndex&amp;Tenor,AW780,Trigger)</f>
        <v>44855</v>
      </c>
      <c r="AW780" s="29">
        <f>_xll.qlCalendarAdvance(Calendar,AW779,AU780,"f",,Trigger)</f>
        <v>44859</v>
      </c>
      <c r="AX780" s="29">
        <f>_xll.qlInterestRateIndexMaturity(IborIndex&amp;Tenor,AW780,Trigger)</f>
        <v>45224</v>
      </c>
      <c r="AY780" s="66">
        <f>_xll.qlIndexFixing($Z$5,AV780,,Trigger)</f>
        <v>1.9081637712441445E-2</v>
      </c>
      <c r="AZ780" s="66">
        <f>_xll.qlIndexFixing($BB$1,AW780,,Trigger)</f>
        <v>1.8944616733652265E-2</v>
      </c>
      <c r="BA780" s="198">
        <f t="shared" si="33"/>
        <v>1.3702097878917976</v>
      </c>
    </row>
    <row r="781" spans="47:53" ht="11.25" customHeight="1" x14ac:dyDescent="0.25">
      <c r="AU781" s="30" t="s">
        <v>38</v>
      </c>
      <c r="AV781" s="29">
        <f>_xll.qlInterestRateIndexFixingDate(IborIndex&amp;Tenor,AW781,Trigger)</f>
        <v>44862</v>
      </c>
      <c r="AW781" s="29">
        <f>_xll.qlCalendarAdvance(Calendar,AW780,AU781,"f",,Trigger)</f>
        <v>44866</v>
      </c>
      <c r="AX781" s="29">
        <f>_xll.qlInterestRateIndexMaturity(IborIndex&amp;Tenor,AW781,Trigger)</f>
        <v>45231</v>
      </c>
      <c r="AY781" s="66">
        <f>_xll.qlIndexFixing($Z$5,AV781,,Trigger)</f>
        <v>1.9113880862937731E-2</v>
      </c>
      <c r="AZ781" s="66">
        <f>_xll.qlIndexFixing($BB$1,AW781,,Trigger)</f>
        <v>1.8976737516866439E-2</v>
      </c>
      <c r="BA781" s="198">
        <f t="shared" si="33"/>
        <v>1.3714334607129244</v>
      </c>
    </row>
    <row r="782" spans="47:53" ht="11.25" customHeight="1" x14ac:dyDescent="0.25">
      <c r="AU782" s="30" t="s">
        <v>38</v>
      </c>
      <c r="AV782" s="29">
        <f>_xll.qlInterestRateIndexFixingDate(IborIndex&amp;Tenor,AW782,Trigger)</f>
        <v>44869</v>
      </c>
      <c r="AW782" s="29">
        <f>_xll.qlCalendarAdvance(Calendar,AW781,AU782,"f",,Trigger)</f>
        <v>44873</v>
      </c>
      <c r="AX782" s="29">
        <f>_xll.qlInterestRateIndexMaturity(IborIndex&amp;Tenor,AW782,Trigger)</f>
        <v>45238</v>
      </c>
      <c r="AY782" s="66">
        <f>_xll.qlIndexFixing($Z$5,AV782,,Trigger)</f>
        <v>1.9145572187289128E-2</v>
      </c>
      <c r="AZ782" s="66">
        <f>_xll.qlIndexFixing($BB$1,AW782,,Trigger)</f>
        <v>1.9008338778856323E-2</v>
      </c>
      <c r="BA782" s="198">
        <f t="shared" si="33"/>
        <v>1.3723340843280543</v>
      </c>
    </row>
    <row r="783" spans="47:53" ht="11.25" customHeight="1" x14ac:dyDescent="0.25">
      <c r="AU783" s="30" t="s">
        <v>38</v>
      </c>
      <c r="AV783" s="29">
        <f>_xll.qlInterestRateIndexFixingDate(IborIndex&amp;Tenor,AW783,Trigger)</f>
        <v>44876</v>
      </c>
      <c r="AW783" s="29">
        <f>_xll.qlCalendarAdvance(Calendar,AW782,AU783,"f",,Trigger)</f>
        <v>44880</v>
      </c>
      <c r="AX783" s="29">
        <f>_xll.qlInterestRateIndexMaturity(IborIndex&amp;Tenor,AW783,Trigger)</f>
        <v>45245</v>
      </c>
      <c r="AY783" s="66">
        <f>_xll.qlIndexFixing($Z$5,AV783,,Trigger)</f>
        <v>1.917672382754388E-2</v>
      </c>
      <c r="AZ783" s="66">
        <f>_xll.qlIndexFixing($BB$1,AW783,,Trigger)</f>
        <v>1.9039431124471522E-2</v>
      </c>
      <c r="BA783" s="198">
        <f t="shared" si="33"/>
        <v>1.3729270307235795</v>
      </c>
    </row>
    <row r="784" spans="47:53" ht="11.25" customHeight="1" x14ac:dyDescent="0.25">
      <c r="AU784" s="30" t="s">
        <v>38</v>
      </c>
      <c r="AV784" s="29">
        <f>_xll.qlInterestRateIndexFixingDate(IborIndex&amp;Tenor,AW784,Trigger)</f>
        <v>44883</v>
      </c>
      <c r="AW784" s="29">
        <f>_xll.qlCalendarAdvance(Calendar,AW783,AU784,"f",,Trigger)</f>
        <v>44887</v>
      </c>
      <c r="AX784" s="29">
        <f>_xll.qlInterestRateIndexMaturity(IborIndex&amp;Tenor,AW784,Trigger)</f>
        <v>45252</v>
      </c>
      <c r="AY784" s="66">
        <f>_xll.qlIndexFixing($Z$5,AV784,,Trigger)</f>
        <v>1.9207348097621299E-2</v>
      </c>
      <c r="AZ784" s="66">
        <f>_xll.qlIndexFixing($BB$1,AW784,,Trigger)</f>
        <v>1.907002516066297E-2</v>
      </c>
      <c r="BA784" s="198">
        <f t="shared" si="33"/>
        <v>1.3732293695832911</v>
      </c>
    </row>
    <row r="785" spans="47:53" ht="11.25" customHeight="1" x14ac:dyDescent="0.25">
      <c r="AU785" s="30" t="s">
        <v>38</v>
      </c>
      <c r="AV785" s="29">
        <f>_xll.qlInterestRateIndexFixingDate(IborIndex&amp;Tenor,AW785,Trigger)</f>
        <v>44890</v>
      </c>
      <c r="AW785" s="29">
        <f>_xll.qlCalendarAdvance(Calendar,AW784,AU785,"f",,Trigger)</f>
        <v>44894</v>
      </c>
      <c r="AX785" s="29">
        <f>_xll.qlInterestRateIndexMaturity(IborIndex&amp;Tenor,AW785,Trigger)</f>
        <v>45259</v>
      </c>
      <c r="AY785" s="66">
        <f>_xll.qlIndexFixing($Z$5,AV785,,Trigger)</f>
        <v>1.9237457483274087E-2</v>
      </c>
      <c r="AZ785" s="66">
        <f>_xll.qlIndexFixing($BB$1,AW785,,Trigger)</f>
        <v>1.9100131496430153E-2</v>
      </c>
      <c r="BA785" s="198">
        <f t="shared" si="33"/>
        <v>1.373259868439336</v>
      </c>
    </row>
    <row r="786" spans="47:53" ht="11.25" customHeight="1" x14ac:dyDescent="0.25">
      <c r="AU786" s="30" t="s">
        <v>38</v>
      </c>
      <c r="AV786" s="29">
        <f>_xll.qlInterestRateIndexFixingDate(IborIndex&amp;Tenor,AW786,Trigger)</f>
        <v>44897</v>
      </c>
      <c r="AW786" s="29">
        <f>_xll.qlCalendarAdvance(Calendar,AW785,AU786,"f",,Trigger)</f>
        <v>44901</v>
      </c>
      <c r="AX786" s="29">
        <f>_xll.qlInterestRateIndexMaturity(IborIndex&amp;Tenor,AW786,Trigger)</f>
        <v>45266</v>
      </c>
      <c r="AY786" s="66">
        <f>_xll.qlIndexFixing($Z$5,AV786,,Trigger)</f>
        <v>1.9267064642047173E-2</v>
      </c>
      <c r="AZ786" s="66">
        <f>_xll.qlIndexFixing($BB$1,AW786,,Trigger)</f>
        <v>1.9129760742769425E-2</v>
      </c>
      <c r="BA786" s="198">
        <f t="shared" si="33"/>
        <v>1.3730389927774782</v>
      </c>
    </row>
    <row r="787" spans="47:53" ht="11.25" customHeight="1" x14ac:dyDescent="0.25">
      <c r="AU787" s="30" t="s">
        <v>38</v>
      </c>
      <c r="AV787" s="29">
        <f>_xll.qlInterestRateIndexFixingDate(IborIndex&amp;Tenor,AW787,Trigger)</f>
        <v>44904</v>
      </c>
      <c r="AW787" s="29">
        <f>_xll.qlCalendarAdvance(Calendar,AW786,AU787,"f",,Trigger)</f>
        <v>44908</v>
      </c>
      <c r="AX787" s="29">
        <f>_xll.qlInterestRateIndexMaturity(IborIndex&amp;Tenor,AW787,Trigger)</f>
        <v>45273</v>
      </c>
      <c r="AY787" s="66">
        <f>_xll.qlIndexFixing($Z$5,AV787,,Trigger)</f>
        <v>1.9296182403240485E-2</v>
      </c>
      <c r="AZ787" s="66">
        <f>_xll.qlIndexFixing($BB$1,AW787,,Trigger)</f>
        <v>1.9158923512622328E-2</v>
      </c>
      <c r="BA787" s="198">
        <f t="shared" si="33"/>
        <v>1.3725889061815684</v>
      </c>
    </row>
    <row r="788" spans="47:53" ht="11.25" customHeight="1" x14ac:dyDescent="0.25">
      <c r="AU788" s="30" t="s">
        <v>38</v>
      </c>
      <c r="AV788" s="29">
        <f>_xll.qlInterestRateIndexFixingDate(IborIndex&amp;Tenor,AW788,Trigger)</f>
        <v>44911</v>
      </c>
      <c r="AW788" s="29">
        <f>_xll.qlCalendarAdvance(Calendar,AW787,AU788,"f",,Trigger)</f>
        <v>44915</v>
      </c>
      <c r="AX788" s="29">
        <f>_xll.qlInterestRateIndexMaturity(IborIndex&amp;Tenor,AW788,Trigger)</f>
        <v>45280</v>
      </c>
      <c r="AY788" s="66">
        <f>_xll.qlIndexFixing($Z$5,AV788,,Trigger)</f>
        <v>1.9324823767870172E-2</v>
      </c>
      <c r="AZ788" s="66">
        <f>_xll.qlIndexFixing($BB$1,AW788,,Trigger)</f>
        <v>1.9187630420825653E-2</v>
      </c>
      <c r="BA788" s="198">
        <f t="shared" si="33"/>
        <v>1.3719334704451884</v>
      </c>
    </row>
    <row r="789" spans="47:53" ht="11.25" customHeight="1" x14ac:dyDescent="0.25">
      <c r="AU789" s="30" t="s">
        <v>38</v>
      </c>
      <c r="AV789" s="29">
        <f>_xll.qlInterestRateIndexFixingDate(IborIndex&amp;Tenor,AW789,Trigger)</f>
        <v>44917</v>
      </c>
      <c r="AW789" s="29">
        <f>_xll.qlCalendarAdvance(Calendar,AW788,AU789,"f",,Trigger)</f>
        <v>44922</v>
      </c>
      <c r="AX789" s="29">
        <f>_xll.qlInterestRateIndexMaturity(IborIndex&amp;Tenor,AW789,Trigger)</f>
        <v>45287</v>
      </c>
      <c r="AY789" s="66">
        <f>_xll.qlIndexFixing($Z$5,AV789,,Trigger)</f>
        <v>1.9353001908630513E-2</v>
      </c>
      <c r="AZ789" s="66">
        <f>_xll.qlIndexFixing($BB$1,AW789,,Trigger)</f>
        <v>1.9215892084063262E-2</v>
      </c>
      <c r="BA789" s="198">
        <f t="shared" si="33"/>
        <v>1.3710982456725112</v>
      </c>
    </row>
    <row r="790" spans="47:53" ht="11.25" customHeight="1" x14ac:dyDescent="0.25">
      <c r="AU790" s="30" t="s">
        <v>38</v>
      </c>
      <c r="AV790" s="29">
        <f>_xll.qlInterestRateIndexFixingDate(IborIndex&amp;Tenor,AW790,Trigger)</f>
        <v>44925</v>
      </c>
      <c r="AW790" s="29">
        <f>_xll.qlCalendarAdvance(Calendar,AW789,AU790,"f",,Trigger)</f>
        <v>44929</v>
      </c>
      <c r="AX790" s="29">
        <f>_xll.qlInterestRateIndexMaturity(IborIndex&amp;Tenor,AW790,Trigger)</f>
        <v>45294</v>
      </c>
      <c r="AY790" s="66">
        <f>_xll.qlIndexFixing($Z$5,AV790,,Trigger)</f>
        <v>1.9380730169856246E-2</v>
      </c>
      <c r="AZ790" s="66">
        <f>_xll.qlIndexFixing($BB$1,AW790,,Trigger)</f>
        <v>1.9243719120816804E-2</v>
      </c>
      <c r="BA790" s="198">
        <f t="shared" si="33"/>
        <v>1.3701104903944203</v>
      </c>
    </row>
    <row r="791" spans="47:53" ht="11.25" customHeight="1" x14ac:dyDescent="0.25">
      <c r="AU791" s="30" t="s">
        <v>38</v>
      </c>
      <c r="AV791" s="29">
        <f>_xll.qlInterestRateIndexFixingDate(IborIndex&amp;Tenor,AW791,Trigger)</f>
        <v>44932</v>
      </c>
      <c r="AW791" s="29">
        <f>_xll.qlCalendarAdvance(Calendar,AW790,AU791,"f",,Trigger)</f>
        <v>44936</v>
      </c>
      <c r="AX791" s="29">
        <f>_xll.qlInterestRateIndexMaturity(IborIndex&amp;Tenor,AW791,Trigger)</f>
        <v>45301</v>
      </c>
      <c r="AY791" s="66">
        <f>_xll.qlIndexFixing($Z$5,AV791,,Trigger)</f>
        <v>1.9408022067486198E-2</v>
      </c>
      <c r="AZ791" s="66">
        <f>_xll.qlIndexFixing($BB$1,AW791,,Trigger)</f>
        <v>1.9271122151322592E-2</v>
      </c>
      <c r="BA791" s="198">
        <f t="shared" si="33"/>
        <v>1.3689991616360615</v>
      </c>
    </row>
    <row r="792" spans="47:53" ht="11.25" customHeight="1" x14ac:dyDescent="0.25">
      <c r="AU792" s="30" t="s">
        <v>38</v>
      </c>
      <c r="AV792" s="29">
        <f>_xll.qlInterestRateIndexFixingDate(IborIndex&amp;Tenor,AW792,Trigger)</f>
        <v>44939</v>
      </c>
      <c r="AW792" s="29">
        <f>_xll.qlCalendarAdvance(Calendar,AW791,AU792,"f",,Trigger)</f>
        <v>44943</v>
      </c>
      <c r="AX792" s="29">
        <f>_xll.qlInterestRateIndexMaturity(IborIndex&amp;Tenor,AW792,Trigger)</f>
        <v>45308</v>
      </c>
      <c r="AY792" s="66">
        <f>_xll.qlIndexFixing($Z$5,AV792,,Trigger)</f>
        <v>1.9434891289026954E-2</v>
      </c>
      <c r="AZ792" s="66">
        <f>_xll.qlIndexFixing($BB$1,AW792,,Trigger)</f>
        <v>1.9298111797521864E-2</v>
      </c>
      <c r="BA792" s="198">
        <f t="shared" si="33"/>
        <v>1.3677949150509017</v>
      </c>
    </row>
    <row r="793" spans="47:53" ht="11.25" customHeight="1" x14ac:dyDescent="0.25">
      <c r="AU793" s="30" t="s">
        <v>38</v>
      </c>
      <c r="AV793" s="29">
        <f>_xll.qlInterestRateIndexFixingDate(IborIndex&amp;Tenor,AW793,Trigger)</f>
        <v>44946</v>
      </c>
      <c r="AW793" s="29">
        <f>_xll.qlCalendarAdvance(Calendar,AW792,AU793,"f",,Trigger)</f>
        <v>44950</v>
      </c>
      <c r="AX793" s="29">
        <f>_xll.qlInterestRateIndexMaturity(IborIndex&amp;Tenor,AW793,Trigger)</f>
        <v>45315</v>
      </c>
      <c r="AY793" s="66">
        <f>_xll.qlIndexFixing($Z$5,AV793,,Trigger)</f>
        <v>1.9461351693516267E-2</v>
      </c>
      <c r="AZ793" s="66">
        <f>_xll.qlIndexFixing($BB$1,AW793,,Trigger)</f>
        <v>1.9324698683019857E-2</v>
      </c>
      <c r="BA793" s="198">
        <f t="shared" si="33"/>
        <v>1.3665301049640977</v>
      </c>
    </row>
    <row r="794" spans="47:53" ht="11.25" customHeight="1" x14ac:dyDescent="0.25">
      <c r="AU794" s="30" t="s">
        <v>38</v>
      </c>
      <c r="AV794" s="29">
        <f>_xll.qlInterestRateIndexFixingDate(IborIndex&amp;Tenor,AW794,Trigger)</f>
        <v>44953</v>
      </c>
      <c r="AW794" s="29">
        <f>_xll.qlCalendarAdvance(Calendar,AW793,AU794,"f",,Trigger)</f>
        <v>44957</v>
      </c>
      <c r="AX794" s="29">
        <f>_xll.qlInterestRateIndexMaturity(IborIndex&amp;Tenor,AW794,Trigger)</f>
        <v>45322</v>
      </c>
      <c r="AY794" s="66">
        <f>_xll.qlIndexFixing($Z$5,AV794,,Trigger)</f>
        <v>1.948741731148999E-2</v>
      </c>
      <c r="AZ794" s="66">
        <f>_xll.qlIndexFixing($BB$1,AW794,,Trigger)</f>
        <v>1.9350893433040882E-2</v>
      </c>
      <c r="BA794" s="198">
        <f t="shared" si="33"/>
        <v>1.3652387844910809</v>
      </c>
    </row>
    <row r="795" spans="47:53" ht="11.25" customHeight="1" x14ac:dyDescent="0.25">
      <c r="AU795" s="30" t="s">
        <v>38</v>
      </c>
      <c r="AV795" s="29">
        <f>_xll.qlInterestRateIndexFixingDate(IborIndex&amp;Tenor,AW795,Trigger)</f>
        <v>44960</v>
      </c>
      <c r="AW795" s="29">
        <f>_xll.qlCalendarAdvance(Calendar,AW794,AU795,"f",,Trigger)</f>
        <v>44964</v>
      </c>
      <c r="AX795" s="29">
        <f>_xll.qlInterestRateIndexMaturity(IborIndex&amp;Tenor,AW795,Trigger)</f>
        <v>45329</v>
      </c>
      <c r="AY795" s="66">
        <f>_xll.qlIndexFixing($Z$5,AV795,,Trigger)</f>
        <v>1.9513102344947048E-2</v>
      </c>
      <c r="AZ795" s="66">
        <f>_xll.qlIndexFixing($BB$1,AW795,,Trigger)</f>
        <v>1.9376706674387394E-2</v>
      </c>
      <c r="BA795" s="198">
        <f t="shared" si="33"/>
        <v>1.3639567055965389</v>
      </c>
    </row>
    <row r="796" spans="47:53" ht="11.25" customHeight="1" x14ac:dyDescent="0.25">
      <c r="AU796" s="30" t="s">
        <v>38</v>
      </c>
      <c r="AV796" s="29">
        <f>_xll.qlInterestRateIndexFixingDate(IborIndex&amp;Tenor,AW796,Trigger)</f>
        <v>44967</v>
      </c>
      <c r="AW796" s="29">
        <f>_xll.qlCalendarAdvance(Calendar,AW795,AU796,"f",,Trigger)</f>
        <v>44971</v>
      </c>
      <c r="AX796" s="29">
        <f>_xll.qlInterestRateIndexMaturity(IborIndex&amp;Tenor,AW796,Trigger)</f>
        <v>45336</v>
      </c>
      <c r="AY796" s="66">
        <f>_xll.qlIndexFixing($Z$5,AV796,,Trigger)</f>
        <v>1.9538421167317001E-2</v>
      </c>
      <c r="AZ796" s="66">
        <f>_xll.qlIndexFixing($BB$1,AW796,,Trigger)</f>
        <v>1.9402149035397491E-2</v>
      </c>
      <c r="BA796" s="198">
        <f t="shared" si="33"/>
        <v>1.3627213191950982</v>
      </c>
    </row>
    <row r="797" spans="47:53" ht="11.25" customHeight="1" x14ac:dyDescent="0.25">
      <c r="AU797" s="30" t="s">
        <v>38</v>
      </c>
      <c r="AV797" s="29">
        <f>_xll.qlInterestRateIndexFixingDate(IborIndex&amp;Tenor,AW797,Trigger)</f>
        <v>44974</v>
      </c>
      <c r="AW797" s="29">
        <f>_xll.qlCalendarAdvance(Calendar,AW796,AU797,"f",,Trigger)</f>
        <v>44978</v>
      </c>
      <c r="AX797" s="29">
        <f>_xll.qlInterestRateIndexMaturity(IborIndex&amp;Tenor,AW797,Trigger)</f>
        <v>45343</v>
      </c>
      <c r="AY797" s="66">
        <f>_xll.qlIndexFixing($Z$5,AV797,,Trigger)</f>
        <v>1.9563388323428764E-2</v>
      </c>
      <c r="AZ797" s="66">
        <f>_xll.qlIndexFixing($BB$1,AW797,,Trigger)</f>
        <v>1.9427231145906814E-2</v>
      </c>
      <c r="BA797" s="198">
        <f t="shared" si="33"/>
        <v>1.3615717752194987</v>
      </c>
    </row>
    <row r="798" spans="47:53" ht="11.25" customHeight="1" x14ac:dyDescent="0.25">
      <c r="AU798" s="30" t="s">
        <v>38</v>
      </c>
      <c r="AV798" s="29">
        <f>_xll.qlInterestRateIndexFixingDate(IborIndex&amp;Tenor,AW798,Trigger)</f>
        <v>44981</v>
      </c>
      <c r="AW798" s="29">
        <f>_xll.qlCalendarAdvance(Calendar,AW797,AU798,"f",,Trigger)</f>
        <v>44985</v>
      </c>
      <c r="AX798" s="29">
        <f>_xll.qlInterestRateIndexMaturity(IborIndex&amp;Tenor,AW798,Trigger)</f>
        <v>45351</v>
      </c>
      <c r="AY798" s="66">
        <f>_xll.qlIndexFixing($Z$5,AV798,,Trigger)</f>
        <v>1.95902297344661E-2</v>
      </c>
      <c r="AZ798" s="66">
        <f>_xll.qlIndexFixing($BB$1,AW798,,Trigger)</f>
        <v>1.9458156815211229E-2</v>
      </c>
      <c r="BA798" s="198">
        <f t="shared" si="33"/>
        <v>1.3207291925487059</v>
      </c>
    </row>
    <row r="799" spans="47:53" ht="11.25" customHeight="1" x14ac:dyDescent="0.25">
      <c r="AU799" s="30" t="s">
        <v>38</v>
      </c>
      <c r="AV799" s="29">
        <f>_xll.qlInterestRateIndexFixingDate(IborIndex&amp;Tenor,AW799,Trigger)</f>
        <v>44988</v>
      </c>
      <c r="AW799" s="29">
        <f>_xll.qlCalendarAdvance(Calendar,AW798,AU799,"f",,Trigger)</f>
        <v>44992</v>
      </c>
      <c r="AX799" s="29">
        <f>_xll.qlInterestRateIndexMaturity(IborIndex&amp;Tenor,AW799,Trigger)</f>
        <v>45358</v>
      </c>
      <c r="AY799" s="66">
        <f>_xll.qlIndexFixing($Z$5,AV799,,Trigger)</f>
        <v>1.9614532394061225E-2</v>
      </c>
      <c r="AZ799" s="66">
        <f>_xll.qlIndexFixing($BB$1,AW799,,Trigger)</f>
        <v>1.9482512712766967E-2</v>
      </c>
      <c r="BA799" s="198">
        <f t="shared" si="33"/>
        <v>1.320196812942577</v>
      </c>
    </row>
    <row r="800" spans="47:53" ht="11.25" customHeight="1" x14ac:dyDescent="0.25">
      <c r="AU800" s="30" t="s">
        <v>38</v>
      </c>
      <c r="AV800" s="29">
        <f>_xll.qlInterestRateIndexFixingDate(IborIndex&amp;Tenor,AW800,Trigger)</f>
        <v>44995</v>
      </c>
      <c r="AW800" s="29">
        <f>_xll.qlCalendarAdvance(Calendar,AW799,AU800,"f",,Trigger)</f>
        <v>44999</v>
      </c>
      <c r="AX800" s="29">
        <f>_xll.qlInterestRateIndexMaturity(IborIndex&amp;Tenor,AW800,Trigger)</f>
        <v>45365</v>
      </c>
      <c r="AY800" s="66">
        <f>_xll.qlIndexFixing($Z$5,AV800,,Trigger)</f>
        <v>1.9638527948933716E-2</v>
      </c>
      <c r="AZ800" s="66">
        <f>_xll.qlIndexFixing($BB$1,AW800,,Trigger)</f>
        <v>1.9506542391501187E-2</v>
      </c>
      <c r="BA800" s="198">
        <f t="shared" si="33"/>
        <v>1.3198555743252836</v>
      </c>
    </row>
    <row r="801" spans="47:53" ht="11.25" customHeight="1" x14ac:dyDescent="0.25">
      <c r="AU801" s="30" t="s">
        <v>38</v>
      </c>
      <c r="AV801" s="29">
        <f>_xll.qlInterestRateIndexFixingDate(IborIndex&amp;Tenor,AW801,Trigger)</f>
        <v>45002</v>
      </c>
      <c r="AW801" s="29">
        <f>_xll.qlCalendarAdvance(Calendar,AW800,AU801,"f",,Trigger)</f>
        <v>45006</v>
      </c>
      <c r="AX801" s="29">
        <f>_xll.qlInterestRateIndexMaturity(IborIndex&amp;Tenor,AW801,Trigger)</f>
        <v>45372</v>
      </c>
      <c r="AY801" s="66">
        <f>_xll.qlIndexFixing($Z$5,AV801,,Trigger)</f>
        <v>1.9662231583965337E-2</v>
      </c>
      <c r="AZ801" s="66">
        <f>_xll.qlIndexFixing($BB$1,AW801,,Trigger)</f>
        <v>1.953025640171669E-2</v>
      </c>
      <c r="BA801" s="198">
        <f t="shared" si="33"/>
        <v>1.3197518224864617</v>
      </c>
    </row>
    <row r="802" spans="47:53" ht="11.25" customHeight="1" x14ac:dyDescent="0.25">
      <c r="AU802" s="30" t="s">
        <v>38</v>
      </c>
      <c r="AV802" s="29">
        <f>_xll.qlInterestRateIndexFixingDate(IborIndex&amp;Tenor,AW802,Trigger)</f>
        <v>45009</v>
      </c>
      <c r="AW802" s="29">
        <f>_xll.qlCalendarAdvance(Calendar,AW801,AU802,"f",,Trigger)</f>
        <v>45013</v>
      </c>
      <c r="AX802" s="29">
        <f>_xll.qlInterestRateIndexMaturity(IborIndex&amp;Tenor,AW802,Trigger)</f>
        <v>45379</v>
      </c>
      <c r="AY802" s="66">
        <f>_xll.qlIndexFixing($Z$5,AV802,,Trigger)</f>
        <v>1.9685658654842869E-2</v>
      </c>
      <c r="AZ802" s="66">
        <f>_xll.qlIndexFixing($BB$1,AW802,,Trigger)</f>
        <v>1.9545590639671758E-2</v>
      </c>
      <c r="BA802" s="198">
        <f t="shared" si="33"/>
        <v>1.4006801517111103</v>
      </c>
    </row>
    <row r="803" spans="47:53" ht="11.25" customHeight="1" x14ac:dyDescent="0.25">
      <c r="AU803" s="30" t="s">
        <v>38</v>
      </c>
      <c r="AV803" s="29">
        <f>_xll.qlInterestRateIndexFixingDate(IborIndex&amp;Tenor,AW803,Trigger)</f>
        <v>45016</v>
      </c>
      <c r="AW803" s="29">
        <f>_xll.qlCalendarAdvance(Calendar,AW802,AU803,"f",,Trigger)</f>
        <v>45020</v>
      </c>
      <c r="AX803" s="29">
        <f>_xll.qlInterestRateIndexMaturity(IborIndex&amp;Tenor,AW803,Trigger)</f>
        <v>45386</v>
      </c>
      <c r="AY803" s="66">
        <f>_xll.qlIndexFixing($Z$5,AV803,,Trigger)</f>
        <v>1.9708824688034941E-2</v>
      </c>
      <c r="AZ803" s="66">
        <f>_xll.qlIndexFixing($BB$1,AW803,,Trigger)</f>
        <v>1.9576779624328203E-2</v>
      </c>
      <c r="BA803" s="198">
        <f t="shared" si="33"/>
        <v>1.3204506370673856</v>
      </c>
    </row>
    <row r="804" spans="47:53" ht="11.25" customHeight="1" x14ac:dyDescent="0.25">
      <c r="AU804" s="30" t="s">
        <v>38</v>
      </c>
      <c r="AV804" s="29">
        <f>_xll.qlInterestRateIndexFixingDate(IborIndex&amp;Tenor,AW804,Trigger)</f>
        <v>45021</v>
      </c>
      <c r="AW804" s="29">
        <f>_xll.qlCalendarAdvance(Calendar,AW803,AU804,"f",,Trigger)</f>
        <v>45027</v>
      </c>
      <c r="AX804" s="29">
        <f>_xll.qlInterestRateIndexMaturity(IborIndex&amp;Tenor,AW804,Trigger)</f>
        <v>45393</v>
      </c>
      <c r="AY804" s="66">
        <f>_xll.qlIndexFixing($Z$5,AV804,,Trigger)</f>
        <v>1.973174538077065E-2</v>
      </c>
      <c r="AZ804" s="66">
        <f>_xll.qlIndexFixing($BB$1,AW804,,Trigger)</f>
        <v>1.9599609943757288E-2</v>
      </c>
      <c r="BA804" s="198">
        <f t="shared" si="33"/>
        <v>1.321354370133615</v>
      </c>
    </row>
    <row r="805" spans="47:53" ht="11.25" customHeight="1" x14ac:dyDescent="0.25">
      <c r="AU805" s="30" t="s">
        <v>38</v>
      </c>
      <c r="AV805" s="29">
        <f>_xll.qlInterestRateIndexFixingDate(IborIndex&amp;Tenor,AW805,Trigger)</f>
        <v>45030</v>
      </c>
      <c r="AW805" s="29">
        <f>_xll.qlCalendarAdvance(Calendar,AW804,AU805,"f",,Trigger)</f>
        <v>45034</v>
      </c>
      <c r="AX805" s="29">
        <f>_xll.qlInterestRateIndexMaturity(IborIndex&amp;Tenor,AW805,Trigger)</f>
        <v>45400</v>
      </c>
      <c r="AY805" s="66">
        <f>_xll.qlIndexFixing($Z$5,AV805,,Trigger)</f>
        <v>1.9754436601018568E-2</v>
      </c>
      <c r="AZ805" s="66">
        <f>_xll.qlIndexFixing($BB$1,AW805,,Trigger)</f>
        <v>1.9622166808672126E-2</v>
      </c>
      <c r="BA805" s="198">
        <f t="shared" si="33"/>
        <v>1.3226979234644276</v>
      </c>
    </row>
    <row r="806" spans="47:53" ht="11.25" customHeight="1" x14ac:dyDescent="0.25">
      <c r="AU806" s="30" t="s">
        <v>38</v>
      </c>
      <c r="AV806" s="29">
        <f>_xll.qlInterestRateIndexFixingDate(IborIndex&amp;Tenor,AW806,Trigger)</f>
        <v>45037</v>
      </c>
      <c r="AW806" s="29">
        <f>_xll.qlCalendarAdvance(Calendar,AW805,AU806,"f",,Trigger)</f>
        <v>45041</v>
      </c>
      <c r="AX806" s="29">
        <f>_xll.qlInterestRateIndexMaturity(IborIndex&amp;Tenor,AW806,Trigger)</f>
        <v>45407</v>
      </c>
      <c r="AY806" s="66">
        <f>_xll.qlIndexFixing($Z$5,AV806,,Trigger)</f>
        <v>1.9776914387469514E-2</v>
      </c>
      <c r="AZ806" s="66">
        <f>_xll.qlIndexFixing($BB$1,AW806,,Trigger)</f>
        <v>1.9644460775615963E-2</v>
      </c>
      <c r="BA806" s="198">
        <f t="shared" si="33"/>
        <v>1.3245361185355158</v>
      </c>
    </row>
    <row r="807" spans="47:53" ht="11.25" customHeight="1" x14ac:dyDescent="0.25">
      <c r="AU807" s="30" t="s">
        <v>38</v>
      </c>
      <c r="AV807" s="29">
        <f>_xll.qlInterestRateIndexFixingDate(IborIndex&amp;Tenor,AW807,Trigger)</f>
        <v>45043</v>
      </c>
      <c r="AW807" s="29">
        <f>_xll.qlCalendarAdvance(Calendar,AW806,AU807,"f",,Trigger)</f>
        <v>45048</v>
      </c>
      <c r="AX807" s="29">
        <f>_xll.qlInterestRateIndexMaturity(IborIndex&amp;Tenor,AW807,Trigger)</f>
        <v>45414</v>
      </c>
      <c r="AY807" s="66">
        <f>_xll.qlIndexFixing($Z$5,AV807,,Trigger)</f>
        <v>1.9799194949519715E-2</v>
      </c>
      <c r="AZ807" s="66">
        <f>_xll.qlIndexFixing($BB$1,AW807,,Trigger)</f>
        <v>1.9666502402290686E-2</v>
      </c>
      <c r="BA807" s="198">
        <f t="shared" si="33"/>
        <v>1.3269254722902968</v>
      </c>
    </row>
    <row r="808" spans="47:53" ht="11.25" customHeight="1" x14ac:dyDescent="0.25">
      <c r="AU808" s="30" t="s">
        <v>38</v>
      </c>
      <c r="AV808" s="29">
        <f>_xll.qlInterestRateIndexFixingDate(IborIndex&amp;Tenor,AW808,Trigger)</f>
        <v>45051</v>
      </c>
      <c r="AW808" s="29">
        <f>_xll.qlCalendarAdvance(Calendar,AW807,AU808,"f",,Trigger)</f>
        <v>45055</v>
      </c>
      <c r="AX808" s="29">
        <f>_xll.qlInterestRateIndexMaturity(IborIndex&amp;Tenor,AW808,Trigger)</f>
        <v>45421</v>
      </c>
      <c r="AY808" s="66">
        <f>_xll.qlIndexFixing($Z$5,AV808,,Trigger)</f>
        <v>1.9821294667256618E-2</v>
      </c>
      <c r="AZ808" s="66">
        <f>_xll.qlIndexFixing($BB$1,AW808,,Trigger)</f>
        <v>1.9688302247529665E-2</v>
      </c>
      <c r="BA808" s="198">
        <f t="shared" si="33"/>
        <v>1.3299241972695302</v>
      </c>
    </row>
    <row r="809" spans="47:53" ht="11.25" customHeight="1" x14ac:dyDescent="0.25">
      <c r="AU809" s="30" t="s">
        <v>38</v>
      </c>
      <c r="AV809" s="29">
        <f>_xll.qlInterestRateIndexFixingDate(IborIndex&amp;Tenor,AW809,Trigger)</f>
        <v>45058</v>
      </c>
      <c r="AW809" s="29">
        <f>_xll.qlCalendarAdvance(Calendar,AW808,AU809,"f",,Trigger)</f>
        <v>45062</v>
      </c>
      <c r="AX809" s="29">
        <f>_xll.qlInterestRateIndexMaturity(IborIndex&amp;Tenor,AW809,Trigger)</f>
        <v>45428</v>
      </c>
      <c r="AY809" s="66">
        <f>_xll.qlIndexFixing($Z$5,AV809,,Trigger)</f>
        <v>1.984323009144667E-2</v>
      </c>
      <c r="AZ809" s="66">
        <f>_xll.qlIndexFixing($BB$1,AW809,,Trigger)</f>
        <v>1.9709870871271042E-2</v>
      </c>
      <c r="BA809" s="198">
        <f t="shared" si="33"/>
        <v>1.3335922017562729</v>
      </c>
    </row>
    <row r="810" spans="47:53" ht="11.25" customHeight="1" x14ac:dyDescent="0.25">
      <c r="AU810" s="30" t="s">
        <v>38</v>
      </c>
      <c r="AV810" s="29">
        <f>_xll.qlInterestRateIndexFixingDate(IborIndex&amp;Tenor,AW810,Trigger)</f>
        <v>45065</v>
      </c>
      <c r="AW810" s="29">
        <f>_xll.qlCalendarAdvance(Calendar,AW809,AU810,"f",,Trigger)</f>
        <v>45069</v>
      </c>
      <c r="AX810" s="29">
        <f>_xll.qlInterestRateIndexMaturity(IborIndex&amp;Tenor,AW810,Trigger)</f>
        <v>45435</v>
      </c>
      <c r="AY810" s="66">
        <f>_xll.qlIndexFixing($Z$5,AV810,,Trigger)</f>
        <v>1.9865017943525687E-2</v>
      </c>
      <c r="AZ810" s="66">
        <f>_xll.qlIndexFixing($BB$1,AW810,,Trigger)</f>
        <v>1.9731218834532965E-2</v>
      </c>
      <c r="BA810" s="198">
        <f t="shared" si="33"/>
        <v>1.3379910899272152</v>
      </c>
    </row>
    <row r="811" spans="47:53" ht="11.25" customHeight="1" x14ac:dyDescent="0.25">
      <c r="AU811" s="30" t="s">
        <v>38</v>
      </c>
      <c r="AV811" s="29">
        <f>_xll.qlInterestRateIndexFixingDate(IborIndex&amp;Tenor,AW811,Trigger)</f>
        <v>45072</v>
      </c>
      <c r="AW811" s="29">
        <f>_xll.qlCalendarAdvance(Calendar,AW810,AU811,"f",,Trigger)</f>
        <v>45076</v>
      </c>
      <c r="AX811" s="29">
        <f>_xll.qlInterestRateIndexMaturity(IborIndex&amp;Tenor,AW811,Trigger)</f>
        <v>45442</v>
      </c>
      <c r="AY811" s="66">
        <f>_xll.qlIndexFixing($Z$5,AV811,,Trigger)</f>
        <v>1.9886675115591446E-2</v>
      </c>
      <c r="AZ811" s="66">
        <f>_xll.qlIndexFixing($BB$1,AW811,,Trigger)</f>
        <v>1.9752356699389913E-2</v>
      </c>
      <c r="BA811" s="198">
        <f t="shared" si="33"/>
        <v>1.3431841620153291</v>
      </c>
    </row>
    <row r="812" spans="47:53" ht="11.25" customHeight="1" x14ac:dyDescent="0.25">
      <c r="AU812" s="30" t="s">
        <v>38</v>
      </c>
      <c r="AV812" s="29">
        <f>_xll.qlInterestRateIndexFixingDate(IborIndex&amp;Tenor,AW812,Trigger)</f>
        <v>45079</v>
      </c>
      <c r="AW812" s="29">
        <f>_xll.qlCalendarAdvance(Calendar,AW811,AU812,"f",,Trigger)</f>
        <v>45083</v>
      </c>
      <c r="AX812" s="29">
        <f>_xll.qlInterestRateIndexMaturity(IborIndex&amp;Tenor,AW812,Trigger)</f>
        <v>45449</v>
      </c>
      <c r="AY812" s="66">
        <f>_xll.qlIndexFixing($Z$5,AV812,,Trigger)</f>
        <v>1.990821867039843E-2</v>
      </c>
      <c r="AZ812" s="66">
        <f>_xll.qlIndexFixing($BB$1,AW812,,Trigger)</f>
        <v>1.977329502894901E-2</v>
      </c>
      <c r="BA812" s="198">
        <f t="shared" si="33"/>
        <v>1.3492364144941995</v>
      </c>
    </row>
    <row r="813" spans="47:53" ht="11.25" customHeight="1" x14ac:dyDescent="0.25">
      <c r="AU813" s="30" t="s">
        <v>38</v>
      </c>
      <c r="AV813" s="29">
        <f>_xll.qlInterestRateIndexFixingDate(IborIndex&amp;Tenor,AW813,Trigger)</f>
        <v>45086</v>
      </c>
      <c r="AW813" s="29">
        <f>_xll.qlCalendarAdvance(Calendar,AW812,AU813,"f",,Trigger)</f>
        <v>45090</v>
      </c>
      <c r="AX813" s="29">
        <f>_xll.qlInterestRateIndexMaturity(IborIndex&amp;Tenor,AW813,Trigger)</f>
        <v>45456</v>
      </c>
      <c r="AY813" s="66">
        <f>_xll.qlIndexFixing($Z$5,AV813,,Trigger)</f>
        <v>1.9929665841355446E-2</v>
      </c>
      <c r="AZ813" s="66">
        <f>_xll.qlIndexFixing($BB$1,AW813,,Trigger)</f>
        <v>1.9794044387330054E-2</v>
      </c>
      <c r="BA813" s="198">
        <f t="shared" si="33"/>
        <v>1.3562145402539263</v>
      </c>
    </row>
    <row r="814" spans="47:53" ht="11.25" customHeight="1" x14ac:dyDescent="0.25">
      <c r="AU814" s="30" t="s">
        <v>38</v>
      </c>
      <c r="AV814" s="29">
        <f>_xll.qlInterestRateIndexFixingDate(IborIndex&amp;Tenor,AW814,Trigger)</f>
        <v>45093</v>
      </c>
      <c r="AW814" s="29">
        <f>_xll.qlCalendarAdvance(Calendar,AW813,AU814,"f",,Trigger)</f>
        <v>45097</v>
      </c>
      <c r="AX814" s="29">
        <f>_xll.qlInterestRateIndexMaturity(IborIndex&amp;Tenor,AW814,Trigger)</f>
        <v>45463</v>
      </c>
      <c r="AY814" s="66">
        <f>_xll.qlIndexFixing($Z$5,AV814,,Trigger)</f>
        <v>1.9951034032525815E-2</v>
      </c>
      <c r="AZ814" s="66">
        <f>_xll.qlIndexFixing($BB$1,AW814,,Trigger)</f>
        <v>1.98146153396427E-2</v>
      </c>
      <c r="BA814" s="198">
        <f t="shared" si="33"/>
        <v>1.3641869288311472</v>
      </c>
    </row>
    <row r="815" spans="47:53" ht="11.25" customHeight="1" x14ac:dyDescent="0.25">
      <c r="AU815" s="30" t="s">
        <v>38</v>
      </c>
      <c r="AV815" s="29">
        <f>_xll.qlInterestRateIndexFixingDate(IborIndex&amp;Tenor,AW815,Trigger)</f>
        <v>45100</v>
      </c>
      <c r="AW815" s="29">
        <f>_xll.qlCalendarAdvance(Calendar,AW814,AU815,"f",,Trigger)</f>
        <v>45104</v>
      </c>
      <c r="AX815" s="29">
        <f>_xll.qlInterestRateIndexMaturity(IborIndex&amp;Tenor,AW815,Trigger)</f>
        <v>45470</v>
      </c>
      <c r="AY815" s="66">
        <f>_xll.qlIndexFixing($Z$5,AV815,,Trigger)</f>
        <v>1.9972340818629798E-2</v>
      </c>
      <c r="AZ815" s="66">
        <f>_xll.qlIndexFixing($BB$1,AW815,,Trigger)</f>
        <v>1.9829232335002226E-2</v>
      </c>
      <c r="BA815" s="198">
        <f t="shared" si="33"/>
        <v>1.4310848362757145</v>
      </c>
    </row>
    <row r="816" spans="47:53" ht="11.25" customHeight="1" x14ac:dyDescent="0.25">
      <c r="AU816" s="30" t="s">
        <v>38</v>
      </c>
      <c r="AV816" s="29">
        <f>_xll.qlInterestRateIndexFixingDate(IborIndex&amp;Tenor,AW816,Trigger)</f>
        <v>45107</v>
      </c>
      <c r="AW816" s="29">
        <f>_xll.qlCalendarAdvance(Calendar,AW815,AU816,"f",,Trigger)</f>
        <v>45111</v>
      </c>
      <c r="AX816" s="29">
        <f>_xll.qlInterestRateIndexMaturity(IborIndex&amp;Tenor,AW816,Trigger)</f>
        <v>45477</v>
      </c>
      <c r="AY816" s="66">
        <f>_xll.qlIndexFixing($Z$5,AV816,,Trigger)</f>
        <v>1.9993603945051137E-2</v>
      </c>
      <c r="AZ816" s="66">
        <f>_xll.qlIndexFixing($BB$1,AW816,,Trigger)</f>
        <v>1.985526429134386E-2</v>
      </c>
      <c r="BA816" s="198">
        <f t="shared" si="33"/>
        <v>1.3833965370727701</v>
      </c>
    </row>
    <row r="817" spans="47:53" ht="11.25" customHeight="1" x14ac:dyDescent="0.25">
      <c r="AU817" s="30" t="s">
        <v>38</v>
      </c>
      <c r="AV817" s="29">
        <f>_xll.qlInterestRateIndexFixingDate(IborIndex&amp;Tenor,AW817,Trigger)</f>
        <v>45114</v>
      </c>
      <c r="AW817" s="29">
        <f>_xll.qlCalendarAdvance(Calendar,AW816,AU817,"f",,Trigger)</f>
        <v>45118</v>
      </c>
      <c r="AX817" s="29">
        <f>_xll.qlInterestRateIndexMaturity(IborIndex&amp;Tenor,AW817,Trigger)</f>
        <v>45484</v>
      </c>
      <c r="AY817" s="66">
        <f>_xll.qlIndexFixing($Z$5,AV817,,Trigger)</f>
        <v>2.0014841327844698E-2</v>
      </c>
      <c r="AZ817" s="66">
        <f>_xll.qlIndexFixing($BB$1,AW817,,Trigger)</f>
        <v>1.9875363425738077E-2</v>
      </c>
      <c r="BA817" s="198">
        <f t="shared" si="33"/>
        <v>1.3947790210662101</v>
      </c>
    </row>
    <row r="818" spans="47:53" ht="11.25" customHeight="1" x14ac:dyDescent="0.25">
      <c r="AU818" s="30" t="s">
        <v>38</v>
      </c>
      <c r="AV818" s="29">
        <f>_xll.qlInterestRateIndexFixingDate(IborIndex&amp;Tenor,AW818,Trigger)</f>
        <v>45121</v>
      </c>
      <c r="AW818" s="29">
        <f>_xll.qlCalendarAdvance(Calendar,AW817,AU818,"f",,Trigger)</f>
        <v>45125</v>
      </c>
      <c r="AX818" s="29">
        <f>_xll.qlInterestRateIndexMaturity(IborIndex&amp;Tenor,AW818,Trigger)</f>
        <v>45491</v>
      </c>
      <c r="AY818" s="66">
        <f>_xll.qlIndexFixing($Z$5,AV818,,Trigger)</f>
        <v>2.0036071053750021E-2</v>
      </c>
      <c r="AZ818" s="66">
        <f>_xll.qlIndexFixing($BB$1,AW818,,Trigger)</f>
        <v>1.9895326424042282E-2</v>
      </c>
      <c r="BA818" s="198">
        <f t="shared" si="33"/>
        <v>1.4074462970773902</v>
      </c>
    </row>
    <row r="819" spans="47:53" ht="11.25" customHeight="1" x14ac:dyDescent="0.25">
      <c r="AU819" s="30" t="s">
        <v>38</v>
      </c>
      <c r="AV819" s="29">
        <f>_xll.qlInterestRateIndexFixingDate(IborIndex&amp;Tenor,AW819,Trigger)</f>
        <v>45128</v>
      </c>
      <c r="AW819" s="29">
        <f>_xll.qlCalendarAdvance(Calendar,AW818,AU819,"f",,Trigger)</f>
        <v>45132</v>
      </c>
      <c r="AX819" s="29">
        <f>_xll.qlInterestRateIndexMaturity(IborIndex&amp;Tenor,AW819,Trigger)</f>
        <v>45498</v>
      </c>
      <c r="AY819" s="66">
        <f>_xll.qlIndexFixing($Z$5,AV819,,Trigger)</f>
        <v>2.005731138020311E-2</v>
      </c>
      <c r="AZ819" s="66">
        <f>_xll.qlIndexFixing($BB$1,AW819,,Trigger)</f>
        <v>1.9915163856052822E-2</v>
      </c>
      <c r="BA819" s="198">
        <f t="shared" si="33"/>
        <v>1.4214752415028786</v>
      </c>
    </row>
    <row r="820" spans="47:53" ht="11.25" customHeight="1" x14ac:dyDescent="0.25">
      <c r="AU820" s="30" t="s">
        <v>38</v>
      </c>
      <c r="AV820" s="29">
        <f>_xll.qlInterestRateIndexFixingDate(IborIndex&amp;Tenor,AW820,Trigger)</f>
        <v>45135</v>
      </c>
      <c r="AW820" s="29">
        <f>_xll.qlCalendarAdvance(Calendar,AW819,AU820,"f",,Trigger)</f>
        <v>45139</v>
      </c>
      <c r="AX820" s="29">
        <f>_xll.qlInterestRateIndexMaturity(IborIndex&amp;Tenor,AW820,Trigger)</f>
        <v>45505</v>
      </c>
      <c r="AY820" s="66">
        <f>_xll.qlIndexFixing($Z$5,AV820,,Trigger)</f>
        <v>2.0078580735358259E-2</v>
      </c>
      <c r="AZ820" s="66">
        <f>_xll.qlIndexFixing($BB$1,AW820,,Trigger)</f>
        <v>1.993488629245576E-2</v>
      </c>
      <c r="BA820" s="198">
        <f t="shared" si="33"/>
        <v>1.4369444290249915</v>
      </c>
    </row>
    <row r="821" spans="47:53" ht="11.25" customHeight="1" x14ac:dyDescent="0.25">
      <c r="AU821" s="30" t="s">
        <v>38</v>
      </c>
      <c r="AV821" s="29">
        <f>_xll.qlInterestRateIndexFixingDate(IborIndex&amp;Tenor,AW821,Trigger)</f>
        <v>45142</v>
      </c>
      <c r="AW821" s="29">
        <f>_xll.qlCalendarAdvance(Calendar,AW820,AU821,"f",,Trigger)</f>
        <v>45146</v>
      </c>
      <c r="AX821" s="29">
        <f>_xll.qlInterestRateIndexMaturity(IborIndex&amp;Tenor,AW821,Trigger)</f>
        <v>45512</v>
      </c>
      <c r="AY821" s="66">
        <f>_xll.qlIndexFixing($Z$5,AV821,,Trigger)</f>
        <v>2.0099897718106864E-2</v>
      </c>
      <c r="AZ821" s="66">
        <f>_xll.qlIndexFixing($BB$1,AW821,,Trigger)</f>
        <v>1.9954504304816673E-2</v>
      </c>
      <c r="BA821" s="198">
        <f t="shared" si="33"/>
        <v>1.4539341329019086</v>
      </c>
    </row>
    <row r="822" spans="47:53" ht="11.25" customHeight="1" x14ac:dyDescent="0.25">
      <c r="AU822" s="30" t="s">
        <v>38</v>
      </c>
      <c r="AV822" s="29">
        <f>_xll.qlInterestRateIndexFixingDate(IborIndex&amp;Tenor,AW822,Trigger)</f>
        <v>45149</v>
      </c>
      <c r="AW822" s="29">
        <f>_xll.qlCalendarAdvance(Calendar,AW821,AU822,"f",,Trigger)</f>
        <v>45153</v>
      </c>
      <c r="AX822" s="29">
        <f>_xll.qlInterestRateIndexMaturity(IborIndex&amp;Tenor,AW822,Trigger)</f>
        <v>45519</v>
      </c>
      <c r="AY822" s="66">
        <f>_xll.qlIndexFixing($Z$5,AV822,,Trigger)</f>
        <v>2.0121281098103388E-2</v>
      </c>
      <c r="AZ822" s="66">
        <f>_xll.qlIndexFixing($BB$1,AW822,,Trigger)</f>
        <v>1.9974028465567412E-2</v>
      </c>
      <c r="BA822" s="198">
        <f t="shared" si="33"/>
        <v>1.4725263253597549</v>
      </c>
    </row>
    <row r="823" spans="47:53" ht="11.25" customHeight="1" x14ac:dyDescent="0.25">
      <c r="AU823" s="30" t="s">
        <v>38</v>
      </c>
      <c r="AV823" s="29">
        <f>_xll.qlInterestRateIndexFixingDate(IborIndex&amp;Tenor,AW823,Trigger)</f>
        <v>45156</v>
      </c>
      <c r="AW823" s="29">
        <f>_xll.qlCalendarAdvance(Calendar,AW822,AU823,"f",,Trigger)</f>
        <v>45160</v>
      </c>
      <c r="AX823" s="29">
        <f>_xll.qlInterestRateIndexMaturity(IborIndex&amp;Tenor,AW823,Trigger)</f>
        <v>45526</v>
      </c>
      <c r="AY823" s="66">
        <f>_xll.qlIndexFixing($Z$5,AV823,,Trigger)</f>
        <v>2.0142749815794635E-2</v>
      </c>
      <c r="AZ823" s="66">
        <f>_xll.qlIndexFixing($BB$1,AW823,,Trigger)</f>
        <v>1.9993469347995865E-2</v>
      </c>
      <c r="BA823" s="198">
        <f t="shared" si="33"/>
        <v>1.4928046779877011</v>
      </c>
    </row>
    <row r="824" spans="47:53" ht="11.25" customHeight="1" x14ac:dyDescent="0.25">
      <c r="AU824" s="30" t="s">
        <v>38</v>
      </c>
      <c r="AV824" s="29">
        <f>_xll.qlInterestRateIndexFixingDate(IborIndex&amp;Tenor,AW824,Trigger)</f>
        <v>45163</v>
      </c>
      <c r="AW824" s="29">
        <f>_xll.qlCalendarAdvance(Calendar,AW823,AU824,"f",,Trigger)</f>
        <v>45167</v>
      </c>
      <c r="AX824" s="29">
        <f>_xll.qlInterestRateIndexMaturity(IborIndex&amp;Tenor,AW824,Trigger)</f>
        <v>45533</v>
      </c>
      <c r="AY824" s="66">
        <f>_xll.qlIndexFixing($Z$5,AV824,,Trigger)</f>
        <v>2.0164322982451206E-2</v>
      </c>
      <c r="AZ824" s="66">
        <f>_xll.qlIndexFixing($BB$1,AW824,,Trigger)</f>
        <v>2.0007150131993393E-2</v>
      </c>
      <c r="BA824" s="198">
        <f t="shared" si="33"/>
        <v>1.5717285045781237</v>
      </c>
    </row>
    <row r="825" spans="47:53" ht="11.25" customHeight="1" x14ac:dyDescent="0.25">
      <c r="AU825" s="30" t="s">
        <v>38</v>
      </c>
      <c r="AV825" s="29">
        <f>_xll.qlInterestRateIndexFixingDate(IborIndex&amp;Tenor,AW825,Trigger)</f>
        <v>45170</v>
      </c>
      <c r="AW825" s="29">
        <f>_xll.qlCalendarAdvance(Calendar,AW824,AU825,"f",,Trigger)</f>
        <v>45174</v>
      </c>
      <c r="AX825" s="29">
        <f>_xll.qlInterestRateIndexMaturity(IborIndex&amp;Tenor,AW825,Trigger)</f>
        <v>45540</v>
      </c>
      <c r="AY825" s="66">
        <f>_xll.qlIndexFixing($Z$5,AV825,,Trigger)</f>
        <v>2.0185954984396549E-2</v>
      </c>
      <c r="AZ825" s="66">
        <f>_xll.qlIndexFixing($BB$1,AW825,,Trigger)</f>
        <v>2.0032142312152352E-2</v>
      </c>
      <c r="BA825" s="198">
        <f t="shared" si="33"/>
        <v>1.538126722441975</v>
      </c>
    </row>
    <row r="826" spans="47:53" ht="11.25" customHeight="1" x14ac:dyDescent="0.25">
      <c r="AU826" s="30" t="s">
        <v>38</v>
      </c>
      <c r="AV826" s="29">
        <f>_xll.qlInterestRateIndexFixingDate(IborIndex&amp;Tenor,AW826,Trigger)</f>
        <v>45177</v>
      </c>
      <c r="AW826" s="29">
        <f>_xll.qlCalendarAdvance(Calendar,AW825,AU826,"f",,Trigger)</f>
        <v>45181</v>
      </c>
      <c r="AX826" s="29">
        <f>_xll.qlInterestRateIndexMaturity(IborIndex&amp;Tenor,AW826,Trigger)</f>
        <v>45547</v>
      </c>
      <c r="AY826" s="66">
        <f>_xll.qlIndexFixing($Z$5,AV826,,Trigger)</f>
        <v>2.0207405821134249E-2</v>
      </c>
      <c r="AZ826" s="66">
        <f>_xll.qlIndexFixing($BB$1,AW826,,Trigger)</f>
        <v>2.0051385554842534E-2</v>
      </c>
      <c r="BA826" s="198">
        <f t="shared" si="33"/>
        <v>1.5602026629171415</v>
      </c>
    </row>
    <row r="827" spans="47:53" ht="11.25" customHeight="1" x14ac:dyDescent="0.25">
      <c r="AU827" s="30" t="s">
        <v>38</v>
      </c>
      <c r="AV827" s="29">
        <f>_xll.qlInterestRateIndexFixingDate(IborIndex&amp;Tenor,AW827,Trigger)</f>
        <v>45184</v>
      </c>
      <c r="AW827" s="29">
        <f>_xll.qlCalendarAdvance(Calendar,AW826,AU827,"f",,Trigger)</f>
        <v>45188</v>
      </c>
      <c r="AX827" s="29">
        <f>_xll.qlInterestRateIndexMaturity(IborIndex&amp;Tenor,AW827,Trigger)</f>
        <v>45554</v>
      </c>
      <c r="AY827" s="66">
        <f>_xll.qlIndexFixing($Z$5,AV827,,Trigger)</f>
        <v>2.0228656669872672E-2</v>
      </c>
      <c r="AZ827" s="66">
        <f>_xll.qlIndexFixing($BB$1,AW827,,Trigger)</f>
        <v>2.0070566339307389E-2</v>
      </c>
      <c r="BA827" s="198">
        <f t="shared" si="33"/>
        <v>1.580903305652831</v>
      </c>
    </row>
    <row r="828" spans="47:53" ht="11.25" customHeight="1" x14ac:dyDescent="0.25">
      <c r="AU828" s="30" t="s">
        <v>38</v>
      </c>
      <c r="AV828" s="29">
        <f>_xll.qlInterestRateIndexFixingDate(IborIndex&amp;Tenor,AW828,Trigger)</f>
        <v>45191</v>
      </c>
      <c r="AW828" s="29">
        <f>_xll.qlCalendarAdvance(Calendar,AW827,AU828,"f",,Trigger)</f>
        <v>45195</v>
      </c>
      <c r="AX828" s="29">
        <f>_xll.qlInterestRateIndexMaturity(IborIndex&amp;Tenor,AW828,Trigger)</f>
        <v>45561</v>
      </c>
      <c r="AY828" s="66">
        <f>_xll.qlIndexFixing($Z$5,AV828,,Trigger)</f>
        <v>2.0249709706341362E-2</v>
      </c>
      <c r="AZ828" s="66">
        <f>_xll.qlIndexFixing($BB$1,AW828,,Trigger)</f>
        <v>2.0089683745347992E-2</v>
      </c>
      <c r="BA828" s="198">
        <f t="shared" si="33"/>
        <v>1.6002596099336936</v>
      </c>
    </row>
    <row r="829" spans="47:53" ht="11.25" customHeight="1" x14ac:dyDescent="0.25">
      <c r="AU829" s="30" t="s">
        <v>38</v>
      </c>
      <c r="AV829" s="29">
        <f>_xll.qlInterestRateIndexFixingDate(IborIndex&amp;Tenor,AW829,Trigger)</f>
        <v>45198</v>
      </c>
      <c r="AW829" s="29">
        <f>_xll.qlCalendarAdvance(Calendar,AW828,AU829,"f",,Trigger)</f>
        <v>45202</v>
      </c>
      <c r="AX829" s="29">
        <f>_xll.qlInterestRateIndexMaturity(IborIndex&amp;Tenor,AW829,Trigger)</f>
        <v>45568</v>
      </c>
      <c r="AY829" s="66">
        <f>_xll.qlIndexFixing($Z$5,AV829,,Trigger)</f>
        <v>2.0270567131083456E-2</v>
      </c>
      <c r="AZ829" s="66">
        <f>_xll.qlIndexFixing($BB$1,AW829,,Trigger)</f>
        <v>2.0108736852707438E-2</v>
      </c>
      <c r="BA829" s="198">
        <f t="shared" si="33"/>
        <v>1.6183027837601838</v>
      </c>
    </row>
    <row r="830" spans="47:53" ht="11.25" customHeight="1" x14ac:dyDescent="0.25">
      <c r="AU830" s="30" t="s">
        <v>38</v>
      </c>
      <c r="AV830" s="29">
        <f>_xll.qlInterestRateIndexFixingDate(IborIndex&amp;Tenor,AW830,Trigger)</f>
        <v>45205</v>
      </c>
      <c r="AW830" s="29">
        <f>_xll.qlCalendarAdvance(Calendar,AW829,AU830,"f",,Trigger)</f>
        <v>45209</v>
      </c>
      <c r="AX830" s="29">
        <f>_xll.qlInterestRateIndexMaturity(IborIndex&amp;Tenor,AW830,Trigger)</f>
        <v>45575</v>
      </c>
      <c r="AY830" s="66">
        <f>_xll.qlIndexFixing($Z$5,AV830,,Trigger)</f>
        <v>2.0291231169455023E-2</v>
      </c>
      <c r="AZ830" s="66">
        <f>_xll.qlIndexFixing($BB$1,AW830,,Trigger)</f>
        <v>2.0127724741070805E-2</v>
      </c>
      <c r="BA830" s="198">
        <f t="shared" si="33"/>
        <v>1.6350642838421776</v>
      </c>
    </row>
    <row r="831" spans="47:53" ht="11.25" customHeight="1" x14ac:dyDescent="0.25">
      <c r="AU831" s="30" t="s">
        <v>38</v>
      </c>
      <c r="AV831" s="29">
        <f>_xll.qlInterestRateIndexFixingDate(IborIndex&amp;Tenor,AW831,Trigger)</f>
        <v>45212</v>
      </c>
      <c r="AW831" s="29">
        <f>_xll.qlCalendarAdvance(Calendar,AW830,AU831,"f",,Trigger)</f>
        <v>45216</v>
      </c>
      <c r="AX831" s="29">
        <f>_xll.qlInterestRateIndexMaturity(IborIndex&amp;Tenor,AW831,Trigger)</f>
        <v>45582</v>
      </c>
      <c r="AY831" s="66">
        <f>_xll.qlIndexFixing($Z$5,AV831,,Trigger)</f>
        <v>2.0311704071623114E-2</v>
      </c>
      <c r="AZ831" s="66">
        <f>_xll.qlIndexFixing($BB$1,AW831,,Trigger)</f>
        <v>2.0146646490066498E-2</v>
      </c>
      <c r="BA831" s="198">
        <f t="shared" si="33"/>
        <v>1.6505758155661507</v>
      </c>
    </row>
    <row r="832" spans="47:53" ht="11.25" customHeight="1" x14ac:dyDescent="0.25">
      <c r="AU832" s="30" t="s">
        <v>38</v>
      </c>
      <c r="AV832" s="29">
        <f>_xll.qlInterestRateIndexFixingDate(IborIndex&amp;Tenor,AW832,Trigger)</f>
        <v>45219</v>
      </c>
      <c r="AW832" s="29">
        <f>_xll.qlCalendarAdvance(Calendar,AW831,AU832,"f",,Trigger)</f>
        <v>45223</v>
      </c>
      <c r="AX832" s="29">
        <f>_xll.qlInterestRateIndexMaturity(IborIndex&amp;Tenor,AW832,Trigger)</f>
        <v>45589</v>
      </c>
      <c r="AY832" s="66">
        <f>_xll.qlIndexFixing($Z$5,AV832,,Trigger)</f>
        <v>2.0331988112564002E-2</v>
      </c>
      <c r="AZ832" s="66">
        <f>_xll.qlIndexFixing($BB$1,AW832,,Trigger)</f>
        <v>2.0165501179266212E-2</v>
      </c>
      <c r="BA832" s="198">
        <f t="shared" si="33"/>
        <v>1.6648693329779016</v>
      </c>
    </row>
    <row r="833" spans="47:53" ht="11.25" customHeight="1" x14ac:dyDescent="0.25">
      <c r="AU833" s="30" t="s">
        <v>38</v>
      </c>
      <c r="AV833" s="29">
        <f>_xll.qlInterestRateIndexFixingDate(IborIndex&amp;Tenor,AW833,Trigger)</f>
        <v>45226</v>
      </c>
      <c r="AW833" s="29">
        <f>_xll.qlCalendarAdvance(Calendar,AW832,AU833,"f",,Trigger)</f>
        <v>45230</v>
      </c>
      <c r="AX833" s="29">
        <f>_xll.qlInterestRateIndexMaturity(IborIndex&amp;Tenor,AW833,Trigger)</f>
        <v>45596</v>
      </c>
      <c r="AY833" s="66">
        <f>_xll.qlIndexFixing($Z$5,AV833,,Trigger)</f>
        <v>2.0352085592061218E-2</v>
      </c>
      <c r="AZ833" s="66">
        <f>_xll.qlIndexFixing($BB$1,AW833,,Trigger)</f>
        <v>2.0184287888185611E-2</v>
      </c>
      <c r="BA833" s="198">
        <f t="shared" si="33"/>
        <v>1.6779770387560788</v>
      </c>
    </row>
    <row r="834" spans="47:53" ht="11.25" customHeight="1" x14ac:dyDescent="0.25">
      <c r="AU834" s="30" t="s">
        <v>38</v>
      </c>
      <c r="AV834" s="29">
        <f>_xll.qlInterestRateIndexFixingDate(IborIndex&amp;Tenor,AW834,Trigger)</f>
        <v>45233</v>
      </c>
      <c r="AW834" s="29">
        <f>_xll.qlCalendarAdvance(Calendar,AW833,AU834,"f",,Trigger)</f>
        <v>45237</v>
      </c>
      <c r="AX834" s="29">
        <f>_xll.qlInterestRateIndexMaturity(IborIndex&amp;Tenor,AW834,Trigger)</f>
        <v>45603</v>
      </c>
      <c r="AY834" s="66">
        <f>_xll.qlIndexFixing($Z$5,AV834,,Trigger)</f>
        <v>2.0371998834704468E-2</v>
      </c>
      <c r="AZ834" s="66">
        <f>_xll.qlIndexFixing($BB$1,AW834,,Trigger)</f>
        <v>2.0203005696285609E-2</v>
      </c>
      <c r="BA834" s="198">
        <f t="shared" si="33"/>
        <v>1.6899313841885895</v>
      </c>
    </row>
    <row r="835" spans="47:53" ht="11.25" customHeight="1" x14ac:dyDescent="0.25">
      <c r="AU835" s="30" t="s">
        <v>38</v>
      </c>
      <c r="AV835" s="29">
        <f>_xll.qlInterestRateIndexFixingDate(IborIndex&amp;Tenor,AW835,Trigger)</f>
        <v>45240</v>
      </c>
      <c r="AW835" s="29">
        <f>_xll.qlCalendarAdvance(Calendar,AW834,AU835,"f",,Trigger)</f>
        <v>45244</v>
      </c>
      <c r="AX835" s="29">
        <f>_xll.qlInterestRateIndexMaturity(IborIndex&amp;Tenor,AW835,Trigger)</f>
        <v>45610</v>
      </c>
      <c r="AY835" s="66">
        <f>_xll.qlIndexFixing($Z$5,AV835,,Trigger)</f>
        <v>2.0391730189885902E-2</v>
      </c>
      <c r="AZ835" s="66">
        <f>_xll.qlIndexFixing($BB$1,AW835,,Trigger)</f>
        <v>2.0221653682972174E-2</v>
      </c>
      <c r="BA835" s="198">
        <f t="shared" ref="BA835:BA898" si="34">(AY835-AZ835)*10000</f>
        <v>1.7007650691372791</v>
      </c>
    </row>
    <row r="836" spans="47:53" ht="11.25" customHeight="1" x14ac:dyDescent="0.25">
      <c r="AU836" s="30" t="s">
        <v>38</v>
      </c>
      <c r="AV836" s="29">
        <f>_xll.qlInterestRateIndexFixingDate(IborIndex&amp;Tenor,AW836,Trigger)</f>
        <v>45247</v>
      </c>
      <c r="AW836" s="29">
        <f>_xll.qlCalendarAdvance(Calendar,AW835,AU836,"f",,Trigger)</f>
        <v>45251</v>
      </c>
      <c r="AX836" s="29">
        <f>_xll.qlInterestRateIndexMaturity(IborIndex&amp;Tenor,AW836,Trigger)</f>
        <v>45617</v>
      </c>
      <c r="AY836" s="66">
        <f>_xll.qlIndexFixing($Z$5,AV836,,Trigger)</f>
        <v>2.0411282031800353E-2</v>
      </c>
      <c r="AZ836" s="66">
        <f>_xll.qlIndexFixing($BB$1,AW836,,Trigger)</f>
        <v>2.02402309275974E-2</v>
      </c>
      <c r="BA836" s="198">
        <f t="shared" si="34"/>
        <v>1.7105110420295375</v>
      </c>
    </row>
    <row r="837" spans="47:53" ht="11.25" customHeight="1" x14ac:dyDescent="0.25">
      <c r="AU837" s="30" t="s">
        <v>38</v>
      </c>
      <c r="AV837" s="29">
        <f>_xll.qlInterestRateIndexFixingDate(IborIndex&amp;Tenor,AW837,Trigger)</f>
        <v>45254</v>
      </c>
      <c r="AW837" s="29">
        <f>_xll.qlCalendarAdvance(Calendar,AW836,AU837,"f",,Trigger)</f>
        <v>45258</v>
      </c>
      <c r="AX837" s="29">
        <f>_xll.qlInterestRateIndexMaturity(IborIndex&amp;Tenor,AW837,Trigger)</f>
        <v>45624</v>
      </c>
      <c r="AY837" s="66">
        <f>_xll.qlIndexFixing($Z$5,AV837,,Trigger)</f>
        <v>2.0430656759442483E-2</v>
      </c>
      <c r="AZ837" s="66">
        <f>_xll.qlIndexFixing($BB$1,AW837,,Trigger)</f>
        <v>2.0253206828561493E-2</v>
      </c>
      <c r="BA837" s="198">
        <f t="shared" si="34"/>
        <v>1.7744993088099001</v>
      </c>
    </row>
    <row r="838" spans="47:53" ht="11.25" customHeight="1" x14ac:dyDescent="0.25">
      <c r="AU838" s="30" t="s">
        <v>38</v>
      </c>
      <c r="AV838" s="29">
        <f>_xll.qlInterestRateIndexFixingDate(IborIndex&amp;Tenor,AW838,Trigger)</f>
        <v>45261</v>
      </c>
      <c r="AW838" s="29">
        <f>_xll.qlCalendarAdvance(Calendar,AW837,AU838,"f",,Trigger)</f>
        <v>45265</v>
      </c>
      <c r="AX838" s="29">
        <f>_xll.qlInterestRateIndexMaturity(IborIndex&amp;Tenor,AW838,Trigger)</f>
        <v>45631</v>
      </c>
      <c r="AY838" s="66">
        <f>_xll.qlIndexFixing($Z$5,AV838,,Trigger)</f>
        <v>2.0449856796605048E-2</v>
      </c>
      <c r="AZ838" s="66">
        <f>_xll.qlIndexFixing($BB$1,AW838,,Trigger)</f>
        <v>2.0277169507806121E-2</v>
      </c>
      <c r="BA838" s="198">
        <f t="shared" si="34"/>
        <v>1.7268728879892699</v>
      </c>
    </row>
    <row r="839" spans="47:53" ht="11.25" customHeight="1" x14ac:dyDescent="0.25">
      <c r="AU839" s="30" t="s">
        <v>38</v>
      </c>
      <c r="AV839" s="29">
        <f>_xll.qlInterestRateIndexFixingDate(IborIndex&amp;Tenor,AW839,Trigger)</f>
        <v>45268</v>
      </c>
      <c r="AW839" s="29">
        <f>_xll.qlCalendarAdvance(Calendar,AW838,AU839,"f",,Trigger)</f>
        <v>45272</v>
      </c>
      <c r="AX839" s="29">
        <f>_xll.qlInterestRateIndexMaturity(IborIndex&amp;Tenor,AW839,Trigger)</f>
        <v>45638</v>
      </c>
      <c r="AY839" s="66">
        <f>_xll.qlIndexFixing($Z$5,AV839,,Trigger)</f>
        <v>2.0468884591876478E-2</v>
      </c>
      <c r="AZ839" s="66">
        <f>_xll.qlIndexFixing($BB$1,AW839,,Trigger)</f>
        <v>2.0295529001829883E-2</v>
      </c>
      <c r="BA839" s="198">
        <f t="shared" si="34"/>
        <v>1.7335559004659495</v>
      </c>
    </row>
    <row r="840" spans="47:53" ht="11.25" customHeight="1" x14ac:dyDescent="0.25">
      <c r="AU840" s="30" t="s">
        <v>38</v>
      </c>
      <c r="AV840" s="29">
        <f>_xll.qlInterestRateIndexFixingDate(IborIndex&amp;Tenor,AW840,Trigger)</f>
        <v>45275</v>
      </c>
      <c r="AW840" s="29">
        <f>_xll.qlCalendarAdvance(Calendar,AW839,AU840,"f",,Trigger)</f>
        <v>45279</v>
      </c>
      <c r="AX840" s="29">
        <f>_xll.qlInterestRateIndexMaturity(IborIndex&amp;Tenor,AW840,Trigger)</f>
        <v>45645</v>
      </c>
      <c r="AY840" s="66">
        <f>_xll.qlIndexFixing($Z$5,AV840,,Trigger)</f>
        <v>2.0487742618640024E-2</v>
      </c>
      <c r="AZ840" s="66">
        <f>_xll.qlIndexFixing($BB$1,AW840,,Trigger)</f>
        <v>2.0313814070673716E-2</v>
      </c>
      <c r="BA840" s="198">
        <f t="shared" si="34"/>
        <v>1.7392854796630801</v>
      </c>
    </row>
    <row r="841" spans="47:53" ht="11.25" customHeight="1" x14ac:dyDescent="0.25">
      <c r="AU841" s="30" t="s">
        <v>38</v>
      </c>
      <c r="AV841" s="29">
        <f>_xll.qlInterestRateIndexFixingDate(IborIndex&amp;Tenor,AW841,Trigger)</f>
        <v>45281</v>
      </c>
      <c r="AW841" s="29">
        <f>_xll.qlCalendarAdvance(Calendar,AW840,AU841,"f",,Trigger)</f>
        <v>45287</v>
      </c>
      <c r="AX841" s="29">
        <f>_xll.qlInterestRateIndexMaturity(IborIndex&amp;Tenor,AW841,Trigger)</f>
        <v>45653</v>
      </c>
      <c r="AY841" s="66">
        <f>_xll.qlIndexFixing($Z$5,AV841,,Trigger)</f>
        <v>2.0509089975213394E-2</v>
      </c>
      <c r="AZ841" s="66">
        <f>_xll.qlIndexFixing($BB$1,AW841,,Trigger)</f>
        <v>2.0334618977994989E-2</v>
      </c>
      <c r="BA841" s="198">
        <f t="shared" si="34"/>
        <v>1.7447099721840456</v>
      </c>
    </row>
    <row r="842" spans="47:53" ht="11.25" customHeight="1" x14ac:dyDescent="0.25">
      <c r="AU842" s="30" t="s">
        <v>38</v>
      </c>
      <c r="AV842" s="29">
        <f>_xll.qlInterestRateIndexFixingDate(IborIndex&amp;Tenor,AW842,Trigger)</f>
        <v>45289</v>
      </c>
      <c r="AW842" s="29">
        <f>_xll.qlCalendarAdvance(Calendar,AW841,AU842,"f",,Trigger)</f>
        <v>45294</v>
      </c>
      <c r="AX842" s="29">
        <f>_xll.qlInterestRateIndexMaturity(IborIndex&amp;Tenor,AW842,Trigger)</f>
        <v>45660</v>
      </c>
      <c r="AY842" s="66">
        <f>_xll.qlIndexFixing($Z$5,AV842,,Trigger)</f>
        <v>2.0527592656341402E-2</v>
      </c>
      <c r="AZ842" s="66">
        <f>_xll.qlIndexFixing($BB$1,AW842,,Trigger)</f>
        <v>2.0350924613560611E-2</v>
      </c>
      <c r="BA842" s="198">
        <f t="shared" si="34"/>
        <v>1.7666804278079069</v>
      </c>
    </row>
    <row r="843" spans="47:53" ht="11.25" customHeight="1" x14ac:dyDescent="0.25">
      <c r="AU843" s="30" t="s">
        <v>38</v>
      </c>
      <c r="AV843" s="29">
        <f>_xll.qlInterestRateIndexFixingDate(IborIndex&amp;Tenor,AW843,Trigger)</f>
        <v>45299</v>
      </c>
      <c r="AW843" s="29">
        <f>_xll.qlCalendarAdvance(Calendar,AW842,AU843,"f",,Trigger)</f>
        <v>45301</v>
      </c>
      <c r="AX843" s="29">
        <f>_xll.qlInterestRateIndexMaturity(IborIndex&amp;Tenor,AW843,Trigger)</f>
        <v>45667</v>
      </c>
      <c r="AY843" s="66">
        <f>_xll.qlIndexFixing($Z$5,AV843,,Trigger)</f>
        <v>2.0545933503845745E-2</v>
      </c>
      <c r="AZ843" s="66">
        <f>_xll.qlIndexFixing($BB$1,AW843,,Trigger)</f>
        <v>2.0368975109219221E-2</v>
      </c>
      <c r="BA843" s="198">
        <f t="shared" si="34"/>
        <v>1.7695839462652381</v>
      </c>
    </row>
    <row r="844" spans="47:53" ht="11.25" customHeight="1" x14ac:dyDescent="0.25">
      <c r="AU844" s="30" t="s">
        <v>38</v>
      </c>
      <c r="AV844" s="29">
        <f>_xll.qlInterestRateIndexFixingDate(IborIndex&amp;Tenor,AW844,Trigger)</f>
        <v>45306</v>
      </c>
      <c r="AW844" s="29">
        <f>_xll.qlCalendarAdvance(Calendar,AW843,AU844,"f",,Trigger)</f>
        <v>45308</v>
      </c>
      <c r="AX844" s="29">
        <f>_xll.qlInterestRateIndexMaturity(IborIndex&amp;Tenor,AW844,Trigger)</f>
        <v>45674</v>
      </c>
      <c r="AY844" s="66">
        <f>_xll.qlIndexFixing($Z$5,AV844,,Trigger)</f>
        <v>2.0564115093808292E-2</v>
      </c>
      <c r="AZ844" s="66">
        <f>_xll.qlIndexFixing($BB$1,AW844,,Trigger)</f>
        <v>2.0386947451520473E-2</v>
      </c>
      <c r="BA844" s="198">
        <f t="shared" si="34"/>
        <v>1.7716764228781905</v>
      </c>
    </row>
    <row r="845" spans="47:53" ht="11.25" customHeight="1" x14ac:dyDescent="0.25">
      <c r="AU845" s="30" t="s">
        <v>38</v>
      </c>
      <c r="AV845" s="29">
        <f>_xll.qlInterestRateIndexFixingDate(IborIndex&amp;Tenor,AW845,Trigger)</f>
        <v>45313</v>
      </c>
      <c r="AW845" s="29">
        <f>_xll.qlCalendarAdvance(Calendar,AW844,AU845,"f",,Trigger)</f>
        <v>45315</v>
      </c>
      <c r="AX845" s="29">
        <f>_xll.qlInterestRateIndexMaturity(IborIndex&amp;Tenor,AW845,Trigger)</f>
        <v>45681</v>
      </c>
      <c r="AY845" s="66">
        <f>_xll.qlIndexFixing($Z$5,AV845,,Trigger)</f>
        <v>2.0582140027095231E-2</v>
      </c>
      <c r="AZ845" s="66">
        <f>_xll.qlIndexFixing($BB$1,AW845,,Trigger)</f>
        <v>2.0404840716923018E-2</v>
      </c>
      <c r="BA845" s="198">
        <f t="shared" si="34"/>
        <v>1.7729931017221312</v>
      </c>
    </row>
    <row r="846" spans="47:53" ht="11.25" customHeight="1" x14ac:dyDescent="0.25">
      <c r="AU846" s="30" t="s">
        <v>38</v>
      </c>
      <c r="AV846" s="29">
        <f>_xll.qlInterestRateIndexFixingDate(IborIndex&amp;Tenor,AW846,Trigger)</f>
        <v>45320</v>
      </c>
      <c r="AW846" s="29">
        <f>_xll.qlCalendarAdvance(Calendar,AW845,AU846,"f",,Trigger)</f>
        <v>45322</v>
      </c>
      <c r="AX846" s="29">
        <f>_xll.qlInterestRateIndexMaturity(IborIndex&amp;Tenor,AW846,Trigger)</f>
        <v>45688</v>
      </c>
      <c r="AY846" s="66">
        <f>_xll.qlIndexFixing($Z$5,AV846,,Trigger)</f>
        <v>2.0600010929355983E-2</v>
      </c>
      <c r="AZ846" s="66">
        <f>_xll.qlIndexFixing($BB$1,AW846,,Trigger)</f>
        <v>2.0422653981838023E-2</v>
      </c>
      <c r="BA846" s="198">
        <f t="shared" si="34"/>
        <v>1.7735694751795996</v>
      </c>
    </row>
    <row r="847" spans="47:53" ht="11.25" customHeight="1" x14ac:dyDescent="0.25">
      <c r="AU847" s="30" t="s">
        <v>38</v>
      </c>
      <c r="AV847" s="29">
        <f>_xll.qlInterestRateIndexFixingDate(IborIndex&amp;Tenor,AW847,Trigger)</f>
        <v>45327</v>
      </c>
      <c r="AW847" s="29">
        <f>_xll.qlCalendarAdvance(Calendar,AW846,AU847,"f",,Trigger)</f>
        <v>45329</v>
      </c>
      <c r="AX847" s="29">
        <f>_xll.qlInterestRateIndexMaturity(IborIndex&amp;Tenor,AW847,Trigger)</f>
        <v>45695</v>
      </c>
      <c r="AY847" s="66">
        <f>_xll.qlIndexFixing($Z$5,AV847,,Trigger)</f>
        <v>2.0617730451020805E-2</v>
      </c>
      <c r="AZ847" s="66">
        <f>_xll.qlIndexFixing($BB$1,AW847,,Trigger)</f>
        <v>2.0440386322631343E-2</v>
      </c>
      <c r="BA847" s="198">
        <f t="shared" si="34"/>
        <v>1.7734412838946167</v>
      </c>
    </row>
    <row r="848" spans="47:53" ht="11.25" customHeight="1" x14ac:dyDescent="0.25">
      <c r="AU848" s="30" t="s">
        <v>38</v>
      </c>
      <c r="AV848" s="29">
        <f>_xll.qlInterestRateIndexFixingDate(IborIndex&amp;Tenor,AW848,Trigger)</f>
        <v>45334</v>
      </c>
      <c r="AW848" s="29">
        <f>_xll.qlCalendarAdvance(Calendar,AW847,AU848,"f",,Trigger)</f>
        <v>45336</v>
      </c>
      <c r="AX848" s="29">
        <f>_xll.qlInterestRateIndexMaturity(IborIndex&amp;Tenor,AW848,Trigger)</f>
        <v>45702</v>
      </c>
      <c r="AY848" s="66">
        <f>_xll.qlIndexFixing($Z$5,AV848,,Trigger)</f>
        <v>2.0635301267297734E-2</v>
      </c>
      <c r="AZ848" s="66">
        <f>_xll.qlIndexFixing($BB$1,AW848,,Trigger)</f>
        <v>2.0458036815622669E-2</v>
      </c>
      <c r="BA848" s="198">
        <f t="shared" si="34"/>
        <v>1.772644516750653</v>
      </c>
    </row>
    <row r="849" spans="47:53" ht="11.25" customHeight="1" x14ac:dyDescent="0.25">
      <c r="AU849" s="30" t="s">
        <v>38</v>
      </c>
      <c r="AV849" s="29">
        <f>_xll.qlInterestRateIndexFixingDate(IborIndex&amp;Tenor,AW849,Trigger)</f>
        <v>45341</v>
      </c>
      <c r="AW849" s="29">
        <f>_xll.qlCalendarAdvance(Calendar,AW848,AU849,"f",,Trigger)</f>
        <v>45343</v>
      </c>
      <c r="AX849" s="29">
        <f>_xll.qlInterestRateIndexMaturity(IborIndex&amp;Tenor,AW849,Trigger)</f>
        <v>45709</v>
      </c>
      <c r="AY849" s="66">
        <f>_xll.qlIndexFixing($Z$5,AV849,,Trigger)</f>
        <v>2.0652726078173454E-2</v>
      </c>
      <c r="AZ849" s="66">
        <f>_xll.qlIndexFixing($BB$1,AW849,,Trigger)</f>
        <v>2.0475604537086814E-2</v>
      </c>
      <c r="BA849" s="198">
        <f t="shared" si="34"/>
        <v>1.771215410866396</v>
      </c>
    </row>
    <row r="850" spans="47:53" ht="11.25" customHeight="1" x14ac:dyDescent="0.25">
      <c r="AU850" s="30" t="s">
        <v>38</v>
      </c>
      <c r="AV850" s="29">
        <f>_xll.qlInterestRateIndexFixingDate(IborIndex&amp;Tenor,AW850,Trigger)</f>
        <v>45348</v>
      </c>
      <c r="AW850" s="29">
        <f>_xll.qlCalendarAdvance(Calendar,AW849,AU850,"f",,Trigger)</f>
        <v>45350</v>
      </c>
      <c r="AX850" s="29">
        <f>_xll.qlInterestRateIndexMaturity(IborIndex&amp;Tenor,AW850,Trigger)</f>
        <v>45716</v>
      </c>
      <c r="AY850" s="66">
        <f>_xll.qlIndexFixing($Z$5,AV850,,Trigger)</f>
        <v>2.0670007608408706E-2</v>
      </c>
      <c r="AZ850" s="66">
        <f>_xll.qlIndexFixing($BB$1,AW850,,Trigger)</f>
        <v>2.0493088563254162E-2</v>
      </c>
      <c r="BA850" s="198">
        <f t="shared" si="34"/>
        <v>1.7691904515454437</v>
      </c>
    </row>
    <row r="851" spans="47:53" ht="11.25" customHeight="1" x14ac:dyDescent="0.25">
      <c r="AU851" s="30" t="s">
        <v>38</v>
      </c>
      <c r="AV851" s="29">
        <f>_xll.qlInterestRateIndexFixingDate(IborIndex&amp;Tenor,AW851,Trigger)</f>
        <v>45355</v>
      </c>
      <c r="AW851" s="29">
        <f>_xll.qlCalendarAdvance(Calendar,AW850,AU851,"f",,Trigger)</f>
        <v>45357</v>
      </c>
      <c r="AX851" s="29">
        <f>_xll.qlInterestRateIndexMaturity(IborIndex&amp;Tenor,AW851,Trigger)</f>
        <v>45722</v>
      </c>
      <c r="AY851" s="66">
        <f>_xll.qlIndexFixing($Z$5,AV851,,Trigger)</f>
        <v>2.0685383469854806E-2</v>
      </c>
      <c r="AZ851" s="66">
        <f>_xll.qlIndexFixing($BB$1,AW851,,Trigger)</f>
        <v>2.0510487970312626E-2</v>
      </c>
      <c r="BA851" s="198">
        <f t="shared" si="34"/>
        <v>1.7489549954217976</v>
      </c>
    </row>
    <row r="852" spans="47:53" ht="11.25" customHeight="1" x14ac:dyDescent="0.25">
      <c r="AU852" s="30" t="s">
        <v>38</v>
      </c>
      <c r="AV852" s="29">
        <f>_xll.qlInterestRateIndexFixingDate(IborIndex&amp;Tenor,AW852,Trigger)</f>
        <v>45362</v>
      </c>
      <c r="AW852" s="29">
        <f>_xll.qlCalendarAdvance(Calendar,AW851,AU852,"f",,Trigger)</f>
        <v>45364</v>
      </c>
      <c r="AX852" s="29">
        <f>_xll.qlInterestRateIndexMaturity(IborIndex&amp;Tenor,AW852,Trigger)</f>
        <v>45729</v>
      </c>
      <c r="AY852" s="66">
        <f>_xll.qlIndexFixing($Z$5,AV852,,Trigger)</f>
        <v>2.0702392895975551E-2</v>
      </c>
      <c r="AZ852" s="66">
        <f>_xll.qlIndexFixing($BB$1,AW852,,Trigger)</f>
        <v>2.0527801834406334E-2</v>
      </c>
      <c r="BA852" s="198">
        <f t="shared" si="34"/>
        <v>1.7459106156921673</v>
      </c>
    </row>
    <row r="853" spans="47:53" ht="11.25" customHeight="1" x14ac:dyDescent="0.25">
      <c r="AU853" s="30" t="s">
        <v>38</v>
      </c>
      <c r="AV853" s="29">
        <f>_xll.qlInterestRateIndexFixingDate(IborIndex&amp;Tenor,AW853,Trigger)</f>
        <v>45369</v>
      </c>
      <c r="AW853" s="29">
        <f>_xll.qlCalendarAdvance(Calendar,AW852,AU853,"f",,Trigger)</f>
        <v>45371</v>
      </c>
      <c r="AX853" s="29">
        <f>_xll.qlInterestRateIndexMaturity(IborIndex&amp;Tenor,AW853,Trigger)</f>
        <v>45736</v>
      </c>
      <c r="AY853" s="66">
        <f>_xll.qlIndexFixing($Z$5,AV853,,Trigger)</f>
        <v>2.0719267530635237E-2</v>
      </c>
      <c r="AZ853" s="66">
        <f>_xll.qlIndexFixing($BB$1,AW853,,Trigger)</f>
        <v>2.0545029231638687E-2</v>
      </c>
      <c r="BA853" s="198">
        <f t="shared" si="34"/>
        <v>1.742382989965499</v>
      </c>
    </row>
    <row r="854" spans="47:53" ht="11.25" customHeight="1" x14ac:dyDescent="0.25">
      <c r="AU854" s="30" t="s">
        <v>38</v>
      </c>
      <c r="AV854" s="29">
        <f>_xll.qlInterestRateIndexFixingDate(IborIndex&amp;Tenor,AW854,Trigger)</f>
        <v>45376</v>
      </c>
      <c r="AW854" s="29">
        <f>_xll.qlCalendarAdvance(Calendar,AW853,AU854,"f",,Trigger)</f>
        <v>45378</v>
      </c>
      <c r="AX854" s="29">
        <f>_xll.qlInterestRateIndexMaturity(IborIndex&amp;Tenor,AW854,Trigger)</f>
        <v>45743</v>
      </c>
      <c r="AY854" s="66">
        <f>_xll.qlIndexFixing($Z$5,AV854,,Trigger)</f>
        <v>2.0736010206159797E-2</v>
      </c>
      <c r="AZ854" s="66">
        <f>_xll.qlIndexFixing($BB$1,AW854,,Trigger)</f>
        <v>2.0568434013115741E-2</v>
      </c>
      <c r="BA854" s="198">
        <f t="shared" si="34"/>
        <v>1.6757619304405558</v>
      </c>
    </row>
    <row r="855" spans="47:53" ht="11.25" customHeight="1" x14ac:dyDescent="0.25">
      <c r="AU855" s="30" t="s">
        <v>38</v>
      </c>
      <c r="AV855" s="29">
        <f>_xll.qlInterestRateIndexFixingDate(IborIndex&amp;Tenor,AW855,Trigger)</f>
        <v>45379</v>
      </c>
      <c r="AW855" s="29">
        <f>_xll.qlCalendarAdvance(Calendar,AW854,AU855,"f",,Trigger)</f>
        <v>45385</v>
      </c>
      <c r="AX855" s="29">
        <f>_xll.qlInterestRateIndexMaturity(IborIndex&amp;Tenor,AW855,Trigger)</f>
        <v>45750</v>
      </c>
      <c r="AY855" s="66">
        <f>_xll.qlIndexFixing($Z$5,AV855,,Trigger)</f>
        <v>2.0752623779707245E-2</v>
      </c>
      <c r="AZ855" s="66">
        <f>_xll.qlIndexFixing($BB$1,AW855,,Trigger)</f>
        <v>2.0579220929725136E-2</v>
      </c>
      <c r="BA855" s="198">
        <f t="shared" si="34"/>
        <v>1.7340284998210858</v>
      </c>
    </row>
    <row r="856" spans="47:53" ht="11.25" customHeight="1" x14ac:dyDescent="0.25">
      <c r="AU856" s="30" t="s">
        <v>38</v>
      </c>
      <c r="AV856" s="29">
        <f>_xll.qlInterestRateIndexFixingDate(IborIndex&amp;Tenor,AW856,Trigger)</f>
        <v>45390</v>
      </c>
      <c r="AW856" s="29">
        <f>_xll.qlCalendarAdvance(Calendar,AW855,AU856,"f",,Trigger)</f>
        <v>45392</v>
      </c>
      <c r="AX856" s="29">
        <f>_xll.qlInterestRateIndexMaturity(IborIndex&amp;Tenor,AW856,Trigger)</f>
        <v>45757</v>
      </c>
      <c r="AY856" s="66">
        <f>_xll.qlIndexFixing($Z$5,AV856,,Trigger)</f>
        <v>2.0769111133265933E-2</v>
      </c>
      <c r="AZ856" s="66">
        <f>_xll.qlIndexFixing($BB$1,AW856,,Trigger)</f>
        <v>2.0596183382583476E-2</v>
      </c>
      <c r="BA856" s="198">
        <f t="shared" si="34"/>
        <v>1.7292775068245696</v>
      </c>
    </row>
    <row r="857" spans="47:53" ht="11.25" customHeight="1" x14ac:dyDescent="0.25">
      <c r="AU857" s="30" t="s">
        <v>38</v>
      </c>
      <c r="AV857" s="29">
        <f>_xll.qlInterestRateIndexFixingDate(IborIndex&amp;Tenor,AW857,Trigger)</f>
        <v>45397</v>
      </c>
      <c r="AW857" s="29">
        <f>_xll.qlCalendarAdvance(Calendar,AW856,AU857,"f",,Trigger)</f>
        <v>45399</v>
      </c>
      <c r="AX857" s="29">
        <f>_xll.qlInterestRateIndexMaturity(IborIndex&amp;Tenor,AW857,Trigger)</f>
        <v>45764</v>
      </c>
      <c r="AY857" s="66">
        <f>_xll.qlIndexFixing($Z$5,AV857,,Trigger)</f>
        <v>2.0785475173653221E-2</v>
      </c>
      <c r="AZ857" s="66">
        <f>_xll.qlIndexFixing($BB$1,AW857,,Trigger)</f>
        <v>2.0614784507673178E-2</v>
      </c>
      <c r="BA857" s="198">
        <f t="shared" si="34"/>
        <v>1.7069066598004308</v>
      </c>
    </row>
    <row r="858" spans="47:53" ht="11.25" customHeight="1" x14ac:dyDescent="0.25">
      <c r="AU858" s="30" t="s">
        <v>38</v>
      </c>
      <c r="AV858" s="29">
        <f>_xll.qlInterestRateIndexFixingDate(IborIndex&amp;Tenor,AW858,Trigger)</f>
        <v>45404</v>
      </c>
      <c r="AW858" s="29">
        <f>_xll.qlCalendarAdvance(Calendar,AW857,AU858,"f",,Trigger)</f>
        <v>45406</v>
      </c>
      <c r="AX858" s="29">
        <f>_xll.qlInterestRateIndexMaturity(IborIndex&amp;Tenor,AW858,Trigger)</f>
        <v>45771</v>
      </c>
      <c r="AY858" s="66">
        <f>_xll.qlIndexFixing($Z$5,AV858,,Trigger)</f>
        <v>2.0801718832513517E-2</v>
      </c>
      <c r="AZ858" s="66">
        <f>_xll.qlIndexFixing($BB$1,AW858,,Trigger)</f>
        <v>2.0629836875649323E-2</v>
      </c>
      <c r="BA858" s="198">
        <f t="shared" si="34"/>
        <v>1.7188195686419425</v>
      </c>
    </row>
    <row r="859" spans="47:53" ht="11.25" customHeight="1" x14ac:dyDescent="0.25">
      <c r="AU859" s="30" t="s">
        <v>38</v>
      </c>
      <c r="AV859" s="29">
        <f>_xll.qlInterestRateIndexFixingDate(IborIndex&amp;Tenor,AW859,Trigger)</f>
        <v>45411</v>
      </c>
      <c r="AW859" s="29">
        <f>_xll.qlCalendarAdvance(Calendar,AW858,AU859,"f",,Trigger)</f>
        <v>45414</v>
      </c>
      <c r="AX859" s="29">
        <f>_xll.qlInterestRateIndexMaturity(IborIndex&amp;Tenor,AW859,Trigger)</f>
        <v>45779</v>
      </c>
      <c r="AY859" s="66">
        <f>_xll.qlIndexFixing($Z$5,AV859,,Trigger)</f>
        <v>2.082013940181093E-2</v>
      </c>
      <c r="AZ859" s="66">
        <f>_xll.qlIndexFixing($BB$1,AW859,,Trigger)</f>
        <v>2.0650221957960718E-2</v>
      </c>
      <c r="BA859" s="198">
        <f t="shared" si="34"/>
        <v>1.6991744385021212</v>
      </c>
    </row>
    <row r="860" spans="47:53" ht="11.25" customHeight="1" x14ac:dyDescent="0.25">
      <c r="AU860" s="30" t="s">
        <v>38</v>
      </c>
      <c r="AV860" s="29">
        <f>_xll.qlInterestRateIndexFixingDate(IborIndex&amp;Tenor,AW860,Trigger)</f>
        <v>45419</v>
      </c>
      <c r="AW860" s="29">
        <f>_xll.qlCalendarAdvance(Calendar,AW859,AU860,"f",,Trigger)</f>
        <v>45421</v>
      </c>
      <c r="AX860" s="29">
        <f>_xll.qlInterestRateIndexMaturity(IborIndex&amp;Tenor,AW860,Trigger)</f>
        <v>45786</v>
      </c>
      <c r="AY860" s="66">
        <f>_xll.qlIndexFixing($Z$5,AV860,,Trigger)</f>
        <v>2.0836135087561779E-2</v>
      </c>
      <c r="AZ860" s="66">
        <f>_xll.qlIndexFixing($BB$1,AW860,,Trigger)</f>
        <v>2.0666791102745691E-2</v>
      </c>
      <c r="BA860" s="198">
        <f t="shared" si="34"/>
        <v>1.6934398481608868</v>
      </c>
    </row>
    <row r="861" spans="47:53" ht="11.25" customHeight="1" x14ac:dyDescent="0.25">
      <c r="AU861" s="30" t="s">
        <v>38</v>
      </c>
      <c r="AV861" s="29">
        <f>_xll.qlInterestRateIndexFixingDate(IborIndex&amp;Tenor,AW861,Trigger)</f>
        <v>45426</v>
      </c>
      <c r="AW861" s="29">
        <f>_xll.qlCalendarAdvance(Calendar,AW860,AU861,"f",,Trigger)</f>
        <v>45428</v>
      </c>
      <c r="AX861" s="29">
        <f>_xll.qlInterestRateIndexMaturity(IborIndex&amp;Tenor,AW861,Trigger)</f>
        <v>45793</v>
      </c>
      <c r="AY861" s="66">
        <f>_xll.qlIndexFixing($Z$5,AV861,,Trigger)</f>
        <v>2.0852019767139175E-2</v>
      </c>
      <c r="AZ861" s="66">
        <f>_xll.qlIndexFixing($BB$1,AW861,,Trigger)</f>
        <v>2.0683266082524351E-2</v>
      </c>
      <c r="BA861" s="198">
        <f t="shared" si="34"/>
        <v>1.6875368461482383</v>
      </c>
    </row>
    <row r="862" spans="47:53" ht="11.25" customHeight="1" x14ac:dyDescent="0.25">
      <c r="AU862" s="30" t="s">
        <v>38</v>
      </c>
      <c r="AV862" s="29">
        <f>_xll.qlInterestRateIndexFixingDate(IborIndex&amp;Tenor,AW862,Trigger)</f>
        <v>45433</v>
      </c>
      <c r="AW862" s="29">
        <f>_xll.qlCalendarAdvance(Calendar,AW861,AU862,"f",,Trigger)</f>
        <v>45435</v>
      </c>
      <c r="AX862" s="29">
        <f>_xll.qlInterestRateIndexMaturity(IborIndex&amp;Tenor,AW862,Trigger)</f>
        <v>45800</v>
      </c>
      <c r="AY862" s="66">
        <f>_xll.qlIndexFixing($Z$5,AV862,,Trigger)</f>
        <v>2.0867796475026894E-2</v>
      </c>
      <c r="AZ862" s="66">
        <f>_xll.qlIndexFixing($BB$1,AW862,,Trigger)</f>
        <v>2.0699645968139016E-2</v>
      </c>
      <c r="BA862" s="198">
        <f t="shared" si="34"/>
        <v>1.6815050688787774</v>
      </c>
    </row>
    <row r="863" spans="47:53" ht="11.25" customHeight="1" x14ac:dyDescent="0.25">
      <c r="AU863" s="30" t="s">
        <v>38</v>
      </c>
      <c r="AV863" s="29">
        <f>_xll.qlInterestRateIndexFixingDate(IborIndex&amp;Tenor,AW863,Trigger)</f>
        <v>45440</v>
      </c>
      <c r="AW863" s="29">
        <f>_xll.qlCalendarAdvance(Calendar,AW862,AU863,"f",,Trigger)</f>
        <v>45442</v>
      </c>
      <c r="AX863" s="29">
        <f>_xll.qlInterestRateIndexMaturity(IborIndex&amp;Tenor,AW863,Trigger)</f>
        <v>45807</v>
      </c>
      <c r="AY863" s="66">
        <f>_xll.qlIndexFixing($Z$5,AV863,,Trigger)</f>
        <v>2.0883468270528768E-2</v>
      </c>
      <c r="AZ863" s="66">
        <f>_xll.qlIndexFixing($BB$1,AW863,,Trigger)</f>
        <v>2.0715929830398935E-2</v>
      </c>
      <c r="BA863" s="198">
        <f t="shared" si="34"/>
        <v>1.6753844012983368</v>
      </c>
    </row>
    <row r="864" spans="47:53" ht="11.25" customHeight="1" x14ac:dyDescent="0.25">
      <c r="AU864" s="30" t="s">
        <v>38</v>
      </c>
      <c r="AV864" s="29">
        <f>_xll.qlInterestRateIndexFixingDate(IborIndex&amp;Tenor,AW864,Trigger)</f>
        <v>45447</v>
      </c>
      <c r="AW864" s="29">
        <f>_xll.qlCalendarAdvance(Calendar,AW863,AU864,"f",,Trigger)</f>
        <v>45449</v>
      </c>
      <c r="AX864" s="29">
        <f>_xll.qlInterestRateIndexMaturity(IborIndex&amp;Tenor,AW864,Trigger)</f>
        <v>45814</v>
      </c>
      <c r="AY864" s="66">
        <f>_xll.qlIndexFixing($Z$5,AV864,,Trigger)</f>
        <v>2.0899038237767561E-2</v>
      </c>
      <c r="AZ864" s="66">
        <f>_xll.qlIndexFixing($BB$1,AW864,,Trigger)</f>
        <v>2.0732116740081595E-2</v>
      </c>
      <c r="BA864" s="198">
        <f t="shared" si="34"/>
        <v>1.6692149768596578</v>
      </c>
    </row>
    <row r="865" spans="47:53" ht="11.25" customHeight="1" x14ac:dyDescent="0.25">
      <c r="AU865" s="30" t="s">
        <v>38</v>
      </c>
      <c r="AV865" s="29">
        <f>_xll.qlInterestRateIndexFixingDate(IborIndex&amp;Tenor,AW865,Trigger)</f>
        <v>45454</v>
      </c>
      <c r="AW865" s="29">
        <f>_xll.qlCalendarAdvance(Calendar,AW864,AU865,"f",,Trigger)</f>
        <v>45456</v>
      </c>
      <c r="AX865" s="29">
        <f>_xll.qlInterestRateIndexMaturity(IborIndex&amp;Tenor,AW865,Trigger)</f>
        <v>45821</v>
      </c>
      <c r="AY865" s="66">
        <f>_xll.qlIndexFixing($Z$5,AV865,,Trigger)</f>
        <v>2.0914509485682131E-2</v>
      </c>
      <c r="AZ865" s="66">
        <f>_xll.qlIndexFixing($BB$1,AW865,,Trigger)</f>
        <v>2.0748205767931429E-2</v>
      </c>
      <c r="BA865" s="198">
        <f t="shared" si="34"/>
        <v>1.6630371775070221</v>
      </c>
    </row>
    <row r="866" spans="47:53" ht="11.25" customHeight="1" x14ac:dyDescent="0.25">
      <c r="AU866" s="30" t="s">
        <v>38</v>
      </c>
      <c r="AV866" s="29">
        <f>_xll.qlInterestRateIndexFixingDate(IborIndex&amp;Tenor,AW866,Trigger)</f>
        <v>45461</v>
      </c>
      <c r="AW866" s="29">
        <f>_xll.qlCalendarAdvance(Calendar,AW865,AU866,"f",,Trigger)</f>
        <v>45463</v>
      </c>
      <c r="AX866" s="29">
        <f>_xll.qlInterestRateIndexMaturity(IborIndex&amp;Tenor,AW866,Trigger)</f>
        <v>45828</v>
      </c>
      <c r="AY866" s="66">
        <f>_xll.qlIndexFixing($Z$5,AV866,,Trigger)</f>
        <v>2.0929885148028526E-2</v>
      </c>
      <c r="AZ866" s="66">
        <f>_xll.qlIndexFixing($BB$1,AW866,,Trigger)</f>
        <v>2.0764195984663288E-2</v>
      </c>
      <c r="BA866" s="198">
        <f t="shared" si="34"/>
        <v>1.6568916336523811</v>
      </c>
    </row>
    <row r="867" spans="47:53" ht="11.25" customHeight="1" x14ac:dyDescent="0.25">
      <c r="AU867" s="30" t="s">
        <v>38</v>
      </c>
      <c r="AV867" s="29">
        <f>_xll.qlInterestRateIndexFixingDate(IborIndex&amp;Tenor,AW867,Trigger)</f>
        <v>45468</v>
      </c>
      <c r="AW867" s="29">
        <f>_xll.qlCalendarAdvance(Calendar,AW866,AU867,"f",,Trigger)</f>
        <v>45470</v>
      </c>
      <c r="AX867" s="29">
        <f>_xll.qlInterestRateIndexMaturity(IborIndex&amp;Tenor,AW867,Trigger)</f>
        <v>45835</v>
      </c>
      <c r="AY867" s="66">
        <f>_xll.qlIndexFixing($Z$5,AV867,,Trigger)</f>
        <v>2.0945168383376487E-2</v>
      </c>
      <c r="AZ867" s="66">
        <f>_xll.qlIndexFixing($BB$1,AW867,,Trigger)</f>
        <v>2.0780086460961814E-2</v>
      </c>
      <c r="BA867" s="198">
        <f t="shared" si="34"/>
        <v>1.6508192241467337</v>
      </c>
    </row>
    <row r="868" spans="47:53" ht="11.25" customHeight="1" x14ac:dyDescent="0.25">
      <c r="AU868" s="30" t="s">
        <v>38</v>
      </c>
      <c r="AV868" s="29">
        <f>_xll.qlInterestRateIndexFixingDate(IborIndex&amp;Tenor,AW868,Trigger)</f>
        <v>45475</v>
      </c>
      <c r="AW868" s="29">
        <f>_xll.qlCalendarAdvance(Calendar,AW867,AU868,"f",,Trigger)</f>
        <v>45477</v>
      </c>
      <c r="AX868" s="29">
        <f>_xll.qlInterestRateIndexMaturity(IborIndex&amp;Tenor,AW868,Trigger)</f>
        <v>45842</v>
      </c>
      <c r="AY868" s="66">
        <f>_xll.qlIndexFixing($Z$5,AV868,,Trigger)</f>
        <v>2.0960362375110082E-2</v>
      </c>
      <c r="AZ868" s="66">
        <f>_xll.qlIndexFixing($BB$1,AW868,,Trigger)</f>
        <v>2.0795876267482725E-2</v>
      </c>
      <c r="BA868" s="198">
        <f t="shared" si="34"/>
        <v>1.6448610762735683</v>
      </c>
    </row>
    <row r="869" spans="47:53" ht="11.25" customHeight="1" x14ac:dyDescent="0.25">
      <c r="AU869" s="30" t="s">
        <v>38</v>
      </c>
      <c r="AV869" s="29">
        <f>_xll.qlInterestRateIndexFixingDate(IborIndex&amp;Tenor,AW869,Trigger)</f>
        <v>45482</v>
      </c>
      <c r="AW869" s="29">
        <f>_xll.qlCalendarAdvance(Calendar,AW868,AU869,"f",,Trigger)</f>
        <v>45484</v>
      </c>
      <c r="AX869" s="29">
        <f>_xll.qlInterestRateIndexMaturity(IborIndex&amp;Tenor,AW869,Trigger)</f>
        <v>45849</v>
      </c>
      <c r="AY869" s="66">
        <f>_xll.qlIndexFixing($Z$5,AV869,,Trigger)</f>
        <v>2.0975470331426424E-2</v>
      </c>
      <c r="AZ869" s="66">
        <f>_xll.qlIndexFixing($BB$1,AW869,,Trigger)</f>
        <v>2.0811564474853723E-2</v>
      </c>
      <c r="BA869" s="198">
        <f t="shared" si="34"/>
        <v>1.6390585657270056</v>
      </c>
    </row>
    <row r="870" spans="47:53" ht="11.25" customHeight="1" x14ac:dyDescent="0.25">
      <c r="AU870" s="30" t="s">
        <v>38</v>
      </c>
      <c r="AV870" s="29">
        <f>_xll.qlInterestRateIndexFixingDate(IborIndex&amp;Tenor,AW870,Trigger)</f>
        <v>45489</v>
      </c>
      <c r="AW870" s="29">
        <f>_xll.qlCalendarAdvance(Calendar,AW869,AU870,"f",,Trigger)</f>
        <v>45491</v>
      </c>
      <c r="AX870" s="29">
        <f>_xll.qlInterestRateIndexMaturity(IborIndex&amp;Tenor,AW870,Trigger)</f>
        <v>45856</v>
      </c>
      <c r="AY870" s="66">
        <f>_xll.qlIndexFixing($Z$5,AV870,,Trigger)</f>
        <v>2.0990495485333452E-2</v>
      </c>
      <c r="AZ870" s="66">
        <f>_xll.qlIndexFixing($BB$1,AW870,,Trigger)</f>
        <v>2.0827150153675783E-2</v>
      </c>
      <c r="BA870" s="198">
        <f t="shared" si="34"/>
        <v>1.6334533165766885</v>
      </c>
    </row>
    <row r="871" spans="47:53" ht="11.25" customHeight="1" x14ac:dyDescent="0.25">
      <c r="AU871" s="30" t="s">
        <v>38</v>
      </c>
      <c r="AV871" s="29">
        <f>_xll.qlInterestRateIndexFixingDate(IborIndex&amp;Tenor,AW871,Trigger)</f>
        <v>45496</v>
      </c>
      <c r="AW871" s="29">
        <f>_xll.qlCalendarAdvance(Calendar,AW870,AU871,"f",,Trigger)</f>
        <v>45498</v>
      </c>
      <c r="AX871" s="29">
        <f>_xll.qlInterestRateIndexMaturity(IborIndex&amp;Tenor,AW871,Trigger)</f>
        <v>45863</v>
      </c>
      <c r="AY871" s="66">
        <f>_xll.qlIndexFixing($Z$5,AV871,,Trigger)</f>
        <v>2.1005441094651044E-2</v>
      </c>
      <c r="AZ871" s="66">
        <f>_xll.qlIndexFixing($BB$1,AW871,,Trigger)</f>
        <v>2.0842632374523162E-2</v>
      </c>
      <c r="BA871" s="198">
        <f t="shared" si="34"/>
        <v>1.6280872012788135</v>
      </c>
    </row>
    <row r="872" spans="47:53" ht="11.25" customHeight="1" x14ac:dyDescent="0.25">
      <c r="AU872" s="30" t="s">
        <v>38</v>
      </c>
      <c r="AV872" s="29">
        <f>_xll.qlInterestRateIndexFixingDate(IborIndex&amp;Tenor,AW872,Trigger)</f>
        <v>45503</v>
      </c>
      <c r="AW872" s="29">
        <f>_xll.qlCalendarAdvance(Calendar,AW871,AU872,"f",,Trigger)</f>
        <v>45505</v>
      </c>
      <c r="AX872" s="29">
        <f>_xll.qlInterestRateIndexMaturity(IborIndex&amp;Tenor,AW872,Trigger)</f>
        <v>45870</v>
      </c>
      <c r="AY872" s="66">
        <f>_xll.qlIndexFixing($Z$5,AV872,,Trigger)</f>
        <v>2.1020310442009041E-2</v>
      </c>
      <c r="AZ872" s="66">
        <f>_xll.qlIndexFixing($BB$1,AW872,,Trigger)</f>
        <v>2.0858010207945591E-2</v>
      </c>
      <c r="BA872" s="198">
        <f t="shared" si="34"/>
        <v>1.6230023406344982</v>
      </c>
    </row>
    <row r="873" spans="47:53" ht="11.25" customHeight="1" x14ac:dyDescent="0.25">
      <c r="AU873" s="30" t="s">
        <v>38</v>
      </c>
      <c r="AV873" s="29">
        <f>_xll.qlInterestRateIndexFixingDate(IborIndex&amp;Tenor,AW873,Trigger)</f>
        <v>45510</v>
      </c>
      <c r="AW873" s="29">
        <f>_xll.qlCalendarAdvance(Calendar,AW872,AU873,"f",,Trigger)</f>
        <v>45512</v>
      </c>
      <c r="AX873" s="29">
        <f>_xll.qlInterestRateIndexMaturity(IborIndex&amp;Tenor,AW873,Trigger)</f>
        <v>45877</v>
      </c>
      <c r="AY873" s="66">
        <f>_xll.qlIndexFixing($Z$5,AV873,,Trigger)</f>
        <v>2.1035106834846145E-2</v>
      </c>
      <c r="AZ873" s="66">
        <f>_xll.qlIndexFixing($BB$1,AW873,,Trigger)</f>
        <v>2.0873282724468048E-2</v>
      </c>
      <c r="BA873" s="198">
        <f t="shared" si="34"/>
        <v>1.6182411037809694</v>
      </c>
    </row>
    <row r="874" spans="47:53" ht="11.25" customHeight="1" x14ac:dyDescent="0.25">
      <c r="AU874" s="30" t="s">
        <v>38</v>
      </c>
      <c r="AV874" s="29">
        <f>_xll.qlInterestRateIndexFixingDate(IborIndex&amp;Tenor,AW874,Trigger)</f>
        <v>45517</v>
      </c>
      <c r="AW874" s="29">
        <f>_xll.qlCalendarAdvance(Calendar,AW873,AU874,"f",,Trigger)</f>
        <v>45519</v>
      </c>
      <c r="AX874" s="29">
        <f>_xll.qlInterestRateIndexMaturity(IborIndex&amp;Tenor,AW874,Trigger)</f>
        <v>45884</v>
      </c>
      <c r="AY874" s="66">
        <f>_xll.qlIndexFixing($Z$5,AV874,,Trigger)</f>
        <v>2.1049833605410594E-2</v>
      </c>
      <c r="AZ874" s="66">
        <f>_xll.qlIndexFixing($BB$1,AW874,,Trigger)</f>
        <v>2.0888448994592749E-2</v>
      </c>
      <c r="BA874" s="198">
        <f t="shared" si="34"/>
        <v>1.6138461081784474</v>
      </c>
    </row>
    <row r="875" spans="47:53" ht="11.25" customHeight="1" x14ac:dyDescent="0.25">
      <c r="AU875" s="30" t="s">
        <v>38</v>
      </c>
      <c r="AV875" s="29">
        <f>_xll.qlInterestRateIndexFixingDate(IborIndex&amp;Tenor,AW875,Trigger)</f>
        <v>45524</v>
      </c>
      <c r="AW875" s="29">
        <f>_xll.qlCalendarAdvance(Calendar,AW874,AU875,"f",,Trigger)</f>
        <v>45526</v>
      </c>
      <c r="AX875" s="29">
        <f>_xll.qlInterestRateIndexMaturity(IborIndex&amp;Tenor,AW875,Trigger)</f>
        <v>45891</v>
      </c>
      <c r="AY875" s="66">
        <f>_xll.qlIndexFixing($Z$5,AV875,,Trigger)</f>
        <v>2.1064494110758163E-2</v>
      </c>
      <c r="AZ875" s="66">
        <f>_xll.qlIndexFixing($BB$1,AW875,,Trigger)</f>
        <v>2.0903508088799334E-2</v>
      </c>
      <c r="BA875" s="198">
        <f t="shared" si="34"/>
        <v>1.6098602195882896</v>
      </c>
    </row>
    <row r="876" spans="47:53" ht="11.25" customHeight="1" x14ac:dyDescent="0.25">
      <c r="AU876" s="30" t="s">
        <v>38</v>
      </c>
      <c r="AV876" s="29">
        <f>_xll.qlInterestRateIndexFixingDate(IborIndex&amp;Tenor,AW876,Trigger)</f>
        <v>45531</v>
      </c>
      <c r="AW876" s="29">
        <f>_xll.qlCalendarAdvance(Calendar,AW875,AU876,"f",,Trigger)</f>
        <v>45533</v>
      </c>
      <c r="AX876" s="29">
        <f>_xll.qlInterestRateIndexMaturity(IborIndex&amp;Tenor,AW876,Trigger)</f>
        <v>45898</v>
      </c>
      <c r="AY876" s="66">
        <f>_xll.qlIndexFixing($Z$5,AV876,,Trigger)</f>
        <v>2.1079091732753071E-2</v>
      </c>
      <c r="AZ876" s="66">
        <f>_xll.qlIndexFixing($BB$1,AW876,,Trigger)</f>
        <v>2.0918459077518398E-2</v>
      </c>
      <c r="BA876" s="198">
        <f t="shared" si="34"/>
        <v>1.6063265523467289</v>
      </c>
    </row>
    <row r="877" spans="47:53" ht="11.25" customHeight="1" x14ac:dyDescent="0.25">
      <c r="AU877" s="30" t="s">
        <v>38</v>
      </c>
      <c r="AV877" s="29">
        <f>_xll.qlInterestRateIndexFixingDate(IborIndex&amp;Tenor,AW877,Trigger)</f>
        <v>45538</v>
      </c>
      <c r="AW877" s="29">
        <f>_xll.qlCalendarAdvance(Calendar,AW876,AU877,"f",,Trigger)</f>
        <v>45540</v>
      </c>
      <c r="AX877" s="29">
        <f>_xll.qlInterestRateIndexMaturity(IborIndex&amp;Tenor,AW877,Trigger)</f>
        <v>45905</v>
      </c>
      <c r="AY877" s="66">
        <f>_xll.qlIndexFixing($Z$5,AV877,,Trigger)</f>
        <v>2.1093637023387915E-2</v>
      </c>
      <c r="AZ877" s="66">
        <f>_xll.qlIndexFixing($BB$1,AW877,,Trigger)</f>
        <v>2.0933301171067103E-2</v>
      </c>
      <c r="BA877" s="198">
        <f t="shared" si="34"/>
        <v>1.6033585232081218</v>
      </c>
    </row>
    <row r="878" spans="47:53" ht="11.25" customHeight="1" x14ac:dyDescent="0.25">
      <c r="AU878" s="30" t="s">
        <v>38</v>
      </c>
      <c r="AV878" s="29">
        <f>_xll.qlInterestRateIndexFixingDate(IborIndex&amp;Tenor,AW878,Trigger)</f>
        <v>45545</v>
      </c>
      <c r="AW878" s="29">
        <f>_xll.qlCalendarAdvance(Calendar,AW877,AU878,"f",,Trigger)</f>
        <v>45547</v>
      </c>
      <c r="AX878" s="29">
        <f>_xll.qlInterestRateIndexMaturity(IborIndex&amp;Tenor,AW878,Trigger)</f>
        <v>45912</v>
      </c>
      <c r="AY878" s="66">
        <f>_xll.qlIndexFixing($Z$5,AV878,,Trigger)</f>
        <v>2.110812018721845E-2</v>
      </c>
      <c r="AZ878" s="66">
        <f>_xll.qlIndexFixing($BB$1,AW878,,Trigger)</f>
        <v>2.0948034158950371E-2</v>
      </c>
      <c r="BA878" s="198">
        <f t="shared" si="34"/>
        <v>1.6008602826807912</v>
      </c>
    </row>
    <row r="879" spans="47:53" ht="11.25" customHeight="1" x14ac:dyDescent="0.25">
      <c r="AU879" s="30" t="s">
        <v>38</v>
      </c>
      <c r="AV879" s="29">
        <f>_xll.qlInterestRateIndexFixingDate(IborIndex&amp;Tenor,AW879,Trigger)</f>
        <v>45552</v>
      </c>
      <c r="AW879" s="29">
        <f>_xll.qlCalendarAdvance(Calendar,AW878,AU879,"f",,Trigger)</f>
        <v>45554</v>
      </c>
      <c r="AX879" s="29">
        <f>_xll.qlInterestRateIndexMaturity(IborIndex&amp;Tenor,AW879,Trigger)</f>
        <v>45919</v>
      </c>
      <c r="AY879" s="66">
        <f>_xll.qlIndexFixing($Z$5,AV879,,Trigger)</f>
        <v>2.1122529203969499E-2</v>
      </c>
      <c r="AZ879" s="66">
        <f>_xll.qlIndexFixing($BB$1,AW879,,Trigger)</f>
        <v>2.0962657978778883E-2</v>
      </c>
      <c r="BA879" s="198">
        <f t="shared" si="34"/>
        <v>1.598712251906151</v>
      </c>
    </row>
    <row r="880" spans="47:53" ht="11.25" customHeight="1" x14ac:dyDescent="0.25">
      <c r="AU880" s="30" t="s">
        <v>38</v>
      </c>
      <c r="AV880" s="29">
        <f>_xll.qlInterestRateIndexFixingDate(IborIndex&amp;Tenor,AW880,Trigger)</f>
        <v>45559</v>
      </c>
      <c r="AW880" s="29">
        <f>_xll.qlCalendarAdvance(Calendar,AW879,AU880,"f",,Trigger)</f>
        <v>45561</v>
      </c>
      <c r="AX880" s="29">
        <f>_xll.qlInterestRateIndexMaturity(IborIndex&amp;Tenor,AW880,Trigger)</f>
        <v>45926</v>
      </c>
      <c r="AY880" s="66">
        <f>_xll.qlIndexFixing($Z$5,AV880,,Trigger)</f>
        <v>2.1136862937444604E-2</v>
      </c>
      <c r="AZ880" s="66">
        <f>_xll.qlIndexFixing($BB$1,AW880,,Trigger)</f>
        <v>2.0977172568196374E-2</v>
      </c>
      <c r="BA880" s="198">
        <f t="shared" si="34"/>
        <v>1.5969036924822975</v>
      </c>
    </row>
    <row r="881" spans="47:53" ht="11.25" customHeight="1" x14ac:dyDescent="0.25">
      <c r="AU881" s="30" t="s">
        <v>38</v>
      </c>
      <c r="AV881" s="29">
        <f>_xll.qlInterestRateIndexFixingDate(IborIndex&amp;Tenor,AW881,Trigger)</f>
        <v>45566</v>
      </c>
      <c r="AW881" s="29">
        <f>_xll.qlCalendarAdvance(Calendar,AW880,AU881,"f",,Trigger)</f>
        <v>45568</v>
      </c>
      <c r="AX881" s="29">
        <f>_xll.qlInterestRateIndexMaturity(IborIndex&amp;Tenor,AW881,Trigger)</f>
        <v>45933</v>
      </c>
      <c r="AY881" s="66">
        <f>_xll.qlIndexFixing($Z$5,AV881,,Trigger)</f>
        <v>2.1151120240024347E-2</v>
      </c>
      <c r="AZ881" s="66">
        <f>_xll.qlIndexFixing($BB$1,AW881,,Trigger)</f>
        <v>2.099157786487791E-2</v>
      </c>
      <c r="BA881" s="198">
        <f t="shared" si="34"/>
        <v>1.5954237514643685</v>
      </c>
    </row>
    <row r="882" spans="47:53" ht="11.25" customHeight="1" x14ac:dyDescent="0.25">
      <c r="AU882" s="30" t="s">
        <v>38</v>
      </c>
      <c r="AV882" s="29">
        <f>_xll.qlInterestRateIndexFixingDate(IborIndex&amp;Tenor,AW882,Trigger)</f>
        <v>45573</v>
      </c>
      <c r="AW882" s="29">
        <f>_xll.qlCalendarAdvance(Calendar,AW881,AU882,"f",,Trigger)</f>
        <v>45575</v>
      </c>
      <c r="AX882" s="29">
        <f>_xll.qlInterestRateIndexMaturity(IborIndex&amp;Tenor,AW882,Trigger)</f>
        <v>45940</v>
      </c>
      <c r="AY882" s="66">
        <f>_xll.qlIndexFixing($Z$5,AV882,,Trigger)</f>
        <v>2.1165299952666104E-2</v>
      </c>
      <c r="AZ882" s="66">
        <f>_xll.qlIndexFixing($BB$1,AW882,,Trigger)</f>
        <v>2.1005873806531399E-2</v>
      </c>
      <c r="BA882" s="198">
        <f t="shared" si="34"/>
        <v>1.5942614613470574</v>
      </c>
    </row>
    <row r="883" spans="47:53" ht="11.25" customHeight="1" x14ac:dyDescent="0.25">
      <c r="AU883" s="30" t="s">
        <v>38</v>
      </c>
      <c r="AV883" s="29">
        <f>_xll.qlInterestRateIndexFixingDate(IborIndex&amp;Tenor,AW883,Trigger)</f>
        <v>45580</v>
      </c>
      <c r="AW883" s="29">
        <f>_xll.qlCalendarAdvance(Calendar,AW882,AU883,"f",,Trigger)</f>
        <v>45582</v>
      </c>
      <c r="AX883" s="29">
        <f>_xll.qlInterestRateIndexMaturity(IborIndex&amp;Tenor,AW883,Trigger)</f>
        <v>45947</v>
      </c>
      <c r="AY883" s="66">
        <f>_xll.qlIndexFixing($Z$5,AV883,,Trigger)</f>
        <v>2.1179400904905169E-2</v>
      </c>
      <c r="AZ883" s="66">
        <f>_xll.qlIndexFixing($BB$1,AW883,,Trigger)</f>
        <v>2.1020060330897164E-2</v>
      </c>
      <c r="BA883" s="198">
        <f t="shared" si="34"/>
        <v>1.5934057400800519</v>
      </c>
    </row>
    <row r="884" spans="47:53" ht="11.25" customHeight="1" x14ac:dyDescent="0.25">
      <c r="AU884" s="30" t="s">
        <v>38</v>
      </c>
      <c r="AV884" s="29">
        <f>_xll.qlInterestRateIndexFixingDate(IborIndex&amp;Tenor,AW884,Trigger)</f>
        <v>45587</v>
      </c>
      <c r="AW884" s="29">
        <f>_xll.qlCalendarAdvance(Calendar,AW883,AU884,"f",,Trigger)</f>
        <v>45589</v>
      </c>
      <c r="AX884" s="29">
        <f>_xll.qlInterestRateIndexMaturity(IborIndex&amp;Tenor,AW884,Trigger)</f>
        <v>45954</v>
      </c>
      <c r="AY884" s="66">
        <f>_xll.qlIndexFixing($Z$5,AV884,,Trigger)</f>
        <v>2.1193421914853856E-2</v>
      </c>
      <c r="AZ884" s="66">
        <f>_xll.qlIndexFixing($BB$1,AW884,,Trigger)</f>
        <v>2.1034137375747285E-2</v>
      </c>
      <c r="BA884" s="198">
        <f t="shared" si="34"/>
        <v>1.5928453910657101</v>
      </c>
    </row>
    <row r="885" spans="47:53" ht="11.25" customHeight="1" x14ac:dyDescent="0.25">
      <c r="AU885" s="30" t="s">
        <v>38</v>
      </c>
      <c r="AV885" s="29">
        <f>_xll.qlInterestRateIndexFixingDate(IborIndex&amp;Tenor,AW885,Trigger)</f>
        <v>45594</v>
      </c>
      <c r="AW885" s="29">
        <f>_xll.qlCalendarAdvance(Calendar,AW884,AU885,"f",,Trigger)</f>
        <v>45596</v>
      </c>
      <c r="AX885" s="29">
        <f>_xll.qlInterestRateIndexMaturity(IborIndex&amp;Tenor,AW885,Trigger)</f>
        <v>45961</v>
      </c>
      <c r="AY885" s="66">
        <f>_xll.qlIndexFixing($Z$5,AV885,,Trigger)</f>
        <v>2.1207361789201514E-2</v>
      </c>
      <c r="AZ885" s="66">
        <f>_xll.qlIndexFixing($BB$1,AW885,,Trigger)</f>
        <v>2.1048104878886687E-2</v>
      </c>
      <c r="BA885" s="198">
        <f t="shared" si="34"/>
        <v>1.5925691031482696</v>
      </c>
    </row>
    <row r="886" spans="47:53" ht="11.25" customHeight="1" x14ac:dyDescent="0.25">
      <c r="AU886" s="30" t="s">
        <v>38</v>
      </c>
      <c r="AV886" s="29">
        <f>_xll.qlInterestRateIndexFixingDate(IborIndex&amp;Tenor,AW886,Trigger)</f>
        <v>45601</v>
      </c>
      <c r="AW886" s="29">
        <f>_xll.qlCalendarAdvance(Calendar,AW885,AU886,"f",,Trigger)</f>
        <v>45603</v>
      </c>
      <c r="AX886" s="29">
        <f>_xll.qlInterestRateIndexMaturity(IborIndex&amp;Tenor,AW886,Trigger)</f>
        <v>45968</v>
      </c>
      <c r="AY886" s="66">
        <f>_xll.qlIndexFixing($Z$5,AV886,,Trigger)</f>
        <v>2.1221219323215388E-2</v>
      </c>
      <c r="AZ886" s="66">
        <f>_xll.qlIndexFixing($BB$1,AW886,,Trigger)</f>
        <v>2.1061962778153157E-2</v>
      </c>
      <c r="BA886" s="198">
        <f t="shared" si="34"/>
        <v>1.5925654506223144</v>
      </c>
    </row>
    <row r="887" spans="47:53" ht="11.25" customHeight="1" x14ac:dyDescent="0.25">
      <c r="AU887" s="30" t="s">
        <v>38</v>
      </c>
      <c r="AV887" s="29">
        <f>_xll.qlInterestRateIndexFixingDate(IborIndex&amp;Tenor,AW887,Trigger)</f>
        <v>45608</v>
      </c>
      <c r="AW887" s="29">
        <f>_xll.qlCalendarAdvance(Calendar,AW886,AU887,"f",,Trigger)</f>
        <v>45610</v>
      </c>
      <c r="AX887" s="29">
        <f>_xll.qlInterestRateIndexMaturity(IborIndex&amp;Tenor,AW887,Trigger)</f>
        <v>45975</v>
      </c>
      <c r="AY887" s="66">
        <f>_xll.qlIndexFixing($Z$5,AV887,,Trigger)</f>
        <v>2.1234993300740627E-2</v>
      </c>
      <c r="AZ887" s="66">
        <f>_xll.qlIndexFixing($BB$1,AW887,,Trigger)</f>
        <v>2.1075711011416441E-2</v>
      </c>
      <c r="BA887" s="198">
        <f t="shared" si="34"/>
        <v>1.5928228932418631</v>
      </c>
    </row>
    <row r="888" spans="47:53" ht="11.25" customHeight="1" x14ac:dyDescent="0.25">
      <c r="AU888" s="30" t="s">
        <v>38</v>
      </c>
      <c r="AV888" s="29">
        <f>_xll.qlInterestRateIndexFixingDate(IborIndex&amp;Tenor,AW888,Trigger)</f>
        <v>45615</v>
      </c>
      <c r="AW888" s="29">
        <f>_xll.qlCalendarAdvance(Calendar,AW887,AU888,"f",,Trigger)</f>
        <v>45617</v>
      </c>
      <c r="AX888" s="29">
        <f>_xll.qlInterestRateIndexMaturity(IborIndex&amp;Tenor,AW888,Trigger)</f>
        <v>45982</v>
      </c>
      <c r="AY888" s="66">
        <f>_xll.qlIndexFixing($Z$5,AV888,,Trigger)</f>
        <v>2.1248682494200071E-2</v>
      </c>
      <c r="AZ888" s="66">
        <f>_xll.qlIndexFixing($BB$1,AW888,,Trigger)</f>
        <v>2.1089349516579366E-2</v>
      </c>
      <c r="BA888" s="198">
        <f t="shared" si="34"/>
        <v>1.5933297762070475</v>
      </c>
    </row>
    <row r="889" spans="47:53" ht="11.25" customHeight="1" x14ac:dyDescent="0.25">
      <c r="AU889" s="30" t="s">
        <v>38</v>
      </c>
      <c r="AV889" s="29">
        <f>_xll.qlInterestRateIndexFixingDate(IborIndex&amp;Tenor,AW889,Trigger)</f>
        <v>45622</v>
      </c>
      <c r="AW889" s="29">
        <f>_xll.qlCalendarAdvance(Calendar,AW888,AU889,"f",,Trigger)</f>
        <v>45624</v>
      </c>
      <c r="AX889" s="29">
        <f>_xll.qlInterestRateIndexMaturity(IborIndex&amp;Tenor,AW889,Trigger)</f>
        <v>45989</v>
      </c>
      <c r="AY889" s="66">
        <f>_xll.qlIndexFixing($Z$5,AV889,,Trigger)</f>
        <v>2.1262285664594902E-2</v>
      </c>
      <c r="AZ889" s="66">
        <f>_xll.qlIndexFixing($BB$1,AW889,,Trigger)</f>
        <v>2.1102878231577388E-2</v>
      </c>
      <c r="BA889" s="198">
        <f t="shared" si="34"/>
        <v>1.594074330175145</v>
      </c>
    </row>
    <row r="890" spans="47:53" ht="11.25" customHeight="1" x14ac:dyDescent="0.25">
      <c r="AU890" s="30" t="s">
        <v>38</v>
      </c>
      <c r="AV890" s="29">
        <f>_xll.qlInterestRateIndexFixingDate(IborIndex&amp;Tenor,AW890,Trigger)</f>
        <v>45629</v>
      </c>
      <c r="AW890" s="29">
        <f>_xll.qlCalendarAdvance(Calendar,AW889,AU890,"f",,Trigger)</f>
        <v>45631</v>
      </c>
      <c r="AX890" s="29">
        <f>_xll.qlInterestRateIndexMaturity(IborIndex&amp;Tenor,AW890,Trigger)</f>
        <v>45996</v>
      </c>
      <c r="AY890" s="66">
        <f>_xll.qlIndexFixing($Z$5,AV890,,Trigger)</f>
        <v>2.1275801561505072E-2</v>
      </c>
      <c r="AZ890" s="66">
        <f>_xll.qlIndexFixing($BB$1,AW890,,Trigger)</f>
        <v>2.1116297094378591E-2</v>
      </c>
      <c r="BA890" s="198">
        <f t="shared" si="34"/>
        <v>1.5950446712648114</v>
      </c>
    </row>
    <row r="891" spans="47:53" ht="11.25" customHeight="1" x14ac:dyDescent="0.25">
      <c r="AU891" s="30" t="s">
        <v>38</v>
      </c>
      <c r="AV891" s="29">
        <f>_xll.qlInterestRateIndexFixingDate(IborIndex&amp;Tenor,AW891,Trigger)</f>
        <v>45636</v>
      </c>
      <c r="AW891" s="29">
        <f>_xll.qlCalendarAdvance(Calendar,AW890,AU891,"f",,Trigger)</f>
        <v>45638</v>
      </c>
      <c r="AX891" s="29">
        <f>_xll.qlInterestRateIndexMaturity(IborIndex&amp;Tenor,AW891,Trigger)</f>
        <v>46003</v>
      </c>
      <c r="AY891" s="66">
        <f>_xll.qlIndexFixing($Z$5,AV891,,Trigger)</f>
        <v>2.1289228923088883E-2</v>
      </c>
      <c r="AZ891" s="66">
        <f>_xll.qlIndexFixing($BB$1,AW891,,Trigger)</f>
        <v>2.1129606042984351E-2</v>
      </c>
      <c r="BA891" s="198">
        <f t="shared" si="34"/>
        <v>1.5962288010453254</v>
      </c>
    </row>
    <row r="892" spans="47:53" ht="11.25" customHeight="1" x14ac:dyDescent="0.25">
      <c r="AU892" s="30" t="s">
        <v>38</v>
      </c>
      <c r="AV892" s="29">
        <f>_xll.qlInterestRateIndexFixingDate(IborIndex&amp;Tenor,AW892,Trigger)</f>
        <v>45643</v>
      </c>
      <c r="AW892" s="29">
        <f>_xll.qlCalendarAdvance(Calendar,AW891,AU892,"f",,Trigger)</f>
        <v>45645</v>
      </c>
      <c r="AX892" s="29">
        <f>_xll.qlInterestRateIndexMaturity(IborIndex&amp;Tenor,AW892,Trigger)</f>
        <v>46010</v>
      </c>
      <c r="AY892" s="66">
        <f>_xll.qlIndexFixing($Z$5,AV892,,Trigger)</f>
        <v>2.1302566476083855E-2</v>
      </c>
      <c r="AZ892" s="66">
        <f>_xll.qlIndexFixing($BB$1,AW892,,Trigger)</f>
        <v>2.1142805015428673E-2</v>
      </c>
      <c r="BA892" s="198">
        <f t="shared" si="34"/>
        <v>1.59761460655182</v>
      </c>
    </row>
    <row r="893" spans="47:53" ht="11.25" customHeight="1" x14ac:dyDescent="0.25">
      <c r="AU893" s="30" t="s">
        <v>38</v>
      </c>
      <c r="AV893" s="29">
        <f>_xll.qlInterestRateIndexFixingDate(IborIndex&amp;Tenor,AW893,Trigger)</f>
        <v>45649</v>
      </c>
      <c r="AW893" s="29">
        <f>_xll.qlCalendarAdvance(Calendar,AW892,AU893,"f",,Trigger)</f>
        <v>45653</v>
      </c>
      <c r="AX893" s="29">
        <f>_xll.qlInterestRateIndexMaturity(IborIndex&amp;Tenor,AW893,Trigger)</f>
        <v>46020</v>
      </c>
      <c r="AY893" s="66">
        <f>_xll.qlIndexFixing($Z$5,AV893,,Trigger)</f>
        <v>2.1320769927539635E-2</v>
      </c>
      <c r="AZ893" s="66">
        <f>_xll.qlIndexFixing($BB$1,AW893,,Trigger)</f>
        <v>2.1157754811231066E-2</v>
      </c>
      <c r="BA893" s="198">
        <f t="shared" si="34"/>
        <v>1.630151163085694</v>
      </c>
    </row>
    <row r="894" spans="47:53" ht="11.25" customHeight="1" x14ac:dyDescent="0.25">
      <c r="AU894" s="30" t="s">
        <v>38</v>
      </c>
      <c r="AV894" s="29">
        <f>_xll.qlInterestRateIndexFixingDate(IborIndex&amp;Tenor,AW894,Trigger)</f>
        <v>45657</v>
      </c>
      <c r="AW894" s="29">
        <f>_xll.qlCalendarAdvance(Calendar,AW893,AU894,"f",,Trigger)</f>
        <v>45660</v>
      </c>
      <c r="AX894" s="29">
        <f>_xll.qlInterestRateIndexMaturity(IborIndex&amp;Tenor,AW894,Trigger)</f>
        <v>46027</v>
      </c>
      <c r="AY894" s="66">
        <f>_xll.qlIndexFixing($Z$5,AV894,,Trigger)</f>
        <v>2.1333902712945055E-2</v>
      </c>
      <c r="AZ894" s="66">
        <f>_xll.qlIndexFixing($BB$1,AW894,,Trigger)</f>
        <v>2.1170717911963965E-2</v>
      </c>
      <c r="BA894" s="198">
        <f t="shared" si="34"/>
        <v>1.6318480098109074</v>
      </c>
    </row>
    <row r="895" spans="47:53" ht="11.25" customHeight="1" x14ac:dyDescent="0.25">
      <c r="AU895" s="30" t="s">
        <v>38</v>
      </c>
      <c r="AV895" s="29">
        <f>_xll.qlInterestRateIndexFixingDate(IborIndex&amp;Tenor,AW895,Trigger)</f>
        <v>45665</v>
      </c>
      <c r="AW895" s="29">
        <f>_xll.qlCalendarAdvance(Calendar,AW894,AU895,"f",,Trigger)</f>
        <v>45667</v>
      </c>
      <c r="AX895" s="29">
        <f>_xll.qlInterestRateIndexMaturity(IborIndex&amp;Tenor,AW895,Trigger)</f>
        <v>46034</v>
      </c>
      <c r="AY895" s="66">
        <f>_xll.qlIndexFixing($Z$5,AV895,,Trigger)</f>
        <v>2.1346940705696753E-2</v>
      </c>
      <c r="AZ895" s="66">
        <f>_xll.qlIndexFixing($BB$1,AW895,,Trigger)</f>
        <v>2.1183570842000187E-2</v>
      </c>
      <c r="BA895" s="198">
        <f t="shared" si="34"/>
        <v>1.6336986369656568</v>
      </c>
    </row>
    <row r="896" spans="47:53" ht="11.25" customHeight="1" x14ac:dyDescent="0.25">
      <c r="AU896" s="30" t="s">
        <v>38</v>
      </c>
      <c r="AV896" s="29">
        <f>_xll.qlInterestRateIndexFixingDate(IborIndex&amp;Tenor,AW896,Trigger)</f>
        <v>45672</v>
      </c>
      <c r="AW896" s="29">
        <f>_xll.qlCalendarAdvance(Calendar,AW895,AU896,"f",,Trigger)</f>
        <v>45674</v>
      </c>
      <c r="AX896" s="29">
        <f>_xll.qlInterestRateIndexMaturity(IborIndex&amp;Tenor,AW896,Trigger)</f>
        <v>46041</v>
      </c>
      <c r="AY896" s="66">
        <f>_xll.qlIndexFixing($Z$5,AV896,,Trigger)</f>
        <v>2.1359882587230501E-2</v>
      </c>
      <c r="AZ896" s="66">
        <f>_xll.qlIndexFixing($BB$1,AW896,,Trigger)</f>
        <v>2.1196313539510618E-2</v>
      </c>
      <c r="BA896" s="198">
        <f t="shared" si="34"/>
        <v>1.6356904771988243</v>
      </c>
    </row>
    <row r="897" spans="47:53" ht="11.25" customHeight="1" x14ac:dyDescent="0.25">
      <c r="AU897" s="30" t="s">
        <v>38</v>
      </c>
      <c r="AV897" s="29">
        <f>_xll.qlInterestRateIndexFixingDate(IborIndex&amp;Tenor,AW897,Trigger)</f>
        <v>45679</v>
      </c>
      <c r="AW897" s="29">
        <f>_xll.qlCalendarAdvance(Calendar,AW896,AU897,"f",,Trigger)</f>
        <v>45681</v>
      </c>
      <c r="AX897" s="29">
        <f>_xll.qlInterestRateIndexMaturity(IborIndex&amp;Tenor,AW897,Trigger)</f>
        <v>46048</v>
      </c>
      <c r="AY897" s="66">
        <f>_xll.qlIndexFixing($Z$5,AV897,,Trigger)</f>
        <v>2.1372727027624407E-2</v>
      </c>
      <c r="AZ897" s="66">
        <f>_xll.qlIndexFixing($BB$1,AW897,,Trigger)</f>
        <v>2.1208945942699647E-2</v>
      </c>
      <c r="BA897" s="198">
        <f t="shared" si="34"/>
        <v>1.6378108492475993</v>
      </c>
    </row>
    <row r="898" spans="47:53" ht="11.25" customHeight="1" x14ac:dyDescent="0.25">
      <c r="AU898" s="30" t="s">
        <v>38</v>
      </c>
      <c r="AV898" s="29">
        <f>_xll.qlInterestRateIndexFixingDate(IborIndex&amp;Tenor,AW898,Trigger)</f>
        <v>45686</v>
      </c>
      <c r="AW898" s="29">
        <f>_xll.qlCalendarAdvance(Calendar,AW897,AU898,"f",,Trigger)</f>
        <v>45688</v>
      </c>
      <c r="AX898" s="29">
        <f>_xll.qlInterestRateIndexMaturity(IborIndex&amp;Tenor,AW898,Trigger)</f>
        <v>46052</v>
      </c>
      <c r="AY898" s="66">
        <f>_xll.qlIndexFixing($Z$5,AV898,,Trigger)</f>
        <v>2.1380936860762815E-2</v>
      </c>
      <c r="AZ898" s="66">
        <f>_xll.qlIndexFixing($BB$1,AW898,,Trigger)</f>
        <v>2.1221467989804736E-2</v>
      </c>
      <c r="BA898" s="198">
        <f t="shared" si="34"/>
        <v>1.5946887095807938</v>
      </c>
    </row>
    <row r="899" spans="47:53" ht="11.25" customHeight="1" x14ac:dyDescent="0.25">
      <c r="AU899" s="30" t="s">
        <v>38</v>
      </c>
      <c r="AV899" s="29">
        <f>_xll.qlInterestRateIndexFixingDate(IborIndex&amp;Tenor,AW899,Trigger)</f>
        <v>45693</v>
      </c>
      <c r="AW899" s="29">
        <f>_xll.qlCalendarAdvance(Calendar,AW898,AU899,"f",,Trigger)</f>
        <v>45695</v>
      </c>
      <c r="AX899" s="29">
        <f>_xll.qlInterestRateIndexMaturity(IborIndex&amp;Tenor,AW899,Trigger)</f>
        <v>46062</v>
      </c>
      <c r="AY899" s="66">
        <f>_xll.qlIndexFixing($Z$5,AV899,,Trigger)</f>
        <v>2.1398118208519796E-2</v>
      </c>
      <c r="AZ899" s="66">
        <f>_xll.qlIndexFixing($BB$1,AW899,,Trigger)</f>
        <v>2.1233879619097284E-2</v>
      </c>
      <c r="BA899" s="198">
        <f t="shared" ref="BA899:BA962" si="35">(AY899-AZ899)*10000</f>
        <v>1.6423858942251137</v>
      </c>
    </row>
    <row r="900" spans="47:53" ht="11.25" customHeight="1" x14ac:dyDescent="0.25">
      <c r="AU900" s="30" t="s">
        <v>38</v>
      </c>
      <c r="AV900" s="29">
        <f>_xll.qlInterestRateIndexFixingDate(IborIndex&amp;Tenor,AW900,Trigger)</f>
        <v>45700</v>
      </c>
      <c r="AW900" s="29">
        <f>_xll.qlCalendarAdvance(Calendar,AW899,AU900,"f",,Trigger)</f>
        <v>45702</v>
      </c>
      <c r="AX900" s="29">
        <f>_xll.qlInterestRateIndexMaturity(IborIndex&amp;Tenor,AW900,Trigger)</f>
        <v>46069</v>
      </c>
      <c r="AY900" s="66">
        <f>_xll.qlIndexFixing($Z$5,AV900,,Trigger)</f>
        <v>2.1410662232394788E-2</v>
      </c>
      <c r="AZ900" s="66">
        <f>_xll.qlIndexFixing($BB$1,AW900,,Trigger)</f>
        <v>2.1246180768881334E-2</v>
      </c>
      <c r="BA900" s="198">
        <f t="shared" si="35"/>
        <v>1.6448146351345436</v>
      </c>
    </row>
    <row r="901" spans="47:53" ht="11.25" customHeight="1" x14ac:dyDescent="0.25">
      <c r="AU901" s="30" t="s">
        <v>38</v>
      </c>
      <c r="AV901" s="29">
        <f>_xll.qlInterestRateIndexFixingDate(IborIndex&amp;Tenor,AW901,Trigger)</f>
        <v>45707</v>
      </c>
      <c r="AW901" s="29">
        <f>_xll.qlCalendarAdvance(Calendar,AW900,AU901,"f",,Trigger)</f>
        <v>45709</v>
      </c>
      <c r="AX901" s="29">
        <f>_xll.qlInterestRateIndexMaturity(IborIndex&amp;Tenor,AW901,Trigger)</f>
        <v>46076</v>
      </c>
      <c r="AY901" s="66">
        <f>_xll.qlIndexFixing($Z$5,AV901,,Trigger)</f>
        <v>2.142310338187849E-2</v>
      </c>
      <c r="AZ901" s="66">
        <f>_xll.qlIndexFixing($BB$1,AW901,,Trigger)</f>
        <v>2.1258371377495301E-2</v>
      </c>
      <c r="BA901" s="198">
        <f t="shared" si="35"/>
        <v>1.6473200438318902</v>
      </c>
    </row>
    <row r="902" spans="47:53" ht="11.25" customHeight="1" x14ac:dyDescent="0.25">
      <c r="AU902" s="30" t="s">
        <v>38</v>
      </c>
      <c r="AV902" s="29">
        <f>_xll.qlInterestRateIndexFixingDate(IborIndex&amp;Tenor,AW902,Trigger)</f>
        <v>45714</v>
      </c>
      <c r="AW902" s="29">
        <f>_xll.qlCalendarAdvance(Calendar,AW901,AU902,"f",,Trigger)</f>
        <v>45716</v>
      </c>
      <c r="AX902" s="29">
        <f>_xll.qlInterestRateIndexMaturity(IborIndex&amp;Tenor,AW902,Trigger)</f>
        <v>46080</v>
      </c>
      <c r="AY902" s="66">
        <f>_xll.qlIndexFixing($Z$5,AV902,,Trigger)</f>
        <v>2.1430987130636462E-2</v>
      </c>
      <c r="AZ902" s="66">
        <f>_xll.qlIndexFixing($BB$1,AW902,,Trigger)</f>
        <v>2.1270451383310459E-2</v>
      </c>
      <c r="BA902" s="198">
        <f t="shared" si="35"/>
        <v>1.60535747326003</v>
      </c>
    </row>
    <row r="903" spans="47:53" ht="11.25" customHeight="1" x14ac:dyDescent="0.25">
      <c r="AU903" s="30" t="s">
        <v>38</v>
      </c>
      <c r="AV903" s="29">
        <f>_xll.qlInterestRateIndexFixingDate(IborIndex&amp;Tenor,AW903,Trigger)</f>
        <v>45721</v>
      </c>
      <c r="AW903" s="29">
        <f>_xll.qlCalendarAdvance(Calendar,AW902,AU903,"f",,Trigger)</f>
        <v>45723</v>
      </c>
      <c r="AX903" s="29">
        <f>_xll.qlInterestRateIndexMaturity(IborIndex&amp;Tenor,AW903,Trigger)</f>
        <v>46090</v>
      </c>
      <c r="AY903" s="66">
        <f>_xll.qlIndexFixing($Z$5,AV903,,Trigger)</f>
        <v>2.1447671499515566E-2</v>
      </c>
      <c r="AZ903" s="66">
        <f>_xll.qlIndexFixing($BB$1,AW903,,Trigger)</f>
        <v>2.1282420724732243E-2</v>
      </c>
      <c r="BA903" s="198">
        <f t="shared" si="35"/>
        <v>1.6525077478332304</v>
      </c>
    </row>
    <row r="904" spans="47:53" ht="11.25" customHeight="1" x14ac:dyDescent="0.25">
      <c r="AU904" s="30" t="s">
        <v>38</v>
      </c>
      <c r="AV904" s="29">
        <f>_xll.qlInterestRateIndexFixingDate(IborIndex&amp;Tenor,AW904,Trigger)</f>
        <v>45728</v>
      </c>
      <c r="AW904" s="29">
        <f>_xll.qlCalendarAdvance(Calendar,AW903,AU904,"f",,Trigger)</f>
        <v>45730</v>
      </c>
      <c r="AX904" s="29">
        <f>_xll.qlInterestRateIndexMaturity(IborIndex&amp;Tenor,AW904,Trigger)</f>
        <v>46097</v>
      </c>
      <c r="AY904" s="66">
        <f>_xll.qlIndexFixing($Z$5,AV904,,Trigger)</f>
        <v>2.1459795660207431E-2</v>
      </c>
      <c r="AZ904" s="66">
        <f>_xll.qlIndexFixing($BB$1,AW904,,Trigger)</f>
        <v>2.1294279340199375E-2</v>
      </c>
      <c r="BA904" s="198">
        <f t="shared" si="35"/>
        <v>1.6551632000805574</v>
      </c>
    </row>
    <row r="905" spans="47:53" ht="11.25" customHeight="1" x14ac:dyDescent="0.25">
      <c r="AU905" s="30" t="s">
        <v>38</v>
      </c>
      <c r="AV905" s="29">
        <f>_xll.qlInterestRateIndexFixingDate(IborIndex&amp;Tenor,AW905,Trigger)</f>
        <v>45735</v>
      </c>
      <c r="AW905" s="29">
        <f>_xll.qlCalendarAdvance(Calendar,AW904,AU905,"f",,Trigger)</f>
        <v>45737</v>
      </c>
      <c r="AX905" s="29">
        <f>_xll.qlInterestRateIndexMaturity(IborIndex&amp;Tenor,AW905,Trigger)</f>
        <v>46104</v>
      </c>
      <c r="AY905" s="66">
        <f>_xll.qlIndexFixing($Z$5,AV905,,Trigger)</f>
        <v>2.147181133158672E-2</v>
      </c>
      <c r="AZ905" s="66">
        <f>_xll.qlIndexFixing($BB$1,AW905,,Trigger)</f>
        <v>2.1306027168185179E-2</v>
      </c>
      <c r="BA905" s="198">
        <f t="shared" si="35"/>
        <v>1.6578416340154098</v>
      </c>
    </row>
    <row r="906" spans="47:53" ht="11.25" customHeight="1" x14ac:dyDescent="0.25">
      <c r="AU906" s="30" t="s">
        <v>38</v>
      </c>
      <c r="AV906" s="29">
        <f>_xll.qlInterestRateIndexFixingDate(IborIndex&amp;Tenor,AW906,Trigger)</f>
        <v>45742</v>
      </c>
      <c r="AW906" s="29">
        <f>_xll.qlCalendarAdvance(Calendar,AW905,AU906,"f",,Trigger)</f>
        <v>45744</v>
      </c>
      <c r="AX906" s="29">
        <f>_xll.qlInterestRateIndexMaturity(IborIndex&amp;Tenor,AW906,Trigger)</f>
        <v>46111</v>
      </c>
      <c r="AY906" s="66">
        <f>_xll.qlIndexFixing($Z$5,AV906,,Trigger)</f>
        <v>2.1483717081542984E-2</v>
      </c>
      <c r="AZ906" s="66">
        <f>_xll.qlIndexFixing($BB$1,AW906,,Trigger)</f>
        <v>2.1317664147195398E-2</v>
      </c>
      <c r="BA906" s="198">
        <f t="shared" si="35"/>
        <v>1.6605293434758528</v>
      </c>
    </row>
    <row r="907" spans="47:53" ht="11.25" customHeight="1" x14ac:dyDescent="0.25">
      <c r="AU907" s="30" t="s">
        <v>38</v>
      </c>
      <c r="AV907" s="29">
        <f>_xll.qlInterestRateIndexFixingDate(IborIndex&amp;Tenor,AW907,Trigger)</f>
        <v>45749</v>
      </c>
      <c r="AW907" s="29">
        <f>_xll.qlCalendarAdvance(Calendar,AW906,AU907,"f",,Trigger)</f>
        <v>45751</v>
      </c>
      <c r="AX907" s="29">
        <f>_xll.qlInterestRateIndexMaturity(IborIndex&amp;Tenor,AW907,Trigger)</f>
        <v>46119</v>
      </c>
      <c r="AY907" s="66">
        <f>_xll.qlIndexFixing($Z$5,AV907,,Trigger)</f>
        <v>2.1496948943199628E-2</v>
      </c>
      <c r="AZ907" s="66">
        <f>_xll.qlIndexFixing($BB$1,AW907,,Trigger)</f>
        <v>2.1329190215771246E-2</v>
      </c>
      <c r="BA907" s="198">
        <f t="shared" si="35"/>
        <v>1.6775872742838192</v>
      </c>
    </row>
    <row r="908" spans="47:53" ht="11.25" customHeight="1" x14ac:dyDescent="0.25">
      <c r="AU908" s="30" t="s">
        <v>38</v>
      </c>
      <c r="AV908" s="29">
        <f>_xll.qlInterestRateIndexFixingDate(IborIndex&amp;Tenor,AW908,Trigger)</f>
        <v>45756</v>
      </c>
      <c r="AW908" s="29">
        <f>_xll.qlCalendarAdvance(Calendar,AW907,AU908,"f",,Trigger)</f>
        <v>45758</v>
      </c>
      <c r="AX908" s="29">
        <f>_xll.qlInterestRateIndexMaturity(IborIndex&amp;Tenor,AW908,Trigger)</f>
        <v>46125</v>
      </c>
      <c r="AY908" s="66">
        <f>_xll.qlIndexFixing($Z$5,AV908,,Trigger)</f>
        <v>2.1507193031992854E-2</v>
      </c>
      <c r="AZ908" s="66">
        <f>_xll.qlIndexFixing($BB$1,AW908,,Trigger)</f>
        <v>2.1340605312486789E-2</v>
      </c>
      <c r="BA908" s="198">
        <f t="shared" si="35"/>
        <v>1.6658771950606512</v>
      </c>
    </row>
    <row r="909" spans="47:53" ht="11.25" customHeight="1" x14ac:dyDescent="0.25">
      <c r="AU909" s="30" t="s">
        <v>38</v>
      </c>
      <c r="AV909" s="29">
        <f>_xll.qlInterestRateIndexFixingDate(IborIndex&amp;Tenor,AW909,Trigger)</f>
        <v>45763</v>
      </c>
      <c r="AW909" s="29">
        <f>_xll.qlCalendarAdvance(Calendar,AW908,AU909,"f",,Trigger)</f>
        <v>45769</v>
      </c>
      <c r="AX909" s="29">
        <f>_xll.qlInterestRateIndexMaturity(IborIndex&amp;Tenor,AW909,Trigger)</f>
        <v>46134</v>
      </c>
      <c r="AY909" s="66">
        <f>_xll.qlIndexFixing($Z$5,AV909,,Trigger)</f>
        <v>2.152249415977444E-2</v>
      </c>
      <c r="AZ909" s="66">
        <f>_xll.qlIndexFixing($BB$1,AW909,,Trigger)</f>
        <v>2.1355118705918944E-2</v>
      </c>
      <c r="BA909" s="198">
        <f t="shared" si="35"/>
        <v>1.673754538554957</v>
      </c>
    </row>
    <row r="910" spans="47:53" ht="11.25" customHeight="1" x14ac:dyDescent="0.25">
      <c r="AU910" s="30" t="s">
        <v>38</v>
      </c>
      <c r="AV910" s="29">
        <f>_xll.qlInterestRateIndexFixingDate(IborIndex&amp;Tenor,AW910,Trigger)</f>
        <v>45772</v>
      </c>
      <c r="AW910" s="29">
        <f>_xll.qlCalendarAdvance(Calendar,AW909,AU910,"f",,Trigger)</f>
        <v>45776</v>
      </c>
      <c r="AX910" s="29">
        <f>_xll.qlInterestRateIndexMaturity(IborIndex&amp;Tenor,AW910,Trigger)</f>
        <v>46141</v>
      </c>
      <c r="AY910" s="66">
        <f>_xll.qlIndexFixing($Z$5,AV910,,Trigger)</f>
        <v>2.1533901587689593E-2</v>
      </c>
      <c r="AZ910" s="66">
        <f>_xll.qlIndexFixing($BB$1,AW910,,Trigger)</f>
        <v>2.1370569025723634E-2</v>
      </c>
      <c r="BA910" s="198">
        <f t="shared" si="35"/>
        <v>1.6333256196595856</v>
      </c>
    </row>
    <row r="911" spans="47:53" ht="11.25" customHeight="1" x14ac:dyDescent="0.25">
      <c r="AU911" s="30" t="s">
        <v>38</v>
      </c>
      <c r="AV911" s="29">
        <f>_xll.qlInterestRateIndexFixingDate(IborIndex&amp;Tenor,AW911,Trigger)</f>
        <v>45779</v>
      </c>
      <c r="AW911" s="29">
        <f>_xll.qlCalendarAdvance(Calendar,AW910,AU911,"f",,Trigger)</f>
        <v>45783</v>
      </c>
      <c r="AX911" s="29">
        <f>_xll.qlInterestRateIndexMaturity(IborIndex&amp;Tenor,AW911,Trigger)</f>
        <v>46148</v>
      </c>
      <c r="AY911" s="66">
        <f>_xll.qlIndexFixing($Z$5,AV911,,Trigger)</f>
        <v>2.1545191774383306E-2</v>
      </c>
      <c r="AZ911" s="66">
        <f>_xll.qlIndexFixing($BB$1,AW911,,Trigger)</f>
        <v>2.1377329965017643E-2</v>
      </c>
      <c r="BA911" s="198">
        <f t="shared" si="35"/>
        <v>1.6786180936566308</v>
      </c>
    </row>
    <row r="912" spans="47:53" ht="11.25" customHeight="1" x14ac:dyDescent="0.25">
      <c r="AU912" s="30" t="s">
        <v>38</v>
      </c>
      <c r="AV912" s="29">
        <f>_xll.qlInterestRateIndexFixingDate(IborIndex&amp;Tenor,AW912,Trigger)</f>
        <v>45786</v>
      </c>
      <c r="AW912" s="29">
        <f>_xll.qlCalendarAdvance(Calendar,AW911,AU912,"f",,Trigger)</f>
        <v>45790</v>
      </c>
      <c r="AX912" s="29">
        <f>_xll.qlInterestRateIndexMaturity(IborIndex&amp;Tenor,AW912,Trigger)</f>
        <v>46155</v>
      </c>
      <c r="AY912" s="66">
        <f>_xll.qlIndexFixing($Z$5,AV912,,Trigger)</f>
        <v>2.1556363210150552E-2</v>
      </c>
      <c r="AZ912" s="66">
        <f>_xll.qlIndexFixing($BB$1,AW912,,Trigger)</f>
        <v>2.1388268773117405E-2</v>
      </c>
      <c r="BA912" s="198">
        <f t="shared" si="35"/>
        <v>1.6809443703314635</v>
      </c>
    </row>
    <row r="913" spans="47:53" ht="11.25" customHeight="1" x14ac:dyDescent="0.25">
      <c r="AU913" s="30" t="s">
        <v>38</v>
      </c>
      <c r="AV913" s="29">
        <f>_xll.qlInterestRateIndexFixingDate(IborIndex&amp;Tenor,AW913,Trigger)</f>
        <v>45793</v>
      </c>
      <c r="AW913" s="29">
        <f>_xll.qlCalendarAdvance(Calendar,AW912,AU913,"f",,Trigger)</f>
        <v>45797</v>
      </c>
      <c r="AX913" s="29">
        <f>_xll.qlInterestRateIndexMaturity(IborIndex&amp;Tenor,AW913,Trigger)</f>
        <v>46162</v>
      </c>
      <c r="AY913" s="66">
        <f>_xll.qlIndexFixing($Z$5,AV913,,Trigger)</f>
        <v>2.1567414373882841E-2</v>
      </c>
      <c r="AZ913" s="66">
        <f>_xll.qlIndexFixing($BB$1,AW913,,Trigger)</f>
        <v>2.1399096285246156E-2</v>
      </c>
      <c r="BA913" s="198">
        <f t="shared" si="35"/>
        <v>1.6831808863668543</v>
      </c>
    </row>
    <row r="914" spans="47:53" ht="11.25" customHeight="1" x14ac:dyDescent="0.25">
      <c r="AU914" s="30" t="s">
        <v>38</v>
      </c>
      <c r="AV914" s="29">
        <f>_xll.qlInterestRateIndexFixingDate(IborIndex&amp;Tenor,AW914,Trigger)</f>
        <v>45800</v>
      </c>
      <c r="AW914" s="29">
        <f>_xll.qlCalendarAdvance(Calendar,AW913,AU914,"f",,Trigger)</f>
        <v>45804</v>
      </c>
      <c r="AX914" s="29">
        <f>_xll.qlInterestRateIndexMaturity(IborIndex&amp;Tenor,AW914,Trigger)</f>
        <v>46169</v>
      </c>
      <c r="AY914" s="66">
        <f>_xll.qlIndexFixing($Z$5,AV914,,Trigger)</f>
        <v>2.1578343733066652E-2</v>
      </c>
      <c r="AZ914" s="66">
        <f>_xll.qlIndexFixing($BB$1,AW914,,Trigger)</f>
        <v>2.1409812440193455E-2</v>
      </c>
      <c r="BA914" s="198">
        <f t="shared" si="35"/>
        <v>1.6853129287319746</v>
      </c>
    </row>
    <row r="915" spans="47:53" ht="11.25" customHeight="1" x14ac:dyDescent="0.25">
      <c r="AU915" s="30" t="s">
        <v>38</v>
      </c>
      <c r="AV915" s="29">
        <f>_xll.qlInterestRateIndexFixingDate(IborIndex&amp;Tenor,AW915,Trigger)</f>
        <v>45807</v>
      </c>
      <c r="AW915" s="29">
        <f>_xll.qlCalendarAdvance(Calendar,AW914,AU915,"f",,Trigger)</f>
        <v>45811</v>
      </c>
      <c r="AX915" s="29">
        <f>_xll.qlInterestRateIndexMaturity(IborIndex&amp;Tenor,AW915,Trigger)</f>
        <v>46176</v>
      </c>
      <c r="AY915" s="66">
        <f>_xll.qlIndexFixing($Z$5,AV915,,Trigger)</f>
        <v>2.1589149743786531E-2</v>
      </c>
      <c r="AZ915" s="66">
        <f>_xll.qlIndexFixing($BB$1,AW915,,Trigger)</f>
        <v>2.1420417176783037E-2</v>
      </c>
      <c r="BA915" s="198">
        <f t="shared" si="35"/>
        <v>1.6873256700349406</v>
      </c>
    </row>
    <row r="916" spans="47:53" ht="11.25" customHeight="1" x14ac:dyDescent="0.25">
      <c r="AU916" s="30" t="s">
        <v>38</v>
      </c>
      <c r="AV916" s="29">
        <f>_xll.qlInterestRateIndexFixingDate(IborIndex&amp;Tenor,AW916,Trigger)</f>
        <v>45814</v>
      </c>
      <c r="AW916" s="29">
        <f>_xll.qlCalendarAdvance(Calendar,AW915,AU916,"f",,Trigger)</f>
        <v>45818</v>
      </c>
      <c r="AX916" s="29">
        <f>_xll.qlInterestRateIndexMaturity(IborIndex&amp;Tenor,AW916,Trigger)</f>
        <v>46183</v>
      </c>
      <c r="AY916" s="66">
        <f>_xll.qlIndexFixing($Z$5,AV916,,Trigger)</f>
        <v>2.1599830850725279E-2</v>
      </c>
      <c r="AZ916" s="66">
        <f>_xll.qlIndexFixing($BB$1,AW916,,Trigger)</f>
        <v>2.1430910433873893E-2</v>
      </c>
      <c r="BA916" s="198">
        <f t="shared" si="35"/>
        <v>1.6892041685138623</v>
      </c>
    </row>
    <row r="917" spans="47:53" ht="11.25" customHeight="1" x14ac:dyDescent="0.25">
      <c r="AU917" s="30" t="s">
        <v>38</v>
      </c>
      <c r="AV917" s="29">
        <f>_xll.qlInterestRateIndexFixingDate(IborIndex&amp;Tenor,AW917,Trigger)</f>
        <v>45821</v>
      </c>
      <c r="AW917" s="29">
        <f>_xll.qlCalendarAdvance(Calendar,AW916,AU917,"f",,Trigger)</f>
        <v>45825</v>
      </c>
      <c r="AX917" s="29">
        <f>_xll.qlInterestRateIndexMaturity(IborIndex&amp;Tenor,AW917,Trigger)</f>
        <v>46190</v>
      </c>
      <c r="AY917" s="66">
        <f>_xll.qlIndexFixing($Z$5,AV917,,Trigger)</f>
        <v>2.1610385487165738E-2</v>
      </c>
      <c r="AZ917" s="66">
        <f>_xll.qlIndexFixing($BB$1,AW917,,Trigger)</f>
        <v>2.1441292150358515E-2</v>
      </c>
      <c r="BA917" s="198">
        <f t="shared" si="35"/>
        <v>1.6909333680722312</v>
      </c>
    </row>
    <row r="918" spans="47:53" ht="11.25" customHeight="1" x14ac:dyDescent="0.25">
      <c r="AU918" s="30" t="s">
        <v>38</v>
      </c>
      <c r="AV918" s="29">
        <f>_xll.qlInterestRateIndexFixingDate(IborIndex&amp;Tenor,AW918,Trigger)</f>
        <v>45828</v>
      </c>
      <c r="AW918" s="29">
        <f>_xll.qlCalendarAdvance(Calendar,AW917,AU918,"f",,Trigger)</f>
        <v>45832</v>
      </c>
      <c r="AX918" s="29">
        <f>_xll.qlInterestRateIndexMaturity(IborIndex&amp;Tenor,AW918,Trigger)</f>
        <v>46197</v>
      </c>
      <c r="AY918" s="66">
        <f>_xll.qlIndexFixing($Z$5,AV918,,Trigger)</f>
        <v>2.162081207499229E-2</v>
      </c>
      <c r="AZ918" s="66">
        <f>_xll.qlIndexFixing($BB$1,AW918,,Trigger)</f>
        <v>2.1451562265165102E-2</v>
      </c>
      <c r="BA918" s="198">
        <f t="shared" si="35"/>
        <v>1.6924980982718774</v>
      </c>
    </row>
    <row r="919" spans="47:53" ht="11.25" customHeight="1" x14ac:dyDescent="0.25">
      <c r="AU919" s="30" t="s">
        <v>38</v>
      </c>
      <c r="AV919" s="29">
        <f>_xll.qlInterestRateIndexFixingDate(IborIndex&amp;Tenor,AW919,Trigger)</f>
        <v>45835</v>
      </c>
      <c r="AW919" s="29">
        <f>_xll.qlCalendarAdvance(Calendar,AW918,AU919,"f",,Trigger)</f>
        <v>45839</v>
      </c>
      <c r="AX919" s="29">
        <f>_xll.qlInterestRateIndexMaturity(IborIndex&amp;Tenor,AW919,Trigger)</f>
        <v>46204</v>
      </c>
      <c r="AY919" s="66">
        <f>_xll.qlIndexFixing($Z$5,AV919,,Trigger)</f>
        <v>2.1631109024691324E-2</v>
      </c>
      <c r="AZ919" s="66">
        <f>_xll.qlIndexFixing($BB$1,AW919,,Trigger)</f>
        <v>2.1461720717256015E-2</v>
      </c>
      <c r="BA919" s="198">
        <f t="shared" si="35"/>
        <v>1.6938830743530933</v>
      </c>
    </row>
    <row r="920" spans="47:53" ht="11.25" customHeight="1" x14ac:dyDescent="0.25">
      <c r="AU920" s="30" t="s">
        <v>38</v>
      </c>
      <c r="AV920" s="29">
        <f>_xll.qlInterestRateIndexFixingDate(IborIndex&amp;Tenor,AW920,Trigger)</f>
        <v>45842</v>
      </c>
      <c r="AW920" s="29">
        <f>_xll.qlCalendarAdvance(Calendar,AW919,AU920,"f",,Trigger)</f>
        <v>45846</v>
      </c>
      <c r="AX920" s="29">
        <f>_xll.qlInterestRateIndexMaturity(IborIndex&amp;Tenor,AW920,Trigger)</f>
        <v>46211</v>
      </c>
      <c r="AY920" s="66">
        <f>_xll.qlIndexFixing($Z$5,AV920,,Trigger)</f>
        <v>2.1641274735354061E-2</v>
      </c>
      <c r="AZ920" s="66">
        <f>_xll.qlIndexFixing($BB$1,AW920,,Trigger)</f>
        <v>2.1471767445628211E-2</v>
      </c>
      <c r="BA920" s="198">
        <f t="shared" si="35"/>
        <v>1.6950728972585025</v>
      </c>
    </row>
    <row r="921" spans="47:53" ht="11.25" customHeight="1" x14ac:dyDescent="0.25">
      <c r="AU921" s="30" t="s">
        <v>38</v>
      </c>
      <c r="AV921" s="29">
        <f>_xll.qlInterestRateIndexFixingDate(IborIndex&amp;Tenor,AW921,Trigger)</f>
        <v>45849</v>
      </c>
      <c r="AW921" s="29">
        <f>_xll.qlCalendarAdvance(Calendar,AW920,AU921,"f",,Trigger)</f>
        <v>45853</v>
      </c>
      <c r="AX921" s="29">
        <f>_xll.qlInterestRateIndexMaturity(IborIndex&amp;Tenor,AW921,Trigger)</f>
        <v>46218</v>
      </c>
      <c r="AY921" s="66">
        <f>_xll.qlIndexFixing($Z$5,AV921,,Trigger)</f>
        <v>2.1651307594677004E-2</v>
      </c>
      <c r="AZ921" s="66">
        <f>_xll.qlIndexFixing($BB$1,AW921,,Trigger)</f>
        <v>2.1481702389313913E-2</v>
      </c>
      <c r="BA921" s="198">
        <f t="shared" si="35"/>
        <v>1.6960520536309087</v>
      </c>
    </row>
    <row r="922" spans="47:53" ht="11.25" customHeight="1" x14ac:dyDescent="0.25">
      <c r="AU922" s="30" t="s">
        <v>38</v>
      </c>
      <c r="AV922" s="29">
        <f>_xll.qlInterestRateIndexFixingDate(IborIndex&amp;Tenor,AW922,Trigger)</f>
        <v>45856</v>
      </c>
      <c r="AW922" s="29">
        <f>_xll.qlCalendarAdvance(Calendar,AW921,AU922,"f",,Trigger)</f>
        <v>45860</v>
      </c>
      <c r="AX922" s="29">
        <f>_xll.qlInterestRateIndexMaturity(IborIndex&amp;Tenor,AW922,Trigger)</f>
        <v>46225</v>
      </c>
      <c r="AY922" s="66">
        <f>_xll.qlIndexFixing($Z$5,AV922,,Trigger)</f>
        <v>2.1661205978964131E-2</v>
      </c>
      <c r="AZ922" s="66">
        <f>_xll.qlIndexFixing($BB$1,AW922,,Trigger)</f>
        <v>2.1491525487380383E-2</v>
      </c>
      <c r="BA922" s="198">
        <f t="shared" si="35"/>
        <v>1.6968049158374785</v>
      </c>
    </row>
    <row r="923" spans="47:53" ht="11.25" customHeight="1" x14ac:dyDescent="0.25">
      <c r="AU923" s="30" t="s">
        <v>38</v>
      </c>
      <c r="AV923" s="29">
        <f>_xll.qlInterestRateIndexFixingDate(IborIndex&amp;Tenor,AW923,Trigger)</f>
        <v>45863</v>
      </c>
      <c r="AW923" s="29">
        <f>_xll.qlCalendarAdvance(Calendar,AW922,AU923,"f",,Trigger)</f>
        <v>45867</v>
      </c>
      <c r="AX923" s="29">
        <f>_xll.qlInterestRateIndexMaturity(IborIndex&amp;Tenor,AW923,Trigger)</f>
        <v>46232</v>
      </c>
      <c r="AY923" s="66">
        <f>_xll.qlIndexFixing($Z$5,AV923,,Trigger)</f>
        <v>2.1670968253127098E-2</v>
      </c>
      <c r="AZ923" s="66">
        <f>_xll.qlIndexFixing($BB$1,AW923,,Trigger)</f>
        <v>2.1501236678929267E-2</v>
      </c>
      <c r="BA923" s="198">
        <f t="shared" si="35"/>
        <v>1.69731574197831</v>
      </c>
    </row>
    <row r="924" spans="47:53" ht="11.25" customHeight="1" x14ac:dyDescent="0.25">
      <c r="AU924" s="30" t="s">
        <v>38</v>
      </c>
      <c r="AV924" s="29">
        <f>_xll.qlInterestRateIndexFixingDate(IborIndex&amp;Tenor,AW924,Trigger)</f>
        <v>45870</v>
      </c>
      <c r="AW924" s="29">
        <f>_xll.qlCalendarAdvance(Calendar,AW923,AU924,"f",,Trigger)</f>
        <v>45874</v>
      </c>
      <c r="AX924" s="29">
        <f>_xll.qlInterestRateIndexMaturity(IborIndex&amp;Tenor,AW924,Trigger)</f>
        <v>46239</v>
      </c>
      <c r="AY924" s="66">
        <f>_xll.qlIndexFixing($Z$5,AV924,,Trigger)</f>
        <v>2.168059277068898E-2</v>
      </c>
      <c r="AZ924" s="66">
        <f>_xll.qlIndexFixing($BB$1,AW924,,Trigger)</f>
        <v>2.1510835903097471E-2</v>
      </c>
      <c r="BA924" s="198">
        <f t="shared" si="35"/>
        <v>1.6975686759150912</v>
      </c>
    </row>
    <row r="925" spans="47:53" ht="11.25" customHeight="1" x14ac:dyDescent="0.25">
      <c r="AU925" s="30" t="s">
        <v>38</v>
      </c>
      <c r="AV925" s="29">
        <f>_xll.qlInterestRateIndexFixingDate(IborIndex&amp;Tenor,AW925,Trigger)</f>
        <v>45877</v>
      </c>
      <c r="AW925" s="29">
        <f>_xll.qlCalendarAdvance(Calendar,AW924,AU925,"f",,Trigger)</f>
        <v>45881</v>
      </c>
      <c r="AX925" s="29">
        <f>_xll.qlInterestRateIndexMaturity(IborIndex&amp;Tenor,AW925,Trigger)</f>
        <v>46246</v>
      </c>
      <c r="AY925" s="66">
        <f>_xll.qlIndexFixing($Z$5,AV925,,Trigger)</f>
        <v>2.1690077873784918E-2</v>
      </c>
      <c r="AZ925" s="66">
        <f>_xll.qlIndexFixing($BB$1,AW925,,Trigger)</f>
        <v>2.1520323099057371E-2</v>
      </c>
      <c r="BA925" s="198">
        <f t="shared" si="35"/>
        <v>1.6975477472754714</v>
      </c>
    </row>
    <row r="926" spans="47:53" ht="11.25" customHeight="1" x14ac:dyDescent="0.25">
      <c r="AU926" s="30" t="s">
        <v>38</v>
      </c>
      <c r="AV926" s="29">
        <f>_xll.qlInterestRateIndexFixingDate(IborIndex&amp;Tenor,AW926,Trigger)</f>
        <v>45884</v>
      </c>
      <c r="AW926" s="29">
        <f>_xll.qlCalendarAdvance(Calendar,AW925,AU926,"f",,Trigger)</f>
        <v>45888</v>
      </c>
      <c r="AX926" s="29">
        <f>_xll.qlInterestRateIndexMaturity(IborIndex&amp;Tenor,AW926,Trigger)</f>
        <v>46253</v>
      </c>
      <c r="AY926" s="66">
        <f>_xll.qlIndexFixing($Z$5,AV926,,Trigger)</f>
        <v>2.1699421893163217E-2</v>
      </c>
      <c r="AZ926" s="66">
        <f>_xll.qlIndexFixing($BB$1,AW926,,Trigger)</f>
        <v>2.152969820601618E-2</v>
      </c>
      <c r="BA926" s="198">
        <f t="shared" si="35"/>
        <v>1.6972368714703729</v>
      </c>
    </row>
    <row r="927" spans="47:53" ht="11.25" customHeight="1" x14ac:dyDescent="0.25">
      <c r="AU927" s="30" t="s">
        <v>38</v>
      </c>
      <c r="AV927" s="29">
        <f>_xll.qlInterestRateIndexFixingDate(IborIndex&amp;Tenor,AW927,Trigger)</f>
        <v>45891</v>
      </c>
      <c r="AW927" s="29">
        <f>_xll.qlCalendarAdvance(Calendar,AW926,AU927,"f",,Trigger)</f>
        <v>45895</v>
      </c>
      <c r="AX927" s="29">
        <f>_xll.qlInterestRateIndexMaturity(IborIndex&amp;Tenor,AW927,Trigger)</f>
        <v>46260</v>
      </c>
      <c r="AY927" s="66">
        <f>_xll.qlIndexFixing($Z$5,AV927,,Trigger)</f>
        <v>2.170862314818775E-2</v>
      </c>
      <c r="AZ927" s="66">
        <f>_xll.qlIndexFixing($BB$1,AW927,,Trigger)</f>
        <v>2.1538961163216578E-2</v>
      </c>
      <c r="BA927" s="198">
        <f t="shared" si="35"/>
        <v>1.6966198497117211</v>
      </c>
    </row>
    <row r="928" spans="47:53" ht="11.25" customHeight="1" x14ac:dyDescent="0.25">
      <c r="AU928" s="30" t="s">
        <v>38</v>
      </c>
      <c r="AV928" s="29">
        <f>_xll.qlInterestRateIndexFixingDate(IborIndex&amp;Tenor,AW928,Trigger)</f>
        <v>45898</v>
      </c>
      <c r="AW928" s="29">
        <f>_xll.qlCalendarAdvance(Calendar,AW927,AU928,"f",,Trigger)</f>
        <v>45902</v>
      </c>
      <c r="AX928" s="29">
        <f>_xll.qlInterestRateIndexMaturity(IborIndex&amp;Tenor,AW928,Trigger)</f>
        <v>46267</v>
      </c>
      <c r="AY928" s="66">
        <f>_xll.qlIndexFixing($Z$5,AV928,,Trigger)</f>
        <v>2.1717680346374814E-2</v>
      </c>
      <c r="AZ928" s="66">
        <f>_xll.qlIndexFixing($BB$1,AW928,,Trigger)</f>
        <v>2.1548111910692284E-2</v>
      </c>
      <c r="BA928" s="198">
        <f t="shared" si="35"/>
        <v>1.6956843568253013</v>
      </c>
    </row>
    <row r="929" spans="47:53" ht="11.25" customHeight="1" x14ac:dyDescent="0.25">
      <c r="AU929" s="30" t="s">
        <v>38</v>
      </c>
      <c r="AV929" s="29">
        <f>_xll.qlInterestRateIndexFixingDate(IborIndex&amp;Tenor,AW929,Trigger)</f>
        <v>45905</v>
      </c>
      <c r="AW929" s="29">
        <f>_xll.qlCalendarAdvance(Calendar,AW928,AU929,"f",,Trigger)</f>
        <v>45909</v>
      </c>
      <c r="AX929" s="29">
        <f>_xll.qlInterestRateIndexMaturity(IborIndex&amp;Tenor,AW929,Trigger)</f>
        <v>46274</v>
      </c>
      <c r="AY929" s="66">
        <f>_xll.qlIndexFixing($Z$5,AV929,,Trigger)</f>
        <v>2.1726616533296429E-2</v>
      </c>
      <c r="AZ929" s="66">
        <f>_xll.qlIndexFixing($BB$1,AW929,,Trigger)</f>
        <v>2.1557150413490656E-2</v>
      </c>
      <c r="BA929" s="198">
        <f t="shared" si="35"/>
        <v>1.69466119805773</v>
      </c>
    </row>
    <row r="930" spans="47:53" ht="11.25" customHeight="1" x14ac:dyDescent="0.25">
      <c r="AU930" s="30" t="s">
        <v>38</v>
      </c>
      <c r="AV930" s="29">
        <f>_xll.qlInterestRateIndexFixingDate(IborIndex&amp;Tenor,AW930,Trigger)</f>
        <v>45912</v>
      </c>
      <c r="AW930" s="29">
        <f>_xll.qlCalendarAdvance(Calendar,AW929,AU930,"f",,Trigger)</f>
        <v>45916</v>
      </c>
      <c r="AX930" s="29">
        <f>_xll.qlInterestRateIndexMaturity(IborIndex&amp;Tenor,AW930,Trigger)</f>
        <v>46281</v>
      </c>
      <c r="AY930" s="66">
        <f>_xll.qlIndexFixing($Z$5,AV930,,Trigger)</f>
        <v>2.1735445903350584E-2</v>
      </c>
      <c r="AZ930" s="66">
        <f>_xll.qlIndexFixing($BB$1,AW930,,Trigger)</f>
        <v>2.1566076666798231E-2</v>
      </c>
      <c r="BA930" s="198">
        <f t="shared" si="35"/>
        <v>1.6936923655235316</v>
      </c>
    </row>
    <row r="931" spans="47:53" ht="11.25" customHeight="1" x14ac:dyDescent="0.25">
      <c r="AU931" s="30" t="s">
        <v>38</v>
      </c>
      <c r="AV931" s="29">
        <f>_xll.qlInterestRateIndexFixingDate(IborIndex&amp;Tenor,AW931,Trigger)</f>
        <v>45919</v>
      </c>
      <c r="AW931" s="29">
        <f>_xll.qlCalendarAdvance(Calendar,AW930,AU931,"f",,Trigger)</f>
        <v>45923</v>
      </c>
      <c r="AX931" s="29">
        <f>_xll.qlInterestRateIndexMaturity(IborIndex&amp;Tenor,AW931,Trigger)</f>
        <v>46288</v>
      </c>
      <c r="AY931" s="66">
        <f>_xll.qlIndexFixing($Z$5,AV931,,Trigger)</f>
        <v>2.1744168479978471E-2</v>
      </c>
      <c r="AZ931" s="66">
        <f>_xll.qlIndexFixing($BB$1,AW931,,Trigger)</f>
        <v>2.1574890667631311E-2</v>
      </c>
      <c r="BA931" s="198">
        <f t="shared" si="35"/>
        <v>1.6927781234716068</v>
      </c>
    </row>
    <row r="932" spans="47:53" ht="11.25" customHeight="1" x14ac:dyDescent="0.25">
      <c r="AU932" s="30" t="s">
        <v>38</v>
      </c>
      <c r="AV932" s="29">
        <f>_xll.qlInterestRateIndexFixingDate(IborIndex&amp;Tenor,AW932,Trigger)</f>
        <v>45926</v>
      </c>
      <c r="AW932" s="29">
        <f>_xll.qlCalendarAdvance(Calendar,AW931,AU932,"f",,Trigger)</f>
        <v>45930</v>
      </c>
      <c r="AX932" s="29">
        <f>_xll.qlInterestRateIndexMaturity(IborIndex&amp;Tenor,AW932,Trigger)</f>
        <v>46295</v>
      </c>
      <c r="AY932" s="66">
        <f>_xll.qlIndexFixing($Z$5,AV932,,Trigger)</f>
        <v>2.1752784287369403E-2</v>
      </c>
      <c r="AZ932" s="66">
        <f>_xll.qlIndexFixing($BB$1,AW932,,Trigger)</f>
        <v>2.1583592413043216E-2</v>
      </c>
      <c r="BA932" s="198">
        <f t="shared" si="35"/>
        <v>1.6919187432618692</v>
      </c>
    </row>
    <row r="933" spans="47:53" ht="11.25" customHeight="1" x14ac:dyDescent="0.25">
      <c r="AU933" s="30" t="s">
        <v>38</v>
      </c>
      <c r="AV933" s="29">
        <f>_xll.qlInterestRateIndexFixingDate(IborIndex&amp;Tenor,AW933,Trigger)</f>
        <v>45933</v>
      </c>
      <c r="AW933" s="29">
        <f>_xll.qlCalendarAdvance(Calendar,AW932,AU933,"f",,Trigger)</f>
        <v>45937</v>
      </c>
      <c r="AX933" s="29">
        <f>_xll.qlInterestRateIndexMaturity(IborIndex&amp;Tenor,AW933,Trigger)</f>
        <v>46302</v>
      </c>
      <c r="AY933" s="66">
        <f>_xll.qlIndexFixing($Z$5,AV933,,Trigger)</f>
        <v>2.1761293350460797E-2</v>
      </c>
      <c r="AZ933" s="66">
        <f>_xll.qlIndexFixing($BB$1,AW933,,Trigger)</f>
        <v>2.1592181900125362E-2</v>
      </c>
      <c r="BA933" s="198">
        <f t="shared" si="35"/>
        <v>1.6911145033543518</v>
      </c>
    </row>
    <row r="934" spans="47:53" ht="11.25" customHeight="1" x14ac:dyDescent="0.25">
      <c r="AU934" s="30" t="s">
        <v>38</v>
      </c>
      <c r="AV934" s="29">
        <f>_xll.qlInterestRateIndexFixingDate(IborIndex&amp;Tenor,AW934,Trigger)</f>
        <v>45940</v>
      </c>
      <c r="AW934" s="29">
        <f>_xll.qlCalendarAdvance(Calendar,AW933,AU934,"f",,Trigger)</f>
        <v>45944</v>
      </c>
      <c r="AX934" s="29">
        <f>_xll.qlInterestRateIndexMaturity(IborIndex&amp;Tenor,AW934,Trigger)</f>
        <v>46309</v>
      </c>
      <c r="AY934" s="66">
        <f>_xll.qlIndexFixing($Z$5,AV934,,Trigger)</f>
        <v>2.1769695694938845E-2</v>
      </c>
      <c r="AZ934" s="66">
        <f>_xll.qlIndexFixing($BB$1,AW934,,Trigger)</f>
        <v>2.1600659126006189E-2</v>
      </c>
      <c r="BA934" s="198">
        <f t="shared" si="35"/>
        <v>1.6903656893265535</v>
      </c>
    </row>
    <row r="935" spans="47:53" ht="11.25" customHeight="1" x14ac:dyDescent="0.25">
      <c r="AU935" s="30" t="s">
        <v>38</v>
      </c>
      <c r="AV935" s="29">
        <f>_xll.qlInterestRateIndexFixingDate(IborIndex&amp;Tenor,AW935,Trigger)</f>
        <v>45947</v>
      </c>
      <c r="AW935" s="29">
        <f>_xll.qlCalendarAdvance(Calendar,AW934,AU935,"f",,Trigger)</f>
        <v>45951</v>
      </c>
      <c r="AX935" s="29">
        <f>_xll.qlInterestRateIndexMaturity(IborIndex&amp;Tenor,AW935,Trigger)</f>
        <v>46316</v>
      </c>
      <c r="AY935" s="66">
        <f>_xll.qlIndexFixing($Z$5,AV935,,Trigger)</f>
        <v>2.1777991347236982E-2</v>
      </c>
      <c r="AZ935" s="66">
        <f>_xll.qlIndexFixing($BB$1,AW935,,Trigger)</f>
        <v>2.1609024087851796E-2</v>
      </c>
      <c r="BA935" s="198">
        <f t="shared" si="35"/>
        <v>1.6896725938518597</v>
      </c>
    </row>
    <row r="936" spans="47:53" ht="11.25" customHeight="1" x14ac:dyDescent="0.25">
      <c r="AU936" s="30" t="s">
        <v>38</v>
      </c>
      <c r="AV936" s="29">
        <f>_xll.qlInterestRateIndexFixingDate(IborIndex&amp;Tenor,AW936,Trigger)</f>
        <v>45954</v>
      </c>
      <c r="AW936" s="29">
        <f>_xll.qlCalendarAdvance(Calendar,AW935,AU936,"f",,Trigger)</f>
        <v>45958</v>
      </c>
      <c r="AX936" s="29">
        <f>_xll.qlInterestRateIndexMaturity(IborIndex&amp;Tenor,AW936,Trigger)</f>
        <v>46323</v>
      </c>
      <c r="AY936" s="66">
        <f>_xll.qlIndexFixing($Z$5,AV936,,Trigger)</f>
        <v>2.1786180334538066E-2</v>
      </c>
      <c r="AZ936" s="66">
        <f>_xll.qlIndexFixing($BB$1,AW936,,Trigger)</f>
        <v>2.1617276782865739E-2</v>
      </c>
      <c r="BA936" s="198">
        <f t="shared" si="35"/>
        <v>1.6890355167232738</v>
      </c>
    </row>
    <row r="937" spans="47:53" ht="11.25" customHeight="1" x14ac:dyDescent="0.25">
      <c r="AU937" s="30" t="s">
        <v>38</v>
      </c>
      <c r="AV937" s="29">
        <f>_xll.qlInterestRateIndexFixingDate(IborIndex&amp;Tenor,AW937,Trigger)</f>
        <v>45961</v>
      </c>
      <c r="AW937" s="29">
        <f>_xll.qlCalendarAdvance(Calendar,AW936,AU937,"f",,Trigger)</f>
        <v>45965</v>
      </c>
      <c r="AX937" s="29">
        <f>_xll.qlInterestRateIndexMaturity(IborIndex&amp;Tenor,AW937,Trigger)</f>
        <v>46330</v>
      </c>
      <c r="AY937" s="66">
        <f>_xll.qlIndexFixing($Z$5,AV937,,Trigger)</f>
        <v>2.1794262684772192E-2</v>
      </c>
      <c r="AZ937" s="66">
        <f>_xll.qlIndexFixing($BB$1,AW937,,Trigger)</f>
        <v>2.1625417208289671E-2</v>
      </c>
      <c r="BA937" s="198">
        <f t="shared" si="35"/>
        <v>1.6884547648252091</v>
      </c>
    </row>
    <row r="938" spans="47:53" ht="11.25" customHeight="1" x14ac:dyDescent="0.25">
      <c r="AU938" s="30" t="s">
        <v>38</v>
      </c>
      <c r="AV938" s="29">
        <f>_xll.qlInterestRateIndexFixingDate(IborIndex&amp;Tenor,AW938,Trigger)</f>
        <v>45968</v>
      </c>
      <c r="AW938" s="29">
        <f>_xll.qlCalendarAdvance(Calendar,AW937,AU938,"f",,Trigger)</f>
        <v>45972</v>
      </c>
      <c r="AX938" s="29">
        <f>_xll.qlInterestRateIndexMaturity(IborIndex&amp;Tenor,AW938,Trigger)</f>
        <v>46337</v>
      </c>
      <c r="AY938" s="66">
        <f>_xll.qlIndexFixing($Z$5,AV938,,Trigger)</f>
        <v>2.1802238426618006E-2</v>
      </c>
      <c r="AZ938" s="66">
        <f>_xll.qlIndexFixing($BB$1,AW938,,Trigger)</f>
        <v>2.163344536140183E-2</v>
      </c>
      <c r="BA938" s="198">
        <f t="shared" si="35"/>
        <v>1.6879306521617663</v>
      </c>
    </row>
    <row r="939" spans="47:53" ht="11.25" customHeight="1" x14ac:dyDescent="0.25">
      <c r="AU939" s="30" t="s">
        <v>38</v>
      </c>
      <c r="AV939" s="29">
        <f>_xll.qlInterestRateIndexFixingDate(IborIndex&amp;Tenor,AW939,Trigger)</f>
        <v>45975</v>
      </c>
      <c r="AW939" s="29">
        <f>_xll.qlCalendarAdvance(Calendar,AW938,AU939,"f",,Trigger)</f>
        <v>45979</v>
      </c>
      <c r="AX939" s="29">
        <f>_xll.qlInterestRateIndexMaturity(IborIndex&amp;Tenor,AW939,Trigger)</f>
        <v>46344</v>
      </c>
      <c r="AY939" s="66">
        <f>_xll.qlIndexFixing($Z$5,AV939,,Trigger)</f>
        <v>2.1810107589502498E-2</v>
      </c>
      <c r="AZ939" s="66">
        <f>_xll.qlIndexFixing($BB$1,AW939,,Trigger)</f>
        <v>2.1641361239518767E-2</v>
      </c>
      <c r="BA939" s="198">
        <f t="shared" si="35"/>
        <v>1.6874634998373037</v>
      </c>
    </row>
    <row r="940" spans="47:53" ht="11.25" customHeight="1" x14ac:dyDescent="0.25">
      <c r="AU940" s="30" t="s">
        <v>38</v>
      </c>
      <c r="AV940" s="29">
        <f>_xll.qlInterestRateIndexFixingDate(IborIndex&amp;Tenor,AW940,Trigger)</f>
        <v>45982</v>
      </c>
      <c r="AW940" s="29">
        <f>_xll.qlCalendarAdvance(Calendar,AW939,AU940,"f",,Trigger)</f>
        <v>45986</v>
      </c>
      <c r="AX940" s="29">
        <f>_xll.qlInterestRateIndexMaturity(IborIndex&amp;Tenor,AW940,Trigger)</f>
        <v>46351</v>
      </c>
      <c r="AY940" s="66">
        <f>_xll.qlIndexFixing($Z$5,AV940,,Trigger)</f>
        <v>2.1817870203600532E-2</v>
      </c>
      <c r="AZ940" s="66">
        <f>_xll.qlIndexFixing($BB$1,AW940,,Trigger)</f>
        <v>2.1649164839993837E-2</v>
      </c>
      <c r="BA940" s="198">
        <f t="shared" si="35"/>
        <v>1.6870536360669499</v>
      </c>
    </row>
    <row r="941" spans="47:53" ht="11.25" customHeight="1" x14ac:dyDescent="0.25">
      <c r="AU941" s="30" t="s">
        <v>38</v>
      </c>
      <c r="AV941" s="29">
        <f>_xll.qlInterestRateIndexFixingDate(IborIndex&amp;Tenor,AW941,Trigger)</f>
        <v>45989</v>
      </c>
      <c r="AW941" s="29">
        <f>_xll.qlCalendarAdvance(Calendar,AW940,AU941,"f",,Trigger)</f>
        <v>45993</v>
      </c>
      <c r="AX941" s="29">
        <f>_xll.qlInterestRateIndexMaturity(IborIndex&amp;Tenor,AW941,Trigger)</f>
        <v>46358</v>
      </c>
      <c r="AY941" s="66">
        <f>_xll.qlIndexFixing($Z$5,AV941,,Trigger)</f>
        <v>2.1825526299835765E-2</v>
      </c>
      <c r="AZ941" s="66">
        <f>_xll.qlIndexFixing($BB$1,AW941,,Trigger)</f>
        <v>2.1656856160218493E-2</v>
      </c>
      <c r="BA941" s="198">
        <f t="shared" si="35"/>
        <v>1.6867013961727184</v>
      </c>
    </row>
    <row r="942" spans="47:53" ht="11.25" customHeight="1" x14ac:dyDescent="0.25">
      <c r="AU942" s="30" t="s">
        <v>38</v>
      </c>
      <c r="AV942" s="29">
        <f>_xll.qlInterestRateIndexFixingDate(IborIndex&amp;Tenor,AW942,Trigger)</f>
        <v>45996</v>
      </c>
      <c r="AW942" s="29">
        <f>_xll.qlCalendarAdvance(Calendar,AW941,AU942,"f",,Trigger)</f>
        <v>46000</v>
      </c>
      <c r="AX942" s="29">
        <f>_xll.qlInterestRateIndexMaturity(IborIndex&amp;Tenor,AW942,Trigger)</f>
        <v>46365</v>
      </c>
      <c r="AY942" s="66">
        <f>_xll.qlIndexFixing($Z$5,AV942,,Trigger)</f>
        <v>2.1833075909879082E-2</v>
      </c>
      <c r="AZ942" s="66">
        <f>_xll.qlIndexFixing($BB$1,AW942,,Trigger)</f>
        <v>2.1664435197621644E-2</v>
      </c>
      <c r="BA942" s="198">
        <f t="shared" si="35"/>
        <v>1.6864071225743822</v>
      </c>
    </row>
    <row r="943" spans="47:53" ht="11.25" customHeight="1" x14ac:dyDescent="0.25">
      <c r="AU943" s="30" t="s">
        <v>38</v>
      </c>
      <c r="AV943" s="29">
        <f>_xll.qlInterestRateIndexFixingDate(IborIndex&amp;Tenor,AW943,Trigger)</f>
        <v>46003</v>
      </c>
      <c r="AW943" s="29">
        <f>_xll.qlCalendarAdvance(Calendar,AW942,AU943,"f",,Trigger)</f>
        <v>46007</v>
      </c>
      <c r="AX943" s="29">
        <f>_xll.qlInterestRateIndexMaturity(IborIndex&amp;Tenor,AW943,Trigger)</f>
        <v>46372</v>
      </c>
      <c r="AY943" s="66">
        <f>_xll.qlIndexFixing($Z$5,AV943,,Trigger)</f>
        <v>2.1840519066151007E-2</v>
      </c>
      <c r="AZ943" s="66">
        <f>_xll.qlIndexFixing($BB$1,AW943,,Trigger)</f>
        <v>2.1671901949669208E-2</v>
      </c>
      <c r="BA943" s="198">
        <f t="shared" si="35"/>
        <v>1.6861711648179929</v>
      </c>
    </row>
    <row r="944" spans="47:53" ht="11.25" customHeight="1" x14ac:dyDescent="0.25">
      <c r="AU944" s="30" t="s">
        <v>38</v>
      </c>
      <c r="AV944" s="29">
        <f>_xll.qlInterestRateIndexFixingDate(IborIndex&amp;Tenor,AW944,Trigger)</f>
        <v>46010</v>
      </c>
      <c r="AW944" s="29">
        <f>_xll.qlCalendarAdvance(Calendar,AW943,AU944,"f",,Trigger)</f>
        <v>46014</v>
      </c>
      <c r="AX944" s="29">
        <f>_xll.qlInterestRateIndexMaturity(IborIndex&amp;Tenor,AW944,Trigger)</f>
        <v>46379</v>
      </c>
      <c r="AY944" s="66">
        <f>_xll.qlIndexFixing($Z$5,AV944,,Trigger)</f>
        <v>2.1847855801818444E-2</v>
      </c>
      <c r="AZ944" s="66">
        <f>_xll.qlIndexFixing($BB$1,AW944,,Trigger)</f>
        <v>2.1683408548932973E-2</v>
      </c>
      <c r="BA944" s="198">
        <f t="shared" si="35"/>
        <v>1.6444725288547111</v>
      </c>
    </row>
    <row r="945" spans="47:53" ht="11.25" customHeight="1" x14ac:dyDescent="0.25">
      <c r="AU945" s="30" t="s">
        <v>38</v>
      </c>
      <c r="AV945" s="29">
        <f>_xll.qlInterestRateIndexFixingDate(IborIndex&amp;Tenor,AW945,Trigger)</f>
        <v>46015</v>
      </c>
      <c r="AW945" s="29">
        <f>_xll.qlCalendarAdvance(Calendar,AW944,AU945,"f",,Trigger)</f>
        <v>46021</v>
      </c>
      <c r="AX945" s="29">
        <f>_xll.qlInterestRateIndexMaturity(IborIndex&amp;Tenor,AW945,Trigger)</f>
        <v>46386</v>
      </c>
      <c r="AY945" s="66">
        <f>_xll.qlIndexFixing($Z$5,AV945,,Trigger)</f>
        <v>2.1855086150797925E-2</v>
      </c>
      <c r="AZ945" s="66">
        <f>_xll.qlIndexFixing($BB$1,AW945,,Trigger)</f>
        <v>2.1689704506858205E-2</v>
      </c>
      <c r="BA945" s="198">
        <f t="shared" si="35"/>
        <v>1.6538164393972017</v>
      </c>
    </row>
    <row r="946" spans="47:53" ht="11.25" customHeight="1" x14ac:dyDescent="0.25">
      <c r="AU946" s="30" t="s">
        <v>38</v>
      </c>
      <c r="AV946" s="29">
        <f>_xll.qlInterestRateIndexFixingDate(IborIndex&amp;Tenor,AW946,Trigger)</f>
        <v>46024</v>
      </c>
      <c r="AW946" s="29">
        <f>_xll.qlCalendarAdvance(Calendar,AW945,AU946,"f",,Trigger)</f>
        <v>46028</v>
      </c>
      <c r="AX946" s="29">
        <f>_xll.qlInterestRateIndexMaturity(IborIndex&amp;Tenor,AW946,Trigger)</f>
        <v>46393</v>
      </c>
      <c r="AY946" s="66">
        <f>_xll.qlIndexFixing($Z$5,AV946,,Trigger)</f>
        <v>2.1862210147753452E-2</v>
      </c>
      <c r="AZ946" s="66">
        <f>_xll.qlIndexFixing($BB$1,AW946,,Trigger)</f>
        <v>2.1693628468905629E-2</v>
      </c>
      <c r="BA946" s="198">
        <f t="shared" si="35"/>
        <v>1.6858167884782269</v>
      </c>
    </row>
    <row r="947" spans="47:53" ht="11.25" customHeight="1" x14ac:dyDescent="0.25">
      <c r="AU947" s="30" t="s">
        <v>38</v>
      </c>
      <c r="AV947" s="29">
        <f>_xll.qlInterestRateIndexFixingDate(IborIndex&amp;Tenor,AW947,Trigger)</f>
        <v>46031</v>
      </c>
      <c r="AW947" s="29">
        <f>_xll.qlCalendarAdvance(Calendar,AW946,AU947,"f",,Trigger)</f>
        <v>46035</v>
      </c>
      <c r="AX947" s="29">
        <f>_xll.qlInterestRateIndexMaturity(IborIndex&amp;Tenor,AW947,Trigger)</f>
        <v>46400</v>
      </c>
      <c r="AY947" s="66">
        <f>_xll.qlIndexFixing($Z$5,AV947,,Trigger)</f>
        <v>2.1869227828097356E-2</v>
      </c>
      <c r="AZ947" s="66">
        <f>_xll.qlIndexFixing($BB$1,AW947,,Trigger)</f>
        <v>2.1700646054945351E-2</v>
      </c>
      <c r="BA947" s="198">
        <f t="shared" si="35"/>
        <v>1.685817731520052</v>
      </c>
    </row>
    <row r="948" spans="47:53" ht="11.25" customHeight="1" x14ac:dyDescent="0.25">
      <c r="AU948" s="30" t="s">
        <v>38</v>
      </c>
      <c r="AV948" s="29">
        <f>_xll.qlInterestRateIndexFixingDate(IborIndex&amp;Tenor,AW948,Trigger)</f>
        <v>46038</v>
      </c>
      <c r="AW948" s="29">
        <f>_xll.qlCalendarAdvance(Calendar,AW947,AU948,"f",,Trigger)</f>
        <v>46042</v>
      </c>
      <c r="AX948" s="29">
        <f>_xll.qlInterestRateIndexMaturity(IborIndex&amp;Tenor,AW948,Trigger)</f>
        <v>46407</v>
      </c>
      <c r="AY948" s="66">
        <f>_xll.qlIndexFixing($Z$5,AV948,,Trigger)</f>
        <v>2.1876139227990078E-2</v>
      </c>
      <c r="AZ948" s="66">
        <f>_xll.qlIndexFixing($BB$1,AW948,,Trigger)</f>
        <v>2.17075513435241E-2</v>
      </c>
      <c r="BA948" s="198">
        <f t="shared" si="35"/>
        <v>1.6858788446597743</v>
      </c>
    </row>
    <row r="949" spans="47:53" ht="11.25" customHeight="1" x14ac:dyDescent="0.25">
      <c r="AU949" s="30" t="s">
        <v>38</v>
      </c>
      <c r="AV949" s="29">
        <f>_xll.qlInterestRateIndexFixingDate(IborIndex&amp;Tenor,AW949,Trigger)</f>
        <v>46045</v>
      </c>
      <c r="AW949" s="29">
        <f>_xll.qlCalendarAdvance(Calendar,AW948,AU949,"f",,Trigger)</f>
        <v>46049</v>
      </c>
      <c r="AX949" s="29">
        <f>_xll.qlInterestRateIndexMaturity(IborIndex&amp;Tenor,AW949,Trigger)</f>
        <v>46414</v>
      </c>
      <c r="AY949" s="66">
        <f>_xll.qlIndexFixing($Z$5,AV949,,Trigger)</f>
        <v>2.1882944384339964E-2</v>
      </c>
      <c r="AZ949" s="66">
        <f>_xll.qlIndexFixing($BB$1,AW949,,Trigger)</f>
        <v>2.1714344332333147E-2</v>
      </c>
      <c r="BA949" s="198">
        <f t="shared" si="35"/>
        <v>1.6860005200681691</v>
      </c>
    </row>
    <row r="950" spans="47:53" ht="11.25" customHeight="1" x14ac:dyDescent="0.25">
      <c r="AU950" s="30" t="s">
        <v>38</v>
      </c>
      <c r="AV950" s="29">
        <f>_xll.qlInterestRateIndexFixingDate(IborIndex&amp;Tenor,AW950,Trigger)</f>
        <v>46052</v>
      </c>
      <c r="AW950" s="29">
        <f>_xll.qlCalendarAdvance(Calendar,AW949,AU950,"f",,Trigger)</f>
        <v>46056</v>
      </c>
      <c r="AX950" s="29">
        <f>_xll.qlInterestRateIndexMaturity(IborIndex&amp;Tenor,AW950,Trigger)</f>
        <v>46421</v>
      </c>
      <c r="AY950" s="66">
        <f>_xll.qlIndexFixing($Z$5,AV950,,Trigger)</f>
        <v>2.1889643334804115E-2</v>
      </c>
      <c r="AZ950" s="66">
        <f>_xll.qlIndexFixing($BB$1,AW950,,Trigger)</f>
        <v>2.1721025019101649E-2</v>
      </c>
      <c r="BA950" s="198">
        <f t="shared" si="35"/>
        <v>1.686183157024665</v>
      </c>
    </row>
    <row r="951" spans="47:53" ht="11.25" customHeight="1" x14ac:dyDescent="0.25">
      <c r="AU951" s="30" t="s">
        <v>38</v>
      </c>
      <c r="AV951" s="29">
        <f>_xll.qlInterestRateIndexFixingDate(IborIndex&amp;Tenor,AW951,Trigger)</f>
        <v>46059</v>
      </c>
      <c r="AW951" s="29">
        <f>_xll.qlCalendarAdvance(Calendar,AW950,AU951,"f",,Trigger)</f>
        <v>46063</v>
      </c>
      <c r="AX951" s="29">
        <f>_xll.qlInterestRateIndexMaturity(IborIndex&amp;Tenor,AW951,Trigger)</f>
        <v>46428</v>
      </c>
      <c r="AY951" s="66">
        <f>_xll.qlIndexFixing($Z$5,AV951,,Trigger)</f>
        <v>2.1896236117786887E-2</v>
      </c>
      <c r="AZ951" s="66">
        <f>_xll.qlIndexFixing($BB$1,AW951,,Trigger)</f>
        <v>2.1727593401596215E-2</v>
      </c>
      <c r="BA951" s="198">
        <f t="shared" si="35"/>
        <v>1.6864271619067284</v>
      </c>
    </row>
    <row r="952" spans="47:53" ht="11.25" customHeight="1" x14ac:dyDescent="0.25">
      <c r="AU952" s="30" t="s">
        <v>38</v>
      </c>
      <c r="AV952" s="29">
        <f>_xll.qlInterestRateIndexFixingDate(IborIndex&amp;Tenor,AW952,Trigger)</f>
        <v>46066</v>
      </c>
      <c r="AW952" s="29">
        <f>_xll.qlCalendarAdvance(Calendar,AW951,AU952,"f",,Trigger)</f>
        <v>46070</v>
      </c>
      <c r="AX952" s="29">
        <f>_xll.qlInterestRateIndexMaturity(IborIndex&amp;Tenor,AW952,Trigger)</f>
        <v>46435</v>
      </c>
      <c r="AY952" s="66">
        <f>_xll.qlIndexFixing($Z$5,AV952,,Trigger)</f>
        <v>2.190272277244118E-2</v>
      </c>
      <c r="AZ952" s="66">
        <f>_xll.qlIndexFixing($BB$1,AW952,,Trigger)</f>
        <v>2.1734049477620903E-2</v>
      </c>
      <c r="BA952" s="198">
        <f t="shared" si="35"/>
        <v>1.6867329482027695</v>
      </c>
    </row>
    <row r="953" spans="47:53" ht="11.25" customHeight="1" x14ac:dyDescent="0.25">
      <c r="AU953" s="30" t="s">
        <v>38</v>
      </c>
      <c r="AV953" s="29">
        <f>_xll.qlInterestRateIndexFixingDate(IborIndex&amp;Tenor,AW953,Trigger)</f>
        <v>46073</v>
      </c>
      <c r="AW953" s="29">
        <f>_xll.qlCalendarAdvance(Calendar,AW952,AU953,"f",,Trigger)</f>
        <v>46077</v>
      </c>
      <c r="AX953" s="29">
        <f>_xll.qlInterestRateIndexMaturity(IborIndex&amp;Tenor,AW953,Trigger)</f>
        <v>46442</v>
      </c>
      <c r="AY953" s="66">
        <f>_xll.qlIndexFixing($Z$5,AV953,,Trigger)</f>
        <v>2.1909103338667565E-2</v>
      </c>
      <c r="AZ953" s="66">
        <f>_xll.qlIndexFixing($BB$1,AW953,,Trigger)</f>
        <v>2.1740393245017225E-2</v>
      </c>
      <c r="BA953" s="198">
        <f t="shared" si="35"/>
        <v>1.6871009365033995</v>
      </c>
    </row>
    <row r="954" spans="47:53" ht="11.25" customHeight="1" x14ac:dyDescent="0.25">
      <c r="AU954" s="30" t="s">
        <v>38</v>
      </c>
      <c r="AV954" s="29">
        <f>_xll.qlInterestRateIndexFixingDate(IborIndex&amp;Tenor,AW954,Trigger)</f>
        <v>46080</v>
      </c>
      <c r="AW954" s="29">
        <f>_xll.qlCalendarAdvance(Calendar,AW953,AU954,"f",,Trigger)</f>
        <v>46084</v>
      </c>
      <c r="AX954" s="29">
        <f>_xll.qlInterestRateIndexMaturity(IborIndex&amp;Tenor,AW954,Trigger)</f>
        <v>46449</v>
      </c>
      <c r="AY954" s="66">
        <f>_xll.qlIndexFixing($Z$5,AV954,,Trigger)</f>
        <v>2.1915377857115392E-2</v>
      </c>
      <c r="AZ954" s="66">
        <f>_xll.qlIndexFixing($BB$1,AW954,,Trigger)</f>
        <v>2.1746624701664132E-2</v>
      </c>
      <c r="BA954" s="198">
        <f t="shared" si="35"/>
        <v>1.6875315545126015</v>
      </c>
    </row>
    <row r="955" spans="47:53" ht="11.25" customHeight="1" x14ac:dyDescent="0.25">
      <c r="AU955" s="30" t="s">
        <v>38</v>
      </c>
      <c r="AV955" s="29">
        <f>_xll.qlInterestRateIndexFixingDate(IborIndex&amp;Tenor,AW955,Trigger)</f>
        <v>46087</v>
      </c>
      <c r="AW955" s="29">
        <f>_xll.qlCalendarAdvance(Calendar,AW954,AU955,"f",,Trigger)</f>
        <v>46091</v>
      </c>
      <c r="AX955" s="29">
        <f>_xll.qlInterestRateIndexMaturity(IborIndex&amp;Tenor,AW955,Trigger)</f>
        <v>46456</v>
      </c>
      <c r="AY955" s="66">
        <f>_xll.qlIndexFixing($Z$5,AV955,,Trigger)</f>
        <v>2.1921546369181245E-2</v>
      </c>
      <c r="AZ955" s="66">
        <f>_xll.qlIndexFixing($BB$1,AW955,,Trigger)</f>
        <v>2.1752743845478689E-2</v>
      </c>
      <c r="BA955" s="198">
        <f t="shared" si="35"/>
        <v>1.6880252370255615</v>
      </c>
    </row>
    <row r="956" spans="47:53" ht="11.25" customHeight="1" x14ac:dyDescent="0.25">
      <c r="AU956" s="30" t="s">
        <v>38</v>
      </c>
      <c r="AV956" s="29">
        <f>_xll.qlInterestRateIndexFixingDate(IborIndex&amp;Tenor,AW956,Trigger)</f>
        <v>46094</v>
      </c>
      <c r="AW956" s="29">
        <f>_xll.qlCalendarAdvance(Calendar,AW955,AU956,"f",,Trigger)</f>
        <v>46098</v>
      </c>
      <c r="AX956" s="29">
        <f>_xll.qlInterestRateIndexMaturity(IborIndex&amp;Tenor,AW956,Trigger)</f>
        <v>46463</v>
      </c>
      <c r="AY956" s="66">
        <f>_xll.qlIndexFixing($Z$5,AV956,,Trigger)</f>
        <v>2.1927608917009823E-2</v>
      </c>
      <c r="AZ956" s="66">
        <f>_xll.qlIndexFixing($BB$1,AW956,,Trigger)</f>
        <v>2.1758750674414972E-2</v>
      </c>
      <c r="BA956" s="198">
        <f t="shared" si="35"/>
        <v>1.6885824259485136</v>
      </c>
    </row>
    <row r="957" spans="47:53" ht="11.25" customHeight="1" x14ac:dyDescent="0.25">
      <c r="AU957" s="30" t="s">
        <v>38</v>
      </c>
      <c r="AV957" s="29">
        <f>_xll.qlInterestRateIndexFixingDate(IborIndex&amp;Tenor,AW957,Trigger)</f>
        <v>46101</v>
      </c>
      <c r="AW957" s="29">
        <f>_xll.qlCalendarAdvance(Calendar,AW956,AU957,"f",,Trigger)</f>
        <v>46105</v>
      </c>
      <c r="AX957" s="29">
        <f>_xll.qlInterestRateIndexMaturity(IborIndex&amp;Tenor,AW957,Trigger)</f>
        <v>46470</v>
      </c>
      <c r="AY957" s="66">
        <f>_xll.qlIndexFixing($Z$5,AV957,,Trigger)</f>
        <v>2.1933565543494377E-2</v>
      </c>
      <c r="AZ957" s="66">
        <f>_xll.qlIndexFixing($BB$1,AW957,,Trigger)</f>
        <v>2.1768641261106877E-2</v>
      </c>
      <c r="BA957" s="198">
        <f t="shared" si="35"/>
        <v>1.6492428238749912</v>
      </c>
    </row>
    <row r="958" spans="47:53" ht="11.25" customHeight="1" x14ac:dyDescent="0.25">
      <c r="AU958" s="30" t="s">
        <v>38</v>
      </c>
      <c r="AV958" s="29">
        <f>_xll.qlInterestRateIndexFixingDate(IborIndex&amp;Tenor,AW958,Trigger)</f>
        <v>46108</v>
      </c>
      <c r="AW958" s="29">
        <f>_xll.qlCalendarAdvance(Calendar,AW957,AU958,"f",,Trigger)</f>
        <v>46112</v>
      </c>
      <c r="AX958" s="29">
        <f>_xll.qlInterestRateIndexMaturity(IborIndex&amp;Tenor,AW958,Trigger)</f>
        <v>46477</v>
      </c>
      <c r="AY958" s="66">
        <f>_xll.qlIndexFixing($Z$5,AV958,,Trigger)</f>
        <v>2.1939416292275395E-2</v>
      </c>
      <c r="AZ958" s="66">
        <f>_xll.qlIndexFixing($BB$1,AW958,,Trigger)</f>
        <v>2.1770427379657356E-2</v>
      </c>
      <c r="BA958" s="198">
        <f t="shared" si="35"/>
        <v>1.6898891261803857</v>
      </c>
    </row>
    <row r="959" spans="47:53" ht="11.25" customHeight="1" x14ac:dyDescent="0.25">
      <c r="AU959" s="30" t="s">
        <v>38</v>
      </c>
      <c r="AV959" s="29">
        <f>_xll.qlInterestRateIndexFixingDate(IborIndex&amp;Tenor,AW959,Trigger)</f>
        <v>46113</v>
      </c>
      <c r="AW959" s="29">
        <f>_xll.qlCalendarAdvance(Calendar,AW958,AU959,"f",,Trigger)</f>
        <v>46119</v>
      </c>
      <c r="AX959" s="29">
        <f>_xll.qlInterestRateIndexMaturity(IborIndex&amp;Tenor,AW959,Trigger)</f>
        <v>46484</v>
      </c>
      <c r="AY959" s="66">
        <f>_xll.qlIndexFixing($Z$5,AV959,,Trigger)</f>
        <v>2.1945161207741478E-2</v>
      </c>
      <c r="AZ959" s="66">
        <f>_xll.qlIndexFixing($BB$1,AW959,,Trigger)</f>
        <v>2.1776097252059513E-2</v>
      </c>
      <c r="BA959" s="198">
        <f t="shared" si="35"/>
        <v>1.6906395568196466</v>
      </c>
    </row>
    <row r="960" spans="47:53" ht="11.25" customHeight="1" x14ac:dyDescent="0.25">
      <c r="AU960" s="30" t="s">
        <v>38</v>
      </c>
      <c r="AV960" s="29">
        <f>_xll.qlInterestRateIndexFixingDate(IborIndex&amp;Tenor,AW960,Trigger)</f>
        <v>46122</v>
      </c>
      <c r="AW960" s="29">
        <f>_xll.qlCalendarAdvance(Calendar,AW959,AU960,"f",,Trigger)</f>
        <v>46126</v>
      </c>
      <c r="AX960" s="29">
        <f>_xll.qlInterestRateIndexMaturity(IborIndex&amp;Tenor,AW960,Trigger)</f>
        <v>46491</v>
      </c>
      <c r="AY960" s="66">
        <f>_xll.qlIndexFixing($Z$5,AV960,,Trigger)</f>
        <v>2.1950800335029344E-2</v>
      </c>
      <c r="AZ960" s="66">
        <f>_xll.qlIndexFixing($BB$1,AW960,,Trigger)</f>
        <v>2.1781654801775723E-2</v>
      </c>
      <c r="BA960" s="198">
        <f t="shared" si="35"/>
        <v>1.6914553325362083</v>
      </c>
    </row>
    <row r="961" spans="47:53" ht="11.25" customHeight="1" x14ac:dyDescent="0.25">
      <c r="AU961" s="30" t="s">
        <v>38</v>
      </c>
      <c r="AV961" s="29">
        <f>_xll.qlInterestRateIndexFixingDate(IborIndex&amp;Tenor,AW961,Trigger)</f>
        <v>46129</v>
      </c>
      <c r="AW961" s="29">
        <f>_xll.qlCalendarAdvance(Calendar,AW960,AU961,"f",,Trigger)</f>
        <v>46133</v>
      </c>
      <c r="AX961" s="29">
        <f>_xll.qlInterestRateIndexMaturity(IborIndex&amp;Tenor,AW961,Trigger)</f>
        <v>46498</v>
      </c>
      <c r="AY961" s="66">
        <f>_xll.qlIndexFixing($Z$5,AV961,,Trigger)</f>
        <v>2.1956333720023164E-2</v>
      </c>
      <c r="AZ961" s="66">
        <f>_xll.qlIndexFixing($BB$1,AW961,,Trigger)</f>
        <v>2.1787100026947965E-2</v>
      </c>
      <c r="BA961" s="198">
        <f t="shared" si="35"/>
        <v>1.692336930751992</v>
      </c>
    </row>
    <row r="962" spans="47:53" ht="11.25" customHeight="1" x14ac:dyDescent="0.25">
      <c r="AU962" s="30" t="s">
        <v>38</v>
      </c>
      <c r="AV962" s="29">
        <f>_xll.qlInterestRateIndexFixingDate(IborIndex&amp;Tenor,AW962,Trigger)</f>
        <v>46136</v>
      </c>
      <c r="AW962" s="29">
        <f>_xll.qlCalendarAdvance(Calendar,AW961,AU962,"f",,Trigger)</f>
        <v>46140</v>
      </c>
      <c r="AX962" s="29">
        <f>_xll.qlInterestRateIndexMaturity(IborIndex&amp;Tenor,AW962,Trigger)</f>
        <v>46505</v>
      </c>
      <c r="AY962" s="66">
        <f>_xll.qlIndexFixing($Z$5,AV962,,Trigger)</f>
        <v>2.1961761409355449E-2</v>
      </c>
      <c r="AZ962" s="66">
        <f>_xll.qlIndexFixing($BB$1,AW962,,Trigger)</f>
        <v>2.1792432925755448E-2</v>
      </c>
      <c r="BA962" s="198">
        <f t="shared" si="35"/>
        <v>1.6932848360000017</v>
      </c>
    </row>
    <row r="963" spans="47:53" ht="11.25" customHeight="1" x14ac:dyDescent="0.25">
      <c r="AU963" s="30" t="s">
        <v>38</v>
      </c>
      <c r="AV963" s="29">
        <f>_xll.qlInterestRateIndexFixingDate(IborIndex&amp;Tenor,AW963,Trigger)</f>
        <v>46142</v>
      </c>
      <c r="AW963" s="29">
        <f>_xll.qlCalendarAdvance(Calendar,AW962,AU963,"f",,Trigger)</f>
        <v>46147</v>
      </c>
      <c r="AX963" s="29">
        <f>_xll.qlInterestRateIndexMaturity(IborIndex&amp;Tenor,AW963,Trigger)</f>
        <v>46512</v>
      </c>
      <c r="AY963" s="66">
        <f>_xll.qlIndexFixing($Z$5,AV963,,Trigger)</f>
        <v>2.1967083450405937E-2</v>
      </c>
      <c r="AZ963" s="66">
        <f>_xll.qlIndexFixing($BB$1,AW963,,Trigger)</f>
        <v>2.1797653496415711E-2</v>
      </c>
      <c r="BA963" s="198">
        <f t="shared" ref="BA963:BA1026" si="36">(AY963-AZ963)*10000</f>
        <v>1.694299539902258</v>
      </c>
    </row>
    <row r="964" spans="47:53" ht="11.25" customHeight="1" x14ac:dyDescent="0.25">
      <c r="AU964" s="30" t="s">
        <v>38</v>
      </c>
      <c r="AV964" s="29">
        <f>_xll.qlInterestRateIndexFixingDate(IborIndex&amp;Tenor,AW964,Trigger)</f>
        <v>46150</v>
      </c>
      <c r="AW964" s="29">
        <f>_xll.qlCalendarAdvance(Calendar,AW963,AU964,"f",,Trigger)</f>
        <v>46154</v>
      </c>
      <c r="AX964" s="29">
        <f>_xll.qlInterestRateIndexMaturity(IborIndex&amp;Tenor,AW964,Trigger)</f>
        <v>46519</v>
      </c>
      <c r="AY964" s="66">
        <f>_xll.qlIndexFixing($Z$5,AV964,,Trigger)</f>
        <v>2.1972299891302491E-2</v>
      </c>
      <c r="AZ964" s="66">
        <f>_xll.qlIndexFixing($BB$1,AW964,,Trigger)</f>
        <v>2.180276173718286E-2</v>
      </c>
      <c r="BA964" s="198">
        <f t="shared" si="36"/>
        <v>1.6953815411963058</v>
      </c>
    </row>
    <row r="965" spans="47:53" ht="11.25" customHeight="1" x14ac:dyDescent="0.25">
      <c r="AU965" s="30" t="s">
        <v>38</v>
      </c>
      <c r="AV965" s="29">
        <f>_xll.qlInterestRateIndexFixingDate(IborIndex&amp;Tenor,AW965,Trigger)</f>
        <v>46157</v>
      </c>
      <c r="AW965" s="29">
        <f>_xll.qlCalendarAdvance(Calendar,AW964,AU965,"f",,Trigger)</f>
        <v>46161</v>
      </c>
      <c r="AX965" s="29">
        <f>_xll.qlInterestRateIndexMaturity(IborIndex&amp;Tenor,AW965,Trigger)</f>
        <v>46526</v>
      </c>
      <c r="AY965" s="66">
        <f>_xll.qlIndexFixing($Z$5,AV965,,Trigger)</f>
        <v>2.1977410780920862E-2</v>
      </c>
      <c r="AZ965" s="66">
        <f>_xll.qlIndexFixing($BB$1,AW965,,Trigger)</f>
        <v>2.1807757646349332E-2</v>
      </c>
      <c r="BA965" s="198">
        <f t="shared" si="36"/>
        <v>1.6965313457152977</v>
      </c>
    </row>
    <row r="966" spans="47:53" ht="11.25" customHeight="1" x14ac:dyDescent="0.25">
      <c r="AU966" s="30" t="s">
        <v>38</v>
      </c>
      <c r="AV966" s="29">
        <f>_xll.qlInterestRateIndexFixingDate(IborIndex&amp;Tenor,AW966,Trigger)</f>
        <v>46164</v>
      </c>
      <c r="AW966" s="29">
        <f>_xll.qlCalendarAdvance(Calendar,AW965,AU966,"f",,Trigger)</f>
        <v>46168</v>
      </c>
      <c r="AX966" s="29">
        <f>_xll.qlInterestRateIndexMaturity(IborIndex&amp;Tenor,AW966,Trigger)</f>
        <v>46533</v>
      </c>
      <c r="AY966" s="66">
        <f>_xll.qlIndexFixing($Z$5,AV966,,Trigger)</f>
        <v>2.1982416168883818E-2</v>
      </c>
      <c r="AZ966" s="66">
        <f>_xll.qlIndexFixing($BB$1,AW966,,Trigger)</f>
        <v>2.1812641222244571E-2</v>
      </c>
      <c r="BA966" s="198">
        <f t="shared" si="36"/>
        <v>1.6977494663924717</v>
      </c>
    </row>
    <row r="967" spans="47:53" ht="11.25" customHeight="1" x14ac:dyDescent="0.25">
      <c r="AU967" s="30" t="s">
        <v>38</v>
      </c>
      <c r="AV967" s="29">
        <f>_xll.qlInterestRateIndexFixingDate(IborIndex&amp;Tenor,AW967,Trigger)</f>
        <v>46171</v>
      </c>
      <c r="AW967" s="29">
        <f>_xll.qlCalendarAdvance(Calendar,AW966,AU967,"f",,Trigger)</f>
        <v>46175</v>
      </c>
      <c r="AX967" s="29">
        <f>_xll.qlInterestRateIndexMaturity(IborIndex&amp;Tenor,AW967,Trigger)</f>
        <v>46540</v>
      </c>
      <c r="AY967" s="66">
        <f>_xll.qlIndexFixing($Z$5,AV967,,Trigger)</f>
        <v>2.1987316105562468E-2</v>
      </c>
      <c r="AZ967" s="66">
        <f>_xll.qlIndexFixing($BB$1,AW967,,Trigger)</f>
        <v>2.1817412463236128E-2</v>
      </c>
      <c r="BA967" s="198">
        <f t="shared" si="36"/>
        <v>1.6990364232634045</v>
      </c>
    </row>
    <row r="968" spans="47:53" ht="11.25" customHeight="1" x14ac:dyDescent="0.25">
      <c r="AU968" s="30" t="s">
        <v>38</v>
      </c>
      <c r="AV968" s="29">
        <f>_xll.qlInterestRateIndexFixingDate(IborIndex&amp;Tenor,AW968,Trigger)</f>
        <v>46178</v>
      </c>
      <c r="AW968" s="29">
        <f>_xll.qlCalendarAdvance(Calendar,AW967,AU968,"f",,Trigger)</f>
        <v>46182</v>
      </c>
      <c r="AX968" s="29">
        <f>_xll.qlInterestRateIndexMaturity(IborIndex&amp;Tenor,AW968,Trigger)</f>
        <v>46547</v>
      </c>
      <c r="AY968" s="66">
        <f>_xll.qlIndexFixing($Z$5,AV968,,Trigger)</f>
        <v>2.1992110642075374E-2</v>
      </c>
      <c r="AZ968" s="66">
        <f>_xll.qlIndexFixing($BB$1,AW968,,Trigger)</f>
        <v>2.1822071367728568E-2</v>
      </c>
      <c r="BA968" s="198">
        <f t="shared" si="36"/>
        <v>1.7003927434680599</v>
      </c>
    </row>
    <row r="969" spans="47:53" ht="11.25" customHeight="1" x14ac:dyDescent="0.25">
      <c r="AU969" s="30" t="s">
        <v>38</v>
      </c>
      <c r="AV969" s="29">
        <f>_xll.qlInterestRateIndexFixingDate(IborIndex&amp;Tenor,AW969,Trigger)</f>
        <v>46185</v>
      </c>
      <c r="AW969" s="29">
        <f>_xll.qlCalendarAdvance(Calendar,AW968,AU969,"f",,Trigger)</f>
        <v>46189</v>
      </c>
      <c r="AX969" s="29">
        <f>_xll.qlInterestRateIndexMaturity(IborIndex&amp;Tenor,AW969,Trigger)</f>
        <v>46554</v>
      </c>
      <c r="AY969" s="66">
        <f>_xll.qlIndexFixing($Z$5,AV969,,Trigger)</f>
        <v>2.1996799830288769E-2</v>
      </c>
      <c r="AZ969" s="66">
        <f>_xll.qlIndexFixing($BB$1,AW969,,Trigger)</f>
        <v>2.1826617934164124E-2</v>
      </c>
      <c r="BA969" s="198">
        <f t="shared" si="36"/>
        <v>1.7018189612464512</v>
      </c>
    </row>
    <row r="970" spans="47:53" ht="11.25" customHeight="1" x14ac:dyDescent="0.25">
      <c r="AU970" s="30" t="s">
        <v>38</v>
      </c>
      <c r="AV970" s="29">
        <f>_xll.qlInterestRateIndexFixingDate(IborIndex&amp;Tenor,AW970,Trigger)</f>
        <v>46192</v>
      </c>
      <c r="AW970" s="29">
        <f>_xll.qlCalendarAdvance(Calendar,AW969,AU970,"f",,Trigger)</f>
        <v>46196</v>
      </c>
      <c r="AX970" s="29">
        <f>_xll.qlInterestRateIndexMaturity(IborIndex&amp;Tenor,AW970,Trigger)</f>
        <v>46561</v>
      </c>
      <c r="AY970" s="66">
        <f>_xll.qlIndexFixing($Z$5,AV970,,Trigger)</f>
        <v>2.2001383722815696E-2</v>
      </c>
      <c r="AZ970" s="66">
        <f>_xll.qlIndexFixing($BB$1,AW970,,Trigger)</f>
        <v>2.1831052161022914E-2</v>
      </c>
      <c r="BA970" s="198">
        <f t="shared" si="36"/>
        <v>1.7033156179278168</v>
      </c>
    </row>
    <row r="971" spans="47:53" ht="11.25" customHeight="1" x14ac:dyDescent="0.25">
      <c r="AU971" s="30" t="s">
        <v>38</v>
      </c>
      <c r="AV971" s="29">
        <f>_xll.qlInterestRateIndexFixingDate(IborIndex&amp;Tenor,AW971,Trigger)</f>
        <v>46199</v>
      </c>
      <c r="AW971" s="29">
        <f>_xll.qlCalendarAdvance(Calendar,AW970,AU971,"f",,Trigger)</f>
        <v>46203</v>
      </c>
      <c r="AX971" s="29">
        <f>_xll.qlInterestRateIndexMaturity(IborIndex&amp;Tenor,AW971,Trigger)</f>
        <v>46568</v>
      </c>
      <c r="AY971" s="66">
        <f>_xll.qlIndexFixing($Z$5,AV971,,Trigger)</f>
        <v>2.2005862373017736E-2</v>
      </c>
      <c r="AZ971" s="66">
        <f>_xll.qlIndexFixing($BB$1,AW971,,Trigger)</f>
        <v>2.1835374046822294E-2</v>
      </c>
      <c r="BA971" s="198">
        <f t="shared" si="36"/>
        <v>1.7048832619544207</v>
      </c>
    </row>
    <row r="972" spans="47:53" ht="11.25" customHeight="1" x14ac:dyDescent="0.25">
      <c r="AU972" s="30" t="s">
        <v>38</v>
      </c>
      <c r="AV972" s="29">
        <f>_xll.qlInterestRateIndexFixingDate(IborIndex&amp;Tenor,AW972,Trigger)</f>
        <v>46206</v>
      </c>
      <c r="AW972" s="29">
        <f>_xll.qlCalendarAdvance(Calendar,AW971,AU972,"f",,Trigger)</f>
        <v>46210</v>
      </c>
      <c r="AX972" s="29">
        <f>_xll.qlInterestRateIndexMaturity(IborIndex&amp;Tenor,AW972,Trigger)</f>
        <v>46575</v>
      </c>
      <c r="AY972" s="66">
        <f>_xll.qlIndexFixing($Z$5,AV972,,Trigger)</f>
        <v>2.2010235835003507E-2</v>
      </c>
      <c r="AZ972" s="66">
        <f>_xll.qlIndexFixing($BB$1,AW972,,Trigger)</f>
        <v>2.1839583590117496E-2</v>
      </c>
      <c r="BA972" s="198">
        <f t="shared" si="36"/>
        <v>1.7065224488601107</v>
      </c>
    </row>
    <row r="973" spans="47:53" ht="11.25" customHeight="1" x14ac:dyDescent="0.25">
      <c r="AU973" s="30" t="s">
        <v>38</v>
      </c>
      <c r="AV973" s="29">
        <f>_xll.qlInterestRateIndexFixingDate(IborIndex&amp;Tenor,AW973,Trigger)</f>
        <v>46213</v>
      </c>
      <c r="AW973" s="29">
        <f>_xll.qlCalendarAdvance(Calendar,AW972,AU973,"f",,Trigger)</f>
        <v>46217</v>
      </c>
      <c r="AX973" s="29">
        <f>_xll.qlInterestRateIndexMaturity(IborIndex&amp;Tenor,AW973,Trigger)</f>
        <v>46582</v>
      </c>
      <c r="AY973" s="66">
        <f>_xll.qlIndexFixing($Z$5,AV973,,Trigger)</f>
        <v>2.2014504163629066E-2</v>
      </c>
      <c r="AZ973" s="66">
        <f>_xll.qlIndexFixing($BB$1,AW973,,Trigger)</f>
        <v>2.1843680789500552E-2</v>
      </c>
      <c r="BA973" s="198">
        <f t="shared" si="36"/>
        <v>1.7082337412851341</v>
      </c>
    </row>
    <row r="974" spans="47:53" ht="11.25" customHeight="1" x14ac:dyDescent="0.25">
      <c r="AU974" s="30" t="s">
        <v>38</v>
      </c>
      <c r="AV974" s="29">
        <f>_xll.qlInterestRateIndexFixingDate(IborIndex&amp;Tenor,AW974,Trigger)</f>
        <v>46220</v>
      </c>
      <c r="AW974" s="29">
        <f>_xll.qlCalendarAdvance(Calendar,AW973,AU974,"f",,Trigger)</f>
        <v>46224</v>
      </c>
      <c r="AX974" s="29">
        <f>_xll.qlInterestRateIndexMaturity(IborIndex&amp;Tenor,AW974,Trigger)</f>
        <v>46589</v>
      </c>
      <c r="AY974" s="66">
        <f>_xll.qlIndexFixing($Z$5,AV974,,Trigger)</f>
        <v>2.2018667414497935E-2</v>
      </c>
      <c r="AZ974" s="66">
        <f>_xll.qlIndexFixing($BB$1,AW974,,Trigger)</f>
        <v>2.1847665643602257E-2</v>
      </c>
      <c r="BA974" s="198">
        <f t="shared" si="36"/>
        <v>1.7100177089567765</v>
      </c>
    </row>
    <row r="975" spans="47:53" ht="11.25" customHeight="1" x14ac:dyDescent="0.25">
      <c r="AU975" s="30" t="s">
        <v>38</v>
      </c>
      <c r="AV975" s="29">
        <f>_xll.qlInterestRateIndexFixingDate(IborIndex&amp;Tenor,AW975,Trigger)</f>
        <v>46227</v>
      </c>
      <c r="AW975" s="29">
        <f>_xll.qlCalendarAdvance(Calendar,AW974,AU975,"f",,Trigger)</f>
        <v>46231</v>
      </c>
      <c r="AX975" s="29">
        <f>_xll.qlInterestRateIndexMaturity(IborIndex&amp;Tenor,AW975,Trigger)</f>
        <v>46596</v>
      </c>
      <c r="AY975" s="66">
        <f>_xll.qlIndexFixing($Z$5,AV975,,Trigger)</f>
        <v>2.2022725643960659E-2</v>
      </c>
      <c r="AZ975" s="66">
        <f>_xll.qlIndexFixing($BB$1,AW975,,Trigger)</f>
        <v>2.1851538151089756E-2</v>
      </c>
      <c r="BA975" s="198">
        <f t="shared" si="36"/>
        <v>1.7118749287090353</v>
      </c>
    </row>
    <row r="976" spans="47:53" ht="11.25" customHeight="1" x14ac:dyDescent="0.25">
      <c r="AU976" s="30" t="s">
        <v>38</v>
      </c>
      <c r="AV976" s="29">
        <f>_xll.qlInterestRateIndexFixingDate(IborIndex&amp;Tenor,AW976,Trigger)</f>
        <v>46234</v>
      </c>
      <c r="AW976" s="29">
        <f>_xll.qlCalendarAdvance(Calendar,AW975,AU976,"f",,Trigger)</f>
        <v>46238</v>
      </c>
      <c r="AX976" s="29">
        <f>_xll.qlInterestRateIndexMaturity(IborIndex&amp;Tenor,AW976,Trigger)</f>
        <v>46603</v>
      </c>
      <c r="AY976" s="66">
        <f>_xll.qlIndexFixing($Z$5,AV976,,Trigger)</f>
        <v>2.2026678909115235E-2</v>
      </c>
      <c r="AZ976" s="66">
        <f>_xll.qlIndexFixing($BB$1,AW976,,Trigger)</f>
        <v>2.1855298310668528E-2</v>
      </c>
      <c r="BA976" s="198">
        <f t="shared" si="36"/>
        <v>1.7138059844670761</v>
      </c>
    </row>
    <row r="977" spans="47:53" ht="11.25" customHeight="1" x14ac:dyDescent="0.25">
      <c r="AU977" s="30" t="s">
        <v>38</v>
      </c>
      <c r="AV977" s="29">
        <f>_xll.qlInterestRateIndexFixingDate(IborIndex&amp;Tenor,AW977,Trigger)</f>
        <v>46241</v>
      </c>
      <c r="AW977" s="29">
        <f>_xll.qlCalendarAdvance(Calendar,AW976,AU977,"f",,Trigger)</f>
        <v>46245</v>
      </c>
      <c r="AX977" s="29">
        <f>_xll.qlInterestRateIndexMaturity(IborIndex&amp;Tenor,AW977,Trigger)</f>
        <v>46610</v>
      </c>
      <c r="AY977" s="66">
        <f>_xll.qlIndexFixing($Z$5,AV977,,Trigger)</f>
        <v>2.2030527267807555E-2</v>
      </c>
      <c r="AZ977" s="66">
        <f>_xll.qlIndexFixing($BB$1,AW977,,Trigger)</f>
        <v>2.1858946121081493E-2</v>
      </c>
      <c r="BA977" s="198">
        <f t="shared" si="36"/>
        <v>1.7158114672606237</v>
      </c>
    </row>
    <row r="978" spans="47:53" ht="11.25" customHeight="1" x14ac:dyDescent="0.25">
      <c r="AU978" s="30" t="s">
        <v>38</v>
      </c>
      <c r="AV978" s="29">
        <f>_xll.qlInterestRateIndexFixingDate(IborIndex&amp;Tenor,AW978,Trigger)</f>
        <v>46248</v>
      </c>
      <c r="AW978" s="29">
        <f>_xll.qlCalendarAdvance(Calendar,AW977,AU978,"f",,Trigger)</f>
        <v>46252</v>
      </c>
      <c r="AX978" s="29">
        <f>_xll.qlInterestRateIndexMaturity(IborIndex&amp;Tenor,AW978,Trigger)</f>
        <v>46617</v>
      </c>
      <c r="AY978" s="66">
        <f>_xll.qlIndexFixing($Z$5,AV978,,Trigger)</f>
        <v>2.2034270778629871E-2</v>
      </c>
      <c r="AZ978" s="66">
        <f>_xll.qlIndexFixing($BB$1,AW978,,Trigger)</f>
        <v>2.1862481581108588E-2</v>
      </c>
      <c r="BA978" s="198">
        <f t="shared" si="36"/>
        <v>1.7178919752128263</v>
      </c>
    </row>
    <row r="979" spans="47:53" ht="11.25" customHeight="1" x14ac:dyDescent="0.25">
      <c r="AU979" s="30" t="s">
        <v>38</v>
      </c>
      <c r="AV979" s="29">
        <f>_xll.qlInterestRateIndexFixingDate(IborIndex&amp;Tenor,AW979,Trigger)</f>
        <v>46255</v>
      </c>
      <c r="AW979" s="29">
        <f>_xll.qlCalendarAdvance(Calendar,AW978,AU979,"f",,Trigger)</f>
        <v>46259</v>
      </c>
      <c r="AX979" s="29">
        <f>_xll.qlInterestRateIndexMaturity(IborIndex&amp;Tenor,AW979,Trigger)</f>
        <v>46624</v>
      </c>
      <c r="AY979" s="66">
        <f>_xll.qlIndexFixing($Z$5,AV979,,Trigger)</f>
        <v>2.2037909500921674E-2</v>
      </c>
      <c r="AZ979" s="66">
        <f>_xll.qlIndexFixing($BB$1,AW979,,Trigger)</f>
        <v>2.186590468956829E-2</v>
      </c>
      <c r="BA979" s="198">
        <f t="shared" si="36"/>
        <v>1.7200481135338368</v>
      </c>
    </row>
    <row r="980" spans="47:53" ht="11.25" customHeight="1" x14ac:dyDescent="0.25">
      <c r="AU980" s="30" t="s">
        <v>38</v>
      </c>
      <c r="AV980" s="29">
        <f>_xll.qlInterestRateIndexFixingDate(IborIndex&amp;Tenor,AW980,Trigger)</f>
        <v>46262</v>
      </c>
      <c r="AW980" s="29">
        <f>_xll.qlCalendarAdvance(Calendar,AW979,AU980,"f",,Trigger)</f>
        <v>46266</v>
      </c>
      <c r="AX980" s="29">
        <f>_xll.qlInterestRateIndexMaturity(IborIndex&amp;Tenor,AW980,Trigger)</f>
        <v>46631</v>
      </c>
      <c r="AY980" s="66">
        <f>_xll.qlIndexFixing($Z$5,AV980,,Trigger)</f>
        <v>2.204144349476992E-2</v>
      </c>
      <c r="AZ980" s="66">
        <f>_xll.qlIndexFixing($BB$1,AW980,,Trigger)</f>
        <v>2.186921545060961E-2</v>
      </c>
      <c r="BA980" s="198">
        <f t="shared" si="36"/>
        <v>1.7222804416031079</v>
      </c>
    </row>
    <row r="981" spans="47:53" ht="11.25" customHeight="1" x14ac:dyDescent="0.25">
      <c r="AU981" s="30" t="s">
        <v>38</v>
      </c>
      <c r="AV981" s="29">
        <f>_xll.qlInterestRateIndexFixingDate(IborIndex&amp;Tenor,AW981,Trigger)</f>
        <v>46269</v>
      </c>
      <c r="AW981" s="29">
        <f>_xll.qlCalendarAdvance(Calendar,AW980,AU981,"f",,Trigger)</f>
        <v>46273</v>
      </c>
      <c r="AX981" s="29">
        <f>_xll.qlInterestRateIndexMaturity(IborIndex&amp;Tenor,AW981,Trigger)</f>
        <v>46638</v>
      </c>
      <c r="AY981" s="66">
        <f>_xll.qlIndexFixing($Z$5,AV981,,Trigger)</f>
        <v>2.204487167296669E-2</v>
      </c>
      <c r="AZ981" s="66">
        <f>_xll.qlIndexFixing($BB$1,AW981,,Trigger)</f>
        <v>2.1872414329657724E-2</v>
      </c>
      <c r="BA981" s="198">
        <f t="shared" si="36"/>
        <v>1.7245734330896545</v>
      </c>
    </row>
    <row r="982" spans="47:53" ht="11.25" customHeight="1" x14ac:dyDescent="0.25">
      <c r="AU982" s="30" t="s">
        <v>38</v>
      </c>
      <c r="AV982" s="29">
        <f>_xll.qlInterestRateIndexFixingDate(IborIndex&amp;Tenor,AW982,Trigger)</f>
        <v>46276</v>
      </c>
      <c r="AW982" s="29">
        <f>_xll.qlCalendarAdvance(Calendar,AW981,AU982,"f",,Trigger)</f>
        <v>46280</v>
      </c>
      <c r="AX982" s="29">
        <f>_xll.qlInterestRateIndexMaturity(IborIndex&amp;Tenor,AW982,Trigger)</f>
        <v>46645</v>
      </c>
      <c r="AY982" s="66">
        <f>_xll.qlIndexFixing($Z$5,AV982,,Trigger)</f>
        <v>2.204819351790652E-2</v>
      </c>
      <c r="AZ982" s="66">
        <f>_xll.qlIndexFixing($BB$1,AW982,,Trigger)</f>
        <v>2.1875502604808729E-2</v>
      </c>
      <c r="BA982" s="198">
        <f t="shared" si="36"/>
        <v>1.7269091309779148</v>
      </c>
    </row>
    <row r="983" spans="47:53" ht="11.25" customHeight="1" x14ac:dyDescent="0.25">
      <c r="AU983" s="30" t="s">
        <v>38</v>
      </c>
      <c r="AV983" s="29">
        <f>_xll.qlInterestRateIndexFixingDate(IborIndex&amp;Tenor,AW983,Trigger)</f>
        <v>46283</v>
      </c>
      <c r="AW983" s="29">
        <f>_xll.qlCalendarAdvance(Calendar,AW982,AU983,"f",,Trigger)</f>
        <v>46287</v>
      </c>
      <c r="AX983" s="29">
        <f>_xll.qlInterestRateIndexMaturity(IborIndex&amp;Tenor,AW983,Trigger)</f>
        <v>46652</v>
      </c>
      <c r="AY983" s="66">
        <f>_xll.qlIndexFixing($Z$5,AV983,,Trigger)</f>
        <v>2.2051409949624966E-2</v>
      </c>
      <c r="AZ983" s="66">
        <f>_xll.qlIndexFixing($BB$1,AW983,,Trigger)</f>
        <v>2.1878481636930427E-2</v>
      </c>
      <c r="BA983" s="198">
        <f t="shared" si="36"/>
        <v>1.7292831269453968</v>
      </c>
    </row>
    <row r="984" spans="47:53" ht="11.25" customHeight="1" x14ac:dyDescent="0.25">
      <c r="AU984" s="30" t="s">
        <v>38</v>
      </c>
      <c r="AV984" s="29">
        <f>_xll.qlInterestRateIndexFixingDate(IborIndex&amp;Tenor,AW984,Trigger)</f>
        <v>46290</v>
      </c>
      <c r="AW984" s="29">
        <f>_xll.qlCalendarAdvance(Calendar,AW983,AU984,"f",,Trigger)</f>
        <v>46294</v>
      </c>
      <c r="AX984" s="29">
        <f>_xll.qlInterestRateIndexMaturity(IborIndex&amp;Tenor,AW984,Trigger)</f>
        <v>46659</v>
      </c>
      <c r="AY984" s="66">
        <f>_xll.qlIndexFixing($Z$5,AV984,,Trigger)</f>
        <v>2.2054521894802788E-2</v>
      </c>
      <c r="AZ984" s="66">
        <f>_xll.qlIndexFixing($BB$1,AW984,,Trigger)</f>
        <v>2.1881352786942525E-2</v>
      </c>
      <c r="BA984" s="198">
        <f t="shared" si="36"/>
        <v>1.7316910786026318</v>
      </c>
    </row>
    <row r="985" spans="47:53" ht="11.25" customHeight="1" x14ac:dyDescent="0.25">
      <c r="AU985" s="30" t="s">
        <v>38</v>
      </c>
      <c r="AV985" s="29">
        <f>_xll.qlInterestRateIndexFixingDate(IborIndex&amp;Tenor,AW985,Trigger)</f>
        <v>46297</v>
      </c>
      <c r="AW985" s="29">
        <f>_xll.qlCalendarAdvance(Calendar,AW984,AU985,"f",,Trigger)</f>
        <v>46301</v>
      </c>
      <c r="AX985" s="29">
        <f>_xll.qlInterestRateIndexMaturity(IborIndex&amp;Tenor,AW985,Trigger)</f>
        <v>46666</v>
      </c>
      <c r="AY985" s="66">
        <f>_xll.qlIndexFixing($Z$5,AV985,,Trigger)</f>
        <v>2.2057530286763539E-2</v>
      </c>
      <c r="AZ985" s="66">
        <f>_xll.qlIndexFixing($BB$1,AW985,,Trigger)</f>
        <v>2.188411741581444E-2</v>
      </c>
      <c r="BA985" s="198">
        <f t="shared" si="36"/>
        <v>1.7341287094909883</v>
      </c>
    </row>
    <row r="986" spans="47:53" ht="11.25" customHeight="1" x14ac:dyDescent="0.25">
      <c r="AU986" s="30" t="s">
        <v>38</v>
      </c>
      <c r="AV986" s="29">
        <f>_xll.qlInterestRateIndexFixingDate(IborIndex&amp;Tenor,AW986,Trigger)</f>
        <v>46304</v>
      </c>
      <c r="AW986" s="29">
        <f>_xll.qlCalendarAdvance(Calendar,AW985,AU986,"f",,Trigger)</f>
        <v>46308</v>
      </c>
      <c r="AX986" s="29">
        <f>_xll.qlInterestRateIndexMaturity(IborIndex&amp;Tenor,AW986,Trigger)</f>
        <v>46673</v>
      </c>
      <c r="AY986" s="66">
        <f>_xll.qlIndexFixing($Z$5,AV986,,Trigger)</f>
        <v>2.2060436065473792E-2</v>
      </c>
      <c r="AZ986" s="66">
        <f>_xll.qlIndexFixing($BB$1,AW986,,Trigger)</f>
        <v>2.188677688456574E-2</v>
      </c>
      <c r="BA986" s="198">
        <f t="shared" si="36"/>
        <v>1.7365918090805206</v>
      </c>
    </row>
    <row r="987" spans="47:53" ht="11.25" customHeight="1" x14ac:dyDescent="0.25">
      <c r="AU987" s="30" t="s">
        <v>38</v>
      </c>
      <c r="AV987" s="29">
        <f>_xll.qlInterestRateIndexFixingDate(IborIndex&amp;Tenor,AW987,Trigger)</f>
        <v>46311</v>
      </c>
      <c r="AW987" s="29">
        <f>_xll.qlCalendarAdvance(Calendar,AW986,AU987,"f",,Trigger)</f>
        <v>46315</v>
      </c>
      <c r="AX987" s="29">
        <f>_xll.qlInterestRateIndexMaturity(IborIndex&amp;Tenor,AW987,Trigger)</f>
        <v>46680</v>
      </c>
      <c r="AY987" s="66">
        <f>_xll.qlIndexFixing($Z$5,AV987,,Trigger)</f>
        <v>2.2063240177542034E-2</v>
      </c>
      <c r="AZ987" s="66">
        <f>_xll.qlIndexFixing($BB$1,AW987,,Trigger)</f>
        <v>2.1889332554262432E-2</v>
      </c>
      <c r="BA987" s="198">
        <f t="shared" si="36"/>
        <v>1.7390762327960245</v>
      </c>
    </row>
    <row r="988" spans="47:53" ht="11.25" customHeight="1" x14ac:dyDescent="0.25">
      <c r="AU988" s="30" t="s">
        <v>38</v>
      </c>
      <c r="AV988" s="29">
        <f>_xll.qlInterestRateIndexFixingDate(IborIndex&amp;Tenor,AW988,Trigger)</f>
        <v>46318</v>
      </c>
      <c r="AW988" s="29">
        <f>_xll.qlCalendarAdvance(Calendar,AW987,AU988,"f",,Trigger)</f>
        <v>46322</v>
      </c>
      <c r="AX988" s="29">
        <f>_xll.qlInterestRateIndexMaturity(IborIndex&amp;Tenor,AW988,Trigger)</f>
        <v>46687</v>
      </c>
      <c r="AY988" s="66">
        <f>_xll.qlIndexFixing($Z$5,AV988,,Trigger)</f>
        <v>2.2065943576217363E-2</v>
      </c>
      <c r="AZ988" s="66">
        <f>_xll.qlIndexFixing($BB$1,AW988,,Trigger)</f>
        <v>2.1891785786017377E-2</v>
      </c>
      <c r="BA988" s="198">
        <f t="shared" si="36"/>
        <v>1.7415779019998647</v>
      </c>
    </row>
    <row r="989" spans="47:53" ht="11.25" customHeight="1" x14ac:dyDescent="0.25">
      <c r="AU989" s="30" t="s">
        <v>38</v>
      </c>
      <c r="AV989" s="29">
        <f>_xll.qlInterestRateIndexFixingDate(IborIndex&amp;Tenor,AW989,Trigger)</f>
        <v>46325</v>
      </c>
      <c r="AW989" s="29">
        <f>_xll.qlCalendarAdvance(Calendar,AW988,AU989,"f",,Trigger)</f>
        <v>46329</v>
      </c>
      <c r="AX989" s="29">
        <f>_xll.qlInterestRateIndexMaturity(IborIndex&amp;Tenor,AW989,Trigger)</f>
        <v>46694</v>
      </c>
      <c r="AY989" s="66">
        <f>_xll.qlIndexFixing($Z$5,AV989,,Trigger)</f>
        <v>2.2068547221389703E-2</v>
      </c>
      <c r="AZ989" s="66">
        <f>_xll.qlIndexFixing($BB$1,AW989,,Trigger)</f>
        <v>2.1894137940988118E-2</v>
      </c>
      <c r="BA989" s="198">
        <f t="shared" si="36"/>
        <v>1.7440928040158425</v>
      </c>
    </row>
    <row r="990" spans="47:53" ht="11.25" customHeight="1" x14ac:dyDescent="0.25">
      <c r="AU990" s="30" t="s">
        <v>38</v>
      </c>
      <c r="AV990" s="29">
        <f>_xll.qlInterestRateIndexFixingDate(IborIndex&amp;Tenor,AW990,Trigger)</f>
        <v>46332</v>
      </c>
      <c r="AW990" s="29">
        <f>_xll.qlCalendarAdvance(Calendar,AW989,AU990,"f",,Trigger)</f>
        <v>46336</v>
      </c>
      <c r="AX990" s="29">
        <f>_xll.qlInterestRateIndexMaturity(IborIndex&amp;Tenor,AW990,Trigger)</f>
        <v>46701</v>
      </c>
      <c r="AY990" s="66">
        <f>_xll.qlIndexFixing($Z$5,AV990,,Trigger)</f>
        <v>2.2071052079587605E-2</v>
      </c>
      <c r="AZ990" s="66">
        <f>_xll.qlIndexFixing($BB$1,AW990,,Trigger)</f>
        <v>2.1896390380375125E-2</v>
      </c>
      <c r="BA990" s="198">
        <f t="shared" si="36"/>
        <v>1.7466169921247916</v>
      </c>
    </row>
    <row r="991" spans="47:53" ht="11.25" customHeight="1" x14ac:dyDescent="0.25">
      <c r="AU991" s="30" t="s">
        <v>38</v>
      </c>
      <c r="AV991" s="29">
        <f>_xll.qlInterestRateIndexFixingDate(IborIndex&amp;Tenor,AW991,Trigger)</f>
        <v>46339</v>
      </c>
      <c r="AW991" s="29">
        <f>_xll.qlCalendarAdvance(Calendar,AW990,AU991,"f",,Trigger)</f>
        <v>46343</v>
      </c>
      <c r="AX991" s="29">
        <f>_xll.qlInterestRateIndexMaturity(IborIndex&amp;Tenor,AW991,Trigger)</f>
        <v>46708</v>
      </c>
      <c r="AY991" s="66">
        <f>_xll.qlIndexFixing($Z$5,AV991,,Trigger)</f>
        <v>2.2073459123978258E-2</v>
      </c>
      <c r="AZ991" s="66">
        <f>_xll.qlIndexFixing($BB$1,AW991,,Trigger)</f>
        <v>2.1898544465421572E-2</v>
      </c>
      <c r="BA991" s="198">
        <f t="shared" si="36"/>
        <v>1.7491465855668658</v>
      </c>
    </row>
    <row r="992" spans="47:53" ht="11.25" customHeight="1" x14ac:dyDescent="0.25">
      <c r="AU992" s="30" t="s">
        <v>38</v>
      </c>
      <c r="AV992" s="29">
        <f>_xll.qlInterestRateIndexFixingDate(IborIndex&amp;Tenor,AW992,Trigger)</f>
        <v>46346</v>
      </c>
      <c r="AW992" s="29">
        <f>_xll.qlCalendarAdvance(Calendar,AW991,AU992,"f",,Trigger)</f>
        <v>46350</v>
      </c>
      <c r="AX992" s="29">
        <f>_xll.qlInterestRateIndexMaturity(IborIndex&amp;Tenor,AW992,Trigger)</f>
        <v>46715</v>
      </c>
      <c r="AY992" s="66">
        <f>_xll.qlIndexFixing($Z$5,AV992,,Trigger)</f>
        <v>2.207576933436662E-2</v>
      </c>
      <c r="AZ992" s="66">
        <f>_xll.qlIndexFixing($BB$1,AW992,,Trigger)</f>
        <v>2.1900601557410703E-2</v>
      </c>
      <c r="BA992" s="198">
        <f t="shared" si="36"/>
        <v>1.7516777695591665</v>
      </c>
    </row>
    <row r="993" spans="47:53" ht="11.25" customHeight="1" x14ac:dyDescent="0.25">
      <c r="AU993" s="30" t="s">
        <v>38</v>
      </c>
      <c r="AV993" s="29">
        <f>_xll.qlInterestRateIndexFixingDate(IborIndex&amp;Tenor,AW993,Trigger)</f>
        <v>46353</v>
      </c>
      <c r="AW993" s="29">
        <f>_xll.qlCalendarAdvance(Calendar,AW992,AU993,"f",,Trigger)</f>
        <v>46357</v>
      </c>
      <c r="AX993" s="29">
        <f>_xll.qlInterestRateIndexMaturity(IborIndex&amp;Tenor,AW993,Trigger)</f>
        <v>46722</v>
      </c>
      <c r="AY993" s="66">
        <f>_xll.qlIndexFixing($Z$5,AV993,,Trigger)</f>
        <v>2.2077983697193857E-2</v>
      </c>
      <c r="AZ993" s="66">
        <f>_xll.qlIndexFixing($BB$1,AW993,,Trigger)</f>
        <v>2.1902563017665855E-2</v>
      </c>
      <c r="BA993" s="198">
        <f t="shared" si="36"/>
        <v>1.7542067952800235</v>
      </c>
    </row>
    <row r="994" spans="47:53" ht="11.25" customHeight="1" x14ac:dyDescent="0.25">
      <c r="AU994" s="30" t="s">
        <v>38</v>
      </c>
      <c r="AV994" s="29">
        <f>_xll.qlInterestRateIndexFixingDate(IborIndex&amp;Tenor,AW994,Trigger)</f>
        <v>46360</v>
      </c>
      <c r="AW994" s="29">
        <f>_xll.qlCalendarAdvance(Calendar,AW993,AU994,"f",,Trigger)</f>
        <v>46364</v>
      </c>
      <c r="AX994" s="29">
        <f>_xll.qlInterestRateIndexMaturity(IborIndex&amp;Tenor,AW994,Trigger)</f>
        <v>46729</v>
      </c>
      <c r="AY994" s="66">
        <f>_xll.qlIndexFixing($Z$5,AV994,,Trigger)</f>
        <v>2.2080103205537376E-2</v>
      </c>
      <c r="AZ994" s="66">
        <f>_xll.qlIndexFixing($BB$1,AW994,,Trigger)</f>
        <v>2.1904430207547579E-2</v>
      </c>
      <c r="BA994" s="198">
        <f t="shared" si="36"/>
        <v>1.7567299798979668</v>
      </c>
    </row>
    <row r="995" spans="47:53" ht="11.25" customHeight="1" x14ac:dyDescent="0.25">
      <c r="AU995" s="30" t="s">
        <v>38</v>
      </c>
      <c r="AV995" s="29">
        <f>_xll.qlInterestRateIndexFixingDate(IborIndex&amp;Tenor,AW995,Trigger)</f>
        <v>46367</v>
      </c>
      <c r="AW995" s="29">
        <f>_xll.qlCalendarAdvance(Calendar,AW994,AU995,"f",,Trigger)</f>
        <v>46371</v>
      </c>
      <c r="AX995" s="29">
        <f>_xll.qlInterestRateIndexMaturity(IborIndex&amp;Tenor,AW995,Trigger)</f>
        <v>46736</v>
      </c>
      <c r="AY995" s="66">
        <f>_xll.qlIndexFixing($Z$5,AV995,,Trigger)</f>
        <v>2.2082128859109269E-2</v>
      </c>
      <c r="AZ995" s="66">
        <f>_xll.qlIndexFixing($BB$1,AW995,,Trigger)</f>
        <v>2.1906204488453665E-2</v>
      </c>
      <c r="BA995" s="198">
        <f t="shared" si="36"/>
        <v>1.7592437065560436</v>
      </c>
    </row>
    <row r="996" spans="47:53" ht="11.25" customHeight="1" x14ac:dyDescent="0.25">
      <c r="AU996" s="30" t="s">
        <v>38</v>
      </c>
      <c r="AV996" s="29">
        <f>_xll.qlInterestRateIndexFixingDate(IborIndex&amp;Tenor,AW996,Trigger)</f>
        <v>46374</v>
      </c>
      <c r="AW996" s="29">
        <f>_xll.qlCalendarAdvance(Calendar,AW995,AU996,"f",,Trigger)</f>
        <v>46378</v>
      </c>
      <c r="AX996" s="29">
        <f>_xll.qlInterestRateIndexMaturity(IborIndex&amp;Tenor,AW996,Trigger)</f>
        <v>46743</v>
      </c>
      <c r="AY996" s="66">
        <f>_xll.qlIndexFixing($Z$5,AV996,,Trigger)</f>
        <v>2.2084061664255448E-2</v>
      </c>
      <c r="AZ996" s="66">
        <f>_xll.qlIndexFixing($BB$1,AW996,,Trigger)</f>
        <v>2.1907887221817603E-2</v>
      </c>
      <c r="BA996" s="198">
        <f t="shared" si="36"/>
        <v>1.7617444243784446</v>
      </c>
    </row>
    <row r="997" spans="47:53" ht="11.25" customHeight="1" x14ac:dyDescent="0.25">
      <c r="AU997" s="30" t="s">
        <v>38</v>
      </c>
      <c r="AV997" s="29">
        <f>_xll.qlInterestRateIndexFixingDate(IborIndex&amp;Tenor,AW997,Trigger)</f>
        <v>46380</v>
      </c>
      <c r="AW997" s="29">
        <f>_xll.qlCalendarAdvance(Calendar,AW996,AU997,"f",,Trigger)</f>
        <v>46385</v>
      </c>
      <c r="AX997" s="29">
        <f>_xll.qlInterestRateIndexMaturity(IborIndex&amp;Tenor,AW997,Trigger)</f>
        <v>46750</v>
      </c>
      <c r="AY997" s="66">
        <f>_xll.qlIndexFixing($Z$5,AV997,,Trigger)</f>
        <v>2.2085902633955639E-2</v>
      </c>
      <c r="AZ997" s="66">
        <f>_xll.qlIndexFixing($BB$1,AW997,,Trigger)</f>
        <v>2.1909479769106604E-2</v>
      </c>
      <c r="BA997" s="198">
        <f t="shared" si="36"/>
        <v>1.7642286484903513</v>
      </c>
    </row>
    <row r="998" spans="47:53" ht="11.25" customHeight="1" x14ac:dyDescent="0.25">
      <c r="AU998" s="30" t="s">
        <v>38</v>
      </c>
      <c r="AV998" s="29">
        <f>_xll.qlInterestRateIndexFixingDate(IborIndex&amp;Tenor,AW998,Trigger)</f>
        <v>46387</v>
      </c>
      <c r="AW998" s="29">
        <f>_xll.qlCalendarAdvance(Calendar,AW997,AU998,"f",,Trigger)</f>
        <v>46392</v>
      </c>
      <c r="AX998" s="29">
        <f>_xll.qlInterestRateIndexMaturity(IborIndex&amp;Tenor,AW998,Trigger)</f>
        <v>46757</v>
      </c>
      <c r="AY998" s="66">
        <f>_xll.qlIndexFixing($Z$5,AV998,,Trigger)</f>
        <v>2.2087652787821637E-2</v>
      </c>
      <c r="AZ998" s="66">
        <f>_xll.qlIndexFixing($BB$1,AW998,,Trigger)</f>
        <v>2.1910983491821828E-2</v>
      </c>
      <c r="BA998" s="198">
        <f t="shared" si="36"/>
        <v>1.7666929599980883</v>
      </c>
    </row>
    <row r="999" spans="47:53" ht="11.25" customHeight="1" x14ac:dyDescent="0.25">
      <c r="AU999" s="30" t="s">
        <v>38</v>
      </c>
      <c r="AV999" s="29">
        <f>_xll.qlInterestRateIndexFixingDate(IborIndex&amp;Tenor,AW999,Trigger)</f>
        <v>46395</v>
      </c>
      <c r="AW999" s="29">
        <f>_xll.qlCalendarAdvance(Calendar,AW998,AU999,"f",,Trigger)</f>
        <v>46399</v>
      </c>
      <c r="AX999" s="29">
        <f>_xll.qlInterestRateIndexMaturity(IborIndex&amp;Tenor,AW999,Trigger)</f>
        <v>46764</v>
      </c>
      <c r="AY999" s="66">
        <f>_xll.qlIndexFixing($Z$5,AV999,,Trigger)</f>
        <v>2.20893131520962E-2</v>
      </c>
      <c r="AZ999" s="66">
        <f>_xll.qlIndexFixing($BB$1,AW999,,Trigger)</f>
        <v>2.1912399751495528E-2</v>
      </c>
      <c r="BA999" s="198">
        <f t="shared" si="36"/>
        <v>1.7691340060067144</v>
      </c>
    </row>
    <row r="1000" spans="47:53" ht="11.25" customHeight="1" x14ac:dyDescent="0.25">
      <c r="AU1000" s="30" t="s">
        <v>38</v>
      </c>
      <c r="AV1000" s="29">
        <f>_xll.qlInterestRateIndexFixingDate(IborIndex&amp;Tenor,AW1000,Trigger)</f>
        <v>46402</v>
      </c>
      <c r="AW1000" s="29">
        <f>_xll.qlCalendarAdvance(Calendar,AW999,AU1000,"f",,Trigger)</f>
        <v>46406</v>
      </c>
      <c r="AX1000" s="29">
        <f>_xll.qlInterestRateIndexMaturity(IborIndex&amp;Tenor,AW1000,Trigger)</f>
        <v>46771</v>
      </c>
      <c r="AY1000" s="66">
        <f>_xll.qlIndexFixing($Z$5,AV1000,,Trigger)</f>
        <v>2.2090884759653279E-2</v>
      </c>
      <c r="AZ1000" s="66">
        <f>_xll.qlIndexFixing($BB$1,AW1000,,Trigger)</f>
        <v>2.1913729909690188E-2</v>
      </c>
      <c r="BA1000" s="198">
        <f t="shared" si="36"/>
        <v>1.7715484996309177</v>
      </c>
    </row>
    <row r="1001" spans="47:53" ht="11.25" customHeight="1" x14ac:dyDescent="0.25">
      <c r="AU1001" s="30" t="s">
        <v>38</v>
      </c>
      <c r="AV1001" s="29">
        <f>_xll.qlInterestRateIndexFixingDate(IborIndex&amp;Tenor,AW1001,Trigger)</f>
        <v>46409</v>
      </c>
      <c r="AW1001" s="29">
        <f>_xll.qlCalendarAdvance(Calendar,AW1000,AU1001,"f",,Trigger)</f>
        <v>46413</v>
      </c>
      <c r="AX1001" s="29">
        <f>_xll.qlInterestRateIndexMaturity(IborIndex&amp;Tenor,AW1001,Trigger)</f>
        <v>46778</v>
      </c>
      <c r="AY1001" s="66">
        <f>_xll.qlIndexFixing($Z$5,AV1001,,Trigger)</f>
        <v>2.20923686499967E-2</v>
      </c>
      <c r="AZ1001" s="66">
        <f>_xll.qlIndexFixing($BB$1,AW1001,,Trigger)</f>
        <v>2.1914975327999599E-2</v>
      </c>
      <c r="BA1001" s="198">
        <f t="shared" si="36"/>
        <v>1.7739332199710049</v>
      </c>
    </row>
    <row r="1002" spans="47:53" ht="11.25" customHeight="1" x14ac:dyDescent="0.25">
      <c r="AU1002" s="30" t="s">
        <v>38</v>
      </c>
      <c r="AV1002" s="29">
        <f>_xll.qlInterestRateIndexFixingDate(IborIndex&amp;Tenor,AW1002,Trigger)</f>
        <v>46416</v>
      </c>
      <c r="AW1002" s="29">
        <f>_xll.qlCalendarAdvance(Calendar,AW1001,AU1002,"f",,Trigger)</f>
        <v>46420</v>
      </c>
      <c r="AX1002" s="29">
        <f>_xll.qlInterestRateIndexMaturity(IborIndex&amp;Tenor,AW1002,Trigger)</f>
        <v>46785</v>
      </c>
      <c r="AY1002" s="66">
        <f>_xll.qlIndexFixing($Z$5,AV1002,,Trigger)</f>
        <v>2.2093765869259072E-2</v>
      </c>
      <c r="AZ1002" s="66">
        <f>_xll.qlIndexFixing($BB$1,AW1002,,Trigger)</f>
        <v>2.1916137368043626E-2</v>
      </c>
      <c r="BA1002" s="198">
        <f t="shared" si="36"/>
        <v>1.7762850121544673</v>
      </c>
    </row>
    <row r="1003" spans="47:53" ht="11.25" customHeight="1" x14ac:dyDescent="0.25">
      <c r="AU1003" s="30" t="s">
        <v>38</v>
      </c>
      <c r="AV1003" s="29">
        <f>_xll.qlInterestRateIndexFixingDate(IborIndex&amp;Tenor,AW1003,Trigger)</f>
        <v>46423</v>
      </c>
      <c r="AW1003" s="29">
        <f>_xll.qlCalendarAdvance(Calendar,AW1002,AU1003,"f",,Trigger)</f>
        <v>46427</v>
      </c>
      <c r="AX1003" s="29">
        <f>_xll.qlInterestRateIndexMaturity(IborIndex&amp;Tenor,AW1003,Trigger)</f>
        <v>46792</v>
      </c>
      <c r="AY1003" s="66">
        <f>_xll.qlIndexFixing($Z$5,AV1003,,Trigger)</f>
        <v>2.2095077470200244E-2</v>
      </c>
      <c r="AZ1003" s="66">
        <f>_xll.qlIndexFixing($BB$1,AW1003,,Trigger)</f>
        <v>2.1917217391471028E-2</v>
      </c>
      <c r="BA1003" s="198">
        <f t="shared" si="36"/>
        <v>1.7786007872921603</v>
      </c>
    </row>
    <row r="1004" spans="47:53" ht="11.25" customHeight="1" x14ac:dyDescent="0.25">
      <c r="AU1004" s="30" t="s">
        <v>38</v>
      </c>
      <c r="AV1004" s="29">
        <f>_xll.qlInterestRateIndexFixingDate(IborIndex&amp;Tenor,AW1004,Trigger)</f>
        <v>46430</v>
      </c>
      <c r="AW1004" s="29">
        <f>_xll.qlCalendarAdvance(Calendar,AW1003,AU1004,"f",,Trigger)</f>
        <v>46434</v>
      </c>
      <c r="AX1004" s="29">
        <f>_xll.qlInterestRateIndexMaturity(IborIndex&amp;Tenor,AW1004,Trigger)</f>
        <v>46799</v>
      </c>
      <c r="AY1004" s="66">
        <f>_xll.qlIndexFixing($Z$5,AV1004,,Trigger)</f>
        <v>2.2096304512208408E-2</v>
      </c>
      <c r="AZ1004" s="66">
        <f>_xll.qlIndexFixing($BB$1,AW1004,,Trigger)</f>
        <v>2.191821675995554E-2</v>
      </c>
      <c r="BA1004" s="198">
        <f t="shared" si="36"/>
        <v>1.7808775225286801</v>
      </c>
    </row>
    <row r="1005" spans="47:53" ht="11.25" customHeight="1" x14ac:dyDescent="0.25">
      <c r="AU1005" s="30" t="s">
        <v>38</v>
      </c>
      <c r="AV1005" s="29">
        <f>_xll.qlInterestRateIndexFixingDate(IborIndex&amp;Tenor,AW1005,Trigger)</f>
        <v>46437</v>
      </c>
      <c r="AW1005" s="29">
        <f>_xll.qlCalendarAdvance(Calendar,AW1004,AU1005,"f",,Trigger)</f>
        <v>46441</v>
      </c>
      <c r="AX1005" s="29">
        <f>_xll.qlInterestRateIndexMaturity(IborIndex&amp;Tenor,AW1005,Trigger)</f>
        <v>46806</v>
      </c>
      <c r="AY1005" s="66">
        <f>_xll.qlIndexFixing($Z$5,AV1005,,Trigger)</f>
        <v>2.2097448061297476E-2</v>
      </c>
      <c r="AZ1005" s="66">
        <f>_xll.qlIndexFixing($BB$1,AW1005,,Trigger)</f>
        <v>2.1919136835196744E-2</v>
      </c>
      <c r="BA1005" s="198">
        <f t="shared" si="36"/>
        <v>1.7831122610073233</v>
      </c>
    </row>
    <row r="1006" spans="47:53" ht="11.25" customHeight="1" x14ac:dyDescent="0.25">
      <c r="AU1006" s="30" t="s">
        <v>38</v>
      </c>
      <c r="AV1006" s="29">
        <f>_xll.qlInterestRateIndexFixingDate(IborIndex&amp;Tenor,AW1006,Trigger)</f>
        <v>46444</v>
      </c>
      <c r="AW1006" s="29">
        <f>_xll.qlCalendarAdvance(Calendar,AW1005,AU1006,"f",,Trigger)</f>
        <v>46448</v>
      </c>
      <c r="AX1006" s="29">
        <f>_xll.qlInterestRateIndexMaturity(IborIndex&amp;Tenor,AW1006,Trigger)</f>
        <v>46814</v>
      </c>
      <c r="AY1006" s="66">
        <f>_xll.qlIndexFixing($Z$5,AV1006,,Trigger)</f>
        <v>2.209925281599788E-2</v>
      </c>
      <c r="AZ1006" s="66">
        <f>_xll.qlIndexFixing($BB$1,AW1006,,Trigger)</f>
        <v>2.1921994814945122E-2</v>
      </c>
      <c r="BA1006" s="198">
        <f t="shared" si="36"/>
        <v>1.7725800105275815</v>
      </c>
    </row>
    <row r="1007" spans="47:53" ht="11.25" customHeight="1" x14ac:dyDescent="0.25">
      <c r="AU1007" s="30" t="s">
        <v>38</v>
      </c>
      <c r="AV1007" s="29">
        <f>_xll.qlInterestRateIndexFixingDate(IborIndex&amp;Tenor,AW1007,Trigger)</f>
        <v>46451</v>
      </c>
      <c r="AW1007" s="29">
        <f>_xll.qlCalendarAdvance(Calendar,AW1006,AU1007,"f",,Trigger)</f>
        <v>46455</v>
      </c>
      <c r="AX1007" s="29">
        <f>_xll.qlInterestRateIndexMaturity(IborIndex&amp;Tenor,AW1007,Trigger)</f>
        <v>46821</v>
      </c>
      <c r="AY1007" s="66">
        <f>_xll.qlIndexFixing($Z$5,AV1007,,Trigger)</f>
        <v>2.2100227908121425E-2</v>
      </c>
      <c r="AZ1007" s="66">
        <f>_xll.qlIndexFixing($BB$1,AW1007,,Trigger)</f>
        <v>2.1922748093379532E-2</v>
      </c>
      <c r="BA1007" s="198">
        <f t="shared" si="36"/>
        <v>1.7747981474189323</v>
      </c>
    </row>
    <row r="1008" spans="47:53" ht="11.25" customHeight="1" x14ac:dyDescent="0.25">
      <c r="AU1008" s="30" t="s">
        <v>38</v>
      </c>
      <c r="AV1008" s="29">
        <f>_xll.qlInterestRateIndexFixingDate(IborIndex&amp;Tenor,AW1008,Trigger)</f>
        <v>46458</v>
      </c>
      <c r="AW1008" s="29">
        <f>_xll.qlCalendarAdvance(Calendar,AW1007,AU1008,"f",,Trigger)</f>
        <v>46462</v>
      </c>
      <c r="AX1008" s="29">
        <f>_xll.qlInterestRateIndexMaturity(IborIndex&amp;Tenor,AW1008,Trigger)</f>
        <v>46828</v>
      </c>
      <c r="AY1008" s="66">
        <f>_xll.qlIndexFixing($Z$5,AV1008,,Trigger)</f>
        <v>2.2101122390707131E-2</v>
      </c>
      <c r="AZ1008" s="66">
        <f>_xll.qlIndexFixing($BB$1,AW1008,,Trigger)</f>
        <v>2.1923426426237024E-2</v>
      </c>
      <c r="BA1008" s="198">
        <f t="shared" si="36"/>
        <v>1.7769596447010649</v>
      </c>
    </row>
    <row r="1009" spans="47:53" ht="11.25" customHeight="1" x14ac:dyDescent="0.25">
      <c r="AU1009" s="30" t="s">
        <v>38</v>
      </c>
      <c r="AV1009" s="29">
        <f>_xll.qlInterestRateIndexFixingDate(IborIndex&amp;Tenor,AW1009,Trigger)</f>
        <v>46465</v>
      </c>
      <c r="AW1009" s="29">
        <f>_xll.qlCalendarAdvance(Calendar,AW1008,AU1009,"f",,Trigger)</f>
        <v>46469</v>
      </c>
      <c r="AX1009" s="29">
        <f>_xll.qlInterestRateIndexMaturity(IborIndex&amp;Tenor,AW1009,Trigger)</f>
        <v>46835</v>
      </c>
      <c r="AY1009" s="66">
        <f>_xll.qlIndexFixing($Z$5,AV1009,,Trigger)</f>
        <v>2.2101937351899869E-2</v>
      </c>
      <c r="AZ1009" s="66">
        <f>_xll.qlIndexFixing($BB$1,AW1009,,Trigger)</f>
        <v>2.192403116444849E-2</v>
      </c>
      <c r="BA1009" s="198">
        <f t="shared" si="36"/>
        <v>1.7790618745137932</v>
      </c>
    </row>
    <row r="1010" spans="47:53" ht="11.25" customHeight="1" x14ac:dyDescent="0.25">
      <c r="AU1010" s="30" t="s">
        <v>38</v>
      </c>
      <c r="AV1010" s="29">
        <f>_xll.qlInterestRateIndexFixingDate(IborIndex&amp;Tenor,AW1010,Trigger)</f>
        <v>46470</v>
      </c>
      <c r="AW1010" s="29">
        <f>_xll.qlCalendarAdvance(Calendar,AW1009,AU1010,"f",,Trigger)</f>
        <v>46476</v>
      </c>
      <c r="AX1010" s="29">
        <f>_xll.qlInterestRateIndexMaturity(IborIndex&amp;Tenor,AW1010,Trigger)</f>
        <v>46842</v>
      </c>
      <c r="AY1010" s="66">
        <f>_xll.qlIndexFixing($Z$5,AV1010,,Trigger)</f>
        <v>2.2102673886449067E-2</v>
      </c>
      <c r="AZ1010" s="66">
        <f>_xll.qlIndexFixing($BB$1,AW1010,,Trigger)</f>
        <v>2.1924563658965664E-2</v>
      </c>
      <c r="BA1010" s="198">
        <f t="shared" si="36"/>
        <v>1.7811022748340233</v>
      </c>
    </row>
    <row r="1011" spans="47:53" ht="11.25" customHeight="1" x14ac:dyDescent="0.25">
      <c r="AU1011" s="30" t="s">
        <v>38</v>
      </c>
      <c r="AV1011" s="29">
        <f>_xll.qlInterestRateIndexFixingDate(IborIndex&amp;Tenor,AW1011,Trigger)</f>
        <v>46479</v>
      </c>
      <c r="AW1011" s="29">
        <f>_xll.qlCalendarAdvance(Calendar,AW1010,AU1011,"f",,Trigger)</f>
        <v>46483</v>
      </c>
      <c r="AX1011" s="29">
        <f>_xll.qlInterestRateIndexMaturity(IborIndex&amp;Tenor,AW1011,Trigger)</f>
        <v>46849</v>
      </c>
      <c r="AY1011" s="66">
        <f>_xll.qlIndexFixing($Z$5,AV1011,,Trigger)</f>
        <v>2.2103333095708486E-2</v>
      </c>
      <c r="AZ1011" s="66">
        <f>_xll.qlIndexFixing($BB$1,AW1011,,Trigger)</f>
        <v>2.1925025260758759E-2</v>
      </c>
      <c r="BA1011" s="198">
        <f t="shared" si="36"/>
        <v>1.7830783494972648</v>
      </c>
    </row>
    <row r="1012" spans="47:53" ht="11.25" customHeight="1" x14ac:dyDescent="0.25">
      <c r="AU1012" s="30" t="s">
        <v>38</v>
      </c>
      <c r="AV1012" s="29">
        <f>_xll.qlInterestRateIndexFixingDate(IborIndex&amp;Tenor,AW1012,Trigger)</f>
        <v>46486</v>
      </c>
      <c r="AW1012" s="29">
        <f>_xll.qlCalendarAdvance(Calendar,AW1011,AU1012,"f",,Trigger)</f>
        <v>46490</v>
      </c>
      <c r="AX1012" s="29">
        <f>_xll.qlInterestRateIndexMaturity(IborIndex&amp;Tenor,AW1012,Trigger)</f>
        <v>46856</v>
      </c>
      <c r="AY1012" s="66">
        <f>_xll.qlIndexFixing($Z$5,AV1012,,Trigger)</f>
        <v>2.2103916087634477E-2</v>
      </c>
      <c r="AZ1012" s="66">
        <f>_xll.qlIndexFixing($BB$1,AW1012,,Trigger)</f>
        <v>2.1926065349676106E-2</v>
      </c>
      <c r="BA1012" s="198">
        <f t="shared" si="36"/>
        <v>1.7785073795837172</v>
      </c>
    </row>
    <row r="1013" spans="47:53" ht="11.25" customHeight="1" x14ac:dyDescent="0.25">
      <c r="AU1013" s="30" t="s">
        <v>38</v>
      </c>
      <c r="AV1013" s="29">
        <f>_xll.qlInterestRateIndexFixingDate(IborIndex&amp;Tenor,AW1013,Trigger)</f>
        <v>46493</v>
      </c>
      <c r="AW1013" s="29">
        <f>_xll.qlCalendarAdvance(Calendar,AW1012,AU1013,"f",,Trigger)</f>
        <v>46497</v>
      </c>
      <c r="AX1013" s="29">
        <f>_xll.qlInterestRateIndexMaturity(IborIndex&amp;Tenor,AW1013,Trigger)</f>
        <v>46863</v>
      </c>
      <c r="AY1013" s="66">
        <f>_xll.qlIndexFixing($Z$5,AV1013,,Trigger)</f>
        <v>2.2104423976785324E-2</v>
      </c>
      <c r="AZ1013" s="66">
        <f>_xll.qlIndexFixing($BB$1,AW1013,,Trigger)</f>
        <v>2.192574119014171E-2</v>
      </c>
      <c r="BA1013" s="198">
        <f t="shared" si="36"/>
        <v>1.7868278664361428</v>
      </c>
    </row>
    <row r="1014" spans="47:53" ht="11.25" customHeight="1" x14ac:dyDescent="0.25">
      <c r="AU1014" s="30" t="s">
        <v>38</v>
      </c>
      <c r="AV1014" s="29">
        <f>_xll.qlInterestRateIndexFixingDate(IborIndex&amp;Tenor,AW1014,Trigger)</f>
        <v>46500</v>
      </c>
      <c r="AW1014" s="29">
        <f>_xll.qlCalendarAdvance(Calendar,AW1013,AU1014,"f",,Trigger)</f>
        <v>46504</v>
      </c>
      <c r="AX1014" s="29">
        <f>_xll.qlInterestRateIndexMaturity(IborIndex&amp;Tenor,AW1014,Trigger)</f>
        <v>46870</v>
      </c>
      <c r="AY1014" s="66">
        <f>_xll.qlIndexFixing($Z$5,AV1014,,Trigger)</f>
        <v>2.2104857884321455E-2</v>
      </c>
      <c r="AZ1014" s="66">
        <f>_xll.qlIndexFixing($BB$1,AW1014,,Trigger)</f>
        <v>2.1924074007775018E-2</v>
      </c>
      <c r="BA1014" s="198">
        <f t="shared" si="36"/>
        <v>1.8078387654643646</v>
      </c>
    </row>
    <row r="1015" spans="47:53" ht="11.25" customHeight="1" x14ac:dyDescent="0.25">
      <c r="AU1015" s="30" t="s">
        <v>38</v>
      </c>
      <c r="AV1015" s="29">
        <f>_xll.qlInterestRateIndexFixingDate(IborIndex&amp;Tenor,AW1015,Trigger)</f>
        <v>46507</v>
      </c>
      <c r="AW1015" s="29">
        <f>_xll.qlCalendarAdvance(Calendar,AW1014,AU1015,"f",,Trigger)</f>
        <v>46511</v>
      </c>
      <c r="AX1015" s="29">
        <f>_xll.qlInterestRateIndexMaturity(IborIndex&amp;Tenor,AW1015,Trigger)</f>
        <v>46877</v>
      </c>
      <c r="AY1015" s="66">
        <f>_xll.qlIndexFixing($Z$5,AV1015,,Trigger)</f>
        <v>2.2105218938003272E-2</v>
      </c>
      <c r="AZ1015" s="66">
        <f>_xll.qlIndexFixing($BB$1,AW1015,,Trigger)</f>
        <v>2.1926189760696758E-2</v>
      </c>
      <c r="BA1015" s="198">
        <f t="shared" si="36"/>
        <v>1.7902917730651391</v>
      </c>
    </row>
    <row r="1016" spans="47:53" ht="11.25" customHeight="1" x14ac:dyDescent="0.25">
      <c r="AU1016" s="30" t="s">
        <v>38</v>
      </c>
      <c r="AV1016" s="29">
        <f>_xll.qlInterestRateIndexFixingDate(IborIndex&amp;Tenor,AW1016,Trigger)</f>
        <v>46514</v>
      </c>
      <c r="AW1016" s="29">
        <f>_xll.qlCalendarAdvance(Calendar,AW1015,AU1016,"f",,Trigger)</f>
        <v>46518</v>
      </c>
      <c r="AX1016" s="29">
        <f>_xll.qlInterestRateIndexMaturity(IborIndex&amp;Tenor,AW1016,Trigger)</f>
        <v>46884</v>
      </c>
      <c r="AY1016" s="66">
        <f>_xll.qlIndexFixing($Z$5,AV1016,,Trigger)</f>
        <v>2.2105508272191137E-2</v>
      </c>
      <c r="AZ1016" s="66">
        <f>_xll.qlIndexFixing($BB$1,AW1016,,Trigger)</f>
        <v>2.1926317164011395E-2</v>
      </c>
      <c r="BA1016" s="198">
        <f t="shared" si="36"/>
        <v>1.7919110817974162</v>
      </c>
    </row>
    <row r="1017" spans="47:53" ht="11.25" customHeight="1" x14ac:dyDescent="0.25">
      <c r="AU1017" s="30" t="s">
        <v>38</v>
      </c>
      <c r="AV1017" s="29">
        <f>_xll.qlInterestRateIndexFixingDate(IborIndex&amp;Tenor,AW1017,Trigger)</f>
        <v>46521</v>
      </c>
      <c r="AW1017" s="29">
        <f>_xll.qlCalendarAdvance(Calendar,AW1016,AU1017,"f",,Trigger)</f>
        <v>46525</v>
      </c>
      <c r="AX1017" s="29">
        <f>_xll.qlInterestRateIndexMaturity(IborIndex&amp;Tenor,AW1017,Trigger)</f>
        <v>46891</v>
      </c>
      <c r="AY1017" s="66">
        <f>_xll.qlIndexFixing($Z$5,AV1017,,Trigger)</f>
        <v>2.2105727027844291E-2</v>
      </c>
      <c r="AZ1017" s="66">
        <f>_xll.qlIndexFixing($BB$1,AW1017,,Trigger)</f>
        <v>2.192638178076356E-2</v>
      </c>
      <c r="BA1017" s="198">
        <f t="shared" si="36"/>
        <v>1.7934524708073176</v>
      </c>
    </row>
    <row r="1018" spans="47:53" ht="11.25" customHeight="1" x14ac:dyDescent="0.25">
      <c r="AU1018" s="30" t="s">
        <v>38</v>
      </c>
      <c r="AV1018" s="29">
        <f>_xll.qlInterestRateIndexFixingDate(IborIndex&amp;Tenor,AW1018,Trigger)</f>
        <v>46528</v>
      </c>
      <c r="AW1018" s="29">
        <f>_xll.qlCalendarAdvance(Calendar,AW1017,AU1018,"f",,Trigger)</f>
        <v>46532</v>
      </c>
      <c r="AX1018" s="29">
        <f>_xll.qlInterestRateIndexMaturity(IborIndex&amp;Tenor,AW1018,Trigger)</f>
        <v>46898</v>
      </c>
      <c r="AY1018" s="66">
        <f>_xll.qlIndexFixing($Z$5,AV1018,,Trigger)</f>
        <v>2.2105876352520412E-2</v>
      </c>
      <c r="AZ1018" s="66">
        <f>_xll.qlIndexFixing($BB$1,AW1018,,Trigger)</f>
        <v>2.1926384962028377E-2</v>
      </c>
      <c r="BA1018" s="198">
        <f t="shared" si="36"/>
        <v>1.7949139049203491</v>
      </c>
    </row>
    <row r="1019" spans="47:53" ht="11.25" customHeight="1" x14ac:dyDescent="0.25">
      <c r="AU1019" s="30" t="s">
        <v>38</v>
      </c>
      <c r="AV1019" s="29">
        <f>_xll.qlInterestRateIndexFixingDate(IborIndex&amp;Tenor,AW1019,Trigger)</f>
        <v>46535</v>
      </c>
      <c r="AW1019" s="29">
        <f>_xll.qlCalendarAdvance(Calendar,AW1018,AU1019,"f",,Trigger)</f>
        <v>46539</v>
      </c>
      <c r="AX1019" s="29">
        <f>_xll.qlInterestRateIndexMaturity(IborIndex&amp;Tenor,AW1019,Trigger)</f>
        <v>46905</v>
      </c>
      <c r="AY1019" s="66">
        <f>_xll.qlIndexFixing($Z$5,AV1019,,Trigger)</f>
        <v>2.210595740037365E-2</v>
      </c>
      <c r="AZ1019" s="66">
        <f>_xll.qlIndexFixing($BB$1,AW1019,,Trigger)</f>
        <v>2.1926328058892913E-2</v>
      </c>
      <c r="BA1019" s="198">
        <f t="shared" si="36"/>
        <v>1.7962934148073664</v>
      </c>
    </row>
    <row r="1020" spans="47:53" ht="11.25" customHeight="1" x14ac:dyDescent="0.25">
      <c r="AU1020" s="30" t="s">
        <v>38</v>
      </c>
      <c r="AV1020" s="29">
        <f>_xll.qlInterestRateIndexFixingDate(IborIndex&amp;Tenor,AW1020,Trigger)</f>
        <v>46542</v>
      </c>
      <c r="AW1020" s="29">
        <f>_xll.qlCalendarAdvance(Calendar,AW1019,AU1020,"f",,Trigger)</f>
        <v>46546</v>
      </c>
      <c r="AX1020" s="29">
        <f>_xll.qlInterestRateIndexMaturity(IborIndex&amp;Tenor,AW1020,Trigger)</f>
        <v>46912</v>
      </c>
      <c r="AY1020" s="66">
        <f>_xll.qlIndexFixing($Z$5,AV1020,,Trigger)</f>
        <v>2.2105971332156152E-2</v>
      </c>
      <c r="AZ1020" s="66">
        <f>_xll.qlIndexFixing($BB$1,AW1020,,Trigger)</f>
        <v>2.1926212422454228E-2</v>
      </c>
      <c r="BA1020" s="198">
        <f t="shared" si="36"/>
        <v>1.7975890970192352</v>
      </c>
    </row>
    <row r="1021" spans="47:53" ht="11.25" customHeight="1" x14ac:dyDescent="0.25">
      <c r="AU1021" s="30" t="s">
        <v>38</v>
      </c>
      <c r="AV1021" s="29">
        <f>_xll.qlInterestRateIndexFixingDate(IborIndex&amp;Tenor,AW1021,Trigger)</f>
        <v>46549</v>
      </c>
      <c r="AW1021" s="29">
        <f>_xll.qlCalendarAdvance(Calendar,AW1020,AU1021,"f",,Trigger)</f>
        <v>46553</v>
      </c>
      <c r="AX1021" s="29">
        <f>_xll.qlInterestRateIndexMaturity(IborIndex&amp;Tenor,AW1021,Trigger)</f>
        <v>46919</v>
      </c>
      <c r="AY1021" s="66">
        <f>_xll.qlIndexFixing($Z$5,AV1021,,Trigger)</f>
        <v>2.2105919315215015E-2</v>
      </c>
      <c r="AZ1021" s="66">
        <f>_xll.qlIndexFixing($BB$1,AW1021,,Trigger)</f>
        <v>2.1926039403820027E-2</v>
      </c>
      <c r="BA1021" s="198">
        <f t="shared" si="36"/>
        <v>1.7987991139498809</v>
      </c>
    </row>
    <row r="1022" spans="47:53" ht="11.25" customHeight="1" x14ac:dyDescent="0.25">
      <c r="AU1022" s="30" t="s">
        <v>38</v>
      </c>
      <c r="AV1022" s="29">
        <f>_xll.qlInterestRateIndexFixingDate(IborIndex&amp;Tenor,AW1022,Trigger)</f>
        <v>46556</v>
      </c>
      <c r="AW1022" s="29">
        <f>_xll.qlCalendarAdvance(Calendar,AW1021,AU1022,"f",,Trigger)</f>
        <v>46560</v>
      </c>
      <c r="AX1022" s="29">
        <f>_xll.qlInterestRateIndexMaturity(IborIndex&amp;Tenor,AW1022,Trigger)</f>
        <v>46926</v>
      </c>
      <c r="AY1022" s="66">
        <f>_xll.qlIndexFixing($Z$5,AV1022,,Trigger)</f>
        <v>2.2105802523492056E-2</v>
      </c>
      <c r="AZ1022" s="66">
        <f>_xll.qlIndexFixing($BB$1,AW1022,,Trigger)</f>
        <v>2.1925810354106481E-2</v>
      </c>
      <c r="BA1022" s="198">
        <f t="shared" si="36"/>
        <v>1.7999216938557536</v>
      </c>
    </row>
    <row r="1023" spans="47:53" ht="11.25" customHeight="1" x14ac:dyDescent="0.25">
      <c r="AU1023" s="30" t="s">
        <v>38</v>
      </c>
      <c r="AV1023" s="29">
        <f>_xll.qlInterestRateIndexFixingDate(IborIndex&amp;Tenor,AW1023,Trigger)</f>
        <v>46563</v>
      </c>
      <c r="AW1023" s="29">
        <f>_xll.qlCalendarAdvance(Calendar,AW1022,AU1023,"f",,Trigger)</f>
        <v>46567</v>
      </c>
      <c r="AX1023" s="29">
        <f>_xll.qlInterestRateIndexMaturity(IborIndex&amp;Tenor,AW1023,Trigger)</f>
        <v>46933</v>
      </c>
      <c r="AY1023" s="66">
        <f>_xll.qlIndexFixing($Z$5,AV1023,,Trigger)</f>
        <v>2.2105622137523817E-2</v>
      </c>
      <c r="AZ1023" s="66">
        <f>_xll.qlIndexFixing($BB$1,AW1023,,Trigger)</f>
        <v>2.1925526624438026E-2</v>
      </c>
      <c r="BA1023" s="198">
        <f t="shared" si="36"/>
        <v>1.8009551308579077</v>
      </c>
    </row>
    <row r="1024" spans="47:53" ht="11.25" customHeight="1" x14ac:dyDescent="0.25">
      <c r="AU1024" s="30" t="s">
        <v>38</v>
      </c>
      <c r="AV1024" s="29">
        <f>_xll.qlInterestRateIndexFixingDate(IborIndex&amp;Tenor,AW1024,Trigger)</f>
        <v>46570</v>
      </c>
      <c r="AW1024" s="29">
        <f>_xll.qlCalendarAdvance(Calendar,AW1023,AU1024,"f",,Trigger)</f>
        <v>46574</v>
      </c>
      <c r="AX1024" s="29">
        <f>_xll.qlInterestRateIndexMaturity(IborIndex&amp;Tenor,AW1024,Trigger)</f>
        <v>46940</v>
      </c>
      <c r="AY1024" s="66">
        <f>_xll.qlIndexFixing($Z$5,AV1024,,Trigger)</f>
        <v>2.2105379344440474E-2</v>
      </c>
      <c r="AZ1024" s="66">
        <f>_xll.qlIndexFixing($BB$1,AW1024,,Trigger)</f>
        <v>2.1925189565947779E-2</v>
      </c>
      <c r="BA1024" s="198">
        <f t="shared" si="36"/>
        <v>1.8018977849269466</v>
      </c>
    </row>
    <row r="1025" spans="47:53" ht="11.25" customHeight="1" x14ac:dyDescent="0.25">
      <c r="AU1025" s="30" t="s">
        <v>38</v>
      </c>
      <c r="AV1025" s="29">
        <f>_xll.qlInterestRateIndexFixingDate(IborIndex&amp;Tenor,AW1025,Trigger)</f>
        <v>46577</v>
      </c>
      <c r="AW1025" s="29">
        <f>_xll.qlCalendarAdvance(Calendar,AW1024,AU1025,"f",,Trigger)</f>
        <v>46581</v>
      </c>
      <c r="AX1025" s="29">
        <f>_xll.qlInterestRateIndexMaturity(IborIndex&amp;Tenor,AW1025,Trigger)</f>
        <v>46947</v>
      </c>
      <c r="AY1025" s="66">
        <f>_xll.qlIndexFixing($Z$5,AV1025,,Trigger)</f>
        <v>2.2105075337964745E-2</v>
      </c>
      <c r="AZ1025" s="66">
        <f>_xll.qlIndexFixing($BB$1,AW1025,,Trigger)</f>
        <v>2.1924800529774503E-2</v>
      </c>
      <c r="BA1025" s="198">
        <f t="shared" si="36"/>
        <v>1.8027480819024153</v>
      </c>
    </row>
    <row r="1026" spans="47:53" ht="11.25" customHeight="1" x14ac:dyDescent="0.25">
      <c r="AU1026" s="30" t="s">
        <v>38</v>
      </c>
      <c r="AV1026" s="29">
        <f>_xll.qlInterestRateIndexFixingDate(IborIndex&amp;Tenor,AW1026,Trigger)</f>
        <v>46584</v>
      </c>
      <c r="AW1026" s="29">
        <f>_xll.qlCalendarAdvance(Calendar,AW1025,AU1026,"f",,Trigger)</f>
        <v>46588</v>
      </c>
      <c r="AX1026" s="29">
        <f>_xll.qlInterestRateIndexMaturity(IborIndex&amp;Tenor,AW1026,Trigger)</f>
        <v>46954</v>
      </c>
      <c r="AY1026" s="66">
        <f>_xll.qlIndexFixing($Z$5,AV1026,,Trigger)</f>
        <v>2.2104711318411227E-2</v>
      </c>
      <c r="AZ1026" s="66">
        <f>_xll.qlIndexFixing($BB$1,AW1026,,Trigger)</f>
        <v>2.1924360867063265E-2</v>
      </c>
      <c r="BA1026" s="198">
        <f t="shared" si="36"/>
        <v>1.8035045134796173</v>
      </c>
    </row>
    <row r="1027" spans="47:53" ht="11.25" customHeight="1" x14ac:dyDescent="0.25">
      <c r="AU1027" s="30" t="s">
        <v>38</v>
      </c>
      <c r="AV1027" s="29">
        <f>_xll.qlInterestRateIndexFixingDate(IborIndex&amp;Tenor,AW1027,Trigger)</f>
        <v>46591</v>
      </c>
      <c r="AW1027" s="29">
        <f>_xll.qlCalendarAdvance(Calendar,AW1026,AU1027,"f",,Trigger)</f>
        <v>46595</v>
      </c>
      <c r="AX1027" s="29">
        <f>_xll.qlInterestRateIndexMaturity(IborIndex&amp;Tenor,AW1027,Trigger)</f>
        <v>46961</v>
      </c>
      <c r="AY1027" s="66">
        <f>_xll.qlIndexFixing($Z$5,AV1027,,Trigger)</f>
        <v>2.2104288492685975E-2</v>
      </c>
      <c r="AZ1027" s="66">
        <f>_xll.qlIndexFixing($BB$1,AW1027,,Trigger)</f>
        <v>2.192387192896543E-2</v>
      </c>
      <c r="BA1027" s="198">
        <f t="shared" ref="BA1027:BA1090" si="37">(AY1027-AZ1027)*10000</f>
        <v>1.8041656372054515</v>
      </c>
    </row>
    <row r="1028" spans="47:53" ht="11.25" customHeight="1" x14ac:dyDescent="0.25">
      <c r="AU1028" s="30" t="s">
        <v>38</v>
      </c>
      <c r="AV1028" s="29">
        <f>_xll.qlInterestRateIndexFixingDate(IborIndex&amp;Tenor,AW1028,Trigger)</f>
        <v>46598</v>
      </c>
      <c r="AW1028" s="29">
        <f>_xll.qlCalendarAdvance(Calendar,AW1027,AU1028,"f",,Trigger)</f>
        <v>46602</v>
      </c>
      <c r="AX1028" s="29">
        <f>_xll.qlInterestRateIndexMaturity(IborIndex&amp;Tenor,AW1028,Trigger)</f>
        <v>46968</v>
      </c>
      <c r="AY1028" s="66">
        <f>_xll.qlIndexFixing($Z$5,AV1028,,Trigger)</f>
        <v>2.2103808074285174E-2</v>
      </c>
      <c r="AZ1028" s="66">
        <f>_xll.qlIndexFixing($BB$1,AW1028,,Trigger)</f>
        <v>2.1923335066636053E-2</v>
      </c>
      <c r="BA1028" s="198">
        <f t="shared" si="37"/>
        <v>1.8047300764912135</v>
      </c>
    </row>
    <row r="1029" spans="47:53" ht="11.25" customHeight="1" x14ac:dyDescent="0.25">
      <c r="AU1029" s="30" t="s">
        <v>38</v>
      </c>
      <c r="AV1029" s="29">
        <f>_xll.qlInterestRateIndexFixingDate(IborIndex&amp;Tenor,AW1029,Trigger)</f>
        <v>46605</v>
      </c>
      <c r="AW1029" s="29">
        <f>_xll.qlCalendarAdvance(Calendar,AW1028,AU1029,"f",,Trigger)</f>
        <v>46609</v>
      </c>
      <c r="AX1029" s="29">
        <f>_xll.qlInterestRateIndexMaturity(IborIndex&amp;Tenor,AW1029,Trigger)</f>
        <v>46975</v>
      </c>
      <c r="AY1029" s="66">
        <f>_xll.qlIndexFixing($Z$5,AV1029,,Trigger)</f>
        <v>2.2103271283296248E-2</v>
      </c>
      <c r="AZ1029" s="66">
        <f>_xll.qlIndexFixing($BB$1,AW1029,,Trigger)</f>
        <v>2.1922751631235193E-2</v>
      </c>
      <c r="BA1029" s="198">
        <f t="shared" si="37"/>
        <v>1.8051965206105498</v>
      </c>
    </row>
    <row r="1030" spans="47:53" ht="11.25" customHeight="1" x14ac:dyDescent="0.25">
      <c r="AU1030" s="30" t="s">
        <v>38</v>
      </c>
      <c r="AV1030" s="29">
        <f>_xll.qlInterestRateIndexFixingDate(IborIndex&amp;Tenor,AW1030,Trigger)</f>
        <v>46612</v>
      </c>
      <c r="AW1030" s="29">
        <f>_xll.qlCalendarAdvance(Calendar,AW1029,AU1030,"f",,Trigger)</f>
        <v>46616</v>
      </c>
      <c r="AX1030" s="29">
        <f>_xll.qlInterestRateIndexMaturity(IborIndex&amp;Tenor,AW1030,Trigger)</f>
        <v>46982</v>
      </c>
      <c r="AY1030" s="66">
        <f>_xll.qlIndexFixing($Z$5,AV1030,,Trigger)</f>
        <v>2.2102679346393695E-2</v>
      </c>
      <c r="AZ1030" s="66">
        <f>_xll.qlIndexFixing($BB$1,AW1030,,Trigger)</f>
        <v>2.1922122973925286E-2</v>
      </c>
      <c r="BA1030" s="198">
        <f t="shared" si="37"/>
        <v>1.8055637246840868</v>
      </c>
    </row>
    <row r="1031" spans="47:53" ht="11.25" customHeight="1" x14ac:dyDescent="0.25">
      <c r="AU1031" s="30" t="s">
        <v>38</v>
      </c>
      <c r="AV1031" s="29">
        <f>_xll.qlInterestRateIndexFixingDate(IborIndex&amp;Tenor,AW1031,Trigger)</f>
        <v>46619</v>
      </c>
      <c r="AW1031" s="29">
        <f>_xll.qlCalendarAdvance(Calendar,AW1030,AU1031,"f",,Trigger)</f>
        <v>46623</v>
      </c>
      <c r="AX1031" s="29">
        <f>_xll.qlInterestRateIndexMaturity(IborIndex&amp;Tenor,AW1031,Trigger)</f>
        <v>46989</v>
      </c>
      <c r="AY1031" s="66">
        <f>_xll.qlIndexFixing($Z$5,AV1031,,Trigger)</f>
        <v>2.2102033496842151E-2</v>
      </c>
      <c r="AZ1031" s="66">
        <f>_xll.qlIndexFixing($BB$1,AW1031,,Trigger)</f>
        <v>2.1921450445873344E-2</v>
      </c>
      <c r="BA1031" s="198">
        <f t="shared" si="37"/>
        <v>1.8058305096880709</v>
      </c>
    </row>
    <row r="1032" spans="47:53" ht="11.25" customHeight="1" x14ac:dyDescent="0.25">
      <c r="AU1032" s="30" t="s">
        <v>38</v>
      </c>
      <c r="AV1032" s="29">
        <f>_xll.qlInterestRateIndexFixingDate(IborIndex&amp;Tenor,AW1032,Trigger)</f>
        <v>46626</v>
      </c>
      <c r="AW1032" s="29">
        <f>_xll.qlCalendarAdvance(Calendar,AW1031,AU1032,"f",,Trigger)</f>
        <v>46630</v>
      </c>
      <c r="AX1032" s="29">
        <f>_xll.qlInterestRateIndexMaturity(IborIndex&amp;Tenor,AW1032,Trigger)</f>
        <v>46996</v>
      </c>
      <c r="AY1032" s="66">
        <f>_xll.qlIndexFixing($Z$5,AV1032,,Trigger)</f>
        <v>2.21013349744929E-2</v>
      </c>
      <c r="AZ1032" s="66">
        <f>_xll.qlIndexFixing($BB$1,AW1032,,Trigger)</f>
        <v>2.1920735397590586E-2</v>
      </c>
      <c r="BA1032" s="198">
        <f t="shared" si="37"/>
        <v>1.8059957690231414</v>
      </c>
    </row>
    <row r="1033" spans="47:53" ht="11.25" customHeight="1" x14ac:dyDescent="0.25">
      <c r="AU1033" s="30" t="s">
        <v>38</v>
      </c>
      <c r="AV1033" s="29">
        <f>_xll.qlInterestRateIndexFixingDate(IborIndex&amp;Tenor,AW1033,Trigger)</f>
        <v>46633</v>
      </c>
      <c r="AW1033" s="29">
        <f>_xll.qlCalendarAdvance(Calendar,AW1032,AU1033,"f",,Trigger)</f>
        <v>46637</v>
      </c>
      <c r="AX1033" s="29">
        <f>_xll.qlInterestRateIndexMaturity(IborIndex&amp;Tenor,AW1033,Trigger)</f>
        <v>47003</v>
      </c>
      <c r="AY1033" s="66">
        <f>_xll.qlIndexFixing($Z$5,AV1033,,Trigger)</f>
        <v>2.2100575414876821E-2</v>
      </c>
      <c r="AZ1033" s="66">
        <f>_xll.qlIndexFixing($BB$1,AW1033,,Trigger)</f>
        <v>2.1919978846088053E-2</v>
      </c>
      <c r="BA1033" s="198">
        <f t="shared" si="37"/>
        <v>1.8059656878876771</v>
      </c>
    </row>
    <row r="1034" spans="47:53" ht="11.25" customHeight="1" x14ac:dyDescent="0.25">
      <c r="AU1034" s="30" t="s">
        <v>38</v>
      </c>
      <c r="AV1034" s="29">
        <f>_xll.qlInterestRateIndexFixingDate(IborIndex&amp;Tenor,AW1034,Trigger)</f>
        <v>46640</v>
      </c>
      <c r="AW1034" s="29">
        <f>_xll.qlCalendarAdvance(Calendar,AW1033,AU1034,"f",,Trigger)</f>
        <v>46644</v>
      </c>
      <c r="AX1034" s="29">
        <f>_xll.qlInterestRateIndexMaturity(IborIndex&amp;Tenor,AW1034,Trigger)</f>
        <v>47010</v>
      </c>
      <c r="AY1034" s="66">
        <f>_xll.qlIndexFixing($Z$5,AV1034,,Trigger)</f>
        <v>2.2099739590672872E-2</v>
      </c>
      <c r="AZ1034" s="66">
        <f>_xll.qlIndexFixing($BB$1,AW1034,,Trigger)</f>
        <v>2.1919180933264195E-2</v>
      </c>
      <c r="BA1034" s="198">
        <f t="shared" si="37"/>
        <v>1.8055865740867691</v>
      </c>
    </row>
    <row r="1035" spans="47:53" ht="11.25" customHeight="1" x14ac:dyDescent="0.25">
      <c r="AU1035" s="30" t="s">
        <v>38</v>
      </c>
      <c r="AV1035" s="29">
        <f>_xll.qlInterestRateIndexFixingDate(IborIndex&amp;Tenor,AW1035,Trigger)</f>
        <v>46647</v>
      </c>
      <c r="AW1035" s="29">
        <f>_xll.qlCalendarAdvance(Calendar,AW1034,AU1035,"f",,Trigger)</f>
        <v>46651</v>
      </c>
      <c r="AX1035" s="29">
        <f>_xll.qlInterestRateIndexMaturity(IborIndex&amp;Tenor,AW1035,Trigger)</f>
        <v>47017</v>
      </c>
      <c r="AY1035" s="66">
        <f>_xll.qlIndexFixing($Z$5,AV1035,,Trigger)</f>
        <v>2.2098828155104982E-2</v>
      </c>
      <c r="AZ1035" s="66">
        <f>_xll.qlIndexFixing($BB$1,AW1035,,Trigger)</f>
        <v>2.1918341659217633E-2</v>
      </c>
      <c r="BA1035" s="198">
        <f t="shared" si="37"/>
        <v>1.8048649588734909</v>
      </c>
    </row>
    <row r="1036" spans="47:53" ht="11.25" customHeight="1" x14ac:dyDescent="0.25">
      <c r="AU1036" s="30" t="s">
        <v>38</v>
      </c>
      <c r="AV1036" s="29">
        <f>_xll.qlInterestRateIndexFixingDate(IborIndex&amp;Tenor,AW1036,Trigger)</f>
        <v>46654</v>
      </c>
      <c r="AW1036" s="29">
        <f>_xll.qlCalendarAdvance(Calendar,AW1035,AU1036,"f",,Trigger)</f>
        <v>46658</v>
      </c>
      <c r="AX1036" s="29">
        <f>_xll.qlInterestRateIndexMaturity(IborIndex&amp;Tenor,AW1036,Trigger)</f>
        <v>47024</v>
      </c>
      <c r="AY1036" s="66">
        <f>_xll.qlIndexFixing($Z$5,AV1036,,Trigger)</f>
        <v>2.2097842032326571E-2</v>
      </c>
      <c r="AZ1036" s="66">
        <f>_xll.qlIndexFixing($BB$1,AW1036,,Trigger)</f>
        <v>2.1915743846950213E-2</v>
      </c>
      <c r="BA1036" s="198">
        <f t="shared" si="37"/>
        <v>1.8209818537635869</v>
      </c>
    </row>
    <row r="1037" spans="47:53" ht="11.25" customHeight="1" x14ac:dyDescent="0.25">
      <c r="AU1037" s="30" t="s">
        <v>38</v>
      </c>
      <c r="AV1037" s="29">
        <f>_xll.qlInterestRateIndexFixingDate(IborIndex&amp;Tenor,AW1037,Trigger)</f>
        <v>46661</v>
      </c>
      <c r="AW1037" s="29">
        <f>_xll.qlCalendarAdvance(Calendar,AW1036,AU1037,"f",,Trigger)</f>
        <v>46665</v>
      </c>
      <c r="AX1037" s="29">
        <f>_xll.qlInterestRateIndexMaturity(IborIndex&amp;Tenor,AW1037,Trigger)</f>
        <v>47031</v>
      </c>
      <c r="AY1037" s="66">
        <f>_xll.qlIndexFixing($Z$5,AV1037,,Trigger)</f>
        <v>2.2096782151602403E-2</v>
      </c>
      <c r="AZ1037" s="66">
        <f>_xll.qlIndexFixing($BB$1,AW1037,,Trigger)</f>
        <v>2.1916539027879302E-2</v>
      </c>
      <c r="BA1037" s="198">
        <f t="shared" si="37"/>
        <v>1.8024312372310127</v>
      </c>
    </row>
    <row r="1038" spans="47:53" ht="11.25" customHeight="1" x14ac:dyDescent="0.25">
      <c r="AU1038" s="30" t="s">
        <v>38</v>
      </c>
      <c r="AV1038" s="29">
        <f>_xll.qlInterestRateIndexFixingDate(IborIndex&amp;Tenor,AW1038,Trigger)</f>
        <v>46668</v>
      </c>
      <c r="AW1038" s="29">
        <f>_xll.qlCalendarAdvance(Calendar,AW1037,AU1038,"f",,Trigger)</f>
        <v>46672</v>
      </c>
      <c r="AX1038" s="29">
        <f>_xll.qlInterestRateIndexMaturity(IborIndex&amp;Tenor,AW1038,Trigger)</f>
        <v>47038</v>
      </c>
      <c r="AY1038" s="66">
        <f>_xll.qlIndexFixing($Z$5,AV1038,,Trigger)</f>
        <v>2.2095649447308765E-2</v>
      </c>
      <c r="AZ1038" s="66">
        <f>_xll.qlIndexFixing($BB$1,AW1038,,Trigger)</f>
        <v>2.1915575670810837E-2</v>
      </c>
      <c r="BA1038" s="198">
        <f t="shared" si="37"/>
        <v>1.800737764979278</v>
      </c>
    </row>
    <row r="1039" spans="47:53" ht="11.25" customHeight="1" x14ac:dyDescent="0.25">
      <c r="AU1039" s="30" t="s">
        <v>38</v>
      </c>
      <c r="AV1039" s="29">
        <f>_xll.qlInterestRateIndexFixingDate(IborIndex&amp;Tenor,AW1039,Trigger)</f>
        <v>46675</v>
      </c>
      <c r="AW1039" s="29">
        <f>_xll.qlCalendarAdvance(Calendar,AW1038,AU1039,"f",,Trigger)</f>
        <v>46679</v>
      </c>
      <c r="AX1039" s="29">
        <f>_xll.qlInterestRateIndexMaturity(IborIndex&amp;Tenor,AW1039,Trigger)</f>
        <v>47045</v>
      </c>
      <c r="AY1039" s="66">
        <f>_xll.qlIndexFixing($Z$5,AV1039,,Trigger)</f>
        <v>2.2094444858931521E-2</v>
      </c>
      <c r="AZ1039" s="66">
        <f>_xll.qlIndexFixing($BB$1,AW1039,,Trigger)</f>
        <v>2.1914570952966915E-2</v>
      </c>
      <c r="BA1039" s="198">
        <f t="shared" si="37"/>
        <v>1.7987390596460595</v>
      </c>
    </row>
    <row r="1040" spans="47:53" ht="11.25" customHeight="1" x14ac:dyDescent="0.25">
      <c r="AU1040" s="30" t="s">
        <v>38</v>
      </c>
      <c r="AV1040" s="29">
        <f>_xll.qlInterestRateIndexFixingDate(IborIndex&amp;Tenor,AW1040,Trigger)</f>
        <v>46682</v>
      </c>
      <c r="AW1040" s="29">
        <f>_xll.qlCalendarAdvance(Calendar,AW1039,AU1040,"f",,Trigger)</f>
        <v>46686</v>
      </c>
      <c r="AX1040" s="29">
        <f>_xll.qlInterestRateIndexMaturity(IborIndex&amp;Tenor,AW1040,Trigger)</f>
        <v>47052</v>
      </c>
      <c r="AY1040" s="66">
        <f>_xll.qlIndexFixing($Z$5,AV1040,,Trigger)</f>
        <v>2.2093169331066115E-2</v>
      </c>
      <c r="AZ1040" s="66">
        <f>_xll.qlIndexFixing($BB$1,AW1040,,Trigger)</f>
        <v>2.1913524874472869E-2</v>
      </c>
      <c r="BA1040" s="198">
        <f t="shared" si="37"/>
        <v>1.7964445659324548</v>
      </c>
    </row>
    <row r="1041" spans="47:53" ht="11.25" customHeight="1" x14ac:dyDescent="0.25">
      <c r="AU1041" s="30" t="s">
        <v>38</v>
      </c>
      <c r="AV1041" s="29">
        <f>_xll.qlInterestRateIndexFixingDate(IborIndex&amp;Tenor,AW1041,Trigger)</f>
        <v>46689</v>
      </c>
      <c r="AW1041" s="29">
        <f>_xll.qlCalendarAdvance(Calendar,AW1040,AU1041,"f",,Trigger)</f>
        <v>46693</v>
      </c>
      <c r="AX1041" s="29">
        <f>_xll.qlInterestRateIndexMaturity(IborIndex&amp;Tenor,AW1041,Trigger)</f>
        <v>47059</v>
      </c>
      <c r="AY1041" s="66">
        <f>_xll.qlIndexFixing($Z$5,AV1041,,Trigger)</f>
        <v>2.2091823813417122E-2</v>
      </c>
      <c r="AZ1041" s="66">
        <f>_xll.qlIndexFixing($BB$1,AW1041,,Trigger)</f>
        <v>2.1912437435457947E-2</v>
      </c>
      <c r="BA1041" s="198">
        <f t="shared" si="37"/>
        <v>1.7938637795917449</v>
      </c>
    </row>
    <row r="1042" spans="47:53" ht="11.25" customHeight="1" x14ac:dyDescent="0.25">
      <c r="AU1042" s="30" t="s">
        <v>38</v>
      </c>
      <c r="AV1042" s="29">
        <f>_xll.qlInterestRateIndexFixingDate(IborIndex&amp;Tenor,AW1042,Trigger)</f>
        <v>46696</v>
      </c>
      <c r="AW1042" s="29">
        <f>_xll.qlCalendarAdvance(Calendar,AW1041,AU1042,"f",,Trigger)</f>
        <v>46700</v>
      </c>
      <c r="AX1042" s="29">
        <f>_xll.qlInterestRateIndexMaturity(IborIndex&amp;Tenor,AW1042,Trigger)</f>
        <v>47066</v>
      </c>
      <c r="AY1042" s="66">
        <f>_xll.qlIndexFixing($Z$5,AV1042,,Trigger)</f>
        <v>2.2090409260796948E-2</v>
      </c>
      <c r="AZ1042" s="66">
        <f>_xll.qlIndexFixing($BB$1,AW1042,,Trigger)</f>
        <v>2.1911308636057041E-2</v>
      </c>
      <c r="BA1042" s="198">
        <f t="shared" si="37"/>
        <v>1.7910062473990713</v>
      </c>
    </row>
    <row r="1043" spans="47:53" ht="11.25" customHeight="1" x14ac:dyDescent="0.25">
      <c r="AU1043" s="30" t="s">
        <v>38</v>
      </c>
      <c r="AV1043" s="29">
        <f>_xll.qlInterestRateIndexFixingDate(IborIndex&amp;Tenor,AW1043,Trigger)</f>
        <v>46703</v>
      </c>
      <c r="AW1043" s="29">
        <f>_xll.qlCalendarAdvance(Calendar,AW1042,AU1043,"f",,Trigger)</f>
        <v>46707</v>
      </c>
      <c r="AX1043" s="29">
        <f>_xll.qlInterestRateIndexMaturity(IborIndex&amp;Tenor,AW1043,Trigger)</f>
        <v>47073</v>
      </c>
      <c r="AY1043" s="66">
        <f>_xll.qlIndexFixing($Z$5,AV1043,,Trigger)</f>
        <v>2.2088926633125602E-2</v>
      </c>
      <c r="AZ1043" s="66">
        <f>_xll.qlIndexFixing($BB$1,AW1043,,Trigger)</f>
        <v>2.1910138476410688E-2</v>
      </c>
      <c r="BA1043" s="198">
        <f t="shared" si="37"/>
        <v>1.7878815671491453</v>
      </c>
    </row>
    <row r="1044" spans="47:53" ht="11.25" customHeight="1" x14ac:dyDescent="0.25">
      <c r="AU1044" s="30" t="s">
        <v>38</v>
      </c>
      <c r="AV1044" s="29">
        <f>_xll.qlInterestRateIndexFixingDate(IborIndex&amp;Tenor,AW1044,Trigger)</f>
        <v>46710</v>
      </c>
      <c r="AW1044" s="29">
        <f>_xll.qlCalendarAdvance(Calendar,AW1043,AU1044,"f",,Trigger)</f>
        <v>46714</v>
      </c>
      <c r="AX1044" s="29">
        <f>_xll.qlInterestRateIndexMaturity(IborIndex&amp;Tenor,AW1044,Trigger)</f>
        <v>47080</v>
      </c>
      <c r="AY1044" s="66">
        <f>_xll.qlIndexFixing($Z$5,AV1044,,Trigger)</f>
        <v>2.20873768954294E-2</v>
      </c>
      <c r="AZ1044" s="66">
        <f>_xll.qlIndexFixing($BB$1,AW1044,,Trigger)</f>
        <v>2.1908926956663338E-2</v>
      </c>
      <c r="BA1044" s="198">
        <f t="shared" si="37"/>
        <v>1.7844993876606208</v>
      </c>
    </row>
    <row r="1045" spans="47:53" ht="11.25" customHeight="1" x14ac:dyDescent="0.25">
      <c r="AU1045" s="30" t="s">
        <v>38</v>
      </c>
      <c r="AV1045" s="29">
        <f>_xll.qlInterestRateIndexFixingDate(IborIndex&amp;Tenor,AW1045,Trigger)</f>
        <v>46717</v>
      </c>
      <c r="AW1045" s="29">
        <f>_xll.qlCalendarAdvance(Calendar,AW1044,AU1045,"f",,Trigger)</f>
        <v>46721</v>
      </c>
      <c r="AX1045" s="29">
        <f>_xll.qlInterestRateIndexMaturity(IborIndex&amp;Tenor,AW1045,Trigger)</f>
        <v>47087</v>
      </c>
      <c r="AY1045" s="66">
        <f>_xll.qlIndexFixing($Z$5,AV1045,,Trigger)</f>
        <v>2.208576101784138E-2</v>
      </c>
      <c r="AZ1045" s="66">
        <f>_xll.qlIndexFixing($BB$1,AW1045,,Trigger)</f>
        <v>2.1907674076965741E-2</v>
      </c>
      <c r="BA1045" s="198">
        <f t="shared" si="37"/>
        <v>1.7808694087563872</v>
      </c>
    </row>
    <row r="1046" spans="47:53" ht="11.25" customHeight="1" x14ac:dyDescent="0.25">
      <c r="AU1046" s="30" t="s">
        <v>38</v>
      </c>
      <c r="AV1046" s="29">
        <f>_xll.qlInterestRateIndexFixingDate(IborIndex&amp;Tenor,AW1046,Trigger)</f>
        <v>46724</v>
      </c>
      <c r="AW1046" s="29">
        <f>_xll.qlCalendarAdvance(Calendar,AW1045,AU1046,"f",,Trigger)</f>
        <v>46728</v>
      </c>
      <c r="AX1046" s="29">
        <f>_xll.qlInterestRateIndexMaturity(IborIndex&amp;Tenor,AW1046,Trigger)</f>
        <v>47094</v>
      </c>
      <c r="AY1046" s="66">
        <f>_xll.qlIndexFixing($Z$5,AV1046,,Trigger)</f>
        <v>2.2084079975599143E-2</v>
      </c>
      <c r="AZ1046" s="66">
        <f>_xll.qlIndexFixing($BB$1,AW1046,,Trigger)</f>
        <v>2.1906379837473424E-2</v>
      </c>
      <c r="BA1046" s="198">
        <f t="shared" si="37"/>
        <v>1.7770013812571859</v>
      </c>
    </row>
    <row r="1047" spans="47:53" ht="11.25" customHeight="1" x14ac:dyDescent="0.25">
      <c r="AU1047" s="30" t="s">
        <v>38</v>
      </c>
      <c r="AV1047" s="29">
        <f>_xll.qlInterestRateIndexFixingDate(IborIndex&amp;Tenor,AW1047,Trigger)</f>
        <v>46731</v>
      </c>
      <c r="AW1047" s="29">
        <f>_xll.qlCalendarAdvance(Calendar,AW1046,AU1047,"f",,Trigger)</f>
        <v>46735</v>
      </c>
      <c r="AX1047" s="29">
        <f>_xll.qlInterestRateIndexMaturity(IborIndex&amp;Tenor,AW1047,Trigger)</f>
        <v>47101</v>
      </c>
      <c r="AY1047" s="66">
        <f>_xll.qlIndexFixing($Z$5,AV1047,,Trigger)</f>
        <v>2.2082334749045487E-2</v>
      </c>
      <c r="AZ1047" s="66">
        <f>_xll.qlIndexFixing($BB$1,AW1047,,Trigger)</f>
        <v>2.1905044238346695E-2</v>
      </c>
      <c r="BA1047" s="198">
        <f t="shared" si="37"/>
        <v>1.7729051069879236</v>
      </c>
    </row>
    <row r="1048" spans="47:53" ht="11.25" customHeight="1" x14ac:dyDescent="0.25">
      <c r="AU1048" s="30" t="s">
        <v>38</v>
      </c>
      <c r="AV1048" s="29">
        <f>_xll.qlInterestRateIndexFixingDate(IborIndex&amp;Tenor,AW1048,Trigger)</f>
        <v>46738</v>
      </c>
      <c r="AW1048" s="29">
        <f>_xll.qlCalendarAdvance(Calendar,AW1047,AU1048,"f",,Trigger)</f>
        <v>46742</v>
      </c>
      <c r="AX1048" s="29">
        <f>_xll.qlInterestRateIndexMaturity(IborIndex&amp;Tenor,AW1048,Trigger)</f>
        <v>47108</v>
      </c>
      <c r="AY1048" s="66">
        <f>_xll.qlIndexFixing($Z$5,AV1048,,Trigger)</f>
        <v>2.2080526323627111E-2</v>
      </c>
      <c r="AZ1048" s="66">
        <f>_xll.qlIndexFixing($BB$1,AW1048,,Trigger)</f>
        <v>2.1904738164927672E-2</v>
      </c>
      <c r="BA1048" s="198">
        <f t="shared" si="37"/>
        <v>1.7578815869943865</v>
      </c>
    </row>
    <row r="1049" spans="47:53" ht="11.25" customHeight="1" x14ac:dyDescent="0.25">
      <c r="AU1049" s="30" t="s">
        <v>38</v>
      </c>
      <c r="AV1049" s="29">
        <f>_xll.qlInterestRateIndexFixingDate(IborIndex&amp;Tenor,AW1049,Trigger)</f>
        <v>46745</v>
      </c>
      <c r="AW1049" s="29">
        <f>_xll.qlCalendarAdvance(Calendar,AW1048,AU1049,"f",,Trigger)</f>
        <v>46749</v>
      </c>
      <c r="AX1049" s="29">
        <f>_xll.qlInterestRateIndexMaturity(IborIndex&amp;Tenor,AW1049,Trigger)</f>
        <v>47115</v>
      </c>
      <c r="AY1049" s="66">
        <f>_xll.qlIndexFixing($Z$5,AV1049,,Trigger)</f>
        <v>2.207865568989395E-2</v>
      </c>
      <c r="AZ1049" s="66">
        <f>_xll.qlIndexFixing($BB$1,AW1049,,Trigger)</f>
        <v>2.1900649726952923E-2</v>
      </c>
      <c r="BA1049" s="198">
        <f t="shared" si="37"/>
        <v>1.7800596294102744</v>
      </c>
    </row>
    <row r="1050" spans="47:53" ht="11.25" customHeight="1" x14ac:dyDescent="0.25">
      <c r="AU1050" s="30" t="s">
        <v>38</v>
      </c>
      <c r="AV1050" s="29">
        <f>_xll.qlInterestRateIndexFixingDate(IborIndex&amp;Tenor,AW1050,Trigger)</f>
        <v>46752</v>
      </c>
      <c r="AW1050" s="29">
        <f>_xll.qlCalendarAdvance(Calendar,AW1049,AU1050,"f",,Trigger)</f>
        <v>46756</v>
      </c>
      <c r="AX1050" s="29">
        <f>_xll.qlInterestRateIndexMaturity(IborIndex&amp;Tenor,AW1050,Trigger)</f>
        <v>47122</v>
      </c>
      <c r="AY1050" s="66">
        <f>_xll.qlIndexFixing($Z$5,AV1050,,Trigger)</f>
        <v>2.2076723843498309E-2</v>
      </c>
      <c r="AZ1050" s="66">
        <f>_xll.qlIndexFixing($BB$1,AW1050,,Trigger)</f>
        <v>2.1900789284843028E-2</v>
      </c>
      <c r="BA1050" s="198">
        <f t="shared" si="37"/>
        <v>1.7593455865528087</v>
      </c>
    </row>
    <row r="1051" spans="47:53" ht="11.25" customHeight="1" x14ac:dyDescent="0.25">
      <c r="AU1051" s="30" t="s">
        <v>38</v>
      </c>
      <c r="AV1051" s="29">
        <f>_xll.qlInterestRateIndexFixingDate(IborIndex&amp;Tenor,AW1051,Trigger)</f>
        <v>46759</v>
      </c>
      <c r="AW1051" s="29">
        <f>_xll.qlCalendarAdvance(Calendar,AW1050,AU1051,"f",,Trigger)</f>
        <v>46763</v>
      </c>
      <c r="AX1051" s="29">
        <f>_xll.qlInterestRateIndexMaturity(IborIndex&amp;Tenor,AW1051,Trigger)</f>
        <v>47129</v>
      </c>
      <c r="AY1051" s="66">
        <f>_xll.qlIndexFixing($Z$5,AV1051,,Trigger)</f>
        <v>2.2074731785195516E-2</v>
      </c>
      <c r="AZ1051" s="66">
        <f>_xll.qlIndexFixing($BB$1,AW1051,,Trigger)</f>
        <v>2.1899288248887278E-2</v>
      </c>
      <c r="BA1051" s="198">
        <f t="shared" si="37"/>
        <v>1.7544353630823823</v>
      </c>
    </row>
    <row r="1052" spans="47:53" ht="11.25" customHeight="1" x14ac:dyDescent="0.25">
      <c r="AU1052" s="30" t="s">
        <v>38</v>
      </c>
      <c r="AV1052" s="29">
        <f>_xll.qlInterestRateIndexFixingDate(IborIndex&amp;Tenor,AW1052,Trigger)</f>
        <v>46766</v>
      </c>
      <c r="AW1052" s="29">
        <f>_xll.qlCalendarAdvance(Calendar,AW1051,AU1052,"f",,Trigger)</f>
        <v>46770</v>
      </c>
      <c r="AX1052" s="29">
        <f>_xll.qlInterestRateIndexMaturity(IborIndex&amp;Tenor,AW1052,Trigger)</f>
        <v>47136</v>
      </c>
      <c r="AY1052" s="66">
        <f>_xll.qlIndexFixing($Z$5,AV1052,,Trigger)</f>
        <v>2.2072680520841294E-2</v>
      </c>
      <c r="AZ1052" s="66">
        <f>_xll.qlIndexFixing($BB$1,AW1052,,Trigger)</f>
        <v>2.189774585417685E-2</v>
      </c>
      <c r="BA1052" s="198">
        <f t="shared" si="37"/>
        <v>1.7493466666444399</v>
      </c>
    </row>
    <row r="1053" spans="47:53" ht="11.25" customHeight="1" x14ac:dyDescent="0.25">
      <c r="AU1053" s="30" t="s">
        <v>38</v>
      </c>
      <c r="AV1053" s="29">
        <f>_xll.qlInterestRateIndexFixingDate(IborIndex&amp;Tenor,AW1053,Trigger)</f>
        <v>46773</v>
      </c>
      <c r="AW1053" s="29">
        <f>_xll.qlCalendarAdvance(Calendar,AW1052,AU1053,"f",,Trigger)</f>
        <v>46777</v>
      </c>
      <c r="AX1053" s="29">
        <f>_xll.qlInterestRateIndexMaturity(IborIndex&amp;Tenor,AW1053,Trigger)</f>
        <v>47143</v>
      </c>
      <c r="AY1053" s="66">
        <f>_xll.qlIndexFixing($Z$5,AV1053,,Trigger)</f>
        <v>2.2070571061391989E-2</v>
      </c>
      <c r="AZ1053" s="66">
        <f>_xll.qlIndexFixing($BB$1,AW1053,,Trigger)</f>
        <v>2.1896162100903324E-2</v>
      </c>
      <c r="BA1053" s="198">
        <f t="shared" si="37"/>
        <v>1.7440896048866519</v>
      </c>
    </row>
    <row r="1054" spans="47:53" ht="11.25" customHeight="1" x14ac:dyDescent="0.25">
      <c r="AU1054" s="30" t="s">
        <v>38</v>
      </c>
      <c r="AV1054" s="29">
        <f>_xll.qlInterestRateIndexFixingDate(IborIndex&amp;Tenor,AW1054,Trigger)</f>
        <v>46780</v>
      </c>
      <c r="AW1054" s="29">
        <f>_xll.qlCalendarAdvance(Calendar,AW1053,AU1054,"f",,Trigger)</f>
        <v>46784</v>
      </c>
      <c r="AX1054" s="29">
        <f>_xll.qlInterestRateIndexMaturity(IborIndex&amp;Tenor,AW1054,Trigger)</f>
        <v>47150</v>
      </c>
      <c r="AY1054" s="66">
        <f>_xll.qlIndexFixing($Z$5,AV1054,,Trigger)</f>
        <v>2.2068404422905009E-2</v>
      </c>
      <c r="AZ1054" s="66">
        <f>_xll.qlIndexFixing($BB$1,AW1054,,Trigger)</f>
        <v>2.1894536989263282E-2</v>
      </c>
      <c r="BA1054" s="198">
        <f t="shared" si="37"/>
        <v>1.7386743364172785</v>
      </c>
    </row>
    <row r="1055" spans="47:53" ht="11.25" customHeight="1" x14ac:dyDescent="0.25">
      <c r="AU1055" s="30" t="s">
        <v>38</v>
      </c>
      <c r="AV1055" s="29">
        <f>_xll.qlInterestRateIndexFixingDate(IborIndex&amp;Tenor,AW1055,Trigger)</f>
        <v>46787</v>
      </c>
      <c r="AW1055" s="29">
        <f>_xll.qlCalendarAdvance(Calendar,AW1054,AU1055,"f",,Trigger)</f>
        <v>46791</v>
      </c>
      <c r="AX1055" s="29">
        <f>_xll.qlInterestRateIndexMaturity(IborIndex&amp;Tenor,AW1055,Trigger)</f>
        <v>47157</v>
      </c>
      <c r="AY1055" s="66">
        <f>_xll.qlIndexFixing($Z$5,AV1055,,Trigger)</f>
        <v>2.2066181626535966E-2</v>
      </c>
      <c r="AZ1055" s="66">
        <f>_xll.qlIndexFixing($BB$1,AW1055,,Trigger)</f>
        <v>2.1892870519457871E-2</v>
      </c>
      <c r="BA1055" s="198">
        <f t="shared" si="37"/>
        <v>1.7331110707809529</v>
      </c>
    </row>
    <row r="1056" spans="47:53" ht="11.25" customHeight="1" x14ac:dyDescent="0.25">
      <c r="AU1056" s="30" t="s">
        <v>38</v>
      </c>
      <c r="AV1056" s="29">
        <f>_xll.qlInterestRateIndexFixingDate(IborIndex&amp;Tenor,AW1056,Trigger)</f>
        <v>46794</v>
      </c>
      <c r="AW1056" s="29">
        <f>_xll.qlCalendarAdvance(Calendar,AW1055,AU1056,"f",,Trigger)</f>
        <v>46798</v>
      </c>
      <c r="AX1056" s="29">
        <f>_xll.qlInterestRateIndexMaturity(IborIndex&amp;Tenor,AW1056,Trigger)</f>
        <v>47164</v>
      </c>
      <c r="AY1056" s="66">
        <f>_xll.qlIndexFixing($Z$5,AV1056,,Trigger)</f>
        <v>2.2063903698540225E-2</v>
      </c>
      <c r="AZ1056" s="66">
        <f>_xll.qlIndexFixing($BB$1,AW1056,,Trigger)</f>
        <v>2.1891162691694534E-2</v>
      </c>
      <c r="BA1056" s="198">
        <f t="shared" si="37"/>
        <v>1.7274100684569125</v>
      </c>
    </row>
    <row r="1057" spans="47:53" ht="11.25" customHeight="1" x14ac:dyDescent="0.25">
      <c r="AU1057" s="30" t="s">
        <v>38</v>
      </c>
      <c r="AV1057" s="29">
        <f>_xll.qlInterestRateIndexFixingDate(IborIndex&amp;Tenor,AW1057,Trigger)</f>
        <v>46801</v>
      </c>
      <c r="AW1057" s="29">
        <f>_xll.qlCalendarAdvance(Calendar,AW1056,AU1057,"f",,Trigger)</f>
        <v>46805</v>
      </c>
      <c r="AX1057" s="29">
        <f>_xll.qlInterestRateIndexMaturity(IborIndex&amp;Tenor,AW1057,Trigger)</f>
        <v>47171</v>
      </c>
      <c r="AY1057" s="66">
        <f>_xll.qlIndexFixing($Z$5,AV1057,,Trigger)</f>
        <v>2.2061571670270935E-2</v>
      </c>
      <c r="AZ1057" s="66">
        <f>_xll.qlIndexFixing($BB$1,AW1057,,Trigger)</f>
        <v>2.18894135061844E-2</v>
      </c>
      <c r="BA1057" s="198">
        <f t="shared" si="37"/>
        <v>1.7215816408653466</v>
      </c>
    </row>
    <row r="1058" spans="47:53" ht="11.25" customHeight="1" x14ac:dyDescent="0.25">
      <c r="AU1058" s="30" t="s">
        <v>38</v>
      </c>
      <c r="AV1058" s="29">
        <f>_xll.qlInterestRateIndexFixingDate(IborIndex&amp;Tenor,AW1058,Trigger)</f>
        <v>46808</v>
      </c>
      <c r="AW1058" s="29">
        <f>_xll.qlCalendarAdvance(Calendar,AW1057,AU1058,"f",,Trigger)</f>
        <v>46812</v>
      </c>
      <c r="AX1058" s="29">
        <f>_xll.qlInterestRateIndexMaturity(IborIndex&amp;Tenor,AW1058,Trigger)</f>
        <v>47177</v>
      </c>
      <c r="AY1058" s="66">
        <f>_xll.qlIndexFixing($Z$5,AV1058,,Trigger)</f>
        <v>2.2058679990897955E-2</v>
      </c>
      <c r="AZ1058" s="66">
        <f>_xll.qlIndexFixing($BB$1,AW1058,,Trigger)</f>
        <v>2.1886106114117898E-2</v>
      </c>
      <c r="BA1058" s="198">
        <f t="shared" si="37"/>
        <v>1.7257387678005707</v>
      </c>
    </row>
    <row r="1059" spans="47:53" ht="11.25" customHeight="1" x14ac:dyDescent="0.25">
      <c r="AU1059" s="30" t="s">
        <v>38</v>
      </c>
      <c r="AV1059" s="29">
        <f>_xll.qlInterestRateIndexFixingDate(IborIndex&amp;Tenor,AW1059,Trigger)</f>
        <v>46815</v>
      </c>
      <c r="AW1059" s="29">
        <f>_xll.qlCalendarAdvance(Calendar,AW1058,AU1059,"f",,Trigger)</f>
        <v>46819</v>
      </c>
      <c r="AX1059" s="29">
        <f>_xll.qlInterestRateIndexMaturity(IborIndex&amp;Tenor,AW1059,Trigger)</f>
        <v>47184</v>
      </c>
      <c r="AY1059" s="66">
        <f>_xll.qlIndexFixing($Z$5,AV1059,,Trigger)</f>
        <v>2.2056245656395211E-2</v>
      </c>
      <c r="AZ1059" s="66">
        <f>_xll.qlIndexFixing($BB$1,AW1059,,Trigger)</f>
        <v>2.1884283404705891E-2</v>
      </c>
      <c r="BA1059" s="198">
        <f t="shared" si="37"/>
        <v>1.7196225168931989</v>
      </c>
    </row>
    <row r="1060" spans="47:53" ht="11.25" customHeight="1" x14ac:dyDescent="0.25">
      <c r="AU1060" s="30" t="s">
        <v>38</v>
      </c>
      <c r="AV1060" s="29">
        <f>_xll.qlInterestRateIndexFixingDate(IborIndex&amp;Tenor,AW1060,Trigger)</f>
        <v>46822</v>
      </c>
      <c r="AW1060" s="29">
        <f>_xll.qlCalendarAdvance(Calendar,AW1059,AU1060,"f",,Trigger)</f>
        <v>46826</v>
      </c>
      <c r="AX1060" s="29">
        <f>_xll.qlInterestRateIndexMaturity(IborIndex&amp;Tenor,AW1060,Trigger)</f>
        <v>47191</v>
      </c>
      <c r="AY1060" s="66">
        <f>_xll.qlIndexFixing($Z$5,AV1060,,Trigger)</f>
        <v>2.2053760629366564E-2</v>
      </c>
      <c r="AZ1060" s="66">
        <f>_xll.qlIndexFixing($BB$1,AW1060,,Trigger)</f>
        <v>2.1882419345593238E-2</v>
      </c>
      <c r="BA1060" s="198">
        <f t="shared" si="37"/>
        <v>1.7134128377332623</v>
      </c>
    </row>
    <row r="1061" spans="47:53" ht="11.25" customHeight="1" x14ac:dyDescent="0.25">
      <c r="AU1061" s="30" t="s">
        <v>38</v>
      </c>
      <c r="AV1061" s="29">
        <f>_xll.qlInterestRateIndexFixingDate(IborIndex&amp;Tenor,AW1061,Trigger)</f>
        <v>46829</v>
      </c>
      <c r="AW1061" s="29">
        <f>_xll.qlCalendarAdvance(Calendar,AW1060,AU1061,"f",,Trigger)</f>
        <v>46833</v>
      </c>
      <c r="AX1061" s="29">
        <f>_xll.qlInterestRateIndexMaturity(IborIndex&amp;Tenor,AW1061,Trigger)</f>
        <v>47198</v>
      </c>
      <c r="AY1061" s="66">
        <f>_xll.qlIndexFixing($Z$5,AV1061,,Trigger)</f>
        <v>2.2051225965084707E-2</v>
      </c>
      <c r="AZ1061" s="66">
        <f>_xll.qlIndexFixing($BB$1,AW1061,,Trigger)</f>
        <v>2.1880513937008791E-2</v>
      </c>
      <c r="BA1061" s="198">
        <f t="shared" si="37"/>
        <v>1.7071202807591654</v>
      </c>
    </row>
    <row r="1062" spans="47:53" ht="11.25" customHeight="1" x14ac:dyDescent="0.25">
      <c r="AU1062" s="30" t="s">
        <v>38</v>
      </c>
      <c r="AV1062" s="29">
        <f>_xll.qlInterestRateIndexFixingDate(IborIndex&amp;Tenor,AW1062,Trigger)</f>
        <v>46836</v>
      </c>
      <c r="AW1062" s="29">
        <f>_xll.qlCalendarAdvance(Calendar,AW1061,AU1062,"f",,Trigger)</f>
        <v>46840</v>
      </c>
      <c r="AX1062" s="29">
        <f>_xll.qlInterestRateIndexMaturity(IborIndex&amp;Tenor,AW1062,Trigger)</f>
        <v>47205</v>
      </c>
      <c r="AY1062" s="66">
        <f>_xll.qlIndexFixing($Z$5,AV1062,,Trigger)</f>
        <v>2.2048642723931228E-2</v>
      </c>
      <c r="AZ1062" s="66">
        <f>_xll.qlIndexFixing($BB$1,AW1062,,Trigger)</f>
        <v>2.1878073282571305E-2</v>
      </c>
      <c r="BA1062" s="198">
        <f t="shared" si="37"/>
        <v>1.705694413599232</v>
      </c>
    </row>
    <row r="1063" spans="47:53" ht="11.25" customHeight="1" x14ac:dyDescent="0.25">
      <c r="AU1063" s="30" t="s">
        <v>38</v>
      </c>
      <c r="AV1063" s="29">
        <f>_xll.qlInterestRateIndexFixingDate(IborIndex&amp;Tenor,AW1063,Trigger)</f>
        <v>46843</v>
      </c>
      <c r="AW1063" s="29">
        <f>_xll.qlCalendarAdvance(Calendar,AW1062,AU1063,"f",,Trigger)</f>
        <v>46847</v>
      </c>
      <c r="AX1063" s="29">
        <f>_xll.qlInterestRateIndexMaturity(IborIndex&amp;Tenor,AW1063,Trigger)</f>
        <v>47212</v>
      </c>
      <c r="AY1063" s="66">
        <f>_xll.qlIndexFixing($Z$5,AV1063,,Trigger)</f>
        <v>2.2046011971396176E-2</v>
      </c>
      <c r="AZ1063" s="66">
        <f>_xll.qlIndexFixing($BB$1,AW1063,,Trigger)</f>
        <v>2.1876579072367987E-2</v>
      </c>
      <c r="BA1063" s="198">
        <f t="shared" si="37"/>
        <v>1.694328990281893</v>
      </c>
    </row>
    <row r="1064" spans="47:53" ht="11.25" customHeight="1" x14ac:dyDescent="0.25">
      <c r="AU1064" s="30" t="s">
        <v>38</v>
      </c>
      <c r="AV1064" s="29">
        <f>_xll.qlInterestRateIndexFixingDate(IborIndex&amp;Tenor,AW1064,Trigger)</f>
        <v>46850</v>
      </c>
      <c r="AW1064" s="29">
        <f>_xll.qlCalendarAdvance(Calendar,AW1063,AU1064,"f",,Trigger)</f>
        <v>46854</v>
      </c>
      <c r="AX1064" s="29">
        <f>_xll.qlInterestRateIndexMaturity(IborIndex&amp;Tenor,AW1064,Trigger)</f>
        <v>47219</v>
      </c>
      <c r="AY1064" s="66">
        <f>_xll.qlIndexFixing($Z$5,AV1064,,Trigger)</f>
        <v>2.2043334778075886E-2</v>
      </c>
      <c r="AZ1064" s="66">
        <f>_xll.qlIndexFixing($BB$1,AW1064,,Trigger)</f>
        <v>2.1874549616796062E-2</v>
      </c>
      <c r="BA1064" s="198">
        <f t="shared" si="37"/>
        <v>1.6878516127982399</v>
      </c>
    </row>
    <row r="1065" spans="47:53" ht="11.25" customHeight="1" x14ac:dyDescent="0.25">
      <c r="AU1065" s="30" t="s">
        <v>38</v>
      </c>
      <c r="AV1065" s="29">
        <f>_xll.qlInterestRateIndexFixingDate(IborIndex&amp;Tenor,AW1065,Trigger)</f>
        <v>46855</v>
      </c>
      <c r="AW1065" s="29">
        <f>_xll.qlCalendarAdvance(Calendar,AW1064,AU1065,"f",,Trigger)</f>
        <v>46861</v>
      </c>
      <c r="AX1065" s="29">
        <f>_xll.qlInterestRateIndexMaturity(IborIndex&amp;Tenor,AW1065,Trigger)</f>
        <v>47226</v>
      </c>
      <c r="AY1065" s="66">
        <f>_xll.qlIndexFixing($Z$5,AV1065,,Trigger)</f>
        <v>2.2040612219675352E-2</v>
      </c>
      <c r="AZ1065" s="66">
        <f>_xll.qlIndexFixing($BB$1,AW1065,,Trigger)</f>
        <v>2.1872478812720777E-2</v>
      </c>
      <c r="BA1065" s="198">
        <f t="shared" si="37"/>
        <v>1.6813340695457506</v>
      </c>
    </row>
    <row r="1066" spans="47:53" ht="11.25" customHeight="1" x14ac:dyDescent="0.25">
      <c r="AU1066" s="30" t="s">
        <v>38</v>
      </c>
      <c r="AV1066" s="29">
        <f>_xll.qlInterestRateIndexFixingDate(IborIndex&amp;Tenor,AW1066,Trigger)</f>
        <v>46864</v>
      </c>
      <c r="AW1066" s="29">
        <f>_xll.qlCalendarAdvance(Calendar,AW1065,AU1066,"f",,Trigger)</f>
        <v>46868</v>
      </c>
      <c r="AX1066" s="29">
        <f>_xll.qlInterestRateIndexMaturity(IborIndex&amp;Tenor,AW1066,Trigger)</f>
        <v>47233</v>
      </c>
      <c r="AY1066" s="66">
        <f>_xll.qlIndexFixing($Z$5,AV1066,,Trigger)</f>
        <v>2.2037845377004976E-2</v>
      </c>
      <c r="AZ1066" s="66">
        <f>_xll.qlIndexFixing($BB$1,AW1066,,Trigger)</f>
        <v>2.1870366660396833E-2</v>
      </c>
      <c r="BA1066" s="198">
        <f t="shared" si="37"/>
        <v>1.6747871660814304</v>
      </c>
    </row>
    <row r="1067" spans="47:53" ht="11.25" customHeight="1" x14ac:dyDescent="0.25">
      <c r="AU1067" s="30" t="s">
        <v>38</v>
      </c>
      <c r="AV1067" s="29">
        <f>_xll.qlInterestRateIndexFixingDate(IborIndex&amp;Tenor,AW1067,Trigger)</f>
        <v>46870</v>
      </c>
      <c r="AW1067" s="29">
        <f>_xll.qlCalendarAdvance(Calendar,AW1066,AU1067,"f",,Trigger)</f>
        <v>46875</v>
      </c>
      <c r="AX1067" s="29">
        <f>_xll.qlInterestRateIndexMaturity(IborIndex&amp;Tenor,AW1067,Trigger)</f>
        <v>47240</v>
      </c>
      <c r="AY1067" s="66">
        <f>_xll.qlIndexFixing($Z$5,AV1067,,Trigger)</f>
        <v>2.2035035335980998E-2</v>
      </c>
      <c r="AZ1067" s="66">
        <f>_xll.qlIndexFixing($BB$1,AW1067,,Trigger)</f>
        <v>2.186821316008462E-2</v>
      </c>
      <c r="BA1067" s="198">
        <f t="shared" si="37"/>
        <v>1.6682217589637782</v>
      </c>
    </row>
    <row r="1068" spans="47:53" ht="11.25" customHeight="1" x14ac:dyDescent="0.25">
      <c r="AU1068" s="30" t="s">
        <v>38</v>
      </c>
      <c r="AV1068" s="29">
        <f>_xll.qlInterestRateIndexFixingDate(IborIndex&amp;Tenor,AW1068,Trigger)</f>
        <v>46878</v>
      </c>
      <c r="AW1068" s="29">
        <f>_xll.qlCalendarAdvance(Calendar,AW1067,AU1068,"f",,Trigger)</f>
        <v>46882</v>
      </c>
      <c r="AX1068" s="29">
        <f>_xll.qlInterestRateIndexMaturity(IborIndex&amp;Tenor,AW1068,Trigger)</f>
        <v>47247</v>
      </c>
      <c r="AY1068" s="66">
        <f>_xll.qlIndexFixing($Z$5,AV1068,,Trigger)</f>
        <v>2.2032183187625697E-2</v>
      </c>
      <c r="AZ1068" s="66">
        <f>_xll.qlIndexFixing($BB$1,AW1068,,Trigger)</f>
        <v>2.18660183120487E-2</v>
      </c>
      <c r="BA1068" s="198">
        <f t="shared" si="37"/>
        <v>1.6616487557699622</v>
      </c>
    </row>
    <row r="1069" spans="47:53" ht="11.25" customHeight="1" x14ac:dyDescent="0.25">
      <c r="AU1069" s="30" t="s">
        <v>38</v>
      </c>
      <c r="AV1069" s="29">
        <f>_xll.qlInterestRateIndexFixingDate(IborIndex&amp;Tenor,AW1069,Trigger)</f>
        <v>46885</v>
      </c>
      <c r="AW1069" s="29">
        <f>_xll.qlCalendarAdvance(Calendar,AW1068,AU1069,"f",,Trigger)</f>
        <v>46889</v>
      </c>
      <c r="AX1069" s="29">
        <f>_xll.qlInterestRateIndexMaturity(IborIndex&amp;Tenor,AW1069,Trigger)</f>
        <v>47254</v>
      </c>
      <c r="AY1069" s="66">
        <f>_xll.qlIndexFixing($Z$5,AV1069,,Trigger)</f>
        <v>2.2029290028065661E-2</v>
      </c>
      <c r="AZ1069" s="66">
        <f>_xll.qlIndexFixing($BB$1,AW1069,,Trigger)</f>
        <v>2.1863782116559316E-2</v>
      </c>
      <c r="BA1069" s="198">
        <f t="shared" si="37"/>
        <v>1.6550791150634487</v>
      </c>
    </row>
    <row r="1070" spans="47:53" ht="11.25" customHeight="1" x14ac:dyDescent="0.25">
      <c r="AU1070" s="30" t="s">
        <v>38</v>
      </c>
      <c r="AV1070" s="29">
        <f>_xll.qlInterestRateIndexFixingDate(IborIndex&amp;Tenor,AW1070,Trigger)</f>
        <v>46892</v>
      </c>
      <c r="AW1070" s="29">
        <f>_xll.qlCalendarAdvance(Calendar,AW1069,AU1070,"f",,Trigger)</f>
        <v>46896</v>
      </c>
      <c r="AX1070" s="29">
        <f>_xll.qlInterestRateIndexMaturity(IborIndex&amp;Tenor,AW1070,Trigger)</f>
        <v>47261</v>
      </c>
      <c r="AY1070" s="66">
        <f>_xll.qlIndexFixing($Z$5,AV1070,,Trigger)</f>
        <v>2.2026356958531564E-2</v>
      </c>
      <c r="AZ1070" s="66">
        <f>_xll.qlIndexFixing($BB$1,AW1070,,Trigger)</f>
        <v>2.1861504573891539E-2</v>
      </c>
      <c r="BA1070" s="198">
        <f t="shared" si="37"/>
        <v>1.6485238464002474</v>
      </c>
    </row>
    <row r="1071" spans="47:53" ht="11.25" customHeight="1" x14ac:dyDescent="0.25">
      <c r="AU1071" s="30" t="s">
        <v>38</v>
      </c>
      <c r="AV1071" s="29">
        <f>_xll.qlInterestRateIndexFixingDate(IborIndex&amp;Tenor,AW1071,Trigger)</f>
        <v>46899</v>
      </c>
      <c r="AW1071" s="29">
        <f>_xll.qlCalendarAdvance(Calendar,AW1070,AU1071,"f",,Trigger)</f>
        <v>46903</v>
      </c>
      <c r="AX1071" s="29">
        <f>_xll.qlInterestRateIndexMaturity(IborIndex&amp;Tenor,AW1071,Trigger)</f>
        <v>47268</v>
      </c>
      <c r="AY1071" s="66">
        <f>_xll.qlIndexFixing($Z$5,AV1071,,Trigger)</f>
        <v>2.2023385085358806E-2</v>
      </c>
      <c r="AZ1071" s="66">
        <f>_xll.qlIndexFixing($BB$1,AW1071,,Trigger)</f>
        <v>2.1859185684325912E-2</v>
      </c>
      <c r="BA1071" s="198">
        <f t="shared" si="37"/>
        <v>1.6419940103289468</v>
      </c>
    </row>
    <row r="1072" spans="47:53" ht="11.25" customHeight="1" x14ac:dyDescent="0.25">
      <c r="AU1072" s="30" t="s">
        <v>38</v>
      </c>
      <c r="AV1072" s="29">
        <f>_xll.qlInterestRateIndexFixingDate(IborIndex&amp;Tenor,AW1072,Trigger)</f>
        <v>46906</v>
      </c>
      <c r="AW1072" s="29">
        <f>_xll.qlCalendarAdvance(Calendar,AW1071,AU1072,"f",,Trigger)</f>
        <v>46910</v>
      </c>
      <c r="AX1072" s="29">
        <f>_xll.qlInterestRateIndexMaturity(IborIndex&amp;Tenor,AW1072,Trigger)</f>
        <v>47275</v>
      </c>
      <c r="AY1072" s="66">
        <f>_xll.qlIndexFixing($Z$5,AV1072,,Trigger)</f>
        <v>2.2020375519984467E-2</v>
      </c>
      <c r="AZ1072" s="66">
        <f>_xll.qlIndexFixing($BB$1,AW1072,,Trigger)</f>
        <v>2.1856825448147359E-2</v>
      </c>
      <c r="BA1072" s="198">
        <f t="shared" si="37"/>
        <v>1.6355007183710759</v>
      </c>
    </row>
    <row r="1073" spans="47:53" ht="11.25" customHeight="1" x14ac:dyDescent="0.25">
      <c r="AU1073" s="30" t="s">
        <v>38</v>
      </c>
      <c r="AV1073" s="29">
        <f>_xll.qlInterestRateIndexFixingDate(IborIndex&amp;Tenor,AW1073,Trigger)</f>
        <v>46913</v>
      </c>
      <c r="AW1073" s="29">
        <f>_xll.qlCalendarAdvance(Calendar,AW1072,AU1073,"f",,Trigger)</f>
        <v>46917</v>
      </c>
      <c r="AX1073" s="29">
        <f>_xll.qlInterestRateIndexMaturity(IborIndex&amp;Tenor,AW1073,Trigger)</f>
        <v>47282</v>
      </c>
      <c r="AY1073" s="66">
        <f>_xll.qlIndexFixing($Z$5,AV1073,,Trigger)</f>
        <v>2.201732937895037E-2</v>
      </c>
      <c r="AZ1073" s="66">
        <f>_xll.qlIndexFixing($BB$1,AW1073,,Trigger)</f>
        <v>2.1854423865646493E-2</v>
      </c>
      <c r="BA1073" s="198">
        <f t="shared" si="37"/>
        <v>1.6290551330387648</v>
      </c>
    </row>
    <row r="1074" spans="47:53" ht="11.25" customHeight="1" x14ac:dyDescent="0.25">
      <c r="AU1074" s="30" t="s">
        <v>38</v>
      </c>
      <c r="AV1074" s="29">
        <f>_xll.qlInterestRateIndexFixingDate(IborIndex&amp;Tenor,AW1074,Trigger)</f>
        <v>46920</v>
      </c>
      <c r="AW1074" s="29">
        <f>_xll.qlCalendarAdvance(Calendar,AW1073,AU1074,"f",,Trigger)</f>
        <v>46924</v>
      </c>
      <c r="AX1074" s="29">
        <f>_xll.qlInterestRateIndexMaturity(IborIndex&amp;Tenor,AW1074,Trigger)</f>
        <v>47289</v>
      </c>
      <c r="AY1074" s="66">
        <f>_xll.qlIndexFixing($Z$5,AV1074,,Trigger)</f>
        <v>2.2014247783898905E-2</v>
      </c>
      <c r="AZ1074" s="66">
        <f>_xll.qlIndexFixing($BB$1,AW1074,,Trigger)</f>
        <v>2.1851980937118751E-2</v>
      </c>
      <c r="BA1074" s="198">
        <f t="shared" si="37"/>
        <v>1.6226684678015413</v>
      </c>
    </row>
    <row r="1075" spans="47:53" ht="11.25" customHeight="1" x14ac:dyDescent="0.25">
      <c r="AU1075" s="30" t="s">
        <v>38</v>
      </c>
      <c r="AV1075" s="29">
        <f>_xll.qlInterestRateIndexFixingDate(IborIndex&amp;Tenor,AW1075,Trigger)</f>
        <v>46927</v>
      </c>
      <c r="AW1075" s="29">
        <f>_xll.qlCalendarAdvance(Calendar,AW1074,AU1075,"f",,Trigger)</f>
        <v>46931</v>
      </c>
      <c r="AX1075" s="29">
        <f>_xll.qlInterestRateIndexMaturity(IborIndex&amp;Tenor,AW1075,Trigger)</f>
        <v>47296</v>
      </c>
      <c r="AY1075" s="66">
        <f>_xll.qlIndexFixing($Z$5,AV1075,,Trigger)</f>
        <v>2.2011131861575238E-2</v>
      </c>
      <c r="AZ1075" s="66">
        <f>_xll.qlIndexFixing($BB$1,AW1075,,Trigger)</f>
        <v>2.1849496662864822E-2</v>
      </c>
      <c r="BA1075" s="198">
        <f t="shared" si="37"/>
        <v>1.6163519871041643</v>
      </c>
    </row>
    <row r="1076" spans="47:53" ht="11.25" customHeight="1" x14ac:dyDescent="0.25">
      <c r="AU1076" s="30" t="s">
        <v>38</v>
      </c>
      <c r="AV1076" s="29">
        <f>_xll.qlInterestRateIndexFixingDate(IborIndex&amp;Tenor,AW1076,Trigger)</f>
        <v>46934</v>
      </c>
      <c r="AW1076" s="29">
        <f>_xll.qlCalendarAdvance(Calendar,AW1075,AU1076,"f",,Trigger)</f>
        <v>46938</v>
      </c>
      <c r="AX1076" s="29">
        <f>_xll.qlInterestRateIndexMaturity(IborIndex&amp;Tenor,AW1076,Trigger)</f>
        <v>47303</v>
      </c>
      <c r="AY1076" s="66">
        <f>_xll.qlIndexFixing($Z$5,AV1076,,Trigger)</f>
        <v>2.200798274382533E-2</v>
      </c>
      <c r="AZ1076" s="66">
        <f>_xll.qlIndexFixing($BB$1,AW1076,,Trigger)</f>
        <v>2.1846971043190219E-2</v>
      </c>
      <c r="BA1076" s="198">
        <f t="shared" si="37"/>
        <v>1.6101170063511152</v>
      </c>
    </row>
    <row r="1077" spans="47:53" ht="11.25" customHeight="1" x14ac:dyDescent="0.25">
      <c r="AU1077" s="30" t="s">
        <v>38</v>
      </c>
      <c r="AV1077" s="29">
        <f>_xll.qlInterestRateIndexFixingDate(IborIndex&amp;Tenor,AW1077,Trigger)</f>
        <v>46941</v>
      </c>
      <c r="AW1077" s="29">
        <f>_xll.qlCalendarAdvance(Calendar,AW1076,AU1077,"f",,Trigger)</f>
        <v>46945</v>
      </c>
      <c r="AX1077" s="29">
        <f>_xll.qlInterestRateIndexMaturity(IborIndex&amp;Tenor,AW1077,Trigger)</f>
        <v>47310</v>
      </c>
      <c r="AY1077" s="66">
        <f>_xll.qlIndexFixing($Z$5,AV1077,,Trigger)</f>
        <v>2.2004801567596589E-2</v>
      </c>
      <c r="AZ1077" s="66">
        <f>_xll.qlIndexFixing($BB$1,AW1077,,Trigger)</f>
        <v>2.1844404078405922E-2</v>
      </c>
      <c r="BA1077" s="198">
        <f t="shared" si="37"/>
        <v>1.6039748919066676</v>
      </c>
    </row>
    <row r="1078" spans="47:53" ht="11.25" customHeight="1" x14ac:dyDescent="0.25">
      <c r="AU1078" s="30" t="s">
        <v>38</v>
      </c>
      <c r="AV1078" s="29">
        <f>_xll.qlInterestRateIndexFixingDate(IborIndex&amp;Tenor,AW1078,Trigger)</f>
        <v>46948</v>
      </c>
      <c r="AW1078" s="29">
        <f>_xll.qlCalendarAdvance(Calendar,AW1077,AU1078,"f",,Trigger)</f>
        <v>46952</v>
      </c>
      <c r="AX1078" s="29">
        <f>_xll.qlInterestRateIndexMaturity(IborIndex&amp;Tenor,AW1078,Trigger)</f>
        <v>47317</v>
      </c>
      <c r="AY1078" s="66">
        <f>_xll.qlIndexFixing($Z$5,AV1078,,Trigger)</f>
        <v>2.2001589474936571E-2</v>
      </c>
      <c r="AZ1078" s="66">
        <f>_xll.qlIndexFixing($BB$1,AW1078,,Trigger)</f>
        <v>2.184179576882752E-2</v>
      </c>
      <c r="BA1078" s="198">
        <f t="shared" si="37"/>
        <v>1.5979370610905153</v>
      </c>
    </row>
    <row r="1079" spans="47:53" ht="11.25" customHeight="1" x14ac:dyDescent="0.25">
      <c r="AU1079" s="30" t="s">
        <v>38</v>
      </c>
      <c r="AV1079" s="29">
        <f>_xll.qlInterestRateIndexFixingDate(IborIndex&amp;Tenor,AW1079,Trigger)</f>
        <v>46955</v>
      </c>
      <c r="AW1079" s="29">
        <f>_xll.qlCalendarAdvance(Calendar,AW1078,AU1079,"f",,Trigger)</f>
        <v>46959</v>
      </c>
      <c r="AX1079" s="29">
        <f>_xll.qlInterestRateIndexMaturity(IborIndex&amp;Tenor,AW1079,Trigger)</f>
        <v>47324</v>
      </c>
      <c r="AY1079" s="66">
        <f>_xll.qlIndexFixing($Z$5,AV1079,,Trigger)</f>
        <v>2.1998347612992745E-2</v>
      </c>
      <c r="AZ1079" s="66">
        <f>_xll.qlIndexFixing($BB$1,AW1079,,Trigger)</f>
        <v>2.1839146114776282E-2</v>
      </c>
      <c r="BA1079" s="198">
        <f t="shared" si="37"/>
        <v>1.5920149821646232</v>
      </c>
    </row>
    <row r="1080" spans="47:53" ht="11.25" customHeight="1" x14ac:dyDescent="0.25">
      <c r="AU1080" s="30" t="s">
        <v>38</v>
      </c>
      <c r="AV1080" s="29">
        <f>_xll.qlInterestRateIndexFixingDate(IborIndex&amp;Tenor,AW1080,Trigger)</f>
        <v>46962</v>
      </c>
      <c r="AW1080" s="29">
        <f>_xll.qlCalendarAdvance(Calendar,AW1079,AU1080,"f",,Trigger)</f>
        <v>46966</v>
      </c>
      <c r="AX1080" s="29">
        <f>_xll.qlInterestRateIndexMaturity(IborIndex&amp;Tenor,AW1080,Trigger)</f>
        <v>47331</v>
      </c>
      <c r="AY1080" s="66">
        <f>_xll.qlIndexFixing($Z$5,AV1080,,Trigger)</f>
        <v>2.1995077134011852E-2</v>
      </c>
      <c r="AZ1080" s="66">
        <f>_xll.qlIndexFixing($BB$1,AW1080,,Trigger)</f>
        <v>2.1836455116578092E-2</v>
      </c>
      <c r="BA1080" s="198">
        <f t="shared" si="37"/>
        <v>1.5862201743375992</v>
      </c>
    </row>
    <row r="1081" spans="47:53" ht="11.25" customHeight="1" x14ac:dyDescent="0.25">
      <c r="AU1081" s="30" t="s">
        <v>38</v>
      </c>
      <c r="AV1081" s="29">
        <f>_xll.qlInterestRateIndexFixingDate(IborIndex&amp;Tenor,AW1081,Trigger)</f>
        <v>46969</v>
      </c>
      <c r="AW1081" s="29">
        <f>_xll.qlCalendarAdvance(Calendar,AW1080,AU1081,"f",,Trigger)</f>
        <v>46973</v>
      </c>
      <c r="AX1081" s="29">
        <f>_xll.qlInterestRateIndexMaturity(IborIndex&amp;Tenor,AW1081,Trigger)</f>
        <v>47338</v>
      </c>
      <c r="AY1081" s="66">
        <f>_xll.qlIndexFixing($Z$5,AV1081,,Trigger)</f>
        <v>2.1991779195340549E-2</v>
      </c>
      <c r="AZ1081" s="66">
        <f>_xll.qlIndexFixing($BB$1,AW1081,,Trigger)</f>
        <v>2.1833722774564076E-2</v>
      </c>
      <c r="BA1081" s="198">
        <f t="shared" si="37"/>
        <v>1.5805642077647286</v>
      </c>
    </row>
    <row r="1082" spans="47:53" ht="11.25" customHeight="1" x14ac:dyDescent="0.25">
      <c r="AU1082" s="30" t="s">
        <v>38</v>
      </c>
      <c r="AV1082" s="29">
        <f>_xll.qlInterestRateIndexFixingDate(IborIndex&amp;Tenor,AW1082,Trigger)</f>
        <v>46976</v>
      </c>
      <c r="AW1082" s="29">
        <f>_xll.qlCalendarAdvance(Calendar,AW1081,AU1082,"f",,Trigger)</f>
        <v>46980</v>
      </c>
      <c r="AX1082" s="29">
        <f>_xll.qlInterestRateIndexMaturity(IborIndex&amp;Tenor,AW1082,Trigger)</f>
        <v>47345</v>
      </c>
      <c r="AY1082" s="66">
        <f>_xll.qlIndexFixing($Z$5,AV1082,,Trigger)</f>
        <v>2.1988454959423878E-2</v>
      </c>
      <c r="AZ1082" s="66">
        <f>_xll.qlIndexFixing($BB$1,AW1082,,Trigger)</f>
        <v>2.1830949089070188E-2</v>
      </c>
      <c r="BA1082" s="198">
        <f t="shared" si="37"/>
        <v>1.5750587035369066</v>
      </c>
    </row>
    <row r="1083" spans="47:53" ht="11.25" customHeight="1" x14ac:dyDescent="0.25">
      <c r="AU1083" s="30" t="s">
        <v>38</v>
      </c>
      <c r="AV1083" s="29">
        <f>_xll.qlInterestRateIndexFixingDate(IborIndex&amp;Tenor,AW1083,Trigger)</f>
        <v>46983</v>
      </c>
      <c r="AW1083" s="29">
        <f>_xll.qlCalendarAdvance(Calendar,AW1082,AU1083,"f",,Trigger)</f>
        <v>46987</v>
      </c>
      <c r="AX1083" s="29">
        <f>_xll.qlInterestRateIndexMaturity(IborIndex&amp;Tenor,AW1083,Trigger)</f>
        <v>47352</v>
      </c>
      <c r="AY1083" s="66">
        <f>_xll.qlIndexFixing($Z$5,AV1083,,Trigger)</f>
        <v>2.1985105593805048E-2</v>
      </c>
      <c r="AZ1083" s="66">
        <f>_xll.qlIndexFixing($BB$1,AW1083,,Trigger)</f>
        <v>2.1828134060438292E-2</v>
      </c>
      <c r="BA1083" s="198">
        <f t="shared" si="37"/>
        <v>1.5697153336675582</v>
      </c>
    </row>
    <row r="1084" spans="47:53" ht="11.25" customHeight="1" x14ac:dyDescent="0.25">
      <c r="AU1084" s="30" t="s">
        <v>38</v>
      </c>
      <c r="AV1084" s="29">
        <f>_xll.qlInterestRateIndexFixingDate(IborIndex&amp;Tenor,AW1084,Trigger)</f>
        <v>46990</v>
      </c>
      <c r="AW1084" s="29">
        <f>_xll.qlCalendarAdvance(Calendar,AW1083,AU1084,"f",,Trigger)</f>
        <v>46994</v>
      </c>
      <c r="AX1084" s="29">
        <f>_xll.qlInterestRateIndexMaturity(IborIndex&amp;Tenor,AW1084,Trigger)</f>
        <v>47359</v>
      </c>
      <c r="AY1084" s="66">
        <f>_xll.qlIndexFixing($Z$5,AV1084,,Trigger)</f>
        <v>2.198173227112523E-2</v>
      </c>
      <c r="AZ1084" s="66">
        <f>_xll.qlIndexFixing($BB$1,AW1084,,Trigger)</f>
        <v>2.1825277689013975E-2</v>
      </c>
      <c r="BA1084" s="198">
        <f t="shared" si="37"/>
        <v>1.5645458211125534</v>
      </c>
    </row>
    <row r="1085" spans="47:53" ht="11.25" customHeight="1" x14ac:dyDescent="0.25">
      <c r="AU1085" s="30" t="s">
        <v>38</v>
      </c>
      <c r="AV1085" s="29">
        <f>_xll.qlInterestRateIndexFixingDate(IborIndex&amp;Tenor,AW1085,Trigger)</f>
        <v>46997</v>
      </c>
      <c r="AW1085" s="29">
        <f>_xll.qlCalendarAdvance(Calendar,AW1084,AU1085,"f",,Trigger)</f>
        <v>47001</v>
      </c>
      <c r="AX1085" s="29">
        <f>_xll.qlInterestRateIndexMaturity(IborIndex&amp;Tenor,AW1085,Trigger)</f>
        <v>47366</v>
      </c>
      <c r="AY1085" s="66">
        <f>_xll.qlIndexFixing($Z$5,AV1085,,Trigger)</f>
        <v>2.197831836001329E-2</v>
      </c>
      <c r="AZ1085" s="66">
        <f>_xll.qlIndexFixing($BB$1,AW1085,,Trigger)</f>
        <v>2.1822379975149391E-2</v>
      </c>
      <c r="BA1085" s="198">
        <f t="shared" si="37"/>
        <v>1.5593838486389899</v>
      </c>
    </row>
    <row r="1086" spans="47:53" ht="11.25" customHeight="1" x14ac:dyDescent="0.25">
      <c r="AU1086" s="30" t="s">
        <v>38</v>
      </c>
      <c r="AV1086" s="29">
        <f>_xll.qlInterestRateIndexFixingDate(IborIndex&amp;Tenor,AW1086,Trigger)</f>
        <v>47004</v>
      </c>
      <c r="AW1086" s="29">
        <f>_xll.qlCalendarAdvance(Calendar,AW1085,AU1086,"f",,Trigger)</f>
        <v>47008</v>
      </c>
      <c r="AX1086" s="29">
        <f>_xll.qlInterestRateIndexMaturity(IborIndex&amp;Tenor,AW1086,Trigger)</f>
        <v>47373</v>
      </c>
      <c r="AY1086" s="66">
        <f>_xll.qlIndexFixing($Z$5,AV1086,,Trigger)</f>
        <v>2.1974829035386792E-2</v>
      </c>
      <c r="AZ1086" s="66">
        <f>_xll.qlIndexFixing($BB$1,AW1086,,Trigger)</f>
        <v>2.1819440919200638E-2</v>
      </c>
      <c r="BA1086" s="198">
        <f t="shared" si="37"/>
        <v>1.553881161861538</v>
      </c>
    </row>
    <row r="1087" spans="47:53" ht="11.25" customHeight="1" x14ac:dyDescent="0.25">
      <c r="AU1087" s="30" t="s">
        <v>38</v>
      </c>
      <c r="AV1087" s="29">
        <f>_xll.qlInterestRateIndexFixingDate(IborIndex&amp;Tenor,AW1087,Trigger)</f>
        <v>47011</v>
      </c>
      <c r="AW1087" s="29">
        <f>_xll.qlCalendarAdvance(Calendar,AW1086,AU1087,"f",,Trigger)</f>
        <v>47015</v>
      </c>
      <c r="AX1087" s="29">
        <f>_xll.qlInterestRateIndexMaturity(IborIndex&amp;Tenor,AW1087,Trigger)</f>
        <v>47380</v>
      </c>
      <c r="AY1087" s="66">
        <f>_xll.qlIndexFixing($Z$5,AV1087,,Trigger)</f>
        <v>2.197127593282985E-2</v>
      </c>
      <c r="AZ1087" s="66">
        <f>_xll.qlIndexFixing($BB$1,AW1087,,Trigger)</f>
        <v>2.1816460521529732E-2</v>
      </c>
      <c r="BA1087" s="198">
        <f t="shared" si="37"/>
        <v>1.5481541130011809</v>
      </c>
    </row>
    <row r="1088" spans="47:53" ht="11.25" customHeight="1" x14ac:dyDescent="0.25">
      <c r="AU1088" s="30" t="s">
        <v>38</v>
      </c>
      <c r="AV1088" s="29">
        <f>_xll.qlInterestRateIndexFixingDate(IborIndex&amp;Tenor,AW1088,Trigger)</f>
        <v>47018</v>
      </c>
      <c r="AW1088" s="29">
        <f>_xll.qlCalendarAdvance(Calendar,AW1087,AU1088,"f",,Trigger)</f>
        <v>47022</v>
      </c>
      <c r="AX1088" s="29">
        <f>_xll.qlInterestRateIndexMaturity(IborIndex&amp;Tenor,AW1088,Trigger)</f>
        <v>47387</v>
      </c>
      <c r="AY1088" s="66">
        <f>_xll.qlIndexFixing($Z$5,AV1088,,Trigger)</f>
        <v>2.196766046570767E-2</v>
      </c>
      <c r="AZ1088" s="66">
        <f>_xll.qlIndexFixing($BB$1,AW1088,,Trigger)</f>
        <v>2.1813438782503063E-2</v>
      </c>
      <c r="BA1088" s="198">
        <f t="shared" si="37"/>
        <v>1.5422168320460701</v>
      </c>
    </row>
    <row r="1089" spans="47:53" ht="11.25" customHeight="1" x14ac:dyDescent="0.25">
      <c r="AU1089" s="30" t="s">
        <v>38</v>
      </c>
      <c r="AV1089" s="29">
        <f>_xll.qlInterestRateIndexFixingDate(IborIndex&amp;Tenor,AW1089,Trigger)</f>
        <v>47025</v>
      </c>
      <c r="AW1089" s="29">
        <f>_xll.qlCalendarAdvance(Calendar,AW1088,AU1089,"f",,Trigger)</f>
        <v>47029</v>
      </c>
      <c r="AX1089" s="29">
        <f>_xll.qlInterestRateIndexMaturity(IborIndex&amp;Tenor,AW1089,Trigger)</f>
        <v>47394</v>
      </c>
      <c r="AY1089" s="66">
        <f>_xll.qlIndexFixing($Z$5,AV1089,,Trigger)</f>
        <v>2.1963984054511592E-2</v>
      </c>
      <c r="AZ1089" s="66">
        <f>_xll.qlIndexFixing($BB$1,AW1089,,Trigger)</f>
        <v>2.1810375702492498E-2</v>
      </c>
      <c r="BA1089" s="198">
        <f t="shared" si="37"/>
        <v>1.5360835201909395</v>
      </c>
    </row>
    <row r="1090" spans="47:53" ht="11.25" customHeight="1" x14ac:dyDescent="0.25">
      <c r="AU1090" s="30" t="s">
        <v>38</v>
      </c>
      <c r="AV1090" s="29">
        <f>_xll.qlInterestRateIndexFixingDate(IborIndex&amp;Tenor,AW1090,Trigger)</f>
        <v>47032</v>
      </c>
      <c r="AW1090" s="29">
        <f>_xll.qlCalendarAdvance(Calendar,AW1089,AU1090,"f",,Trigger)</f>
        <v>47036</v>
      </c>
      <c r="AX1090" s="29">
        <f>_xll.qlInterestRateIndexMaturity(IborIndex&amp;Tenor,AW1090,Trigger)</f>
        <v>47401</v>
      </c>
      <c r="AY1090" s="66">
        <f>_xll.qlIndexFixing($Z$5,AV1090,,Trigger)</f>
        <v>2.1960248126857998E-2</v>
      </c>
      <c r="AZ1090" s="66">
        <f>_xll.qlIndexFixing($BB$1,AW1090,,Trigger)</f>
        <v>2.1807271281875158E-2</v>
      </c>
      <c r="BA1090" s="198">
        <f t="shared" si="37"/>
        <v>1.5297684498283974</v>
      </c>
    </row>
    <row r="1091" spans="47:53" ht="11.25" customHeight="1" x14ac:dyDescent="0.25">
      <c r="AU1091" s="30" t="s">
        <v>38</v>
      </c>
      <c r="AV1091" s="29">
        <f>_xll.qlInterestRateIndexFixingDate(IborIndex&amp;Tenor,AW1091,Trigger)</f>
        <v>47039</v>
      </c>
      <c r="AW1091" s="29">
        <f>_xll.qlCalendarAdvance(Calendar,AW1090,AU1091,"f",,Trigger)</f>
        <v>47043</v>
      </c>
      <c r="AX1091" s="29">
        <f>_xll.qlInterestRateIndexMaturity(IborIndex&amp;Tenor,AW1091,Trigger)</f>
        <v>47408</v>
      </c>
      <c r="AY1091" s="66">
        <f>_xll.qlIndexFixing($Z$5,AV1091,,Trigger)</f>
        <v>2.1956454117487218E-2</v>
      </c>
      <c r="AZ1091" s="66">
        <f>_xll.qlIndexFixing($BB$1,AW1091,,Trigger)</f>
        <v>2.1804125521032766E-2</v>
      </c>
      <c r="BA1091" s="198">
        <f t="shared" ref="BA1091:BA1154" si="38">(AY1091-AZ1091)*10000</f>
        <v>1.5232859645445198</v>
      </c>
    </row>
    <row r="1092" spans="47:53" ht="11.25" customHeight="1" x14ac:dyDescent="0.25">
      <c r="AU1092" s="30" t="s">
        <v>38</v>
      </c>
      <c r="AV1092" s="29">
        <f>_xll.qlInterestRateIndexFixingDate(IborIndex&amp;Tenor,AW1092,Trigger)</f>
        <v>47046</v>
      </c>
      <c r="AW1092" s="29">
        <f>_xll.qlCalendarAdvance(Calendar,AW1091,AU1092,"f",,Trigger)</f>
        <v>47050</v>
      </c>
      <c r="AX1092" s="29">
        <f>_xll.qlInterestRateIndexMaturity(IborIndex&amp;Tenor,AW1092,Trigger)</f>
        <v>47415</v>
      </c>
      <c r="AY1092" s="66">
        <f>_xll.qlIndexFixing($Z$5,AV1092,,Trigger)</f>
        <v>2.1952603468263301E-2</v>
      </c>
      <c r="AZ1092" s="66">
        <f>_xll.qlIndexFixing($BB$1,AW1092,,Trigger)</f>
        <v>2.1800938420352304E-2</v>
      </c>
      <c r="BA1092" s="198">
        <f t="shared" si="38"/>
        <v>1.5166504791099684</v>
      </c>
    </row>
    <row r="1093" spans="47:53" ht="11.25" customHeight="1" x14ac:dyDescent="0.25">
      <c r="AU1093" s="30" t="s">
        <v>38</v>
      </c>
      <c r="AV1093" s="29">
        <f>_xll.qlInterestRateIndexFixingDate(IborIndex&amp;Tenor,AW1093,Trigger)</f>
        <v>47053</v>
      </c>
      <c r="AW1093" s="29">
        <f>_xll.qlCalendarAdvance(Calendar,AW1092,AU1093,"f",,Trigger)</f>
        <v>47057</v>
      </c>
      <c r="AX1093" s="29">
        <f>_xll.qlInterestRateIndexMaturity(IborIndex&amp;Tenor,AW1093,Trigger)</f>
        <v>47422</v>
      </c>
      <c r="AY1093" s="66">
        <f>_xll.qlIndexFixing($Z$5,AV1093,,Trigger)</f>
        <v>2.1948697628171615E-2</v>
      </c>
      <c r="AZ1093" s="66">
        <f>_xll.qlIndexFixing($BB$1,AW1093,,Trigger)</f>
        <v>2.1797709980226E-2</v>
      </c>
      <c r="BA1093" s="198">
        <f t="shared" si="38"/>
        <v>1.5098764794561557</v>
      </c>
    </row>
    <row r="1094" spans="47:53" ht="11.25" customHeight="1" x14ac:dyDescent="0.25">
      <c r="AU1094" s="30" t="s">
        <v>38</v>
      </c>
      <c r="AV1094" s="29">
        <f>_xll.qlInterestRateIndexFixingDate(IborIndex&amp;Tenor,AW1094,Trigger)</f>
        <v>47060</v>
      </c>
      <c r="AW1094" s="29">
        <f>_xll.qlCalendarAdvance(Calendar,AW1093,AU1094,"f",,Trigger)</f>
        <v>47064</v>
      </c>
      <c r="AX1094" s="29">
        <f>_xll.qlInterestRateIndexMaturity(IborIndex&amp;Tenor,AW1094,Trigger)</f>
        <v>47429</v>
      </c>
      <c r="AY1094" s="66">
        <f>_xll.qlIndexFixing($Z$5,AV1094,,Trigger)</f>
        <v>2.1944738053319507E-2</v>
      </c>
      <c r="AZ1094" s="66">
        <f>_xll.qlIndexFixing($BB$1,AW1094,,Trigger)</f>
        <v>2.1794440201051347E-2</v>
      </c>
      <c r="BA1094" s="198">
        <f t="shared" si="38"/>
        <v>1.5029785226815946</v>
      </c>
    </row>
    <row r="1095" spans="47:53" ht="11.25" customHeight="1" x14ac:dyDescent="0.25">
      <c r="AU1095" s="30" t="s">
        <v>38</v>
      </c>
      <c r="AV1095" s="29">
        <f>_xll.qlInterestRateIndexFixingDate(IborIndex&amp;Tenor,AW1095,Trigger)</f>
        <v>47067</v>
      </c>
      <c r="AW1095" s="29">
        <f>_xll.qlCalendarAdvance(Calendar,AW1094,AU1095,"f",,Trigger)</f>
        <v>47071</v>
      </c>
      <c r="AX1095" s="29">
        <f>_xll.qlInterestRateIndexMaturity(IborIndex&amp;Tenor,AW1095,Trigger)</f>
        <v>47436</v>
      </c>
      <c r="AY1095" s="66">
        <f>_xll.qlIndexFixing($Z$5,AV1095,,Trigger)</f>
        <v>2.1940726206934328E-2</v>
      </c>
      <c r="AZ1095" s="66">
        <f>_xll.qlIndexFixing($BB$1,AW1095,,Trigger)</f>
        <v>2.1791129083230654E-2</v>
      </c>
      <c r="BA1095" s="198">
        <f t="shared" si="38"/>
        <v>1.4959712370367362</v>
      </c>
    </row>
    <row r="1096" spans="47:53" ht="11.25" customHeight="1" x14ac:dyDescent="0.25">
      <c r="AU1096" s="30" t="s">
        <v>38</v>
      </c>
      <c r="AV1096" s="29">
        <f>_xll.qlInterestRateIndexFixingDate(IborIndex&amp;Tenor,AW1096,Trigger)</f>
        <v>47074</v>
      </c>
      <c r="AW1096" s="29">
        <f>_xll.qlCalendarAdvance(Calendar,AW1095,AU1096,"f",,Trigger)</f>
        <v>47078</v>
      </c>
      <c r="AX1096" s="29">
        <f>_xll.qlInterestRateIndexMaturity(IborIndex&amp;Tenor,AW1096,Trigger)</f>
        <v>47443</v>
      </c>
      <c r="AY1096" s="66">
        <f>_xll.qlIndexFixing($Z$5,AV1096,,Trigger)</f>
        <v>2.1936663559363204E-2</v>
      </c>
      <c r="AZ1096" s="66">
        <f>_xll.qlIndexFixing($BB$1,AW1096,,Trigger)</f>
        <v>2.1787776627170827E-2</v>
      </c>
      <c r="BA1096" s="198">
        <f t="shared" si="38"/>
        <v>1.4888693219237623</v>
      </c>
    </row>
    <row r="1097" spans="47:53" ht="11.25" customHeight="1" x14ac:dyDescent="0.25">
      <c r="AU1097" s="30" t="s">
        <v>38</v>
      </c>
      <c r="AV1097" s="29">
        <f>_xll.qlInterestRateIndexFixingDate(IborIndex&amp;Tenor,AW1097,Trigger)</f>
        <v>47081</v>
      </c>
      <c r="AW1097" s="29">
        <f>_xll.qlCalendarAdvance(Calendar,AW1096,AU1097,"f",,Trigger)</f>
        <v>47085</v>
      </c>
      <c r="AX1097" s="29">
        <f>_xll.qlInterestRateIndexMaturity(IborIndex&amp;Tenor,AW1097,Trigger)</f>
        <v>47450</v>
      </c>
      <c r="AY1097" s="66">
        <f>_xll.qlIndexFixing($Z$5,AV1097,,Trigger)</f>
        <v>2.1932551588071302E-2</v>
      </c>
      <c r="AZ1097" s="66">
        <f>_xll.qlIndexFixing($BB$1,AW1097,,Trigger)</f>
        <v>2.1784382833284908E-2</v>
      </c>
      <c r="BA1097" s="198">
        <f t="shared" si="38"/>
        <v>1.4816875478639371</v>
      </c>
    </row>
    <row r="1098" spans="47:53" ht="11.25" customHeight="1" x14ac:dyDescent="0.25">
      <c r="AU1098" s="30" t="s">
        <v>38</v>
      </c>
      <c r="AV1098" s="29">
        <f>_xll.qlInterestRateIndexFixingDate(IborIndex&amp;Tenor,AW1098,Trigger)</f>
        <v>47088</v>
      </c>
      <c r="AW1098" s="29">
        <f>_xll.qlCalendarAdvance(Calendar,AW1097,AU1098,"f",,Trigger)</f>
        <v>47092</v>
      </c>
      <c r="AX1098" s="29">
        <f>_xll.qlInterestRateIndexMaturity(IborIndex&amp;Tenor,AW1098,Trigger)</f>
        <v>47457</v>
      </c>
      <c r="AY1098" s="66">
        <f>_xll.qlIndexFixing($Z$5,AV1098,,Trigger)</f>
        <v>2.1928391777641595E-2</v>
      </c>
      <c r="AZ1098" s="66">
        <f>_xll.qlIndexFixing($BB$1,AW1098,,Trigger)</f>
        <v>2.1780947701990096E-2</v>
      </c>
      <c r="BA1098" s="198">
        <f t="shared" si="38"/>
        <v>1.47444075651499</v>
      </c>
    </row>
    <row r="1099" spans="47:53" ht="11.25" customHeight="1" x14ac:dyDescent="0.25">
      <c r="AU1099" s="30" t="s">
        <v>38</v>
      </c>
      <c r="AV1099" s="29">
        <f>_xll.qlInterestRateIndexFixingDate(IborIndex&amp;Tenor,AW1099,Trigger)</f>
        <v>47095</v>
      </c>
      <c r="AW1099" s="29">
        <f>_xll.qlCalendarAdvance(Calendar,AW1098,AU1099,"f",,Trigger)</f>
        <v>47099</v>
      </c>
      <c r="AX1099" s="29">
        <f>_xll.qlInterestRateIndexMaturity(IborIndex&amp;Tenor,AW1099,Trigger)</f>
        <v>47464</v>
      </c>
      <c r="AY1099" s="66">
        <f>_xll.qlIndexFixing($Z$5,AV1099,,Trigger)</f>
        <v>2.1924185619774002E-2</v>
      </c>
      <c r="AZ1099" s="66">
        <f>_xll.qlIndexFixing($BB$1,AW1099,,Trigger)</f>
        <v>2.1777471233709284E-2</v>
      </c>
      <c r="BA1099" s="198">
        <f t="shared" si="38"/>
        <v>1.4671438606471756</v>
      </c>
    </row>
    <row r="1100" spans="47:53" ht="11.25" customHeight="1" x14ac:dyDescent="0.25">
      <c r="AU1100" s="30" t="s">
        <v>38</v>
      </c>
      <c r="AV1100" s="29">
        <f>_xll.qlInterestRateIndexFixingDate(IborIndex&amp;Tenor,AW1100,Trigger)</f>
        <v>47102</v>
      </c>
      <c r="AW1100" s="29">
        <f>_xll.qlCalendarAdvance(Calendar,AW1099,AU1100,"f",,Trigger)</f>
        <v>47106</v>
      </c>
      <c r="AX1100" s="29">
        <f>_xll.qlInterestRateIndexMaturity(IborIndex&amp;Tenor,AW1100,Trigger)</f>
        <v>47471</v>
      </c>
      <c r="AY1100" s="66">
        <f>_xll.qlIndexFixing($Z$5,AV1100,,Trigger)</f>
        <v>2.1919934613284498E-2</v>
      </c>
      <c r="AZ1100" s="66">
        <f>_xll.qlIndexFixing($BB$1,AW1100,,Trigger)</f>
        <v>2.1773953428869966E-2</v>
      </c>
      <c r="BA1100" s="198">
        <f t="shared" si="38"/>
        <v>1.4598118441453214</v>
      </c>
    </row>
    <row r="1101" spans="47:53" ht="11.25" customHeight="1" x14ac:dyDescent="0.25">
      <c r="AU1101" s="30" t="s">
        <v>38</v>
      </c>
      <c r="AV1101" s="29">
        <f>_xll.qlInterestRateIndexFixingDate(IborIndex&amp;Tenor,AW1101,Trigger)</f>
        <v>47108</v>
      </c>
      <c r="AW1101" s="29">
        <f>_xll.qlCalendarAdvance(Calendar,AW1100,AU1101,"f",,Trigger)</f>
        <v>47114</v>
      </c>
      <c r="AX1101" s="29">
        <f>_xll.qlInterestRateIndexMaturity(IborIndex&amp;Tenor,AW1101,Trigger)</f>
        <v>47479</v>
      </c>
      <c r="AY1101" s="66">
        <f>_xll.qlIndexFixing($Z$5,AV1101,,Trigger)</f>
        <v>2.1915023335606038E-2</v>
      </c>
      <c r="AZ1101" s="66">
        <f>_xll.qlIndexFixing($BB$1,AW1101,,Trigger)</f>
        <v>2.1770625194207128E-2</v>
      </c>
      <c r="BA1101" s="198">
        <f t="shared" si="38"/>
        <v>1.4439814139891038</v>
      </c>
    </row>
    <row r="1102" spans="47:53" ht="11.25" customHeight="1" x14ac:dyDescent="0.25">
      <c r="AU1102" s="30" t="s">
        <v>38</v>
      </c>
      <c r="AV1102" s="29">
        <f>_xll.qlInterestRateIndexFixingDate(IborIndex&amp;Tenor,AW1102,Trigger)</f>
        <v>47116</v>
      </c>
      <c r="AW1102" s="29">
        <f>_xll.qlCalendarAdvance(Calendar,AW1101,AU1102,"f",,Trigger)</f>
        <v>47121</v>
      </c>
      <c r="AX1102" s="29">
        <f>_xll.qlInterestRateIndexMaturity(IborIndex&amp;Tenor,AW1102,Trigger)</f>
        <v>47486</v>
      </c>
      <c r="AY1102" s="66">
        <f>_xll.qlIndexFixing($Z$5,AV1102,,Trigger)</f>
        <v>2.1910681305044526E-2</v>
      </c>
      <c r="AZ1102" s="66">
        <f>_xll.qlIndexFixing($BB$1,AW1102,,Trigger)</f>
        <v>2.1767012475512684E-2</v>
      </c>
      <c r="BA1102" s="198">
        <f t="shared" si="38"/>
        <v>1.436688295318421</v>
      </c>
    </row>
    <row r="1103" spans="47:53" ht="11.25" customHeight="1" x14ac:dyDescent="0.25">
      <c r="AU1103" s="30" t="s">
        <v>38</v>
      </c>
      <c r="AV1103" s="29">
        <f>_xll.qlInterestRateIndexFixingDate(IborIndex&amp;Tenor,AW1103,Trigger)</f>
        <v>47126</v>
      </c>
      <c r="AW1103" s="29">
        <f>_xll.qlCalendarAdvance(Calendar,AW1102,AU1103,"f",,Trigger)</f>
        <v>47128</v>
      </c>
      <c r="AX1103" s="29">
        <f>_xll.qlInterestRateIndexMaturity(IborIndex&amp;Tenor,AW1103,Trigger)</f>
        <v>47493</v>
      </c>
      <c r="AY1103" s="66">
        <f>_xll.qlIndexFixing($Z$5,AV1103,,Trigger)</f>
        <v>2.1906299182742239E-2</v>
      </c>
      <c r="AZ1103" s="66">
        <f>_xll.qlIndexFixing($BB$1,AW1103,,Trigger)</f>
        <v>2.1763358416830889E-2</v>
      </c>
      <c r="BA1103" s="198">
        <f t="shared" si="38"/>
        <v>1.4294076591134934</v>
      </c>
    </row>
    <row r="1104" spans="47:53" ht="11.25" customHeight="1" x14ac:dyDescent="0.25">
      <c r="AU1104" s="30" t="s">
        <v>38</v>
      </c>
      <c r="AV1104" s="29">
        <f>_xll.qlInterestRateIndexFixingDate(IborIndex&amp;Tenor,AW1104,Trigger)</f>
        <v>47133</v>
      </c>
      <c r="AW1104" s="29">
        <f>_xll.qlCalendarAdvance(Calendar,AW1103,AU1104,"f",,Trigger)</f>
        <v>47135</v>
      </c>
      <c r="AX1104" s="29">
        <f>_xll.qlInterestRateIndexMaturity(IborIndex&amp;Tenor,AW1104,Trigger)</f>
        <v>47500</v>
      </c>
      <c r="AY1104" s="66">
        <f>_xll.qlIndexFixing($Z$5,AV1104,,Trigger)</f>
        <v>2.1901878496986372E-2</v>
      </c>
      <c r="AZ1104" s="66">
        <f>_xll.qlIndexFixing($BB$1,AW1104,,Trigger)</f>
        <v>2.1759663018613706E-2</v>
      </c>
      <c r="BA1104" s="198">
        <f t="shared" si="38"/>
        <v>1.4221547837266548</v>
      </c>
    </row>
    <row r="1105" spans="47:53" ht="11.25" customHeight="1" x14ac:dyDescent="0.25">
      <c r="AU1105" s="30" t="s">
        <v>38</v>
      </c>
      <c r="AV1105" s="29">
        <f>_xll.qlInterestRateIndexFixingDate(IborIndex&amp;Tenor,AW1105,Trigger)</f>
        <v>47140</v>
      </c>
      <c r="AW1105" s="29">
        <f>_xll.qlCalendarAdvance(Calendar,AW1104,AU1105,"f",,Trigger)</f>
        <v>47142</v>
      </c>
      <c r="AX1105" s="29">
        <f>_xll.qlInterestRateIndexMaturity(IborIndex&amp;Tenor,AW1105,Trigger)</f>
        <v>47507</v>
      </c>
      <c r="AY1105" s="66">
        <f>_xll.qlIndexFixing($Z$5,AV1105,,Trigger)</f>
        <v>2.1897420783176896E-2</v>
      </c>
      <c r="AZ1105" s="66">
        <f>_xll.qlIndexFixing($BB$1,AW1105,,Trigger)</f>
        <v>2.1755926281318311E-2</v>
      </c>
      <c r="BA1105" s="198">
        <f t="shared" si="38"/>
        <v>1.414945018585849</v>
      </c>
    </row>
    <row r="1106" spans="47:53" ht="11.25" customHeight="1" x14ac:dyDescent="0.25">
      <c r="AU1106" s="30" t="s">
        <v>38</v>
      </c>
      <c r="AV1106" s="29">
        <f>_xll.qlInterestRateIndexFixingDate(IborIndex&amp;Tenor,AW1106,Trigger)</f>
        <v>47147</v>
      </c>
      <c r="AW1106" s="29">
        <f>_xll.qlCalendarAdvance(Calendar,AW1105,AU1106,"f",,Trigger)</f>
        <v>47149</v>
      </c>
      <c r="AX1106" s="29">
        <f>_xll.qlInterestRateIndexMaturity(IborIndex&amp;Tenor,AW1106,Trigger)</f>
        <v>47514</v>
      </c>
      <c r="AY1106" s="66">
        <f>_xll.qlIndexFixing($Z$5,AV1106,,Trigger)</f>
        <v>2.1892927583823926E-2</v>
      </c>
      <c r="AZ1106" s="66">
        <f>_xll.qlIndexFixing($BB$1,AW1106,,Trigger)</f>
        <v>2.1752148205406684E-2</v>
      </c>
      <c r="BA1106" s="198">
        <f t="shared" si="38"/>
        <v>1.407793784172426</v>
      </c>
    </row>
    <row r="1107" spans="47:53" ht="11.25" customHeight="1" x14ac:dyDescent="0.25">
      <c r="AU1107" s="30" t="s">
        <v>38</v>
      </c>
      <c r="AV1107" s="29">
        <f>_xll.qlInterestRateIndexFixingDate(IborIndex&amp;Tenor,AW1107,Trigger)</f>
        <v>47154</v>
      </c>
      <c r="AW1107" s="29">
        <f>_xll.qlCalendarAdvance(Calendar,AW1106,AU1107,"f",,Trigger)</f>
        <v>47156</v>
      </c>
      <c r="AX1107" s="29">
        <f>_xll.qlInterestRateIndexMaturity(IborIndex&amp;Tenor,AW1107,Trigger)</f>
        <v>47521</v>
      </c>
      <c r="AY1107" s="66">
        <f>_xll.qlIndexFixing($Z$5,AV1107,,Trigger)</f>
        <v>2.1888400448549051E-2</v>
      </c>
      <c r="AZ1107" s="66">
        <f>_xll.qlIndexFixing($BB$1,AW1107,,Trigger)</f>
        <v>2.174832879134667E-2</v>
      </c>
      <c r="BA1107" s="198">
        <f t="shared" si="38"/>
        <v>1.4007165720238135</v>
      </c>
    </row>
    <row r="1108" spans="47:53" ht="11.25" customHeight="1" x14ac:dyDescent="0.25">
      <c r="AU1108" s="30" t="s">
        <v>38</v>
      </c>
      <c r="AV1108" s="29">
        <f>_xll.qlInterestRateIndexFixingDate(IborIndex&amp;Tenor,AW1108,Trigger)</f>
        <v>47161</v>
      </c>
      <c r="AW1108" s="29">
        <f>_xll.qlCalendarAdvance(Calendar,AW1107,AU1108,"f",,Trigger)</f>
        <v>47163</v>
      </c>
      <c r="AX1108" s="29">
        <f>_xll.qlInterestRateIndexMaturity(IborIndex&amp;Tenor,AW1108,Trigger)</f>
        <v>47528</v>
      </c>
      <c r="AY1108" s="66">
        <f>_xll.qlIndexFixing($Z$5,AV1108,,Trigger)</f>
        <v>2.1883840934082684E-2</v>
      </c>
      <c r="AZ1108" s="66">
        <f>_xll.qlIndexFixing($BB$1,AW1108,,Trigger)</f>
        <v>2.1744468039610707E-2</v>
      </c>
      <c r="BA1108" s="198">
        <f t="shared" si="38"/>
        <v>1.3937289447197785</v>
      </c>
    </row>
    <row r="1109" spans="47:53" ht="11.25" customHeight="1" x14ac:dyDescent="0.25">
      <c r="AU1109" s="30" t="s">
        <v>38</v>
      </c>
      <c r="AV1109" s="29">
        <f>_xll.qlInterestRateIndexFixingDate(IborIndex&amp;Tenor,AW1109,Trigger)</f>
        <v>47168</v>
      </c>
      <c r="AW1109" s="29">
        <f>_xll.qlCalendarAdvance(Calendar,AW1108,AU1109,"f",,Trigger)</f>
        <v>47170</v>
      </c>
      <c r="AX1109" s="29">
        <f>_xll.qlInterestRateIndexMaturity(IborIndex&amp;Tenor,AW1109,Trigger)</f>
        <v>47535</v>
      </c>
      <c r="AY1109" s="66">
        <f>_xll.qlIndexFixing($Z$5,AV1109,,Trigger)</f>
        <v>2.1879250604264728E-2</v>
      </c>
      <c r="AZ1109" s="66">
        <f>_xll.qlIndexFixing($BB$1,AW1109,,Trigger)</f>
        <v>2.1740565950676447E-2</v>
      </c>
      <c r="BA1109" s="198">
        <f t="shared" si="38"/>
        <v>1.3868465358828075</v>
      </c>
    </row>
    <row r="1110" spans="47:53" ht="11.25" customHeight="1" x14ac:dyDescent="0.25">
      <c r="AU1110" s="30" t="s">
        <v>38</v>
      </c>
      <c r="AV1110" s="29">
        <f>_xll.qlInterestRateIndexFixingDate(IborIndex&amp;Tenor,AW1110,Trigger)</f>
        <v>47175</v>
      </c>
      <c r="AW1110" s="29">
        <f>_xll.qlCalendarAdvance(Calendar,AW1109,AU1110,"f",,Trigger)</f>
        <v>47177</v>
      </c>
      <c r="AX1110" s="29">
        <f>_xll.qlInterestRateIndexMaturity(IborIndex&amp;Tenor,AW1110,Trigger)</f>
        <v>47542</v>
      </c>
      <c r="AY1110" s="66">
        <f>_xll.qlIndexFixing($Z$5,AV1110,,Trigger)</f>
        <v>2.1874631030043713E-2</v>
      </c>
      <c r="AZ1110" s="66">
        <f>_xll.qlIndexFixing($BB$1,AW1110,,Trigger)</f>
        <v>2.1736622525026339E-2</v>
      </c>
      <c r="BA1110" s="198">
        <f t="shared" si="38"/>
        <v>1.3800850501737363</v>
      </c>
    </row>
    <row r="1111" spans="47:53" ht="11.25" customHeight="1" x14ac:dyDescent="0.25">
      <c r="AU1111" s="30" t="s">
        <v>38</v>
      </c>
      <c r="AV1111" s="29">
        <f>_xll.qlInterestRateIndexFixingDate(IborIndex&amp;Tenor,AW1111,Trigger)</f>
        <v>47182</v>
      </c>
      <c r="AW1111" s="29">
        <f>_xll.qlCalendarAdvance(Calendar,AW1110,AU1111,"f",,Trigger)</f>
        <v>47184</v>
      </c>
      <c r="AX1111" s="29">
        <f>_xll.qlInterestRateIndexMaturity(IborIndex&amp;Tenor,AW1111,Trigger)</f>
        <v>47549</v>
      </c>
      <c r="AY1111" s="66">
        <f>_xll.qlIndexFixing($Z$5,AV1111,,Trigger)</f>
        <v>2.1869983789475671E-2</v>
      </c>
      <c r="AZ1111" s="66">
        <f>_xll.qlIndexFixing($BB$1,AW1111,,Trigger)</f>
        <v>2.1732637763148491E-2</v>
      </c>
      <c r="BA1111" s="198">
        <f t="shared" si="38"/>
        <v>1.3734602632718</v>
      </c>
    </row>
    <row r="1112" spans="47:53" ht="11.25" customHeight="1" x14ac:dyDescent="0.25">
      <c r="AU1112" s="30" t="s">
        <v>38</v>
      </c>
      <c r="AV1112" s="29">
        <f>_xll.qlInterestRateIndexFixingDate(IborIndex&amp;Tenor,AW1112,Trigger)</f>
        <v>47189</v>
      </c>
      <c r="AW1112" s="29">
        <f>_xll.qlCalendarAdvance(Calendar,AW1111,AU1112,"f",,Trigger)</f>
        <v>47191</v>
      </c>
      <c r="AX1112" s="29">
        <f>_xll.qlInterestRateIndexMaturity(IborIndex&amp;Tenor,AW1112,Trigger)</f>
        <v>47556</v>
      </c>
      <c r="AY1112" s="66">
        <f>_xll.qlIndexFixing($Z$5,AV1112,,Trigger)</f>
        <v>2.1865310467723956E-2</v>
      </c>
      <c r="AZ1112" s="66">
        <f>_xll.qlIndexFixing($BB$1,AW1112,,Trigger)</f>
        <v>2.1728611665535594E-2</v>
      </c>
      <c r="BA1112" s="198">
        <f t="shared" si="38"/>
        <v>1.3669880218836195</v>
      </c>
    </row>
    <row r="1113" spans="47:53" ht="11.25" customHeight="1" x14ac:dyDescent="0.25">
      <c r="AU1113" s="30" t="s">
        <v>38</v>
      </c>
      <c r="AV1113" s="29">
        <f>_xll.qlInterestRateIndexFixingDate(IborIndex&amp;Tenor,AW1113,Trigger)</f>
        <v>47196</v>
      </c>
      <c r="AW1113" s="29">
        <f>_xll.qlCalendarAdvance(Calendar,AW1112,AU1113,"f",,Trigger)</f>
        <v>47198</v>
      </c>
      <c r="AX1113" s="29">
        <f>_xll.qlInterestRateIndexMaturity(IborIndex&amp;Tenor,AW1113,Trigger)</f>
        <v>47563</v>
      </c>
      <c r="AY1113" s="66">
        <f>_xll.qlIndexFixing($Z$5,AV1113,,Trigger)</f>
        <v>2.1860612657058767E-2</v>
      </c>
      <c r="AZ1113" s="66">
        <f>_xll.qlIndexFixing($BB$1,AW1113,,Trigger)</f>
        <v>2.1724544232685772E-2</v>
      </c>
      <c r="BA1113" s="198">
        <f t="shared" si="38"/>
        <v>1.3606842437299469</v>
      </c>
    </row>
    <row r="1114" spans="47:53" ht="11.25" customHeight="1" x14ac:dyDescent="0.25">
      <c r="AU1114" s="30" t="s">
        <v>38</v>
      </c>
      <c r="AV1114" s="29">
        <f>_xll.qlInterestRateIndexFixingDate(IborIndex&amp;Tenor,AW1114,Trigger)</f>
        <v>47203</v>
      </c>
      <c r="AW1114" s="29">
        <f>_xll.qlCalendarAdvance(Calendar,AW1113,AU1114,"f",,Trigger)</f>
        <v>47205</v>
      </c>
      <c r="AX1114" s="29">
        <f>_xll.qlInterestRateIndexMaturity(IborIndex&amp;Tenor,AW1114,Trigger)</f>
        <v>47570</v>
      </c>
      <c r="AY1114" s="66">
        <f>_xll.qlIndexFixing($Z$5,AV1114,,Trigger)</f>
        <v>2.1855891956855639E-2</v>
      </c>
      <c r="AZ1114" s="66">
        <f>_xll.qlIndexFixing($BB$1,AW1114,,Trigger)</f>
        <v>2.1717412721098135E-2</v>
      </c>
      <c r="BA1114" s="198">
        <f t="shared" si="38"/>
        <v>1.3847923575750418</v>
      </c>
    </row>
    <row r="1115" spans="47:53" ht="11.25" customHeight="1" x14ac:dyDescent="0.25">
      <c r="AU1115" s="30" t="s">
        <v>38</v>
      </c>
      <c r="AV1115" s="29">
        <f>_xll.qlInterestRateIndexFixingDate(IborIndex&amp;Tenor,AW1115,Trigger)</f>
        <v>47206</v>
      </c>
      <c r="AW1115" s="29">
        <f>_xll.qlCalendarAdvance(Calendar,AW1114,AU1115,"f",,Trigger)</f>
        <v>47212</v>
      </c>
      <c r="AX1115" s="29">
        <f>_xll.qlInterestRateIndexMaturity(IborIndex&amp;Tenor,AW1115,Trigger)</f>
        <v>47577</v>
      </c>
      <c r="AY1115" s="66">
        <f>_xll.qlIndexFixing($Z$5,AV1115,,Trigger)</f>
        <v>2.1851149973596318E-2</v>
      </c>
      <c r="AZ1115" s="66">
        <f>_xll.qlIndexFixing($BB$1,AW1115,,Trigger)</f>
        <v>2.17162853632938E-2</v>
      </c>
      <c r="BA1115" s="198">
        <f t="shared" si="38"/>
        <v>1.3486461030251875</v>
      </c>
    </row>
    <row r="1116" spans="47:53" ht="11.25" customHeight="1" x14ac:dyDescent="0.25">
      <c r="AU1116" s="30" t="s">
        <v>38</v>
      </c>
      <c r="AV1116" s="29">
        <f>_xll.qlInterestRateIndexFixingDate(IborIndex&amp;Tenor,AW1116,Trigger)</f>
        <v>47217</v>
      </c>
      <c r="AW1116" s="29">
        <f>_xll.qlCalendarAdvance(Calendar,AW1115,AU1116,"f",,Trigger)</f>
        <v>47219</v>
      </c>
      <c r="AX1116" s="29">
        <f>_xll.qlInterestRateIndexMaturity(IborIndex&amp;Tenor,AW1116,Trigger)</f>
        <v>47584</v>
      </c>
      <c r="AY1116" s="66">
        <f>_xll.qlIndexFixing($Z$5,AV1116,,Trigger)</f>
        <v>2.184638832086722E-2</v>
      </c>
      <c r="AZ1116" s="66">
        <f>_xll.qlIndexFixing($BB$1,AW1116,,Trigger)</f>
        <v>2.1712093927773176E-2</v>
      </c>
      <c r="BA1116" s="198">
        <f t="shared" si="38"/>
        <v>1.342943930940435</v>
      </c>
    </row>
    <row r="1117" spans="47:53" ht="11.25" customHeight="1" x14ac:dyDescent="0.25">
      <c r="AU1117" s="30" t="s">
        <v>38</v>
      </c>
      <c r="AV1117" s="29">
        <f>_xll.qlInterestRateIndexFixingDate(IborIndex&amp;Tenor,AW1117,Trigger)</f>
        <v>47224</v>
      </c>
      <c r="AW1117" s="29">
        <f>_xll.qlCalendarAdvance(Calendar,AW1116,AU1117,"f",,Trigger)</f>
        <v>47226</v>
      </c>
      <c r="AX1117" s="29">
        <f>_xll.qlInterestRateIndexMaturity(IborIndex&amp;Tenor,AW1117,Trigger)</f>
        <v>47591</v>
      </c>
      <c r="AY1117" s="66">
        <f>_xll.qlIndexFixing($Z$5,AV1117,,Trigger)</f>
        <v>2.1841608619359212E-2</v>
      </c>
      <c r="AZ1117" s="66">
        <f>_xll.qlIndexFixing($BB$1,AW1117,,Trigger)</f>
        <v>2.1708181098527426E-2</v>
      </c>
      <c r="BA1117" s="198">
        <f t="shared" si="38"/>
        <v>1.3342752083178588</v>
      </c>
    </row>
    <row r="1118" spans="47:53" ht="11.25" customHeight="1" x14ac:dyDescent="0.25">
      <c r="AU1118" s="30" t="s">
        <v>38</v>
      </c>
      <c r="AV1118" s="29">
        <f>_xll.qlInterestRateIndexFixingDate(IborIndex&amp;Tenor,AW1118,Trigger)</f>
        <v>47231</v>
      </c>
      <c r="AW1118" s="29">
        <f>_xll.qlCalendarAdvance(Calendar,AW1117,AU1118,"f",,Trigger)</f>
        <v>47233</v>
      </c>
      <c r="AX1118" s="29">
        <f>_xll.qlInterestRateIndexMaturity(IborIndex&amp;Tenor,AW1118,Trigger)</f>
        <v>47598</v>
      </c>
      <c r="AY1118" s="66">
        <f>_xll.qlIndexFixing($Z$5,AV1118,,Trigger)</f>
        <v>2.1836812496867617E-2</v>
      </c>
      <c r="AZ1118" s="66">
        <f>_xll.qlIndexFixing($BB$1,AW1118,,Trigger)</f>
        <v>2.1703587057675458E-2</v>
      </c>
      <c r="BA1118" s="198">
        <f t="shared" si="38"/>
        <v>1.3322543919215903</v>
      </c>
    </row>
    <row r="1119" spans="47:53" ht="11.25" customHeight="1" x14ac:dyDescent="0.25">
      <c r="AU1119" s="30" t="s">
        <v>38</v>
      </c>
      <c r="AV1119" s="29">
        <f>_xll.qlInterestRateIndexFixingDate(IborIndex&amp;Tenor,AW1119,Trigger)</f>
        <v>47235</v>
      </c>
      <c r="AW1119" s="29">
        <f>_xll.qlCalendarAdvance(Calendar,AW1118,AU1119,"f",,Trigger)</f>
        <v>47240</v>
      </c>
      <c r="AX1119" s="29">
        <f>_xll.qlInterestRateIndexMaturity(IborIndex&amp;Tenor,AW1119,Trigger)</f>
        <v>47605</v>
      </c>
      <c r="AY1119" s="66">
        <f>_xll.qlIndexFixing($Z$5,AV1119,,Trigger)</f>
        <v>2.1832001588290458E-2</v>
      </c>
      <c r="AZ1119" s="66">
        <f>_xll.qlIndexFixing($BB$1,AW1119,,Trigger)</f>
        <v>2.1699271624150598E-2</v>
      </c>
      <c r="BA1119" s="198">
        <f t="shared" si="38"/>
        <v>1.327299641398598</v>
      </c>
    </row>
    <row r="1120" spans="47:53" ht="11.25" customHeight="1" x14ac:dyDescent="0.25">
      <c r="AU1120" s="30" t="s">
        <v>38</v>
      </c>
      <c r="AV1120" s="29">
        <f>_xll.qlInterestRateIndexFixingDate(IborIndex&amp;Tenor,AW1120,Trigger)</f>
        <v>47245</v>
      </c>
      <c r="AW1120" s="29">
        <f>_xll.qlCalendarAdvance(Calendar,AW1119,AU1120,"f",,Trigger)</f>
        <v>47247</v>
      </c>
      <c r="AX1120" s="29">
        <f>_xll.qlInterestRateIndexMaturity(IborIndex&amp;Tenor,AW1120,Trigger)</f>
        <v>47612</v>
      </c>
      <c r="AY1120" s="66">
        <f>_xll.qlIndexFixing($Z$5,AV1120,,Trigger)</f>
        <v>2.1827177535629783E-2</v>
      </c>
      <c r="AZ1120" s="66">
        <f>_xll.qlIndexFixing($BB$1,AW1120,,Trigger)</f>
        <v>2.1694914859018394E-2</v>
      </c>
      <c r="BA1120" s="198">
        <f t="shared" si="38"/>
        <v>1.3226267661138948</v>
      </c>
    </row>
    <row r="1121" spans="47:53" ht="11.25" customHeight="1" x14ac:dyDescent="0.25">
      <c r="AU1121" s="30" t="s">
        <v>38</v>
      </c>
      <c r="AV1121" s="29">
        <f>_xll.qlInterestRateIndexFixingDate(IborIndex&amp;Tenor,AW1121,Trigger)</f>
        <v>47252</v>
      </c>
      <c r="AW1121" s="29">
        <f>_xll.qlCalendarAdvance(Calendar,AW1120,AU1121,"f",,Trigger)</f>
        <v>47254</v>
      </c>
      <c r="AX1121" s="29">
        <f>_xll.qlInterestRateIndexMaturity(IborIndex&amp;Tenor,AW1121,Trigger)</f>
        <v>47619</v>
      </c>
      <c r="AY1121" s="66">
        <f>_xll.qlIndexFixing($Z$5,AV1121,,Trigger)</f>
        <v>2.1822341987989671E-2</v>
      </c>
      <c r="AZ1121" s="66">
        <f>_xll.qlIndexFixing($BB$1,AW1121,,Trigger)</f>
        <v>2.1690516762818138E-2</v>
      </c>
      <c r="BA1121" s="198">
        <f t="shared" si="38"/>
        <v>1.3182522517153281</v>
      </c>
    </row>
    <row r="1122" spans="47:53" ht="11.25" customHeight="1" x14ac:dyDescent="0.25">
      <c r="AU1122" s="30" t="s">
        <v>38</v>
      </c>
      <c r="AV1122" s="29">
        <f>_xll.qlInterestRateIndexFixingDate(IborIndex&amp;Tenor,AW1122,Trigger)</f>
        <v>47259</v>
      </c>
      <c r="AW1122" s="29">
        <f>_xll.qlCalendarAdvance(Calendar,AW1121,AU1122,"f",,Trigger)</f>
        <v>47261</v>
      </c>
      <c r="AX1122" s="29">
        <f>_xll.qlInterestRateIndexMaturity(IborIndex&amp;Tenor,AW1122,Trigger)</f>
        <v>47626</v>
      </c>
      <c r="AY1122" s="66">
        <f>_xll.qlIndexFixing($Z$5,AV1122,,Trigger)</f>
        <v>2.1817496601577353E-2</v>
      </c>
      <c r="AZ1122" s="66">
        <f>_xll.qlIndexFixing($BB$1,AW1122,,Trigger)</f>
        <v>2.1686077336093703E-2</v>
      </c>
      <c r="BA1122" s="198">
        <f t="shared" si="38"/>
        <v>1.3141926548364964</v>
      </c>
    </row>
    <row r="1123" spans="47:53" ht="11.25" customHeight="1" x14ac:dyDescent="0.25">
      <c r="AU1123" s="30" t="s">
        <v>38</v>
      </c>
      <c r="AV1123" s="29">
        <f>_xll.qlInterestRateIndexFixingDate(IborIndex&amp;Tenor,AW1123,Trigger)</f>
        <v>47266</v>
      </c>
      <c r="AW1123" s="29">
        <f>_xll.qlCalendarAdvance(Calendar,AW1122,AU1123,"f",,Trigger)</f>
        <v>47268</v>
      </c>
      <c r="AX1123" s="29">
        <f>_xll.qlInterestRateIndexMaturity(IborIndex&amp;Tenor,AW1123,Trigger)</f>
        <v>47633</v>
      </c>
      <c r="AY1123" s="66">
        <f>_xll.qlIndexFixing($Z$5,AV1123,,Trigger)</f>
        <v>2.181264303970144E-2</v>
      </c>
      <c r="AZ1123" s="66">
        <f>_xll.qlIndexFixing($BB$1,AW1123,,Trigger)</f>
        <v>2.1681596579394183E-2</v>
      </c>
      <c r="BA1123" s="198">
        <f t="shared" si="38"/>
        <v>1.3104646030725684</v>
      </c>
    </row>
    <row r="1124" spans="47:53" ht="11.25" customHeight="1" x14ac:dyDescent="0.25">
      <c r="AU1124" s="30" t="s">
        <v>38</v>
      </c>
      <c r="AV1124" s="29">
        <f>_xll.qlInterestRateIndexFixingDate(IborIndex&amp;Tenor,AW1124,Trigger)</f>
        <v>47273</v>
      </c>
      <c r="AW1124" s="29">
        <f>_xll.qlCalendarAdvance(Calendar,AW1123,AU1124,"f",,Trigger)</f>
        <v>47275</v>
      </c>
      <c r="AX1124" s="29">
        <f>_xll.qlInterestRateIndexMaturity(IborIndex&amp;Tenor,AW1124,Trigger)</f>
        <v>47640</v>
      </c>
      <c r="AY1124" s="66">
        <f>_xll.qlIndexFixing($Z$5,AV1124,,Trigger)</f>
        <v>2.1807782972772374E-2</v>
      </c>
      <c r="AZ1124" s="66">
        <f>_xll.qlIndexFixing($BB$1,AW1124,,Trigger)</f>
        <v>2.1677074493274124E-2</v>
      </c>
      <c r="BA1124" s="198">
        <f t="shared" si="38"/>
        <v>1.3070847949825035</v>
      </c>
    </row>
    <row r="1125" spans="47:53" ht="11.25" customHeight="1" x14ac:dyDescent="0.25">
      <c r="AU1125" s="30" t="s">
        <v>38</v>
      </c>
      <c r="AV1125" s="29">
        <f>_xll.qlInterestRateIndexFixingDate(IborIndex&amp;Tenor,AW1125,Trigger)</f>
        <v>47280</v>
      </c>
      <c r="AW1125" s="29">
        <f>_xll.qlCalendarAdvance(Calendar,AW1124,AU1125,"f",,Trigger)</f>
        <v>47282</v>
      </c>
      <c r="AX1125" s="29">
        <f>_xll.qlInterestRateIndexMaturity(IborIndex&amp;Tenor,AW1125,Trigger)</f>
        <v>47647</v>
      </c>
      <c r="AY1125" s="66">
        <f>_xll.qlIndexFixing($Z$5,AV1125,,Trigger)</f>
        <v>2.1802918078302199E-2</v>
      </c>
      <c r="AZ1125" s="66">
        <f>_xll.qlIndexFixing($BB$1,AW1125,,Trigger)</f>
        <v>2.1672511078292645E-2</v>
      </c>
      <c r="BA1125" s="198">
        <f t="shared" si="38"/>
        <v>1.304070000095539</v>
      </c>
    </row>
    <row r="1126" spans="47:53" ht="11.25" customHeight="1" x14ac:dyDescent="0.25">
      <c r="AU1126" s="30" t="s">
        <v>38</v>
      </c>
      <c r="AV1126" s="29">
        <f>_xll.qlInterestRateIndexFixingDate(IborIndex&amp;Tenor,AW1126,Trigger)</f>
        <v>47287</v>
      </c>
      <c r="AW1126" s="29">
        <f>_xll.qlCalendarAdvance(Calendar,AW1125,AU1126,"f",,Trigger)</f>
        <v>47289</v>
      </c>
      <c r="AX1126" s="29">
        <f>_xll.qlInterestRateIndexMaturity(IborIndex&amp;Tenor,AW1126,Trigger)</f>
        <v>47654</v>
      </c>
      <c r="AY1126" s="66">
        <f>_xll.qlIndexFixing($Z$5,AV1126,,Trigger)</f>
        <v>2.1798050040903919E-2</v>
      </c>
      <c r="AZ1126" s="66">
        <f>_xll.qlIndexFixing($BB$1,AW1126,,Trigger)</f>
        <v>2.166790633501452E-2</v>
      </c>
      <c r="BA1126" s="198">
        <f t="shared" si="38"/>
        <v>1.3014370588939825</v>
      </c>
    </row>
    <row r="1127" spans="47:53" ht="11.25" customHeight="1" x14ac:dyDescent="0.25">
      <c r="AU1127" s="30" t="s">
        <v>38</v>
      </c>
      <c r="AV1127" s="29">
        <f>_xll.qlInterestRateIndexFixingDate(IborIndex&amp;Tenor,AW1127,Trigger)</f>
        <v>47294</v>
      </c>
      <c r="AW1127" s="29">
        <f>_xll.qlCalendarAdvance(Calendar,AW1126,AU1127,"f",,Trigger)</f>
        <v>47296</v>
      </c>
      <c r="AX1127" s="29">
        <f>_xll.qlInterestRateIndexMaturity(IborIndex&amp;Tenor,AW1127,Trigger)</f>
        <v>47661</v>
      </c>
      <c r="AY1127" s="66">
        <f>_xll.qlIndexFixing($Z$5,AV1127,,Trigger)</f>
        <v>2.179318055229169E-2</v>
      </c>
      <c r="AZ1127" s="66">
        <f>_xll.qlIndexFixing($BB$1,AW1127,,Trigger)</f>
        <v>2.1662395194931086E-2</v>
      </c>
      <c r="BA1127" s="198">
        <f t="shared" si="38"/>
        <v>1.3078535736060424</v>
      </c>
    </row>
    <row r="1128" spans="47:53" ht="11.25" customHeight="1" x14ac:dyDescent="0.25">
      <c r="AU1128" s="30" t="s">
        <v>38</v>
      </c>
      <c r="AV1128" s="29">
        <f>_xll.qlInterestRateIndexFixingDate(IborIndex&amp;Tenor,AW1128,Trigger)</f>
        <v>47301</v>
      </c>
      <c r="AW1128" s="29">
        <f>_xll.qlCalendarAdvance(Calendar,AW1127,AU1128,"f",,Trigger)</f>
        <v>47303</v>
      </c>
      <c r="AX1128" s="29">
        <f>_xll.qlInterestRateIndexMaturity(IborIndex&amp;Tenor,AW1128,Trigger)</f>
        <v>47668</v>
      </c>
      <c r="AY1128" s="66">
        <f>_xll.qlIndexFixing($Z$5,AV1128,,Trigger)</f>
        <v>2.1788311311280419E-2</v>
      </c>
      <c r="AZ1128" s="66">
        <f>_xll.qlIndexFixing($BB$1,AW1128,,Trigger)</f>
        <v>2.1658572865851638E-2</v>
      </c>
      <c r="BA1128" s="198">
        <f t="shared" si="38"/>
        <v>1.2973844542878143</v>
      </c>
    </row>
    <row r="1129" spans="47:53" ht="11.25" customHeight="1" x14ac:dyDescent="0.25">
      <c r="AU1129" s="30" t="s">
        <v>38</v>
      </c>
      <c r="AV1129" s="29">
        <f>_xll.qlInterestRateIndexFixingDate(IborIndex&amp;Tenor,AW1129,Trigger)</f>
        <v>47308</v>
      </c>
      <c r="AW1129" s="29">
        <f>_xll.qlCalendarAdvance(Calendar,AW1128,AU1129,"f",,Trigger)</f>
        <v>47310</v>
      </c>
      <c r="AX1129" s="29">
        <f>_xll.qlInterestRateIndexMaturity(IborIndex&amp;Tenor,AW1129,Trigger)</f>
        <v>47675</v>
      </c>
      <c r="AY1129" s="66">
        <f>_xll.qlIndexFixing($Z$5,AV1129,,Trigger)</f>
        <v>2.1783444023784852E-2</v>
      </c>
      <c r="AZ1129" s="66">
        <f>_xll.qlIndexFixing($BB$1,AW1129,,Trigger)</f>
        <v>2.1653844141121485E-2</v>
      </c>
      <c r="BA1129" s="198">
        <f t="shared" si="38"/>
        <v>1.2959988266336708</v>
      </c>
    </row>
    <row r="1130" spans="47:53" ht="11.25" customHeight="1" x14ac:dyDescent="0.25">
      <c r="AU1130" s="30" t="s">
        <v>38</v>
      </c>
      <c r="AV1130" s="29">
        <f>_xll.qlInterestRateIndexFixingDate(IborIndex&amp;Tenor,AW1130,Trigger)</f>
        <v>47315</v>
      </c>
      <c r="AW1130" s="29">
        <f>_xll.qlCalendarAdvance(Calendar,AW1129,AU1130,"f",,Trigger)</f>
        <v>47317</v>
      </c>
      <c r="AX1130" s="29">
        <f>_xll.qlInterestRateIndexMaturity(IborIndex&amp;Tenor,AW1130,Trigger)</f>
        <v>47682</v>
      </c>
      <c r="AY1130" s="66">
        <f>_xll.qlIndexFixing($Z$5,AV1130,,Trigger)</f>
        <v>2.1778580402820911E-2</v>
      </c>
      <c r="AZ1130" s="66">
        <f>_xll.qlIndexFixing($BB$1,AW1130,,Trigger)</f>
        <v>2.1649074090403689E-2</v>
      </c>
      <c r="BA1130" s="198">
        <f t="shared" si="38"/>
        <v>1.2950631241722201</v>
      </c>
    </row>
    <row r="1131" spans="47:53" ht="11.25" customHeight="1" x14ac:dyDescent="0.25">
      <c r="AU1131" s="30" t="s">
        <v>38</v>
      </c>
      <c r="AV1131" s="29">
        <f>_xll.qlInterestRateIndexFixingDate(IborIndex&amp;Tenor,AW1131,Trigger)</f>
        <v>47322</v>
      </c>
      <c r="AW1131" s="29">
        <f>_xll.qlCalendarAdvance(Calendar,AW1130,AU1131,"f",,Trigger)</f>
        <v>47324</v>
      </c>
      <c r="AX1131" s="29">
        <f>_xll.qlInterestRateIndexMaturity(IborIndex&amp;Tenor,AW1131,Trigger)</f>
        <v>47689</v>
      </c>
      <c r="AY1131" s="66">
        <f>_xll.qlIndexFixing($Z$5,AV1131,,Trigger)</f>
        <v>2.1773722168504369E-2</v>
      </c>
      <c r="AZ1131" s="66">
        <f>_xll.qlIndexFixing($BB$1,AW1131,,Trigger)</f>
        <v>2.1644262714288511E-2</v>
      </c>
      <c r="BA1131" s="198">
        <f t="shared" si="38"/>
        <v>1.2945945421585781</v>
      </c>
    </row>
    <row r="1132" spans="47:53" ht="11.25" customHeight="1" x14ac:dyDescent="0.25">
      <c r="AU1132" s="30" t="s">
        <v>38</v>
      </c>
      <c r="AV1132" s="29">
        <f>_xll.qlInterestRateIndexFixingDate(IborIndex&amp;Tenor,AW1132,Trigger)</f>
        <v>47329</v>
      </c>
      <c r="AW1132" s="29">
        <f>_xll.qlCalendarAdvance(Calendar,AW1131,AU1132,"f",,Trigger)</f>
        <v>47331</v>
      </c>
      <c r="AX1132" s="29">
        <f>_xll.qlInterestRateIndexMaturity(IborIndex&amp;Tenor,AW1132,Trigger)</f>
        <v>47696</v>
      </c>
      <c r="AY1132" s="66">
        <f>_xll.qlIndexFixing($Z$5,AV1132,,Trigger)</f>
        <v>2.1768871048051083E-2</v>
      </c>
      <c r="AZ1132" s="66">
        <f>_xll.qlIndexFixing($BB$1,AW1132,,Trigger)</f>
        <v>2.1639410013371007E-2</v>
      </c>
      <c r="BA1132" s="198">
        <f t="shared" si="38"/>
        <v>1.2946103468007564</v>
      </c>
    </row>
    <row r="1133" spans="47:53" ht="11.25" customHeight="1" x14ac:dyDescent="0.25">
      <c r="AU1133" s="30" t="s">
        <v>38</v>
      </c>
      <c r="AV1133" s="29">
        <f>_xll.qlInterestRateIndexFixingDate(IborIndex&amp;Tenor,AW1133,Trigger)</f>
        <v>47336</v>
      </c>
      <c r="AW1133" s="29">
        <f>_xll.qlCalendarAdvance(Calendar,AW1132,AU1133,"f",,Trigger)</f>
        <v>47338</v>
      </c>
      <c r="AX1133" s="29">
        <f>_xll.qlInterestRateIndexMaturity(IborIndex&amp;Tenor,AW1133,Trigger)</f>
        <v>47703</v>
      </c>
      <c r="AY1133" s="66">
        <f>_xll.qlIndexFixing($Z$5,AV1133,,Trigger)</f>
        <v>2.176402877577719E-2</v>
      </c>
      <c r="AZ1133" s="66">
        <f>_xll.qlIndexFixing($BB$1,AW1133,,Trigger)</f>
        <v>2.163451598825146E-2</v>
      </c>
      <c r="BA1133" s="198">
        <f t="shared" si="38"/>
        <v>1.2951278752573043</v>
      </c>
    </row>
    <row r="1134" spans="47:53" ht="11.25" customHeight="1" x14ac:dyDescent="0.25">
      <c r="AU1134" s="30" t="s">
        <v>38</v>
      </c>
      <c r="AV1134" s="29">
        <f>_xll.qlInterestRateIndexFixingDate(IborIndex&amp;Tenor,AW1134,Trigger)</f>
        <v>47343</v>
      </c>
      <c r="AW1134" s="29">
        <f>_xll.qlCalendarAdvance(Calendar,AW1133,AU1134,"f",,Trigger)</f>
        <v>47345</v>
      </c>
      <c r="AX1134" s="29">
        <f>_xll.qlInterestRateIndexMaturity(IborIndex&amp;Tenor,AW1134,Trigger)</f>
        <v>47710</v>
      </c>
      <c r="AY1134" s="66">
        <f>_xll.qlIndexFixing($Z$5,AV1134,,Trigger)</f>
        <v>2.1759197093098908E-2</v>
      </c>
      <c r="AZ1134" s="66">
        <f>_xll.qlIndexFixing($BB$1,AW1134,,Trigger)</f>
        <v>2.162958063953516E-2</v>
      </c>
      <c r="BA1134" s="198">
        <f t="shared" si="38"/>
        <v>1.2961645356374811</v>
      </c>
    </row>
    <row r="1135" spans="47:53" ht="11.25" customHeight="1" x14ac:dyDescent="0.25">
      <c r="AU1135" s="30" t="s">
        <v>38</v>
      </c>
      <c r="AV1135" s="29">
        <f>_xll.qlInterestRateIndexFixingDate(IborIndex&amp;Tenor,AW1135,Trigger)</f>
        <v>47350</v>
      </c>
      <c r="AW1135" s="29">
        <f>_xll.qlCalendarAdvance(Calendar,AW1134,AU1135,"f",,Trigger)</f>
        <v>47352</v>
      </c>
      <c r="AX1135" s="29">
        <f>_xll.qlInterestRateIndexMaturity(IborIndex&amp;Tenor,AW1135,Trigger)</f>
        <v>47717</v>
      </c>
      <c r="AY1135" s="66">
        <f>_xll.qlIndexFixing($Z$5,AV1135,,Trigger)</f>
        <v>2.1754377748532311E-2</v>
      </c>
      <c r="AZ1135" s="66">
        <f>_xll.qlIndexFixing($BB$1,AW1135,,Trigger)</f>
        <v>2.1624603967832844E-2</v>
      </c>
      <c r="BA1135" s="198">
        <f t="shared" si="38"/>
        <v>1.2977378069946657</v>
      </c>
    </row>
    <row r="1136" spans="47:53" ht="11.25" customHeight="1" x14ac:dyDescent="0.25">
      <c r="AU1136" s="30" t="s">
        <v>38</v>
      </c>
      <c r="AV1136" s="29">
        <f>_xll.qlInterestRateIndexFixingDate(IborIndex&amp;Tenor,AW1136,Trigger)</f>
        <v>47357</v>
      </c>
      <c r="AW1136" s="29">
        <f>_xll.qlCalendarAdvance(Calendar,AW1135,AU1136,"f",,Trigger)</f>
        <v>47359</v>
      </c>
      <c r="AX1136" s="29">
        <f>_xll.qlInterestRateIndexMaturity(IborIndex&amp;Tenor,AW1136,Trigger)</f>
        <v>47724</v>
      </c>
      <c r="AY1136" s="66">
        <f>_xll.qlIndexFixing($Z$5,AV1136,,Trigger)</f>
        <v>2.1749572497693322E-2</v>
      </c>
      <c r="AZ1136" s="66">
        <f>_xll.qlIndexFixing($BB$1,AW1136,,Trigger)</f>
        <v>2.1618808374982389E-2</v>
      </c>
      <c r="BA1136" s="198">
        <f t="shared" si="38"/>
        <v>1.3076412271093365</v>
      </c>
    </row>
    <row r="1137" spans="47:53" ht="11.25" customHeight="1" x14ac:dyDescent="0.25">
      <c r="AU1137" s="30" t="s">
        <v>38</v>
      </c>
      <c r="AV1137" s="29">
        <f>_xll.qlInterestRateIndexFixingDate(IborIndex&amp;Tenor,AW1137,Trigger)</f>
        <v>47364</v>
      </c>
      <c r="AW1137" s="29">
        <f>_xll.qlCalendarAdvance(Calendar,AW1136,AU1137,"f",,Trigger)</f>
        <v>47366</v>
      </c>
      <c r="AX1137" s="29">
        <f>_xll.qlInterestRateIndexMaturity(IborIndex&amp;Tenor,AW1137,Trigger)</f>
        <v>47731</v>
      </c>
      <c r="AY1137" s="66">
        <f>_xll.qlIndexFixing($Z$5,AV1137,,Trigger)</f>
        <v>2.1744788661455058E-2</v>
      </c>
      <c r="AZ1137" s="66">
        <f>_xll.qlIndexFixing($BB$1,AW1137,,Trigger)</f>
        <v>2.1614526668951271E-2</v>
      </c>
      <c r="BA1137" s="198">
        <f t="shared" si="38"/>
        <v>1.3026199250378707</v>
      </c>
    </row>
    <row r="1138" spans="47:53" ht="11.25" customHeight="1" x14ac:dyDescent="0.25">
      <c r="AU1138" s="30" t="s">
        <v>38</v>
      </c>
      <c r="AV1138" s="29">
        <f>_xll.qlInterestRateIndexFixingDate(IborIndex&amp;Tenor,AW1138,Trigger)</f>
        <v>47371</v>
      </c>
      <c r="AW1138" s="29">
        <f>_xll.qlCalendarAdvance(Calendar,AW1137,AU1138,"f",,Trigger)</f>
        <v>47373</v>
      </c>
      <c r="AX1138" s="29">
        <f>_xll.qlInterestRateIndexMaturity(IborIndex&amp;Tenor,AW1138,Trigger)</f>
        <v>47738</v>
      </c>
      <c r="AY1138" s="66">
        <f>_xll.qlIndexFixing($Z$5,AV1138,,Trigger)</f>
        <v>2.1740039249906522E-2</v>
      </c>
      <c r="AZ1138" s="66">
        <f>_xll.qlIndexFixing($BB$1,AW1138,,Trigger)</f>
        <v>2.1609426109101042E-2</v>
      </c>
      <c r="BA1138" s="198">
        <f t="shared" si="38"/>
        <v>1.3061314080548003</v>
      </c>
    </row>
    <row r="1139" spans="47:53" ht="11.25" customHeight="1" x14ac:dyDescent="0.25">
      <c r="AU1139" s="30" t="s">
        <v>38</v>
      </c>
      <c r="AV1139" s="29">
        <f>_xll.qlInterestRateIndexFixingDate(IborIndex&amp;Tenor,AW1139,Trigger)</f>
        <v>47378</v>
      </c>
      <c r="AW1139" s="29">
        <f>_xll.qlCalendarAdvance(Calendar,AW1138,AU1139,"f",,Trigger)</f>
        <v>47380</v>
      </c>
      <c r="AX1139" s="29">
        <f>_xll.qlInterestRateIndexMaturity(IborIndex&amp;Tenor,AW1139,Trigger)</f>
        <v>47745</v>
      </c>
      <c r="AY1139" s="66">
        <f>_xll.qlIndexFixing($Z$5,AV1139,,Trigger)</f>
        <v>2.1735316444198145E-2</v>
      </c>
      <c r="AZ1139" s="66">
        <f>_xll.qlIndexFixing($BB$1,AW1139,,Trigger)</f>
        <v>2.1604284360921554E-2</v>
      </c>
      <c r="BA1139" s="198">
        <f t="shared" si="38"/>
        <v>1.3103208327659015</v>
      </c>
    </row>
    <row r="1140" spans="47:53" ht="11.25" customHeight="1" x14ac:dyDescent="0.25">
      <c r="AU1140" s="30" t="s">
        <v>38</v>
      </c>
      <c r="AV1140" s="29">
        <f>_xll.qlInterestRateIndexFixingDate(IborIndex&amp;Tenor,AW1140,Trigger)</f>
        <v>47385</v>
      </c>
      <c r="AW1140" s="29">
        <f>_xll.qlCalendarAdvance(Calendar,AW1139,AU1140,"f",,Trigger)</f>
        <v>47387</v>
      </c>
      <c r="AX1140" s="29">
        <f>_xll.qlInterestRateIndexMaturity(IborIndex&amp;Tenor,AW1140,Trigger)</f>
        <v>47752</v>
      </c>
      <c r="AY1140" s="66">
        <f>_xll.qlIndexFixing($Z$5,AV1140,,Trigger)</f>
        <v>2.1730618271994431E-2</v>
      </c>
      <c r="AZ1140" s="66">
        <f>_xll.qlIndexFixing($BB$1,AW1140,,Trigger)</f>
        <v>2.1599101491127832E-2</v>
      </c>
      <c r="BA1140" s="198">
        <f t="shared" si="38"/>
        <v>1.3151678086659873</v>
      </c>
    </row>
    <row r="1141" spans="47:53" ht="11.25" customHeight="1" x14ac:dyDescent="0.25">
      <c r="AU1141" s="30" t="s">
        <v>38</v>
      </c>
      <c r="AV1141" s="29">
        <f>_xll.qlInterestRateIndexFixingDate(IborIndex&amp;Tenor,AW1141,Trigger)</f>
        <v>47392</v>
      </c>
      <c r="AW1141" s="29">
        <f>_xll.qlCalendarAdvance(Calendar,AW1140,AU1141,"f",,Trigger)</f>
        <v>47394</v>
      </c>
      <c r="AX1141" s="29">
        <f>_xll.qlInterestRateIndexMaturity(IborIndex&amp;Tenor,AW1141,Trigger)</f>
        <v>47759</v>
      </c>
      <c r="AY1141" s="66">
        <f>_xll.qlIndexFixing($Z$5,AV1141,,Trigger)</f>
        <v>2.1725942748533872E-2</v>
      </c>
      <c r="AZ1141" s="66">
        <f>_xll.qlIndexFixing($BB$1,AW1141,,Trigger)</f>
        <v>2.1593877566440565E-2</v>
      </c>
      <c r="BA1141" s="198">
        <f t="shared" si="38"/>
        <v>1.3206518209330635</v>
      </c>
    </row>
    <row r="1142" spans="47:53" ht="11.25" customHeight="1" x14ac:dyDescent="0.25">
      <c r="AU1142" s="30" t="s">
        <v>38</v>
      </c>
      <c r="AV1142" s="29">
        <f>_xll.qlInterestRateIndexFixingDate(IborIndex&amp;Tenor,AW1142,Trigger)</f>
        <v>47399</v>
      </c>
      <c r="AW1142" s="29">
        <f>_xll.qlCalendarAdvance(Calendar,AW1141,AU1142,"f",,Trigger)</f>
        <v>47401</v>
      </c>
      <c r="AX1142" s="29">
        <f>_xll.qlInterestRateIndexMaturity(IborIndex&amp;Tenor,AW1142,Trigger)</f>
        <v>47766</v>
      </c>
      <c r="AY1142" s="66">
        <f>_xll.qlIndexFixing($Z$5,AV1142,,Trigger)</f>
        <v>2.1721287876628952E-2</v>
      </c>
      <c r="AZ1142" s="66">
        <f>_xll.qlIndexFixing($BB$1,AW1142,,Trigger)</f>
        <v>2.1588612653581966E-2</v>
      </c>
      <c r="BA1142" s="198">
        <f t="shared" si="38"/>
        <v>1.3267522304698589</v>
      </c>
    </row>
    <row r="1143" spans="47:53" ht="11.25" customHeight="1" x14ac:dyDescent="0.25">
      <c r="AU1143" s="30" t="s">
        <v>38</v>
      </c>
      <c r="AV1143" s="29">
        <f>_xll.qlInterestRateIndexFixingDate(IborIndex&amp;Tenor,AW1143,Trigger)</f>
        <v>47406</v>
      </c>
      <c r="AW1143" s="29">
        <f>_xll.qlCalendarAdvance(Calendar,AW1142,AU1143,"f",,Trigger)</f>
        <v>47408</v>
      </c>
      <c r="AX1143" s="29">
        <f>_xll.qlInterestRateIndexMaturity(IborIndex&amp;Tenor,AW1143,Trigger)</f>
        <v>47773</v>
      </c>
      <c r="AY1143" s="66">
        <f>_xll.qlIndexFixing($Z$5,AV1143,,Trigger)</f>
        <v>2.1716651646667039E-2</v>
      </c>
      <c r="AZ1143" s="66">
        <f>_xll.qlIndexFixing($BB$1,AW1143,,Trigger)</f>
        <v>2.1583306819279044E-2</v>
      </c>
      <c r="BA1143" s="198">
        <f t="shared" si="38"/>
        <v>1.3334482738799545</v>
      </c>
    </row>
    <row r="1144" spans="47:53" ht="11.25" customHeight="1" x14ac:dyDescent="0.25">
      <c r="AU1144" s="30" t="s">
        <v>38</v>
      </c>
      <c r="AV1144" s="29">
        <f>_xll.qlInterestRateIndexFixingDate(IborIndex&amp;Tenor,AW1144,Trigger)</f>
        <v>47413</v>
      </c>
      <c r="AW1144" s="29">
        <f>_xll.qlCalendarAdvance(Calendar,AW1143,AU1144,"f",,Trigger)</f>
        <v>47415</v>
      </c>
      <c r="AX1144" s="29">
        <f>_xll.qlInterestRateIndexMaturity(IborIndex&amp;Tenor,AW1144,Trigger)</f>
        <v>47780</v>
      </c>
      <c r="AY1144" s="66">
        <f>_xll.qlIndexFixing($Z$5,AV1144,,Trigger)</f>
        <v>2.1712032036608171E-2</v>
      </c>
      <c r="AZ1144" s="66">
        <f>_xll.qlIndexFixing($BB$1,AW1144,,Trigger)</f>
        <v>2.1577960130262936E-2</v>
      </c>
      <c r="BA1144" s="198">
        <f t="shared" si="38"/>
        <v>1.3407190634523447</v>
      </c>
    </row>
    <row r="1145" spans="47:53" ht="11.25" customHeight="1" x14ac:dyDescent="0.25">
      <c r="AU1145" s="30" t="s">
        <v>38</v>
      </c>
      <c r="AV1145" s="29">
        <f>_xll.qlInterestRateIndexFixingDate(IborIndex&amp;Tenor,AW1145,Trigger)</f>
        <v>47420</v>
      </c>
      <c r="AW1145" s="29">
        <f>_xll.qlCalendarAdvance(Calendar,AW1144,AU1145,"f",,Trigger)</f>
        <v>47422</v>
      </c>
      <c r="AX1145" s="29">
        <f>_xll.qlInterestRateIndexMaturity(IborIndex&amp;Tenor,AW1145,Trigger)</f>
        <v>47787</v>
      </c>
      <c r="AY1145" s="66">
        <f>_xll.qlIndexFixing($Z$5,AV1145,,Trigger)</f>
        <v>2.1707427011987034E-2</v>
      </c>
      <c r="AZ1145" s="66">
        <f>_xll.qlIndexFixing($BB$1,AW1145,,Trigger)</f>
        <v>2.1572572653266755E-2</v>
      </c>
      <c r="BA1145" s="198">
        <f t="shared" si="38"/>
        <v>1.348543587202794</v>
      </c>
    </row>
    <row r="1146" spans="47:53" ht="11.25" customHeight="1" x14ac:dyDescent="0.25">
      <c r="AU1146" s="30" t="s">
        <v>38</v>
      </c>
      <c r="AV1146" s="29">
        <f>_xll.qlInterestRateIndexFixingDate(IborIndex&amp;Tenor,AW1146,Trigger)</f>
        <v>47427</v>
      </c>
      <c r="AW1146" s="29">
        <f>_xll.qlCalendarAdvance(Calendar,AW1145,AU1146,"f",,Trigger)</f>
        <v>47429</v>
      </c>
      <c r="AX1146" s="29">
        <f>_xll.qlInterestRateIndexMaturity(IborIndex&amp;Tenor,AW1146,Trigger)</f>
        <v>47794</v>
      </c>
      <c r="AY1146" s="66">
        <f>_xll.qlIndexFixing($Z$5,AV1146,,Trigger)</f>
        <v>2.1702834525911662E-2</v>
      </c>
      <c r="AZ1146" s="66">
        <f>_xll.qlIndexFixing($BB$1,AW1146,,Trigger)</f>
        <v>2.1567144455028386E-2</v>
      </c>
      <c r="BA1146" s="198">
        <f t="shared" si="38"/>
        <v>1.3569007088327576</v>
      </c>
    </row>
    <row r="1147" spans="47:53" ht="11.25" customHeight="1" x14ac:dyDescent="0.25">
      <c r="AU1147" s="30" t="s">
        <v>38</v>
      </c>
      <c r="AV1147" s="29">
        <f>_xll.qlInterestRateIndexFixingDate(IborIndex&amp;Tenor,AW1147,Trigger)</f>
        <v>47434</v>
      </c>
      <c r="AW1147" s="29">
        <f>_xll.qlCalendarAdvance(Calendar,AW1146,AU1147,"f",,Trigger)</f>
        <v>47436</v>
      </c>
      <c r="AX1147" s="29">
        <f>_xll.qlInterestRateIndexMaturity(IborIndex&amp;Tenor,AW1147,Trigger)</f>
        <v>47801</v>
      </c>
      <c r="AY1147" s="66">
        <f>_xll.qlIndexFixing($Z$5,AV1147,,Trigger)</f>
        <v>2.1698252519064293E-2</v>
      </c>
      <c r="AZ1147" s="66">
        <f>_xll.qlIndexFixing($BB$1,AW1147,,Trigger)</f>
        <v>2.1561675602289221E-2</v>
      </c>
      <c r="BA1147" s="198">
        <f t="shared" si="38"/>
        <v>1.3657691677507189</v>
      </c>
    </row>
    <row r="1148" spans="47:53" ht="11.25" customHeight="1" x14ac:dyDescent="0.25">
      <c r="AU1148" s="30" t="s">
        <v>38</v>
      </c>
      <c r="AV1148" s="29">
        <f>_xll.qlInterestRateIndexFixingDate(IborIndex&amp;Tenor,AW1148,Trigger)</f>
        <v>47441</v>
      </c>
      <c r="AW1148" s="29">
        <f>_xll.qlCalendarAdvance(Calendar,AW1147,AU1148,"f",,Trigger)</f>
        <v>47443</v>
      </c>
      <c r="AX1148" s="29">
        <f>_xll.qlInterestRateIndexMaturity(IborIndex&amp;Tenor,AW1148,Trigger)</f>
        <v>47808</v>
      </c>
      <c r="AY1148" s="66">
        <f>_xll.qlIndexFixing($Z$5,AV1148,,Trigger)</f>
        <v>2.1693678919700074E-2</v>
      </c>
      <c r="AZ1148" s="66">
        <f>_xll.qlIndexFixing($BB$1,AW1148,,Trigger)</f>
        <v>2.1556166161793684E-2</v>
      </c>
      <c r="BA1148" s="198">
        <f t="shared" si="38"/>
        <v>1.3751275790638977</v>
      </c>
    </row>
    <row r="1149" spans="47:53" ht="11.25" customHeight="1" x14ac:dyDescent="0.25">
      <c r="AU1149" s="30" t="s">
        <v>38</v>
      </c>
      <c r="AV1149" s="29">
        <f>_xll.qlInterestRateIndexFixingDate(IborIndex&amp;Tenor,AW1149,Trigger)</f>
        <v>47448</v>
      </c>
      <c r="AW1149" s="29">
        <f>_xll.qlCalendarAdvance(Calendar,AW1148,AU1149,"f",,Trigger)</f>
        <v>47450</v>
      </c>
      <c r="AX1149" s="29">
        <f>_xll.qlInterestRateIndexMaturity(IborIndex&amp;Tenor,AW1149,Trigger)</f>
        <v>47815</v>
      </c>
      <c r="AY1149" s="66">
        <f>_xll.qlIndexFixing($Z$5,AV1149,,Trigger)</f>
        <v>2.1689111643648798E-2</v>
      </c>
      <c r="AZ1149" s="66">
        <f>_xll.qlIndexFixing($BB$1,AW1149,,Trigger)</f>
        <v>2.154996381167357E-2</v>
      </c>
      <c r="BA1149" s="198">
        <f t="shared" si="38"/>
        <v>1.3914783197522749</v>
      </c>
    </row>
    <row r="1150" spans="47:53" ht="11.25" customHeight="1" x14ac:dyDescent="0.25">
      <c r="AU1150" s="30" t="s">
        <v>38</v>
      </c>
      <c r="AV1150" s="29">
        <f>_xll.qlInterestRateIndexFixingDate(IborIndex&amp;Tenor,AW1150,Trigger)</f>
        <v>47455</v>
      </c>
      <c r="AW1150" s="29">
        <f>_xll.qlCalendarAdvance(Calendar,AW1149,AU1150,"f",,Trigger)</f>
        <v>47457</v>
      </c>
      <c r="AX1150" s="29">
        <f>_xll.qlInterestRateIndexMaturity(IborIndex&amp;Tenor,AW1150,Trigger)</f>
        <v>47822</v>
      </c>
      <c r="AY1150" s="66">
        <f>_xll.qlIndexFixing($Z$5,AV1150,,Trigger)</f>
        <v>2.1684548594314471E-2</v>
      </c>
      <c r="AZ1150" s="66">
        <f>_xll.qlIndexFixing($BB$1,AW1150,,Trigger)</f>
        <v>2.1545025784529291E-2</v>
      </c>
      <c r="BA1150" s="198">
        <f t="shared" si="38"/>
        <v>1.3952280978517946</v>
      </c>
    </row>
    <row r="1151" spans="47:53" ht="11.25" customHeight="1" x14ac:dyDescent="0.25">
      <c r="AU1151" s="30" t="s">
        <v>38</v>
      </c>
      <c r="AV1151" s="29">
        <f>_xll.qlInterestRateIndexFixingDate(IborIndex&amp;Tenor,AW1151,Trigger)</f>
        <v>47462</v>
      </c>
      <c r="AW1151" s="29">
        <f>_xll.qlCalendarAdvance(Calendar,AW1150,AU1151,"f",,Trigger)</f>
        <v>47464</v>
      </c>
      <c r="AX1151" s="29">
        <f>_xll.qlInterestRateIndexMaturity(IborIndex&amp;Tenor,AW1151,Trigger)</f>
        <v>47829</v>
      </c>
      <c r="AY1151" s="66">
        <f>_xll.qlIndexFixing($Z$5,AV1151,,Trigger)</f>
        <v>2.1679987662675093E-2</v>
      </c>
      <c r="AZ1151" s="66">
        <f>_xll.qlIndexFixing($BB$1,AW1151,,Trigger)</f>
        <v>2.1539394981267161E-2</v>
      </c>
      <c r="BA1151" s="198">
        <f t="shared" si="38"/>
        <v>1.4059268140793195</v>
      </c>
    </row>
    <row r="1152" spans="47:53" ht="11.25" customHeight="1" x14ac:dyDescent="0.25">
      <c r="AU1152" s="30" t="s">
        <v>38</v>
      </c>
      <c r="AV1152" s="29">
        <f>_xll.qlInterestRateIndexFixingDate(IborIndex&amp;Tenor,AW1152,Trigger)</f>
        <v>47469</v>
      </c>
      <c r="AW1152" s="29">
        <f>_xll.qlCalendarAdvance(Calendar,AW1151,AU1152,"f",,Trigger)</f>
        <v>47471</v>
      </c>
      <c r="AX1152" s="29">
        <f>_xll.qlInterestRateIndexMaturity(IborIndex&amp;Tenor,AW1152,Trigger)</f>
        <v>47836</v>
      </c>
      <c r="AY1152" s="66">
        <f>_xll.qlIndexFixing($Z$5,AV1152,,Trigger)</f>
        <v>2.1675426727282881E-2</v>
      </c>
      <c r="AZ1152" s="66">
        <f>_xll.qlIndexFixing($BB$1,AW1152,,Trigger)</f>
        <v>2.1533723857261662E-2</v>
      </c>
      <c r="BA1152" s="198">
        <f t="shared" si="38"/>
        <v>1.4170287002121875</v>
      </c>
    </row>
    <row r="1153" spans="47:53" ht="11.25" customHeight="1" x14ac:dyDescent="0.25">
      <c r="AU1153" s="30" t="s">
        <v>38</v>
      </c>
      <c r="AV1153" s="29">
        <f>_xll.qlInterestRateIndexFixingDate(IborIndex&amp;Tenor,AW1153,Trigger)</f>
        <v>47473</v>
      </c>
      <c r="AW1153" s="29">
        <f>_xll.qlCalendarAdvance(Calendar,AW1152,AU1153,"f",,Trigger)</f>
        <v>47479</v>
      </c>
      <c r="AX1153" s="29">
        <f>_xll.qlInterestRateIndexMaturity(IborIndex&amp;Tenor,AW1153,Trigger)</f>
        <v>47844</v>
      </c>
      <c r="AY1153" s="66">
        <f>_xll.qlIndexFixing($Z$5,AV1153,,Trigger)</f>
        <v>2.1670211487197395E-2</v>
      </c>
      <c r="AZ1153" s="66">
        <f>_xll.qlIndexFixing($BB$1,AW1153,,Trigger)</f>
        <v>2.1525145824621807E-2</v>
      </c>
      <c r="BA1153" s="198">
        <f t="shared" si="38"/>
        <v>1.4506566257558793</v>
      </c>
    </row>
    <row r="1154" spans="47:53" ht="11.25" customHeight="1" x14ac:dyDescent="0.25">
      <c r="AU1154" s="30" t="s">
        <v>38</v>
      </c>
      <c r="AV1154" s="29">
        <f>_xll.qlInterestRateIndexFixingDate(IborIndex&amp;Tenor,AW1154,Trigger)</f>
        <v>47483</v>
      </c>
      <c r="AW1154" s="29">
        <f>_xll.qlCalendarAdvance(Calendar,AW1153,AU1154,"f",,Trigger)</f>
        <v>47486</v>
      </c>
      <c r="AX1154" s="29">
        <f>_xll.qlInterestRateIndexMaturity(IborIndex&amp;Tenor,AW1154,Trigger)</f>
        <v>47851</v>
      </c>
      <c r="AY1154" s="66">
        <f>_xll.qlIndexFixing($Z$5,AV1154,,Trigger)</f>
        <v>2.1665643342333809E-2</v>
      </c>
      <c r="AZ1154" s="66">
        <f>_xll.qlIndexFixing($BB$1,AW1154,,Trigger)</f>
        <v>2.1519383360118872E-2</v>
      </c>
      <c r="BA1154" s="198">
        <f t="shared" si="38"/>
        <v>1.4625998221493712</v>
      </c>
    </row>
    <row r="1155" spans="47:53" ht="11.25" customHeight="1" x14ac:dyDescent="0.25">
      <c r="AU1155" s="30" t="s">
        <v>38</v>
      </c>
      <c r="AV1155" s="29">
        <f>_xll.qlInterestRateIndexFixingDate(IborIndex&amp;Tenor,AW1155,Trigger)</f>
        <v>47491</v>
      </c>
      <c r="AW1155" s="29">
        <f>_xll.qlCalendarAdvance(Calendar,AW1154,AU1155,"f",,Trigger)</f>
        <v>47493</v>
      </c>
      <c r="AX1155" s="29">
        <f>_xll.qlInterestRateIndexMaturity(IborIndex&amp;Tenor,AW1155,Trigger)</f>
        <v>47858</v>
      </c>
      <c r="AY1155" s="66">
        <f>_xll.qlIndexFixing($Z$5,AV1155,,Trigger)</f>
        <v>2.1661068445420782E-2</v>
      </c>
      <c r="AZ1155" s="66">
        <f>_xll.qlIndexFixing($BB$1,AW1155,,Trigger)</f>
        <v>2.1513580795934767E-2</v>
      </c>
      <c r="BA1155" s="198">
        <f t="shared" ref="BA1155:BA1218" si="39">(AY1155-AZ1155)*10000</f>
        <v>1.4748764948601529</v>
      </c>
    </row>
    <row r="1156" spans="47:53" ht="11.25" customHeight="1" x14ac:dyDescent="0.25">
      <c r="AU1156" s="30" t="s">
        <v>38</v>
      </c>
      <c r="AV1156" s="29">
        <f>_xll.qlInterestRateIndexFixingDate(IborIndex&amp;Tenor,AW1156,Trigger)</f>
        <v>47498</v>
      </c>
      <c r="AW1156" s="29">
        <f>_xll.qlCalendarAdvance(Calendar,AW1155,AU1156,"f",,Trigger)</f>
        <v>47500</v>
      </c>
      <c r="AX1156" s="29">
        <f>_xll.qlInterestRateIndexMaturity(IborIndex&amp;Tenor,AW1156,Trigger)</f>
        <v>47865</v>
      </c>
      <c r="AY1156" s="66">
        <f>_xll.qlIndexFixing($Z$5,AV1156,,Trigger)</f>
        <v>2.1656484623536747E-2</v>
      </c>
      <c r="AZ1156" s="66">
        <f>_xll.qlIndexFixing($BB$1,AW1156,,Trigger)</f>
        <v>2.1507738199192796E-2</v>
      </c>
      <c r="BA1156" s="198">
        <f t="shared" si="39"/>
        <v>1.4874642434395056</v>
      </c>
    </row>
    <row r="1157" spans="47:53" ht="11.25" customHeight="1" x14ac:dyDescent="0.25">
      <c r="AU1157" s="30" t="s">
        <v>38</v>
      </c>
      <c r="AV1157" s="29">
        <f>_xll.qlInterestRateIndexFixingDate(IborIndex&amp;Tenor,AW1157,Trigger)</f>
        <v>47505</v>
      </c>
      <c r="AW1157" s="29">
        <f>_xll.qlCalendarAdvance(Calendar,AW1156,AU1157,"f",,Trigger)</f>
        <v>47507</v>
      </c>
      <c r="AX1157" s="29">
        <f>_xll.qlInterestRateIndexMaturity(IborIndex&amp;Tenor,AW1157,Trigger)</f>
        <v>47872</v>
      </c>
      <c r="AY1157" s="66">
        <f>_xll.qlIndexFixing($Z$5,AV1157,,Trigger)</f>
        <v>2.1651889691335659E-2</v>
      </c>
      <c r="AZ1157" s="66">
        <f>_xll.qlIndexFixing($BB$1,AW1157,,Trigger)</f>
        <v>2.1501855637019309E-2</v>
      </c>
      <c r="BA1157" s="198">
        <f t="shared" si="39"/>
        <v>1.5003405431635031</v>
      </c>
    </row>
    <row r="1158" spans="47:53" ht="11.25" customHeight="1" x14ac:dyDescent="0.25">
      <c r="AU1158" s="30" t="s">
        <v>38</v>
      </c>
      <c r="AV1158" s="29">
        <f>_xll.qlInterestRateIndexFixingDate(IborIndex&amp;Tenor,AW1158,Trigger)</f>
        <v>47512</v>
      </c>
      <c r="AW1158" s="29">
        <f>_xll.qlCalendarAdvance(Calendar,AW1157,AU1158,"f",,Trigger)</f>
        <v>47514</v>
      </c>
      <c r="AX1158" s="29">
        <f>_xll.qlInterestRateIndexMaturity(IborIndex&amp;Tenor,AW1158,Trigger)</f>
        <v>47879</v>
      </c>
      <c r="AY1158" s="66">
        <f>_xll.qlIndexFixing($Z$5,AV1158,,Trigger)</f>
        <v>2.1647281451049639E-2</v>
      </c>
      <c r="AZ1158" s="66">
        <f>_xll.qlIndexFixing($BB$1,AW1158,,Trigger)</f>
        <v>2.1495933176543299E-2</v>
      </c>
      <c r="BA1158" s="198">
        <f t="shared" si="39"/>
        <v>1.5134827450634034</v>
      </c>
    </row>
    <row r="1159" spans="47:53" ht="11.25" customHeight="1" x14ac:dyDescent="0.25">
      <c r="AU1159" s="30" t="s">
        <v>38</v>
      </c>
      <c r="AV1159" s="29">
        <f>_xll.qlInterestRateIndexFixingDate(IborIndex&amp;Tenor,AW1159,Trigger)</f>
        <v>47519</v>
      </c>
      <c r="AW1159" s="29">
        <f>_xll.qlCalendarAdvance(Calendar,AW1158,AU1159,"f",,Trigger)</f>
        <v>47521</v>
      </c>
      <c r="AX1159" s="29">
        <f>_xll.qlInterestRateIndexMaturity(IborIndex&amp;Tenor,AW1159,Trigger)</f>
        <v>47886</v>
      </c>
      <c r="AY1159" s="66">
        <f>_xll.qlIndexFixing($Z$5,AV1159,,Trigger)</f>
        <v>2.1642657692486543E-2</v>
      </c>
      <c r="AZ1159" s="66">
        <f>_xll.qlIndexFixing($BB$1,AW1159,,Trigger)</f>
        <v>2.148997088489835E-2</v>
      </c>
      <c r="BA1159" s="198">
        <f t="shared" si="39"/>
        <v>1.5268680758819333</v>
      </c>
    </row>
    <row r="1160" spans="47:53" ht="11.25" customHeight="1" x14ac:dyDescent="0.25">
      <c r="AU1160" s="30" t="s">
        <v>38</v>
      </c>
      <c r="AV1160" s="29">
        <f>_xll.qlInterestRateIndexFixingDate(IborIndex&amp;Tenor,AW1160,Trigger)</f>
        <v>47526</v>
      </c>
      <c r="AW1160" s="29">
        <f>_xll.qlCalendarAdvance(Calendar,AW1159,AU1160,"f",,Trigger)</f>
        <v>47528</v>
      </c>
      <c r="AX1160" s="29">
        <f>_xll.qlInterestRateIndexMaturity(IborIndex&amp;Tenor,AW1160,Trigger)</f>
        <v>47893</v>
      </c>
      <c r="AY1160" s="66">
        <f>_xll.qlIndexFixing($Z$5,AV1160,,Trigger)</f>
        <v>2.1638016193033047E-2</v>
      </c>
      <c r="AZ1160" s="66">
        <f>_xll.qlIndexFixing($BB$1,AW1160,,Trigger)</f>
        <v>2.1483968829219581E-2</v>
      </c>
      <c r="BA1160" s="198">
        <f t="shared" si="39"/>
        <v>1.5404736381346638</v>
      </c>
    </row>
    <row r="1161" spans="47:53" ht="11.25" customHeight="1" x14ac:dyDescent="0.25">
      <c r="AU1161" s="30" t="s">
        <v>38</v>
      </c>
      <c r="AV1161" s="29">
        <f>_xll.qlInterestRateIndexFixingDate(IborIndex&amp;Tenor,AW1161,Trigger)</f>
        <v>47533</v>
      </c>
      <c r="AW1161" s="29">
        <f>_xll.qlCalendarAdvance(Calendar,AW1160,AU1161,"f",,Trigger)</f>
        <v>47535</v>
      </c>
      <c r="AX1161" s="29">
        <f>_xll.qlInterestRateIndexMaturity(IborIndex&amp;Tenor,AW1161,Trigger)</f>
        <v>47900</v>
      </c>
      <c r="AY1161" s="66">
        <f>_xll.qlIndexFixing($Z$5,AV1161,,Trigger)</f>
        <v>2.1633354717654638E-2</v>
      </c>
      <c r="AZ1161" s="66">
        <f>_xll.qlIndexFixing($BB$1,AW1161,,Trigger)</f>
        <v>2.1477927076646277E-2</v>
      </c>
      <c r="BA1161" s="198">
        <f t="shared" si="39"/>
        <v>1.5542764100836062</v>
      </c>
    </row>
    <row r="1162" spans="47:53" ht="11.25" customHeight="1" x14ac:dyDescent="0.25">
      <c r="AU1162" s="30" t="s">
        <v>38</v>
      </c>
      <c r="AV1162" s="29">
        <f>_xll.qlInterestRateIndexFixingDate(IborIndex&amp;Tenor,AW1162,Trigger)</f>
        <v>47540</v>
      </c>
      <c r="AW1162" s="29">
        <f>_xll.qlCalendarAdvance(Calendar,AW1161,AU1162,"f",,Trigger)</f>
        <v>47542</v>
      </c>
      <c r="AX1162" s="29">
        <f>_xll.qlInterestRateIndexMaturity(IborIndex&amp;Tenor,AW1162,Trigger)</f>
        <v>47907</v>
      </c>
      <c r="AY1162" s="66">
        <f>_xll.qlIndexFixing($Z$5,AV1162,,Trigger)</f>
        <v>2.1628671018895609E-2</v>
      </c>
      <c r="AZ1162" s="66">
        <f>_xll.qlIndexFixing($BB$1,AW1162,,Trigger)</f>
        <v>2.1471845694320341E-2</v>
      </c>
      <c r="BA1162" s="198">
        <f t="shared" si="39"/>
        <v>1.5682532457526877</v>
      </c>
    </row>
    <row r="1163" spans="47:53" ht="11.25" customHeight="1" x14ac:dyDescent="0.25">
      <c r="AU1163" s="30" t="s">
        <v>38</v>
      </c>
      <c r="AV1163" s="29">
        <f>_xll.qlInterestRateIndexFixingDate(IborIndex&amp;Tenor,AW1163,Trigger)</f>
        <v>47547</v>
      </c>
      <c r="AW1163" s="29">
        <f>_xll.qlCalendarAdvance(Calendar,AW1162,AU1163,"f",,Trigger)</f>
        <v>47549</v>
      </c>
      <c r="AX1163" s="29">
        <f>_xll.qlInterestRateIndexMaturity(IborIndex&amp;Tenor,AW1163,Trigger)</f>
        <v>47914</v>
      </c>
      <c r="AY1163" s="66">
        <f>_xll.qlIndexFixing($Z$5,AV1163,,Trigger)</f>
        <v>2.1623962836879958E-2</v>
      </c>
      <c r="AZ1163" s="66">
        <f>_xll.qlIndexFixing($BB$1,AW1163,,Trigger)</f>
        <v>2.1465724749386964E-2</v>
      </c>
      <c r="BA1163" s="198">
        <f t="shared" si="39"/>
        <v>1.5823808749299353</v>
      </c>
    </row>
    <row r="1164" spans="47:53" ht="11.25" customHeight="1" x14ac:dyDescent="0.25">
      <c r="AU1164" s="30" t="s">
        <v>38</v>
      </c>
      <c r="AV1164" s="29">
        <f>_xll.qlInterestRateIndexFixingDate(IborIndex&amp;Tenor,AW1164,Trigger)</f>
        <v>47554</v>
      </c>
      <c r="AW1164" s="29">
        <f>_xll.qlCalendarAdvance(Calendar,AW1163,AU1164,"f",,Trigger)</f>
        <v>47556</v>
      </c>
      <c r="AX1164" s="29">
        <f>_xll.qlInterestRateIndexMaturity(IborIndex&amp;Tenor,AW1164,Trigger)</f>
        <v>47921</v>
      </c>
      <c r="AY1164" s="66">
        <f>_xll.qlIndexFixing($Z$5,AV1164,,Trigger)</f>
        <v>2.1619227899313545E-2</v>
      </c>
      <c r="AZ1164" s="66">
        <f>_xll.qlIndexFixing($BB$1,AW1164,,Trigger)</f>
        <v>2.1459564308995073E-2</v>
      </c>
      <c r="BA1164" s="198">
        <f t="shared" si="39"/>
        <v>1.5966359031847204</v>
      </c>
    </row>
    <row r="1165" spans="47:53" ht="11.25" customHeight="1" x14ac:dyDescent="0.25">
      <c r="AU1165" s="30" t="s">
        <v>38</v>
      </c>
      <c r="AV1165" s="29">
        <f>_xll.qlInterestRateIndexFixingDate(IborIndex&amp;Tenor,AW1165,Trigger)</f>
        <v>47561</v>
      </c>
      <c r="AW1165" s="29">
        <f>_xll.qlCalendarAdvance(Calendar,AW1164,AU1165,"f",,Trigger)</f>
        <v>47563</v>
      </c>
      <c r="AX1165" s="29">
        <f>_xll.qlInterestRateIndexMaturity(IborIndex&amp;Tenor,AW1165,Trigger)</f>
        <v>47928</v>
      </c>
      <c r="AY1165" s="66">
        <f>_xll.qlIndexFixing($Z$5,AV1165,,Trigger)</f>
        <v>2.1614463921482582E-2</v>
      </c>
      <c r="AZ1165" s="66">
        <f>_xll.qlIndexFixing($BB$1,AW1165,,Trigger)</f>
        <v>2.145336444029489E-2</v>
      </c>
      <c r="BA1165" s="198">
        <f t="shared" si="39"/>
        <v>1.6109948118769175</v>
      </c>
    </row>
    <row r="1166" spans="47:53" ht="11.25" customHeight="1" x14ac:dyDescent="0.25">
      <c r="AU1166" s="30" t="s">
        <v>38</v>
      </c>
      <c r="AV1166" s="29">
        <f>_xll.qlInterestRateIndexFixingDate(IborIndex&amp;Tenor,AW1166,Trigger)</f>
        <v>47568</v>
      </c>
      <c r="AW1166" s="29">
        <f>_xll.qlCalendarAdvance(Calendar,AW1165,AU1166,"f",,Trigger)</f>
        <v>47570</v>
      </c>
      <c r="AX1166" s="29">
        <f>_xll.qlInterestRateIndexMaturity(IborIndex&amp;Tenor,AW1166,Trigger)</f>
        <v>47935</v>
      </c>
      <c r="AY1166" s="66">
        <f>_xll.qlIndexFixing($Z$5,AV1166,,Trigger)</f>
        <v>2.160966860625713E-2</v>
      </c>
      <c r="AZ1166" s="66">
        <f>_xll.qlIndexFixing($BB$1,AW1166,,Trigger)</f>
        <v>2.1447125210441245E-2</v>
      </c>
      <c r="BA1166" s="198">
        <f t="shared" si="39"/>
        <v>1.6254339581588464</v>
      </c>
    </row>
    <row r="1167" spans="47:53" ht="11.25" customHeight="1" x14ac:dyDescent="0.25">
      <c r="AU1167" s="30" t="s">
        <v>38</v>
      </c>
      <c r="AV1167" s="29">
        <f>_xll.qlInterestRateIndexFixingDate(IborIndex&amp;Tenor,AW1167,Trigger)</f>
        <v>47575</v>
      </c>
      <c r="AW1167" s="29">
        <f>_xll.qlCalendarAdvance(Calendar,AW1166,AU1167,"f",,Trigger)</f>
        <v>47577</v>
      </c>
      <c r="AX1167" s="29">
        <f>_xll.qlInterestRateIndexMaturity(IborIndex&amp;Tenor,AW1167,Trigger)</f>
        <v>47942</v>
      </c>
      <c r="AY1167" s="66">
        <f>_xll.qlIndexFixing($Z$5,AV1167,,Trigger)</f>
        <v>2.1604839644090226E-2</v>
      </c>
      <c r="AZ1167" s="66">
        <f>_xll.qlIndexFixing($BB$1,AW1167,,Trigger)</f>
        <v>2.1440846686591162E-2</v>
      </c>
      <c r="BA1167" s="198">
        <f t="shared" si="39"/>
        <v>1.6399295749906437</v>
      </c>
    </row>
    <row r="1168" spans="47:53" ht="11.25" customHeight="1" x14ac:dyDescent="0.25">
      <c r="AU1168" s="30" t="s">
        <v>38</v>
      </c>
      <c r="AV1168" s="29">
        <f>_xll.qlInterestRateIndexFixingDate(IborIndex&amp;Tenor,AW1168,Trigger)</f>
        <v>47582</v>
      </c>
      <c r="AW1168" s="29">
        <f>_xll.qlCalendarAdvance(Calendar,AW1167,AU1168,"f",,Trigger)</f>
        <v>47584</v>
      </c>
      <c r="AX1168" s="29">
        <f>_xll.qlInterestRateIndexMaturity(IborIndex&amp;Tenor,AW1168,Trigger)</f>
        <v>47953</v>
      </c>
      <c r="AY1168" s="66">
        <f>_xll.qlIndexFixing($Z$5,AV1168,,Trigger)</f>
        <v>2.1601146425366178E-2</v>
      </c>
      <c r="AZ1168" s="66">
        <f>_xll.qlIndexFixing($BB$1,AW1168,,Trigger)</f>
        <v>2.1434528935904945E-2</v>
      </c>
      <c r="BA1168" s="198">
        <f t="shared" si="39"/>
        <v>1.666174894612328</v>
      </c>
    </row>
    <row r="1169" spans="47:53" ht="11.25" customHeight="1" x14ac:dyDescent="0.25">
      <c r="AU1169" s="30" t="s">
        <v>38</v>
      </c>
      <c r="AV1169" s="29">
        <f>_xll.qlInterestRateIndexFixingDate(IborIndex&amp;Tenor,AW1169,Trigger)</f>
        <v>47589</v>
      </c>
      <c r="AW1169" s="29">
        <f>_xll.qlCalendarAdvance(Calendar,AW1168,AU1169,"f",,Trigger)</f>
        <v>47591</v>
      </c>
      <c r="AX1169" s="29">
        <f>_xll.qlInterestRateIndexMaturity(IborIndex&amp;Tenor,AW1169,Trigger)</f>
        <v>47956</v>
      </c>
      <c r="AY1169" s="66">
        <f>_xll.qlIndexFixing($Z$5,AV1169,,Trigger)</f>
        <v>2.1595071478669584E-2</v>
      </c>
      <c r="AZ1169" s="66">
        <f>_xll.qlIndexFixing($BB$1,AW1169,,Trigger)</f>
        <v>2.1426348582248893E-2</v>
      </c>
      <c r="BA1169" s="198">
        <f t="shared" si="39"/>
        <v>1.6872289642069078</v>
      </c>
    </row>
    <row r="1170" spans="47:53" ht="11.25" customHeight="1" x14ac:dyDescent="0.25">
      <c r="AU1170" s="30" t="s">
        <v>38</v>
      </c>
      <c r="AV1170" s="29">
        <f>_xll.qlInterestRateIndexFixingDate(IborIndex&amp;Tenor,AW1170,Trigger)</f>
        <v>47596</v>
      </c>
      <c r="AW1170" s="29">
        <f>_xll.qlCalendarAdvance(Calendar,AW1169,AU1170,"f",,Trigger)</f>
        <v>47598</v>
      </c>
      <c r="AX1170" s="29">
        <f>_xll.qlInterestRateIndexMaturity(IborIndex&amp;Tenor,AW1170,Trigger)</f>
        <v>47963</v>
      </c>
      <c r="AY1170" s="66">
        <f>_xll.qlIndexFixing($Z$5,AV1170,,Trigger)</f>
        <v>2.1590127594249924E-2</v>
      </c>
      <c r="AZ1170" s="66">
        <f>_xll.qlIndexFixing($BB$1,AW1170,,Trigger)</f>
        <v>2.1421776022678897E-2</v>
      </c>
      <c r="BA1170" s="198">
        <f t="shared" si="39"/>
        <v>1.6835157157102723</v>
      </c>
    </row>
    <row r="1171" spans="47:53" ht="11.25" customHeight="1" x14ac:dyDescent="0.25">
      <c r="AU1171" s="30" t="s">
        <v>38</v>
      </c>
      <c r="AV1171" s="29">
        <f>_xll.qlInterestRateIndexFixingDate(IborIndex&amp;Tenor,AW1171,Trigger)</f>
        <v>47602</v>
      </c>
      <c r="AW1171" s="29">
        <f>_xll.qlCalendarAdvance(Calendar,AW1170,AU1171,"f",,Trigger)</f>
        <v>47605</v>
      </c>
      <c r="AX1171" s="29">
        <f>_xll.qlInterestRateIndexMaturity(IborIndex&amp;Tenor,AW1171,Trigger)</f>
        <v>47970</v>
      </c>
      <c r="AY1171" s="66">
        <f>_xll.qlIndexFixing($Z$5,AV1171,,Trigger)</f>
        <v>2.1585140700559384E-2</v>
      </c>
      <c r="AZ1171" s="66">
        <f>_xll.qlIndexFixing($BB$1,AW1171,,Trigger)</f>
        <v>2.1415340994473914E-2</v>
      </c>
      <c r="BA1171" s="198">
        <f t="shared" si="39"/>
        <v>1.6979970608546959</v>
      </c>
    </row>
    <row r="1172" spans="47:53" ht="11.25" customHeight="1" x14ac:dyDescent="0.25">
      <c r="AU1172" s="30" t="s">
        <v>38</v>
      </c>
      <c r="AV1172" s="29">
        <f>_xll.qlInterestRateIndexFixingDate(IborIndex&amp;Tenor,AW1172,Trigger)</f>
        <v>47610</v>
      </c>
      <c r="AW1172" s="29">
        <f>_xll.qlCalendarAdvance(Calendar,AW1171,AU1172,"f",,Trigger)</f>
        <v>47612</v>
      </c>
      <c r="AX1172" s="29">
        <f>_xll.qlInterestRateIndexMaturity(IborIndex&amp;Tenor,AW1172,Trigger)</f>
        <v>47977</v>
      </c>
      <c r="AY1172" s="66">
        <f>_xll.qlIndexFixing($Z$5,AV1172,,Trigger)</f>
        <v>2.1580108425986445E-2</v>
      </c>
      <c r="AZ1172" s="66">
        <f>_xll.qlIndexFixing($BB$1,AW1172,,Trigger)</f>
        <v>2.1408867008102486E-2</v>
      </c>
      <c r="BA1172" s="198">
        <f t="shared" si="39"/>
        <v>1.7124141788395915</v>
      </c>
    </row>
    <row r="1173" spans="47:53" ht="11.25" customHeight="1" x14ac:dyDescent="0.25">
      <c r="AU1173" s="30" t="s">
        <v>38</v>
      </c>
      <c r="AV1173" s="29">
        <f>_xll.qlInterestRateIndexFixingDate(IborIndex&amp;Tenor,AW1173,Trigger)</f>
        <v>47617</v>
      </c>
      <c r="AW1173" s="29">
        <f>_xll.qlCalendarAdvance(Calendar,AW1172,AU1173,"f",,Trigger)</f>
        <v>47619</v>
      </c>
      <c r="AX1173" s="29">
        <f>_xll.qlInterestRateIndexMaturity(IborIndex&amp;Tenor,AW1173,Trigger)</f>
        <v>47984</v>
      </c>
      <c r="AY1173" s="66">
        <f>_xll.qlIndexFixing($Z$5,AV1173,,Trigger)</f>
        <v>2.1575028386509803E-2</v>
      </c>
      <c r="AZ1173" s="66">
        <f>_xll.qlIndexFixing($BB$1,AW1173,,Trigger)</f>
        <v>2.140235413073871E-2</v>
      </c>
      <c r="BA1173" s="198">
        <f t="shared" si="39"/>
        <v>1.7267425577109294</v>
      </c>
    </row>
    <row r="1174" spans="47:53" ht="11.25" customHeight="1" x14ac:dyDescent="0.25">
      <c r="AU1174" s="30" t="s">
        <v>38</v>
      </c>
      <c r="AV1174" s="29">
        <f>_xll.qlInterestRateIndexFixingDate(IborIndex&amp;Tenor,AW1174,Trigger)</f>
        <v>47624</v>
      </c>
      <c r="AW1174" s="29">
        <f>_xll.qlCalendarAdvance(Calendar,AW1173,AU1174,"f",,Trigger)</f>
        <v>47626</v>
      </c>
      <c r="AX1174" s="29">
        <f>_xll.qlInterestRateIndexMaturity(IborIndex&amp;Tenor,AW1174,Trigger)</f>
        <v>47991</v>
      </c>
      <c r="AY1174" s="66">
        <f>_xll.qlIndexFixing($Z$5,AV1174,,Trigger)</f>
        <v>2.1569898185700542E-2</v>
      </c>
      <c r="AZ1174" s="66">
        <f>_xll.qlIndexFixing($BB$1,AW1174,,Trigger)</f>
        <v>2.1395802429560198E-2</v>
      </c>
      <c r="BA1174" s="198">
        <f t="shared" si="39"/>
        <v>1.7409575614034389</v>
      </c>
    </row>
    <row r="1175" spans="47:53" ht="11.25" customHeight="1" x14ac:dyDescent="0.25">
      <c r="AU1175" s="30" t="s">
        <v>38</v>
      </c>
      <c r="AV1175" s="29">
        <f>_xll.qlInterestRateIndexFixingDate(IborIndex&amp;Tenor,AW1175,Trigger)</f>
        <v>47631</v>
      </c>
      <c r="AW1175" s="29">
        <f>_xll.qlCalendarAdvance(Calendar,AW1174,AU1175,"f",,Trigger)</f>
        <v>47633</v>
      </c>
      <c r="AX1175" s="29">
        <f>_xll.qlInterestRateIndexMaturity(IborIndex&amp;Tenor,AW1175,Trigger)</f>
        <v>47998</v>
      </c>
      <c r="AY1175" s="66">
        <f>_xll.qlIndexFixing($Z$5,AV1175,,Trigger)</f>
        <v>2.1564715414723226E-2</v>
      </c>
      <c r="AZ1175" s="66">
        <f>_xll.qlIndexFixing($BB$1,AW1175,,Trigger)</f>
        <v>2.1389211971746962E-2</v>
      </c>
      <c r="BA1175" s="198">
        <f t="shared" si="39"/>
        <v>1.7550344297626377</v>
      </c>
    </row>
    <row r="1176" spans="47:53" ht="11.25" customHeight="1" x14ac:dyDescent="0.25">
      <c r="AU1176" s="30" t="s">
        <v>38</v>
      </c>
      <c r="AV1176" s="29">
        <f>_xll.qlInterestRateIndexFixingDate(IborIndex&amp;Tenor,AW1176,Trigger)</f>
        <v>47638</v>
      </c>
      <c r="AW1176" s="29">
        <f>_xll.qlCalendarAdvance(Calendar,AW1175,AU1176,"f",,Trigger)</f>
        <v>47640</v>
      </c>
      <c r="AX1176" s="29">
        <f>_xll.qlInterestRateIndexMaturity(IborIndex&amp;Tenor,AW1176,Trigger)</f>
        <v>48005</v>
      </c>
      <c r="AY1176" s="66">
        <f>_xll.qlIndexFixing($Z$5,AV1176,,Trigger)</f>
        <v>2.1559477652338316E-2</v>
      </c>
      <c r="AZ1176" s="66">
        <f>_xll.qlIndexFixing($BB$1,AW1176,,Trigger)</f>
        <v>2.1382582824481647E-2</v>
      </c>
      <c r="BA1176" s="198">
        <f t="shared" si="39"/>
        <v>1.7689482785666899</v>
      </c>
    </row>
    <row r="1177" spans="47:53" ht="11.25" customHeight="1" x14ac:dyDescent="0.25">
      <c r="AU1177" s="30" t="s">
        <v>38</v>
      </c>
      <c r="AV1177" s="29">
        <f>_xll.qlInterestRateIndexFixingDate(IborIndex&amp;Tenor,AW1177,Trigger)</f>
        <v>47645</v>
      </c>
      <c r="AW1177" s="29">
        <f>_xll.qlCalendarAdvance(Calendar,AW1176,AU1177,"f",,Trigger)</f>
        <v>47647</v>
      </c>
      <c r="AX1177" s="29">
        <f>_xll.qlInterestRateIndexMaturity(IborIndex&amp;Tenor,AW1177,Trigger)</f>
        <v>48012</v>
      </c>
      <c r="AY1177" s="66">
        <f>_xll.qlIndexFixing($Z$5,AV1177,,Trigger)</f>
        <v>2.1554182464902392E-2</v>
      </c>
      <c r="AZ1177" s="66">
        <f>_xll.qlIndexFixing($BB$1,AW1177,,Trigger)</f>
        <v>2.1375915054949957E-2</v>
      </c>
      <c r="BA1177" s="198">
        <f t="shared" si="39"/>
        <v>1.7826740995243591</v>
      </c>
    </row>
    <row r="1178" spans="47:53" ht="11.25" customHeight="1" x14ac:dyDescent="0.25">
      <c r="AU1178" s="30" t="s">
        <v>38</v>
      </c>
      <c r="AV1178" s="29">
        <f>_xll.qlInterestRateIndexFixingDate(IborIndex&amp;Tenor,AW1178,Trigger)</f>
        <v>47652</v>
      </c>
      <c r="AW1178" s="29">
        <f>_xll.qlCalendarAdvance(Calendar,AW1177,AU1178,"f",,Trigger)</f>
        <v>47654</v>
      </c>
      <c r="AX1178" s="29">
        <f>_xll.qlInterestRateIndexMaturity(IborIndex&amp;Tenor,AW1178,Trigger)</f>
        <v>48019</v>
      </c>
      <c r="AY1178" s="66">
        <f>_xll.qlIndexFixing($Z$5,AV1178,,Trigger)</f>
        <v>2.1548827406370548E-2</v>
      </c>
      <c r="AZ1178" s="66">
        <f>_xll.qlIndexFixing($BB$1,AW1178,,Trigger)</f>
        <v>2.1369208730339796E-2</v>
      </c>
      <c r="BA1178" s="198">
        <f t="shared" si="39"/>
        <v>1.7961867603075166</v>
      </c>
    </row>
    <row r="1179" spans="47:53" ht="11.25" customHeight="1" x14ac:dyDescent="0.25">
      <c r="AU1179" s="30" t="s">
        <v>38</v>
      </c>
      <c r="AV1179" s="29">
        <f>_xll.qlInterestRateIndexFixingDate(IborIndex&amp;Tenor,AW1179,Trigger)</f>
        <v>47659</v>
      </c>
      <c r="AW1179" s="29">
        <f>_xll.qlCalendarAdvance(Calendar,AW1178,AU1179,"f",,Trigger)</f>
        <v>47661</v>
      </c>
      <c r="AX1179" s="29">
        <f>_xll.qlInterestRateIndexMaturity(IborIndex&amp;Tenor,AW1179,Trigger)</f>
        <v>48026</v>
      </c>
      <c r="AY1179" s="66">
        <f>_xll.qlIndexFixing($Z$5,AV1179,,Trigger)</f>
        <v>2.1543410018298164E-2</v>
      </c>
      <c r="AZ1179" s="66">
        <f>_xll.qlIndexFixing($BB$1,AW1179,,Trigger)</f>
        <v>2.1362463917842568E-2</v>
      </c>
      <c r="BA1179" s="198">
        <f t="shared" si="39"/>
        <v>1.8094610045559651</v>
      </c>
    </row>
    <row r="1180" spans="47:53" ht="11.25" customHeight="1" x14ac:dyDescent="0.25">
      <c r="AU1180" s="30" t="s">
        <v>38</v>
      </c>
      <c r="AV1180" s="29">
        <f>_xll.qlInterestRateIndexFixingDate(IborIndex&amp;Tenor,AW1180,Trigger)</f>
        <v>47666</v>
      </c>
      <c r="AW1180" s="29">
        <f>_xll.qlCalendarAdvance(Calendar,AW1179,AU1180,"f",,Trigger)</f>
        <v>47668</v>
      </c>
      <c r="AX1180" s="29">
        <f>_xll.qlInterestRateIndexMaturity(IborIndex&amp;Tenor,AW1180,Trigger)</f>
        <v>48033</v>
      </c>
      <c r="AY1180" s="66">
        <f>_xll.qlIndexFixing($Z$5,AV1180,,Trigger)</f>
        <v>2.1537927829843734E-2</v>
      </c>
      <c r="AZ1180" s="66">
        <f>_xll.qlIndexFixing($BB$1,AW1180,,Trigger)</f>
        <v>2.1355680684651206E-2</v>
      </c>
      <c r="BA1180" s="198">
        <f t="shared" si="39"/>
        <v>1.8224714519252809</v>
      </c>
    </row>
    <row r="1181" spans="47:53" ht="11.25" customHeight="1" x14ac:dyDescent="0.25">
      <c r="AU1181" s="30" t="s">
        <v>38</v>
      </c>
      <c r="AV1181" s="29">
        <f>_xll.qlInterestRateIndexFixingDate(IborIndex&amp;Tenor,AW1181,Trigger)</f>
        <v>47673</v>
      </c>
      <c r="AW1181" s="29">
        <f>_xll.qlCalendarAdvance(Calendar,AW1180,AU1181,"f",,Trigger)</f>
        <v>47675</v>
      </c>
      <c r="AX1181" s="29">
        <f>_xll.qlInterestRateIndexMaturity(IborIndex&amp;Tenor,AW1181,Trigger)</f>
        <v>48040</v>
      </c>
      <c r="AY1181" s="66">
        <f>_xll.qlIndexFixing($Z$5,AV1181,,Trigger)</f>
        <v>2.1532378357768001E-2</v>
      </c>
      <c r="AZ1181" s="66">
        <f>_xll.qlIndexFixing($BB$1,AW1181,,Trigger)</f>
        <v>2.134885909796215E-2</v>
      </c>
      <c r="BA1181" s="198">
        <f t="shared" si="39"/>
        <v>1.8351925980585049</v>
      </c>
    </row>
    <row r="1182" spans="47:53" ht="11.25" customHeight="1" x14ac:dyDescent="0.25">
      <c r="AU1182" s="30" t="s">
        <v>38</v>
      </c>
      <c r="AV1182" s="29">
        <f>_xll.qlInterestRateIndexFixingDate(IborIndex&amp;Tenor,AW1182,Trigger)</f>
        <v>47680</v>
      </c>
      <c r="AW1182" s="29">
        <f>_xll.qlCalendarAdvance(Calendar,AW1181,AU1182,"f",,Trigger)</f>
        <v>47682</v>
      </c>
      <c r="AX1182" s="29">
        <f>_xll.qlInterestRateIndexMaturity(IborIndex&amp;Tenor,AW1182,Trigger)</f>
        <v>48047</v>
      </c>
      <c r="AY1182" s="66">
        <f>_xll.qlIndexFixing($Z$5,AV1182,,Trigger)</f>
        <v>2.1526759106438986E-2</v>
      </c>
      <c r="AZ1182" s="66">
        <f>_xll.qlIndexFixing($BB$1,AW1182,,Trigger)</f>
        <v>2.1341999224974033E-2</v>
      </c>
      <c r="BA1182" s="198">
        <f t="shared" si="39"/>
        <v>1.8475988146495272</v>
      </c>
    </row>
    <row r="1183" spans="47:53" ht="11.25" customHeight="1" x14ac:dyDescent="0.25">
      <c r="AU1183" s="30" t="s">
        <v>38</v>
      </c>
      <c r="AV1183" s="29">
        <f>_xll.qlInterestRateIndexFixingDate(IborIndex&amp;Tenor,AW1183,Trigger)</f>
        <v>47687</v>
      </c>
      <c r="AW1183" s="29">
        <f>_xll.qlCalendarAdvance(Calendar,AW1182,AU1183,"f",,Trigger)</f>
        <v>47689</v>
      </c>
      <c r="AX1183" s="29">
        <f>_xll.qlInterestRateIndexMaturity(IborIndex&amp;Tenor,AW1183,Trigger)</f>
        <v>48054</v>
      </c>
      <c r="AY1183" s="66">
        <f>_xll.qlIndexFixing($Z$5,AV1183,,Trigger)</f>
        <v>2.1521067567831998E-2</v>
      </c>
      <c r="AZ1183" s="66">
        <f>_xll.qlIndexFixing($BB$1,AW1183,,Trigger)</f>
        <v>2.1335101132888112E-2</v>
      </c>
      <c r="BA1183" s="198">
        <f t="shared" si="39"/>
        <v>1.8596643494388567</v>
      </c>
    </row>
    <row r="1184" spans="47:53" ht="11.25" customHeight="1" x14ac:dyDescent="0.25">
      <c r="AU1184" s="30" t="s">
        <v>38</v>
      </c>
      <c r="AV1184" s="29">
        <f>_xll.qlInterestRateIndexFixingDate(IborIndex&amp;Tenor,AW1184,Trigger)</f>
        <v>47694</v>
      </c>
      <c r="AW1184" s="29">
        <f>_xll.qlCalendarAdvance(Calendar,AW1183,AU1184,"f",,Trigger)</f>
        <v>47696</v>
      </c>
      <c r="AX1184" s="29">
        <f>_xll.qlInterestRateIndexMaturity(IborIndex&amp;Tenor,AW1184,Trigger)</f>
        <v>48061</v>
      </c>
      <c r="AY1184" s="66">
        <f>_xll.qlIndexFixing($Z$5,AV1184,,Trigger)</f>
        <v>2.1515301221532918E-2</v>
      </c>
      <c r="AZ1184" s="66">
        <f>_xll.qlIndexFixing($BB$1,AW1184,,Trigger)</f>
        <v>2.1328164888908051E-2</v>
      </c>
      <c r="BA1184" s="198">
        <f t="shared" si="39"/>
        <v>1.8713633262486609</v>
      </c>
    </row>
    <row r="1185" spans="47:53" ht="11.25" customHeight="1" x14ac:dyDescent="0.25">
      <c r="AU1185" s="30" t="s">
        <v>38</v>
      </c>
      <c r="AV1185" s="29">
        <f>_xll.qlInterestRateIndexFixingDate(IborIndex&amp;Tenor,AW1185,Trigger)</f>
        <v>47701</v>
      </c>
      <c r="AW1185" s="29">
        <f>_xll.qlCalendarAdvance(Calendar,AW1184,AU1185,"f",,Trigger)</f>
        <v>47703</v>
      </c>
      <c r="AX1185" s="29">
        <f>_xll.qlInterestRateIndexMaturity(IborIndex&amp;Tenor,AW1185,Trigger)</f>
        <v>48068</v>
      </c>
      <c r="AY1185" s="66">
        <f>_xll.qlIndexFixing($Z$5,AV1185,,Trigger)</f>
        <v>2.1509457534739498E-2</v>
      </c>
      <c r="AZ1185" s="66">
        <f>_xll.qlIndexFixing($BB$1,AW1185,,Trigger)</f>
        <v>2.132119056024015E-2</v>
      </c>
      <c r="BA1185" s="198">
        <f t="shared" si="39"/>
        <v>1.882669744993487</v>
      </c>
    </row>
    <row r="1186" spans="47:53" ht="11.25" customHeight="1" x14ac:dyDescent="0.25">
      <c r="AU1186" s="30" t="s">
        <v>38</v>
      </c>
      <c r="AV1186" s="29">
        <f>_xll.qlInterestRateIndexFixingDate(IborIndex&amp;Tenor,AW1186,Trigger)</f>
        <v>47708</v>
      </c>
      <c r="AW1186" s="29">
        <f>_xll.qlCalendarAdvance(Calendar,AW1185,AU1186,"f",,Trigger)</f>
        <v>47710</v>
      </c>
      <c r="AX1186" s="29">
        <f>_xll.qlInterestRateIndexMaturity(IborIndex&amp;Tenor,AW1186,Trigger)</f>
        <v>48075</v>
      </c>
      <c r="AY1186" s="66">
        <f>_xll.qlIndexFixing($Z$5,AV1186,,Trigger)</f>
        <v>2.1503533962264447E-2</v>
      </c>
      <c r="AZ1186" s="66">
        <f>_xll.qlIndexFixing($BB$1,AW1186,,Trigger)</f>
        <v>2.1314178214093552E-2</v>
      </c>
      <c r="BA1186" s="198">
        <f t="shared" si="39"/>
        <v>1.8935574817089544</v>
      </c>
    </row>
    <row r="1187" spans="47:53" ht="11.25" customHeight="1" x14ac:dyDescent="0.25">
      <c r="AU1187" s="30" t="s">
        <v>38</v>
      </c>
      <c r="AV1187" s="29">
        <f>_xll.qlInterestRateIndexFixingDate(IborIndex&amp;Tenor,AW1187,Trigger)</f>
        <v>47715</v>
      </c>
      <c r="AW1187" s="29">
        <f>_xll.qlCalendarAdvance(Calendar,AW1186,AU1187,"f",,Trigger)</f>
        <v>47717</v>
      </c>
      <c r="AX1187" s="29">
        <f>_xll.qlInterestRateIndexMaturity(IborIndex&amp;Tenor,AW1187,Trigger)</f>
        <v>48082</v>
      </c>
      <c r="AY1187" s="66">
        <f>_xll.qlIndexFixing($Z$5,AV1187,,Trigger)</f>
        <v>2.1497527946536733E-2</v>
      </c>
      <c r="AZ1187" s="66">
        <f>_xll.qlIndexFixing($BB$1,AW1187,,Trigger)</f>
        <v>2.1307127917679147E-2</v>
      </c>
      <c r="BA1187" s="198">
        <f t="shared" si="39"/>
        <v>1.9040002885758676</v>
      </c>
    </row>
    <row r="1188" spans="47:53" ht="11.25" customHeight="1" x14ac:dyDescent="0.25">
      <c r="AU1188" s="30" t="s">
        <v>38</v>
      </c>
      <c r="AV1188" s="29">
        <f>_xll.qlInterestRateIndexFixingDate(IborIndex&amp;Tenor,AW1188,Trigger)</f>
        <v>47722</v>
      </c>
      <c r="AW1188" s="29">
        <f>_xll.qlCalendarAdvance(Calendar,AW1187,AU1188,"f",,Trigger)</f>
        <v>47724</v>
      </c>
      <c r="AX1188" s="29">
        <f>_xll.qlInterestRateIndexMaturity(IborIndex&amp;Tenor,AW1188,Trigger)</f>
        <v>48089</v>
      </c>
      <c r="AY1188" s="66">
        <f>_xll.qlIndexFixing($Z$5,AV1188,,Trigger)</f>
        <v>2.1491436917605525E-2</v>
      </c>
      <c r="AZ1188" s="66">
        <f>_xll.qlIndexFixing($BB$1,AW1188,,Trigger)</f>
        <v>2.1300039738210676E-2</v>
      </c>
      <c r="BA1188" s="198">
        <f t="shared" si="39"/>
        <v>1.9139717939484906</v>
      </c>
    </row>
    <row r="1189" spans="47:53" ht="11.25" customHeight="1" x14ac:dyDescent="0.25">
      <c r="AU1189" s="30" t="s">
        <v>38</v>
      </c>
      <c r="AV1189" s="29">
        <f>_xll.qlInterestRateIndexFixingDate(IborIndex&amp;Tenor,AW1189,Trigger)</f>
        <v>47729</v>
      </c>
      <c r="AW1189" s="29">
        <f>_xll.qlCalendarAdvance(Calendar,AW1188,AU1189,"f",,Trigger)</f>
        <v>47731</v>
      </c>
      <c r="AX1189" s="29">
        <f>_xll.qlInterestRateIndexMaturity(IborIndex&amp;Tenor,AW1189,Trigger)</f>
        <v>48096</v>
      </c>
      <c r="AY1189" s="66">
        <f>_xll.qlIndexFixing($Z$5,AV1189,,Trigger)</f>
        <v>2.1485281606477662E-2</v>
      </c>
      <c r="AZ1189" s="66">
        <f>_xll.qlIndexFixing($BB$1,AW1189,,Trigger)</f>
        <v>2.1292913731835013E-2</v>
      </c>
      <c r="BA1189" s="198">
        <f t="shared" si="39"/>
        <v>1.9236787464264882</v>
      </c>
    </row>
    <row r="1190" spans="47:53" ht="11.25" customHeight="1" x14ac:dyDescent="0.25">
      <c r="AU1190" s="30" t="s">
        <v>38</v>
      </c>
      <c r="AV1190" s="29">
        <f>_xll.qlInterestRateIndexFixingDate(IborIndex&amp;Tenor,AW1190,Trigger)</f>
        <v>47736</v>
      </c>
      <c r="AW1190" s="29">
        <f>_xll.qlCalendarAdvance(Calendar,AW1189,AU1190,"f",,Trigger)</f>
        <v>47738</v>
      </c>
      <c r="AX1190" s="29">
        <f>_xll.qlInterestRateIndexMaturity(IborIndex&amp;Tenor,AW1190,Trigger)</f>
        <v>48103</v>
      </c>
      <c r="AY1190" s="66">
        <f>_xll.qlIndexFixing($Z$5,AV1190,,Trigger)</f>
        <v>2.1479133293470454E-2</v>
      </c>
      <c r="AZ1190" s="66">
        <f>_xll.qlIndexFixing($BB$1,AW1190,,Trigger)</f>
        <v>2.1285749910424517E-2</v>
      </c>
      <c r="BA1190" s="198">
        <f t="shared" si="39"/>
        <v>1.9338338304593707</v>
      </c>
    </row>
    <row r="1191" spans="47:53" ht="11.25" customHeight="1" x14ac:dyDescent="0.25">
      <c r="AU1191" s="30" t="s">
        <v>38</v>
      </c>
      <c r="AV1191" s="29">
        <f>_xll.qlInterestRateIndexFixingDate(IborIndex&amp;Tenor,AW1191,Trigger)</f>
        <v>47743</v>
      </c>
      <c r="AW1191" s="29">
        <f>_xll.qlCalendarAdvance(Calendar,AW1190,AU1191,"f",,Trigger)</f>
        <v>47745</v>
      </c>
      <c r="AX1191" s="29">
        <f>_xll.qlInterestRateIndexMaturity(IborIndex&amp;Tenor,AW1191,Trigger)</f>
        <v>48110</v>
      </c>
      <c r="AY1191" s="66">
        <f>_xll.qlIndexFixing($Z$5,AV1191,,Trigger)</f>
        <v>2.1472991481365417E-2</v>
      </c>
      <c r="AZ1191" s="66">
        <f>_xll.qlIndexFixing($BB$1,AW1191,,Trigger)</f>
        <v>2.1278548274786438E-2</v>
      </c>
      <c r="BA1191" s="198">
        <f t="shared" si="39"/>
        <v>1.9444320657897862</v>
      </c>
    </row>
    <row r="1192" spans="47:53" ht="11.25" customHeight="1" x14ac:dyDescent="0.25">
      <c r="AU1192" s="30" t="s">
        <v>38</v>
      </c>
      <c r="AV1192" s="29">
        <f>_xll.qlInterestRateIndexFixingDate(IborIndex&amp;Tenor,AW1192,Trigger)</f>
        <v>47750</v>
      </c>
      <c r="AW1192" s="29">
        <f>_xll.qlCalendarAdvance(Calendar,AW1191,AU1192,"f",,Trigger)</f>
        <v>47752</v>
      </c>
      <c r="AX1192" s="29">
        <f>_xll.qlInterestRateIndexMaturity(IborIndex&amp;Tenor,AW1192,Trigger)</f>
        <v>48117</v>
      </c>
      <c r="AY1192" s="66">
        <f>_xll.qlIndexFixing($Z$5,AV1192,,Trigger)</f>
        <v>2.1466853698094417E-2</v>
      </c>
      <c r="AZ1192" s="66">
        <f>_xll.qlIndexFixing($BB$1,AW1192,,Trigger)</f>
        <v>2.127130882573262E-2</v>
      </c>
      <c r="BA1192" s="198">
        <f t="shared" si="39"/>
        <v>1.9554487236179627</v>
      </c>
    </row>
    <row r="1193" spans="47:53" ht="11.25" customHeight="1" x14ac:dyDescent="0.25">
      <c r="AU1193" s="30" t="s">
        <v>38</v>
      </c>
      <c r="AV1193" s="29">
        <f>_xll.qlInterestRateIndexFixingDate(IborIndex&amp;Tenor,AW1193,Trigger)</f>
        <v>47757</v>
      </c>
      <c r="AW1193" s="29">
        <f>_xll.qlCalendarAdvance(Calendar,AW1192,AU1193,"f",,Trigger)</f>
        <v>47759</v>
      </c>
      <c r="AX1193" s="29">
        <f>_xll.qlInterestRateIndexMaturity(IborIndex&amp;Tenor,AW1193,Trigger)</f>
        <v>48124</v>
      </c>
      <c r="AY1193" s="66">
        <f>_xll.qlIndexFixing($Z$5,AV1193,,Trigger)</f>
        <v>2.1460717459093878E-2</v>
      </c>
      <c r="AZ1193" s="66">
        <f>_xll.qlIndexFixing($BB$1,AW1193,,Trigger)</f>
        <v>2.1264031564078845E-2</v>
      </c>
      <c r="BA1193" s="198">
        <f t="shared" si="39"/>
        <v>1.9668589501503284</v>
      </c>
    </row>
    <row r="1194" spans="47:53" ht="11.25" customHeight="1" x14ac:dyDescent="0.25">
      <c r="AU1194" s="30" t="s">
        <v>38</v>
      </c>
      <c r="AV1194" s="29">
        <f>_xll.qlInterestRateIndexFixingDate(IborIndex&amp;Tenor,AW1194,Trigger)</f>
        <v>47764</v>
      </c>
      <c r="AW1194" s="29">
        <f>_xll.qlCalendarAdvance(Calendar,AW1193,AU1194,"f",,Trigger)</f>
        <v>47766</v>
      </c>
      <c r="AX1194" s="29">
        <f>_xll.qlInterestRateIndexMaturity(IborIndex&amp;Tenor,AW1194,Trigger)</f>
        <v>48131</v>
      </c>
      <c r="AY1194" s="66">
        <f>_xll.qlIndexFixing($Z$5,AV1194,,Trigger)</f>
        <v>2.1454580267303496E-2</v>
      </c>
      <c r="AZ1194" s="66">
        <f>_xll.qlIndexFixing($BB$1,AW1194,,Trigger)</f>
        <v>2.1256716490644624E-2</v>
      </c>
      <c r="BA1194" s="198">
        <f t="shared" si="39"/>
        <v>1.9786377665887214</v>
      </c>
    </row>
    <row r="1195" spans="47:53" ht="11.25" customHeight="1" x14ac:dyDescent="0.25">
      <c r="AU1195" s="30" t="s">
        <v>38</v>
      </c>
      <c r="AV1195" s="29">
        <f>_xll.qlInterestRateIndexFixingDate(IborIndex&amp;Tenor,AW1195,Trigger)</f>
        <v>47771</v>
      </c>
      <c r="AW1195" s="29">
        <f>_xll.qlCalendarAdvance(Calendar,AW1194,AU1195,"f",,Trigger)</f>
        <v>47773</v>
      </c>
      <c r="AX1195" s="29">
        <f>_xll.qlInterestRateIndexMaturity(IborIndex&amp;Tenor,AW1195,Trigger)</f>
        <v>48138</v>
      </c>
      <c r="AY1195" s="66">
        <f>_xll.qlIndexFixing($Z$5,AV1195,,Trigger)</f>
        <v>2.1448439613166864E-2</v>
      </c>
      <c r="AZ1195" s="66">
        <f>_xll.qlIndexFixing($BB$1,AW1195,,Trigger)</f>
        <v>2.1249363606255157E-2</v>
      </c>
      <c r="BA1195" s="198">
        <f t="shared" si="39"/>
        <v>1.9907600691170675</v>
      </c>
    </row>
    <row r="1196" spans="47:53" ht="11.25" customHeight="1" x14ac:dyDescent="0.25">
      <c r="AU1196" s="30" t="s">
        <v>38</v>
      </c>
      <c r="AV1196" s="29">
        <f>_xll.qlInterestRateIndexFixingDate(IborIndex&amp;Tenor,AW1196,Trigger)</f>
        <v>47778</v>
      </c>
      <c r="AW1196" s="29">
        <f>_xll.qlCalendarAdvance(Calendar,AW1195,AU1196,"f",,Trigger)</f>
        <v>47780</v>
      </c>
      <c r="AX1196" s="29">
        <f>_xll.qlInterestRateIndexMaturity(IborIndex&amp;Tenor,AW1196,Trigger)</f>
        <v>48145</v>
      </c>
      <c r="AY1196" s="66">
        <f>_xll.qlIndexFixing($Z$5,AV1196,,Trigger)</f>
        <v>2.1442292974631724E-2</v>
      </c>
      <c r="AZ1196" s="66">
        <f>_xll.qlIndexFixing($BB$1,AW1196,,Trigger)</f>
        <v>2.124197291173828E-2</v>
      </c>
      <c r="BA1196" s="198">
        <f t="shared" si="39"/>
        <v>2.0032006289344428</v>
      </c>
    </row>
    <row r="1197" spans="47:53" ht="11.25" customHeight="1" x14ac:dyDescent="0.25">
      <c r="AU1197" s="30" t="s">
        <v>38</v>
      </c>
      <c r="AV1197" s="29">
        <f>_xll.qlInterestRateIndexFixingDate(IborIndex&amp;Tenor,AW1197,Trigger)</f>
        <v>47785</v>
      </c>
      <c r="AW1197" s="29">
        <f>_xll.qlCalendarAdvance(Calendar,AW1196,AU1197,"f",,Trigger)</f>
        <v>47787</v>
      </c>
      <c r="AX1197" s="29">
        <f>_xll.qlInterestRateIndexMaturity(IborIndex&amp;Tenor,AW1197,Trigger)</f>
        <v>48152</v>
      </c>
      <c r="AY1197" s="66">
        <f>_xll.qlIndexFixing($Z$5,AV1197,,Trigger)</f>
        <v>2.1436137817151913E-2</v>
      </c>
      <c r="AZ1197" s="66">
        <f>_xll.qlIndexFixing($BB$1,AW1197,,Trigger)</f>
        <v>2.1234544407927297E-2</v>
      </c>
      <c r="BA1197" s="198">
        <f t="shared" si="39"/>
        <v>2.0159340922461593</v>
      </c>
    </row>
    <row r="1198" spans="47:53" ht="11.25" customHeight="1" x14ac:dyDescent="0.25">
      <c r="AU1198" s="30" t="s">
        <v>38</v>
      </c>
      <c r="AV1198" s="29">
        <f>_xll.qlInterestRateIndexFixingDate(IborIndex&amp;Tenor,AW1198,Trigger)</f>
        <v>47792</v>
      </c>
      <c r="AW1198" s="29">
        <f>_xll.qlCalendarAdvance(Calendar,AW1197,AU1198,"f",,Trigger)</f>
        <v>47794</v>
      </c>
      <c r="AX1198" s="29">
        <f>_xll.qlInterestRateIndexMaturity(IborIndex&amp;Tenor,AW1198,Trigger)</f>
        <v>48159</v>
      </c>
      <c r="AY1198" s="66">
        <f>_xll.qlIndexFixing($Z$5,AV1198,,Trigger)</f>
        <v>2.1429971593685617E-2</v>
      </c>
      <c r="AZ1198" s="66">
        <f>_xll.qlIndexFixing($BB$1,AW1198,,Trigger)</f>
        <v>2.1227078095659234E-2</v>
      </c>
      <c r="BA1198" s="198">
        <f t="shared" si="39"/>
        <v>2.0289349802638315</v>
      </c>
    </row>
    <row r="1199" spans="47:53" ht="11.25" customHeight="1" x14ac:dyDescent="0.25">
      <c r="AU1199" s="30" t="s">
        <v>38</v>
      </c>
      <c r="AV1199" s="29">
        <f>_xll.qlInterestRateIndexFixingDate(IborIndex&amp;Tenor,AW1199,Trigger)</f>
        <v>47799</v>
      </c>
      <c r="AW1199" s="29">
        <f>_xll.qlCalendarAdvance(Calendar,AW1198,AU1199,"f",,Trigger)</f>
        <v>47801</v>
      </c>
      <c r="AX1199" s="29">
        <f>_xll.qlInterestRateIndexMaturity(IborIndex&amp;Tenor,AW1199,Trigger)</f>
        <v>48166</v>
      </c>
      <c r="AY1199" s="66">
        <f>_xll.qlIndexFixing($Z$5,AV1199,,Trigger)</f>
        <v>2.1423791744698006E-2</v>
      </c>
      <c r="AZ1199" s="66">
        <f>_xll.qlIndexFixing($BB$1,AW1199,,Trigger)</f>
        <v>2.1219573975774848E-2</v>
      </c>
      <c r="BA1199" s="198">
        <f t="shared" si="39"/>
        <v>2.0421776892315737</v>
      </c>
    </row>
    <row r="1200" spans="47:53" ht="11.25" customHeight="1" x14ac:dyDescent="0.25">
      <c r="AU1200" s="30" t="s">
        <v>38</v>
      </c>
      <c r="AV1200" s="29">
        <f>_xll.qlInterestRateIndexFixingDate(IborIndex&amp;Tenor,AW1200,Trigger)</f>
        <v>47806</v>
      </c>
      <c r="AW1200" s="29">
        <f>_xll.qlCalendarAdvance(Calendar,AW1199,AU1200,"f",,Trigger)</f>
        <v>47808</v>
      </c>
      <c r="AX1200" s="29">
        <f>_xll.qlInterestRateIndexMaturity(IborIndex&amp;Tenor,AW1200,Trigger)</f>
        <v>48173</v>
      </c>
      <c r="AY1200" s="66">
        <f>_xll.qlIndexFixing($Z$5,AV1200,,Trigger)</f>
        <v>2.1417595698161013E-2</v>
      </c>
      <c r="AZ1200" s="66">
        <f>_xll.qlIndexFixing($BB$1,AW1200,,Trigger)</f>
        <v>2.1212032049120581E-2</v>
      </c>
      <c r="BA1200" s="198">
        <f t="shared" si="39"/>
        <v>2.0556364904043138</v>
      </c>
    </row>
    <row r="1201" spans="47:53" ht="11.25" customHeight="1" x14ac:dyDescent="0.25">
      <c r="AU1201" s="30" t="s">
        <v>38</v>
      </c>
      <c r="AV1201" s="29">
        <f>_xll.qlInterestRateIndexFixingDate(IborIndex&amp;Tenor,AW1201,Trigger)</f>
        <v>47813</v>
      </c>
      <c r="AW1201" s="29">
        <f>_xll.qlCalendarAdvance(Calendar,AW1200,AU1201,"f",,Trigger)</f>
        <v>47815</v>
      </c>
      <c r="AX1201" s="29">
        <f>_xll.qlInterestRateIndexMaturity(IborIndex&amp;Tenor,AW1201,Trigger)</f>
        <v>48180</v>
      </c>
      <c r="AY1201" s="66">
        <f>_xll.qlIndexFixing($Z$5,AV1201,,Trigger)</f>
        <v>2.1411380869553763E-2</v>
      </c>
      <c r="AZ1201" s="66">
        <f>_xll.qlIndexFixing($BB$1,AW1201,,Trigger)</f>
        <v>2.1204452316545729E-2</v>
      </c>
      <c r="BA1201" s="198">
        <f t="shared" si="39"/>
        <v>2.0692855300803377</v>
      </c>
    </row>
    <row r="1202" spans="47:53" ht="11.25" customHeight="1" x14ac:dyDescent="0.25">
      <c r="AU1202" s="30" t="s">
        <v>38</v>
      </c>
      <c r="AV1202" s="29">
        <f>_xll.qlInterestRateIndexFixingDate(IborIndex&amp;Tenor,AW1202,Trigger)</f>
        <v>47820</v>
      </c>
      <c r="AW1202" s="29">
        <f>_xll.qlCalendarAdvance(Calendar,AW1201,AU1202,"f",,Trigger)</f>
        <v>47822</v>
      </c>
      <c r="AX1202" s="29">
        <f>_xll.qlInterestRateIndexMaturity(IborIndex&amp;Tenor,AW1202,Trigger)</f>
        <v>48187</v>
      </c>
      <c r="AY1202" s="66">
        <f>_xll.qlIndexFixing($Z$5,AV1202,,Trigger)</f>
        <v>2.1405144661864554E-2</v>
      </c>
      <c r="AZ1202" s="66">
        <f>_xll.qlIndexFixing($BB$1,AW1202,,Trigger)</f>
        <v>2.119683477890506E-2</v>
      </c>
      <c r="BA1202" s="198">
        <f t="shared" si="39"/>
        <v>2.08309882959494</v>
      </c>
    </row>
    <row r="1203" spans="47:53" ht="11.25" customHeight="1" x14ac:dyDescent="0.25">
      <c r="AU1203" s="30" t="s">
        <v>38</v>
      </c>
      <c r="AV1203" s="29">
        <f>_xll.qlInterestRateIndexFixingDate(IborIndex&amp;Tenor,AW1203,Trigger)</f>
        <v>47827</v>
      </c>
      <c r="AW1203" s="29">
        <f>_xll.qlCalendarAdvance(Calendar,AW1202,AU1203,"f",,Trigger)</f>
        <v>47829</v>
      </c>
      <c r="AX1203" s="29">
        <f>_xll.qlInterestRateIndexMaturity(IborIndex&amp;Tenor,AW1203,Trigger)</f>
        <v>48194</v>
      </c>
      <c r="AY1203" s="66">
        <f>_xll.qlIndexFixing($Z$5,AV1203,,Trigger)</f>
        <v>2.139888446559042E-2</v>
      </c>
      <c r="AZ1203" s="66">
        <f>_xll.qlIndexFixing($BB$1,AW1203,,Trigger)</f>
        <v>2.118917943705597E-2</v>
      </c>
      <c r="BA1203" s="198">
        <f t="shared" si="39"/>
        <v>2.0970502853445012</v>
      </c>
    </row>
    <row r="1204" spans="47:53" ht="11.25" customHeight="1" x14ac:dyDescent="0.25">
      <c r="AU1204" s="30" t="s">
        <v>38</v>
      </c>
      <c r="AV1204" s="29">
        <f>_xll.qlInterestRateIndexFixingDate(IborIndex&amp;Tenor,AW1204,Trigger)</f>
        <v>47834</v>
      </c>
      <c r="AW1204" s="29">
        <f>_xll.qlCalendarAdvance(Calendar,AW1203,AU1204,"f",,Trigger)</f>
        <v>47836</v>
      </c>
      <c r="AX1204" s="29">
        <f>_xll.qlInterestRateIndexMaturity(IborIndex&amp;Tenor,AW1204,Trigger)</f>
        <v>48201</v>
      </c>
      <c r="AY1204" s="66">
        <f>_xll.qlIndexFixing($Z$5,AV1204,,Trigger)</f>
        <v>2.1392597658739312E-2</v>
      </c>
      <c r="AZ1204" s="66">
        <f>_xll.qlIndexFixing($BB$1,AW1204,,Trigger)</f>
        <v>2.1181486291861985E-2</v>
      </c>
      <c r="BA1204" s="198">
        <f t="shared" si="39"/>
        <v>2.1111136687732706</v>
      </c>
    </row>
    <row r="1205" spans="47:53" ht="11.25" customHeight="1" x14ac:dyDescent="0.25">
      <c r="AU1205" s="30" t="s">
        <v>38</v>
      </c>
      <c r="AV1205" s="29">
        <f>_xll.qlInterestRateIndexFixingDate(IborIndex&amp;Tenor,AW1205,Trigger)</f>
        <v>47840</v>
      </c>
      <c r="AW1205" s="29">
        <f>_xll.qlCalendarAdvance(Calendar,AW1204,AU1205,"f",,Trigger)</f>
        <v>47844</v>
      </c>
      <c r="AX1205" s="29">
        <f>_xll.qlInterestRateIndexMaturity(IborIndex&amp;Tenor,AW1205,Trigger)</f>
        <v>48211</v>
      </c>
      <c r="AY1205" s="66">
        <f>_xll.qlIndexFixing($Z$5,AV1205,,Trigger)</f>
        <v>2.1385779157064001E-2</v>
      </c>
      <c r="AZ1205" s="66">
        <f>_xll.qlIndexFixing($BB$1,AW1205,,Trigger)</f>
        <v>2.1172647837227509E-2</v>
      </c>
      <c r="BA1205" s="198">
        <f t="shared" si="39"/>
        <v>2.1313131983649245</v>
      </c>
    </row>
    <row r="1206" spans="47:53" ht="11.25" customHeight="1" x14ac:dyDescent="0.25">
      <c r="AU1206" s="30" t="s">
        <v>38</v>
      </c>
      <c r="AV1206" s="29">
        <f>_xll.qlInterestRateIndexFixingDate(IborIndex&amp;Tenor,AW1206,Trigger)</f>
        <v>47848</v>
      </c>
      <c r="AW1206" s="29">
        <f>_xll.qlCalendarAdvance(Calendar,AW1205,AU1206,"f",,Trigger)</f>
        <v>47851</v>
      </c>
      <c r="AX1206" s="29">
        <f>_xll.qlInterestRateIndexMaturity(IborIndex&amp;Tenor,AW1206,Trigger)</f>
        <v>48218</v>
      </c>
      <c r="AY1206" s="66">
        <f>_xll.qlIndexFixing($Z$5,AV1206,,Trigger)</f>
        <v>2.137942628250538E-2</v>
      </c>
      <c r="AZ1206" s="66">
        <f>_xll.qlIndexFixing($BB$1,AW1206,,Trigger)</f>
        <v>2.1164873687789337E-2</v>
      </c>
      <c r="BA1206" s="198">
        <f t="shared" si="39"/>
        <v>2.1455259471604355</v>
      </c>
    </row>
    <row r="1207" spans="47:53" ht="11.25" customHeight="1" x14ac:dyDescent="0.25">
      <c r="AU1207" s="30" t="s">
        <v>38</v>
      </c>
      <c r="AV1207" s="29">
        <f>_xll.qlInterestRateIndexFixingDate(IborIndex&amp;Tenor,AW1207,Trigger)</f>
        <v>47856</v>
      </c>
      <c r="AW1207" s="29">
        <f>_xll.qlCalendarAdvance(Calendar,AW1206,AU1207,"f",,Trigger)</f>
        <v>47858</v>
      </c>
      <c r="AX1207" s="29">
        <f>_xll.qlInterestRateIndexMaturity(IborIndex&amp;Tenor,AW1207,Trigger)</f>
        <v>48225</v>
      </c>
      <c r="AY1207" s="66">
        <f>_xll.qlIndexFixing($Z$5,AV1207,,Trigger)</f>
        <v>2.1373036898993517E-2</v>
      </c>
      <c r="AZ1207" s="66">
        <f>_xll.qlIndexFixing($BB$1,AW1207,,Trigger)</f>
        <v>2.1157061737744905E-2</v>
      </c>
      <c r="BA1207" s="198">
        <f t="shared" si="39"/>
        <v>2.1597516124861187</v>
      </c>
    </row>
    <row r="1208" spans="47:53" ht="11.25" customHeight="1" x14ac:dyDescent="0.25">
      <c r="AU1208" s="30" t="s">
        <v>38</v>
      </c>
      <c r="AV1208" s="29">
        <f>_xll.qlInterestRateIndexFixingDate(IborIndex&amp;Tenor,AW1208,Trigger)</f>
        <v>47863</v>
      </c>
      <c r="AW1208" s="29">
        <f>_xll.qlCalendarAdvance(Calendar,AW1207,AU1208,"f",,Trigger)</f>
        <v>47865</v>
      </c>
      <c r="AX1208" s="29">
        <f>_xll.qlInterestRateIndexMaturity(IborIndex&amp;Tenor,AW1208,Trigger)</f>
        <v>48232</v>
      </c>
      <c r="AY1208" s="66">
        <f>_xll.qlIndexFixing($Z$5,AV1208,,Trigger)</f>
        <v>2.1366608340589874E-2</v>
      </c>
      <c r="AZ1208" s="66">
        <f>_xll.qlIndexFixing($BB$1,AW1208,,Trigger)</f>
        <v>2.114921198797438E-2</v>
      </c>
      <c r="BA1208" s="198">
        <f t="shared" si="39"/>
        <v>2.1739635261549402</v>
      </c>
    </row>
    <row r="1209" spans="47:53" ht="11.25" customHeight="1" x14ac:dyDescent="0.25">
      <c r="AU1209" s="30" t="s">
        <v>38</v>
      </c>
      <c r="AV1209" s="29">
        <f>_xll.qlInterestRateIndexFixingDate(IborIndex&amp;Tenor,AW1209,Trigger)</f>
        <v>47870</v>
      </c>
      <c r="AW1209" s="29">
        <f>_xll.qlCalendarAdvance(Calendar,AW1208,AU1209,"f",,Trigger)</f>
        <v>47872</v>
      </c>
      <c r="AX1209" s="29">
        <f>_xll.qlInterestRateIndexMaturity(IborIndex&amp;Tenor,AW1209,Trigger)</f>
        <v>48239</v>
      </c>
      <c r="AY1209" s="66">
        <f>_xll.qlIndexFixing($Z$5,AV1209,,Trigger)</f>
        <v>2.1360137928940131E-2</v>
      </c>
      <c r="AZ1209" s="66">
        <f>_xll.qlIndexFixing($BB$1,AW1209,,Trigger)</f>
        <v>2.1141324439361883E-2</v>
      </c>
      <c r="BA1209" s="198">
        <f t="shared" si="39"/>
        <v>2.1881348957824773</v>
      </c>
    </row>
    <row r="1210" spans="47:53" ht="11.25" customHeight="1" x14ac:dyDescent="0.25">
      <c r="AU1210" s="30" t="s">
        <v>38</v>
      </c>
      <c r="AV1210" s="29">
        <f>_xll.qlInterestRateIndexFixingDate(IborIndex&amp;Tenor,AW1210,Trigger)</f>
        <v>47877</v>
      </c>
      <c r="AW1210" s="29">
        <f>_xll.qlCalendarAdvance(Calendar,AW1209,AU1210,"f",,Trigger)</f>
        <v>47879</v>
      </c>
      <c r="AX1210" s="29">
        <f>_xll.qlInterestRateIndexMaturity(IborIndex&amp;Tenor,AW1210,Trigger)</f>
        <v>48243</v>
      </c>
      <c r="AY1210" s="66">
        <f>_xll.qlIndexFixing($Z$5,AV1210,,Trigger)</f>
        <v>2.135304314149614E-2</v>
      </c>
      <c r="AZ1210" s="66">
        <f>_xll.qlIndexFixing($BB$1,AW1210,,Trigger)</f>
        <v>2.1133399092796781E-2</v>
      </c>
      <c r="BA1210" s="198">
        <f t="shared" si="39"/>
        <v>2.1964404869935854</v>
      </c>
    </row>
    <row r="1211" spans="47:53" ht="11.25" customHeight="1" x14ac:dyDescent="0.25">
      <c r="AU1211" s="30" t="s">
        <v>38</v>
      </c>
      <c r="AV1211" s="29">
        <f>_xll.qlInterestRateIndexFixingDate(IborIndex&amp;Tenor,AW1211,Trigger)</f>
        <v>47884</v>
      </c>
      <c r="AW1211" s="29">
        <f>_xll.qlCalendarAdvance(Calendar,AW1210,AU1211,"f",,Trigger)</f>
        <v>47886</v>
      </c>
      <c r="AX1211" s="29">
        <f>_xll.qlInterestRateIndexMaturity(IborIndex&amp;Tenor,AW1211,Trigger)</f>
        <v>48253</v>
      </c>
      <c r="AY1211" s="66">
        <f>_xll.qlIndexFixing($Z$5,AV1211,,Trigger)</f>
        <v>2.1347060770411545E-2</v>
      </c>
      <c r="AZ1211" s="66">
        <f>_xll.qlIndexFixing($BB$1,AW1211,,Trigger)</f>
        <v>2.1125435949171732E-2</v>
      </c>
      <c r="BA1211" s="198">
        <f t="shared" si="39"/>
        <v>2.2162482123981238</v>
      </c>
    </row>
    <row r="1212" spans="47:53" ht="11.25" customHeight="1" x14ac:dyDescent="0.25">
      <c r="AU1212" s="30" t="s">
        <v>38</v>
      </c>
      <c r="AV1212" s="29">
        <f>_xll.qlInterestRateIndexFixingDate(IborIndex&amp;Tenor,AW1212,Trigger)</f>
        <v>47891</v>
      </c>
      <c r="AW1212" s="29">
        <f>_xll.qlCalendarAdvance(Calendar,AW1211,AU1212,"f",,Trigger)</f>
        <v>47893</v>
      </c>
      <c r="AX1212" s="29">
        <f>_xll.qlInterestRateIndexMaturity(IborIndex&amp;Tenor,AW1212,Trigger)</f>
        <v>48260</v>
      </c>
      <c r="AY1212" s="66">
        <f>_xll.qlIndexFixing($Z$5,AV1212,,Trigger)</f>
        <v>2.1340448604757738E-2</v>
      </c>
      <c r="AZ1212" s="66">
        <f>_xll.qlIndexFixing($BB$1,AW1212,,Trigger)</f>
        <v>2.1117435009383994E-2</v>
      </c>
      <c r="BA1212" s="198">
        <f t="shared" si="39"/>
        <v>2.2301359537374443</v>
      </c>
    </row>
    <row r="1213" spans="47:53" ht="11.25" customHeight="1" x14ac:dyDescent="0.25">
      <c r="AU1213" s="30" t="s">
        <v>38</v>
      </c>
      <c r="AV1213" s="29">
        <f>_xll.qlInterestRateIndexFixingDate(IborIndex&amp;Tenor,AW1213,Trigger)</f>
        <v>47898</v>
      </c>
      <c r="AW1213" s="29">
        <f>_xll.qlCalendarAdvance(Calendar,AW1212,AU1213,"f",,Trigger)</f>
        <v>47900</v>
      </c>
      <c r="AX1213" s="29">
        <f>_xll.qlInterestRateIndexMaturity(IborIndex&amp;Tenor,AW1213,Trigger)</f>
        <v>48267</v>
      </c>
      <c r="AY1213" s="66">
        <f>_xll.qlIndexFixing($Z$5,AV1213,,Trigger)</f>
        <v>2.1333783748310946E-2</v>
      </c>
      <c r="AZ1213" s="66">
        <f>_xll.qlIndexFixing($BB$1,AW1213,,Trigger)</f>
        <v>2.1109396274335192E-2</v>
      </c>
      <c r="BA1213" s="198">
        <f t="shared" si="39"/>
        <v>2.2438747397575396</v>
      </c>
    </row>
    <row r="1214" spans="47:53" ht="11.25" customHeight="1" x14ac:dyDescent="0.25">
      <c r="AU1214" s="30" t="s">
        <v>38</v>
      </c>
      <c r="AV1214" s="29">
        <f>_xll.qlInterestRateIndexFixingDate(IborIndex&amp;Tenor,AW1214,Trigger)</f>
        <v>47905</v>
      </c>
      <c r="AW1214" s="29">
        <f>_xll.qlCalendarAdvance(Calendar,AW1213,AU1214,"f",,Trigger)</f>
        <v>47907</v>
      </c>
      <c r="AX1214" s="29">
        <f>_xll.qlInterestRateIndexMaturity(IborIndex&amp;Tenor,AW1214,Trigger)</f>
        <v>48271</v>
      </c>
      <c r="AY1214" s="66">
        <f>_xll.qlIndexFixing($Z$5,AV1214,,Trigger)</f>
        <v>2.1326544558797931E-2</v>
      </c>
      <c r="AZ1214" s="66">
        <f>_xll.qlIndexFixing($BB$1,AW1214,,Trigger)</f>
        <v>2.1101331908875851E-2</v>
      </c>
      <c r="BA1214" s="198">
        <f t="shared" si="39"/>
        <v>2.2521264992208039</v>
      </c>
    </row>
    <row r="1215" spans="47:53" ht="11.25" customHeight="1" x14ac:dyDescent="0.25">
      <c r="AU1215" s="30" t="s">
        <v>38</v>
      </c>
      <c r="AV1215" s="29">
        <f>_xll.qlInterestRateIndexFixingDate(IborIndex&amp;Tenor,AW1215,Trigger)</f>
        <v>47912</v>
      </c>
      <c r="AW1215" s="29">
        <f>_xll.qlCalendarAdvance(Calendar,AW1214,AU1215,"f",,Trigger)</f>
        <v>47914</v>
      </c>
      <c r="AX1215" s="29">
        <f>_xll.qlInterestRateIndexMaturity(IborIndex&amp;Tenor,AW1215,Trigger)</f>
        <v>48281</v>
      </c>
      <c r="AY1215" s="66">
        <f>_xll.qlIndexFixing($Z$5,AV1215,,Trigger)</f>
        <v>2.1320284988989937E-2</v>
      </c>
      <c r="AZ1215" s="66">
        <f>_xll.qlIndexFixing($BB$1,AW1215,,Trigger)</f>
        <v>2.1093214416048858E-2</v>
      </c>
      <c r="BA1215" s="198">
        <f t="shared" si="39"/>
        <v>2.2707057294107935</v>
      </c>
    </row>
    <row r="1216" spans="47:53" ht="11.25" customHeight="1" x14ac:dyDescent="0.25">
      <c r="AU1216" s="30" t="s">
        <v>38</v>
      </c>
      <c r="AV1216" s="29">
        <f>_xll.qlInterestRateIndexFixingDate(IborIndex&amp;Tenor,AW1216,Trigger)</f>
        <v>47919</v>
      </c>
      <c r="AW1216" s="29">
        <f>_xll.qlCalendarAdvance(Calendar,AW1215,AU1216,"f",,Trigger)</f>
        <v>47921</v>
      </c>
      <c r="AX1216" s="29">
        <f>_xll.qlInterestRateIndexMaturity(IborIndex&amp;Tenor,AW1216,Trigger)</f>
        <v>48288</v>
      </c>
      <c r="AY1216" s="66">
        <f>_xll.qlIndexFixing($Z$5,AV1216,,Trigger)</f>
        <v>2.1313445568079986E-2</v>
      </c>
      <c r="AZ1216" s="66">
        <f>_xll.qlIndexFixing($BB$1,AW1216,,Trigger)</f>
        <v>2.108505912874634E-2</v>
      </c>
      <c r="BA1216" s="198">
        <f t="shared" si="39"/>
        <v>2.2838643933364642</v>
      </c>
    </row>
    <row r="1217" spans="47:53" ht="11.25" customHeight="1" x14ac:dyDescent="0.25">
      <c r="AU1217" s="30" t="s">
        <v>38</v>
      </c>
      <c r="AV1217" s="29">
        <f>_xll.qlInterestRateIndexFixingDate(IborIndex&amp;Tenor,AW1217,Trigger)</f>
        <v>47926</v>
      </c>
      <c r="AW1217" s="29">
        <f>_xll.qlCalendarAdvance(Calendar,AW1216,AU1217,"f",,Trigger)</f>
        <v>47928</v>
      </c>
      <c r="AX1217" s="29">
        <f>_xll.qlInterestRateIndexMaturity(IborIndex&amp;Tenor,AW1217,Trigger)</f>
        <v>48295</v>
      </c>
      <c r="AY1217" s="66">
        <f>_xll.qlIndexFixing($Z$5,AV1217,,Trigger)</f>
        <v>2.1306542420308869E-2</v>
      </c>
      <c r="AZ1217" s="66">
        <f>_xll.qlIndexFixing($BB$1,AW1217,,Trigger)</f>
        <v>2.1076866047889962E-2</v>
      </c>
      <c r="BA1217" s="198">
        <f t="shared" si="39"/>
        <v>2.2967637241890633</v>
      </c>
    </row>
    <row r="1218" spans="47:53" ht="11.25" customHeight="1" x14ac:dyDescent="0.25">
      <c r="AU1218" s="30" t="s">
        <v>38</v>
      </c>
      <c r="AV1218" s="29">
        <f>_xll.qlInterestRateIndexFixingDate(IborIndex&amp;Tenor,AW1218,Trigger)</f>
        <v>47933</v>
      </c>
      <c r="AW1218" s="29">
        <f>_xll.qlCalendarAdvance(Calendar,AW1217,AU1218,"f",,Trigger)</f>
        <v>47935</v>
      </c>
      <c r="AX1218" s="29">
        <f>_xll.qlInterestRateIndexMaturity(IborIndex&amp;Tenor,AW1218,Trigger)</f>
        <v>48303</v>
      </c>
      <c r="AY1218" s="66">
        <f>_xll.qlIndexFixing($Z$5,AV1218,,Trigger)</f>
        <v>2.1299710426246635E-2</v>
      </c>
      <c r="AZ1218" s="66">
        <f>_xll.qlIndexFixing($BB$1,AW1218,,Trigger)</f>
        <v>2.1068635174404885E-2</v>
      </c>
      <c r="BA1218" s="198">
        <f t="shared" si="39"/>
        <v>2.3107525184174955</v>
      </c>
    </row>
    <row r="1219" spans="47:53" ht="11.25" customHeight="1" x14ac:dyDescent="0.25">
      <c r="AU1219" s="30" t="s">
        <v>38</v>
      </c>
      <c r="AV1219" s="29">
        <f>_xll.qlInterestRateIndexFixingDate(IborIndex&amp;Tenor,AW1219,Trigger)</f>
        <v>47940</v>
      </c>
      <c r="AW1219" s="29">
        <f>_xll.qlCalendarAdvance(Calendar,AW1218,AU1219,"f",,Trigger)</f>
        <v>47942</v>
      </c>
      <c r="AX1219" s="29">
        <f>_xll.qlInterestRateIndexMaturity(IborIndex&amp;Tenor,AW1219,Trigger)</f>
        <v>48309</v>
      </c>
      <c r="AY1219" s="66">
        <f>_xll.qlIndexFixing($Z$5,AV1219,,Trigger)</f>
        <v>2.1292533771700879E-2</v>
      </c>
      <c r="AZ1219" s="66">
        <f>_xll.qlIndexFixing($BB$1,AW1219,,Trigger)</f>
        <v>2.1060366509221294E-2</v>
      </c>
      <c r="BA1219" s="198">
        <f t="shared" ref="BA1219:BA1282" si="40">(AY1219-AZ1219)*10000</f>
        <v>2.321672624795851</v>
      </c>
    </row>
    <row r="1220" spans="47:53" ht="11.25" customHeight="1" x14ac:dyDescent="0.25">
      <c r="AU1220" s="30" t="s">
        <v>38</v>
      </c>
      <c r="AV1220" s="29">
        <f>_xll.qlInterestRateIndexFixingDate(IborIndex&amp;Tenor,AW1220,Trigger)</f>
        <v>47947</v>
      </c>
      <c r="AW1220" s="29">
        <f>_xll.qlCalendarAdvance(Calendar,AW1219,AU1220,"f",,Trigger)</f>
        <v>47953</v>
      </c>
      <c r="AX1220" s="29">
        <f>_xll.qlInterestRateIndexMaturity(IborIndex&amp;Tenor,AW1220,Trigger)</f>
        <v>48319</v>
      </c>
      <c r="AY1220" s="66">
        <f>_xll.qlIndexFixing($Z$5,AV1220,,Trigger)</f>
        <v>2.128121390940144E-2</v>
      </c>
      <c r="AZ1220" s="66">
        <f>_xll.qlIndexFixing($BB$1,AW1220,,Trigger)</f>
        <v>2.1049663335815396E-2</v>
      </c>
      <c r="BA1220" s="198">
        <f t="shared" si="40"/>
        <v>2.3155057358604374</v>
      </c>
    </row>
    <row r="1221" spans="47:53" ht="11.25" customHeight="1" x14ac:dyDescent="0.25">
      <c r="AU1221" s="30" t="s">
        <v>38</v>
      </c>
      <c r="AV1221" s="29">
        <f>_xll.qlInterestRateIndexFixingDate(IborIndex&amp;Tenor,AW1221,Trigger)</f>
        <v>47956</v>
      </c>
      <c r="AW1221" s="29">
        <f>_xll.qlCalendarAdvance(Calendar,AW1220,AU1221,"f",,Trigger)</f>
        <v>47960</v>
      </c>
      <c r="AX1221" s="29">
        <f>_xll.qlInterestRateIndexMaturity(IborIndex&amp;Tenor,AW1221,Trigger)</f>
        <v>48326</v>
      </c>
      <c r="AY1221" s="66">
        <f>_xll.qlIndexFixing($Z$5,AV1221,,Trigger)</f>
        <v>2.1273995651199789E-2</v>
      </c>
      <c r="AZ1221" s="66">
        <f>_xll.qlIndexFixing($BB$1,AW1221,,Trigger)</f>
        <v>2.1041301927896529E-2</v>
      </c>
      <c r="BA1221" s="198">
        <f t="shared" si="40"/>
        <v>2.3269372330326012</v>
      </c>
    </row>
    <row r="1222" spans="47:53" ht="11.25" customHeight="1" x14ac:dyDescent="0.25">
      <c r="AU1222" s="30" t="s">
        <v>38</v>
      </c>
      <c r="AV1222" s="29">
        <f>_xll.qlInterestRateIndexFixingDate(IborIndex&amp;Tenor,AW1222,Trigger)</f>
        <v>47963</v>
      </c>
      <c r="AW1222" s="29">
        <f>_xll.qlCalendarAdvance(Calendar,AW1221,AU1222,"f",,Trigger)</f>
        <v>47967</v>
      </c>
      <c r="AX1222" s="29">
        <f>_xll.qlInterestRateIndexMaturity(IborIndex&amp;Tenor,AW1222,Trigger)</f>
        <v>48333</v>
      </c>
      <c r="AY1222" s="66">
        <f>_xll.qlIndexFixing($Z$5,AV1222,,Trigger)</f>
        <v>2.1266698686017098E-2</v>
      </c>
      <c r="AZ1222" s="66">
        <f>_xll.qlIndexFixing($BB$1,AW1222,,Trigger)</f>
        <v>2.1031714983531076E-2</v>
      </c>
      <c r="BA1222" s="198">
        <f t="shared" si="40"/>
        <v>2.3498370248602187</v>
      </c>
    </row>
    <row r="1223" spans="47:53" ht="11.25" customHeight="1" x14ac:dyDescent="0.25">
      <c r="AU1223" s="30" t="s">
        <v>38</v>
      </c>
      <c r="AV1223" s="29">
        <f>_xll.qlInterestRateIndexFixingDate(IborIndex&amp;Tenor,AW1223,Trigger)</f>
        <v>47970</v>
      </c>
      <c r="AW1223" s="29">
        <f>_xll.qlCalendarAdvance(Calendar,AW1222,AU1223,"f",,Trigger)</f>
        <v>47974</v>
      </c>
      <c r="AX1223" s="29">
        <f>_xll.qlInterestRateIndexMaturity(IborIndex&amp;Tenor,AW1223,Trigger)</f>
        <v>48340</v>
      </c>
      <c r="AY1223" s="66">
        <f>_xll.qlIndexFixing($Z$5,AV1223,,Trigger)</f>
        <v>2.1259320150383901E-2</v>
      </c>
      <c r="AZ1223" s="66">
        <f>_xll.qlIndexFixing($BB$1,AW1223,,Trigger)</f>
        <v>2.1024465735618159E-2</v>
      </c>
      <c r="BA1223" s="198">
        <f t="shared" si="40"/>
        <v>2.3485441476574218</v>
      </c>
    </row>
    <row r="1224" spans="47:53" ht="11.25" customHeight="1" x14ac:dyDescent="0.25">
      <c r="AU1224" s="30" t="s">
        <v>38</v>
      </c>
      <c r="AV1224" s="29">
        <f>_xll.qlInterestRateIndexFixingDate(IborIndex&amp;Tenor,AW1224,Trigger)</f>
        <v>47977</v>
      </c>
      <c r="AW1224" s="29">
        <f>_xll.qlCalendarAdvance(Calendar,AW1223,AU1224,"f",,Trigger)</f>
        <v>47981</v>
      </c>
      <c r="AX1224" s="29">
        <f>_xll.qlInterestRateIndexMaturity(IborIndex&amp;Tenor,AW1224,Trigger)</f>
        <v>48347</v>
      </c>
      <c r="AY1224" s="66">
        <f>_xll.qlIndexFixing($Z$5,AV1224,,Trigger)</f>
        <v>2.125185716841357E-2</v>
      </c>
      <c r="AZ1224" s="66">
        <f>_xll.qlIndexFixing($BB$1,AW1224,,Trigger)</f>
        <v>2.1015990953171481E-2</v>
      </c>
      <c r="BA1224" s="198">
        <f t="shared" si="40"/>
        <v>2.3586621524208926</v>
      </c>
    </row>
    <row r="1225" spans="47:53" ht="11.25" customHeight="1" x14ac:dyDescent="0.25">
      <c r="AU1225" s="30" t="s">
        <v>38</v>
      </c>
      <c r="AV1225" s="29">
        <f>_xll.qlInterestRateIndexFixingDate(IborIndex&amp;Tenor,AW1225,Trigger)</f>
        <v>47984</v>
      </c>
      <c r="AW1225" s="29">
        <f>_xll.qlCalendarAdvance(Calendar,AW1224,AU1225,"f",,Trigger)</f>
        <v>47988</v>
      </c>
      <c r="AX1225" s="29">
        <f>_xll.qlInterestRateIndexMaturity(IborIndex&amp;Tenor,AW1225,Trigger)</f>
        <v>48354</v>
      </c>
      <c r="AY1225" s="66">
        <f>_xll.qlIndexFixing($Z$5,AV1225,,Trigger)</f>
        <v>2.1244306851805578E-2</v>
      </c>
      <c r="AZ1225" s="66">
        <f>_xll.qlIndexFixing($BB$1,AW1225,,Trigger)</f>
        <v>2.10074783811353E-2</v>
      </c>
      <c r="BA1225" s="198">
        <f t="shared" si="40"/>
        <v>2.3682847067027848</v>
      </c>
    </row>
    <row r="1226" spans="47:53" ht="11.25" customHeight="1" x14ac:dyDescent="0.25">
      <c r="AU1226" s="30" t="s">
        <v>38</v>
      </c>
      <c r="AV1226" s="29">
        <f>_xll.qlInterestRateIndexFixingDate(IborIndex&amp;Tenor,AW1226,Trigger)</f>
        <v>47991</v>
      </c>
      <c r="AW1226" s="29">
        <f>_xll.qlCalendarAdvance(Calendar,AW1225,AU1226,"f",,Trigger)</f>
        <v>47995</v>
      </c>
      <c r="AX1226" s="29">
        <f>_xll.qlInterestRateIndexMaturity(IborIndex&amp;Tenor,AW1226,Trigger)</f>
        <v>48361</v>
      </c>
      <c r="AY1226" s="66">
        <f>_xll.qlIndexFixing($Z$5,AV1226,,Trigger)</f>
        <v>2.1236666299847242E-2</v>
      </c>
      <c r="AZ1226" s="66">
        <f>_xll.qlIndexFixing($BB$1,AW1226,,Trigger)</f>
        <v>2.099892802047645E-2</v>
      </c>
      <c r="BA1226" s="198">
        <f t="shared" si="40"/>
        <v>2.3773827937079162</v>
      </c>
    </row>
    <row r="1227" spans="47:53" ht="11.25" customHeight="1" x14ac:dyDescent="0.25">
      <c r="AU1227" s="30" t="s">
        <v>38</v>
      </c>
      <c r="AV1227" s="29">
        <f>_xll.qlInterestRateIndexFixingDate(IborIndex&amp;Tenor,AW1227,Trigger)</f>
        <v>47998</v>
      </c>
      <c r="AW1227" s="29">
        <f>_xll.qlCalendarAdvance(Calendar,AW1226,AU1227,"f",,Trigger)</f>
        <v>48002</v>
      </c>
      <c r="AX1227" s="29">
        <f>_xll.qlInterestRateIndexMaturity(IborIndex&amp;Tenor,AW1227,Trigger)</f>
        <v>48368</v>
      </c>
      <c r="AY1227" s="66">
        <f>_xll.qlIndexFixing($Z$5,AV1227,,Trigger)</f>
        <v>2.1228932599417678E-2</v>
      </c>
      <c r="AZ1227" s="66">
        <f>_xll.qlIndexFixing($BB$1,AW1227,,Trigger)</f>
        <v>2.0990339872166121E-2</v>
      </c>
      <c r="BA1227" s="198">
        <f t="shared" si="40"/>
        <v>2.3859272725155685</v>
      </c>
    </row>
    <row r="1228" spans="47:53" ht="11.25" customHeight="1" x14ac:dyDescent="0.25">
      <c r="AU1228" s="30" t="s">
        <v>38</v>
      </c>
      <c r="AV1228" s="29">
        <f>_xll.qlInterestRateIndexFixingDate(IborIndex&amp;Tenor,AW1228,Trigger)</f>
        <v>48005</v>
      </c>
      <c r="AW1228" s="29">
        <f>_xll.qlCalendarAdvance(Calendar,AW1227,AU1228,"f",,Trigger)</f>
        <v>48009</v>
      </c>
      <c r="AX1228" s="29">
        <f>_xll.qlInterestRateIndexMaturity(IborIndex&amp;Tenor,AW1228,Trigger)</f>
        <v>48375</v>
      </c>
      <c r="AY1228" s="66">
        <f>_xll.qlIndexFixing($Z$5,AV1228,,Trigger)</f>
        <v>2.1221102824991046E-2</v>
      </c>
      <c r="AZ1228" s="66">
        <f>_xll.qlIndexFixing($BB$1,AW1228,,Trigger)</f>
        <v>2.098171393718026E-2</v>
      </c>
      <c r="BA1228" s="198">
        <f t="shared" si="40"/>
        <v>2.3938888781078678</v>
      </c>
    </row>
    <row r="1229" spans="47:53" ht="11.25" customHeight="1" x14ac:dyDescent="0.25">
      <c r="AU1229" s="30" t="s">
        <v>38</v>
      </c>
      <c r="AV1229" s="29">
        <f>_xll.qlInterestRateIndexFixingDate(IborIndex&amp;Tenor,AW1229,Trigger)</f>
        <v>48012</v>
      </c>
      <c r="AW1229" s="29">
        <f>_xll.qlCalendarAdvance(Calendar,AW1228,AU1229,"f",,Trigger)</f>
        <v>48016</v>
      </c>
      <c r="AX1229" s="29">
        <f>_xll.qlInterestRateIndexMaturity(IborIndex&amp;Tenor,AW1229,Trigger)</f>
        <v>48382</v>
      </c>
      <c r="AY1229" s="66">
        <f>_xll.qlIndexFixing($Z$5,AV1229,,Trigger)</f>
        <v>2.1213174038639419E-2</v>
      </c>
      <c r="AZ1229" s="66">
        <f>_xll.qlIndexFixing($BB$1,AW1229,,Trigger)</f>
        <v>2.0973050216498305E-2</v>
      </c>
      <c r="BA1229" s="198">
        <f t="shared" si="40"/>
        <v>2.4012382214111394</v>
      </c>
    </row>
    <row r="1230" spans="47:53" ht="11.25" customHeight="1" x14ac:dyDescent="0.25">
      <c r="AU1230" s="30" t="s">
        <v>38</v>
      </c>
      <c r="AV1230" s="29">
        <f>_xll.qlInterestRateIndexFixingDate(IborIndex&amp;Tenor,AW1230,Trigger)</f>
        <v>48019</v>
      </c>
      <c r="AW1230" s="29">
        <f>_xll.qlCalendarAdvance(Calendar,AW1229,AU1230,"f",,Trigger)</f>
        <v>48023</v>
      </c>
      <c r="AX1230" s="29">
        <f>_xll.qlInterestRateIndexMaturity(IborIndex&amp;Tenor,AW1230,Trigger)</f>
        <v>48389</v>
      </c>
      <c r="AY1230" s="66">
        <f>_xll.qlIndexFixing($Z$5,AV1230,,Trigger)</f>
        <v>2.1205143290036255E-2</v>
      </c>
      <c r="AZ1230" s="66">
        <f>_xll.qlIndexFixing($BB$1,AW1230,,Trigger)</f>
        <v>2.0964348711104905E-2</v>
      </c>
      <c r="BA1230" s="198">
        <f t="shared" si="40"/>
        <v>2.4079457893134979</v>
      </c>
    </row>
    <row r="1231" spans="47:53" ht="11.25" customHeight="1" x14ac:dyDescent="0.25">
      <c r="AU1231" s="30" t="s">
        <v>38</v>
      </c>
      <c r="AV1231" s="29">
        <f>_xll.qlInterestRateIndexFixingDate(IborIndex&amp;Tenor,AW1231,Trigger)</f>
        <v>48026</v>
      </c>
      <c r="AW1231" s="29">
        <f>_xll.qlCalendarAdvance(Calendar,AW1230,AU1231,"f",,Trigger)</f>
        <v>48030</v>
      </c>
      <c r="AX1231" s="29">
        <f>_xll.qlInterestRateIndexMaturity(IborIndex&amp;Tenor,AW1231,Trigger)</f>
        <v>48396</v>
      </c>
      <c r="AY1231" s="66">
        <f>_xll.qlIndexFixing($Z$5,AV1231,,Trigger)</f>
        <v>2.1197007616459679E-2</v>
      </c>
      <c r="AZ1231" s="66">
        <f>_xll.qlIndexFixing($BB$1,AW1231,,Trigger)</f>
        <v>2.0955609421987743E-2</v>
      </c>
      <c r="BA1231" s="198">
        <f t="shared" si="40"/>
        <v>2.413981944719354</v>
      </c>
    </row>
    <row r="1232" spans="47:53" ht="11.25" customHeight="1" x14ac:dyDescent="0.25">
      <c r="AU1232" s="30" t="s">
        <v>38</v>
      </c>
      <c r="AV1232" s="29">
        <f>_xll.qlInterestRateIndexFixingDate(IborIndex&amp;Tenor,AW1232,Trigger)</f>
        <v>48033</v>
      </c>
      <c r="AW1232" s="29">
        <f>_xll.qlCalendarAdvance(Calendar,AW1231,AU1232,"f",,Trigger)</f>
        <v>48037</v>
      </c>
      <c r="AX1232" s="29">
        <f>_xll.qlInterestRateIndexMaturity(IborIndex&amp;Tenor,AW1232,Trigger)</f>
        <v>48403</v>
      </c>
      <c r="AY1232" s="66">
        <f>_xll.qlIndexFixing($Z$5,AV1232,,Trigger)</f>
        <v>2.1188764042795773E-2</v>
      </c>
      <c r="AZ1232" s="66">
        <f>_xll.qlIndexFixing($BB$1,AW1232,,Trigger)</f>
        <v>2.0946832350140162E-2</v>
      </c>
      <c r="BA1232" s="198">
        <f t="shared" si="40"/>
        <v>2.4193169265561072</v>
      </c>
    </row>
    <row r="1233" spans="47:53" ht="11.25" customHeight="1" x14ac:dyDescent="0.25">
      <c r="AU1233" s="30" t="s">
        <v>38</v>
      </c>
      <c r="AV1233" s="29">
        <f>_xll.qlInterestRateIndexFixingDate(IborIndex&amp;Tenor,AW1233,Trigger)</f>
        <v>48040</v>
      </c>
      <c r="AW1233" s="29">
        <f>_xll.qlCalendarAdvance(Calendar,AW1232,AU1233,"f",,Trigger)</f>
        <v>48044</v>
      </c>
      <c r="AX1233" s="29">
        <f>_xll.qlInterestRateIndexMaturity(IborIndex&amp;Tenor,AW1233,Trigger)</f>
        <v>48410</v>
      </c>
      <c r="AY1233" s="66">
        <f>_xll.qlIndexFixing($Z$5,AV1233,,Trigger)</f>
        <v>2.1180409581543134E-2</v>
      </c>
      <c r="AZ1233" s="66">
        <f>_xll.qlIndexFixing($BB$1,AW1233,,Trigger)</f>
        <v>2.0938017496558752E-2</v>
      </c>
      <c r="BA1233" s="198">
        <f t="shared" si="40"/>
        <v>2.4239208498438165</v>
      </c>
    </row>
    <row r="1234" spans="47:53" ht="11.25" customHeight="1" x14ac:dyDescent="0.25">
      <c r="AU1234" s="30" t="s">
        <v>38</v>
      </c>
      <c r="AV1234" s="29">
        <f>_xll.qlInterestRateIndexFixingDate(IborIndex&amp;Tenor,AW1234,Trigger)</f>
        <v>48047</v>
      </c>
      <c r="AW1234" s="29">
        <f>_xll.qlCalendarAdvance(Calendar,AW1233,AU1234,"f",,Trigger)</f>
        <v>48051</v>
      </c>
      <c r="AX1234" s="29">
        <f>_xll.qlInterestRateIndexMaturity(IborIndex&amp;Tenor,AW1234,Trigger)</f>
        <v>48417</v>
      </c>
      <c r="AY1234" s="66">
        <f>_xll.qlIndexFixing($Z$5,AV1234,,Trigger)</f>
        <v>2.1171941232816179E-2</v>
      </c>
      <c r="AZ1234" s="66">
        <f>_xll.qlIndexFixing($BB$1,AW1234,,Trigger)</f>
        <v>2.0929164862245102E-2</v>
      </c>
      <c r="BA1234" s="198">
        <f t="shared" si="40"/>
        <v>2.4277637057107739</v>
      </c>
    </row>
    <row r="1235" spans="47:53" ht="11.25" customHeight="1" x14ac:dyDescent="0.25">
      <c r="AU1235" s="30" t="s">
        <v>38</v>
      </c>
      <c r="AV1235" s="29">
        <f>_xll.qlInterestRateIndexFixingDate(IborIndex&amp;Tenor,AW1235,Trigger)</f>
        <v>48054</v>
      </c>
      <c r="AW1235" s="29">
        <f>_xll.qlCalendarAdvance(Calendar,AW1234,AU1235,"f",,Trigger)</f>
        <v>48058</v>
      </c>
      <c r="AX1235" s="29">
        <f>_xll.qlInterestRateIndexMaturity(IborIndex&amp;Tenor,AW1235,Trigger)</f>
        <v>48424</v>
      </c>
      <c r="AY1235" s="66">
        <f>_xll.qlIndexFixing($Z$5,AV1235,,Trigger)</f>
        <v>2.116335598434841E-2</v>
      </c>
      <c r="AZ1235" s="66">
        <f>_xll.qlIndexFixing($BB$1,AW1235,,Trigger)</f>
        <v>2.0920442558668463E-2</v>
      </c>
      <c r="BA1235" s="198">
        <f t="shared" si="40"/>
        <v>2.42913425679947</v>
      </c>
    </row>
    <row r="1236" spans="47:53" ht="11.25" customHeight="1" x14ac:dyDescent="0.25">
      <c r="AU1236" s="30" t="s">
        <v>38</v>
      </c>
      <c r="AV1236" s="29">
        <f>_xll.qlInterestRateIndexFixingDate(IborIndex&amp;Tenor,AW1236,Trigger)</f>
        <v>48061</v>
      </c>
      <c r="AW1236" s="29">
        <f>_xll.qlCalendarAdvance(Calendar,AW1235,AU1236,"f",,Trigger)</f>
        <v>48065</v>
      </c>
      <c r="AX1236" s="29">
        <f>_xll.qlInterestRateIndexMaturity(IborIndex&amp;Tenor,AW1236,Trigger)</f>
        <v>48431</v>
      </c>
      <c r="AY1236" s="66">
        <f>_xll.qlIndexFixing($Z$5,AV1236,,Trigger)</f>
        <v>2.1154650811497432E-2</v>
      </c>
      <c r="AZ1236" s="66">
        <f>_xll.qlIndexFixing($BB$1,AW1236,,Trigger)</f>
        <v>2.0911346255447216E-2</v>
      </c>
      <c r="BA1236" s="198">
        <f t="shared" si="40"/>
        <v>2.4330455605021601</v>
      </c>
    </row>
    <row r="1237" spans="47:53" ht="11.25" customHeight="1" x14ac:dyDescent="0.25">
      <c r="AU1237" s="30" t="s">
        <v>38</v>
      </c>
      <c r="AV1237" s="29">
        <f>_xll.qlInterestRateIndexFixingDate(IborIndex&amp;Tenor,AW1237,Trigger)</f>
        <v>48068</v>
      </c>
      <c r="AW1237" s="29">
        <f>_xll.qlCalendarAdvance(Calendar,AW1236,AU1237,"f",,Trigger)</f>
        <v>48072</v>
      </c>
      <c r="AX1237" s="29">
        <f>_xll.qlInterestRateIndexMaturity(IborIndex&amp;Tenor,AW1237,Trigger)</f>
        <v>48438</v>
      </c>
      <c r="AY1237" s="66">
        <f>_xll.qlIndexFixing($Z$5,AV1237,,Trigger)</f>
        <v>2.1145822677248665E-2</v>
      </c>
      <c r="AZ1237" s="66">
        <f>_xll.qlIndexFixing($BB$1,AW1237,,Trigger)</f>
        <v>2.0902380284986796E-2</v>
      </c>
      <c r="BA1237" s="198">
        <f t="shared" si="40"/>
        <v>2.4344239226186879</v>
      </c>
    </row>
    <row r="1238" spans="47:53" ht="11.25" customHeight="1" x14ac:dyDescent="0.25">
      <c r="AU1238" s="30" t="s">
        <v>38</v>
      </c>
      <c r="AV1238" s="29">
        <f>_xll.qlInterestRateIndexFixingDate(IborIndex&amp;Tenor,AW1238,Trigger)</f>
        <v>48075</v>
      </c>
      <c r="AW1238" s="29">
        <f>_xll.qlCalendarAdvance(Calendar,AW1237,AU1238,"f",,Trigger)</f>
        <v>48079</v>
      </c>
      <c r="AX1238" s="29">
        <f>_xll.qlInterestRateIndexMaturity(IborIndex&amp;Tenor,AW1238,Trigger)</f>
        <v>48445</v>
      </c>
      <c r="AY1238" s="66">
        <f>_xll.qlIndexFixing($Z$5,AV1238,,Trigger)</f>
        <v>2.1136868532218637E-2</v>
      </c>
      <c r="AZ1238" s="66">
        <f>_xll.qlIndexFixing($BB$1,AW1238,,Trigger)</f>
        <v>2.0893376537841988E-2</v>
      </c>
      <c r="BA1238" s="198">
        <f t="shared" si="40"/>
        <v>2.4349199437664892</v>
      </c>
    </row>
    <row r="1239" spans="47:53" ht="11.25" customHeight="1" x14ac:dyDescent="0.25">
      <c r="AU1239" s="30" t="s">
        <v>38</v>
      </c>
      <c r="AV1239" s="29">
        <f>_xll.qlInterestRateIndexFixingDate(IborIndex&amp;Tenor,AW1239,Trigger)</f>
        <v>48082</v>
      </c>
      <c r="AW1239" s="29">
        <f>_xll.qlCalendarAdvance(Calendar,AW1238,AU1239,"f",,Trigger)</f>
        <v>48086</v>
      </c>
      <c r="AX1239" s="29">
        <f>_xll.qlInterestRateIndexMaturity(IborIndex&amp;Tenor,AW1239,Trigger)</f>
        <v>48452</v>
      </c>
      <c r="AY1239" s="66">
        <f>_xll.qlIndexFixing($Z$5,AV1239,,Trigger)</f>
        <v>2.11277853146613E-2</v>
      </c>
      <c r="AZ1239" s="66">
        <f>_xll.qlIndexFixing($BB$1,AW1239,,Trigger)</f>
        <v>2.0884335015035664E-2</v>
      </c>
      <c r="BA1239" s="198">
        <f t="shared" si="40"/>
        <v>2.4345029962563602</v>
      </c>
    </row>
    <row r="1240" spans="47:53" ht="11.25" customHeight="1" x14ac:dyDescent="0.25">
      <c r="AU1240" s="30" t="s">
        <v>38</v>
      </c>
      <c r="AV1240" s="29">
        <f>_xll.qlInterestRateIndexFixingDate(IborIndex&amp;Tenor,AW1240,Trigger)</f>
        <v>48089</v>
      </c>
      <c r="AW1240" s="29">
        <f>_xll.qlCalendarAdvance(Calendar,AW1239,AU1240,"f",,Trigger)</f>
        <v>48093</v>
      </c>
      <c r="AX1240" s="29">
        <f>_xll.qlInterestRateIndexMaturity(IborIndex&amp;Tenor,AW1240,Trigger)</f>
        <v>48459</v>
      </c>
      <c r="AY1240" s="66">
        <f>_xll.qlIndexFixing($Z$5,AV1240,,Trigger)</f>
        <v>2.1118570937269054E-2</v>
      </c>
      <c r="AZ1240" s="66">
        <f>_xll.qlIndexFixing($BB$1,AW1240,,Trigger)</f>
        <v>2.0875255717594184E-2</v>
      </c>
      <c r="BA1240" s="198">
        <f t="shared" si="40"/>
        <v>2.4331521967486944</v>
      </c>
    </row>
    <row r="1241" spans="47:53" ht="11.25" customHeight="1" x14ac:dyDescent="0.25">
      <c r="AU1241" s="30" t="s">
        <v>38</v>
      </c>
      <c r="AV1241" s="29">
        <f>_xll.qlInterestRateIndexFixingDate(IborIndex&amp;Tenor,AW1241,Trigger)</f>
        <v>48096</v>
      </c>
      <c r="AW1241" s="29">
        <f>_xll.qlCalendarAdvance(Calendar,AW1240,AU1241,"f",,Trigger)</f>
        <v>48100</v>
      </c>
      <c r="AX1241" s="29">
        <f>_xll.qlInterestRateIndexMaturity(IborIndex&amp;Tenor,AW1241,Trigger)</f>
        <v>48466</v>
      </c>
      <c r="AY1241" s="66">
        <f>_xll.qlIndexFixing($Z$5,AV1241,,Trigger)</f>
        <v>2.1109282872123644E-2</v>
      </c>
      <c r="AZ1241" s="66">
        <f>_xll.qlIndexFixing($BB$1,AW1241,,Trigger)</f>
        <v>2.0866138646549546E-2</v>
      </c>
      <c r="BA1241" s="198">
        <f t="shared" si="40"/>
        <v>2.4314422557409827</v>
      </c>
    </row>
    <row r="1242" spans="47:53" ht="11.25" customHeight="1" x14ac:dyDescent="0.25">
      <c r="AU1242" s="30" t="s">
        <v>38</v>
      </c>
      <c r="AV1242" s="29">
        <f>_xll.qlInterestRateIndexFixingDate(IborIndex&amp;Tenor,AW1242,Trigger)</f>
        <v>48103</v>
      </c>
      <c r="AW1242" s="29">
        <f>_xll.qlCalendarAdvance(Calendar,AW1241,AU1242,"f",,Trigger)</f>
        <v>48107</v>
      </c>
      <c r="AX1242" s="29">
        <f>_xll.qlInterestRateIndexMaturity(IborIndex&amp;Tenor,AW1242,Trigger)</f>
        <v>48473</v>
      </c>
      <c r="AY1242" s="66">
        <f>_xll.qlIndexFixing($Z$5,AV1242,,Trigger)</f>
        <v>2.1099955014438475E-2</v>
      </c>
      <c r="AZ1242" s="66">
        <f>_xll.qlIndexFixing($BB$1,AW1242,,Trigger)</f>
        <v>2.0856983802937008E-2</v>
      </c>
      <c r="BA1242" s="198">
        <f t="shared" si="40"/>
        <v>2.4297121150146719</v>
      </c>
    </row>
    <row r="1243" spans="47:53" ht="11.25" customHeight="1" x14ac:dyDescent="0.25">
      <c r="AU1243" s="30" t="s">
        <v>38</v>
      </c>
      <c r="AV1243" s="29">
        <f>_xll.qlInterestRateIndexFixingDate(IborIndex&amp;Tenor,AW1243,Trigger)</f>
        <v>48110</v>
      </c>
      <c r="AW1243" s="29">
        <f>_xll.qlCalendarAdvance(Calendar,AW1242,AU1243,"f",,Trigger)</f>
        <v>48114</v>
      </c>
      <c r="AX1243" s="29">
        <f>_xll.qlInterestRateIndexMaturity(IborIndex&amp;Tenor,AW1243,Trigger)</f>
        <v>48480</v>
      </c>
      <c r="AY1243" s="66">
        <f>_xll.qlIndexFixing($Z$5,AV1243,,Trigger)</f>
        <v>2.1090585933425606E-2</v>
      </c>
      <c r="AZ1243" s="66">
        <f>_xll.qlIndexFixing($BB$1,AW1243,,Trigger)</f>
        <v>2.0847791187796387E-2</v>
      </c>
      <c r="BA1243" s="198">
        <f t="shared" si="40"/>
        <v>2.4279474562921912</v>
      </c>
    </row>
    <row r="1244" spans="47:53" ht="11.25" customHeight="1" x14ac:dyDescent="0.25">
      <c r="AU1244" s="30" t="s">
        <v>38</v>
      </c>
      <c r="AV1244" s="29">
        <f>_xll.qlInterestRateIndexFixingDate(IborIndex&amp;Tenor,AW1244,Trigger)</f>
        <v>48117</v>
      </c>
      <c r="AW1244" s="29">
        <f>_xll.qlCalendarAdvance(Calendar,AW1243,AU1244,"f",,Trigger)</f>
        <v>48121</v>
      </c>
      <c r="AX1244" s="29">
        <f>_xll.qlInterestRateIndexMaturity(IborIndex&amp;Tenor,AW1244,Trigger)</f>
        <v>48487</v>
      </c>
      <c r="AY1244" s="66">
        <f>_xll.qlIndexFixing($Z$5,AV1244,,Trigger)</f>
        <v>2.1081174192829549E-2</v>
      </c>
      <c r="AZ1244" s="66">
        <f>_xll.qlIndexFixing($BB$1,AW1244,,Trigger)</f>
        <v>2.0838560802171856E-2</v>
      </c>
      <c r="BA1244" s="198">
        <f t="shared" si="40"/>
        <v>2.4261339065769287</v>
      </c>
    </row>
    <row r="1245" spans="47:53" ht="11.25" customHeight="1" x14ac:dyDescent="0.25">
      <c r="AU1245" s="30" t="s">
        <v>38</v>
      </c>
      <c r="AV1245" s="29">
        <f>_xll.qlInterestRateIndexFixingDate(IborIndex&amp;Tenor,AW1245,Trigger)</f>
        <v>48124</v>
      </c>
      <c r="AW1245" s="29">
        <f>_xll.qlCalendarAdvance(Calendar,AW1244,AU1245,"f",,Trigger)</f>
        <v>48128</v>
      </c>
      <c r="AX1245" s="29">
        <f>_xll.qlInterestRateIndexMaturity(IborIndex&amp;Tenor,AW1245,Trigger)</f>
        <v>48494</v>
      </c>
      <c r="AY1245" s="66">
        <f>_xll.qlIndexFixing($Z$5,AV1245,,Trigger)</f>
        <v>2.1071718350926187E-2</v>
      </c>
      <c r="AZ1245" s="66">
        <f>_xll.qlIndexFixing($BB$1,AW1245,,Trigger)</f>
        <v>2.0829292647111919E-2</v>
      </c>
      <c r="BA1245" s="198">
        <f t="shared" si="40"/>
        <v>2.4242570381426827</v>
      </c>
    </row>
    <row r="1246" spans="47:53" ht="11.25" customHeight="1" x14ac:dyDescent="0.25">
      <c r="AU1246" s="30" t="s">
        <v>38</v>
      </c>
      <c r="AV1246" s="29">
        <f>_xll.qlInterestRateIndexFixingDate(IborIndex&amp;Tenor,AW1246,Trigger)</f>
        <v>48131</v>
      </c>
      <c r="AW1246" s="29">
        <f>_xll.qlCalendarAdvance(Calendar,AW1245,AU1246,"f",,Trigger)</f>
        <v>48135</v>
      </c>
      <c r="AX1246" s="29">
        <f>_xll.qlInterestRateIndexMaturity(IborIndex&amp;Tenor,AW1246,Trigger)</f>
        <v>48501</v>
      </c>
      <c r="AY1246" s="66">
        <f>_xll.qlIndexFixing($Z$5,AV1246,,Trigger)</f>
        <v>2.1062216960524519E-2</v>
      </c>
      <c r="AZ1246" s="66">
        <f>_xll.qlIndexFixing($BB$1,AW1246,,Trigger)</f>
        <v>2.0819986723668776E-2</v>
      </c>
      <c r="BA1246" s="198">
        <f t="shared" si="40"/>
        <v>2.4223023685574288</v>
      </c>
    </row>
    <row r="1247" spans="47:53" ht="11.25" customHeight="1" x14ac:dyDescent="0.25">
      <c r="AU1247" s="30" t="s">
        <v>38</v>
      </c>
      <c r="AV1247" s="29">
        <f>_xll.qlInterestRateIndexFixingDate(IborIndex&amp;Tenor,AW1247,Trigger)</f>
        <v>48138</v>
      </c>
      <c r="AW1247" s="29">
        <f>_xll.qlCalendarAdvance(Calendar,AW1246,AU1247,"f",,Trigger)</f>
        <v>48142</v>
      </c>
      <c r="AX1247" s="29">
        <f>_xll.qlInterestRateIndexMaturity(IborIndex&amp;Tenor,AW1247,Trigger)</f>
        <v>48508</v>
      </c>
      <c r="AY1247" s="66">
        <f>_xll.qlIndexFixing($Z$5,AV1247,,Trigger)</f>
        <v>2.1052668568967748E-2</v>
      </c>
      <c r="AZ1247" s="66">
        <f>_xll.qlIndexFixing($BB$1,AW1247,,Trigger)</f>
        <v>2.0810643032899846E-2</v>
      </c>
      <c r="BA1247" s="198">
        <f t="shared" si="40"/>
        <v>2.4202553606790174</v>
      </c>
    </row>
    <row r="1248" spans="47:53" ht="11.25" customHeight="1" x14ac:dyDescent="0.25">
      <c r="AU1248" s="30" t="s">
        <v>38</v>
      </c>
      <c r="AV1248" s="29">
        <f>_xll.qlInterestRateIndexFixingDate(IborIndex&amp;Tenor,AW1248,Trigger)</f>
        <v>48145</v>
      </c>
      <c r="AW1248" s="29">
        <f>_xll.qlCalendarAdvance(Calendar,AW1247,AU1248,"f",,Trigger)</f>
        <v>48149</v>
      </c>
      <c r="AX1248" s="29">
        <f>_xll.qlInterestRateIndexMaturity(IborIndex&amp;Tenor,AW1248,Trigger)</f>
        <v>48515</v>
      </c>
      <c r="AY1248" s="66">
        <f>_xll.qlIndexFixing($Z$5,AV1248,,Trigger)</f>
        <v>2.1043071718133299E-2</v>
      </c>
      <c r="AZ1248" s="66">
        <f>_xll.qlIndexFixing($BB$1,AW1248,,Trigger)</f>
        <v>2.0801555354042645E-2</v>
      </c>
      <c r="BA1248" s="198">
        <f t="shared" si="40"/>
        <v>2.4151636409065409</v>
      </c>
    </row>
    <row r="1249" spans="47:53" ht="11.25" customHeight="1" x14ac:dyDescent="0.25">
      <c r="AU1249" s="30" t="s">
        <v>38</v>
      </c>
      <c r="AV1249" s="29">
        <f>_xll.qlInterestRateIndexFixingDate(IborIndex&amp;Tenor,AW1249,Trigger)</f>
        <v>48152</v>
      </c>
      <c r="AW1249" s="29">
        <f>_xll.qlCalendarAdvance(Calendar,AW1248,AU1249,"f",,Trigger)</f>
        <v>48156</v>
      </c>
      <c r="AX1249" s="29">
        <f>_xll.qlInterestRateIndexMaturity(IborIndex&amp;Tenor,AW1249,Trigger)</f>
        <v>48522</v>
      </c>
      <c r="AY1249" s="66">
        <f>_xll.qlIndexFixing($Z$5,AV1249,,Trigger)</f>
        <v>2.103342494443497E-2</v>
      </c>
      <c r="AZ1249" s="66">
        <f>_xll.qlIndexFixing($BB$1,AW1249,,Trigger)</f>
        <v>2.079184235363405E-2</v>
      </c>
      <c r="BA1249" s="198">
        <f t="shared" si="40"/>
        <v>2.4158259080091922</v>
      </c>
    </row>
    <row r="1250" spans="47:53" ht="11.25" customHeight="1" x14ac:dyDescent="0.25">
      <c r="AU1250" s="30" t="s">
        <v>38</v>
      </c>
      <c r="AV1250" s="29">
        <f>_xll.qlInterestRateIndexFixingDate(IborIndex&amp;Tenor,AW1250,Trigger)</f>
        <v>48159</v>
      </c>
      <c r="AW1250" s="29">
        <f>_xll.qlCalendarAdvance(Calendar,AW1249,AU1250,"f",,Trigger)</f>
        <v>48163</v>
      </c>
      <c r="AX1250" s="29">
        <f>_xll.qlInterestRateIndexMaturity(IborIndex&amp;Tenor,AW1250,Trigger)</f>
        <v>48529</v>
      </c>
      <c r="AY1250" s="66">
        <f>_xll.qlIndexFixing($Z$5,AV1250,,Trigger)</f>
        <v>2.1023726778822093E-2</v>
      </c>
      <c r="AZ1250" s="66">
        <f>_xll.qlIndexFixing($BB$1,AW1250,,Trigger)</f>
        <v>2.0782385367272213E-2</v>
      </c>
      <c r="BA1250" s="198">
        <f t="shared" si="40"/>
        <v>2.4134141154988007</v>
      </c>
    </row>
    <row r="1251" spans="47:53" ht="11.25" customHeight="1" x14ac:dyDescent="0.25">
      <c r="AU1251" s="30" t="s">
        <v>38</v>
      </c>
      <c r="AV1251" s="29">
        <f>_xll.qlInterestRateIndexFixingDate(IborIndex&amp;Tenor,AW1251,Trigger)</f>
        <v>48166</v>
      </c>
      <c r="AW1251" s="29">
        <f>_xll.qlCalendarAdvance(Calendar,AW1250,AU1251,"f",,Trigger)</f>
        <v>48170</v>
      </c>
      <c r="AX1251" s="29">
        <f>_xll.qlInterestRateIndexMaturity(IborIndex&amp;Tenor,AW1251,Trigger)</f>
        <v>48536</v>
      </c>
      <c r="AY1251" s="66">
        <f>_xll.qlIndexFixing($Z$5,AV1251,,Trigger)</f>
        <v>2.1013975746783445E-2</v>
      </c>
      <c r="AZ1251" s="66">
        <f>_xll.qlIndexFixing($BB$1,AW1251,,Trigger)</f>
        <v>2.0772890617855519E-2</v>
      </c>
      <c r="BA1251" s="198">
        <f t="shared" si="40"/>
        <v>2.4108512892792588</v>
      </c>
    </row>
    <row r="1252" spans="47:53" ht="11.25" customHeight="1" x14ac:dyDescent="0.25">
      <c r="AU1252" s="30" t="s">
        <v>38</v>
      </c>
      <c r="AV1252" s="29">
        <f>_xll.qlInterestRateIndexFixingDate(IborIndex&amp;Tenor,AW1252,Trigger)</f>
        <v>48173</v>
      </c>
      <c r="AW1252" s="29">
        <f>_xll.qlCalendarAdvance(Calendar,AW1251,AU1252,"f",,Trigger)</f>
        <v>48177</v>
      </c>
      <c r="AX1252" s="29">
        <f>_xll.qlInterestRateIndexMaturity(IborIndex&amp;Tenor,AW1252,Trigger)</f>
        <v>48543</v>
      </c>
      <c r="AY1252" s="66">
        <f>_xll.qlIndexFixing($Z$5,AV1252,,Trigger)</f>
        <v>2.1004170368345502E-2</v>
      </c>
      <c r="AZ1252" s="66">
        <f>_xll.qlIndexFixing($BB$1,AW1252,,Trigger)</f>
        <v>2.0763358106461582E-2</v>
      </c>
      <c r="BA1252" s="198">
        <f t="shared" si="40"/>
        <v>2.4081226188392075</v>
      </c>
    </row>
    <row r="1253" spans="47:53" ht="11.25" customHeight="1" x14ac:dyDescent="0.25">
      <c r="AU1253" s="30" t="s">
        <v>38</v>
      </c>
      <c r="AV1253" s="29">
        <f>_xll.qlInterestRateIndexFixingDate(IborIndex&amp;Tenor,AW1253,Trigger)</f>
        <v>48180</v>
      </c>
      <c r="AW1253" s="29">
        <f>_xll.qlCalendarAdvance(Calendar,AW1252,AU1253,"f",,Trigger)</f>
        <v>48184</v>
      </c>
      <c r="AX1253" s="29">
        <f>_xll.qlInterestRateIndexMaturity(IborIndex&amp;Tenor,AW1253,Trigger)</f>
        <v>48550</v>
      </c>
      <c r="AY1253" s="66">
        <f>_xll.qlIndexFixing($Z$5,AV1253,,Trigger)</f>
        <v>2.0994309158074414E-2</v>
      </c>
      <c r="AZ1253" s="66">
        <f>_xll.qlIndexFixing($BB$1,AW1253,,Trigger)</f>
        <v>2.0753787834173889E-2</v>
      </c>
      <c r="BA1253" s="198">
        <f t="shared" si="40"/>
        <v>2.4052132390052492</v>
      </c>
    </row>
    <row r="1254" spans="47:53" ht="11.25" customHeight="1" x14ac:dyDescent="0.25">
      <c r="AU1254" s="30" t="s">
        <v>38</v>
      </c>
      <c r="AV1254" s="29">
        <f>_xll.qlInterestRateIndexFixingDate(IborIndex&amp;Tenor,AW1254,Trigger)</f>
        <v>48187</v>
      </c>
      <c r="AW1254" s="29">
        <f>_xll.qlCalendarAdvance(Calendar,AW1253,AU1254,"f",,Trigger)</f>
        <v>48191</v>
      </c>
      <c r="AX1254" s="29">
        <f>_xll.qlInterestRateIndexMaturity(IborIndex&amp;Tenor,AW1254,Trigger)</f>
        <v>48557</v>
      </c>
      <c r="AY1254" s="66">
        <f>_xll.qlIndexFixing($Z$5,AV1254,,Trigger)</f>
        <v>2.0984390625077527E-2</v>
      </c>
      <c r="AZ1254" s="66">
        <f>_xll.qlIndexFixing($BB$1,AW1254,,Trigger)</f>
        <v>2.0744179802079172E-2</v>
      </c>
      <c r="BA1254" s="198">
        <f t="shared" si="40"/>
        <v>2.4021082299835461</v>
      </c>
    </row>
    <row r="1255" spans="47:53" ht="11.25" customHeight="1" x14ac:dyDescent="0.25">
      <c r="AU1255" s="30" t="s">
        <v>38</v>
      </c>
      <c r="AV1255" s="29">
        <f>_xll.qlInterestRateIndexFixingDate(IborIndex&amp;Tenor,AW1255,Trigger)</f>
        <v>48194</v>
      </c>
      <c r="AW1255" s="29">
        <f>_xll.qlCalendarAdvance(Calendar,AW1254,AU1255,"f",,Trigger)</f>
        <v>48198</v>
      </c>
      <c r="AX1255" s="29">
        <f>_xll.qlInterestRateIndexMaturity(IborIndex&amp;Tenor,AW1255,Trigger)</f>
        <v>48564</v>
      </c>
      <c r="AY1255" s="66">
        <f>_xll.qlIndexFixing($Z$5,AV1255,,Trigger)</f>
        <v>2.0974413273004467E-2</v>
      </c>
      <c r="AZ1255" s="66">
        <f>_xll.qlIndexFixing($BB$1,AW1255,,Trigger)</f>
        <v>2.0734534011268305E-2</v>
      </c>
      <c r="BA1255" s="198">
        <f t="shared" si="40"/>
        <v>2.3987926173616239</v>
      </c>
    </row>
    <row r="1256" spans="47:53" ht="11.25" customHeight="1" x14ac:dyDescent="0.25">
      <c r="AU1256" s="30" t="s">
        <v>38</v>
      </c>
      <c r="AV1256" s="29">
        <f>_xll.qlInterestRateIndexFixingDate(IborIndex&amp;Tenor,AW1256,Trigger)</f>
        <v>48201</v>
      </c>
      <c r="AW1256" s="29">
        <f>_xll.qlCalendarAdvance(Calendar,AW1255,AU1256,"f",,Trigger)</f>
        <v>48205</v>
      </c>
      <c r="AX1256" s="29">
        <f>_xll.qlInterestRateIndexMaturity(IborIndex&amp;Tenor,AW1256,Trigger)</f>
        <v>48571</v>
      </c>
      <c r="AY1256" s="66">
        <f>_xll.qlIndexFixing($Z$5,AV1256,,Trigger)</f>
        <v>2.0964375600047606E-2</v>
      </c>
      <c r="AZ1256" s="66">
        <f>_xll.qlIndexFixing($BB$1,AW1256,,Trigger)</f>
        <v>2.0719551802973125E-2</v>
      </c>
      <c r="BA1256" s="198">
        <f t="shared" si="40"/>
        <v>2.4482379707448096</v>
      </c>
    </row>
    <row r="1257" spans="47:53" ht="11.25" customHeight="1" x14ac:dyDescent="0.25">
      <c r="AU1257" s="30" t="s">
        <v>38</v>
      </c>
      <c r="AV1257" s="29">
        <f>_xll.qlInterestRateIndexFixingDate(IborIndex&amp;Tenor,AW1257,Trigger)</f>
        <v>48206</v>
      </c>
      <c r="AW1257" s="29">
        <f>_xll.qlCalendarAdvance(Calendar,AW1256,AU1257,"f",,Trigger)</f>
        <v>48212</v>
      </c>
      <c r="AX1257" s="29">
        <f>_xll.qlInterestRateIndexMaturity(IborIndex&amp;Tenor,AW1257,Trigger)</f>
        <v>48578</v>
      </c>
      <c r="AY1257" s="66">
        <f>_xll.qlIndexFixing($Z$5,AV1257,,Trigger)</f>
        <v>2.0954276098943767E-2</v>
      </c>
      <c r="AZ1257" s="66">
        <f>_xll.qlIndexFixing($BB$1,AW1257,,Trigger)</f>
        <v>2.071386520782266E-2</v>
      </c>
      <c r="BA1257" s="198">
        <f t="shared" si="40"/>
        <v>2.4041089112110741</v>
      </c>
    </row>
    <row r="1258" spans="47:53" ht="11.25" customHeight="1" x14ac:dyDescent="0.25">
      <c r="AU1258" s="30" t="s">
        <v>38</v>
      </c>
      <c r="AV1258" s="29">
        <f>_xll.qlInterestRateIndexFixingDate(IborIndex&amp;Tenor,AW1258,Trigger)</f>
        <v>48215</v>
      </c>
      <c r="AW1258" s="29">
        <f>_xll.qlCalendarAdvance(Calendar,AW1257,AU1258,"f",,Trigger)</f>
        <v>48219</v>
      </c>
      <c r="AX1258" s="29">
        <f>_xll.qlInterestRateIndexMaturity(IborIndex&amp;Tenor,AW1258,Trigger)</f>
        <v>48585</v>
      </c>
      <c r="AY1258" s="66">
        <f>_xll.qlIndexFixing($Z$5,AV1258,,Trigger)</f>
        <v>2.0944113256975573E-2</v>
      </c>
      <c r="AZ1258" s="66">
        <f>_xll.qlIndexFixing($BB$1,AW1258,,Trigger)</f>
        <v>2.0705370097517169E-2</v>
      </c>
      <c r="BA1258" s="198">
        <f t="shared" si="40"/>
        <v>2.3874315945840441</v>
      </c>
    </row>
    <row r="1259" spans="47:53" ht="11.25" customHeight="1" x14ac:dyDescent="0.25">
      <c r="AU1259" s="30" t="s">
        <v>38</v>
      </c>
      <c r="AV1259" s="29">
        <f>_xll.qlInterestRateIndexFixingDate(IborIndex&amp;Tenor,AW1259,Trigger)</f>
        <v>48222</v>
      </c>
      <c r="AW1259" s="29">
        <f>_xll.qlCalendarAdvance(Calendar,AW1258,AU1259,"f",,Trigger)</f>
        <v>48226</v>
      </c>
      <c r="AX1259" s="29">
        <f>_xll.qlInterestRateIndexMaturity(IborIndex&amp;Tenor,AW1259,Trigger)</f>
        <v>48592</v>
      </c>
      <c r="AY1259" s="66">
        <f>_xll.qlIndexFixing($Z$5,AV1259,,Trigger)</f>
        <v>2.0933885555971862E-2</v>
      </c>
      <c r="AZ1259" s="66">
        <f>_xll.qlIndexFixing($BB$1,AW1259,,Trigger)</f>
        <v>2.0695573282840711E-2</v>
      </c>
      <c r="BA1259" s="198">
        <f t="shared" si="40"/>
        <v>2.3831227313115058</v>
      </c>
    </row>
    <row r="1260" spans="47:53" ht="11.25" customHeight="1" x14ac:dyDescent="0.25">
      <c r="AU1260" s="30" t="s">
        <v>38</v>
      </c>
      <c r="AV1260" s="29">
        <f>_xll.qlInterestRateIndexFixingDate(IborIndex&amp;Tenor,AW1260,Trigger)</f>
        <v>48229</v>
      </c>
      <c r="AW1260" s="29">
        <f>_xll.qlCalendarAdvance(Calendar,AW1259,AU1260,"f",,Trigger)</f>
        <v>48233</v>
      </c>
      <c r="AX1260" s="29">
        <f>_xll.qlInterestRateIndexMaturity(IborIndex&amp;Tenor,AW1260,Trigger)</f>
        <v>48599</v>
      </c>
      <c r="AY1260" s="66">
        <f>_xll.qlIndexFixing($Z$5,AV1260,,Trigger)</f>
        <v>2.092359147230987E-2</v>
      </c>
      <c r="AZ1260" s="66">
        <f>_xll.qlIndexFixing($BB$1,AW1260,,Trigger)</f>
        <v>2.0685738714968687E-2</v>
      </c>
      <c r="BA1260" s="198">
        <f t="shared" si="40"/>
        <v>2.3785275734118301</v>
      </c>
    </row>
    <row r="1261" spans="47:53" ht="11.25" customHeight="1" x14ac:dyDescent="0.25">
      <c r="AU1261" s="30" t="s">
        <v>38</v>
      </c>
      <c r="AV1261" s="29">
        <f>_xll.qlInterestRateIndexFixingDate(IborIndex&amp;Tenor,AW1261,Trigger)</f>
        <v>48236</v>
      </c>
      <c r="AW1261" s="29">
        <f>_xll.qlCalendarAdvance(Calendar,AW1260,AU1261,"f",,Trigger)</f>
        <v>48240</v>
      </c>
      <c r="AX1261" s="29">
        <f>_xll.qlInterestRateIndexMaturity(IborIndex&amp;Tenor,AW1261,Trigger)</f>
        <v>48606</v>
      </c>
      <c r="AY1261" s="66">
        <f>_xll.qlIndexFixing($Z$5,AV1261,,Trigger)</f>
        <v>2.0913229476915905E-2</v>
      </c>
      <c r="AZ1261" s="66">
        <f>_xll.qlIndexFixing($BB$1,AW1261,,Trigger)</f>
        <v>2.0675866395018023E-2</v>
      </c>
      <c r="BA1261" s="198">
        <f t="shared" si="40"/>
        <v>2.3736308189788167</v>
      </c>
    </row>
    <row r="1262" spans="47:53" ht="11.25" customHeight="1" x14ac:dyDescent="0.25">
      <c r="AU1262" s="30" t="s">
        <v>38</v>
      </c>
      <c r="AV1262" s="29">
        <f>_xll.qlInterestRateIndexFixingDate(IborIndex&amp;Tenor,AW1262,Trigger)</f>
        <v>48243</v>
      </c>
      <c r="AW1262" s="29">
        <f>_xll.qlCalendarAdvance(Calendar,AW1261,AU1262,"f",,Trigger)</f>
        <v>48247</v>
      </c>
      <c r="AX1262" s="29">
        <f>_xll.qlInterestRateIndexMaturity(IborIndex&amp;Tenor,AW1262,Trigger)</f>
        <v>48613</v>
      </c>
      <c r="AY1262" s="66">
        <f>_xll.qlIndexFixing($Z$5,AV1262,,Trigger)</f>
        <v>2.0902798035266852E-2</v>
      </c>
      <c r="AZ1262" s="66">
        <f>_xll.qlIndexFixing($BB$1,AW1262,,Trigger)</f>
        <v>2.0665956324110002E-2</v>
      </c>
      <c r="BA1262" s="198">
        <f t="shared" si="40"/>
        <v>2.368417111568502</v>
      </c>
    </row>
    <row r="1263" spans="47:53" ht="11.25" customHeight="1" x14ac:dyDescent="0.25">
      <c r="AU1263" s="30" t="s">
        <v>38</v>
      </c>
      <c r="AV1263" s="29">
        <f>_xll.qlInterestRateIndexFixingDate(IborIndex&amp;Tenor,AW1263,Trigger)</f>
        <v>48250</v>
      </c>
      <c r="AW1263" s="29">
        <f>_xll.qlCalendarAdvance(Calendar,AW1262,AU1263,"f",,Trigger)</f>
        <v>48254</v>
      </c>
      <c r="AX1263" s="29">
        <f>_xll.qlInterestRateIndexMaturity(IborIndex&amp;Tenor,AW1263,Trigger)</f>
        <v>48620</v>
      </c>
      <c r="AY1263" s="66">
        <f>_xll.qlIndexFixing($Z$5,AV1263,,Trigger)</f>
        <v>2.0892295607391066E-2</v>
      </c>
      <c r="AZ1263" s="66">
        <f>_xll.qlIndexFixing($BB$1,AW1263,,Trigger)</f>
        <v>2.0656008503370238E-2</v>
      </c>
      <c r="BA1263" s="198">
        <f t="shared" si="40"/>
        <v>2.3628710402082835</v>
      </c>
    </row>
    <row r="1264" spans="47:53" ht="11.25" customHeight="1" x14ac:dyDescent="0.25">
      <c r="AU1264" s="30" t="s">
        <v>38</v>
      </c>
      <c r="AV1264" s="29">
        <f>_xll.qlInterestRateIndexFixingDate(IborIndex&amp;Tenor,AW1264,Trigger)</f>
        <v>48257</v>
      </c>
      <c r="AW1264" s="29">
        <f>_xll.qlCalendarAdvance(Calendar,AW1263,AU1264,"f",,Trigger)</f>
        <v>48261</v>
      </c>
      <c r="AX1264" s="29">
        <f>_xll.qlInterestRateIndexMaturity(IborIndex&amp;Tenor,AW1264,Trigger)</f>
        <v>48627</v>
      </c>
      <c r="AY1264" s="66">
        <f>_xll.qlIndexFixing($Z$5,AV1264,,Trigger)</f>
        <v>2.0881720647871423E-2</v>
      </c>
      <c r="AZ1264" s="66">
        <f>_xll.qlIndexFixing($BB$1,AW1264,,Trigger)</f>
        <v>2.0646022933928053E-2</v>
      </c>
      <c r="BA1264" s="198">
        <f t="shared" si="40"/>
        <v>2.3569771394336971</v>
      </c>
    </row>
    <row r="1265" spans="47:53" ht="11.25" customHeight="1" x14ac:dyDescent="0.25">
      <c r="AU1265" s="30" t="s">
        <v>38</v>
      </c>
      <c r="AV1265" s="29">
        <f>_xll.qlInterestRateIndexFixingDate(IborIndex&amp;Tenor,AW1265,Trigger)</f>
        <v>48264</v>
      </c>
      <c r="AW1265" s="29">
        <f>_xll.qlCalendarAdvance(Calendar,AW1264,AU1265,"f",,Trigger)</f>
        <v>48268</v>
      </c>
      <c r="AX1265" s="29">
        <f>_xll.qlInterestRateIndexMaturity(IborIndex&amp;Tenor,AW1265,Trigger)</f>
        <v>48634</v>
      </c>
      <c r="AY1265" s="66">
        <f>_xll.qlIndexFixing($Z$5,AV1265,,Trigger)</f>
        <v>2.0871071605844217E-2</v>
      </c>
      <c r="AZ1265" s="66">
        <f>_xll.qlIndexFixing($BB$1,AW1265,,Trigger)</f>
        <v>2.063599961691797E-2</v>
      </c>
      <c r="BA1265" s="198">
        <f t="shared" si="40"/>
        <v>2.3507198892624634</v>
      </c>
    </row>
    <row r="1266" spans="47:53" ht="11.25" customHeight="1" x14ac:dyDescent="0.25">
      <c r="AU1266" s="30" t="s">
        <v>38</v>
      </c>
      <c r="AV1266" s="29">
        <f>_xll.qlInterestRateIndexFixingDate(IborIndex&amp;Tenor,AW1266,Trigger)</f>
        <v>48271</v>
      </c>
      <c r="AW1266" s="29">
        <f>_xll.qlCalendarAdvance(Calendar,AW1265,AU1266,"f",,Trigger)</f>
        <v>48275</v>
      </c>
      <c r="AX1266" s="29">
        <f>_xll.qlInterestRateIndexMaturity(IborIndex&amp;Tenor,AW1266,Trigger)</f>
        <v>48640</v>
      </c>
      <c r="AY1266" s="66">
        <f>_xll.qlIndexFixing($Z$5,AV1266,,Trigger)</f>
        <v>2.0860470950868331E-2</v>
      </c>
      <c r="AZ1266" s="66">
        <f>_xll.qlIndexFixing($BB$1,AW1266,,Trigger)</f>
        <v>2.0626407870316187E-2</v>
      </c>
      <c r="BA1266" s="198">
        <f t="shared" si="40"/>
        <v>2.3406308055214446</v>
      </c>
    </row>
    <row r="1267" spans="47:53" ht="11.25" customHeight="1" x14ac:dyDescent="0.25">
      <c r="AU1267" s="30" t="s">
        <v>38</v>
      </c>
      <c r="AV1267" s="29">
        <f>_xll.qlInterestRateIndexFixingDate(IborIndex&amp;Tenor,AW1267,Trigger)</f>
        <v>48278</v>
      </c>
      <c r="AW1267" s="29">
        <f>_xll.qlCalendarAdvance(Calendar,AW1266,AU1267,"f",,Trigger)</f>
        <v>48282</v>
      </c>
      <c r="AX1267" s="29">
        <f>_xll.qlInterestRateIndexMaturity(IborIndex&amp;Tenor,AW1267,Trigger)</f>
        <v>48647</v>
      </c>
      <c r="AY1267" s="66">
        <f>_xll.qlIndexFixing($Z$5,AV1267,,Trigger)</f>
        <v>2.084967664865878E-2</v>
      </c>
      <c r="AZ1267" s="66">
        <f>_xll.qlIndexFixing($BB$1,AW1267,,Trigger)</f>
        <v>2.0616318865065882E-2</v>
      </c>
      <c r="BA1267" s="198">
        <f t="shared" si="40"/>
        <v>2.3335778359289892</v>
      </c>
    </row>
    <row r="1268" spans="47:53" ht="11.25" customHeight="1" x14ac:dyDescent="0.25">
      <c r="AU1268" s="30" t="s">
        <v>38</v>
      </c>
      <c r="AV1268" s="29">
        <f>_xll.qlInterestRateIndexFixingDate(IborIndex&amp;Tenor,AW1268,Trigger)</f>
        <v>48285</v>
      </c>
      <c r="AW1268" s="29">
        <f>_xll.qlCalendarAdvance(Calendar,AW1267,AU1268,"f",,Trigger)</f>
        <v>48289</v>
      </c>
      <c r="AX1268" s="29">
        <f>_xll.qlInterestRateIndexMaturity(IborIndex&amp;Tenor,AW1268,Trigger)</f>
        <v>48654</v>
      </c>
      <c r="AY1268" s="66">
        <f>_xll.qlIndexFixing($Z$5,AV1268,,Trigger)</f>
        <v>2.083880450780674E-2</v>
      </c>
      <c r="AZ1268" s="66">
        <f>_xll.qlIndexFixing($BB$1,AW1268,,Trigger)</f>
        <v>2.0606192121009524E-2</v>
      </c>
      <c r="BA1268" s="198">
        <f t="shared" si="40"/>
        <v>2.326123867972159</v>
      </c>
    </row>
    <row r="1269" spans="47:53" ht="11.25" customHeight="1" x14ac:dyDescent="0.25">
      <c r="AU1269" s="30" t="s">
        <v>38</v>
      </c>
      <c r="AV1269" s="29">
        <f>_xll.qlInterestRateIndexFixingDate(IborIndex&amp;Tenor,AW1269,Trigger)</f>
        <v>48292</v>
      </c>
      <c r="AW1269" s="29">
        <f>_xll.qlCalendarAdvance(Calendar,AW1268,AU1269,"f",,Trigger)</f>
        <v>48296</v>
      </c>
      <c r="AX1269" s="29">
        <f>_xll.qlInterestRateIndexMaturity(IborIndex&amp;Tenor,AW1269,Trigger)</f>
        <v>48661</v>
      </c>
      <c r="AY1269" s="66">
        <f>_xll.qlIndexFixing($Z$5,AV1269,,Trigger)</f>
        <v>2.0827852955480917E-2</v>
      </c>
      <c r="AZ1269" s="66">
        <f>_xll.qlIndexFixing($BB$1,AW1269,,Trigger)</f>
        <v>2.05960276392879E-2</v>
      </c>
      <c r="BA1269" s="198">
        <f t="shared" si="40"/>
        <v>2.3182531619301767</v>
      </c>
    </row>
    <row r="1270" spans="47:53" ht="11.25" customHeight="1" x14ac:dyDescent="0.25">
      <c r="AU1270" s="30" t="s">
        <v>38</v>
      </c>
      <c r="AV1270" s="29">
        <f>_xll.qlInterestRateIndexFixingDate(IborIndex&amp;Tenor,AW1270,Trigger)</f>
        <v>48297</v>
      </c>
      <c r="AW1270" s="29">
        <f>_xll.qlCalendarAdvance(Calendar,AW1269,AU1270,"f",,Trigger)</f>
        <v>48303</v>
      </c>
      <c r="AX1270" s="29">
        <f>_xll.qlInterestRateIndexMaturity(IborIndex&amp;Tenor,AW1270,Trigger)</f>
        <v>48668</v>
      </c>
      <c r="AY1270" s="66">
        <f>_xll.qlIndexFixing($Z$5,AV1270,,Trigger)</f>
        <v>2.0816820413396418E-2</v>
      </c>
      <c r="AZ1270" s="66">
        <f>_xll.qlIndexFixing($BB$1,AW1270,,Trigger)</f>
        <v>2.0585825421045957E-2</v>
      </c>
      <c r="BA1270" s="198">
        <f t="shared" si="40"/>
        <v>2.3099499235046048</v>
      </c>
    </row>
    <row r="1271" spans="47:53" ht="11.25" customHeight="1" x14ac:dyDescent="0.25">
      <c r="AU1271" s="30" t="s">
        <v>38</v>
      </c>
      <c r="AV1271" s="29">
        <f>_xll.qlInterestRateIndexFixingDate(IborIndex&amp;Tenor,AW1271,Trigger)</f>
        <v>48306</v>
      </c>
      <c r="AW1271" s="29">
        <f>_xll.qlCalendarAdvance(Calendar,AW1270,AU1271,"f",,Trigger)</f>
        <v>48310</v>
      </c>
      <c r="AX1271" s="29">
        <f>_xll.qlInterestRateIndexMaturity(IborIndex&amp;Tenor,AW1271,Trigger)</f>
        <v>48675</v>
      </c>
      <c r="AY1271" s="66">
        <f>_xll.qlIndexFixing($Z$5,AV1271,,Trigger)</f>
        <v>2.0805705297816696E-2</v>
      </c>
      <c r="AZ1271" s="66">
        <f>_xll.qlIndexFixing($BB$1,AW1271,,Trigger)</f>
        <v>2.0575585467432805E-2</v>
      </c>
      <c r="BA1271" s="198">
        <f t="shared" si="40"/>
        <v>2.3011983038389099</v>
      </c>
    </row>
    <row r="1272" spans="47:53" ht="11.25" customHeight="1" x14ac:dyDescent="0.25">
      <c r="AU1272" s="30" t="s">
        <v>38</v>
      </c>
      <c r="AV1272" s="29">
        <f>_xll.qlInterestRateIndexFixingDate(IborIndex&amp;Tenor,AW1272,Trigger)</f>
        <v>48313</v>
      </c>
      <c r="AW1272" s="29">
        <f>_xll.qlCalendarAdvance(Calendar,AW1271,AU1272,"f",,Trigger)</f>
        <v>48317</v>
      </c>
      <c r="AX1272" s="29">
        <f>_xll.qlInterestRateIndexMaturity(IborIndex&amp;Tenor,AW1272,Trigger)</f>
        <v>48682</v>
      </c>
      <c r="AY1272" s="66">
        <f>_xll.qlIndexFixing($Z$5,AV1272,,Trigger)</f>
        <v>2.0794506019555108E-2</v>
      </c>
      <c r="AZ1272" s="66">
        <f>_xll.qlIndexFixing($BB$1,AW1272,,Trigger)</f>
        <v>2.0564602848134331E-2</v>
      </c>
      <c r="BA1272" s="198">
        <f t="shared" si="40"/>
        <v>2.2990317142077692</v>
      </c>
    </row>
    <row r="1273" spans="47:53" ht="11.25" customHeight="1" x14ac:dyDescent="0.25">
      <c r="AU1273" s="30" t="s">
        <v>38</v>
      </c>
      <c r="AV1273" s="29">
        <f>_xll.qlInterestRateIndexFixingDate(IborIndex&amp;Tenor,AW1273,Trigger)</f>
        <v>48320</v>
      </c>
      <c r="AW1273" s="29">
        <f>_xll.qlCalendarAdvance(Calendar,AW1272,AU1273,"f",,Trigger)</f>
        <v>48324</v>
      </c>
      <c r="AX1273" s="29">
        <f>_xll.qlInterestRateIndexMaturity(IborIndex&amp;Tenor,AW1273,Trigger)</f>
        <v>48689</v>
      </c>
      <c r="AY1273" s="66">
        <f>_xll.qlIndexFixing($Z$5,AV1273,,Trigger)</f>
        <v>2.0783220983975562E-2</v>
      </c>
      <c r="AZ1273" s="66">
        <f>_xll.qlIndexFixing($BB$1,AW1273,,Trigger)</f>
        <v>2.0554992358711194E-2</v>
      </c>
      <c r="BA1273" s="198">
        <f t="shared" si="40"/>
        <v>2.2822862526436851</v>
      </c>
    </row>
    <row r="1274" spans="47:53" ht="11.25" customHeight="1" x14ac:dyDescent="0.25">
      <c r="AU1274" s="30" t="s">
        <v>38</v>
      </c>
      <c r="AV1274" s="29">
        <f>_xll.qlInterestRateIndexFixingDate(IborIndex&amp;Tenor,AW1274,Trigger)</f>
        <v>48327</v>
      </c>
      <c r="AW1274" s="29">
        <f>_xll.qlCalendarAdvance(Calendar,AW1273,AU1274,"f",,Trigger)</f>
        <v>48331</v>
      </c>
      <c r="AX1274" s="29">
        <f>_xll.qlInterestRateIndexMaturity(IborIndex&amp;Tenor,AW1274,Trigger)</f>
        <v>48696</v>
      </c>
      <c r="AY1274" s="66">
        <f>_xll.qlIndexFixing($Z$5,AV1274,,Trigger)</f>
        <v>2.0771848590995363E-2</v>
      </c>
      <c r="AZ1274" s="66">
        <f>_xll.qlIndexFixing($BB$1,AW1274,,Trigger)</f>
        <v>2.0544639205921762E-2</v>
      </c>
      <c r="BA1274" s="198">
        <f t="shared" si="40"/>
        <v>2.2720938507360051</v>
      </c>
    </row>
    <row r="1275" spans="47:53" ht="11.25" customHeight="1" x14ac:dyDescent="0.25">
      <c r="AU1275" s="30" t="s">
        <v>38</v>
      </c>
      <c r="AV1275" s="29">
        <f>_xll.qlInterestRateIndexFixingDate(IborIndex&amp;Tenor,AW1275,Trigger)</f>
        <v>48334</v>
      </c>
      <c r="AW1275" s="29">
        <f>_xll.qlCalendarAdvance(Calendar,AW1274,AU1275,"f",,Trigger)</f>
        <v>48338</v>
      </c>
      <c r="AX1275" s="29">
        <f>_xll.qlInterestRateIndexMaturity(IborIndex&amp;Tenor,AW1275,Trigger)</f>
        <v>48703</v>
      </c>
      <c r="AY1275" s="66">
        <f>_xll.qlIndexFixing($Z$5,AV1275,,Trigger)</f>
        <v>2.0760387235086959E-2</v>
      </c>
      <c r="AZ1275" s="66">
        <f>_xll.qlIndexFixing($BB$1,AW1275,,Trigger)</f>
        <v>2.0534248322400472E-2</v>
      </c>
      <c r="BA1275" s="198">
        <f t="shared" si="40"/>
        <v>2.2613891268648616</v>
      </c>
    </row>
    <row r="1276" spans="47:53" ht="11.25" customHeight="1" x14ac:dyDescent="0.25">
      <c r="AU1276" s="30" t="s">
        <v>38</v>
      </c>
      <c r="AV1276" s="29">
        <f>_xll.qlInterestRateIndexFixingDate(IborIndex&amp;Tenor,AW1276,Trigger)</f>
        <v>48341</v>
      </c>
      <c r="AW1276" s="29">
        <f>_xll.qlCalendarAdvance(Calendar,AW1275,AU1276,"f",,Trigger)</f>
        <v>48345</v>
      </c>
      <c r="AX1276" s="29">
        <f>_xll.qlInterestRateIndexMaturity(IborIndex&amp;Tenor,AW1276,Trigger)</f>
        <v>48710</v>
      </c>
      <c r="AY1276" s="66">
        <f>_xll.qlIndexFixing($Z$5,AV1276,,Trigger)</f>
        <v>2.0748835305278174E-2</v>
      </c>
      <c r="AZ1276" s="66">
        <f>_xll.qlIndexFixing($BB$1,AW1276,,Trigger)</f>
        <v>2.0523819709317465E-2</v>
      </c>
      <c r="BA1276" s="198">
        <f t="shared" si="40"/>
        <v>2.250155959607099</v>
      </c>
    </row>
    <row r="1277" spans="47:53" ht="11.25" customHeight="1" x14ac:dyDescent="0.25">
      <c r="AU1277" s="30" t="s">
        <v>38</v>
      </c>
      <c r="AV1277" s="29">
        <f>_xll.qlInterestRateIndexFixingDate(IborIndex&amp;Tenor,AW1277,Trigger)</f>
        <v>48348</v>
      </c>
      <c r="AW1277" s="29">
        <f>_xll.qlCalendarAdvance(Calendar,AW1276,AU1277,"f",,Trigger)</f>
        <v>48352</v>
      </c>
      <c r="AX1277" s="29">
        <f>_xll.qlInterestRateIndexMaturity(IborIndex&amp;Tenor,AW1277,Trigger)</f>
        <v>48717</v>
      </c>
      <c r="AY1277" s="66">
        <f>_xll.qlIndexFixing($Z$5,AV1277,,Trigger)</f>
        <v>2.0737191185155487E-2</v>
      </c>
      <c r="AZ1277" s="66">
        <f>_xll.qlIndexFixing($BB$1,AW1277,,Trigger)</f>
        <v>2.0513353367847466E-2</v>
      </c>
      <c r="BA1277" s="198">
        <f t="shared" si="40"/>
        <v>2.2383781730802093</v>
      </c>
    </row>
    <row r="1278" spans="47:53" ht="11.25" customHeight="1" x14ac:dyDescent="0.25">
      <c r="AU1278" s="30" t="s">
        <v>38</v>
      </c>
      <c r="AV1278" s="29">
        <f>_xll.qlInterestRateIndexFixingDate(IborIndex&amp;Tenor,AW1278,Trigger)</f>
        <v>48355</v>
      </c>
      <c r="AW1278" s="29">
        <f>_xll.qlCalendarAdvance(Calendar,AW1277,AU1278,"f",,Trigger)</f>
        <v>48359</v>
      </c>
      <c r="AX1278" s="29">
        <f>_xll.qlInterestRateIndexMaturity(IborIndex&amp;Tenor,AW1278,Trigger)</f>
        <v>48724</v>
      </c>
      <c r="AY1278" s="66">
        <f>_xll.qlIndexFixing($Z$5,AV1278,,Trigger)</f>
        <v>2.0725453252865563E-2</v>
      </c>
      <c r="AZ1278" s="66">
        <f>_xll.qlIndexFixing($BB$1,AW1278,,Trigger)</f>
        <v>2.0502849299168933E-2</v>
      </c>
      <c r="BA1278" s="198">
        <f t="shared" si="40"/>
        <v>2.226039536966304</v>
      </c>
    </row>
    <row r="1279" spans="47:53" ht="11.25" customHeight="1" x14ac:dyDescent="0.25">
      <c r="AU1279" s="30" t="s">
        <v>38</v>
      </c>
      <c r="AV1279" s="29">
        <f>_xll.qlInterestRateIndexFixingDate(IborIndex&amp;Tenor,AW1279,Trigger)</f>
        <v>48362</v>
      </c>
      <c r="AW1279" s="29">
        <f>_xll.qlCalendarAdvance(Calendar,AW1278,AU1279,"f",,Trigger)</f>
        <v>48366</v>
      </c>
      <c r="AX1279" s="29">
        <f>_xll.qlInterestRateIndexMaturity(IborIndex&amp;Tenor,AW1279,Trigger)</f>
        <v>48731</v>
      </c>
      <c r="AY1279" s="66">
        <f>_xll.qlIndexFixing($Z$5,AV1279,,Trigger)</f>
        <v>2.0713619881116339E-2</v>
      </c>
      <c r="AZ1279" s="66">
        <f>_xll.qlIndexFixing($BB$1,AW1279,,Trigger)</f>
        <v>2.0492307504465353E-2</v>
      </c>
      <c r="BA1279" s="198">
        <f t="shared" si="40"/>
        <v>2.21312376650986</v>
      </c>
    </row>
    <row r="1280" spans="47:53" ht="11.25" customHeight="1" x14ac:dyDescent="0.25">
      <c r="AU1280" s="30" t="s">
        <v>38</v>
      </c>
      <c r="AV1280" s="29">
        <f>_xll.qlInterestRateIndexFixingDate(IborIndex&amp;Tenor,AW1280,Trigger)</f>
        <v>48369</v>
      </c>
      <c r="AW1280" s="29">
        <f>_xll.qlCalendarAdvance(Calendar,AW1279,AU1280,"f",,Trigger)</f>
        <v>48373</v>
      </c>
      <c r="AX1280" s="29">
        <f>_xll.qlInterestRateIndexMaturity(IborIndex&amp;Tenor,AW1280,Trigger)</f>
        <v>48738</v>
      </c>
      <c r="AY1280" s="66">
        <f>_xll.qlIndexFixing($Z$5,AV1280,,Trigger)</f>
        <v>2.0701689437179024E-2</v>
      </c>
      <c r="AZ1280" s="66">
        <f>_xll.qlIndexFixing($BB$1,AW1280,,Trigger)</f>
        <v>2.0481727984923728E-2</v>
      </c>
      <c r="BA1280" s="198">
        <f t="shared" si="40"/>
        <v>2.1996145225529689</v>
      </c>
    </row>
    <row r="1281" spans="47:53" ht="11.25" customHeight="1" x14ac:dyDescent="0.25">
      <c r="AU1281" s="30" t="s">
        <v>38</v>
      </c>
      <c r="AV1281" s="29">
        <f>_xll.qlInterestRateIndexFixingDate(IborIndex&amp;Tenor,AW1281,Trigger)</f>
        <v>48376</v>
      </c>
      <c r="AW1281" s="29">
        <f>_xll.qlCalendarAdvance(Calendar,AW1280,AU1281,"f",,Trigger)</f>
        <v>48380</v>
      </c>
      <c r="AX1281" s="29">
        <f>_xll.qlInterestRateIndexMaturity(IborIndex&amp;Tenor,AW1281,Trigger)</f>
        <v>48745</v>
      </c>
      <c r="AY1281" s="66">
        <f>_xll.qlIndexFixing($Z$5,AV1281,,Trigger)</f>
        <v>2.0689660282891129E-2</v>
      </c>
      <c r="AZ1281" s="66">
        <f>_xll.qlIndexFixing($BB$1,AW1281,,Trigger)</f>
        <v>2.0471110741736086E-2</v>
      </c>
      <c r="BA1281" s="198">
        <f t="shared" si="40"/>
        <v>2.1854954115504284</v>
      </c>
    </row>
    <row r="1282" spans="47:53" ht="11.25" customHeight="1" x14ac:dyDescent="0.25">
      <c r="AU1282" s="30" t="s">
        <v>38</v>
      </c>
      <c r="AV1282" s="29">
        <f>_xll.qlInterestRateIndexFixingDate(IborIndex&amp;Tenor,AW1282,Trigger)</f>
        <v>48383</v>
      </c>
      <c r="AW1282" s="29">
        <f>_xll.qlCalendarAdvance(Calendar,AW1281,AU1282,"f",,Trigger)</f>
        <v>48387</v>
      </c>
      <c r="AX1282" s="29">
        <f>_xll.qlInterestRateIndexMaturity(IborIndex&amp;Tenor,AW1282,Trigger)</f>
        <v>48752</v>
      </c>
      <c r="AY1282" s="66">
        <f>_xll.qlIndexFixing($Z$5,AV1282,,Trigger)</f>
        <v>2.067753077465671E-2</v>
      </c>
      <c r="AZ1282" s="66">
        <f>_xll.qlIndexFixing($BB$1,AW1282,,Trigger)</f>
        <v>2.0460455776098188E-2</v>
      </c>
      <c r="BA1282" s="198">
        <f t="shared" si="40"/>
        <v>2.1707499855852173</v>
      </c>
    </row>
    <row r="1283" spans="47:53" ht="11.25" customHeight="1" x14ac:dyDescent="0.25">
      <c r="AU1283" s="30" t="s">
        <v>38</v>
      </c>
      <c r="AV1283" s="29">
        <f>_xll.qlInterestRateIndexFixingDate(IborIndex&amp;Tenor,AW1283,Trigger)</f>
        <v>48390</v>
      </c>
      <c r="AW1283" s="29">
        <f>_xll.qlCalendarAdvance(Calendar,AW1282,AU1283,"f",,Trigger)</f>
        <v>48394</v>
      </c>
      <c r="AX1283" s="29">
        <f>_xll.qlInterestRateIndexMaturity(IborIndex&amp;Tenor,AW1283,Trigger)</f>
        <v>48759</v>
      </c>
      <c r="AY1283" s="66">
        <f>_xll.qlIndexFixing($Z$5,AV1283,,Trigger)</f>
        <v>2.0665299263450305E-2</v>
      </c>
      <c r="AZ1283" s="66">
        <f>_xll.qlIndexFixing($BB$1,AW1283,,Trigger)</f>
        <v>2.0449763089209289E-2</v>
      </c>
      <c r="BA1283" s="198">
        <f t="shared" ref="BA1283:BA1346" si="41">(AY1283-AZ1283)*10000</f>
        <v>2.1553617424101628</v>
      </c>
    </row>
    <row r="1284" spans="47:53" ht="11.25" customHeight="1" x14ac:dyDescent="0.25">
      <c r="AU1284" s="30" t="s">
        <v>38</v>
      </c>
      <c r="AV1284" s="29">
        <f>_xll.qlInterestRateIndexFixingDate(IborIndex&amp;Tenor,AW1284,Trigger)</f>
        <v>48397</v>
      </c>
      <c r="AW1284" s="29">
        <f>_xll.qlCalendarAdvance(Calendar,AW1283,AU1284,"f",,Trigger)</f>
        <v>48401</v>
      </c>
      <c r="AX1284" s="29">
        <f>_xll.qlInterestRateIndexMaturity(IborIndex&amp;Tenor,AW1284,Trigger)</f>
        <v>48766</v>
      </c>
      <c r="AY1284" s="66">
        <f>_xll.qlIndexFixing($Z$5,AV1284,,Trigger)</f>
        <v>2.0652964094816272E-2</v>
      </c>
      <c r="AZ1284" s="66">
        <f>_xll.qlIndexFixing($BB$1,AW1284,,Trigger)</f>
        <v>2.0439032682275E-2</v>
      </c>
      <c r="BA1284" s="198">
        <f t="shared" si="41"/>
        <v>2.1393141254127253</v>
      </c>
    </row>
    <row r="1285" spans="47:53" ht="11.25" customHeight="1" x14ac:dyDescent="0.25">
      <c r="AU1285" s="30" t="s">
        <v>38</v>
      </c>
      <c r="AV1285" s="29">
        <f>_xll.qlInterestRateIndexFixingDate(IborIndex&amp;Tenor,AW1285,Trigger)</f>
        <v>48404</v>
      </c>
      <c r="AW1285" s="29">
        <f>_xll.qlCalendarAdvance(Calendar,AW1284,AU1285,"f",,Trigger)</f>
        <v>48408</v>
      </c>
      <c r="AX1285" s="29">
        <f>_xll.qlInterestRateIndexMaturity(IborIndex&amp;Tenor,AW1285,Trigger)</f>
        <v>48773</v>
      </c>
      <c r="AY1285" s="66">
        <f>_xll.qlIndexFixing($Z$5,AV1285,,Trigger)</f>
        <v>2.0640523608873612E-2</v>
      </c>
      <c r="AZ1285" s="66">
        <f>_xll.qlIndexFixing($BB$1,AW1285,,Trigger)</f>
        <v>2.0428264556502686E-2</v>
      </c>
      <c r="BA1285" s="198">
        <f t="shared" si="41"/>
        <v>2.1225905237092642</v>
      </c>
    </row>
    <row r="1286" spans="47:53" ht="11.25" customHeight="1" x14ac:dyDescent="0.25">
      <c r="AU1286" s="30" t="s">
        <v>38</v>
      </c>
      <c r="AV1286" s="29">
        <f>_xll.qlInterestRateIndexFixingDate(IborIndex&amp;Tenor,AW1286,Trigger)</f>
        <v>48411</v>
      </c>
      <c r="AW1286" s="29">
        <f>_xll.qlCalendarAdvance(Calendar,AW1285,AU1286,"f",,Trigger)</f>
        <v>48415</v>
      </c>
      <c r="AX1286" s="29">
        <f>_xll.qlInterestRateIndexMaturity(IborIndex&amp;Tenor,AW1286,Trigger)</f>
        <v>48780</v>
      </c>
      <c r="AY1286" s="66">
        <f>_xll.qlIndexFixing($Z$5,AV1286,,Trigger)</f>
        <v>2.0627976140315748E-2</v>
      </c>
      <c r="AZ1286" s="66">
        <f>_xll.qlIndexFixing($BB$1,AW1286,,Trigger)</f>
        <v>2.0417458713105841E-2</v>
      </c>
      <c r="BA1286" s="198">
        <f t="shared" si="41"/>
        <v>2.1051742720990667</v>
      </c>
    </row>
    <row r="1287" spans="47:53" ht="11.25" customHeight="1" x14ac:dyDescent="0.25">
      <c r="AU1287" s="30" t="s">
        <v>38</v>
      </c>
      <c r="AV1287" s="29">
        <f>_xll.qlInterestRateIndexFixingDate(IborIndex&amp;Tenor,AW1287,Trigger)</f>
        <v>48418</v>
      </c>
      <c r="AW1287" s="29">
        <f>_xll.qlCalendarAdvance(Calendar,AW1286,AU1287,"f",,Trigger)</f>
        <v>48422</v>
      </c>
      <c r="AX1287" s="29">
        <f>_xll.qlInterestRateIndexMaturity(IborIndex&amp;Tenor,AW1287,Trigger)</f>
        <v>48787</v>
      </c>
      <c r="AY1287" s="66">
        <f>_xll.qlIndexFixing($Z$5,AV1287,,Trigger)</f>
        <v>2.0615320018414682E-2</v>
      </c>
      <c r="AZ1287" s="66">
        <f>_xll.qlIndexFixing($BB$1,AW1287,,Trigger)</f>
        <v>2.0406615153301028E-2</v>
      </c>
      <c r="BA1287" s="198">
        <f t="shared" si="41"/>
        <v>2.0870486511365485</v>
      </c>
    </row>
    <row r="1288" spans="47:53" ht="11.25" customHeight="1" x14ac:dyDescent="0.25">
      <c r="AU1288" s="30" t="s">
        <v>38</v>
      </c>
      <c r="AV1288" s="29">
        <f>_xll.qlInterestRateIndexFixingDate(IborIndex&amp;Tenor,AW1288,Trigger)</f>
        <v>48425</v>
      </c>
      <c r="AW1288" s="29">
        <f>_xll.qlCalendarAdvance(Calendar,AW1287,AU1288,"f",,Trigger)</f>
        <v>48429</v>
      </c>
      <c r="AX1288" s="29">
        <f>_xll.qlInterestRateIndexMaturity(IborIndex&amp;Tenor,AW1288,Trigger)</f>
        <v>48794</v>
      </c>
      <c r="AY1288" s="66">
        <f>_xll.qlIndexFixing($Z$5,AV1288,,Trigger)</f>
        <v>2.0602553567021228E-2</v>
      </c>
      <c r="AZ1288" s="66">
        <f>_xll.qlIndexFixing($BB$1,AW1288,,Trigger)</f>
        <v>2.0395733878309622E-2</v>
      </c>
      <c r="BA1288" s="198">
        <f t="shared" si="41"/>
        <v>2.0681968871160556</v>
      </c>
    </row>
    <row r="1289" spans="47:53" ht="11.25" customHeight="1" x14ac:dyDescent="0.25">
      <c r="AU1289" s="30" t="s">
        <v>38</v>
      </c>
      <c r="AV1289" s="29">
        <f>_xll.qlInterestRateIndexFixingDate(IborIndex&amp;Tenor,AW1289,Trigger)</f>
        <v>48432</v>
      </c>
      <c r="AW1289" s="29">
        <f>_xll.qlCalendarAdvance(Calendar,AW1288,AU1289,"f",,Trigger)</f>
        <v>48436</v>
      </c>
      <c r="AX1289" s="29">
        <f>_xll.qlInterestRateIndexMaturity(IborIndex&amp;Tenor,AW1289,Trigger)</f>
        <v>48801</v>
      </c>
      <c r="AY1289" s="66">
        <f>_xll.qlIndexFixing($Z$5,AV1289,,Trigger)</f>
        <v>2.0589675104568276E-2</v>
      </c>
      <c r="AZ1289" s="66">
        <f>_xll.qlIndexFixing($BB$1,AW1289,,Trigger)</f>
        <v>2.0384814889357387E-2</v>
      </c>
      <c r="BA1289" s="198">
        <f t="shared" si="41"/>
        <v>2.0486021521088844</v>
      </c>
    </row>
    <row r="1290" spans="47:53" ht="11.25" customHeight="1" x14ac:dyDescent="0.25">
      <c r="AU1290" s="30" t="s">
        <v>38</v>
      </c>
      <c r="AV1290" s="29">
        <f>_xll.qlInterestRateIndexFixingDate(IborIndex&amp;Tenor,AW1290,Trigger)</f>
        <v>48439</v>
      </c>
      <c r="AW1290" s="29">
        <f>_xll.qlCalendarAdvance(Calendar,AW1289,AU1290,"f",,Trigger)</f>
        <v>48443</v>
      </c>
      <c r="AX1290" s="29">
        <f>_xll.qlInterestRateIndexMaturity(IborIndex&amp;Tenor,AW1290,Trigger)</f>
        <v>48808</v>
      </c>
      <c r="AY1290" s="66">
        <f>_xll.qlIndexFixing($Z$5,AV1290,,Trigger)</f>
        <v>2.0576682944072781E-2</v>
      </c>
      <c r="AZ1290" s="66">
        <f>_xll.qlIndexFixing($BB$1,AW1290,,Trigger)</f>
        <v>2.0373858187674024E-2</v>
      </c>
      <c r="BA1290" s="198">
        <f t="shared" si="41"/>
        <v>2.028247563987569</v>
      </c>
    </row>
    <row r="1291" spans="47:53" ht="11.25" customHeight="1" x14ac:dyDescent="0.25">
      <c r="AU1291" s="30" t="s">
        <v>38</v>
      </c>
      <c r="AV1291" s="29">
        <f>_xll.qlInterestRateIndexFixingDate(IborIndex&amp;Tenor,AW1291,Trigger)</f>
        <v>48446</v>
      </c>
      <c r="AW1291" s="29">
        <f>_xll.qlCalendarAdvance(Calendar,AW1290,AU1291,"f",,Trigger)</f>
        <v>48450</v>
      </c>
      <c r="AX1291" s="29">
        <f>_xll.qlInterestRateIndexMaturity(IborIndex&amp;Tenor,AW1291,Trigger)</f>
        <v>48815</v>
      </c>
      <c r="AY1291" s="66">
        <f>_xll.qlIndexFixing($Z$5,AV1291,,Trigger)</f>
        <v>2.0563575393138165E-2</v>
      </c>
      <c r="AZ1291" s="66">
        <f>_xll.qlIndexFixing($BB$1,AW1291,,Trigger)</f>
        <v>2.0362863774493173E-2</v>
      </c>
      <c r="BA1291" s="198">
        <f t="shared" si="41"/>
        <v>2.0071161864499212</v>
      </c>
    </row>
    <row r="1292" spans="47:53" ht="11.25" customHeight="1" x14ac:dyDescent="0.25">
      <c r="AU1292" s="30" t="s">
        <v>38</v>
      </c>
      <c r="AV1292" s="29">
        <f>_xll.qlInterestRateIndexFixingDate(IborIndex&amp;Tenor,AW1292,Trigger)</f>
        <v>48453</v>
      </c>
      <c r="AW1292" s="29">
        <f>_xll.qlCalendarAdvance(Calendar,AW1291,AU1292,"f",,Trigger)</f>
        <v>48457</v>
      </c>
      <c r="AX1292" s="29">
        <f>_xll.qlInterestRateIndexMaturity(IborIndex&amp;Tenor,AW1292,Trigger)</f>
        <v>48822</v>
      </c>
      <c r="AY1292" s="66">
        <f>_xll.qlIndexFixing($Z$5,AV1292,,Trigger)</f>
        <v>2.0550350753956507E-2</v>
      </c>
      <c r="AZ1292" s="66">
        <f>_xll.qlIndexFixing($BB$1,AW1292,,Trigger)</f>
        <v>2.0351831651053295E-2</v>
      </c>
      <c r="BA1292" s="198">
        <f t="shared" si="41"/>
        <v>1.9851910290321142</v>
      </c>
    </row>
    <row r="1293" spans="47:53" ht="11.25" customHeight="1" x14ac:dyDescent="0.25">
      <c r="AU1293" s="30" t="s">
        <v>38</v>
      </c>
      <c r="AV1293" s="29">
        <f>_xll.qlInterestRateIndexFixingDate(IborIndex&amp;Tenor,AW1293,Trigger)</f>
        <v>48460</v>
      </c>
      <c r="AW1293" s="29">
        <f>_xll.qlCalendarAdvance(Calendar,AW1292,AU1293,"f",,Trigger)</f>
        <v>48464</v>
      </c>
      <c r="AX1293" s="29">
        <f>_xll.qlInterestRateIndexMaturity(IborIndex&amp;Tenor,AW1293,Trigger)</f>
        <v>48829</v>
      </c>
      <c r="AY1293" s="66">
        <f>_xll.qlIndexFixing($Z$5,AV1293,,Trigger)</f>
        <v>2.053704954860993E-2</v>
      </c>
      <c r="AZ1293" s="66">
        <f>_xll.qlIndexFixing($BB$1,AW1293,,Trigger)</f>
        <v>2.0340761818596797E-2</v>
      </c>
      <c r="BA1293" s="198">
        <f t="shared" si="41"/>
        <v>1.9628773001313313</v>
      </c>
    </row>
    <row r="1294" spans="47:53" ht="11.25" customHeight="1" x14ac:dyDescent="0.25">
      <c r="AU1294" s="30" t="s">
        <v>38</v>
      </c>
      <c r="AV1294" s="29">
        <f>_xll.qlInterestRateIndexFixingDate(IborIndex&amp;Tenor,AW1294,Trigger)</f>
        <v>48467</v>
      </c>
      <c r="AW1294" s="29">
        <f>_xll.qlCalendarAdvance(Calendar,AW1293,AU1294,"f",,Trigger)</f>
        <v>48471</v>
      </c>
      <c r="AX1294" s="29">
        <f>_xll.qlInterestRateIndexMaturity(IborIndex&amp;Tenor,AW1294,Trigger)</f>
        <v>48836</v>
      </c>
      <c r="AY1294" s="66">
        <f>_xll.qlIndexFixing($Z$5,AV1294,,Trigger)</f>
        <v>2.0523741017339159E-2</v>
      </c>
      <c r="AZ1294" s="66">
        <f>_xll.qlIndexFixing($BB$1,AW1294,,Trigger)</f>
        <v>2.0329654278370024E-2</v>
      </c>
      <c r="BA1294" s="198">
        <f t="shared" si="41"/>
        <v>1.9408673896913544</v>
      </c>
    </row>
    <row r="1295" spans="47:53" ht="11.25" customHeight="1" x14ac:dyDescent="0.25">
      <c r="AU1295" s="30" t="s">
        <v>38</v>
      </c>
      <c r="AV1295" s="29">
        <f>_xll.qlInterestRateIndexFixingDate(IborIndex&amp;Tenor,AW1295,Trigger)</f>
        <v>48474</v>
      </c>
      <c r="AW1295" s="29">
        <f>_xll.qlCalendarAdvance(Calendar,AW1294,AU1295,"f",,Trigger)</f>
        <v>48478</v>
      </c>
      <c r="AX1295" s="29">
        <f>_xll.qlInterestRateIndexMaturity(IborIndex&amp;Tenor,AW1295,Trigger)</f>
        <v>48843</v>
      </c>
      <c r="AY1295" s="66">
        <f>_xll.qlIndexFixing($Z$5,AV1295,,Trigger)</f>
        <v>2.0510423575880076E-2</v>
      </c>
      <c r="AZ1295" s="66">
        <f>_xll.qlIndexFixing($BB$1,AW1295,,Trigger)</f>
        <v>2.0318509031624576E-2</v>
      </c>
      <c r="BA1295" s="198">
        <f t="shared" si="41"/>
        <v>1.9191454425549967</v>
      </c>
    </row>
    <row r="1296" spans="47:53" ht="11.25" customHeight="1" x14ac:dyDescent="0.25">
      <c r="AU1296" s="30" t="s">
        <v>38</v>
      </c>
      <c r="AV1296" s="29">
        <f>_xll.qlInterestRateIndexFixingDate(IborIndex&amp;Tenor,AW1296,Trigger)</f>
        <v>48481</v>
      </c>
      <c r="AW1296" s="29">
        <f>_xll.qlCalendarAdvance(Calendar,AW1295,AU1296,"f",,Trigger)</f>
        <v>48485</v>
      </c>
      <c r="AX1296" s="29">
        <f>_xll.qlInterestRateIndexMaturity(IborIndex&amp;Tenor,AW1296,Trigger)</f>
        <v>48850</v>
      </c>
      <c r="AY1296" s="66">
        <f>_xll.qlIndexFixing($Z$5,AV1296,,Trigger)</f>
        <v>2.0497094452682676E-2</v>
      </c>
      <c r="AZ1296" s="66">
        <f>_xll.qlIndexFixing($BB$1,AW1296,,Trigger)</f>
        <v>2.0307326079615121E-2</v>
      </c>
      <c r="BA1296" s="198">
        <f t="shared" si="41"/>
        <v>1.897683730675559</v>
      </c>
    </row>
    <row r="1297" spans="47:53" ht="11.25" customHeight="1" x14ac:dyDescent="0.25">
      <c r="AU1297" s="30" t="s">
        <v>38</v>
      </c>
      <c r="AV1297" s="29">
        <f>_xll.qlInterestRateIndexFixingDate(IborIndex&amp;Tenor,AW1297,Trigger)</f>
        <v>48488</v>
      </c>
      <c r="AW1297" s="29">
        <f>_xll.qlCalendarAdvance(Calendar,AW1296,AU1297,"f",,Trigger)</f>
        <v>48492</v>
      </c>
      <c r="AX1297" s="29">
        <f>_xll.qlInterestRateIndexMaturity(IborIndex&amp;Tenor,AW1297,Trigger)</f>
        <v>48857</v>
      </c>
      <c r="AY1297" s="66">
        <f>_xll.qlIndexFixing($Z$5,AV1297,,Trigger)</f>
        <v>2.0483750865375148E-2</v>
      </c>
      <c r="AZ1297" s="66">
        <f>_xll.qlIndexFixing($BB$1,AW1297,,Trigger)</f>
        <v>2.0296105423600923E-2</v>
      </c>
      <c r="BA1297" s="198">
        <f t="shared" si="41"/>
        <v>1.8764544177422502</v>
      </c>
    </row>
    <row r="1298" spans="47:53" ht="11.25" customHeight="1" x14ac:dyDescent="0.25">
      <c r="AU1298" s="30" t="s">
        <v>38</v>
      </c>
      <c r="AV1298" s="29">
        <f>_xll.qlInterestRateIndexFixingDate(IborIndex&amp;Tenor,AW1298,Trigger)</f>
        <v>48495</v>
      </c>
      <c r="AW1298" s="29">
        <f>_xll.qlCalendarAdvance(Calendar,AW1297,AU1298,"f",,Trigger)</f>
        <v>48499</v>
      </c>
      <c r="AX1298" s="29">
        <f>_xll.qlInterestRateIndexMaturity(IborIndex&amp;Tenor,AW1298,Trigger)</f>
        <v>48864</v>
      </c>
      <c r="AY1298" s="66">
        <f>_xll.qlIndexFixing($Z$5,AV1298,,Trigger)</f>
        <v>2.0470390020766061E-2</v>
      </c>
      <c r="AZ1298" s="66">
        <f>_xll.qlIndexFixing($BB$1,AW1298,,Trigger)</f>
        <v>2.0284847064846075E-2</v>
      </c>
      <c r="BA1298" s="198">
        <f t="shared" si="41"/>
        <v>1.8554295591998589</v>
      </c>
    </row>
    <row r="1299" spans="47:53" ht="11.25" customHeight="1" x14ac:dyDescent="0.25">
      <c r="AU1299" s="30" t="s">
        <v>38</v>
      </c>
      <c r="AV1299" s="29">
        <f>_xll.qlInterestRateIndexFixingDate(IborIndex&amp;Tenor,AW1299,Trigger)</f>
        <v>48502</v>
      </c>
      <c r="AW1299" s="29">
        <f>_xll.qlCalendarAdvance(Calendar,AW1298,AU1299,"f",,Trigger)</f>
        <v>48506</v>
      </c>
      <c r="AX1299" s="29">
        <f>_xll.qlInterestRateIndexMaturity(IborIndex&amp;Tenor,AW1299,Trigger)</f>
        <v>48871</v>
      </c>
      <c r="AY1299" s="66">
        <f>_xll.qlIndexFixing($Z$5,AV1299,,Trigger)</f>
        <v>2.0457009114844577E-2</v>
      </c>
      <c r="AZ1299" s="66">
        <f>_xll.qlIndexFixing($BB$1,AW1299,,Trigger)</f>
        <v>2.0273551004618376E-2</v>
      </c>
      <c r="BA1299" s="198">
        <f t="shared" si="41"/>
        <v>1.8345811022620062</v>
      </c>
    </row>
    <row r="1300" spans="47:53" ht="11.25" customHeight="1" x14ac:dyDescent="0.25">
      <c r="AU1300" s="30" t="s">
        <v>38</v>
      </c>
      <c r="AV1300" s="29">
        <f>_xll.qlInterestRateIndexFixingDate(IborIndex&amp;Tenor,AW1300,Trigger)</f>
        <v>48509</v>
      </c>
      <c r="AW1300" s="29">
        <f>_xll.qlCalendarAdvance(Calendar,AW1299,AU1300,"f",,Trigger)</f>
        <v>48513</v>
      </c>
      <c r="AX1300" s="29">
        <f>_xll.qlInterestRateIndexMaturity(IborIndex&amp;Tenor,AW1300,Trigger)</f>
        <v>48878</v>
      </c>
      <c r="AY1300" s="66">
        <f>_xll.qlIndexFixing($Z$5,AV1300,,Trigger)</f>
        <v>2.0443605332781129E-2</v>
      </c>
      <c r="AZ1300" s="66">
        <f>_xll.qlIndexFixing($BB$1,AW1300,,Trigger)</f>
        <v>2.0262217244189796E-2</v>
      </c>
      <c r="BA1300" s="198">
        <f t="shared" si="41"/>
        <v>1.8138808859133326</v>
      </c>
    </row>
    <row r="1301" spans="47:53" ht="11.25" customHeight="1" x14ac:dyDescent="0.25">
      <c r="AU1301" s="30" t="s">
        <v>38</v>
      </c>
      <c r="AV1301" s="29">
        <f>_xll.qlInterestRateIndexFixingDate(IborIndex&amp;Tenor,AW1301,Trigger)</f>
        <v>48516</v>
      </c>
      <c r="AW1301" s="29">
        <f>_xll.qlCalendarAdvance(Calendar,AW1300,AU1301,"f",,Trigger)</f>
        <v>48520</v>
      </c>
      <c r="AX1301" s="29">
        <f>_xll.qlInterestRateIndexMaturity(IborIndex&amp;Tenor,AW1301,Trigger)</f>
        <v>48885</v>
      </c>
      <c r="AY1301" s="66">
        <f>_xll.qlIndexFixing($Z$5,AV1301,,Trigger)</f>
        <v>2.0430175848931118E-2</v>
      </c>
      <c r="AZ1301" s="66">
        <f>_xll.qlIndexFixing($BB$1,AW1301,,Trigger)</f>
        <v>2.025084578483647E-2</v>
      </c>
      <c r="BA1301" s="198">
        <f t="shared" si="41"/>
        <v>1.7933006409464811</v>
      </c>
    </row>
    <row r="1302" spans="47:53" ht="11.25" customHeight="1" x14ac:dyDescent="0.25">
      <c r="AU1302" s="30" t="s">
        <v>38</v>
      </c>
      <c r="AV1302" s="29">
        <f>_xll.qlInterestRateIndexFixingDate(IborIndex&amp;Tenor,AW1302,Trigger)</f>
        <v>48523</v>
      </c>
      <c r="AW1302" s="29">
        <f>_xll.qlCalendarAdvance(Calendar,AW1301,AU1302,"f",,Trigger)</f>
        <v>48527</v>
      </c>
      <c r="AX1302" s="29">
        <f>_xll.qlInterestRateIndexMaturity(IborIndex&amp;Tenor,AW1302,Trigger)</f>
        <v>48892</v>
      </c>
      <c r="AY1302" s="66">
        <f>_xll.qlIndexFixing($Z$5,AV1302,,Trigger)</f>
        <v>2.0416717826832742E-2</v>
      </c>
      <c r="AZ1302" s="66">
        <f>_xll.qlIndexFixing($BB$1,AW1302,,Trigger)</f>
        <v>2.0239436627839124E-2</v>
      </c>
      <c r="BA1302" s="198">
        <f t="shared" si="41"/>
        <v>1.7728119899361807</v>
      </c>
    </row>
    <row r="1303" spans="47:53" ht="11.25" customHeight="1" x14ac:dyDescent="0.25">
      <c r="AU1303" s="30" t="s">
        <v>38</v>
      </c>
      <c r="AV1303" s="29">
        <f>_xll.qlInterestRateIndexFixingDate(IborIndex&amp;Tenor,AW1303,Trigger)</f>
        <v>48530</v>
      </c>
      <c r="AW1303" s="29">
        <f>_xll.qlCalendarAdvance(Calendar,AW1302,AU1303,"f",,Trigger)</f>
        <v>48534</v>
      </c>
      <c r="AX1303" s="29">
        <f>_xll.qlInterestRateIndexMaturity(IborIndex&amp;Tenor,AW1303,Trigger)</f>
        <v>48899</v>
      </c>
      <c r="AY1303" s="66">
        <f>_xll.qlIndexFixing($Z$5,AV1303,,Trigger)</f>
        <v>2.0403228419212018E-2</v>
      </c>
      <c r="AZ1303" s="66">
        <f>_xll.qlIndexFixing($BB$1,AW1303,,Trigger)</f>
        <v>2.0227989774482646E-2</v>
      </c>
      <c r="BA1303" s="198">
        <f t="shared" si="41"/>
        <v>1.7523864472937176</v>
      </c>
    </row>
    <row r="1304" spans="47:53" ht="11.25" customHeight="1" x14ac:dyDescent="0.25">
      <c r="AU1304" s="30" t="s">
        <v>38</v>
      </c>
      <c r="AV1304" s="29">
        <f>_xll.qlInterestRateIndexFixingDate(IborIndex&amp;Tenor,AW1304,Trigger)</f>
        <v>48537</v>
      </c>
      <c r="AW1304" s="29">
        <f>_xll.qlCalendarAdvance(Calendar,AW1303,AU1304,"f",,Trigger)</f>
        <v>48541</v>
      </c>
      <c r="AX1304" s="29">
        <f>_xll.qlInterestRateIndexMaturity(IborIndex&amp;Tenor,AW1304,Trigger)</f>
        <v>48906</v>
      </c>
      <c r="AY1304" s="66">
        <f>_xll.qlIndexFixing($Z$5,AV1304,,Trigger)</f>
        <v>2.03897047679828E-2</v>
      </c>
      <c r="AZ1304" s="66">
        <f>_xll.qlIndexFixing($BB$1,AW1304,,Trigger)</f>
        <v>2.021650522605609E-2</v>
      </c>
      <c r="BA1304" s="198">
        <f t="shared" si="41"/>
        <v>1.7319954192671072</v>
      </c>
    </row>
    <row r="1305" spans="47:53" ht="11.25" customHeight="1" x14ac:dyDescent="0.25">
      <c r="AU1305" s="30" t="s">
        <v>38</v>
      </c>
      <c r="AV1305" s="29">
        <f>_xll.qlInterestRateIndexFixingDate(IborIndex&amp;Tenor,AW1305,Trigger)</f>
        <v>48544</v>
      </c>
      <c r="AW1305" s="29">
        <f>_xll.qlCalendarAdvance(Calendar,AW1304,AU1305,"f",,Trigger)</f>
        <v>48548</v>
      </c>
      <c r="AX1305" s="29">
        <f>_xll.qlInterestRateIndexMaturity(IborIndex&amp;Tenor,AW1305,Trigger)</f>
        <v>48913</v>
      </c>
      <c r="AY1305" s="66">
        <f>_xll.qlIndexFixing($Z$5,AV1305,,Trigger)</f>
        <v>2.0376144004247195E-2</v>
      </c>
      <c r="AZ1305" s="66">
        <f>_xll.qlIndexFixing($BB$1,AW1305,,Trigger)</f>
        <v>2.0204982983852888E-2</v>
      </c>
      <c r="BA1305" s="198">
        <f t="shared" si="41"/>
        <v>1.7116102039430729</v>
      </c>
    </row>
    <row r="1306" spans="47:53" ht="11.25" customHeight="1" x14ac:dyDescent="0.25">
      <c r="AU1306" s="30" t="s">
        <v>38</v>
      </c>
      <c r="AV1306" s="29">
        <f>_xll.qlInterestRateIndexFixingDate(IborIndex&amp;Tenor,AW1306,Trigger)</f>
        <v>48551</v>
      </c>
      <c r="AW1306" s="29">
        <f>_xll.qlCalendarAdvance(Calendar,AW1305,AU1306,"f",,Trigger)</f>
        <v>48555</v>
      </c>
      <c r="AX1306" s="29">
        <f>_xll.qlInterestRateIndexMaturity(IborIndex&amp;Tenor,AW1306,Trigger)</f>
        <v>48920</v>
      </c>
      <c r="AY1306" s="66">
        <f>_xll.qlIndexFixing($Z$5,AV1306,,Trigger)</f>
        <v>2.0362543248300186E-2</v>
      </c>
      <c r="AZ1306" s="66">
        <f>_xll.qlIndexFixing($BB$1,AW1306,,Trigger)</f>
        <v>2.0193423049170187E-2</v>
      </c>
      <c r="BA1306" s="198">
        <f t="shared" si="41"/>
        <v>1.6912019912999898</v>
      </c>
    </row>
    <row r="1307" spans="47:53" ht="11.25" customHeight="1" x14ac:dyDescent="0.25">
      <c r="AU1307" s="30" t="s">
        <v>38</v>
      </c>
      <c r="AV1307" s="29">
        <f>_xll.qlInterestRateIndexFixingDate(IborIndex&amp;Tenor,AW1307,Trigger)</f>
        <v>48558</v>
      </c>
      <c r="AW1307" s="29">
        <f>_xll.qlCalendarAdvance(Calendar,AW1306,AU1307,"f",,Trigger)</f>
        <v>48562</v>
      </c>
      <c r="AX1307" s="29">
        <f>_xll.qlInterestRateIndexMaturity(IborIndex&amp;Tenor,AW1307,Trigger)</f>
        <v>48927</v>
      </c>
      <c r="AY1307" s="66">
        <f>_xll.qlIndexFixing($Z$5,AV1307,,Trigger)</f>
        <v>2.0348899609629177E-2</v>
      </c>
      <c r="AZ1307" s="66">
        <f>_xll.qlIndexFixing($BB$1,AW1307,,Trigger)</f>
        <v>2.0181825423310189E-2</v>
      </c>
      <c r="BA1307" s="198">
        <f t="shared" si="41"/>
        <v>1.6707418631898772</v>
      </c>
    </row>
    <row r="1308" spans="47:53" ht="11.25" customHeight="1" x14ac:dyDescent="0.25">
      <c r="AU1308" s="30" t="s">
        <v>38</v>
      </c>
      <c r="AV1308" s="29">
        <f>_xll.qlInterestRateIndexFixingDate(IborIndex&amp;Tenor,AW1308,Trigger)</f>
        <v>48565</v>
      </c>
      <c r="AW1308" s="29">
        <f>_xll.qlCalendarAdvance(Calendar,AW1307,AU1308,"f",,Trigger)</f>
        <v>48569</v>
      </c>
      <c r="AX1308" s="29">
        <f>_xll.qlInterestRateIndexMaturity(IborIndex&amp;Tenor,AW1308,Trigger)</f>
        <v>48934</v>
      </c>
      <c r="AY1308" s="66">
        <f>_xll.qlIndexFixing($Z$5,AV1308,,Trigger)</f>
        <v>2.0335210186916183E-2</v>
      </c>
      <c r="AZ1308" s="66">
        <f>_xll.qlIndexFixing($BB$1,AW1308,,Trigger)</f>
        <v>2.0170190107578142E-2</v>
      </c>
      <c r="BA1308" s="198">
        <f t="shared" si="41"/>
        <v>1.6502007933804144</v>
      </c>
    </row>
    <row r="1309" spans="47:53" ht="11.25" customHeight="1" x14ac:dyDescent="0.25">
      <c r="AU1309" s="30" t="s">
        <v>38</v>
      </c>
      <c r="AV1309" s="29">
        <f>_xll.qlInterestRateIndexFixingDate(IborIndex&amp;Tenor,AW1309,Trigger)</f>
        <v>48572</v>
      </c>
      <c r="AW1309" s="29">
        <f>_xll.qlCalendarAdvance(Calendar,AW1308,AU1309,"f",,Trigger)</f>
        <v>48576</v>
      </c>
      <c r="AX1309" s="29">
        <f>_xll.qlInterestRateIndexMaturity(IborIndex&amp;Tenor,AW1309,Trigger)</f>
        <v>48941</v>
      </c>
      <c r="AY1309" s="66">
        <f>_xll.qlIndexFixing($Z$5,AV1309,,Trigger)</f>
        <v>2.0321472068041132E-2</v>
      </c>
      <c r="AZ1309" s="66">
        <f>_xll.qlIndexFixing($BB$1,AW1309,,Trigger)</f>
        <v>2.0158517103285221E-2</v>
      </c>
      <c r="BA1309" s="198">
        <f t="shared" si="41"/>
        <v>1.6295496475591045</v>
      </c>
    </row>
    <row r="1310" spans="47:53" ht="11.25" customHeight="1" x14ac:dyDescent="0.25">
      <c r="AU1310" s="30" t="s">
        <v>38</v>
      </c>
      <c r="AV1310" s="29">
        <f>_xll.qlInterestRateIndexFixingDate(IborIndex&amp;Tenor,AW1310,Trigger)</f>
        <v>48579</v>
      </c>
      <c r="AW1310" s="29">
        <f>_xll.qlCalendarAdvance(Calendar,AW1309,AU1310,"f",,Trigger)</f>
        <v>48583</v>
      </c>
      <c r="AX1310" s="29">
        <f>_xll.qlInterestRateIndexMaturity(IborIndex&amp;Tenor,AW1310,Trigger)</f>
        <v>48948</v>
      </c>
      <c r="AY1310" s="66">
        <f>_xll.qlIndexFixing($Z$5,AV1310,,Trigger)</f>
        <v>2.0307682330083149E-2</v>
      </c>
      <c r="AZ1310" s="66">
        <f>_xll.qlIndexFixing($BB$1,AW1310,,Trigger)</f>
        <v>2.0146806411745224E-2</v>
      </c>
      <c r="BA1310" s="198">
        <f t="shared" si="41"/>
        <v>1.6087591833792436</v>
      </c>
    </row>
    <row r="1311" spans="47:53" ht="11.25" customHeight="1" x14ac:dyDescent="0.25">
      <c r="AU1311" s="30" t="s">
        <v>38</v>
      </c>
      <c r="AV1311" s="29">
        <f>_xll.qlInterestRateIndexFixingDate(IborIndex&amp;Tenor,AW1311,Trigger)</f>
        <v>48586</v>
      </c>
      <c r="AW1311" s="29">
        <f>_xll.qlCalendarAdvance(Calendar,AW1310,AU1311,"f",,Trigger)</f>
        <v>48590</v>
      </c>
      <c r="AX1311" s="29">
        <f>_xll.qlInterestRateIndexMaturity(IborIndex&amp;Tenor,AW1311,Trigger)</f>
        <v>48955</v>
      </c>
      <c r="AY1311" s="66">
        <f>_xll.qlIndexFixing($Z$5,AV1311,,Trigger)</f>
        <v>2.029383803932169E-2</v>
      </c>
      <c r="AZ1311" s="66">
        <f>_xll.qlIndexFixing($BB$1,AW1311,,Trigger)</f>
        <v>2.0135058034276988E-2</v>
      </c>
      <c r="BA1311" s="198">
        <f t="shared" si="41"/>
        <v>1.5878000504470149</v>
      </c>
    </row>
    <row r="1312" spans="47:53" ht="11.25" customHeight="1" x14ac:dyDescent="0.25">
      <c r="AU1312" s="30" t="s">
        <v>38</v>
      </c>
      <c r="AV1312" s="29">
        <f>_xll.qlInterestRateIndexFixingDate(IborIndex&amp;Tenor,AW1312,Trigger)</f>
        <v>48593</v>
      </c>
      <c r="AW1312" s="29">
        <f>_xll.qlCalendarAdvance(Calendar,AW1311,AU1312,"f",,Trigger)</f>
        <v>48597</v>
      </c>
      <c r="AX1312" s="29">
        <f>_xll.qlInterestRateIndexMaturity(IborIndex&amp;Tenor,AW1312,Trigger)</f>
        <v>48962</v>
      </c>
      <c r="AY1312" s="66">
        <f>_xll.qlIndexFixing($Z$5,AV1312,,Trigger)</f>
        <v>2.0279936251241325E-2</v>
      </c>
      <c r="AZ1312" s="66">
        <f>_xll.qlIndexFixing($BB$1,AW1312,,Trigger)</f>
        <v>2.0123271972203507E-2</v>
      </c>
      <c r="BA1312" s="198">
        <f t="shared" si="41"/>
        <v>1.5666427903781797</v>
      </c>
    </row>
    <row r="1313" spans="47:53" ht="11.25" customHeight="1" x14ac:dyDescent="0.25">
      <c r="AU1313" s="30" t="s">
        <v>38</v>
      </c>
      <c r="AV1313" s="29">
        <f>_xll.qlInterestRateIndexFixingDate(IborIndex&amp;Tenor,AW1313,Trigger)</f>
        <v>48600</v>
      </c>
      <c r="AW1313" s="29">
        <f>_xll.qlCalendarAdvance(Calendar,AW1312,AU1313,"f",,Trigger)</f>
        <v>48604</v>
      </c>
      <c r="AX1313" s="29">
        <f>_xll.qlInterestRateIndexMaturity(IborIndex&amp;Tenor,AW1313,Trigger)</f>
        <v>48969</v>
      </c>
      <c r="AY1313" s="66">
        <f>_xll.qlIndexFixing($Z$5,AV1313,,Trigger)</f>
        <v>2.0265974010531315E-2</v>
      </c>
      <c r="AZ1313" s="66">
        <f>_xll.qlIndexFixing($BB$1,AW1313,,Trigger)</f>
        <v>2.0111448226851937E-2</v>
      </c>
      <c r="BA1313" s="198">
        <f t="shared" si="41"/>
        <v>1.5452578367937744</v>
      </c>
    </row>
    <row r="1314" spans="47:53" ht="11.25" customHeight="1" x14ac:dyDescent="0.25">
      <c r="AU1314" s="30" t="s">
        <v>38</v>
      </c>
      <c r="AV1314" s="29">
        <f>_xll.qlInterestRateIndexFixingDate(IborIndex&amp;Tenor,AW1314,Trigger)</f>
        <v>48607</v>
      </c>
      <c r="AW1314" s="29">
        <f>_xll.qlCalendarAdvance(Calendar,AW1313,AU1314,"f",,Trigger)</f>
        <v>48611</v>
      </c>
      <c r="AX1314" s="29">
        <f>_xll.qlInterestRateIndexMaturity(IborIndex&amp;Tenor,AW1314,Trigger)</f>
        <v>48976</v>
      </c>
      <c r="AY1314" s="66">
        <f>_xll.qlIndexFixing($Z$5,AV1314,,Trigger)</f>
        <v>2.0251948351091533E-2</v>
      </c>
      <c r="AZ1314" s="66">
        <f>_xll.qlIndexFixing($BB$1,AW1314,,Trigger)</f>
        <v>2.0099586799553818E-2</v>
      </c>
      <c r="BA1314" s="198">
        <f t="shared" si="41"/>
        <v>1.5236155153771498</v>
      </c>
    </row>
    <row r="1315" spans="47:53" ht="11.25" customHeight="1" x14ac:dyDescent="0.25">
      <c r="AU1315" s="30" t="s">
        <v>38</v>
      </c>
      <c r="AV1315" s="29">
        <f>_xll.qlInterestRateIndexFixingDate(IborIndex&amp;Tenor,AW1315,Trigger)</f>
        <v>48614</v>
      </c>
      <c r="AW1315" s="29">
        <f>_xll.qlCalendarAdvance(Calendar,AW1314,AU1315,"f",,Trigger)</f>
        <v>48618</v>
      </c>
      <c r="AX1315" s="29">
        <f>_xll.qlInterestRateIndexMaturity(IborIndex&amp;Tenor,AW1315,Trigger)</f>
        <v>48983</v>
      </c>
      <c r="AY1315" s="66">
        <f>_xll.qlIndexFixing($Z$5,AV1315,,Trigger)</f>
        <v>2.0237856296030914E-2</v>
      </c>
      <c r="AZ1315" s="66">
        <f>_xll.qlIndexFixing($BB$1,AW1315,,Trigger)</f>
        <v>2.008768769164419E-2</v>
      </c>
      <c r="BA1315" s="198">
        <f t="shared" si="41"/>
        <v>1.5016860438672384</v>
      </c>
    </row>
    <row r="1316" spans="47:53" ht="11.25" customHeight="1" x14ac:dyDescent="0.25">
      <c r="AU1316" s="30" t="s">
        <v>38</v>
      </c>
      <c r="AV1316" s="29">
        <f>_xll.qlInterestRateIndexFixingDate(IborIndex&amp;Tenor,AW1316,Trigger)</f>
        <v>48621</v>
      </c>
      <c r="AW1316" s="29">
        <f>_xll.qlCalendarAdvance(Calendar,AW1315,AU1316,"f",,Trigger)</f>
        <v>48625</v>
      </c>
      <c r="AX1316" s="29">
        <f>_xll.qlInterestRateIndexMaturity(IborIndex&amp;Tenor,AW1316,Trigger)</f>
        <v>48990</v>
      </c>
      <c r="AY1316" s="66">
        <f>_xll.qlIndexFixing($Z$5,AV1316,,Trigger)</f>
        <v>2.0223694857673377E-2</v>
      </c>
      <c r="AZ1316" s="66">
        <f>_xll.qlIndexFixing($BB$1,AW1316,,Trigger)</f>
        <v>2.0075750904463355E-2</v>
      </c>
      <c r="BA1316" s="198">
        <f t="shared" si="41"/>
        <v>1.4794395321002241</v>
      </c>
    </row>
    <row r="1317" spans="47:53" ht="11.25" customHeight="1" x14ac:dyDescent="0.25">
      <c r="AU1317" s="30" t="s">
        <v>38</v>
      </c>
      <c r="AV1317" s="29">
        <f>_xll.qlInterestRateIndexFixingDate(IborIndex&amp;Tenor,AW1317,Trigger)</f>
        <v>48628</v>
      </c>
      <c r="AW1317" s="29">
        <f>_xll.qlCalendarAdvance(Calendar,AW1316,AU1317,"f",,Trigger)</f>
        <v>48632</v>
      </c>
      <c r="AX1317" s="29">
        <f>_xll.qlInterestRateIndexMaturity(IborIndex&amp;Tenor,AW1317,Trigger)</f>
        <v>48997</v>
      </c>
      <c r="AY1317" s="66">
        <f>_xll.qlIndexFixing($Z$5,AV1317,,Trigger)</f>
        <v>2.0209461037558926E-2</v>
      </c>
      <c r="AZ1317" s="66">
        <f>_xll.qlIndexFixing($BB$1,AW1317,,Trigger)</f>
        <v>2.0063776439355547E-2</v>
      </c>
      <c r="BA1317" s="198">
        <f t="shared" si="41"/>
        <v>1.4568459820337929</v>
      </c>
    </row>
    <row r="1318" spans="47:53" ht="11.25" customHeight="1" x14ac:dyDescent="0.25">
      <c r="AU1318" s="30" t="s">
        <v>38</v>
      </c>
      <c r="AV1318" s="29">
        <f>_xll.qlInterestRateIndexFixingDate(IborIndex&amp;Tenor,AW1318,Trigger)</f>
        <v>48635</v>
      </c>
      <c r="AW1318" s="29">
        <f>_xll.qlCalendarAdvance(Calendar,AW1317,AU1318,"f",,Trigger)</f>
        <v>48639</v>
      </c>
      <c r="AX1318" s="29">
        <f>_xll.qlInterestRateIndexMaturity(IborIndex&amp;Tenor,AW1318,Trigger)</f>
        <v>49004</v>
      </c>
      <c r="AY1318" s="66">
        <f>_xll.qlIndexFixing($Z$5,AV1318,,Trigger)</f>
        <v>2.0195151826448016E-2</v>
      </c>
      <c r="AZ1318" s="66">
        <f>_xll.qlIndexFixing($BB$1,AW1318,,Trigger)</f>
        <v>2.0051764297668952E-2</v>
      </c>
      <c r="BA1318" s="198">
        <f t="shared" si="41"/>
        <v>1.4338752877906398</v>
      </c>
    </row>
    <row r="1319" spans="47:53" ht="11.25" customHeight="1" x14ac:dyDescent="0.25">
      <c r="AU1319" s="30" t="s">
        <v>38</v>
      </c>
      <c r="AV1319" s="29">
        <f>_xll.qlInterestRateIndexFixingDate(IborIndex&amp;Tenor,AW1319,Trigger)</f>
        <v>48642</v>
      </c>
      <c r="AW1319" s="29">
        <f>_xll.qlCalendarAdvance(Calendar,AW1318,AU1319,"f",,Trigger)</f>
        <v>48646</v>
      </c>
      <c r="AX1319" s="29">
        <f>_xll.qlInterestRateIndexMaturity(IborIndex&amp;Tenor,AW1319,Trigger)</f>
        <v>49011</v>
      </c>
      <c r="AY1319" s="66">
        <f>_xll.qlIndexFixing($Z$5,AV1319,,Trigger)</f>
        <v>2.0180764204322653E-2</v>
      </c>
      <c r="AZ1319" s="66">
        <f>_xll.qlIndexFixing($BB$1,AW1319,,Trigger)</f>
        <v>2.0039714480755911E-2</v>
      </c>
      <c r="BA1319" s="198">
        <f t="shared" si="41"/>
        <v>1.4104972356674197</v>
      </c>
    </row>
    <row r="1320" spans="47:53" ht="11.25" customHeight="1" x14ac:dyDescent="0.25">
      <c r="AU1320" s="30" t="s">
        <v>38</v>
      </c>
      <c r="AV1320" s="29">
        <f>_xll.qlInterestRateIndexFixingDate(IborIndex&amp;Tenor,AW1320,Trigger)</f>
        <v>48649</v>
      </c>
      <c r="AW1320" s="29">
        <f>_xll.qlCalendarAdvance(Calendar,AW1319,AU1320,"f",,Trigger)</f>
        <v>48653</v>
      </c>
      <c r="AX1320" s="29">
        <f>_xll.qlInterestRateIndexMaturity(IborIndex&amp;Tenor,AW1320,Trigger)</f>
        <v>49018</v>
      </c>
      <c r="AY1320" s="66">
        <f>_xll.qlIndexFixing($Z$5,AV1320,,Trigger)</f>
        <v>2.0166295140391227E-2</v>
      </c>
      <c r="AZ1320" s="66">
        <f>_xll.qlIndexFixing($BB$1,AW1320,,Trigger)</f>
        <v>2.0027626989973367E-2</v>
      </c>
      <c r="BA1320" s="198">
        <f t="shared" si="41"/>
        <v>1.3866815041786023</v>
      </c>
    </row>
    <row r="1321" spans="47:53" ht="11.25" customHeight="1" x14ac:dyDescent="0.25">
      <c r="AU1321" s="30" t="s">
        <v>38</v>
      </c>
      <c r="AV1321" s="29">
        <f>_xll.qlInterestRateIndexFixingDate(IborIndex&amp;Tenor,AW1321,Trigger)</f>
        <v>48656</v>
      </c>
      <c r="AW1321" s="29">
        <f>_xll.qlCalendarAdvance(Calendar,AW1320,AU1321,"f",,Trigger)</f>
        <v>48660</v>
      </c>
      <c r="AX1321" s="29">
        <f>_xll.qlInterestRateIndexMaturity(IborIndex&amp;Tenor,AW1321,Trigger)</f>
        <v>49025</v>
      </c>
      <c r="AY1321" s="66">
        <f>_xll.qlIndexFixing($Z$5,AV1321,,Trigger)</f>
        <v>2.0151741593090241E-2</v>
      </c>
      <c r="AZ1321" s="66">
        <f>_xll.qlIndexFixing($BB$1,AW1321,,Trigger)</f>
        <v>2.0015501826682203E-2</v>
      </c>
      <c r="BA1321" s="198">
        <f t="shared" si="41"/>
        <v>1.3623976640803752</v>
      </c>
    </row>
    <row r="1322" spans="47:53" ht="11.25" customHeight="1" x14ac:dyDescent="0.25">
      <c r="AU1322" s="30" t="s">
        <v>38</v>
      </c>
      <c r="AV1322" s="29">
        <f>_xll.qlInterestRateIndexFixingDate(IborIndex&amp;Tenor,AW1322,Trigger)</f>
        <v>48663</v>
      </c>
      <c r="AW1322" s="29">
        <f>_xll.qlCalendarAdvance(Calendar,AW1321,AU1322,"f",,Trigger)</f>
        <v>48667</v>
      </c>
      <c r="AX1322" s="29">
        <f>_xll.qlInterestRateIndexMaturity(IborIndex&amp;Tenor,AW1322,Trigger)</f>
        <v>49032</v>
      </c>
      <c r="AY1322" s="66">
        <f>_xll.qlIndexFixing($Z$5,AV1322,,Trigger)</f>
        <v>2.0137100510088265E-2</v>
      </c>
      <c r="AZ1322" s="66">
        <f>_xll.qlIndexFixing($BB$1,AW1322,,Trigger)</f>
        <v>2.0003338992247686E-2</v>
      </c>
      <c r="BA1322" s="198">
        <f t="shared" si="41"/>
        <v>1.3376151784057906</v>
      </c>
    </row>
    <row r="1323" spans="47:53" ht="11.25" customHeight="1" x14ac:dyDescent="0.25">
      <c r="AU1323" s="30" t="s">
        <v>38</v>
      </c>
      <c r="AV1323" s="29">
        <f>_xll.qlInterestRateIndexFixingDate(IborIndex&amp;Tenor,AW1323,Trigger)</f>
        <v>48670</v>
      </c>
      <c r="AW1323" s="29">
        <f>_xll.qlCalendarAdvance(Calendar,AW1322,AU1323,"f",,Trigger)</f>
        <v>48674</v>
      </c>
      <c r="AX1323" s="29">
        <f>_xll.qlInterestRateIndexMaturity(IborIndex&amp;Tenor,AW1323,Trigger)</f>
        <v>49039</v>
      </c>
      <c r="AY1323" s="66">
        <f>_xll.qlIndexFixing($Z$5,AV1323,,Trigger)</f>
        <v>2.0122368828290316E-2</v>
      </c>
      <c r="AZ1323" s="66">
        <f>_xll.qlIndexFixing($BB$1,AW1323,,Trigger)</f>
        <v>1.9989756074061556E-2</v>
      </c>
      <c r="BA1323" s="198">
        <f t="shared" si="41"/>
        <v>1.3261275422876002</v>
      </c>
    </row>
    <row r="1324" spans="47:53" ht="11.25" customHeight="1" x14ac:dyDescent="0.25">
      <c r="AU1324" s="30" t="s">
        <v>38</v>
      </c>
      <c r="AV1324" s="29">
        <f>_xll.qlInterestRateIndexFixingDate(IborIndex&amp;Tenor,AW1324,Trigger)</f>
        <v>48677</v>
      </c>
      <c r="AW1324" s="29">
        <f>_xll.qlCalendarAdvance(Calendar,AW1323,AU1324,"f",,Trigger)</f>
        <v>48681</v>
      </c>
      <c r="AX1324" s="29">
        <f>_xll.qlInterestRateIndexMaturity(IborIndex&amp;Tenor,AW1324,Trigger)</f>
        <v>49046</v>
      </c>
      <c r="AY1324" s="66">
        <f>_xll.qlIndexFixing($Z$5,AV1324,,Trigger)</f>
        <v>2.0107543473839827E-2</v>
      </c>
      <c r="AZ1324" s="66">
        <f>_xll.qlIndexFixing($BB$1,AW1324,,Trigger)</f>
        <v>1.9978900315431317E-2</v>
      </c>
      <c r="BA1324" s="198">
        <f t="shared" si="41"/>
        <v>1.2864315840850973</v>
      </c>
    </row>
    <row r="1325" spans="47:53" ht="11.25" customHeight="1" x14ac:dyDescent="0.25">
      <c r="AU1325" s="30" t="s">
        <v>38</v>
      </c>
      <c r="AV1325" s="29">
        <f>_xll.qlInterestRateIndexFixingDate(IborIndex&amp;Tenor,AW1325,Trigger)</f>
        <v>48682</v>
      </c>
      <c r="AW1325" s="29">
        <f>_xll.qlCalendarAdvance(Calendar,AW1324,AU1325,"f",,Trigger)</f>
        <v>48688</v>
      </c>
      <c r="AX1325" s="29">
        <f>_xll.qlInterestRateIndexMaturity(IborIndex&amp;Tenor,AW1325,Trigger)</f>
        <v>49053</v>
      </c>
      <c r="AY1325" s="66">
        <f>_xll.qlIndexFixing($Z$5,AV1325,,Trigger)</f>
        <v>2.0092621362122375E-2</v>
      </c>
      <c r="AZ1325" s="66">
        <f>_xll.qlIndexFixing($BB$1,AW1325,,Trigger)</f>
        <v>1.9966624475800804E-2</v>
      </c>
      <c r="BA1325" s="198">
        <f t="shared" si="41"/>
        <v>1.2599688632157144</v>
      </c>
    </row>
    <row r="1326" spans="47:53" ht="11.25" customHeight="1" x14ac:dyDescent="0.25">
      <c r="AU1326" s="30" t="s">
        <v>38</v>
      </c>
      <c r="AV1326" s="29">
        <f>_xll.qlInterestRateIndexFixingDate(IborIndex&amp;Tenor,AW1326,Trigger)</f>
        <v>48691</v>
      </c>
      <c r="AW1326" s="29">
        <f>_xll.qlCalendarAdvance(Calendar,AW1325,AU1326,"f",,Trigger)</f>
        <v>48695</v>
      </c>
      <c r="AX1326" s="29">
        <f>_xll.qlInterestRateIndexMaturity(IborIndex&amp;Tenor,AW1326,Trigger)</f>
        <v>49060</v>
      </c>
      <c r="AY1326" s="66">
        <f>_xll.qlIndexFixing($Z$5,AV1326,,Trigger)</f>
        <v>2.0077599397770707E-2</v>
      </c>
      <c r="AZ1326" s="66">
        <f>_xll.qlIndexFixing($BB$1,AW1326,,Trigger)</f>
        <v>1.995431097053026E-2</v>
      </c>
      <c r="BA1326" s="198">
        <f t="shared" si="41"/>
        <v>1.2328842724044706</v>
      </c>
    </row>
    <row r="1327" spans="47:53" ht="11.25" customHeight="1" x14ac:dyDescent="0.25">
      <c r="AU1327" s="30" t="s">
        <v>38</v>
      </c>
      <c r="AV1327" s="29">
        <f>_xll.qlInterestRateIndexFixingDate(IborIndex&amp;Tenor,AW1327,Trigger)</f>
        <v>48698</v>
      </c>
      <c r="AW1327" s="29">
        <f>_xll.qlCalendarAdvance(Calendar,AW1326,AU1327,"f",,Trigger)</f>
        <v>48702</v>
      </c>
      <c r="AX1327" s="29">
        <f>_xll.qlInterestRateIndexMaturity(IborIndex&amp;Tenor,AW1327,Trigger)</f>
        <v>49067</v>
      </c>
      <c r="AY1327" s="66">
        <f>_xll.qlIndexFixing($Z$5,AV1327,,Trigger)</f>
        <v>2.0062474474667379E-2</v>
      </c>
      <c r="AZ1327" s="66">
        <f>_xll.qlIndexFixing($BB$1,AW1327,,Trigger)</f>
        <v>1.9941959801006187E-2</v>
      </c>
      <c r="BA1327" s="198">
        <f t="shared" si="41"/>
        <v>1.2051467366119146</v>
      </c>
    </row>
    <row r="1328" spans="47:53" ht="11.25" customHeight="1" x14ac:dyDescent="0.25">
      <c r="AU1328" s="30" t="s">
        <v>38</v>
      </c>
      <c r="AV1328" s="29">
        <f>_xll.qlInterestRateIndexFixingDate(IborIndex&amp;Tenor,AW1328,Trigger)</f>
        <v>48705</v>
      </c>
      <c r="AW1328" s="29">
        <f>_xll.qlCalendarAdvance(Calendar,AW1327,AU1328,"f",,Trigger)</f>
        <v>48709</v>
      </c>
      <c r="AX1328" s="29">
        <f>_xll.qlInterestRateIndexMaturity(IborIndex&amp;Tenor,AW1328,Trigger)</f>
        <v>49074</v>
      </c>
      <c r="AY1328" s="66">
        <f>_xll.qlIndexFixing($Z$5,AV1328,,Trigger)</f>
        <v>2.0047243475949127E-2</v>
      </c>
      <c r="AZ1328" s="66">
        <f>_xll.qlIndexFixing($BB$1,AW1328,,Trigger)</f>
        <v>1.9929570968619043E-2</v>
      </c>
      <c r="BA1328" s="198">
        <f t="shared" si="41"/>
        <v>1.1767250733008341</v>
      </c>
    </row>
    <row r="1329" spans="47:53" ht="11.25" customHeight="1" x14ac:dyDescent="0.25">
      <c r="AU1329" s="30" t="s">
        <v>38</v>
      </c>
      <c r="AV1329" s="29">
        <f>_xll.qlInterestRateIndexFixingDate(IborIndex&amp;Tenor,AW1329,Trigger)</f>
        <v>48712</v>
      </c>
      <c r="AW1329" s="29">
        <f>_xll.qlCalendarAdvance(Calendar,AW1328,AU1329,"f",,Trigger)</f>
        <v>48716</v>
      </c>
      <c r="AX1329" s="29">
        <f>_xll.qlInterestRateIndexMaturity(IborIndex&amp;Tenor,AW1329,Trigger)</f>
        <v>49081</v>
      </c>
      <c r="AY1329" s="66">
        <f>_xll.qlIndexFixing($Z$5,AV1329,,Trigger)</f>
        <v>2.0031903274010818E-2</v>
      </c>
      <c r="AZ1329" s="66">
        <f>_xll.qlIndexFixing($BB$1,AW1329,,Trigger)</f>
        <v>1.9917144474763872E-2</v>
      </c>
      <c r="BA1329" s="198">
        <f t="shared" si="41"/>
        <v>1.1475879924694592</v>
      </c>
    </row>
    <row r="1330" spans="47:53" ht="11.25" customHeight="1" x14ac:dyDescent="0.25">
      <c r="AU1330" s="30" t="s">
        <v>38</v>
      </c>
      <c r="AV1330" s="29">
        <f>_xll.qlInterestRateIndexFixingDate(IborIndex&amp;Tenor,AW1330,Trigger)</f>
        <v>48719</v>
      </c>
      <c r="AW1330" s="29">
        <f>_xll.qlCalendarAdvance(Calendar,AW1329,AU1330,"f",,Trigger)</f>
        <v>48723</v>
      </c>
      <c r="AX1330" s="29">
        <f>_xll.qlInterestRateIndexMaturity(IborIndex&amp;Tenor,AW1330,Trigger)</f>
        <v>49088</v>
      </c>
      <c r="AY1330" s="66">
        <f>_xll.qlIndexFixing($Z$5,AV1330,,Trigger)</f>
        <v>2.0016450730510046E-2</v>
      </c>
      <c r="AZ1330" s="66">
        <f>_xll.qlIndexFixing($BB$1,AW1330,,Trigger)</f>
        <v>1.9904680320839665E-2</v>
      </c>
      <c r="BA1330" s="198">
        <f t="shared" si="41"/>
        <v>1.1177040967038157</v>
      </c>
    </row>
    <row r="1331" spans="47:53" ht="11.25" customHeight="1" x14ac:dyDescent="0.25">
      <c r="AU1331" s="30" t="s">
        <v>38</v>
      </c>
      <c r="AV1331" s="29">
        <f>_xll.qlInterestRateIndexFixingDate(IborIndex&amp;Tenor,AW1331,Trigger)</f>
        <v>48726</v>
      </c>
      <c r="AW1331" s="29">
        <f>_xll.qlCalendarAdvance(Calendar,AW1330,AU1331,"f",,Trigger)</f>
        <v>48730</v>
      </c>
      <c r="AX1331" s="29">
        <f>_xll.qlInterestRateIndexMaturity(IborIndex&amp;Tenor,AW1331,Trigger)</f>
        <v>49095</v>
      </c>
      <c r="AY1331" s="66">
        <f>_xll.qlIndexFixing($Z$5,AV1331,,Trigger)</f>
        <v>2.0000882696370632E-2</v>
      </c>
      <c r="AZ1331" s="66">
        <f>_xll.qlIndexFixing($BB$1,AW1331,,Trigger)</f>
        <v>1.9892178508249574E-2</v>
      </c>
      <c r="BA1331" s="198">
        <f t="shared" si="41"/>
        <v>1.0870418812105807</v>
      </c>
    </row>
    <row r="1332" spans="47:53" ht="11.25" customHeight="1" x14ac:dyDescent="0.25">
      <c r="AU1332" s="30" t="s">
        <v>38</v>
      </c>
      <c r="AV1332" s="29">
        <f>_xll.qlInterestRateIndexFixingDate(IborIndex&amp;Tenor,AW1332,Trigger)</f>
        <v>48733</v>
      </c>
      <c r="AW1332" s="29">
        <f>_xll.qlCalendarAdvance(Calendar,AW1331,AU1332,"f",,Trigger)</f>
        <v>48737</v>
      </c>
      <c r="AX1332" s="29">
        <f>_xll.qlInterestRateIndexMaturity(IborIndex&amp;Tenor,AW1332,Trigger)</f>
        <v>49102</v>
      </c>
      <c r="AY1332" s="66">
        <f>_xll.qlIndexFixing($Z$5,AV1332,,Trigger)</f>
        <v>1.9985196011787887E-2</v>
      </c>
      <c r="AZ1332" s="66">
        <f>_xll.qlIndexFixing($BB$1,AW1332,,Trigger)</f>
        <v>1.9879639038401131E-2</v>
      </c>
      <c r="BA1332" s="198">
        <f t="shared" si="41"/>
        <v>1.0555697338675631</v>
      </c>
    </row>
    <row r="1333" spans="47:53" ht="11.25" customHeight="1" x14ac:dyDescent="0.25">
      <c r="AU1333" s="30" t="s">
        <v>38</v>
      </c>
      <c r="AV1333" s="29">
        <f>_xll.qlInterestRateIndexFixingDate(IborIndex&amp;Tenor,AW1333,Trigger)</f>
        <v>48740</v>
      </c>
      <c r="AW1333" s="29">
        <f>_xll.qlCalendarAdvance(Calendar,AW1332,AU1333,"f",,Trigger)</f>
        <v>48744</v>
      </c>
      <c r="AX1333" s="29">
        <f>_xll.qlInterestRateIndexMaturity(IborIndex&amp;Tenor,AW1333,Trigger)</f>
        <v>49109</v>
      </c>
      <c r="AY1333" s="66">
        <f>_xll.qlIndexFixing($Z$5,AV1333,,Trigger)</f>
        <v>1.9969387506232544E-2</v>
      </c>
      <c r="AZ1333" s="66">
        <f>_xll.qlIndexFixing($BB$1,AW1333,,Trigger)</f>
        <v>1.9867061912706464E-2</v>
      </c>
      <c r="BA1333" s="198">
        <f t="shared" si="41"/>
        <v>1.0232559352607931</v>
      </c>
    </row>
    <row r="1334" spans="47:53" ht="11.25" customHeight="1" x14ac:dyDescent="0.25">
      <c r="AU1334" s="30" t="s">
        <v>38</v>
      </c>
      <c r="AV1334" s="29">
        <f>_xll.qlInterestRateIndexFixingDate(IborIndex&amp;Tenor,AW1334,Trigger)</f>
        <v>48747</v>
      </c>
      <c r="AW1334" s="29">
        <f>_xll.qlCalendarAdvance(Calendar,AW1333,AU1334,"f",,Trigger)</f>
        <v>48751</v>
      </c>
      <c r="AX1334" s="29">
        <f>_xll.qlInterestRateIndexMaturity(IborIndex&amp;Tenor,AW1334,Trigger)</f>
        <v>49116</v>
      </c>
      <c r="AY1334" s="66">
        <f>_xll.qlIndexFixing($Z$5,AV1334,,Trigger)</f>
        <v>1.9953453998455585E-2</v>
      </c>
      <c r="AZ1334" s="66">
        <f>_xll.qlIndexFixing($BB$1,AW1334,,Trigger)</f>
        <v>1.9854447132581211E-2</v>
      </c>
      <c r="BA1334" s="198">
        <f t="shared" si="41"/>
        <v>0.99006865874374372</v>
      </c>
    </row>
    <row r="1335" spans="47:53" ht="11.25" customHeight="1" x14ac:dyDescent="0.25">
      <c r="AU1335" s="30" t="s">
        <v>38</v>
      </c>
      <c r="AV1335" s="29">
        <f>_xll.qlInterestRateIndexFixingDate(IborIndex&amp;Tenor,AW1335,Trigger)</f>
        <v>48754</v>
      </c>
      <c r="AW1335" s="29">
        <f>_xll.qlCalendarAdvance(Calendar,AW1334,AU1335,"f",,Trigger)</f>
        <v>48758</v>
      </c>
      <c r="AX1335" s="29">
        <f>_xll.qlInterestRateIndexMaturity(IborIndex&amp;Tenor,AW1335,Trigger)</f>
        <v>49123</v>
      </c>
      <c r="AY1335" s="66">
        <f>_xll.qlIndexFixing($Z$5,AV1335,,Trigger)</f>
        <v>1.9937392296493057E-2</v>
      </c>
      <c r="AZ1335" s="66">
        <f>_xll.qlIndexFixing($BB$1,AW1335,,Trigger)</f>
        <v>1.9841794699445824E-2</v>
      </c>
      <c r="BA1335" s="198">
        <f t="shared" si="41"/>
        <v>0.95597597047233918</v>
      </c>
    </row>
    <row r="1336" spans="47:53" ht="11.25" customHeight="1" x14ac:dyDescent="0.25">
      <c r="AU1336" s="30" t="s">
        <v>38</v>
      </c>
      <c r="AV1336" s="29">
        <f>_xll.qlInterestRateIndexFixingDate(IborIndex&amp;Tenor,AW1336,Trigger)</f>
        <v>48761</v>
      </c>
      <c r="AW1336" s="29">
        <f>_xll.qlCalendarAdvance(Calendar,AW1335,AU1336,"f",,Trigger)</f>
        <v>48765</v>
      </c>
      <c r="AX1336" s="29">
        <f>_xll.qlInterestRateIndexMaturity(IborIndex&amp;Tenor,AW1336,Trigger)</f>
        <v>49130</v>
      </c>
      <c r="AY1336" s="66">
        <f>_xll.qlIndexFixing($Z$5,AV1336,,Trigger)</f>
        <v>1.9921199197670676E-2</v>
      </c>
      <c r="AZ1336" s="66">
        <f>_xll.qlIndexFixing($BB$1,AW1336,,Trigger)</f>
        <v>1.9829104614724476E-2</v>
      </c>
      <c r="BA1336" s="198">
        <f t="shared" si="41"/>
        <v>0.92094582946199155</v>
      </c>
    </row>
    <row r="1337" spans="47:53" ht="11.25" customHeight="1" x14ac:dyDescent="0.25">
      <c r="AU1337" s="30" t="s">
        <v>38</v>
      </c>
      <c r="AV1337" s="29">
        <f>_xll.qlInterestRateIndexFixingDate(IborIndex&amp;Tenor,AW1337,Trigger)</f>
        <v>48768</v>
      </c>
      <c r="AW1337" s="29">
        <f>_xll.qlCalendarAdvance(Calendar,AW1336,AU1337,"f",,Trigger)</f>
        <v>48772</v>
      </c>
      <c r="AX1337" s="29">
        <f>_xll.qlInterestRateIndexMaturity(IborIndex&amp;Tenor,AW1337,Trigger)</f>
        <v>49137</v>
      </c>
      <c r="AY1337" s="66">
        <f>_xll.qlIndexFixing($Z$5,AV1337,,Trigger)</f>
        <v>1.9904871488609935E-2</v>
      </c>
      <c r="AZ1337" s="66">
        <f>_xll.qlIndexFixing($BB$1,AW1337,,Trigger)</f>
        <v>1.9816376879845946E-2</v>
      </c>
      <c r="BA1337" s="198">
        <f t="shared" si="41"/>
        <v>0.88494608763988603</v>
      </c>
    </row>
    <row r="1338" spans="47:53" ht="11.25" customHeight="1" x14ac:dyDescent="0.25">
      <c r="AU1338" s="30" t="s">
        <v>38</v>
      </c>
      <c r="AV1338" s="29">
        <f>_xll.qlInterestRateIndexFixingDate(IborIndex&amp;Tenor,AW1338,Trigger)</f>
        <v>48775</v>
      </c>
      <c r="AW1338" s="29">
        <f>_xll.qlCalendarAdvance(Calendar,AW1337,AU1338,"f",,Trigger)</f>
        <v>48779</v>
      </c>
      <c r="AX1338" s="29">
        <f>_xll.qlInterestRateIndexMaturity(IborIndex&amp;Tenor,AW1338,Trigger)</f>
        <v>49144</v>
      </c>
      <c r="AY1338" s="66">
        <f>_xll.qlIndexFixing($Z$5,AV1338,,Trigger)</f>
        <v>1.9888405945231211E-2</v>
      </c>
      <c r="AZ1338" s="66">
        <f>_xll.qlIndexFixing($BB$1,AW1338,,Trigger)</f>
        <v>1.9803611496243385E-2</v>
      </c>
      <c r="BA1338" s="198">
        <f t="shared" si="41"/>
        <v>0.84794448987825233</v>
      </c>
    </row>
    <row r="1339" spans="47:53" ht="11.25" customHeight="1" x14ac:dyDescent="0.25">
      <c r="AU1339" s="30" t="s">
        <v>38</v>
      </c>
      <c r="AV1339" s="29">
        <f>_xll.qlInterestRateIndexFixingDate(IborIndex&amp;Tenor,AW1339,Trigger)</f>
        <v>48782</v>
      </c>
      <c r="AW1339" s="29">
        <f>_xll.qlCalendarAdvance(Calendar,AW1338,AU1339,"f",,Trigger)</f>
        <v>48786</v>
      </c>
      <c r="AX1339" s="29">
        <f>_xll.qlInterestRateIndexMaturity(IborIndex&amp;Tenor,AW1339,Trigger)</f>
        <v>49151</v>
      </c>
      <c r="AY1339" s="66">
        <f>_xll.qlIndexFixing($Z$5,AV1339,,Trigger)</f>
        <v>1.9871799332761175E-2</v>
      </c>
      <c r="AZ1339" s="66">
        <f>_xll.qlIndexFixing($BB$1,AW1339,,Trigger)</f>
        <v>1.9790808465353676E-2</v>
      </c>
      <c r="BA1339" s="198">
        <f t="shared" si="41"/>
        <v>0.80990867407499523</v>
      </c>
    </row>
    <row r="1340" spans="47:53" ht="11.25" customHeight="1" x14ac:dyDescent="0.25">
      <c r="AU1340" s="30" t="s">
        <v>38</v>
      </c>
      <c r="AV1340" s="29">
        <f>_xll.qlInterestRateIndexFixingDate(IborIndex&amp;Tenor,AW1340,Trigger)</f>
        <v>48789</v>
      </c>
      <c r="AW1340" s="29">
        <f>_xll.qlCalendarAdvance(Calendar,AW1339,AU1340,"f",,Trigger)</f>
        <v>48793</v>
      </c>
      <c r="AX1340" s="29">
        <f>_xll.qlInterestRateIndexMaturity(IborIndex&amp;Tenor,AW1340,Trigger)</f>
        <v>49158</v>
      </c>
      <c r="AY1340" s="66">
        <f>_xll.qlIndexFixing($Z$5,AV1340,,Trigger)</f>
        <v>1.9855048405736531E-2</v>
      </c>
      <c r="AZ1340" s="66">
        <f>_xll.qlIndexFixing($BB$1,AW1340,,Trigger)</f>
        <v>1.9777967788618074E-2</v>
      </c>
      <c r="BA1340" s="198">
        <f t="shared" si="41"/>
        <v>0.7708061711845724</v>
      </c>
    </row>
    <row r="1341" spans="47:53" ht="11.25" customHeight="1" x14ac:dyDescent="0.25">
      <c r="AU1341" s="30" t="s">
        <v>38</v>
      </c>
      <c r="AV1341" s="29">
        <f>_xll.qlInterestRateIndexFixingDate(IborIndex&amp;Tenor,AW1341,Trigger)</f>
        <v>48796</v>
      </c>
      <c r="AW1341" s="29">
        <f>_xll.qlCalendarAdvance(Calendar,AW1340,AU1341,"f",,Trigger)</f>
        <v>48800</v>
      </c>
      <c r="AX1341" s="29">
        <f>_xll.qlInterestRateIndexMaturity(IborIndex&amp;Tenor,AW1341,Trigger)</f>
        <v>49165</v>
      </c>
      <c r="AY1341" s="66">
        <f>_xll.qlIndexFixing($Z$5,AV1341,,Trigger)</f>
        <v>1.983814990801102E-2</v>
      </c>
      <c r="AZ1341" s="66">
        <f>_xll.qlIndexFixing($BB$1,AW1341,,Trigger)</f>
        <v>1.9765089467482438E-2</v>
      </c>
      <c r="BA1341" s="198">
        <f t="shared" si="41"/>
        <v>0.7306044052858216</v>
      </c>
    </row>
    <row r="1342" spans="47:53" ht="11.25" customHeight="1" x14ac:dyDescent="0.25">
      <c r="AU1342" s="30" t="s">
        <v>38</v>
      </c>
      <c r="AV1342" s="29">
        <f>_xll.qlInterestRateIndexFixingDate(IborIndex&amp;Tenor,AW1342,Trigger)</f>
        <v>48803</v>
      </c>
      <c r="AW1342" s="29">
        <f>_xll.qlCalendarAdvance(Calendar,AW1341,AU1342,"f",,Trigger)</f>
        <v>48807</v>
      </c>
      <c r="AX1342" s="29">
        <f>_xll.qlInterestRateIndexMaturity(IborIndex&amp;Tenor,AW1342,Trigger)</f>
        <v>49172</v>
      </c>
      <c r="AY1342" s="66">
        <f>_xll.qlIndexFixing($Z$5,AV1342,,Trigger)</f>
        <v>1.982110057275915E-2</v>
      </c>
      <c r="AZ1342" s="66">
        <f>_xll.qlIndexFixing($BB$1,AW1342,,Trigger)</f>
        <v>1.9752173503396562E-2</v>
      </c>
      <c r="BA1342" s="198">
        <f t="shared" si="41"/>
        <v>0.68927069362588467</v>
      </c>
    </row>
    <row r="1343" spans="47:53" ht="11.25" customHeight="1" x14ac:dyDescent="0.25">
      <c r="AU1343" s="30" t="s">
        <v>38</v>
      </c>
      <c r="AV1343" s="29">
        <f>_xll.qlInterestRateIndexFixingDate(IborIndex&amp;Tenor,AW1343,Trigger)</f>
        <v>48810</v>
      </c>
      <c r="AW1343" s="29">
        <f>_xll.qlCalendarAdvance(Calendar,AW1342,AU1343,"f",,Trigger)</f>
        <v>48814</v>
      </c>
      <c r="AX1343" s="29">
        <f>_xll.qlInterestRateIndexMaturity(IborIndex&amp;Tenor,AW1343,Trigger)</f>
        <v>49179</v>
      </c>
      <c r="AY1343" s="66">
        <f>_xll.qlIndexFixing($Z$5,AV1343,,Trigger)</f>
        <v>1.9803897122483854E-2</v>
      </c>
      <c r="AZ1343" s="66">
        <f>_xll.qlIndexFixing($BB$1,AW1343,,Trigger)</f>
        <v>1.9739219897814193E-2</v>
      </c>
      <c r="BA1343" s="198">
        <f t="shared" si="41"/>
        <v>0.64677224669660438</v>
      </c>
    </row>
    <row r="1344" spans="47:53" ht="11.25" customHeight="1" x14ac:dyDescent="0.25">
      <c r="AU1344" s="30" t="s">
        <v>38</v>
      </c>
      <c r="AV1344" s="29">
        <f>_xll.qlInterestRateIndexFixingDate(IborIndex&amp;Tenor,AW1344,Trigger)</f>
        <v>48817</v>
      </c>
      <c r="AW1344" s="29">
        <f>_xll.qlCalendarAdvance(Calendar,AW1343,AU1344,"f",,Trigger)</f>
        <v>48821</v>
      </c>
      <c r="AX1344" s="29">
        <f>_xll.qlInterestRateIndexMaturity(IborIndex&amp;Tenor,AW1344,Trigger)</f>
        <v>49186</v>
      </c>
      <c r="AY1344" s="66">
        <f>_xll.qlIndexFixing($Z$5,AV1344,,Trigger)</f>
        <v>1.9786536269021306E-2</v>
      </c>
      <c r="AZ1344" s="66">
        <f>_xll.qlIndexFixing($BB$1,AW1344,,Trigger)</f>
        <v>1.972622865219345E-2</v>
      </c>
      <c r="BA1344" s="198">
        <f t="shared" si="41"/>
        <v>0.60307616827855182</v>
      </c>
    </row>
    <row r="1345" spans="47:53" ht="11.25" customHeight="1" x14ac:dyDescent="0.25">
      <c r="AU1345" s="30" t="s">
        <v>38</v>
      </c>
      <c r="AV1345" s="29">
        <f>_xll.qlInterestRateIndexFixingDate(IborIndex&amp;Tenor,AW1345,Trigger)</f>
        <v>48824</v>
      </c>
      <c r="AW1345" s="29">
        <f>_xll.qlCalendarAdvance(Calendar,AW1344,AU1345,"f",,Trigger)</f>
        <v>48828</v>
      </c>
      <c r="AX1345" s="29">
        <f>_xll.qlInterestRateIndexMaturity(IborIndex&amp;Tenor,AW1345,Trigger)</f>
        <v>49193</v>
      </c>
      <c r="AY1345" s="66">
        <f>_xll.qlIndexFixing($Z$5,AV1345,,Trigger)</f>
        <v>1.9769025807058263E-2</v>
      </c>
      <c r="AZ1345" s="66">
        <f>_xll.qlIndexFixing($BB$1,AW1345,,Trigger)</f>
        <v>1.9713199767997271E-2</v>
      </c>
      <c r="BA1345" s="198">
        <f t="shared" si="41"/>
        <v>0.55826039060992427</v>
      </c>
    </row>
    <row r="1346" spans="47:53" ht="11.25" customHeight="1" x14ac:dyDescent="0.25">
      <c r="AU1346" s="30" t="s">
        <v>38</v>
      </c>
      <c r="AV1346" s="29">
        <f>_xll.qlInterestRateIndexFixingDate(IborIndex&amp;Tenor,AW1346,Trigger)</f>
        <v>48831</v>
      </c>
      <c r="AW1346" s="29">
        <f>_xll.qlCalendarAdvance(Calendar,AW1345,AU1346,"f",,Trigger)</f>
        <v>48835</v>
      </c>
      <c r="AX1346" s="29">
        <f>_xll.qlInterestRateIndexMaturity(IborIndex&amp;Tenor,AW1346,Trigger)</f>
        <v>49200</v>
      </c>
      <c r="AY1346" s="66">
        <f>_xll.qlIndexFixing($Z$5,AV1346,,Trigger)</f>
        <v>1.9751396872390921E-2</v>
      </c>
      <c r="AZ1346" s="66">
        <f>_xll.qlIndexFixing($BB$1,AW1346,,Trigger)</f>
        <v>1.970013324669254E-2</v>
      </c>
      <c r="BA1346" s="198">
        <f t="shared" si="41"/>
        <v>0.51263625698381299</v>
      </c>
    </row>
    <row r="1347" spans="47:53" ht="11.25" customHeight="1" x14ac:dyDescent="0.25">
      <c r="AU1347" s="30" t="s">
        <v>38</v>
      </c>
      <c r="AV1347" s="29">
        <f>_xll.qlInterestRateIndexFixingDate(IborIndex&amp;Tenor,AW1347,Trigger)</f>
        <v>48838</v>
      </c>
      <c r="AW1347" s="29">
        <f>_xll.qlCalendarAdvance(Calendar,AW1346,AU1347,"f",,Trigger)</f>
        <v>48842</v>
      </c>
      <c r="AX1347" s="29">
        <f>_xll.qlInterestRateIndexMaturity(IborIndex&amp;Tenor,AW1347,Trigger)</f>
        <v>49207</v>
      </c>
      <c r="AY1347" s="66">
        <f>_xll.qlIndexFixing($Z$5,AV1347,,Trigger)</f>
        <v>1.9733655646542947E-2</v>
      </c>
      <c r="AZ1347" s="66">
        <f>_xll.qlIndexFixing($BB$1,AW1347,,Trigger)</f>
        <v>1.9687029089749425E-2</v>
      </c>
      <c r="BA1347" s="198">
        <f t="shared" ref="BA1347:BA1410" si="42">(AY1347-AZ1347)*10000</f>
        <v>0.46626556793522012</v>
      </c>
    </row>
    <row r="1348" spans="47:53" ht="11.25" customHeight="1" x14ac:dyDescent="0.25">
      <c r="AU1348" s="30" t="s">
        <v>38</v>
      </c>
      <c r="AV1348" s="29">
        <f>_xll.qlInterestRateIndexFixingDate(IborIndex&amp;Tenor,AW1348,Trigger)</f>
        <v>48845</v>
      </c>
      <c r="AW1348" s="29">
        <f>_xll.qlCalendarAdvance(Calendar,AW1347,AU1348,"f",,Trigger)</f>
        <v>48849</v>
      </c>
      <c r="AX1348" s="29">
        <f>_xll.qlInterestRateIndexMaturity(IborIndex&amp;Tenor,AW1348,Trigger)</f>
        <v>49214</v>
      </c>
      <c r="AY1348" s="66">
        <f>_xll.qlIndexFixing($Z$5,AV1348,,Trigger)</f>
        <v>1.9715806662737458E-2</v>
      </c>
      <c r="AZ1348" s="66">
        <f>_xll.qlIndexFixing($BB$1,AW1348,,Trigger)</f>
        <v>1.9673887298643781E-2</v>
      </c>
      <c r="BA1348" s="198">
        <f t="shared" si="42"/>
        <v>0.4191936409367672</v>
      </c>
    </row>
    <row r="1349" spans="47:53" ht="11.25" customHeight="1" x14ac:dyDescent="0.25">
      <c r="AU1349" s="30" t="s">
        <v>38</v>
      </c>
      <c r="AV1349" s="29">
        <f>_xll.qlInterestRateIndexFixingDate(IborIndex&amp;Tenor,AW1349,Trigger)</f>
        <v>48852</v>
      </c>
      <c r="AW1349" s="29">
        <f>_xll.qlCalendarAdvance(Calendar,AW1348,AU1349,"f",,Trigger)</f>
        <v>48856</v>
      </c>
      <c r="AX1349" s="29">
        <f>_xll.qlInterestRateIndexMaturity(IborIndex&amp;Tenor,AW1349,Trigger)</f>
        <v>49221</v>
      </c>
      <c r="AY1349" s="66">
        <f>_xll.qlIndexFixing($Z$5,AV1349,,Trigger)</f>
        <v>1.9697854474753394E-2</v>
      </c>
      <c r="AZ1349" s="66">
        <f>_xll.qlIndexFixing($BB$1,AW1349,,Trigger)</f>
        <v>1.9660707874854539E-2</v>
      </c>
      <c r="BA1349" s="198">
        <f t="shared" si="42"/>
        <v>0.37146599898854604</v>
      </c>
    </row>
    <row r="1350" spans="47:53" ht="11.25" customHeight="1" x14ac:dyDescent="0.25">
      <c r="AU1350" s="30" t="s">
        <v>38</v>
      </c>
      <c r="AV1350" s="29">
        <f>_xll.qlInterestRateIndexFixingDate(IborIndex&amp;Tenor,AW1350,Trigger)</f>
        <v>48859</v>
      </c>
      <c r="AW1350" s="29">
        <f>_xll.qlCalendarAdvance(Calendar,AW1349,AU1350,"f",,Trigger)</f>
        <v>48863</v>
      </c>
      <c r="AX1350" s="29">
        <f>_xll.qlInterestRateIndexMaturity(IborIndex&amp;Tenor,AW1350,Trigger)</f>
        <v>49228</v>
      </c>
      <c r="AY1350" s="66">
        <f>_xll.qlIndexFixing($Z$5,AV1350,,Trigger)</f>
        <v>1.9679803656919403E-2</v>
      </c>
      <c r="AZ1350" s="66">
        <f>_xll.qlIndexFixing($BB$1,AW1350,,Trigger)</f>
        <v>1.964749081986544E-2</v>
      </c>
      <c r="BA1350" s="198">
        <f t="shared" si="42"/>
        <v>0.32312837053963955</v>
      </c>
    </row>
    <row r="1351" spans="47:53" ht="11.25" customHeight="1" x14ac:dyDescent="0.25">
      <c r="AU1351" s="30" t="s">
        <v>38</v>
      </c>
      <c r="AV1351" s="29">
        <f>_xll.qlInterestRateIndexFixingDate(IborIndex&amp;Tenor,AW1351,Trigger)</f>
        <v>48866</v>
      </c>
      <c r="AW1351" s="29">
        <f>_xll.qlCalendarAdvance(Calendar,AW1350,AU1351,"f",,Trigger)</f>
        <v>48870</v>
      </c>
      <c r="AX1351" s="29">
        <f>_xll.qlInterestRateIndexMaturity(IborIndex&amp;Tenor,AW1351,Trigger)</f>
        <v>49235</v>
      </c>
      <c r="AY1351" s="66">
        <f>_xll.qlIndexFixing($Z$5,AV1351,,Trigger)</f>
        <v>1.9661658804107248E-2</v>
      </c>
      <c r="AZ1351" s="66">
        <f>_xll.qlIndexFixing($BB$1,AW1351,,Trigger)</f>
        <v>1.9634236135163956E-2</v>
      </c>
      <c r="BA1351" s="198">
        <f t="shared" si="42"/>
        <v>0.27422668943292289</v>
      </c>
    </row>
    <row r="1352" spans="47:53" ht="11.25" customHeight="1" x14ac:dyDescent="0.25">
      <c r="AU1352" s="30" t="s">
        <v>38</v>
      </c>
      <c r="AV1352" s="29">
        <f>_xll.qlInterestRateIndexFixingDate(IborIndex&amp;Tenor,AW1352,Trigger)</f>
        <v>48873</v>
      </c>
      <c r="AW1352" s="29">
        <f>_xll.qlCalendarAdvance(Calendar,AW1351,AU1352,"f",,Trigger)</f>
        <v>48877</v>
      </c>
      <c r="AX1352" s="29">
        <f>_xll.qlInterestRateIndexMaturity(IborIndex&amp;Tenor,AW1352,Trigger)</f>
        <v>49242</v>
      </c>
      <c r="AY1352" s="66">
        <f>_xll.qlIndexFixing($Z$5,AV1352,,Trigger)</f>
        <v>1.9643424531724827E-2</v>
      </c>
      <c r="AZ1352" s="66">
        <f>_xll.qlIndexFixing($BB$1,AW1352,,Trigger)</f>
        <v>1.9620943822243025E-2</v>
      </c>
      <c r="BA1352" s="198">
        <f t="shared" si="42"/>
        <v>0.22480709481801503</v>
      </c>
    </row>
    <row r="1353" spans="47:53" ht="11.25" customHeight="1" x14ac:dyDescent="0.25">
      <c r="AU1353" s="30" t="s">
        <v>38</v>
      </c>
      <c r="AV1353" s="29">
        <f>_xll.qlInterestRateIndexFixingDate(IborIndex&amp;Tenor,AW1353,Trigger)</f>
        <v>48880</v>
      </c>
      <c r="AW1353" s="29">
        <f>_xll.qlCalendarAdvance(Calendar,AW1352,AU1353,"f",,Trigger)</f>
        <v>48884</v>
      </c>
      <c r="AX1353" s="29">
        <f>_xll.qlInterestRateIndexMaturity(IborIndex&amp;Tenor,AW1353,Trigger)</f>
        <v>49249</v>
      </c>
      <c r="AY1353" s="66">
        <f>_xll.qlIndexFixing($Z$5,AV1353,,Trigger)</f>
        <v>1.9625105475711547E-2</v>
      </c>
      <c r="AZ1353" s="66">
        <f>_xll.qlIndexFixing($BB$1,AW1353,,Trigger)</f>
        <v>1.9607613882598005E-2</v>
      </c>
      <c r="BA1353" s="198">
        <f t="shared" si="42"/>
        <v>0.17491593113542342</v>
      </c>
    </row>
    <row r="1354" spans="47:53" ht="11.25" customHeight="1" x14ac:dyDescent="0.25">
      <c r="AU1354" s="30" t="s">
        <v>38</v>
      </c>
      <c r="AV1354" s="29">
        <f>_xll.qlInterestRateIndexFixingDate(IborIndex&amp;Tenor,AW1354,Trigger)</f>
        <v>48887</v>
      </c>
      <c r="AW1354" s="29">
        <f>_xll.qlCalendarAdvance(Calendar,AW1353,AU1354,"f",,Trigger)</f>
        <v>48891</v>
      </c>
      <c r="AX1354" s="29">
        <f>_xll.qlInterestRateIndexMaturity(IborIndex&amp;Tenor,AW1354,Trigger)</f>
        <v>49256</v>
      </c>
      <c r="AY1354" s="66">
        <f>_xll.qlIndexFixing($Z$5,AV1354,,Trigger)</f>
        <v>1.9606706292530685E-2</v>
      </c>
      <c r="AZ1354" s="66">
        <f>_xll.qlIndexFixing($BB$1,AW1354,,Trigger)</f>
        <v>1.9594246317729935E-2</v>
      </c>
      <c r="BA1354" s="198">
        <f t="shared" si="42"/>
        <v>0.12459974800749923</v>
      </c>
    </row>
    <row r="1355" spans="47:53" ht="11.25" customHeight="1" x14ac:dyDescent="0.25">
      <c r="AU1355" s="30" t="s">
        <v>38</v>
      </c>
      <c r="AV1355" s="29">
        <f>_xll.qlInterestRateIndexFixingDate(IborIndex&amp;Tenor,AW1355,Trigger)</f>
        <v>48894</v>
      </c>
      <c r="AW1355" s="29">
        <f>_xll.qlCalendarAdvance(Calendar,AW1354,AU1355,"f",,Trigger)</f>
        <v>48898</v>
      </c>
      <c r="AX1355" s="29">
        <f>_xll.qlInterestRateIndexMaturity(IborIndex&amp;Tenor,AW1355,Trigger)</f>
        <v>49263</v>
      </c>
      <c r="AY1355" s="66">
        <f>_xll.qlIndexFixing($Z$5,AV1355,,Trigger)</f>
        <v>1.9588231659164981E-2</v>
      </c>
      <c r="AZ1355" s="66">
        <f>_xll.qlIndexFixing($BB$1,AW1355,,Trigger)</f>
        <v>1.9580841129143371E-2</v>
      </c>
      <c r="BA1355" s="198">
        <f t="shared" si="42"/>
        <v>7.390530021609415E-2</v>
      </c>
    </row>
    <row r="1356" spans="47:53" ht="11.25" customHeight="1" x14ac:dyDescent="0.25">
      <c r="AU1356" s="30" t="s">
        <v>38</v>
      </c>
      <c r="AV1356" s="29">
        <f>_xll.qlInterestRateIndexFixingDate(IborIndex&amp;Tenor,AW1356,Trigger)</f>
        <v>48901</v>
      </c>
      <c r="AW1356" s="29">
        <f>_xll.qlCalendarAdvance(Calendar,AW1355,AU1356,"f",,Trigger)</f>
        <v>48905</v>
      </c>
      <c r="AX1356" s="29">
        <f>_xll.qlInterestRateIndexMaturity(IborIndex&amp;Tenor,AW1356,Trigger)</f>
        <v>49270</v>
      </c>
      <c r="AY1356" s="66">
        <f>_xll.qlIndexFixing($Z$5,AV1356,,Trigger)</f>
        <v>1.9569686273111186E-2</v>
      </c>
      <c r="AZ1356" s="66">
        <f>_xll.qlIndexFixing($BB$1,AW1356,,Trigger)</f>
        <v>1.9567398318347237E-2</v>
      </c>
      <c r="BA1356" s="198">
        <f t="shared" si="42"/>
        <v>2.2879547639485798E-2</v>
      </c>
    </row>
    <row r="1357" spans="47:53" ht="11.25" customHeight="1" x14ac:dyDescent="0.25">
      <c r="AU1357" s="30" t="s">
        <v>38</v>
      </c>
      <c r="AV1357" s="29">
        <f>_xll.qlInterestRateIndexFixingDate(IborIndex&amp;Tenor,AW1357,Trigger)</f>
        <v>48908</v>
      </c>
      <c r="AW1357" s="29">
        <f>_xll.qlCalendarAdvance(Calendar,AW1356,AU1357,"f",,Trigger)</f>
        <v>48912</v>
      </c>
      <c r="AX1357" s="29">
        <f>_xll.qlInterestRateIndexMaturity(IborIndex&amp;Tenor,AW1357,Trigger)</f>
        <v>49277</v>
      </c>
      <c r="AY1357" s="66">
        <f>_xll.qlIndexFixing($Z$5,AV1357,,Trigger)</f>
        <v>1.9551074852373479E-2</v>
      </c>
      <c r="AZ1357" s="66">
        <f>_xll.qlIndexFixing($BB$1,AW1357,,Trigger)</f>
        <v>1.9553917886854628E-2</v>
      </c>
      <c r="BA1357" s="198">
        <f t="shared" si="42"/>
        <v>-2.8430344811494757E-2</v>
      </c>
    </row>
    <row r="1358" spans="47:53" ht="11.25" customHeight="1" x14ac:dyDescent="0.25">
      <c r="AU1358" s="30" t="s">
        <v>38</v>
      </c>
      <c r="AV1358" s="29">
        <f>_xll.qlInterestRateIndexFixingDate(IborIndex&amp;Tenor,AW1358,Trigger)</f>
        <v>48915</v>
      </c>
      <c r="AW1358" s="29">
        <f>_xll.qlCalendarAdvance(Calendar,AW1357,AU1358,"f",,Trigger)</f>
        <v>48919</v>
      </c>
      <c r="AX1358" s="29">
        <f>_xll.qlInterestRateIndexMaturity(IborIndex&amp;Tenor,AW1358,Trigger)</f>
        <v>49284</v>
      </c>
      <c r="AY1358" s="66">
        <f>_xll.qlIndexFixing($Z$5,AV1358,,Trigger)</f>
        <v>1.9532402135459086E-2</v>
      </c>
      <c r="AZ1358" s="66">
        <f>_xll.qlIndexFixing($BB$1,AW1358,,Trigger)</f>
        <v>1.9540399836182797E-2</v>
      </c>
      <c r="BA1358" s="198">
        <f t="shared" si="42"/>
        <v>-7.9977007237108655E-2</v>
      </c>
    </row>
    <row r="1359" spans="47:53" ht="11.25" customHeight="1" x14ac:dyDescent="0.25">
      <c r="AU1359" s="30" t="s">
        <v>38</v>
      </c>
      <c r="AV1359" s="29">
        <f>_xll.qlInterestRateIndexFixingDate(IborIndex&amp;Tenor,AW1359,Trigger)</f>
        <v>48922</v>
      </c>
      <c r="AW1359" s="29">
        <f>_xll.qlCalendarAdvance(Calendar,AW1358,AU1359,"f",,Trigger)</f>
        <v>48926</v>
      </c>
      <c r="AX1359" s="29">
        <f>_xll.qlInterestRateIndexMaturity(IborIndex&amp;Tenor,AW1359,Trigger)</f>
        <v>49291</v>
      </c>
      <c r="AY1359" s="66">
        <f>_xll.qlIndexFixing($Z$5,AV1359,,Trigger)</f>
        <v>1.9513672881373477E-2</v>
      </c>
      <c r="AZ1359" s="66">
        <f>_xll.qlIndexFixing($BB$1,AW1359,,Trigger)</f>
        <v>1.9526844167853375E-2</v>
      </c>
      <c r="BA1359" s="198">
        <f t="shared" si="42"/>
        <v>-0.13171286479898153</v>
      </c>
    </row>
    <row r="1360" spans="47:53" ht="11.25" customHeight="1" x14ac:dyDescent="0.25">
      <c r="AU1360" s="30" t="s">
        <v>38</v>
      </c>
      <c r="AV1360" s="29">
        <f>_xll.qlInterestRateIndexFixingDate(IborIndex&amp;Tenor,AW1360,Trigger)</f>
        <v>48929</v>
      </c>
      <c r="AW1360" s="29">
        <f>_xll.qlCalendarAdvance(Calendar,AW1359,AU1360,"f",,Trigger)</f>
        <v>48933</v>
      </c>
      <c r="AX1360" s="29">
        <f>_xll.qlInterestRateIndexMaturity(IborIndex&amp;Tenor,AW1360,Trigger)</f>
        <v>49298</v>
      </c>
      <c r="AY1360" s="66">
        <f>_xll.qlIndexFixing($Z$5,AV1360,,Trigger)</f>
        <v>1.9494891869616622E-2</v>
      </c>
      <c r="AZ1360" s="66">
        <f>_xll.qlIndexFixing($BB$1,AW1360,,Trigger)</f>
        <v>1.9513250883392591E-2</v>
      </c>
      <c r="BA1360" s="198">
        <f t="shared" si="42"/>
        <v>-0.18359013775968991</v>
      </c>
    </row>
    <row r="1361" spans="47:53" ht="11.25" customHeight="1" x14ac:dyDescent="0.25">
      <c r="AU1361" s="30" t="s">
        <v>38</v>
      </c>
      <c r="AV1361" s="29">
        <f>_xll.qlInterestRateIndexFixingDate(IborIndex&amp;Tenor,AW1361,Trigger)</f>
        <v>48935</v>
      </c>
      <c r="AW1361" s="29">
        <f>_xll.qlCalendarAdvance(Calendar,AW1360,AU1361,"f",,Trigger)</f>
        <v>48940</v>
      </c>
      <c r="AX1361" s="29">
        <f>_xll.qlInterestRateIndexMaturity(IborIndex&amp;Tenor,AW1361,Trigger)</f>
        <v>49305</v>
      </c>
      <c r="AY1361" s="66">
        <f>_xll.qlIndexFixing($Z$5,AV1361,,Trigger)</f>
        <v>1.9476063900175564E-2</v>
      </c>
      <c r="AZ1361" s="66">
        <f>_xll.qlIndexFixing($BB$1,AW1361,,Trigger)</f>
        <v>1.9499619984330179E-2</v>
      </c>
      <c r="BA1361" s="198">
        <f t="shared" si="42"/>
        <v>-0.23556084154614798</v>
      </c>
    </row>
    <row r="1362" spans="47:53" ht="11.25" customHeight="1" x14ac:dyDescent="0.25">
      <c r="AU1362" s="30" t="s">
        <v>38</v>
      </c>
      <c r="AV1362" s="29">
        <f>_xll.qlInterestRateIndexFixingDate(IborIndex&amp;Tenor,AW1362,Trigger)</f>
        <v>48943</v>
      </c>
      <c r="AW1362" s="29">
        <f>_xll.qlCalendarAdvance(Calendar,AW1361,AU1362,"f",,Trigger)</f>
        <v>48947</v>
      </c>
      <c r="AX1362" s="29">
        <f>_xll.qlInterestRateIndexMaturity(IborIndex&amp;Tenor,AW1362,Trigger)</f>
        <v>49312</v>
      </c>
      <c r="AY1362" s="66">
        <f>_xll.qlIndexFixing($Z$5,AV1362,,Trigger)</f>
        <v>1.9457193793523304E-2</v>
      </c>
      <c r="AZ1362" s="66">
        <f>_xll.qlIndexFixing($BB$1,AW1362,,Trigger)</f>
        <v>1.9485951472200259E-2</v>
      </c>
      <c r="BA1362" s="198">
        <f t="shared" si="42"/>
        <v>-0.28757678676955695</v>
      </c>
    </row>
    <row r="1363" spans="47:53" ht="11.25" customHeight="1" x14ac:dyDescent="0.25">
      <c r="AU1363" s="30" t="s">
        <v>38</v>
      </c>
      <c r="AV1363" s="29">
        <f>_xll.qlInterestRateIndexFixingDate(IborIndex&amp;Tenor,AW1363,Trigger)</f>
        <v>48950</v>
      </c>
      <c r="AW1363" s="29">
        <f>_xll.qlCalendarAdvance(Calendar,AW1362,AU1363,"f",,Trigger)</f>
        <v>48954</v>
      </c>
      <c r="AX1363" s="29">
        <f>_xll.qlInterestRateIndexMaturity(IborIndex&amp;Tenor,AW1363,Trigger)</f>
        <v>49319</v>
      </c>
      <c r="AY1363" s="66">
        <f>_xll.qlIndexFixing($Z$5,AV1363,,Trigger)</f>
        <v>1.9438286390612906E-2</v>
      </c>
      <c r="AZ1363" s="66">
        <f>_xll.qlIndexFixing($BB$1,AW1363,,Trigger)</f>
        <v>1.9472245348541545E-2</v>
      </c>
      <c r="BA1363" s="198">
        <f t="shared" si="42"/>
        <v>-0.33958957928639788</v>
      </c>
    </row>
    <row r="1364" spans="47:53" ht="11.25" customHeight="1" x14ac:dyDescent="0.25">
      <c r="AU1364" s="30" t="s">
        <v>38</v>
      </c>
      <c r="AV1364" s="29">
        <f>_xll.qlInterestRateIndexFixingDate(IborIndex&amp;Tenor,AW1364,Trigger)</f>
        <v>48957</v>
      </c>
      <c r="AW1364" s="29">
        <f>_xll.qlCalendarAdvance(Calendar,AW1363,AU1364,"f",,Trigger)</f>
        <v>48961</v>
      </c>
      <c r="AX1364" s="29">
        <f>_xll.qlInterestRateIndexMaturity(IborIndex&amp;Tenor,AW1364,Trigger)</f>
        <v>49326</v>
      </c>
      <c r="AY1364" s="66">
        <f>_xll.qlIndexFixing($Z$5,AV1364,,Trigger)</f>
        <v>1.9419346552873768E-2</v>
      </c>
      <c r="AZ1364" s="66">
        <f>_xll.qlIndexFixing($BB$1,AW1364,,Trigger)</f>
        <v>1.9458501614896692E-2</v>
      </c>
      <c r="BA1364" s="198">
        <f t="shared" si="42"/>
        <v>-0.39155062022924042</v>
      </c>
    </row>
    <row r="1365" spans="47:53" ht="11.25" customHeight="1" x14ac:dyDescent="0.25">
      <c r="AU1365" s="30" t="s">
        <v>38</v>
      </c>
      <c r="AV1365" s="29">
        <f>_xll.qlInterestRateIndexFixingDate(IborIndex&amp;Tenor,AW1365,Trigger)</f>
        <v>48964</v>
      </c>
      <c r="AW1365" s="29">
        <f>_xll.qlCalendarAdvance(Calendar,AW1364,AU1365,"f",,Trigger)</f>
        <v>48968</v>
      </c>
      <c r="AX1365" s="29">
        <f>_xll.qlInterestRateIndexMaturity(IborIndex&amp;Tenor,AW1365,Trigger)</f>
        <v>49333</v>
      </c>
      <c r="AY1365" s="66">
        <f>_xll.qlIndexFixing($Z$5,AV1365,,Trigger)</f>
        <v>1.9400379162208992E-2</v>
      </c>
      <c r="AZ1365" s="66">
        <f>_xll.qlIndexFixing($BB$1,AW1365,,Trigger)</f>
        <v>1.9444720272812518E-2</v>
      </c>
      <c r="BA1365" s="198">
        <f t="shared" si="42"/>
        <v>-0.44341110603526163</v>
      </c>
    </row>
    <row r="1366" spans="47:53" ht="11.25" customHeight="1" x14ac:dyDescent="0.25">
      <c r="AU1366" s="30" t="s">
        <v>38</v>
      </c>
      <c r="AV1366" s="29">
        <f>_xll.qlInterestRateIndexFixingDate(IborIndex&amp;Tenor,AW1366,Trigger)</f>
        <v>48971</v>
      </c>
      <c r="AW1366" s="29">
        <f>_xll.qlCalendarAdvance(Calendar,AW1365,AU1366,"f",,Trigger)</f>
        <v>48975</v>
      </c>
      <c r="AX1366" s="29">
        <f>_xll.qlInterestRateIndexMaturity(IborIndex&amp;Tenor,AW1366,Trigger)</f>
        <v>49340</v>
      </c>
      <c r="AY1366" s="66">
        <f>_xll.qlIndexFixing($Z$5,AV1366,,Trigger)</f>
        <v>1.9381389120990779E-2</v>
      </c>
      <c r="AZ1366" s="66">
        <f>_xll.qlIndexFixing($BB$1,AW1366,,Trigger)</f>
        <v>1.9430901323840215E-2</v>
      </c>
      <c r="BA1366" s="198">
        <f t="shared" si="42"/>
        <v>-0.49512202849436721</v>
      </c>
    </row>
    <row r="1367" spans="47:53" ht="11.25" customHeight="1" x14ac:dyDescent="0.25">
      <c r="AU1367" s="30" t="s">
        <v>38</v>
      </c>
      <c r="AV1367" s="29">
        <f>_xll.qlInterestRateIndexFixingDate(IborIndex&amp;Tenor,AW1367,Trigger)</f>
        <v>48978</v>
      </c>
      <c r="AW1367" s="29">
        <f>_xll.qlCalendarAdvance(Calendar,AW1366,AU1367,"f",,Trigger)</f>
        <v>48982</v>
      </c>
      <c r="AX1367" s="29">
        <f>_xll.qlInterestRateIndexMaturity(IborIndex&amp;Tenor,AW1367,Trigger)</f>
        <v>49347</v>
      </c>
      <c r="AY1367" s="66">
        <f>_xll.qlIndexFixing($Z$5,AV1367,,Trigger)</f>
        <v>1.9362381352057822E-2</v>
      </c>
      <c r="AZ1367" s="66">
        <f>_xll.qlIndexFixing($BB$1,AW1367,,Trigger)</f>
        <v>1.9417044769535152E-2</v>
      </c>
      <c r="BA1367" s="198">
        <f t="shared" si="42"/>
        <v>-0.54663417477330412</v>
      </c>
    </row>
    <row r="1368" spans="47:53" ht="11.25" customHeight="1" x14ac:dyDescent="0.25">
      <c r="AU1368" s="30" t="s">
        <v>38</v>
      </c>
      <c r="AV1368" s="29">
        <f>_xll.qlInterestRateIndexFixingDate(IborIndex&amp;Tenor,AW1368,Trigger)</f>
        <v>48985</v>
      </c>
      <c r="AW1368" s="29">
        <f>_xll.qlCalendarAdvance(Calendar,AW1367,AU1368,"f",,Trigger)</f>
        <v>48989</v>
      </c>
      <c r="AX1368" s="29">
        <f>_xll.qlInterestRateIndexMaturity(IborIndex&amp;Tenor,AW1368,Trigger)</f>
        <v>49354</v>
      </c>
      <c r="AY1368" s="66">
        <f>_xll.qlIndexFixing($Z$5,AV1368,,Trigger)</f>
        <v>1.9343360798712211E-2</v>
      </c>
      <c r="AZ1368" s="66">
        <f>_xll.qlIndexFixing($BB$1,AW1368,,Trigger)</f>
        <v>1.940315061145706E-2</v>
      </c>
      <c r="BA1368" s="198">
        <f t="shared" si="42"/>
        <v>-0.59789812744848181</v>
      </c>
    </row>
    <row r="1369" spans="47:53" ht="11.25" customHeight="1" x14ac:dyDescent="0.25">
      <c r="AU1369" s="30" t="s">
        <v>38</v>
      </c>
      <c r="AV1369" s="29">
        <f>_xll.qlInterestRateIndexFixingDate(IborIndex&amp;Tenor,AW1369,Trigger)</f>
        <v>48992</v>
      </c>
      <c r="AW1369" s="29">
        <f>_xll.qlCalendarAdvance(Calendar,AW1368,AU1369,"f",,Trigger)</f>
        <v>48996</v>
      </c>
      <c r="AX1369" s="29">
        <f>_xll.qlInterestRateIndexMaturity(IborIndex&amp;Tenor,AW1369,Trigger)</f>
        <v>49361</v>
      </c>
      <c r="AY1369" s="66">
        <f>_xll.qlIndexFixing($Z$5,AV1369,,Trigger)</f>
        <v>1.9324332424717049E-2</v>
      </c>
      <c r="AZ1369" s="66">
        <f>_xll.qlIndexFixing($BB$1,AW1369,,Trigger)</f>
        <v>1.9389218851168961E-2</v>
      </c>
      <c r="BA1369" s="198">
        <f t="shared" si="42"/>
        <v>-0.64886426451912094</v>
      </c>
    </row>
    <row r="1370" spans="47:53" ht="11.25" customHeight="1" x14ac:dyDescent="0.25">
      <c r="AU1370" s="30" t="s">
        <v>38</v>
      </c>
      <c r="AV1370" s="29">
        <f>_xll.qlInterestRateIndexFixingDate(IborIndex&amp;Tenor,AW1370,Trigger)</f>
        <v>48999</v>
      </c>
      <c r="AW1370" s="29">
        <f>_xll.qlCalendarAdvance(Calendar,AW1369,AU1370,"f",,Trigger)</f>
        <v>49003</v>
      </c>
      <c r="AX1370" s="29">
        <f>_xll.qlInterestRateIndexMaturity(IborIndex&amp;Tenor,AW1370,Trigger)</f>
        <v>49368</v>
      </c>
      <c r="AY1370" s="66">
        <f>_xll.qlIndexFixing($Z$5,AV1370,,Trigger)</f>
        <v>1.9305301214293587E-2</v>
      </c>
      <c r="AZ1370" s="66">
        <f>_xll.qlIndexFixing($BB$1,AW1370,,Trigger)</f>
        <v>1.9375249490240019E-2</v>
      </c>
      <c r="BA1370" s="198">
        <f t="shared" si="42"/>
        <v>-0.69948275946432603</v>
      </c>
    </row>
    <row r="1371" spans="47:53" ht="11.25" customHeight="1" x14ac:dyDescent="0.25">
      <c r="AU1371" s="30" t="s">
        <v>38</v>
      </c>
      <c r="AV1371" s="29">
        <f>_xll.qlInterestRateIndexFixingDate(IborIndex&amp;Tenor,AW1371,Trigger)</f>
        <v>49006</v>
      </c>
      <c r="AW1371" s="29">
        <f>_xll.qlCalendarAdvance(Calendar,AW1370,AU1371,"f",,Trigger)</f>
        <v>49010</v>
      </c>
      <c r="AX1371" s="29">
        <f>_xll.qlInterestRateIndexMaturity(IborIndex&amp;Tenor,AW1371,Trigger)</f>
        <v>49375</v>
      </c>
      <c r="AY1371" s="66">
        <f>_xll.qlIndexFixing($Z$5,AV1371,,Trigger)</f>
        <v>1.928627217211883E-2</v>
      </c>
      <c r="AZ1371" s="66">
        <f>_xll.qlIndexFixing($BB$1,AW1371,,Trigger)</f>
        <v>1.9361242530241574E-2</v>
      </c>
      <c r="BA1371" s="198">
        <f t="shared" si="42"/>
        <v>-0.74970358122743863</v>
      </c>
    </row>
    <row r="1372" spans="47:53" ht="11.25" customHeight="1" x14ac:dyDescent="0.25">
      <c r="AU1372" s="30" t="s">
        <v>38</v>
      </c>
      <c r="AV1372" s="29">
        <f>_xll.qlInterestRateIndexFixingDate(IborIndex&amp;Tenor,AW1372,Trigger)</f>
        <v>49013</v>
      </c>
      <c r="AW1372" s="29">
        <f>_xll.qlCalendarAdvance(Calendar,AW1371,AU1372,"f",,Trigger)</f>
        <v>49017</v>
      </c>
      <c r="AX1372" s="29">
        <f>_xll.qlInterestRateIndexMaturity(IborIndex&amp;Tenor,AW1372,Trigger)</f>
        <v>49382</v>
      </c>
      <c r="AY1372" s="66">
        <f>_xll.qlIndexFixing($Z$5,AV1372,,Trigger)</f>
        <v>1.9267250323323992E-2</v>
      </c>
      <c r="AZ1372" s="66">
        <f>_xll.qlIndexFixing($BB$1,AW1372,,Trigger)</f>
        <v>1.9347197972750231E-2</v>
      </c>
      <c r="BA1372" s="198">
        <f t="shared" si="42"/>
        <v>-0.79947649426238832</v>
      </c>
    </row>
    <row r="1373" spans="47:53" ht="11.25" customHeight="1" x14ac:dyDescent="0.25">
      <c r="AU1373" s="30" t="s">
        <v>38</v>
      </c>
      <c r="AV1373" s="29">
        <f>_xll.qlInterestRateIndexFixingDate(IborIndex&amp;Tenor,AW1373,Trigger)</f>
        <v>49020</v>
      </c>
      <c r="AW1373" s="29">
        <f>_xll.qlCalendarAdvance(Calendar,AW1372,AU1373,"f",,Trigger)</f>
        <v>49024</v>
      </c>
      <c r="AX1373" s="29">
        <f>_xll.qlInterestRateIndexMaturity(IborIndex&amp;Tenor,AW1373,Trigger)</f>
        <v>49389</v>
      </c>
      <c r="AY1373" s="66">
        <f>_xll.qlIndexFixing($Z$5,AV1373,,Trigger)</f>
        <v>1.9248240713492751E-2</v>
      </c>
      <c r="AZ1373" s="66">
        <f>_xll.qlIndexFixing($BB$1,AW1373,,Trigger)</f>
        <v>1.9331053420006298E-2</v>
      </c>
      <c r="BA1373" s="198">
        <f t="shared" si="42"/>
        <v>-0.8281270651354713</v>
      </c>
    </row>
    <row r="1374" spans="47:53" ht="11.25" customHeight="1" x14ac:dyDescent="0.25">
      <c r="AU1374" s="30" t="s">
        <v>38</v>
      </c>
      <c r="AV1374" s="29">
        <f>_xll.qlInterestRateIndexFixingDate(IborIndex&amp;Tenor,AW1374,Trigger)</f>
        <v>49027</v>
      </c>
      <c r="AW1374" s="29">
        <f>_xll.qlCalendarAdvance(Calendar,AW1373,AU1374,"f",,Trigger)</f>
        <v>49031</v>
      </c>
      <c r="AX1374" s="29">
        <f>_xll.qlInterestRateIndexMaturity(IborIndex&amp;Tenor,AW1374,Trigger)</f>
        <v>49396</v>
      </c>
      <c r="AY1374" s="66">
        <f>_xll.qlIndexFixing($Z$5,AV1374,,Trigger)</f>
        <v>1.9229248408659274E-2</v>
      </c>
      <c r="AZ1374" s="66">
        <f>_xll.qlIndexFixing($BB$1,AW1374,,Trigger)</f>
        <v>1.9318996071616711E-2</v>
      </c>
      <c r="BA1374" s="198">
        <f t="shared" si="42"/>
        <v>-0.89747662957436614</v>
      </c>
    </row>
    <row r="1375" spans="47:53" ht="11.25" customHeight="1" x14ac:dyDescent="0.25">
      <c r="AU1375" s="30" t="s">
        <v>38</v>
      </c>
      <c r="AV1375" s="29">
        <f>_xll.qlInterestRateIndexFixingDate(IborIndex&amp;Tenor,AW1375,Trigger)</f>
        <v>49034</v>
      </c>
      <c r="AW1375" s="29">
        <f>_xll.qlCalendarAdvance(Calendar,AW1374,AU1375,"f",,Trigger)</f>
        <v>49038</v>
      </c>
      <c r="AX1375" s="29">
        <f>_xll.qlInterestRateIndexMaturity(IborIndex&amp;Tenor,AW1375,Trigger)</f>
        <v>49403</v>
      </c>
      <c r="AY1375" s="66">
        <f>_xll.qlIndexFixing($Z$5,AV1375,,Trigger)</f>
        <v>1.9210278495307778E-2</v>
      </c>
      <c r="AZ1375" s="66">
        <f>_xll.qlIndexFixing($BB$1,AW1375,,Trigger)</f>
        <v>1.9304838731148109E-2</v>
      </c>
      <c r="BA1375" s="198">
        <f t="shared" si="42"/>
        <v>-0.94560235840330376</v>
      </c>
    </row>
    <row r="1376" spans="47:53" ht="11.25" customHeight="1" x14ac:dyDescent="0.25">
      <c r="AU1376" s="30" t="s">
        <v>38</v>
      </c>
      <c r="AV1376" s="29">
        <f>_xll.qlInterestRateIndexFixingDate(IborIndex&amp;Tenor,AW1376,Trigger)</f>
        <v>49039</v>
      </c>
      <c r="AW1376" s="29">
        <f>_xll.qlCalendarAdvance(Calendar,AW1375,AU1376,"f",,Trigger)</f>
        <v>49045</v>
      </c>
      <c r="AX1376" s="29">
        <f>_xll.qlInterestRateIndexMaturity(IborIndex&amp;Tenor,AW1376,Trigger)</f>
        <v>49410</v>
      </c>
      <c r="AY1376" s="66">
        <f>_xll.qlIndexFixing($Z$5,AV1376,,Trigger)</f>
        <v>1.9191336080370353E-2</v>
      </c>
      <c r="AZ1376" s="66">
        <f>_xll.qlIndexFixing($BB$1,AW1376,,Trigger)</f>
        <v>1.9290643799534622E-2</v>
      </c>
      <c r="BA1376" s="198">
        <f t="shared" si="42"/>
        <v>-0.9930771916426967</v>
      </c>
    </row>
    <row r="1377" spans="47:53" ht="11.25" customHeight="1" x14ac:dyDescent="0.25">
      <c r="AU1377" s="30" t="s">
        <v>38</v>
      </c>
      <c r="AV1377" s="29">
        <f>_xll.qlInterestRateIndexFixingDate(IborIndex&amp;Tenor,AW1377,Trigger)</f>
        <v>49048</v>
      </c>
      <c r="AW1377" s="29">
        <f>_xll.qlCalendarAdvance(Calendar,AW1376,AU1377,"f",,Trigger)</f>
        <v>49052</v>
      </c>
      <c r="AX1377" s="29">
        <f>_xll.qlInterestRateIndexMaturity(IborIndex&amp;Tenor,AW1377,Trigger)</f>
        <v>49417</v>
      </c>
      <c r="AY1377" s="66">
        <f>_xll.qlIndexFixing($Z$5,AV1377,,Trigger)</f>
        <v>1.9172426291228031E-2</v>
      </c>
      <c r="AZ1377" s="66">
        <f>_xll.qlIndexFixing($BB$1,AW1377,,Trigger)</f>
        <v>1.9276411278373883E-2</v>
      </c>
      <c r="BA1377" s="198">
        <f t="shared" si="42"/>
        <v>-1.0398498714585258</v>
      </c>
    </row>
    <row r="1378" spans="47:53" ht="11.25" customHeight="1" x14ac:dyDescent="0.25">
      <c r="AU1378" s="30" t="s">
        <v>38</v>
      </c>
      <c r="AV1378" s="29">
        <f>_xll.qlInterestRateIndexFixingDate(IborIndex&amp;Tenor,AW1378,Trigger)</f>
        <v>49055</v>
      </c>
      <c r="AW1378" s="29">
        <f>_xll.qlCalendarAdvance(Calendar,AW1377,AU1378,"f",,Trigger)</f>
        <v>49059</v>
      </c>
      <c r="AX1378" s="29">
        <f>_xll.qlInterestRateIndexMaturity(IborIndex&amp;Tenor,AW1378,Trigger)</f>
        <v>49424</v>
      </c>
      <c r="AY1378" s="66">
        <f>_xll.qlIndexFixing($Z$5,AV1378,,Trigger)</f>
        <v>1.9153554275708622E-2</v>
      </c>
      <c r="AZ1378" s="66">
        <f>_xll.qlIndexFixing($BB$1,AW1378,,Trigger)</f>
        <v>1.9262141169267454E-2</v>
      </c>
      <c r="BA1378" s="198">
        <f t="shared" si="42"/>
        <v>-1.0858689355883189</v>
      </c>
    </row>
    <row r="1379" spans="47:53" ht="11.25" customHeight="1" x14ac:dyDescent="0.25">
      <c r="AU1379" s="30" t="s">
        <v>38</v>
      </c>
      <c r="AV1379" s="29">
        <f>_xll.qlInterestRateIndexFixingDate(IborIndex&amp;Tenor,AW1379,Trigger)</f>
        <v>49061</v>
      </c>
      <c r="AW1379" s="29">
        <f>_xll.qlCalendarAdvance(Calendar,AW1378,AU1379,"f",,Trigger)</f>
        <v>49066</v>
      </c>
      <c r="AX1379" s="29">
        <f>_xll.qlInterestRateIndexMaturity(IborIndex&amp;Tenor,AW1379,Trigger)</f>
        <v>49431</v>
      </c>
      <c r="AY1379" s="66">
        <f>_xll.qlIndexFixing($Z$5,AV1379,,Trigger)</f>
        <v>1.9134725202087144E-2</v>
      </c>
      <c r="AZ1379" s="66">
        <f>_xll.qlIndexFixing($BB$1,AW1379,,Trigger)</f>
        <v>1.9247833473821724E-2</v>
      </c>
      <c r="BA1379" s="198">
        <f t="shared" si="42"/>
        <v>-1.1310827173457993</v>
      </c>
    </row>
    <row r="1380" spans="47:53" ht="11.25" customHeight="1" x14ac:dyDescent="0.25">
      <c r="AU1380" s="30" t="s">
        <v>38</v>
      </c>
      <c r="AV1380" s="29">
        <f>_xll.qlInterestRateIndexFixingDate(IborIndex&amp;Tenor,AW1380,Trigger)</f>
        <v>49069</v>
      </c>
      <c r="AW1380" s="29">
        <f>_xll.qlCalendarAdvance(Calendar,AW1379,AU1380,"f",,Trigger)</f>
        <v>49073</v>
      </c>
      <c r="AX1380" s="29">
        <f>_xll.qlInterestRateIndexMaturity(IborIndex&amp;Tenor,AW1380,Trigger)</f>
        <v>49438</v>
      </c>
      <c r="AY1380" s="66">
        <f>_xll.qlIndexFixing($Z$5,AV1380,,Trigger)</f>
        <v>1.9115944259086467E-2</v>
      </c>
      <c r="AZ1380" s="66">
        <f>_xll.qlIndexFixing($BB$1,AW1380,,Trigger)</f>
        <v>1.9233488193646148E-2</v>
      </c>
      <c r="BA1380" s="198">
        <f t="shared" si="42"/>
        <v>-1.1754393455968084</v>
      </c>
    </row>
    <row r="1381" spans="47:53" ht="11.25" customHeight="1" x14ac:dyDescent="0.25">
      <c r="AU1381" s="30" t="s">
        <v>38</v>
      </c>
      <c r="AV1381" s="29">
        <f>_xll.qlInterestRateIndexFixingDate(IborIndex&amp;Tenor,AW1381,Trigger)</f>
        <v>49076</v>
      </c>
      <c r="AW1381" s="29">
        <f>_xll.qlCalendarAdvance(Calendar,AW1380,AU1381,"f",,Trigger)</f>
        <v>49080</v>
      </c>
      <c r="AX1381" s="29">
        <f>_xll.qlInterestRateIndexMaturity(IborIndex&amp;Tenor,AW1381,Trigger)</f>
        <v>49445</v>
      </c>
      <c r="AY1381" s="66">
        <f>_xll.qlIndexFixing($Z$5,AV1381,,Trigger)</f>
        <v>1.9097216655877554E-2</v>
      </c>
      <c r="AZ1381" s="66">
        <f>_xll.qlIndexFixing($BB$1,AW1381,,Trigger)</f>
        <v>1.9219105330355864E-2</v>
      </c>
      <c r="BA1381" s="198">
        <f t="shared" si="42"/>
        <v>-1.2188867447831055</v>
      </c>
    </row>
    <row r="1382" spans="47:53" ht="11.25" customHeight="1" x14ac:dyDescent="0.25">
      <c r="AU1382" s="30" t="s">
        <v>38</v>
      </c>
      <c r="AV1382" s="29">
        <f>_xll.qlInterestRateIndexFixingDate(IborIndex&amp;Tenor,AW1382,Trigger)</f>
        <v>49083</v>
      </c>
      <c r="AW1382" s="29">
        <f>_xll.qlCalendarAdvance(Calendar,AW1381,AU1382,"f",,Trigger)</f>
        <v>49087</v>
      </c>
      <c r="AX1382" s="29">
        <f>_xll.qlInterestRateIndexMaturity(IborIndex&amp;Tenor,AW1382,Trigger)</f>
        <v>49452</v>
      </c>
      <c r="AY1382" s="66">
        <f>_xll.qlIndexFixing($Z$5,AV1382,,Trigger)</f>
        <v>1.907854762207966E-2</v>
      </c>
      <c r="AZ1382" s="66">
        <f>_xll.qlIndexFixing($BB$1,AW1382,,Trigger)</f>
        <v>1.9204684885568875E-2</v>
      </c>
      <c r="BA1382" s="198">
        <f t="shared" si="42"/>
        <v>-1.2613726348921495</v>
      </c>
    </row>
    <row r="1383" spans="47:53" ht="11.25" customHeight="1" x14ac:dyDescent="0.25">
      <c r="AU1383" s="30" t="s">
        <v>38</v>
      </c>
      <c r="AV1383" s="29">
        <f>_xll.qlInterestRateIndexFixingDate(IborIndex&amp;Tenor,AW1383,Trigger)</f>
        <v>49090</v>
      </c>
      <c r="AW1383" s="29">
        <f>_xll.qlCalendarAdvance(Calendar,AW1382,AU1383,"f",,Trigger)</f>
        <v>49094</v>
      </c>
      <c r="AX1383" s="29">
        <f>_xll.qlInterestRateIndexMaturity(IborIndex&amp;Tenor,AW1383,Trigger)</f>
        <v>49459</v>
      </c>
      <c r="AY1383" s="66">
        <f>_xll.qlIndexFixing($Z$5,AV1383,,Trigger)</f>
        <v>1.905994240776122E-2</v>
      </c>
      <c r="AZ1383" s="66">
        <f>_xll.qlIndexFixing($BB$1,AW1383,,Trigger)</f>
        <v>1.9190226860907988E-2</v>
      </c>
      <c r="BA1383" s="198">
        <f t="shared" si="42"/>
        <v>-1.3028445314676798</v>
      </c>
    </row>
    <row r="1384" spans="47:53" ht="11.25" customHeight="1" x14ac:dyDescent="0.25">
      <c r="AU1384" s="30" t="s">
        <v>38</v>
      </c>
      <c r="AV1384" s="29">
        <f>_xll.qlInterestRateIndexFixingDate(IborIndex&amp;Tenor,AW1384,Trigger)</f>
        <v>49097</v>
      </c>
      <c r="AW1384" s="29">
        <f>_xll.qlCalendarAdvance(Calendar,AW1383,AU1384,"f",,Trigger)</f>
        <v>49101</v>
      </c>
      <c r="AX1384" s="29">
        <f>_xll.qlInterestRateIndexMaturity(IborIndex&amp;Tenor,AW1384,Trigger)</f>
        <v>49466</v>
      </c>
      <c r="AY1384" s="66">
        <f>_xll.qlIndexFixing($Z$5,AV1384,,Trigger)</f>
        <v>1.9041406283441819E-2</v>
      </c>
      <c r="AZ1384" s="66">
        <f>_xll.qlIndexFixing($BB$1,AW1384,,Trigger)</f>
        <v>1.917573125800083E-2</v>
      </c>
      <c r="BA1384" s="198">
        <f t="shared" si="42"/>
        <v>-1.3432497455901151</v>
      </c>
    </row>
    <row r="1385" spans="47:53" ht="11.25" customHeight="1" x14ac:dyDescent="0.25">
      <c r="AU1385" s="30" t="s">
        <v>38</v>
      </c>
      <c r="AV1385" s="29">
        <f>_xll.qlInterestRateIndexFixingDate(IborIndex&amp;Tenor,AW1385,Trigger)</f>
        <v>49104</v>
      </c>
      <c r="AW1385" s="29">
        <f>_xll.qlCalendarAdvance(Calendar,AW1384,AU1385,"f",,Trigger)</f>
        <v>49108</v>
      </c>
      <c r="AX1385" s="29">
        <f>_xll.qlInterestRateIndexMaturity(IborIndex&amp;Tenor,AW1385,Trigger)</f>
        <v>49473</v>
      </c>
      <c r="AY1385" s="66">
        <f>_xll.qlIndexFixing($Z$5,AV1385,,Trigger)</f>
        <v>1.9022944540093279E-2</v>
      </c>
      <c r="AZ1385" s="66">
        <f>_xll.qlIndexFixing($BB$1,AW1385,,Trigger)</f>
        <v>1.9161198078478103E-2</v>
      </c>
      <c r="BA1385" s="198">
        <f t="shared" si="42"/>
        <v>-1.3825353838482421</v>
      </c>
    </row>
    <row r="1386" spans="47:53" ht="11.25" customHeight="1" x14ac:dyDescent="0.25">
      <c r="AU1386" s="30" t="s">
        <v>38</v>
      </c>
      <c r="AV1386" s="29">
        <f>_xll.qlInterestRateIndexFixingDate(IborIndex&amp;Tenor,AW1386,Trigger)</f>
        <v>49111</v>
      </c>
      <c r="AW1386" s="29">
        <f>_xll.qlCalendarAdvance(Calendar,AW1385,AU1386,"f",,Trigger)</f>
        <v>49115</v>
      </c>
      <c r="AX1386" s="29">
        <f>_xll.qlInterestRateIndexMaturity(IborIndex&amp;Tenor,AW1386,Trigger)</f>
        <v>49480</v>
      </c>
      <c r="AY1386" s="66">
        <f>_xll.qlIndexFixing($Z$5,AV1386,,Trigger)</f>
        <v>1.9004562489142077E-2</v>
      </c>
      <c r="AZ1386" s="66">
        <f>_xll.qlIndexFixing($BB$1,AW1386,,Trigger)</f>
        <v>1.9146627323975537E-2</v>
      </c>
      <c r="BA1386" s="198">
        <f t="shared" si="42"/>
        <v>-1.4206483483346009</v>
      </c>
    </row>
    <row r="1387" spans="47:53" ht="11.25" customHeight="1" x14ac:dyDescent="0.25">
      <c r="AU1387" s="30" t="s">
        <v>38</v>
      </c>
      <c r="AV1387" s="29">
        <f>_xll.qlInterestRateIndexFixingDate(IborIndex&amp;Tenor,AW1387,Trigger)</f>
        <v>49118</v>
      </c>
      <c r="AW1387" s="29">
        <f>_xll.qlCalendarAdvance(Calendar,AW1386,AU1387,"f",,Trigger)</f>
        <v>49122</v>
      </c>
      <c r="AX1387" s="29">
        <f>_xll.qlInterestRateIndexMaturity(IborIndex&amp;Tenor,AW1387,Trigger)</f>
        <v>49487</v>
      </c>
      <c r="AY1387" s="66">
        <f>_xll.qlIndexFixing($Z$5,AV1387,,Trigger)</f>
        <v>1.8986265462469998E-2</v>
      </c>
      <c r="AZ1387" s="66">
        <f>_xll.qlIndexFixing($BB$1,AW1387,,Trigger)</f>
        <v>1.9132018996132365E-2</v>
      </c>
      <c r="BA1387" s="198">
        <f t="shared" si="42"/>
        <v>-1.4575353366236623</v>
      </c>
    </row>
    <row r="1388" spans="47:53" ht="11.25" customHeight="1" x14ac:dyDescent="0.25">
      <c r="AU1388" s="30" t="s">
        <v>38</v>
      </c>
      <c r="AV1388" s="29">
        <f>_xll.qlInterestRateIndexFixingDate(IborIndex&amp;Tenor,AW1388,Trigger)</f>
        <v>49125</v>
      </c>
      <c r="AW1388" s="29">
        <f>_xll.qlCalendarAdvance(Calendar,AW1387,AU1388,"f",,Trigger)</f>
        <v>49129</v>
      </c>
      <c r="AX1388" s="29">
        <f>_xll.qlInterestRateIndexMaturity(IborIndex&amp;Tenor,AW1388,Trigger)</f>
        <v>49494</v>
      </c>
      <c r="AY1388" s="66">
        <f>_xll.qlIndexFixing($Z$5,AV1388,,Trigger)</f>
        <v>1.8968058812418739E-2</v>
      </c>
      <c r="AZ1388" s="66">
        <f>_xll.qlIndexFixing($BB$1,AW1388,,Trigger)</f>
        <v>1.9117373096592862E-2</v>
      </c>
      <c r="BA1388" s="198">
        <f t="shared" si="42"/>
        <v>-1.4931428417412282</v>
      </c>
    </row>
    <row r="1389" spans="47:53" ht="11.25" customHeight="1" x14ac:dyDescent="0.25">
      <c r="AU1389" s="30" t="s">
        <v>38</v>
      </c>
      <c r="AV1389" s="29">
        <f>_xll.qlInterestRateIndexFixingDate(IborIndex&amp;Tenor,AW1389,Trigger)</f>
        <v>49132</v>
      </c>
      <c r="AW1389" s="29">
        <f>_xll.qlCalendarAdvance(Calendar,AW1388,AU1389,"f",,Trigger)</f>
        <v>49136</v>
      </c>
      <c r="AX1389" s="29">
        <f>_xll.qlInterestRateIndexMaturity(IborIndex&amp;Tenor,AW1389,Trigger)</f>
        <v>49501</v>
      </c>
      <c r="AY1389" s="66">
        <f>_xll.qlIndexFixing($Z$5,AV1389,,Trigger)</f>
        <v>1.8949947911790992E-2</v>
      </c>
      <c r="AZ1389" s="66">
        <f>_xll.qlIndexFixing($BB$1,AW1389,,Trigger)</f>
        <v>1.9102689627005249E-2</v>
      </c>
      <c r="BA1389" s="198">
        <f t="shared" si="42"/>
        <v>-1.5274171521425726</v>
      </c>
    </row>
    <row r="1390" spans="47:53" ht="11.25" customHeight="1" x14ac:dyDescent="0.25">
      <c r="AU1390" s="30" t="s">
        <v>38</v>
      </c>
      <c r="AV1390" s="29">
        <f>_xll.qlInterestRateIndexFixingDate(IborIndex&amp;Tenor,AW1390,Trigger)</f>
        <v>49139</v>
      </c>
      <c r="AW1390" s="29">
        <f>_xll.qlCalendarAdvance(Calendar,AW1389,AU1390,"f",,Trigger)</f>
        <v>49143</v>
      </c>
      <c r="AX1390" s="29">
        <f>_xll.qlInterestRateIndexMaturity(IborIndex&amp;Tenor,AW1390,Trigger)</f>
        <v>49508</v>
      </c>
      <c r="AY1390" s="66">
        <f>_xll.qlIndexFixing($Z$5,AV1390,,Trigger)</f>
        <v>1.89319381538544E-2</v>
      </c>
      <c r="AZ1390" s="66">
        <f>_xll.qlIndexFixing($BB$1,AW1390,,Trigger)</f>
        <v>1.908796858902102E-2</v>
      </c>
      <c r="BA1390" s="198">
        <f t="shared" si="42"/>
        <v>-1.5603043516661947</v>
      </c>
    </row>
    <row r="1391" spans="47:53" ht="11.25" customHeight="1" x14ac:dyDescent="0.25">
      <c r="AU1391" s="30" t="s">
        <v>38</v>
      </c>
      <c r="AV1391" s="29">
        <f>_xll.qlInterestRateIndexFixingDate(IborIndex&amp;Tenor,AW1391,Trigger)</f>
        <v>49146</v>
      </c>
      <c r="AW1391" s="29">
        <f>_xll.qlCalendarAdvance(Calendar,AW1390,AU1391,"f",,Trigger)</f>
        <v>49150</v>
      </c>
      <c r="AX1391" s="29">
        <f>_xll.qlInterestRateIndexMaturity(IborIndex&amp;Tenor,AW1391,Trigger)</f>
        <v>49515</v>
      </c>
      <c r="AY1391" s="66">
        <f>_xll.qlIndexFixing($Z$5,AV1391,,Trigger)</f>
        <v>1.8914034952344613E-2</v>
      </c>
      <c r="AZ1391" s="66">
        <f>_xll.qlIndexFixing($BB$1,AW1391,,Trigger)</f>
        <v>1.9073209984297814E-2</v>
      </c>
      <c r="BA1391" s="198">
        <f t="shared" si="42"/>
        <v>-1.5917503195320148</v>
      </c>
    </row>
    <row r="1392" spans="47:53" ht="11.25" customHeight="1" x14ac:dyDescent="0.25">
      <c r="AU1392" s="30" t="s">
        <v>38</v>
      </c>
      <c r="AV1392" s="29">
        <f>_xll.qlInterestRateIndexFixingDate(IborIndex&amp;Tenor,AW1392,Trigger)</f>
        <v>49153</v>
      </c>
      <c r="AW1392" s="29">
        <f>_xll.qlCalendarAdvance(Calendar,AW1391,AU1392,"f",,Trigger)</f>
        <v>49157</v>
      </c>
      <c r="AX1392" s="29">
        <f>_xll.qlInterestRateIndexMaturity(IborIndex&amp;Tenor,AW1392,Trigger)</f>
        <v>49522</v>
      </c>
      <c r="AY1392" s="66">
        <f>_xll.qlIndexFixing($Z$5,AV1392,,Trigger)</f>
        <v>1.8896243741469015E-2</v>
      </c>
      <c r="AZ1392" s="66">
        <f>_xll.qlIndexFixing($BB$1,AW1392,,Trigger)</f>
        <v>1.9058413814495669E-2</v>
      </c>
      <c r="BA1392" s="198">
        <f t="shared" si="42"/>
        <v>-1.6217007302665385</v>
      </c>
    </row>
    <row r="1393" spans="47:53" ht="11.25" customHeight="1" x14ac:dyDescent="0.25">
      <c r="AU1393" s="30" t="s">
        <v>38</v>
      </c>
      <c r="AV1393" s="29">
        <f>_xll.qlInterestRateIndexFixingDate(IborIndex&amp;Tenor,AW1393,Trigger)</f>
        <v>49160</v>
      </c>
      <c r="AW1393" s="29">
        <f>_xll.qlCalendarAdvance(Calendar,AW1392,AU1393,"f",,Trigger)</f>
        <v>49164</v>
      </c>
      <c r="AX1393" s="29">
        <f>_xll.qlInterestRateIndexMaturity(IborIndex&amp;Tenor,AW1393,Trigger)</f>
        <v>49529</v>
      </c>
      <c r="AY1393" s="66">
        <f>_xll.qlIndexFixing($Z$5,AV1393,,Trigger)</f>
        <v>1.8878569975911107E-2</v>
      </c>
      <c r="AZ1393" s="66">
        <f>_xll.qlIndexFixing($BB$1,AW1393,,Trigger)</f>
        <v>1.9043580081279446E-2</v>
      </c>
      <c r="BA1393" s="198">
        <f t="shared" si="42"/>
        <v>-1.6501010536833922</v>
      </c>
    </row>
    <row r="1394" spans="47:53" ht="11.25" customHeight="1" x14ac:dyDescent="0.25">
      <c r="AU1394" s="30" t="s">
        <v>38</v>
      </c>
      <c r="AV1394" s="29">
        <f>_xll.qlInterestRateIndexFixingDate(IborIndex&amp;Tenor,AW1394,Trigger)</f>
        <v>49167</v>
      </c>
      <c r="AW1394" s="29">
        <f>_xll.qlCalendarAdvance(Calendar,AW1393,AU1394,"f",,Trigger)</f>
        <v>49171</v>
      </c>
      <c r="AX1394" s="29">
        <f>_xll.qlInterestRateIndexMaturity(IborIndex&amp;Tenor,AW1394,Trigger)</f>
        <v>49536</v>
      </c>
      <c r="AY1394" s="66">
        <f>_xll.qlIndexFixing($Z$5,AV1394,,Trigger)</f>
        <v>1.8861019130834447E-2</v>
      </c>
      <c r="AZ1394" s="66">
        <f>_xll.qlIndexFixing($BB$1,AW1394,,Trigger)</f>
        <v>1.9028708786318602E-2</v>
      </c>
      <c r="BA1394" s="198">
        <f t="shared" si="42"/>
        <v>-1.6768965548415518</v>
      </c>
    </row>
    <row r="1395" spans="47:53" ht="11.25" customHeight="1" x14ac:dyDescent="0.25">
      <c r="AU1395" s="30" t="s">
        <v>38</v>
      </c>
      <c r="AV1395" s="29">
        <f>_xll.qlInterestRateIndexFixingDate(IborIndex&amp;Tenor,AW1395,Trigger)</f>
        <v>49174</v>
      </c>
      <c r="AW1395" s="29">
        <f>_xll.qlCalendarAdvance(Calendar,AW1394,AU1395,"f",,Trigger)</f>
        <v>49178</v>
      </c>
      <c r="AX1395" s="29">
        <f>_xll.qlInterestRateIndexMaturity(IborIndex&amp;Tenor,AW1395,Trigger)</f>
        <v>49543</v>
      </c>
      <c r="AY1395" s="66">
        <f>_xll.qlIndexFixing($Z$5,AV1395,,Trigger)</f>
        <v>1.8843596701887681E-2</v>
      </c>
      <c r="AZ1395" s="66">
        <f>_xll.qlIndexFixing($BB$1,AW1395,,Trigger)</f>
        <v>1.9013799931286105E-2</v>
      </c>
      <c r="BA1395" s="198">
        <f t="shared" si="42"/>
        <v>-1.7020322939842458</v>
      </c>
    </row>
    <row r="1396" spans="47:53" ht="11.25" customHeight="1" x14ac:dyDescent="0.25">
      <c r="AU1396" s="30" t="s">
        <v>38</v>
      </c>
      <c r="AV1396" s="29">
        <f>_xll.qlInterestRateIndexFixingDate(IborIndex&amp;Tenor,AW1396,Trigger)</f>
        <v>49181</v>
      </c>
      <c r="AW1396" s="29">
        <f>_xll.qlCalendarAdvance(Calendar,AW1395,AU1396,"f",,Trigger)</f>
        <v>49185</v>
      </c>
      <c r="AX1396" s="29">
        <f>_xll.qlInterestRateIndexMaturity(IborIndex&amp;Tenor,AW1396,Trigger)</f>
        <v>49550</v>
      </c>
      <c r="AY1396" s="66">
        <f>_xll.qlIndexFixing($Z$5,AV1396,,Trigger)</f>
        <v>1.8826308205209804E-2</v>
      </c>
      <c r="AZ1396" s="66">
        <f>_xll.qlIndexFixing($BB$1,AW1396,,Trigger)</f>
        <v>1.8998853517859952E-2</v>
      </c>
      <c r="BA1396" s="198">
        <f t="shared" si="42"/>
        <v>-1.7254531265014847</v>
      </c>
    </row>
    <row r="1397" spans="47:53" ht="11.25" customHeight="1" x14ac:dyDescent="0.25">
      <c r="AU1397" s="30" t="s">
        <v>38</v>
      </c>
      <c r="AV1397" s="29">
        <f>_xll.qlInterestRateIndexFixingDate(IborIndex&amp;Tenor,AW1397,Trigger)</f>
        <v>49188</v>
      </c>
      <c r="AW1397" s="29">
        <f>_xll.qlCalendarAdvance(Calendar,AW1396,AU1397,"f",,Trigger)</f>
        <v>49192</v>
      </c>
      <c r="AX1397" s="29">
        <f>_xll.qlInterestRateIndexMaturity(IborIndex&amp;Tenor,AW1397,Trigger)</f>
        <v>49557</v>
      </c>
      <c r="AY1397" s="66">
        <f>_xll.qlIndexFixing($Z$5,AV1397,,Trigger)</f>
        <v>1.8809096605232008E-2</v>
      </c>
      <c r="AZ1397" s="66">
        <f>_xll.qlIndexFixing($BB$1,AW1397,,Trigger)</f>
        <v>1.8983869601603368E-2</v>
      </c>
      <c r="BA1397" s="198">
        <f t="shared" si="42"/>
        <v>-1.7477299637136054</v>
      </c>
    </row>
    <row r="1398" spans="47:53" ht="11.25" customHeight="1" x14ac:dyDescent="0.25">
      <c r="AU1398" s="30" t="s">
        <v>38</v>
      </c>
      <c r="AV1398" s="29">
        <f>_xll.qlInterestRateIndexFixingDate(IborIndex&amp;Tenor,AW1398,Trigger)</f>
        <v>49195</v>
      </c>
      <c r="AW1398" s="29">
        <f>_xll.qlCalendarAdvance(Calendar,AW1397,AU1398,"f",,Trigger)</f>
        <v>49199</v>
      </c>
      <c r="AX1398" s="29">
        <f>_xll.qlInterestRateIndexMaturity(IborIndex&amp;Tenor,AW1398,Trigger)</f>
        <v>49564</v>
      </c>
      <c r="AY1398" s="66">
        <f>_xll.qlIndexFixing($Z$5,AV1398,,Trigger)</f>
        <v>1.8791825491918358E-2</v>
      </c>
      <c r="AZ1398" s="66">
        <f>_xll.qlIndexFixing($BB$1,AW1398,,Trigger)</f>
        <v>1.8968849143111685E-2</v>
      </c>
      <c r="BA1398" s="198">
        <f t="shared" si="42"/>
        <v>-1.7702365119332679</v>
      </c>
    </row>
    <row r="1399" spans="47:53" ht="11.25" customHeight="1" x14ac:dyDescent="0.25">
      <c r="AU1399" s="30" t="s">
        <v>38</v>
      </c>
      <c r="AV1399" s="29">
        <f>_xll.qlInterestRateIndexFixingDate(IborIndex&amp;Tenor,AW1399,Trigger)</f>
        <v>49202</v>
      </c>
      <c r="AW1399" s="29">
        <f>_xll.qlCalendarAdvance(Calendar,AW1398,AU1399,"f",,Trigger)</f>
        <v>49206</v>
      </c>
      <c r="AX1399" s="29">
        <f>_xll.qlInterestRateIndexMaturity(IborIndex&amp;Tenor,AW1399,Trigger)</f>
        <v>49571</v>
      </c>
      <c r="AY1399" s="66">
        <f>_xll.qlIndexFixing($Z$5,AV1399,,Trigger)</f>
        <v>1.8774528810850111E-2</v>
      </c>
      <c r="AZ1399" s="66">
        <f>_xll.qlIndexFixing($BB$1,AW1399,,Trigger)</f>
        <v>1.895379385388116E-2</v>
      </c>
      <c r="BA1399" s="198">
        <f t="shared" si="42"/>
        <v>-1.7926504303104884</v>
      </c>
    </row>
    <row r="1400" spans="47:53" ht="11.25" customHeight="1" x14ac:dyDescent="0.25">
      <c r="AU1400" s="30" t="s">
        <v>38</v>
      </c>
      <c r="AV1400" s="29">
        <f>_xll.qlInterestRateIndexFixingDate(IborIndex&amp;Tenor,AW1400,Trigger)</f>
        <v>49209</v>
      </c>
      <c r="AW1400" s="29">
        <f>_xll.qlCalendarAdvance(Calendar,AW1399,AU1400,"f",,Trigger)</f>
        <v>49213</v>
      </c>
      <c r="AX1400" s="29">
        <f>_xll.qlInterestRateIndexMaturity(IborIndex&amp;Tenor,AW1400,Trigger)</f>
        <v>49578</v>
      </c>
      <c r="AY1400" s="66">
        <f>_xll.qlIndexFixing($Z$5,AV1400,,Trigger)</f>
        <v>1.8757211129547549E-2</v>
      </c>
      <c r="AZ1400" s="66">
        <f>_xll.qlIndexFixing($BB$1,AW1400,,Trigger)</f>
        <v>1.8938705468038938E-2</v>
      </c>
      <c r="BA1400" s="198">
        <f t="shared" si="42"/>
        <v>-1.814943384913885</v>
      </c>
    </row>
    <row r="1401" spans="47:53" ht="11.25" customHeight="1" x14ac:dyDescent="0.25">
      <c r="AU1401" s="30" t="s">
        <v>38</v>
      </c>
      <c r="AV1401" s="29">
        <f>_xll.qlInterestRateIndexFixingDate(IborIndex&amp;Tenor,AW1401,Trigger)</f>
        <v>49216</v>
      </c>
      <c r="AW1401" s="29">
        <f>_xll.qlCalendarAdvance(Calendar,AW1400,AU1401,"f",,Trigger)</f>
        <v>49220</v>
      </c>
      <c r="AX1401" s="29">
        <f>_xll.qlInterestRateIndexMaturity(IborIndex&amp;Tenor,AW1401,Trigger)</f>
        <v>49585</v>
      </c>
      <c r="AY1401" s="66">
        <f>_xll.qlIndexFixing($Z$5,AV1401,,Trigger)</f>
        <v>1.8739877033220029E-2</v>
      </c>
      <c r="AZ1401" s="66">
        <f>_xll.qlIndexFixing($BB$1,AW1401,,Trigger)</f>
        <v>1.8923585719612075E-2</v>
      </c>
      <c r="BA1401" s="198">
        <f t="shared" si="42"/>
        <v>-1.8370868639204507</v>
      </c>
    </row>
    <row r="1402" spans="47:53" ht="11.25" customHeight="1" x14ac:dyDescent="0.25">
      <c r="AU1402" s="30" t="s">
        <v>38</v>
      </c>
      <c r="AV1402" s="29">
        <f>_xll.qlInterestRateIndexFixingDate(IborIndex&amp;Tenor,AW1402,Trigger)</f>
        <v>49223</v>
      </c>
      <c r="AW1402" s="29">
        <f>_xll.qlCalendarAdvance(Calendar,AW1401,AU1402,"f",,Trigger)</f>
        <v>49227</v>
      </c>
      <c r="AX1402" s="29">
        <f>_xll.qlInterestRateIndexMaturity(IborIndex&amp;Tenor,AW1402,Trigger)</f>
        <v>49592</v>
      </c>
      <c r="AY1402" s="66">
        <f>_xll.qlIndexFixing($Z$5,AV1402,,Trigger)</f>
        <v>1.8722531124765778E-2</v>
      </c>
      <c r="AZ1402" s="66">
        <f>_xll.qlIndexFixing($BB$1,AW1402,,Trigger)</f>
        <v>1.8908436342526671E-2</v>
      </c>
      <c r="BA1402" s="198">
        <f t="shared" si="42"/>
        <v>-1.8590521776089275</v>
      </c>
    </row>
    <row r="1403" spans="47:53" ht="11.25" customHeight="1" x14ac:dyDescent="0.25">
      <c r="AU1403" s="30" t="s">
        <v>38</v>
      </c>
      <c r="AV1403" s="29">
        <f>_xll.qlInterestRateIndexFixingDate(IborIndex&amp;Tenor,AW1403,Trigger)</f>
        <v>49230</v>
      </c>
      <c r="AW1403" s="29">
        <f>_xll.qlCalendarAdvance(Calendar,AW1402,AU1403,"f",,Trigger)</f>
        <v>49234</v>
      </c>
      <c r="AX1403" s="29">
        <f>_xll.qlInterestRateIndexMaturity(IborIndex&amp;Tenor,AW1403,Trigger)</f>
        <v>49599</v>
      </c>
      <c r="AY1403" s="66">
        <f>_xll.qlIndexFixing($Z$5,AV1403,,Trigger)</f>
        <v>1.8705178024766855E-2</v>
      </c>
      <c r="AZ1403" s="66">
        <f>_xll.qlIndexFixing($BB$1,AW1403,,Trigger)</f>
        <v>1.8893259070606773E-2</v>
      </c>
      <c r="BA1403" s="198">
        <f t="shared" si="42"/>
        <v>-1.8808104583991834</v>
      </c>
    </row>
    <row r="1404" spans="47:53" ht="11.25" customHeight="1" x14ac:dyDescent="0.25">
      <c r="AU1404" s="30" t="s">
        <v>38</v>
      </c>
      <c r="AV1404" s="29">
        <f>_xll.qlInterestRateIndexFixingDate(IborIndex&amp;Tenor,AW1404,Trigger)</f>
        <v>49237</v>
      </c>
      <c r="AW1404" s="29">
        <f>_xll.qlCalendarAdvance(Calendar,AW1403,AU1404,"f",,Trigger)</f>
        <v>49241</v>
      </c>
      <c r="AX1404" s="29">
        <f>_xll.qlInterestRateIndexMaturity(IborIndex&amp;Tenor,AW1404,Trigger)</f>
        <v>49606</v>
      </c>
      <c r="AY1404" s="66">
        <f>_xll.qlIndexFixing($Z$5,AV1404,,Trigger)</f>
        <v>1.8687822371489138E-2</v>
      </c>
      <c r="AZ1404" s="66">
        <f>_xll.qlIndexFixing($BB$1,AW1404,,Trigger)</f>
        <v>1.8878055637573707E-2</v>
      </c>
      <c r="BA1404" s="198">
        <f t="shared" si="42"/>
        <v>-1.9023326608456903</v>
      </c>
    </row>
    <row r="1405" spans="47:53" ht="11.25" customHeight="1" x14ac:dyDescent="0.25">
      <c r="AU1405" s="30" t="s">
        <v>38</v>
      </c>
      <c r="AV1405" s="29">
        <f>_xll.qlInterestRateIndexFixingDate(IborIndex&amp;Tenor,AW1405,Trigger)</f>
        <v>49244</v>
      </c>
      <c r="AW1405" s="29">
        <f>_xll.qlCalendarAdvance(Calendar,AW1404,AU1405,"f",,Trigger)</f>
        <v>49248</v>
      </c>
      <c r="AX1405" s="29">
        <f>_xll.qlInterestRateIndexMaturity(IborIndex&amp;Tenor,AW1405,Trigger)</f>
        <v>49613</v>
      </c>
      <c r="AY1405" s="66">
        <f>_xll.qlIndexFixing($Z$5,AV1405,,Trigger)</f>
        <v>1.8670468820879485E-2</v>
      </c>
      <c r="AZ1405" s="66">
        <f>_xll.qlIndexFixing($BB$1,AW1405,,Trigger)</f>
        <v>1.8862827777047408E-2</v>
      </c>
      <c r="BA1405" s="198">
        <f t="shared" si="42"/>
        <v>-1.9235895616792273</v>
      </c>
    </row>
    <row r="1406" spans="47:53" ht="11.25" customHeight="1" x14ac:dyDescent="0.25">
      <c r="AU1406" s="30" t="s">
        <v>38</v>
      </c>
      <c r="AV1406" s="29">
        <f>_xll.qlInterestRateIndexFixingDate(IborIndex&amp;Tenor,AW1406,Trigger)</f>
        <v>49251</v>
      </c>
      <c r="AW1406" s="29">
        <f>_xll.qlCalendarAdvance(Calendar,AW1405,AU1406,"f",,Trigger)</f>
        <v>49255</v>
      </c>
      <c r="AX1406" s="29">
        <f>_xll.qlInterestRateIndexMaturity(IborIndex&amp;Tenor,AW1406,Trigger)</f>
        <v>49620</v>
      </c>
      <c r="AY1406" s="66">
        <f>_xll.qlIndexFixing($Z$5,AV1406,,Trigger)</f>
        <v>1.8653122046564868E-2</v>
      </c>
      <c r="AZ1406" s="66">
        <f>_xll.qlIndexFixing($BB$1,AW1406,,Trigger)</f>
        <v>1.8847577222543124E-2</v>
      </c>
      <c r="BA1406" s="198">
        <f t="shared" si="42"/>
        <v>-1.944551759782559</v>
      </c>
    </row>
    <row r="1407" spans="47:53" ht="11.25" customHeight="1" x14ac:dyDescent="0.25">
      <c r="AU1407" s="30" t="s">
        <v>38</v>
      </c>
      <c r="AV1407" s="29">
        <f>_xll.qlInterestRateIndexFixingDate(IborIndex&amp;Tenor,AW1407,Trigger)</f>
        <v>49258</v>
      </c>
      <c r="AW1407" s="29">
        <f>_xll.qlCalendarAdvance(Calendar,AW1406,AU1407,"f",,Trigger)</f>
        <v>49262</v>
      </c>
      <c r="AX1407" s="29">
        <f>_xll.qlInterestRateIndexMaturity(IborIndex&amp;Tenor,AW1407,Trigger)</f>
        <v>49627</v>
      </c>
      <c r="AY1407" s="66">
        <f>_xll.qlIndexFixing($Z$5,AV1407,,Trigger)</f>
        <v>1.8635786739851036E-2</v>
      </c>
      <c r="AZ1407" s="66">
        <f>_xll.qlIndexFixing($BB$1,AW1407,,Trigger)</f>
        <v>1.8832305707473834E-2</v>
      </c>
      <c r="BA1407" s="198">
        <f t="shared" si="42"/>
        <v>-1.9651896762279755</v>
      </c>
    </row>
    <row r="1408" spans="47:53" ht="11.25" customHeight="1" x14ac:dyDescent="0.25">
      <c r="AU1408" s="30" t="s">
        <v>38</v>
      </c>
      <c r="AV1408" s="29">
        <f>_xll.qlInterestRateIndexFixingDate(IborIndex&amp;Tenor,AW1408,Trigger)</f>
        <v>49265</v>
      </c>
      <c r="AW1408" s="29">
        <f>_xll.qlCalendarAdvance(Calendar,AW1407,AU1408,"f",,Trigger)</f>
        <v>49269</v>
      </c>
      <c r="AX1408" s="29">
        <f>_xll.qlInterestRateIndexMaturity(IborIndex&amp;Tenor,AW1408,Trigger)</f>
        <v>49634</v>
      </c>
      <c r="AY1408" s="66">
        <f>_xll.qlIndexFixing($Z$5,AV1408,,Trigger)</f>
        <v>1.8618467609720565E-2</v>
      </c>
      <c r="AZ1408" s="66">
        <f>_xll.qlIndexFixing($BB$1,AW1408,,Trigger)</f>
        <v>1.881701496514826E-2</v>
      </c>
      <c r="BA1408" s="198">
        <f t="shared" si="42"/>
        <v>-1.9854735542769453</v>
      </c>
    </row>
    <row r="1409" spans="47:53" ht="11.25" customHeight="1" x14ac:dyDescent="0.25">
      <c r="AU1409" s="30" t="s">
        <v>38</v>
      </c>
      <c r="AV1409" s="29">
        <f>_xll.qlInterestRateIndexFixingDate(IborIndex&amp;Tenor,AW1409,Trigger)</f>
        <v>49272</v>
      </c>
      <c r="AW1409" s="29">
        <f>_xll.qlCalendarAdvance(Calendar,AW1408,AU1409,"f",,Trigger)</f>
        <v>49276</v>
      </c>
      <c r="AX1409" s="29">
        <f>_xll.qlInterestRateIndexMaturity(IborIndex&amp;Tenor,AW1409,Trigger)</f>
        <v>49641</v>
      </c>
      <c r="AY1409" s="66">
        <f>_xll.qlIndexFixing($Z$5,AV1409,,Trigger)</f>
        <v>1.860116938283219E-2</v>
      </c>
      <c r="AZ1409" s="66">
        <f>_xll.qlIndexFixing($BB$1,AW1409,,Trigger)</f>
        <v>1.880170672877067E-2</v>
      </c>
      <c r="BA1409" s="198">
        <f t="shared" si="42"/>
        <v>-2.0053734593847987</v>
      </c>
    </row>
    <row r="1410" spans="47:53" ht="11.25" customHeight="1" x14ac:dyDescent="0.25">
      <c r="AU1410" s="30" t="s">
        <v>38</v>
      </c>
      <c r="AV1410" s="29">
        <f>_xll.qlInterestRateIndexFixingDate(IborIndex&amp;Tenor,AW1410,Trigger)</f>
        <v>49279</v>
      </c>
      <c r="AW1410" s="29">
        <f>_xll.qlCalendarAdvance(Calendar,AW1409,AU1410,"f",,Trigger)</f>
        <v>49283</v>
      </c>
      <c r="AX1410" s="29">
        <f>_xll.qlInterestRateIndexMaturity(IborIndex&amp;Tenor,AW1410,Trigger)</f>
        <v>49648</v>
      </c>
      <c r="AY1410" s="66">
        <f>_xll.qlIndexFixing($Z$5,AV1410,,Trigger)</f>
        <v>1.8583896803521245E-2</v>
      </c>
      <c r="AZ1410" s="66">
        <f>_xll.qlIndexFixing($BB$1,AW1410,,Trigger)</f>
        <v>1.8786382731440648E-2</v>
      </c>
      <c r="BA1410" s="198">
        <f t="shared" si="42"/>
        <v>-2.024859279194033</v>
      </c>
    </row>
    <row r="1411" spans="47:53" ht="11.25" customHeight="1" x14ac:dyDescent="0.25">
      <c r="AU1411" s="30" t="s">
        <v>38</v>
      </c>
      <c r="AV1411" s="29">
        <f>_xll.qlInterestRateIndexFixingDate(IborIndex&amp;Tenor,AW1411,Trigger)</f>
        <v>49286</v>
      </c>
      <c r="AW1411" s="29">
        <f>_xll.qlCalendarAdvance(Calendar,AW1410,AU1411,"f",,Trigger)</f>
        <v>49290</v>
      </c>
      <c r="AX1411" s="29">
        <f>_xll.qlInterestRateIndexMaturity(IborIndex&amp;Tenor,AW1411,Trigger)</f>
        <v>49655</v>
      </c>
      <c r="AY1411" s="66">
        <f>_xll.qlIndexFixing($Z$5,AV1411,,Trigger)</f>
        <v>1.8566654633797915E-2</v>
      </c>
      <c r="AZ1411" s="66">
        <f>_xll.qlIndexFixing($BB$1,AW1411,,Trigger)</f>
        <v>1.8771044706153747E-2</v>
      </c>
      <c r="BA1411" s="198">
        <f t="shared" ref="BA1411:BA1474" si="43">(AY1411-AZ1411)*10000</f>
        <v>-2.0439007235583189</v>
      </c>
    </row>
    <row r="1412" spans="47:53" ht="11.25" customHeight="1" x14ac:dyDescent="0.25">
      <c r="AU1412" s="30" t="s">
        <v>38</v>
      </c>
      <c r="AV1412" s="29">
        <f>_xll.qlInterestRateIndexFixingDate(IborIndex&amp;Tenor,AW1412,Trigger)</f>
        <v>49293</v>
      </c>
      <c r="AW1412" s="29">
        <f>_xll.qlCalendarAdvance(Calendar,AW1411,AU1412,"f",,Trigger)</f>
        <v>49297</v>
      </c>
      <c r="AX1412" s="29">
        <f>_xll.qlInterestRateIndexMaturity(IborIndex&amp;Tenor,AW1412,Trigger)</f>
        <v>49662</v>
      </c>
      <c r="AY1412" s="66">
        <f>_xll.qlIndexFixing($Z$5,AV1412,,Trigger)</f>
        <v>1.8549447653347671E-2</v>
      </c>
      <c r="AZ1412" s="66">
        <f>_xll.qlIndexFixing($BB$1,AW1412,,Trigger)</f>
        <v>1.8755694385799306E-2</v>
      </c>
      <c r="BA1412" s="198">
        <f t="shared" si="43"/>
        <v>-2.0624673245163425</v>
      </c>
    </row>
    <row r="1413" spans="47:53" ht="11.25" customHeight="1" x14ac:dyDescent="0.25">
      <c r="AU1413" s="30" t="s">
        <v>38</v>
      </c>
      <c r="AV1413" s="29">
        <f>_xll.qlInterestRateIndexFixingDate(IborIndex&amp;Tenor,AW1413,Trigger)</f>
        <v>49299</v>
      </c>
      <c r="AW1413" s="29">
        <f>_xll.qlCalendarAdvance(Calendar,AW1412,AU1413,"f",,Trigger)</f>
        <v>49305</v>
      </c>
      <c r="AX1413" s="29">
        <f>_xll.qlInterestRateIndexMaturity(IborIndex&amp;Tenor,AW1413,Trigger)</f>
        <v>49670</v>
      </c>
      <c r="AY1413" s="66">
        <f>_xll.qlIndexFixing($Z$5,AV1413,,Trigger)</f>
        <v>1.8529831776597241E-2</v>
      </c>
      <c r="AZ1413" s="66">
        <f>_xll.qlIndexFixing($BB$1,AW1413,,Trigger)</f>
        <v>1.8736892704870563E-2</v>
      </c>
      <c r="BA1413" s="198">
        <f t="shared" si="43"/>
        <v>-2.070609282733213</v>
      </c>
    </row>
    <row r="1414" spans="47:53" ht="11.25" customHeight="1" x14ac:dyDescent="0.25">
      <c r="AU1414" s="30" t="s">
        <v>38</v>
      </c>
      <c r="AV1414" s="29">
        <f>_xll.qlInterestRateIndexFixingDate(IborIndex&amp;Tenor,AW1414,Trigger)</f>
        <v>49307</v>
      </c>
      <c r="AW1414" s="29">
        <f>_xll.qlCalendarAdvance(Calendar,AW1413,AU1414,"f",,Trigger)</f>
        <v>49312</v>
      </c>
      <c r="AX1414" s="29">
        <f>_xll.qlInterestRateIndexMaturity(IborIndex&amp;Tenor,AW1414,Trigger)</f>
        <v>49677</v>
      </c>
      <c r="AY1414" s="66">
        <f>_xll.qlIndexFixing($Z$5,AV1414,,Trigger)</f>
        <v>1.8512716378783049E-2</v>
      </c>
      <c r="AZ1414" s="66">
        <f>_xll.qlIndexFixing($BB$1,AW1414,,Trigger)</f>
        <v>1.8721522071170889E-2</v>
      </c>
      <c r="BA1414" s="198">
        <f t="shared" si="43"/>
        <v>-2.0880569238784092</v>
      </c>
    </row>
    <row r="1415" spans="47:53" ht="11.25" customHeight="1" x14ac:dyDescent="0.25">
      <c r="AU1415" s="30" t="s">
        <v>38</v>
      </c>
      <c r="AV1415" s="29">
        <f>_xll.qlInterestRateIndexFixingDate(IborIndex&amp;Tenor,AW1415,Trigger)</f>
        <v>49317</v>
      </c>
      <c r="AW1415" s="29">
        <f>_xll.qlCalendarAdvance(Calendar,AW1414,AU1415,"f",,Trigger)</f>
        <v>49319</v>
      </c>
      <c r="AX1415" s="29">
        <f>_xll.qlInterestRateIndexMaturity(IborIndex&amp;Tenor,AW1415,Trigger)</f>
        <v>49684</v>
      </c>
      <c r="AY1415" s="66">
        <f>_xll.qlIndexFixing($Z$5,AV1415,,Trigger)</f>
        <v>1.8495651307180436E-2</v>
      </c>
      <c r="AZ1415" s="66">
        <f>_xll.qlIndexFixing($BB$1,AW1415,,Trigger)</f>
        <v>1.8706144913509901E-2</v>
      </c>
      <c r="BA1415" s="198">
        <f t="shared" si="43"/>
        <v>-2.104936063294649</v>
      </c>
    </row>
    <row r="1416" spans="47:53" ht="11.25" customHeight="1" x14ac:dyDescent="0.25">
      <c r="AU1416" s="30" t="s">
        <v>38</v>
      </c>
      <c r="AV1416" s="29">
        <f>_xll.qlInterestRateIndexFixingDate(IborIndex&amp;Tenor,AW1416,Trigger)</f>
        <v>49324</v>
      </c>
      <c r="AW1416" s="29">
        <f>_xll.qlCalendarAdvance(Calendar,AW1415,AU1416,"f",,Trigger)</f>
        <v>49326</v>
      </c>
      <c r="AX1416" s="29">
        <f>_xll.qlInterestRateIndexMaturity(IborIndex&amp;Tenor,AW1416,Trigger)</f>
        <v>49691</v>
      </c>
      <c r="AY1416" s="66">
        <f>_xll.qlIndexFixing($Z$5,AV1416,,Trigger)</f>
        <v>1.8478641414703092E-2</v>
      </c>
      <c r="AZ1416" s="66">
        <f>_xll.qlIndexFixing($BB$1,AW1416,,Trigger)</f>
        <v>1.8690762955060919E-2</v>
      </c>
      <c r="BA1416" s="198">
        <f t="shared" si="43"/>
        <v>-2.1212154035782707</v>
      </c>
    </row>
    <row r="1417" spans="47:53" ht="11.25" customHeight="1" x14ac:dyDescent="0.25">
      <c r="AU1417" s="30" t="s">
        <v>38</v>
      </c>
      <c r="AV1417" s="29">
        <f>_xll.qlInterestRateIndexFixingDate(IborIndex&amp;Tenor,AW1417,Trigger)</f>
        <v>49331</v>
      </c>
      <c r="AW1417" s="29">
        <f>_xll.qlCalendarAdvance(Calendar,AW1416,AU1417,"f",,Trigger)</f>
        <v>49333</v>
      </c>
      <c r="AX1417" s="29">
        <f>_xll.qlInterestRateIndexMaturity(IborIndex&amp;Tenor,AW1417,Trigger)</f>
        <v>49698</v>
      </c>
      <c r="AY1417" s="66">
        <f>_xll.qlIndexFixing($Z$5,AV1417,,Trigger)</f>
        <v>1.8461691571941965E-2</v>
      </c>
      <c r="AZ1417" s="66">
        <f>_xll.qlIndexFixing($BB$1,AW1417,,Trigger)</f>
        <v>1.8675377918890967E-2</v>
      </c>
      <c r="BA1417" s="198">
        <f t="shared" si="43"/>
        <v>-2.1368634694900193</v>
      </c>
    </row>
    <row r="1418" spans="47:53" ht="11.25" customHeight="1" x14ac:dyDescent="0.25">
      <c r="AU1418" s="30" t="s">
        <v>38</v>
      </c>
      <c r="AV1418" s="29">
        <f>_xll.qlInterestRateIndexFixingDate(IborIndex&amp;Tenor,AW1418,Trigger)</f>
        <v>49338</v>
      </c>
      <c r="AW1418" s="29">
        <f>_xll.qlCalendarAdvance(Calendar,AW1417,AU1418,"f",,Trigger)</f>
        <v>49340</v>
      </c>
      <c r="AX1418" s="29">
        <f>_xll.qlInterestRateIndexMaturity(IborIndex&amp;Tenor,AW1418,Trigger)</f>
        <v>49705</v>
      </c>
      <c r="AY1418" s="66">
        <f>_xll.qlIndexFixing($Z$5,AV1418,,Trigger)</f>
        <v>1.8444806667167878E-2</v>
      </c>
      <c r="AZ1418" s="66">
        <f>_xll.qlIndexFixing($BB$1,AW1418,,Trigger)</f>
        <v>1.8659991527961006E-2</v>
      </c>
      <c r="BA1418" s="198">
        <f t="shared" si="43"/>
        <v>-2.1518486079312797</v>
      </c>
    </row>
    <row r="1419" spans="47:53" ht="11.25" customHeight="1" x14ac:dyDescent="0.25">
      <c r="AU1419" s="30" t="s">
        <v>38</v>
      </c>
      <c r="AV1419" s="29">
        <f>_xll.qlInterestRateIndexFixingDate(IborIndex&amp;Tenor,AW1419,Trigger)</f>
        <v>49345</v>
      </c>
      <c r="AW1419" s="29">
        <f>_xll.qlCalendarAdvance(Calendar,AW1418,AU1419,"f",,Trigger)</f>
        <v>49347</v>
      </c>
      <c r="AX1419" s="29">
        <f>_xll.qlInterestRateIndexMaturity(IborIndex&amp;Tenor,AW1419,Trigger)</f>
        <v>49712</v>
      </c>
      <c r="AY1419" s="66">
        <f>_xll.qlIndexFixing($Z$5,AV1419,,Trigger)</f>
        <v>1.8427991606331545E-2</v>
      </c>
      <c r="AZ1419" s="66">
        <f>_xll.qlIndexFixing($BB$1,AW1419,,Trigger)</f>
        <v>1.8644605505126793E-2</v>
      </c>
      <c r="BA1419" s="198">
        <f t="shared" si="43"/>
        <v>-2.1661389879524746</v>
      </c>
    </row>
    <row r="1420" spans="47:53" ht="11.25" customHeight="1" x14ac:dyDescent="0.25">
      <c r="AU1420" s="30" t="s">
        <v>38</v>
      </c>
      <c r="AV1420" s="29">
        <f>_xll.qlInterestRateIndexFixingDate(IborIndex&amp;Tenor,AW1420,Trigger)</f>
        <v>49352</v>
      </c>
      <c r="AW1420" s="29">
        <f>_xll.qlCalendarAdvance(Calendar,AW1419,AU1420,"f",,Trigger)</f>
        <v>49354</v>
      </c>
      <c r="AX1420" s="29">
        <f>_xll.qlInterestRateIndexMaturity(IborIndex&amp;Tenor,AW1420,Trigger)</f>
        <v>49719</v>
      </c>
      <c r="AY1420" s="66">
        <f>_xll.qlIndexFixing($Z$5,AV1420,,Trigger)</f>
        <v>1.8411251313066198E-2</v>
      </c>
      <c r="AZ1420" s="66">
        <f>_xll.qlIndexFixing($BB$1,AW1420,,Trigger)</f>
        <v>1.8629221573136259E-2</v>
      </c>
      <c r="BA1420" s="198">
        <f t="shared" si="43"/>
        <v>-2.179702600700606</v>
      </c>
    </row>
    <row r="1421" spans="47:53" ht="11.25" customHeight="1" x14ac:dyDescent="0.25">
      <c r="AU1421" s="30" t="s">
        <v>38</v>
      </c>
      <c r="AV1421" s="29">
        <f>_xll.qlInterestRateIndexFixingDate(IborIndex&amp;Tenor,AW1421,Trigger)</f>
        <v>49359</v>
      </c>
      <c r="AW1421" s="29">
        <f>_xll.qlCalendarAdvance(Calendar,AW1420,AU1421,"f",,Trigger)</f>
        <v>49361</v>
      </c>
      <c r="AX1421" s="29">
        <f>_xll.qlInterestRateIndexMaturity(IborIndex&amp;Tenor,AW1421,Trigger)</f>
        <v>49726</v>
      </c>
      <c r="AY1421" s="66">
        <f>_xll.qlIndexFixing($Z$5,AV1421,,Trigger)</f>
        <v>1.8394590728689545E-2</v>
      </c>
      <c r="AZ1421" s="66">
        <f>_xll.qlIndexFixing($BB$1,AW1421,,Trigger)</f>
        <v>1.8613841454633455E-2</v>
      </c>
      <c r="BA1421" s="198">
        <f t="shared" si="43"/>
        <v>-2.1925072594390986</v>
      </c>
    </row>
    <row r="1422" spans="47:53" ht="11.25" customHeight="1" x14ac:dyDescent="0.25">
      <c r="AU1422" s="30" t="s">
        <v>38</v>
      </c>
      <c r="AV1422" s="29">
        <f>_xll.qlInterestRateIndexFixingDate(IborIndex&amp;Tenor,AW1422,Trigger)</f>
        <v>49366</v>
      </c>
      <c r="AW1422" s="29">
        <f>_xll.qlCalendarAdvance(Calendar,AW1421,AU1422,"f",,Trigger)</f>
        <v>49368</v>
      </c>
      <c r="AX1422" s="29">
        <f>_xll.qlInterestRateIndexMaturity(IborIndex&amp;Tenor,AW1422,Trigger)</f>
        <v>49734</v>
      </c>
      <c r="AY1422" s="66">
        <f>_xll.qlIndexFixing($Z$5,AV1422,,Trigger)</f>
        <v>1.8377440370036743E-2</v>
      </c>
      <c r="AZ1422" s="66">
        <f>_xll.qlIndexFixing($BB$1,AW1422,,Trigger)</f>
        <v>1.8598466872154822E-2</v>
      </c>
      <c r="BA1422" s="198">
        <f t="shared" si="43"/>
        <v>-2.2102650211807893</v>
      </c>
    </row>
    <row r="1423" spans="47:53" ht="11.25" customHeight="1" x14ac:dyDescent="0.25">
      <c r="AU1423" s="30" t="s">
        <v>38</v>
      </c>
      <c r="AV1423" s="29">
        <f>_xll.qlInterestRateIndexFixingDate(IborIndex&amp;Tenor,AW1423,Trigger)</f>
        <v>49373</v>
      </c>
      <c r="AW1423" s="29">
        <f>_xll.qlCalendarAdvance(Calendar,AW1422,AU1423,"f",,Trigger)</f>
        <v>49375</v>
      </c>
      <c r="AX1423" s="29">
        <f>_xll.qlInterestRateIndexMaturity(IborIndex&amp;Tenor,AW1423,Trigger)</f>
        <v>49741</v>
      </c>
      <c r="AY1423" s="66">
        <f>_xll.qlIndexFixing($Z$5,AV1423,,Trigger)</f>
        <v>1.8360964720045996E-2</v>
      </c>
      <c r="AZ1423" s="66">
        <f>_xll.qlIndexFixing($BB$1,AW1423,,Trigger)</f>
        <v>1.858309954813139E-2</v>
      </c>
      <c r="BA1423" s="198">
        <f t="shared" si="43"/>
        <v>-2.2213482808539422</v>
      </c>
    </row>
    <row r="1424" spans="47:53" ht="11.25" customHeight="1" x14ac:dyDescent="0.25">
      <c r="AU1424" s="30" t="s">
        <v>38</v>
      </c>
      <c r="AV1424" s="29">
        <f>_xll.qlInterestRateIndexFixingDate(IborIndex&amp;Tenor,AW1424,Trigger)</f>
        <v>49380</v>
      </c>
      <c r="AW1424" s="29">
        <f>_xll.qlCalendarAdvance(Calendar,AW1423,AU1424,"f",,Trigger)</f>
        <v>49382</v>
      </c>
      <c r="AX1424" s="29">
        <f>_xll.qlInterestRateIndexMaturity(IborIndex&amp;Tenor,AW1424,Trigger)</f>
        <v>49748</v>
      </c>
      <c r="AY1424" s="66">
        <f>_xll.qlIndexFixing($Z$5,AV1424,,Trigger)</f>
        <v>1.8344583320517329E-2</v>
      </c>
      <c r="AZ1424" s="66">
        <f>_xll.qlIndexFixing($BB$1,AW1424,,Trigger)</f>
        <v>1.8567741204888327E-2</v>
      </c>
      <c r="BA1424" s="198">
        <f t="shared" si="43"/>
        <v>-2.2315788437099817</v>
      </c>
    </row>
    <row r="1425" spans="47:53" ht="11.25" customHeight="1" x14ac:dyDescent="0.25">
      <c r="AU1425" s="30" t="s">
        <v>38</v>
      </c>
      <c r="AV1425" s="29">
        <f>_xll.qlInterestRateIndexFixingDate(IborIndex&amp;Tenor,AW1425,Trigger)</f>
        <v>49387</v>
      </c>
      <c r="AW1425" s="29">
        <f>_xll.qlCalendarAdvance(Calendar,AW1424,AU1425,"f",,Trigger)</f>
        <v>49389</v>
      </c>
      <c r="AX1425" s="29">
        <f>_xll.qlInterestRateIndexMaturity(IborIndex&amp;Tenor,AW1425,Trigger)</f>
        <v>49755</v>
      </c>
      <c r="AY1425" s="66">
        <f>_xll.qlIndexFixing($Z$5,AV1425,,Trigger)</f>
        <v>1.8328301170008155E-2</v>
      </c>
      <c r="AZ1425" s="66">
        <f>_xll.qlIndexFixing($BB$1,AW1425,,Trigger)</f>
        <v>1.8544239760551279E-2</v>
      </c>
      <c r="BA1425" s="198">
        <f t="shared" si="43"/>
        <v>-2.1593859054312365</v>
      </c>
    </row>
    <row r="1426" spans="47:53" ht="11.25" customHeight="1" x14ac:dyDescent="0.25">
      <c r="AU1426" s="30" t="s">
        <v>38</v>
      </c>
      <c r="AV1426" s="29">
        <f>_xll.qlInterestRateIndexFixingDate(IborIndex&amp;Tenor,AW1426,Trigger)</f>
        <v>49390</v>
      </c>
      <c r="AW1426" s="29">
        <f>_xll.qlCalendarAdvance(Calendar,AW1425,AU1426,"f",,Trigger)</f>
        <v>49396</v>
      </c>
      <c r="AX1426" s="29">
        <f>_xll.qlInterestRateIndexMaturity(IborIndex&amp;Tenor,AW1426,Trigger)</f>
        <v>49762</v>
      </c>
      <c r="AY1426" s="66">
        <f>_xll.qlIndexFixing($Z$5,AV1426,,Trigger)</f>
        <v>1.8312123284726256E-2</v>
      </c>
      <c r="AZ1426" s="66">
        <f>_xll.qlIndexFixing($BB$1,AW1426,,Trigger)</f>
        <v>1.8537058349516678E-2</v>
      </c>
      <c r="BA1426" s="198">
        <f t="shared" si="43"/>
        <v>-2.2493506479042207</v>
      </c>
    </row>
    <row r="1427" spans="47:53" ht="11.25" customHeight="1" x14ac:dyDescent="0.25">
      <c r="AU1427" s="30" t="s">
        <v>38</v>
      </c>
      <c r="AV1427" s="29">
        <f>_xll.qlInterestRateIndexFixingDate(IborIndex&amp;Tenor,AW1427,Trigger)</f>
        <v>49401</v>
      </c>
      <c r="AW1427" s="29">
        <f>_xll.qlCalendarAdvance(Calendar,AW1426,AU1427,"f",,Trigger)</f>
        <v>49403</v>
      </c>
      <c r="AX1427" s="29">
        <f>_xll.qlInterestRateIndexMaturity(IborIndex&amp;Tenor,AW1427,Trigger)</f>
        <v>49769</v>
      </c>
      <c r="AY1427" s="66">
        <f>_xll.qlIndexFixing($Z$5,AV1427,,Trigger)</f>
        <v>1.829605469853304E-2</v>
      </c>
      <c r="AZ1427" s="66">
        <f>_xll.qlIndexFixing($BB$1,AW1427,,Trigger)</f>
        <v>1.8521737281510898E-2</v>
      </c>
      <c r="BA1427" s="198">
        <f t="shared" si="43"/>
        <v>-2.2568258297785833</v>
      </c>
    </row>
    <row r="1428" spans="47:53" ht="11.25" customHeight="1" x14ac:dyDescent="0.25">
      <c r="AU1428" s="30" t="s">
        <v>38</v>
      </c>
      <c r="AV1428" s="29">
        <f>_xll.qlInterestRateIndexFixingDate(IborIndex&amp;Tenor,AW1428,Trigger)</f>
        <v>49408</v>
      </c>
      <c r="AW1428" s="29">
        <f>_xll.qlCalendarAdvance(Calendar,AW1427,AU1428,"f",,Trigger)</f>
        <v>49410</v>
      </c>
      <c r="AX1428" s="29">
        <f>_xll.qlInterestRateIndexMaturity(IborIndex&amp;Tenor,AW1428,Trigger)</f>
        <v>49780</v>
      </c>
      <c r="AY1428" s="66">
        <f>_xll.qlIndexFixing($Z$5,AV1428,,Trigger)</f>
        <v>1.8278036691203235E-2</v>
      </c>
      <c r="AZ1428" s="66">
        <f>_xll.qlIndexFixing($BB$1,AW1428,,Trigger)</f>
        <v>1.8505826082238379E-2</v>
      </c>
      <c r="BA1428" s="198">
        <f t="shared" si="43"/>
        <v>-2.2778939103514433</v>
      </c>
    </row>
    <row r="1429" spans="47:53" ht="11.25" customHeight="1" x14ac:dyDescent="0.25">
      <c r="AU1429" s="30" t="s">
        <v>38</v>
      </c>
      <c r="AV1429" s="29">
        <f>_xll.qlInterestRateIndexFixingDate(IborIndex&amp;Tenor,AW1429,Trigger)</f>
        <v>49415</v>
      </c>
      <c r="AW1429" s="29">
        <f>_xll.qlCalendarAdvance(Calendar,AW1428,AU1429,"f",,Trigger)</f>
        <v>49417</v>
      </c>
      <c r="AX1429" s="29">
        <f>_xll.qlInterestRateIndexMaturity(IborIndex&amp;Tenor,AW1429,Trigger)</f>
        <v>49783</v>
      </c>
      <c r="AY1429" s="66">
        <f>_xll.qlIndexFixing($Z$5,AV1429,,Trigger)</f>
        <v>1.8264265647155133E-2</v>
      </c>
      <c r="AZ1429" s="66">
        <f>_xll.qlIndexFixing($BB$1,AW1429,,Trigger)</f>
        <v>1.8491144474377979E-2</v>
      </c>
      <c r="BA1429" s="198">
        <f t="shared" si="43"/>
        <v>-2.2687882722284556</v>
      </c>
    </row>
    <row r="1430" spans="47:53" ht="11.25" customHeight="1" x14ac:dyDescent="0.25">
      <c r="AU1430" s="30" t="s">
        <v>38</v>
      </c>
      <c r="AV1430" s="29">
        <f>_xll.qlInterestRateIndexFixingDate(IborIndex&amp;Tenor,AW1430,Trigger)</f>
        <v>49422</v>
      </c>
      <c r="AW1430" s="29">
        <f>_xll.qlCalendarAdvance(Calendar,AW1429,AU1430,"f",,Trigger)</f>
        <v>49424</v>
      </c>
      <c r="AX1430" s="29">
        <f>_xll.qlInterestRateIndexMaturity(IborIndex&amp;Tenor,AW1430,Trigger)</f>
        <v>49790</v>
      </c>
      <c r="AY1430" s="66">
        <f>_xll.qlIndexFixing($Z$5,AV1430,,Trigger)</f>
        <v>1.8248555337999902E-2</v>
      </c>
      <c r="AZ1430" s="66">
        <f>_xll.qlIndexFixing($BB$1,AW1430,,Trigger)</f>
        <v>1.8475876178743959E-2</v>
      </c>
      <c r="BA1430" s="198">
        <f t="shared" si="43"/>
        <v>-2.2732084074405732</v>
      </c>
    </row>
    <row r="1431" spans="47:53" ht="11.25" customHeight="1" x14ac:dyDescent="0.25">
      <c r="AU1431" s="30" t="s">
        <v>38</v>
      </c>
      <c r="AV1431" s="29">
        <f>_xll.qlInterestRateIndexFixingDate(IborIndex&amp;Tenor,AW1431,Trigger)</f>
        <v>49426</v>
      </c>
      <c r="AW1431" s="29">
        <f>_xll.qlCalendarAdvance(Calendar,AW1430,AU1431,"f",,Trigger)</f>
        <v>49431</v>
      </c>
      <c r="AX1431" s="29">
        <f>_xll.qlInterestRateIndexMaturity(IborIndex&amp;Tenor,AW1431,Trigger)</f>
        <v>49797</v>
      </c>
      <c r="AY1431" s="66">
        <f>_xll.qlIndexFixing($Z$5,AV1431,,Trigger)</f>
        <v>1.8232974640002762E-2</v>
      </c>
      <c r="AZ1431" s="66">
        <f>_xll.qlIndexFixing($BB$1,AW1431,,Trigger)</f>
        <v>1.846062891721998E-2</v>
      </c>
      <c r="BA1431" s="198">
        <f t="shared" si="43"/>
        <v>-2.2765427721721867</v>
      </c>
    </row>
    <row r="1432" spans="47:53" ht="11.25" customHeight="1" x14ac:dyDescent="0.25">
      <c r="AU1432" s="30" t="s">
        <v>38</v>
      </c>
      <c r="AV1432" s="29">
        <f>_xll.qlInterestRateIndexFixingDate(IborIndex&amp;Tenor,AW1432,Trigger)</f>
        <v>49436</v>
      </c>
      <c r="AW1432" s="29">
        <f>_xll.qlCalendarAdvance(Calendar,AW1431,AU1432,"f",,Trigger)</f>
        <v>49438</v>
      </c>
      <c r="AX1432" s="29">
        <f>_xll.qlInterestRateIndexMaturity(IborIndex&amp;Tenor,AW1432,Trigger)</f>
        <v>49804</v>
      </c>
      <c r="AY1432" s="66">
        <f>_xll.qlIndexFixing($Z$5,AV1432,,Trigger)</f>
        <v>1.8217528675360146E-2</v>
      </c>
      <c r="AZ1432" s="66">
        <f>_xll.qlIndexFixing($BB$1,AW1432,,Trigger)</f>
        <v>1.8445404411292426E-2</v>
      </c>
      <c r="BA1432" s="198">
        <f t="shared" si="43"/>
        <v>-2.278757359322793</v>
      </c>
    </row>
    <row r="1433" spans="47:53" ht="11.25" customHeight="1" x14ac:dyDescent="0.25">
      <c r="AU1433" s="30" t="s">
        <v>38</v>
      </c>
      <c r="AV1433" s="29">
        <f>_xll.qlInterestRateIndexFixingDate(IborIndex&amp;Tenor,AW1433,Trigger)</f>
        <v>49443</v>
      </c>
      <c r="AW1433" s="29">
        <f>_xll.qlCalendarAdvance(Calendar,AW1432,AU1433,"f",,Trigger)</f>
        <v>49445</v>
      </c>
      <c r="AX1433" s="29">
        <f>_xll.qlInterestRateIndexMaturity(IborIndex&amp;Tenor,AW1433,Trigger)</f>
        <v>49811</v>
      </c>
      <c r="AY1433" s="66">
        <f>_xll.qlIndexFixing($Z$5,AV1433,,Trigger)</f>
        <v>1.8202222583949657E-2</v>
      </c>
      <c r="AZ1433" s="66">
        <f>_xll.qlIndexFixing($BB$1,AW1433,,Trigger)</f>
        <v>1.8430204382344224E-2</v>
      </c>
      <c r="BA1433" s="198">
        <f t="shared" si="43"/>
        <v>-2.2798179839456783</v>
      </c>
    </row>
    <row r="1434" spans="47:53" ht="11.25" customHeight="1" x14ac:dyDescent="0.25">
      <c r="AU1434" s="30" t="s">
        <v>38</v>
      </c>
      <c r="AV1434" s="29">
        <f>_xll.qlInterestRateIndexFixingDate(IborIndex&amp;Tenor,AW1434,Trigger)</f>
        <v>49450</v>
      </c>
      <c r="AW1434" s="29">
        <f>_xll.qlCalendarAdvance(Calendar,AW1433,AU1434,"f",,Trigger)</f>
        <v>49452</v>
      </c>
      <c r="AX1434" s="29">
        <f>_xll.qlInterestRateIndexMaturity(IborIndex&amp;Tenor,AW1434,Trigger)</f>
        <v>49818</v>
      </c>
      <c r="AY1434" s="66">
        <f>_xll.qlIndexFixing($Z$5,AV1434,,Trigger)</f>
        <v>1.8187061523336372E-2</v>
      </c>
      <c r="AZ1434" s="66">
        <f>_xll.qlIndexFixing($BB$1,AW1434,,Trigger)</f>
        <v>1.8415030551654627E-2</v>
      </c>
      <c r="BA1434" s="198">
        <f t="shared" si="43"/>
        <v>-2.2796902831825547</v>
      </c>
    </row>
    <row r="1435" spans="47:53" ht="11.25" customHeight="1" x14ac:dyDescent="0.25">
      <c r="AU1435" s="30" t="s">
        <v>38</v>
      </c>
      <c r="AV1435" s="29">
        <f>_xll.qlInterestRateIndexFixingDate(IborIndex&amp;Tenor,AW1435,Trigger)</f>
        <v>49457</v>
      </c>
      <c r="AW1435" s="29">
        <f>_xll.qlCalendarAdvance(Calendar,AW1434,AU1435,"f",,Trigger)</f>
        <v>49459</v>
      </c>
      <c r="AX1435" s="29">
        <f>_xll.qlInterestRateIndexMaturity(IborIndex&amp;Tenor,AW1435,Trigger)</f>
        <v>49825</v>
      </c>
      <c r="AY1435" s="66">
        <f>_xll.qlIndexFixing($Z$5,AV1435,,Trigger)</f>
        <v>1.8172050668778989E-2</v>
      </c>
      <c r="AZ1435" s="66">
        <f>_xll.qlIndexFixing($BB$1,AW1435,,Trigger)</f>
        <v>1.8399884640401164E-2</v>
      </c>
      <c r="BA1435" s="198">
        <f t="shared" si="43"/>
        <v>-2.2783397162217529</v>
      </c>
    </row>
    <row r="1436" spans="47:53" ht="11.25" customHeight="1" x14ac:dyDescent="0.25">
      <c r="AU1436" s="30" t="s">
        <v>38</v>
      </c>
      <c r="AV1436" s="29">
        <f>_xll.qlInterestRateIndexFixingDate(IborIndex&amp;Tenor,AW1436,Trigger)</f>
        <v>49464</v>
      </c>
      <c r="AW1436" s="29">
        <f>_xll.qlCalendarAdvance(Calendar,AW1435,AU1436,"f",,Trigger)</f>
        <v>49466</v>
      </c>
      <c r="AX1436" s="29">
        <f>_xll.qlInterestRateIndexMaturity(IborIndex&amp;Tenor,AW1436,Trigger)</f>
        <v>49832</v>
      </c>
      <c r="AY1436" s="66">
        <f>_xll.qlIndexFixing($Z$5,AV1436,,Trigger)</f>
        <v>1.8157195213236353E-2</v>
      </c>
      <c r="AZ1436" s="66">
        <f>_xll.qlIndexFixing($BB$1,AW1436,,Trigger)</f>
        <v>1.8384768369658567E-2</v>
      </c>
      <c r="BA1436" s="198">
        <f t="shared" si="43"/>
        <v>-2.2757315642221374</v>
      </c>
    </row>
    <row r="1437" spans="47:53" ht="11.25" customHeight="1" x14ac:dyDescent="0.25">
      <c r="AU1437" s="30" t="s">
        <v>38</v>
      </c>
      <c r="AV1437" s="29">
        <f>_xll.qlInterestRateIndexFixingDate(IborIndex&amp;Tenor,AW1437,Trigger)</f>
        <v>49471</v>
      </c>
      <c r="AW1437" s="29">
        <f>_xll.qlCalendarAdvance(Calendar,AW1436,AU1437,"f",,Trigger)</f>
        <v>49473</v>
      </c>
      <c r="AX1437" s="29">
        <f>_xll.qlInterestRateIndexMaturity(IborIndex&amp;Tenor,AW1437,Trigger)</f>
        <v>49839</v>
      </c>
      <c r="AY1437" s="66">
        <f>_xll.qlIndexFixing($Z$5,AV1437,,Trigger)</f>
        <v>1.8142500367372937E-2</v>
      </c>
      <c r="AZ1437" s="66">
        <f>_xll.qlIndexFixing($BB$1,AW1437,,Trigger)</f>
        <v>1.836968346040006E-2</v>
      </c>
      <c r="BA1437" s="198">
        <f t="shared" si="43"/>
        <v>-2.2718309302712307</v>
      </c>
    </row>
    <row r="1438" spans="47:53" ht="11.25" customHeight="1" x14ac:dyDescent="0.25">
      <c r="AU1438" s="30" t="s">
        <v>38</v>
      </c>
      <c r="AV1438" s="29">
        <f>_xll.qlInterestRateIndexFixingDate(IborIndex&amp;Tenor,AW1438,Trigger)</f>
        <v>49478</v>
      </c>
      <c r="AW1438" s="29">
        <f>_xll.qlCalendarAdvance(Calendar,AW1437,AU1438,"f",,Trigger)</f>
        <v>49480</v>
      </c>
      <c r="AX1438" s="29">
        <f>_xll.qlInterestRateIndexMaturity(IborIndex&amp;Tenor,AW1438,Trigger)</f>
        <v>49846</v>
      </c>
      <c r="AY1438" s="66">
        <f>_xll.qlIndexFixing($Z$5,AV1438,,Trigger)</f>
        <v>1.8127971359565811E-2</v>
      </c>
      <c r="AZ1438" s="66">
        <f>_xll.qlIndexFixing($BB$1,AW1438,,Trigger)</f>
        <v>1.8354631633498458E-2</v>
      </c>
      <c r="BA1438" s="198">
        <f t="shared" si="43"/>
        <v>-2.2666027393264745</v>
      </c>
    </row>
    <row r="1439" spans="47:53" ht="11.25" customHeight="1" x14ac:dyDescent="0.25">
      <c r="AU1439" s="30" t="s">
        <v>38</v>
      </c>
      <c r="AV1439" s="29">
        <f>_xll.qlInterestRateIndexFixingDate(IborIndex&amp;Tenor,AW1439,Trigger)</f>
        <v>49485</v>
      </c>
      <c r="AW1439" s="29">
        <f>_xll.qlCalendarAdvance(Calendar,AW1438,AU1439,"f",,Trigger)</f>
        <v>49487</v>
      </c>
      <c r="AX1439" s="29">
        <f>_xll.qlInterestRateIndexMaturity(IborIndex&amp;Tenor,AW1439,Trigger)</f>
        <v>49853</v>
      </c>
      <c r="AY1439" s="66">
        <f>_xll.qlIndexFixing($Z$5,AV1439,,Trigger)</f>
        <v>1.8113613435914055E-2</v>
      </c>
      <c r="AZ1439" s="66">
        <f>_xll.qlIndexFixing($BB$1,AW1439,,Trigger)</f>
        <v>1.8339614609724216E-2</v>
      </c>
      <c r="BA1439" s="198">
        <f t="shared" si="43"/>
        <v>-2.2600117381016069</v>
      </c>
    </row>
    <row r="1440" spans="47:53" ht="11.25" customHeight="1" x14ac:dyDescent="0.25">
      <c r="AU1440" s="30" t="s">
        <v>38</v>
      </c>
      <c r="AV1440" s="29">
        <f>_xll.qlInterestRateIndexFixingDate(IborIndex&amp;Tenor,AW1440,Trigger)</f>
        <v>49492</v>
      </c>
      <c r="AW1440" s="29">
        <f>_xll.qlCalendarAdvance(Calendar,AW1439,AU1440,"f",,Trigger)</f>
        <v>49494</v>
      </c>
      <c r="AX1440" s="29">
        <f>_xll.qlInterestRateIndexMaturity(IborIndex&amp;Tenor,AW1440,Trigger)</f>
        <v>49860</v>
      </c>
      <c r="AY1440" s="66">
        <f>_xll.qlIndexFixing($Z$5,AV1440,,Trigger)</f>
        <v>1.8099431860243324E-2</v>
      </c>
      <c r="AZ1440" s="66">
        <f>_xll.qlIndexFixing($BB$1,AW1440,,Trigger)</f>
        <v>1.8324634109749542E-2</v>
      </c>
      <c r="BA1440" s="198">
        <f t="shared" si="43"/>
        <v>-2.2520224950621852</v>
      </c>
    </row>
    <row r="1441" spans="47:53" ht="11.25" customHeight="1" x14ac:dyDescent="0.25">
      <c r="AU1441" s="30" t="s">
        <v>38</v>
      </c>
      <c r="AV1441" s="29">
        <f>_xll.qlInterestRateIndexFixingDate(IborIndex&amp;Tenor,AW1441,Trigger)</f>
        <v>49499</v>
      </c>
      <c r="AW1441" s="29">
        <f>_xll.qlCalendarAdvance(Calendar,AW1440,AU1441,"f",,Trigger)</f>
        <v>49501</v>
      </c>
      <c r="AX1441" s="29">
        <f>_xll.qlInterestRateIndexMaturity(IborIndex&amp;Tenor,AW1441,Trigger)</f>
        <v>49867</v>
      </c>
      <c r="AY1441" s="66">
        <f>_xll.qlIndexFixing($Z$5,AV1441,,Trigger)</f>
        <v>1.8085431914115692E-2</v>
      </c>
      <c r="AZ1441" s="66">
        <f>_xll.qlIndexFixing($BB$1,AW1441,,Trigger)</f>
        <v>1.8309691854146246E-2</v>
      </c>
      <c r="BA1441" s="198">
        <f t="shared" si="43"/>
        <v>-2.2425994003055436</v>
      </c>
    </row>
    <row r="1442" spans="47:53" ht="11.25" customHeight="1" x14ac:dyDescent="0.25">
      <c r="AU1442" s="30" t="s">
        <v>38</v>
      </c>
      <c r="AV1442" s="29">
        <f>_xll.qlInterestRateIndexFixingDate(IborIndex&amp;Tenor,AW1442,Trigger)</f>
        <v>49506</v>
      </c>
      <c r="AW1442" s="29">
        <f>_xll.qlCalendarAdvance(Calendar,AW1441,AU1442,"f",,Trigger)</f>
        <v>49508</v>
      </c>
      <c r="AX1442" s="29">
        <f>_xll.qlInterestRateIndexMaturity(IborIndex&amp;Tenor,AW1442,Trigger)</f>
        <v>49874</v>
      </c>
      <c r="AY1442" s="66">
        <f>_xll.qlIndexFixing($Z$5,AV1442,,Trigger)</f>
        <v>1.8071618896837071E-2</v>
      </c>
      <c r="AZ1442" s="66">
        <f>_xll.qlIndexFixing($BB$1,AW1442,,Trigger)</f>
        <v>1.8294789563387898E-2</v>
      </c>
      <c r="BA1442" s="198">
        <f t="shared" si="43"/>
        <v>-2.2317066655082667</v>
      </c>
    </row>
    <row r="1443" spans="47:53" ht="11.25" customHeight="1" x14ac:dyDescent="0.25">
      <c r="AU1443" s="30" t="s">
        <v>38</v>
      </c>
      <c r="AV1443" s="29">
        <f>_xll.qlInterestRateIndexFixingDate(IborIndex&amp;Tenor,AW1443,Trigger)</f>
        <v>49513</v>
      </c>
      <c r="AW1443" s="29">
        <f>_xll.qlCalendarAdvance(Calendar,AW1442,AU1443,"f",,Trigger)</f>
        <v>49515</v>
      </c>
      <c r="AX1443" s="29">
        <f>_xll.qlInterestRateIndexMaturity(IborIndex&amp;Tenor,AW1443,Trigger)</f>
        <v>49881</v>
      </c>
      <c r="AY1443" s="66">
        <f>_xll.qlIndexFixing($Z$5,AV1443,,Trigger)</f>
        <v>1.8057998125464859E-2</v>
      </c>
      <c r="AZ1443" s="66">
        <f>_xll.qlIndexFixing($BB$1,AW1443,,Trigger)</f>
        <v>1.827992895784962E-2</v>
      </c>
      <c r="BA1443" s="198">
        <f t="shared" si="43"/>
        <v>-2.2193083238476046</v>
      </c>
    </row>
    <row r="1444" spans="47:53" ht="11.25" customHeight="1" x14ac:dyDescent="0.25">
      <c r="AU1444" s="30" t="s">
        <v>38</v>
      </c>
      <c r="AV1444" s="29">
        <f>_xll.qlInterestRateIndexFixingDate(IborIndex&amp;Tenor,AW1444,Trigger)</f>
        <v>49520</v>
      </c>
      <c r="AW1444" s="29">
        <f>_xll.qlCalendarAdvance(Calendar,AW1443,AU1444,"f",,Trigger)</f>
        <v>49522</v>
      </c>
      <c r="AX1444" s="29">
        <f>_xll.qlInterestRateIndexMaturity(IborIndex&amp;Tenor,AW1444,Trigger)</f>
        <v>49888</v>
      </c>
      <c r="AY1444" s="66">
        <f>_xll.qlIndexFixing($Z$5,AV1444,,Trigger)</f>
        <v>1.8044574934819292E-2</v>
      </c>
      <c r="AZ1444" s="66">
        <f>_xll.qlIndexFixing($BB$1,AW1444,,Trigger)</f>
        <v>1.8265111757809392E-2</v>
      </c>
      <c r="BA1444" s="198">
        <f t="shared" si="43"/>
        <v>-2.2053682299010005</v>
      </c>
    </row>
    <row r="1445" spans="47:53" ht="11.25" customHeight="1" x14ac:dyDescent="0.25">
      <c r="AU1445" s="30" t="s">
        <v>38</v>
      </c>
      <c r="AV1445" s="29">
        <f>_xll.qlInterestRateIndexFixingDate(IborIndex&amp;Tenor,AW1445,Trigger)</f>
        <v>49527</v>
      </c>
      <c r="AW1445" s="29">
        <f>_xll.qlCalendarAdvance(Calendar,AW1444,AU1445,"f",,Trigger)</f>
        <v>49529</v>
      </c>
      <c r="AX1445" s="29">
        <f>_xll.qlInterestRateIndexMaturity(IborIndex&amp;Tenor,AW1445,Trigger)</f>
        <v>49895</v>
      </c>
      <c r="AY1445" s="66">
        <f>_xll.qlIndexFixing($Z$5,AV1445,,Trigger)</f>
        <v>1.8031354677489994E-2</v>
      </c>
      <c r="AZ1445" s="66">
        <f>_xll.qlIndexFixing($BB$1,AW1445,,Trigger)</f>
        <v>1.8250339683448708E-2</v>
      </c>
      <c r="BA1445" s="198">
        <f t="shared" si="43"/>
        <v>-2.1898500595871409</v>
      </c>
    </row>
    <row r="1446" spans="47:53" ht="11.25" customHeight="1" x14ac:dyDescent="0.25">
      <c r="AU1446" s="30" t="s">
        <v>38</v>
      </c>
      <c r="AV1446" s="29">
        <f>_xll.qlInterestRateIndexFixingDate(IborIndex&amp;Tenor,AW1446,Trigger)</f>
        <v>49534</v>
      </c>
      <c r="AW1446" s="29">
        <f>_xll.qlCalendarAdvance(Calendar,AW1445,AU1446,"f",,Trigger)</f>
        <v>49536</v>
      </c>
      <c r="AX1446" s="29">
        <f>_xll.qlInterestRateIndexMaturity(IborIndex&amp;Tenor,AW1446,Trigger)</f>
        <v>49902</v>
      </c>
      <c r="AY1446" s="66">
        <f>_xll.qlIndexFixing($Z$5,AV1446,,Trigger)</f>
        <v>1.8018342723847128E-2</v>
      </c>
      <c r="AZ1446" s="66">
        <f>_xll.qlIndexFixing($BB$1,AW1446,,Trigger)</f>
        <v>1.8235614454852566E-2</v>
      </c>
      <c r="BA1446" s="198">
        <f t="shared" si="43"/>
        <v>-2.1727173100543826</v>
      </c>
    </row>
    <row r="1447" spans="47:53" ht="11.25" customHeight="1" x14ac:dyDescent="0.25">
      <c r="AU1447" s="30" t="s">
        <v>38</v>
      </c>
      <c r="AV1447" s="29">
        <f>_xll.qlInterestRateIndexFixingDate(IborIndex&amp;Tenor,AW1447,Trigger)</f>
        <v>49541</v>
      </c>
      <c r="AW1447" s="29">
        <f>_xll.qlCalendarAdvance(Calendar,AW1446,AU1447,"f",,Trigger)</f>
        <v>49543</v>
      </c>
      <c r="AX1447" s="29">
        <f>_xll.qlInterestRateIndexMaturity(IborIndex&amp;Tenor,AW1447,Trigger)</f>
        <v>49909</v>
      </c>
      <c r="AY1447" s="66">
        <f>_xll.qlIndexFixing($Z$5,AV1447,,Trigger)</f>
        <v>1.8005544462049682E-2</v>
      </c>
      <c r="AZ1447" s="66">
        <f>_xll.qlIndexFixing($BB$1,AW1447,,Trigger)</f>
        <v>1.8220937792011442E-2</v>
      </c>
      <c r="BA1447" s="198">
        <f t="shared" si="43"/>
        <v>-2.1539332996176053</v>
      </c>
    </row>
    <row r="1448" spans="47:53" ht="11.25" customHeight="1" x14ac:dyDescent="0.25">
      <c r="AU1448" s="30" t="s">
        <v>38</v>
      </c>
      <c r="AV1448" s="29">
        <f>_xll.qlInterestRateIndexFixingDate(IborIndex&amp;Tenor,AW1448,Trigger)</f>
        <v>49548</v>
      </c>
      <c r="AW1448" s="29">
        <f>_xll.qlCalendarAdvance(Calendar,AW1447,AU1448,"f",,Trigger)</f>
        <v>49550</v>
      </c>
      <c r="AX1448" s="29">
        <f>_xll.qlInterestRateIndexMaturity(IborIndex&amp;Tenor,AW1448,Trigger)</f>
        <v>49916</v>
      </c>
      <c r="AY1448" s="66">
        <f>_xll.qlIndexFixing($Z$5,AV1448,,Trigger)</f>
        <v>1.7992965298057707E-2</v>
      </c>
      <c r="AZ1448" s="66">
        <f>_xll.qlIndexFixing($BB$1,AW1448,,Trigger)</f>
        <v>1.8207970369630434E-2</v>
      </c>
      <c r="BA1448" s="198">
        <f t="shared" si="43"/>
        <v>-2.1500507157272768</v>
      </c>
    </row>
    <row r="1449" spans="47:53" ht="11.25" customHeight="1" x14ac:dyDescent="0.25">
      <c r="AU1449" s="30" t="s">
        <v>38</v>
      </c>
      <c r="AV1449" s="29">
        <f>_xll.qlInterestRateIndexFixingDate(IborIndex&amp;Tenor,AW1449,Trigger)</f>
        <v>49555</v>
      </c>
      <c r="AW1449" s="29">
        <f>_xll.qlCalendarAdvance(Calendar,AW1448,AU1449,"f",,Trigger)</f>
        <v>49557</v>
      </c>
      <c r="AX1449" s="29">
        <f>_xll.qlInterestRateIndexMaturity(IborIndex&amp;Tenor,AW1449,Trigger)</f>
        <v>49923</v>
      </c>
      <c r="AY1449" s="66">
        <f>_xll.qlIndexFixing($Z$5,AV1449,,Trigger)</f>
        <v>1.7980630291798236E-2</v>
      </c>
      <c r="AZ1449" s="66">
        <f>_xll.qlIndexFixing($BB$1,AW1449,,Trigger)</f>
        <v>1.8191736989534153E-2</v>
      </c>
      <c r="BA1449" s="198">
        <f t="shared" si="43"/>
        <v>-2.1110669773591675</v>
      </c>
    </row>
    <row r="1450" spans="47:53" ht="11.25" customHeight="1" x14ac:dyDescent="0.25">
      <c r="AU1450" s="30" t="s">
        <v>38</v>
      </c>
      <c r="AV1450" s="29">
        <f>_xll.qlInterestRateIndexFixingDate(IborIndex&amp;Tenor,AW1450,Trigger)</f>
        <v>49562</v>
      </c>
      <c r="AW1450" s="29">
        <f>_xll.qlCalendarAdvance(Calendar,AW1449,AU1450,"f",,Trigger)</f>
        <v>49564</v>
      </c>
      <c r="AX1450" s="29">
        <f>_xll.qlInterestRateIndexMaturity(IborIndex&amp;Tenor,AW1450,Trigger)</f>
        <v>49930</v>
      </c>
      <c r="AY1450" s="66">
        <f>_xll.qlIndexFixing($Z$5,AV1450,,Trigger)</f>
        <v>1.7968487520223328E-2</v>
      </c>
      <c r="AZ1450" s="66">
        <f>_xll.qlIndexFixing($BB$1,AW1450,,Trigger)</f>
        <v>1.817721528283206E-2</v>
      </c>
      <c r="BA1450" s="198">
        <f t="shared" si="43"/>
        <v>-2.0872776260873191</v>
      </c>
    </row>
    <row r="1451" spans="47:53" ht="11.25" customHeight="1" x14ac:dyDescent="0.25">
      <c r="AU1451" s="30" t="s">
        <v>38</v>
      </c>
      <c r="AV1451" s="29">
        <f>_xll.qlInterestRateIndexFixingDate(IborIndex&amp;Tenor,AW1451,Trigger)</f>
        <v>49569</v>
      </c>
      <c r="AW1451" s="29">
        <f>_xll.qlCalendarAdvance(Calendar,AW1450,AU1451,"f",,Trigger)</f>
        <v>49571</v>
      </c>
      <c r="AX1451" s="29">
        <f>_xll.qlInterestRateIndexMaturity(IborIndex&amp;Tenor,AW1451,Trigger)</f>
        <v>49937</v>
      </c>
      <c r="AY1451" s="66">
        <f>_xll.qlIndexFixing($Z$5,AV1451,,Trigger)</f>
        <v>1.795648084832006E-2</v>
      </c>
      <c r="AZ1451" s="66">
        <f>_xll.qlIndexFixing($BB$1,AW1451,,Trigger)</f>
        <v>1.8162746315014404E-2</v>
      </c>
      <c r="BA1451" s="198">
        <f t="shared" si="43"/>
        <v>-2.0626546669434349</v>
      </c>
    </row>
    <row r="1452" spans="47:53" ht="11.25" customHeight="1" x14ac:dyDescent="0.25">
      <c r="AU1452" s="30" t="s">
        <v>38</v>
      </c>
      <c r="AV1452" s="29">
        <f>_xll.qlInterestRateIndexFixingDate(IborIndex&amp;Tenor,AW1452,Trigger)</f>
        <v>49576</v>
      </c>
      <c r="AW1452" s="29">
        <f>_xll.qlCalendarAdvance(Calendar,AW1451,AU1452,"f",,Trigger)</f>
        <v>49578</v>
      </c>
      <c r="AX1452" s="29">
        <f>_xll.qlInterestRateIndexMaturity(IborIndex&amp;Tenor,AW1452,Trigger)</f>
        <v>49944</v>
      </c>
      <c r="AY1452" s="66">
        <f>_xll.qlIndexFixing($Z$5,AV1452,,Trigger)</f>
        <v>1.7944607156315365E-2</v>
      </c>
      <c r="AZ1452" s="66">
        <f>_xll.qlIndexFixing($BB$1,AW1452,,Trigger)</f>
        <v>1.8147789809946503E-2</v>
      </c>
      <c r="BA1452" s="198">
        <f t="shared" si="43"/>
        <v>-2.0318265363113848</v>
      </c>
    </row>
    <row r="1453" spans="47:53" ht="11.25" customHeight="1" x14ac:dyDescent="0.25">
      <c r="AU1453" s="30" t="s">
        <v>38</v>
      </c>
      <c r="AV1453" s="29">
        <f>_xll.qlInterestRateIndexFixingDate(IborIndex&amp;Tenor,AW1453,Trigger)</f>
        <v>49583</v>
      </c>
      <c r="AW1453" s="29">
        <f>_xll.qlCalendarAdvance(Calendar,AW1452,AU1453,"f",,Trigger)</f>
        <v>49585</v>
      </c>
      <c r="AX1453" s="29">
        <f>_xll.qlInterestRateIndexMaturity(IborIndex&amp;Tenor,AW1453,Trigger)</f>
        <v>49951</v>
      </c>
      <c r="AY1453" s="66">
        <f>_xll.qlIndexFixing($Z$5,AV1453,,Trigger)</f>
        <v>1.7932863311562523E-2</v>
      </c>
      <c r="AZ1453" s="66">
        <f>_xll.qlIndexFixing($BB$1,AW1453,,Trigger)</f>
        <v>1.8133966586898542E-2</v>
      </c>
      <c r="BA1453" s="198">
        <f t="shared" si="43"/>
        <v>-2.0110327533601895</v>
      </c>
    </row>
    <row r="1454" spans="47:53" ht="11.25" customHeight="1" x14ac:dyDescent="0.25">
      <c r="AU1454" s="30" t="s">
        <v>38</v>
      </c>
      <c r="AV1454" s="29">
        <f>_xll.qlInterestRateIndexFixingDate(IborIndex&amp;Tenor,AW1454,Trigger)</f>
        <v>49590</v>
      </c>
      <c r="AW1454" s="29">
        <f>_xll.qlCalendarAdvance(Calendar,AW1453,AU1454,"f",,Trigger)</f>
        <v>49592</v>
      </c>
      <c r="AX1454" s="29">
        <f>_xll.qlInterestRateIndexMaturity(IborIndex&amp;Tenor,AW1454,Trigger)</f>
        <v>49958</v>
      </c>
      <c r="AY1454" s="66">
        <f>_xll.qlIndexFixing($Z$5,AV1454,,Trigger)</f>
        <v>1.7921246168536825E-2</v>
      </c>
      <c r="AZ1454" s="66">
        <f>_xll.qlIndexFixing($BB$1,AW1454,,Trigger)</f>
        <v>1.8119655822055089E-2</v>
      </c>
      <c r="BA1454" s="198">
        <f t="shared" si="43"/>
        <v>-1.984096535182639</v>
      </c>
    </row>
    <row r="1455" spans="47:53" ht="11.25" customHeight="1" x14ac:dyDescent="0.25">
      <c r="AU1455" s="30" t="s">
        <v>38</v>
      </c>
      <c r="AV1455" s="29">
        <f>_xll.qlInterestRateIndexFixingDate(IborIndex&amp;Tenor,AW1455,Trigger)</f>
        <v>49597</v>
      </c>
      <c r="AW1455" s="29">
        <f>_xll.qlCalendarAdvance(Calendar,AW1454,AU1455,"f",,Trigger)</f>
        <v>49599</v>
      </c>
      <c r="AX1455" s="29">
        <f>_xll.qlInterestRateIndexMaturity(IborIndex&amp;Tenor,AW1455,Trigger)</f>
        <v>49965</v>
      </c>
      <c r="AY1455" s="66">
        <f>_xll.qlIndexFixing($Z$5,AV1455,,Trigger)</f>
        <v>1.7909752568832496E-2</v>
      </c>
      <c r="AZ1455" s="66">
        <f>_xll.qlIndexFixing($BB$1,AW1455,,Trigger)</f>
        <v>1.8105397787005359E-2</v>
      </c>
      <c r="BA1455" s="198">
        <f t="shared" si="43"/>
        <v>-1.9564521817286296</v>
      </c>
    </row>
    <row r="1456" spans="47:53" ht="11.25" customHeight="1" x14ac:dyDescent="0.25">
      <c r="AU1456" s="30" t="s">
        <v>38</v>
      </c>
      <c r="AV1456" s="29">
        <f>_xll.qlInterestRateIndexFixingDate(IborIndex&amp;Tenor,AW1456,Trigger)</f>
        <v>49604</v>
      </c>
      <c r="AW1456" s="29">
        <f>_xll.qlCalendarAdvance(Calendar,AW1455,AU1456,"f",,Trigger)</f>
        <v>49606</v>
      </c>
      <c r="AX1456" s="29">
        <f>_xll.qlInterestRateIndexMaturity(IborIndex&amp;Tenor,AW1456,Trigger)</f>
        <v>49972</v>
      </c>
      <c r="AY1456" s="66">
        <f>_xll.qlIndexFixing($Z$5,AV1456,,Trigger)</f>
        <v>1.7898379341160287E-2</v>
      </c>
      <c r="AZ1456" s="66">
        <f>_xll.qlIndexFixing($BB$1,AW1456,,Trigger)</f>
        <v>1.8091192479497416E-2</v>
      </c>
      <c r="BA1456" s="198">
        <f t="shared" si="43"/>
        <v>-1.9281313833712996</v>
      </c>
    </row>
    <row r="1457" spans="47:53" ht="11.25" customHeight="1" x14ac:dyDescent="0.25">
      <c r="AU1457" s="30" t="s">
        <v>38</v>
      </c>
      <c r="AV1457" s="29">
        <f>_xll.qlInterestRateIndexFixingDate(IborIndex&amp;Tenor,AW1457,Trigger)</f>
        <v>49611</v>
      </c>
      <c r="AW1457" s="29">
        <f>_xll.qlCalendarAdvance(Calendar,AW1456,AU1457,"f",,Trigger)</f>
        <v>49613</v>
      </c>
      <c r="AX1457" s="29">
        <f>_xll.qlInterestRateIndexMaturity(IborIndex&amp;Tenor,AW1457,Trigger)</f>
        <v>49979</v>
      </c>
      <c r="AY1457" s="66">
        <f>_xll.qlIndexFixing($Z$5,AV1457,,Trigger)</f>
        <v>1.7887123301343563E-2</v>
      </c>
      <c r="AZ1457" s="66">
        <f>_xll.qlIndexFixing($BB$1,AW1457,,Trigger)</f>
        <v>1.807703989728739E-2</v>
      </c>
      <c r="BA1457" s="198">
        <f t="shared" si="43"/>
        <v>-1.8991659594382733</v>
      </c>
    </row>
    <row r="1458" spans="47:53" ht="11.25" customHeight="1" x14ac:dyDescent="0.25">
      <c r="AU1458" s="30" t="s">
        <v>38</v>
      </c>
      <c r="AV1458" s="29">
        <f>_xll.qlInterestRateIndexFixingDate(IborIndex&amp;Tenor,AW1458,Trigger)</f>
        <v>49618</v>
      </c>
      <c r="AW1458" s="29">
        <f>_xll.qlCalendarAdvance(Calendar,AW1457,AU1458,"f",,Trigger)</f>
        <v>49620</v>
      </c>
      <c r="AX1458" s="29">
        <f>_xll.qlInterestRateIndexMaturity(IborIndex&amp;Tenor,AW1458,Trigger)</f>
        <v>49986</v>
      </c>
      <c r="AY1458" s="66">
        <f>_xll.qlIndexFixing($Z$5,AV1458,,Trigger)</f>
        <v>1.7875981252314797E-2</v>
      </c>
      <c r="AZ1458" s="66">
        <f>_xll.qlIndexFixing($BB$1,AW1458,,Trigger)</f>
        <v>1.8062940038140768E-2</v>
      </c>
      <c r="BA1458" s="198">
        <f t="shared" si="43"/>
        <v>-1.8695878582597123</v>
      </c>
    </row>
    <row r="1459" spans="47:53" ht="11.25" customHeight="1" x14ac:dyDescent="0.25">
      <c r="AU1459" s="30" t="s">
        <v>38</v>
      </c>
      <c r="AV1459" s="29">
        <f>_xll.qlInterestRateIndexFixingDate(IborIndex&amp;Tenor,AW1459,Trigger)</f>
        <v>49625</v>
      </c>
      <c r="AW1459" s="29">
        <f>_xll.qlCalendarAdvance(Calendar,AW1458,AU1459,"f",,Trigger)</f>
        <v>49627</v>
      </c>
      <c r="AX1459" s="29">
        <f>_xll.qlInterestRateIndexMaturity(IborIndex&amp;Tenor,AW1459,Trigger)</f>
        <v>49993</v>
      </c>
      <c r="AY1459" s="66">
        <f>_xll.qlIndexFixing($Z$5,AV1459,,Trigger)</f>
        <v>1.7864949984114475E-2</v>
      </c>
      <c r="AZ1459" s="66">
        <f>_xll.qlIndexFixing($BB$1,AW1459,,Trigger)</f>
        <v>1.8048892899830457E-2</v>
      </c>
      <c r="BA1459" s="198">
        <f t="shared" si="43"/>
        <v>-1.8394291571598165</v>
      </c>
    </row>
    <row r="1460" spans="47:53" ht="11.25" customHeight="1" x14ac:dyDescent="0.25">
      <c r="AU1460" s="30" t="s">
        <v>38</v>
      </c>
      <c r="AV1460" s="29">
        <f>_xll.qlInterestRateIndexFixingDate(IborIndex&amp;Tenor,AW1460,Trigger)</f>
        <v>49632</v>
      </c>
      <c r="AW1460" s="29">
        <f>_xll.qlCalendarAdvance(Calendar,AW1459,AU1460,"f",,Trigger)</f>
        <v>49634</v>
      </c>
      <c r="AX1460" s="29">
        <f>_xll.qlInterestRateIndexMaturity(IborIndex&amp;Tenor,AW1460,Trigger)</f>
        <v>50000</v>
      </c>
      <c r="AY1460" s="66">
        <f>_xll.qlIndexFixing($Z$5,AV1460,,Trigger)</f>
        <v>1.7854026273885645E-2</v>
      </c>
      <c r="AZ1460" s="66">
        <f>_xll.qlIndexFixing($BB$1,AW1460,,Trigger)</f>
        <v>1.803489848013828E-2</v>
      </c>
      <c r="BA1460" s="198">
        <f t="shared" si="43"/>
        <v>-1.8087220625263509</v>
      </c>
    </row>
    <row r="1461" spans="47:53" ht="11.25" customHeight="1" x14ac:dyDescent="0.25">
      <c r="AU1461" s="30" t="s">
        <v>38</v>
      </c>
      <c r="AV1461" s="29">
        <f>_xll.qlInterestRateIndexFixingDate(IborIndex&amp;Tenor,AW1461,Trigger)</f>
        <v>49639</v>
      </c>
      <c r="AW1461" s="29">
        <f>_xll.qlCalendarAdvance(Calendar,AW1460,AU1461,"f",,Trigger)</f>
        <v>49641</v>
      </c>
      <c r="AX1461" s="29">
        <f>_xll.qlInterestRateIndexMaturity(IborIndex&amp;Tenor,AW1461,Trigger)</f>
        <v>50007</v>
      </c>
      <c r="AY1461" s="66">
        <f>_xll.qlIndexFixing($Z$5,AV1461,,Trigger)</f>
        <v>1.7843206885874343E-2</v>
      </c>
      <c r="AZ1461" s="66">
        <f>_xll.qlIndexFixing($BB$1,AW1461,,Trigger)</f>
        <v>1.8022496610111696E-2</v>
      </c>
      <c r="BA1461" s="198">
        <f t="shared" si="43"/>
        <v>-1.7928972423735325</v>
      </c>
    </row>
    <row r="1462" spans="47:53" ht="11.25" customHeight="1" x14ac:dyDescent="0.25">
      <c r="AU1462" s="30" t="s">
        <v>38</v>
      </c>
      <c r="AV1462" s="29">
        <f>_xll.qlInterestRateIndexFixingDate(IborIndex&amp;Tenor,AW1462,Trigger)</f>
        <v>49646</v>
      </c>
      <c r="AW1462" s="29">
        <f>_xll.qlCalendarAdvance(Calendar,AW1461,AU1462,"f",,Trigger)</f>
        <v>49648</v>
      </c>
      <c r="AX1462" s="29">
        <f>_xll.qlInterestRateIndexMaturity(IborIndex&amp;Tenor,AW1462,Trigger)</f>
        <v>50014</v>
      </c>
      <c r="AY1462" s="66">
        <f>_xll.qlIndexFixing($Z$5,AV1462,,Trigger)</f>
        <v>1.7832488571423277E-2</v>
      </c>
      <c r="AZ1462" s="66">
        <f>_xll.qlIndexFixing($BB$1,AW1462,,Trigger)</f>
        <v>1.800706778777638E-2</v>
      </c>
      <c r="BA1462" s="198">
        <f t="shared" si="43"/>
        <v>-1.7457921635310321</v>
      </c>
    </row>
    <row r="1463" spans="47:53" ht="11.25" customHeight="1" x14ac:dyDescent="0.25">
      <c r="AU1463" s="30" t="s">
        <v>38</v>
      </c>
      <c r="AV1463" s="29">
        <f>_xll.qlInterestRateIndexFixingDate(IborIndex&amp;Tenor,AW1463,Trigger)</f>
        <v>49653</v>
      </c>
      <c r="AW1463" s="29">
        <f>_xll.qlCalendarAdvance(Calendar,AW1462,AU1463,"f",,Trigger)</f>
        <v>49655</v>
      </c>
      <c r="AX1463" s="29">
        <f>_xll.qlInterestRateIndexMaturity(IborIndex&amp;Tenor,AW1463,Trigger)</f>
        <v>50021</v>
      </c>
      <c r="AY1463" s="66">
        <f>_xll.qlIndexFixing($Z$5,AV1463,,Trigger)</f>
        <v>1.782186806897202E-2</v>
      </c>
      <c r="AZ1463" s="66">
        <f>_xll.qlIndexFixing($BB$1,AW1463,,Trigger)</f>
        <v>1.7993231510711478E-2</v>
      </c>
      <c r="BA1463" s="198">
        <f t="shared" si="43"/>
        <v>-1.7136344173945828</v>
      </c>
    </row>
    <row r="1464" spans="47:53" ht="11.25" customHeight="1" x14ac:dyDescent="0.25">
      <c r="AU1464" s="30" t="s">
        <v>38</v>
      </c>
      <c r="AV1464" s="29">
        <f>_xll.qlInterestRateIndexFixingDate(IborIndex&amp;Tenor,AW1464,Trigger)</f>
        <v>49660</v>
      </c>
      <c r="AW1464" s="29">
        <f>_xll.qlCalendarAdvance(Calendar,AW1463,AU1464,"f",,Trigger)</f>
        <v>49662</v>
      </c>
      <c r="AX1464" s="29">
        <f>_xll.qlInterestRateIndexMaturity(IborIndex&amp;Tenor,AW1464,Trigger)</f>
        <v>50028</v>
      </c>
      <c r="AY1464" s="66">
        <f>_xll.qlIndexFixing($Z$5,AV1464,,Trigger)</f>
        <v>1.7811342104053319E-2</v>
      </c>
      <c r="AZ1464" s="66">
        <f>_xll.qlIndexFixing($BB$1,AW1464,,Trigger)</f>
        <v>1.7979447943474364E-2</v>
      </c>
      <c r="BA1464" s="198">
        <f t="shared" si="43"/>
        <v>-1.6810583942104482</v>
      </c>
    </row>
    <row r="1465" spans="47:53" ht="11.25" customHeight="1" x14ac:dyDescent="0.25">
      <c r="AU1465" s="30" t="s">
        <v>38</v>
      </c>
      <c r="AV1465" s="29">
        <f>_xll.qlInterestRateIndexFixingDate(IborIndex&amp;Tenor,AW1465,Trigger)</f>
        <v>49664</v>
      </c>
      <c r="AW1465" s="29">
        <f>_xll.qlCalendarAdvance(Calendar,AW1464,AU1465,"f",,Trigger)</f>
        <v>49670</v>
      </c>
      <c r="AX1465" s="29">
        <f>_xll.qlInterestRateIndexMaturity(IborIndex&amp;Tenor,AW1465,Trigger)</f>
        <v>50038</v>
      </c>
      <c r="AY1465" s="66">
        <f>_xll.qlIndexFixing($Z$5,AV1465,,Trigger)</f>
        <v>1.7799015205384548E-2</v>
      </c>
      <c r="AZ1465" s="66">
        <f>_xll.qlIndexFixing($BB$1,AW1465,,Trigger)</f>
        <v>1.7960347919996053E-2</v>
      </c>
      <c r="BA1465" s="198">
        <f t="shared" si="43"/>
        <v>-1.6133271461150553</v>
      </c>
    </row>
    <row r="1466" spans="47:53" ht="11.25" customHeight="1" x14ac:dyDescent="0.25">
      <c r="AU1466" s="30" t="s">
        <v>38</v>
      </c>
      <c r="AV1466" s="29">
        <f>_xll.qlInterestRateIndexFixingDate(IborIndex&amp;Tenor,AW1466,Trigger)</f>
        <v>49674</v>
      </c>
      <c r="AW1466" s="29">
        <f>_xll.qlCalendarAdvance(Calendar,AW1465,AU1466,"f",,Trigger)</f>
        <v>49677</v>
      </c>
      <c r="AX1466" s="29">
        <f>_xll.qlInterestRateIndexMaturity(IborIndex&amp;Tenor,AW1466,Trigger)</f>
        <v>50045</v>
      </c>
      <c r="AY1466" s="66">
        <f>_xll.qlIndexFixing($Z$5,AV1466,,Trigger)</f>
        <v>1.7788695714391296E-2</v>
      </c>
      <c r="AZ1466" s="66">
        <f>_xll.qlIndexFixing($BB$1,AW1466,,Trigger)</f>
        <v>1.7946689264247768E-2</v>
      </c>
      <c r="BA1466" s="198">
        <f t="shared" si="43"/>
        <v>-1.5799354985647149</v>
      </c>
    </row>
    <row r="1467" spans="47:53" ht="11.25" customHeight="1" x14ac:dyDescent="0.25">
      <c r="AU1467" s="30" t="s">
        <v>38</v>
      </c>
      <c r="AV1467" s="29">
        <f>_xll.qlInterestRateIndexFixingDate(IborIndex&amp;Tenor,AW1467,Trigger)</f>
        <v>49682</v>
      </c>
      <c r="AW1467" s="29">
        <f>_xll.qlCalendarAdvance(Calendar,AW1466,AU1467,"f",,Trigger)</f>
        <v>49684</v>
      </c>
      <c r="AX1467" s="29">
        <f>_xll.qlInterestRateIndexMaturity(IborIndex&amp;Tenor,AW1467,Trigger)</f>
        <v>50052</v>
      </c>
      <c r="AY1467" s="66">
        <f>_xll.qlIndexFixing($Z$5,AV1467,,Trigger)</f>
        <v>1.7778458724981225E-2</v>
      </c>
      <c r="AZ1467" s="66">
        <f>_xll.qlIndexFixing($BB$1,AW1467,,Trigger)</f>
        <v>1.7933083307940578E-2</v>
      </c>
      <c r="BA1467" s="198">
        <f t="shared" si="43"/>
        <v>-1.5462458295935344</v>
      </c>
    </row>
    <row r="1468" spans="47:53" ht="11.25" customHeight="1" x14ac:dyDescent="0.25">
      <c r="AU1468" s="30" t="s">
        <v>38</v>
      </c>
      <c r="AV1468" s="29">
        <f>_xll.qlInterestRateIndexFixingDate(IborIndex&amp;Tenor,AW1468,Trigger)</f>
        <v>49689</v>
      </c>
      <c r="AW1468" s="29">
        <f>_xll.qlCalendarAdvance(Calendar,AW1467,AU1468,"f",,Trigger)</f>
        <v>49691</v>
      </c>
      <c r="AX1468" s="29">
        <f>_xll.qlInterestRateIndexMaturity(IborIndex&amp;Tenor,AW1468,Trigger)</f>
        <v>50059</v>
      </c>
      <c r="AY1468" s="66">
        <f>_xll.qlIndexFixing($Z$5,AV1468,,Trigger)</f>
        <v>1.7768300923123967E-2</v>
      </c>
      <c r="AZ1468" s="66">
        <f>_xll.qlIndexFixing($BB$1,AW1468,,Trigger)</f>
        <v>1.7919530048931934E-2</v>
      </c>
      <c r="BA1468" s="198">
        <f t="shared" si="43"/>
        <v>-1.5122912580796746</v>
      </c>
    </row>
    <row r="1469" spans="47:53" ht="11.25" customHeight="1" x14ac:dyDescent="0.25">
      <c r="AU1469" s="30" t="s">
        <v>38</v>
      </c>
      <c r="AV1469" s="29">
        <f>_xll.qlInterestRateIndexFixingDate(IborIndex&amp;Tenor,AW1469,Trigger)</f>
        <v>49696</v>
      </c>
      <c r="AW1469" s="29">
        <f>_xll.qlCalendarAdvance(Calendar,AW1468,AU1469,"f",,Trigger)</f>
        <v>49698</v>
      </c>
      <c r="AX1469" s="29">
        <f>_xll.qlInterestRateIndexMaturity(IborIndex&amp;Tenor,AW1469,Trigger)</f>
        <v>50066</v>
      </c>
      <c r="AY1469" s="66">
        <f>_xll.qlIndexFixing($Z$5,AV1469,,Trigger)</f>
        <v>1.7758218981940323E-2</v>
      </c>
      <c r="AZ1469" s="66">
        <f>_xll.qlIndexFixing($BB$1,AW1469,,Trigger)</f>
        <v>1.7906029485087807E-2</v>
      </c>
      <c r="BA1469" s="198">
        <f t="shared" si="43"/>
        <v>-1.478105031474837</v>
      </c>
    </row>
    <row r="1470" spans="47:53" ht="11.25" customHeight="1" x14ac:dyDescent="0.25">
      <c r="AU1470" s="30" t="s">
        <v>38</v>
      </c>
      <c r="AV1470" s="29">
        <f>_xll.qlInterestRateIndexFixingDate(IborIndex&amp;Tenor,AW1470,Trigger)</f>
        <v>49703</v>
      </c>
      <c r="AW1470" s="29">
        <f>_xll.qlCalendarAdvance(Calendar,AW1469,AU1470,"f",,Trigger)</f>
        <v>49705</v>
      </c>
      <c r="AX1470" s="29">
        <f>_xll.qlInterestRateIndexMaturity(IborIndex&amp;Tenor,AW1470,Trigger)</f>
        <v>50070</v>
      </c>
      <c r="AY1470" s="66">
        <f>_xll.qlIndexFixing($Z$5,AV1470,,Trigger)</f>
        <v>1.7748735090508706E-2</v>
      </c>
      <c r="AZ1470" s="66">
        <f>_xll.qlIndexFixing($BB$1,AW1470,,Trigger)</f>
        <v>1.7892581614281592E-2</v>
      </c>
      <c r="BA1470" s="198">
        <f t="shared" si="43"/>
        <v>-1.4384652377288574</v>
      </c>
    </row>
    <row r="1471" spans="47:53" ht="11.25" customHeight="1" x14ac:dyDescent="0.25">
      <c r="AU1471" s="30" t="s">
        <v>38</v>
      </c>
      <c r="AV1471" s="29">
        <f>_xll.qlInterestRateIndexFixingDate(IborIndex&amp;Tenor,AW1471,Trigger)</f>
        <v>49710</v>
      </c>
      <c r="AW1471" s="29">
        <f>_xll.qlCalendarAdvance(Calendar,AW1470,AU1471,"f",,Trigger)</f>
        <v>49712</v>
      </c>
      <c r="AX1471" s="29">
        <f>_xll.qlInterestRateIndexMaturity(IborIndex&amp;Tenor,AW1471,Trigger)</f>
        <v>50080</v>
      </c>
      <c r="AY1471" s="66">
        <f>_xll.qlIndexFixing($Z$5,AV1471,,Trigger)</f>
        <v>1.7738269309817364E-2</v>
      </c>
      <c r="AZ1471" s="66">
        <f>_xll.qlIndexFixing($BB$1,AW1471,,Trigger)</f>
        <v>1.7879186434395854E-2</v>
      </c>
      <c r="BA1471" s="198">
        <f t="shared" si="43"/>
        <v>-1.409171245784907</v>
      </c>
    </row>
    <row r="1472" spans="47:53" ht="11.25" customHeight="1" x14ac:dyDescent="0.25">
      <c r="AU1472" s="30" t="s">
        <v>38</v>
      </c>
      <c r="AV1472" s="29">
        <f>_xll.qlInterestRateIndexFixingDate(IborIndex&amp;Tenor,AW1472,Trigger)</f>
        <v>49717</v>
      </c>
      <c r="AW1472" s="29">
        <f>_xll.qlCalendarAdvance(Calendar,AW1471,AU1472,"f",,Trigger)</f>
        <v>49719</v>
      </c>
      <c r="AX1472" s="29">
        <f>_xll.qlInterestRateIndexMaturity(IborIndex&amp;Tenor,AW1472,Trigger)</f>
        <v>50087</v>
      </c>
      <c r="AY1472" s="66">
        <f>_xll.qlIndexFixing($Z$5,AV1472,,Trigger)</f>
        <v>1.7728394860856471E-2</v>
      </c>
      <c r="AZ1472" s="66">
        <f>_xll.qlIndexFixing($BB$1,AW1472,,Trigger)</f>
        <v>1.7865843943321243E-2</v>
      </c>
      <c r="BA1472" s="198">
        <f t="shared" si="43"/>
        <v>-1.3744908246477241</v>
      </c>
    </row>
    <row r="1473" spans="47:53" ht="11.25" customHeight="1" x14ac:dyDescent="0.25">
      <c r="AU1473" s="30" t="s">
        <v>38</v>
      </c>
      <c r="AV1473" s="29">
        <f>_xll.qlInterestRateIndexFixingDate(IborIndex&amp;Tenor,AW1473,Trigger)</f>
        <v>49724</v>
      </c>
      <c r="AW1473" s="29">
        <f>_xll.qlCalendarAdvance(Calendar,AW1472,AU1473,"f",,Trigger)</f>
        <v>49726</v>
      </c>
      <c r="AX1473" s="29">
        <f>_xll.qlInterestRateIndexMaturity(IborIndex&amp;Tenor,AW1473,Trigger)</f>
        <v>50094</v>
      </c>
      <c r="AY1473" s="66">
        <f>_xll.qlIndexFixing($Z$5,AV1473,,Trigger)</f>
        <v>1.7718582836521918E-2</v>
      </c>
      <c r="AZ1473" s="66">
        <f>_xll.qlIndexFixing($BB$1,AW1473,,Trigger)</f>
        <v>1.7852554138956277E-2</v>
      </c>
      <c r="BA1473" s="198">
        <f t="shared" si="43"/>
        <v>-1.3397130243435891</v>
      </c>
    </row>
    <row r="1474" spans="47:53" ht="11.25" customHeight="1" x14ac:dyDescent="0.25">
      <c r="AU1474" s="30" t="s">
        <v>38</v>
      </c>
      <c r="AV1474" s="29">
        <f>_xll.qlInterestRateIndexFixingDate(IborIndex&amp;Tenor,AW1474,Trigger)</f>
        <v>49731</v>
      </c>
      <c r="AW1474" s="29">
        <f>_xll.qlCalendarAdvance(Calendar,AW1473,AU1474,"f",,Trigger)</f>
        <v>49733</v>
      </c>
      <c r="AX1474" s="29">
        <f>_xll.qlInterestRateIndexMaturity(IborIndex&amp;Tenor,AW1474,Trigger)</f>
        <v>50098</v>
      </c>
      <c r="AY1474" s="66">
        <f>_xll.qlIndexFixing($Z$5,AV1474,,Trigger)</f>
        <v>1.770932808385646E-2</v>
      </c>
      <c r="AZ1474" s="66">
        <f>_xll.qlIndexFixing($BB$1,AW1474,,Trigger)</f>
        <v>1.7839788750437645E-2</v>
      </c>
      <c r="BA1474" s="198">
        <f t="shared" si="43"/>
        <v>-1.3046066658118498</v>
      </c>
    </row>
    <row r="1475" spans="47:53" ht="11.25" customHeight="1" x14ac:dyDescent="0.25">
      <c r="AU1475" s="30" t="s">
        <v>38</v>
      </c>
      <c r="AV1475" s="29">
        <f>_xll.qlInterestRateIndexFixingDate(IborIndex&amp;Tenor,AW1475,Trigger)</f>
        <v>49738</v>
      </c>
      <c r="AW1475" s="29">
        <f>_xll.qlCalendarAdvance(Calendar,AW1474,AU1475,"f",,Trigger)</f>
        <v>49740</v>
      </c>
      <c r="AX1475" s="29">
        <f>_xll.qlInterestRateIndexMaturity(IborIndex&amp;Tenor,AW1475,Trigger)</f>
        <v>50105</v>
      </c>
      <c r="AY1475" s="66">
        <f>_xll.qlIndexFixing($Z$5,AV1475,,Trigger)</f>
        <v>1.769962977095586E-2</v>
      </c>
      <c r="AZ1475" s="66">
        <f>_xll.qlIndexFixing($BB$1,AW1475,,Trigger)</f>
        <v>1.7826601198130707E-2</v>
      </c>
      <c r="BA1475" s="198">
        <f t="shared" ref="BA1475:BA1538" si="44">(AY1475-AZ1475)*10000</f>
        <v>-1.2697142717484762</v>
      </c>
    </row>
    <row r="1476" spans="47:53" ht="11.25" customHeight="1" x14ac:dyDescent="0.25">
      <c r="AU1476" s="30" t="s">
        <v>38</v>
      </c>
      <c r="AV1476" s="29">
        <f>_xll.qlInterestRateIndexFixingDate(IborIndex&amp;Tenor,AW1476,Trigger)</f>
        <v>49745</v>
      </c>
      <c r="AW1476" s="29">
        <f>_xll.qlCalendarAdvance(Calendar,AW1475,AU1476,"f",,Trigger)</f>
        <v>49747</v>
      </c>
      <c r="AX1476" s="29">
        <f>_xll.qlInterestRateIndexMaturity(IborIndex&amp;Tenor,AW1476,Trigger)</f>
        <v>50112</v>
      </c>
      <c r="AY1476" s="66">
        <f>_xll.qlIndexFixing($Z$5,AV1476,,Trigger)</f>
        <v>1.7689985975681839E-2</v>
      </c>
      <c r="AZ1476" s="66">
        <f>_xll.qlIndexFixing($BB$1,AW1476,,Trigger)</f>
        <v>1.7813466323368728E-2</v>
      </c>
      <c r="BA1476" s="198">
        <f t="shared" si="44"/>
        <v>-1.2348034768688843</v>
      </c>
    </row>
    <row r="1477" spans="47:53" ht="11.25" customHeight="1" x14ac:dyDescent="0.25">
      <c r="AU1477" s="30" t="s">
        <v>38</v>
      </c>
      <c r="AV1477" s="29">
        <f>_xll.qlInterestRateIndexFixingDate(IborIndex&amp;Tenor,AW1477,Trigger)</f>
        <v>49752</v>
      </c>
      <c r="AW1477" s="29">
        <f>_xll.qlCalendarAdvance(Calendar,AW1476,AU1477,"f",,Trigger)</f>
        <v>49754</v>
      </c>
      <c r="AX1477" s="29">
        <f>_xll.qlInterestRateIndexMaturity(IborIndex&amp;Tenor,AW1477,Trigger)</f>
        <v>50119</v>
      </c>
      <c r="AY1477" s="66">
        <f>_xll.qlIndexFixing($Z$5,AV1477,,Trigger)</f>
        <v>1.7680393246404837E-2</v>
      </c>
      <c r="AZ1477" s="66">
        <f>_xll.qlIndexFixing($BB$1,AW1477,,Trigger)</f>
        <v>1.7800384124088693E-2</v>
      </c>
      <c r="BA1477" s="198">
        <f t="shared" si="44"/>
        <v>-1.1999087768385652</v>
      </c>
    </row>
    <row r="1478" spans="47:53" ht="11.25" customHeight="1" x14ac:dyDescent="0.25">
      <c r="AU1478" s="30" t="s">
        <v>38</v>
      </c>
      <c r="AV1478" s="29">
        <f>_xll.qlInterestRateIndexFixingDate(IborIndex&amp;Tenor,AW1478,Trigger)</f>
        <v>49759</v>
      </c>
      <c r="AW1478" s="29">
        <f>_xll.qlCalendarAdvance(Calendar,AW1477,AU1478,"f",,Trigger)</f>
        <v>49761</v>
      </c>
      <c r="AX1478" s="29">
        <f>_xll.qlInterestRateIndexMaturity(IborIndex&amp;Tenor,AW1478,Trigger)</f>
        <v>50126</v>
      </c>
      <c r="AY1478" s="66">
        <f>_xll.qlIndexFixing($Z$5,AV1478,,Trigger)</f>
        <v>1.7670848118529231E-2</v>
      </c>
      <c r="AZ1478" s="66">
        <f>_xll.qlIndexFixing($BB$1,AW1478,,Trigger)</f>
        <v>1.7787354598236802E-2</v>
      </c>
      <c r="BA1478" s="198">
        <f t="shared" si="44"/>
        <v>-1.1650647970757113</v>
      </c>
    </row>
    <row r="1479" spans="47:53" ht="11.25" customHeight="1" x14ac:dyDescent="0.25">
      <c r="AU1479" s="30" t="s">
        <v>38</v>
      </c>
      <c r="AV1479" s="29">
        <f>_xll.qlInterestRateIndexFixingDate(IborIndex&amp;Tenor,AW1479,Trigger)</f>
        <v>49766</v>
      </c>
      <c r="AW1479" s="29">
        <f>_xll.qlCalendarAdvance(Calendar,AW1478,AU1479,"f",,Trigger)</f>
        <v>49768</v>
      </c>
      <c r="AX1479" s="29">
        <f>_xll.qlInterestRateIndexMaturity(IborIndex&amp;Tenor,AW1479,Trigger)</f>
        <v>50137</v>
      </c>
      <c r="AY1479" s="66">
        <f>_xll.qlIndexFixing($Z$5,AV1479,,Trigger)</f>
        <v>1.7660657033118636E-2</v>
      </c>
      <c r="AZ1479" s="66">
        <f>_xll.qlIndexFixing($BB$1,AW1479,,Trigger)</f>
        <v>1.7774377743766247E-2</v>
      </c>
      <c r="BA1479" s="198">
        <f t="shared" si="44"/>
        <v>-1.1372071064761138</v>
      </c>
    </row>
    <row r="1480" spans="47:53" ht="11.25" customHeight="1" x14ac:dyDescent="0.25">
      <c r="AU1480" s="30" t="s">
        <v>38</v>
      </c>
      <c r="AV1480" s="29">
        <f>_xll.qlInterestRateIndexFixingDate(IborIndex&amp;Tenor,AW1480,Trigger)</f>
        <v>49773</v>
      </c>
      <c r="AW1480" s="29">
        <f>_xll.qlCalendarAdvance(Calendar,AW1479,AU1480,"f",,Trigger)</f>
        <v>49775</v>
      </c>
      <c r="AX1480" s="29">
        <f>_xll.qlInterestRateIndexMaturity(IborIndex&amp;Tenor,AW1480,Trigger)</f>
        <v>50140</v>
      </c>
      <c r="AY1480" s="66">
        <f>_xll.qlIndexFixing($Z$5,AV1480,,Trigger)</f>
        <v>1.7651886743750109E-2</v>
      </c>
      <c r="AZ1480" s="66">
        <f>_xll.qlIndexFixing($BB$1,AW1480,,Trigger)</f>
        <v>1.7757770607994699E-2</v>
      </c>
      <c r="BA1480" s="198">
        <f t="shared" si="44"/>
        <v>-1.0588386424459015</v>
      </c>
    </row>
    <row r="1481" spans="47:53" ht="11.25" customHeight="1" x14ac:dyDescent="0.25">
      <c r="AU1481" s="30" t="s">
        <v>38</v>
      </c>
      <c r="AV1481" s="29">
        <f>_xll.qlInterestRateIndexFixingDate(IborIndex&amp;Tenor,AW1481,Trigger)</f>
        <v>49780</v>
      </c>
      <c r="AW1481" s="29">
        <f>_xll.qlCalendarAdvance(Calendar,AW1480,AU1481,"f",,Trigger)</f>
        <v>49782</v>
      </c>
      <c r="AX1481" s="29">
        <f>_xll.qlInterestRateIndexMaturity(IborIndex&amp;Tenor,AW1481,Trigger)</f>
        <v>50147</v>
      </c>
      <c r="AY1481" s="66">
        <f>_xll.qlIndexFixing($Z$5,AV1481,,Trigger)</f>
        <v>1.7642463502806831E-2</v>
      </c>
      <c r="AZ1481" s="66">
        <f>_xll.qlIndexFixing($BB$1,AW1481,,Trigger)</f>
        <v>1.7748582040827503E-2</v>
      </c>
      <c r="BA1481" s="198">
        <f t="shared" si="44"/>
        <v>-1.0611853802067195</v>
      </c>
    </row>
    <row r="1482" spans="47:53" ht="11.25" customHeight="1" x14ac:dyDescent="0.25">
      <c r="AU1482" s="30" t="s">
        <v>38</v>
      </c>
      <c r="AV1482" s="29">
        <f>_xll.qlInterestRateIndexFixingDate(IborIndex&amp;Tenor,AW1482,Trigger)</f>
        <v>49787</v>
      </c>
      <c r="AW1482" s="29">
        <f>_xll.qlCalendarAdvance(Calendar,AW1481,AU1482,"f",,Trigger)</f>
        <v>49789</v>
      </c>
      <c r="AX1482" s="29">
        <f>_xll.qlInterestRateIndexMaturity(IborIndex&amp;Tenor,AW1482,Trigger)</f>
        <v>50154</v>
      </c>
      <c r="AY1482" s="66">
        <f>_xll.qlIndexFixing($Z$5,AV1482,,Trigger)</f>
        <v>1.7633073875182804E-2</v>
      </c>
      <c r="AZ1482" s="66">
        <f>_xll.qlIndexFixing($BB$1,AW1482,,Trigger)</f>
        <v>1.7735763188308419E-2</v>
      </c>
      <c r="BA1482" s="198">
        <f t="shared" si="44"/>
        <v>-1.0268931312561527</v>
      </c>
    </row>
    <row r="1483" spans="47:53" ht="11.25" customHeight="1" x14ac:dyDescent="0.25">
      <c r="AU1483" s="30" t="s">
        <v>38</v>
      </c>
      <c r="AV1483" s="29">
        <f>_xll.qlInterestRateIndexFixingDate(IborIndex&amp;Tenor,AW1483,Trigger)</f>
        <v>49794</v>
      </c>
      <c r="AW1483" s="29">
        <f>_xll.qlCalendarAdvance(Calendar,AW1482,AU1483,"f",,Trigger)</f>
        <v>49797</v>
      </c>
      <c r="AX1483" s="29">
        <f>_xll.qlInterestRateIndexMaturity(IborIndex&amp;Tenor,AW1483,Trigger)</f>
        <v>50164</v>
      </c>
      <c r="AY1483" s="66">
        <f>_xll.qlIndexFixing($Z$5,AV1483,,Trigger)</f>
        <v>1.7621998358146179E-2</v>
      </c>
      <c r="AZ1483" s="66">
        <f>_xll.qlIndexFixing($BB$1,AW1483,,Trigger)</f>
        <v>1.7721177556675748E-2</v>
      </c>
      <c r="BA1483" s="198">
        <f t="shared" si="44"/>
        <v>-0.99179198529569113</v>
      </c>
    </row>
    <row r="1484" spans="47:53" ht="11.25" customHeight="1" x14ac:dyDescent="0.25">
      <c r="AU1484" s="30" t="s">
        <v>38</v>
      </c>
      <c r="AV1484" s="29">
        <f>_xll.qlInterestRateIndexFixingDate(IborIndex&amp;Tenor,AW1484,Trigger)</f>
        <v>49802</v>
      </c>
      <c r="AW1484" s="29">
        <f>_xll.qlCalendarAdvance(Calendar,AW1483,AU1484,"f",,Trigger)</f>
        <v>49804</v>
      </c>
      <c r="AX1484" s="29">
        <f>_xll.qlInterestRateIndexMaturity(IborIndex&amp;Tenor,AW1484,Trigger)</f>
        <v>50171</v>
      </c>
      <c r="AY1484" s="66">
        <f>_xll.qlIndexFixing($Z$5,AV1484,,Trigger)</f>
        <v>1.7612656051269739E-2</v>
      </c>
      <c r="AZ1484" s="66">
        <f>_xll.qlIndexFixing($BB$1,AW1484,,Trigger)</f>
        <v>1.7708471551588445E-2</v>
      </c>
      <c r="BA1484" s="198">
        <f t="shared" si="44"/>
        <v>-0.95815500318705693</v>
      </c>
    </row>
    <row r="1485" spans="47:53" ht="11.25" customHeight="1" x14ac:dyDescent="0.25">
      <c r="AU1485" s="30" t="s">
        <v>38</v>
      </c>
      <c r="AV1485" s="29">
        <f>_xll.qlInterestRateIndexFixingDate(IborIndex&amp;Tenor,AW1485,Trigger)</f>
        <v>49809</v>
      </c>
      <c r="AW1485" s="29">
        <f>_xll.qlCalendarAdvance(Calendar,AW1484,AU1485,"f",,Trigger)</f>
        <v>49811</v>
      </c>
      <c r="AX1485" s="29">
        <f>_xll.qlInterestRateIndexMaturity(IborIndex&amp;Tenor,AW1485,Trigger)</f>
        <v>50178</v>
      </c>
      <c r="AY1485" s="66">
        <f>_xll.qlIndexFixing($Z$5,AV1485,,Trigger)</f>
        <v>1.7603334817359016E-2</v>
      </c>
      <c r="AZ1485" s="66">
        <f>_xll.qlIndexFixing($BB$1,AW1485,,Trigger)</f>
        <v>1.7695818205495675E-2</v>
      </c>
      <c r="BA1485" s="198">
        <f t="shared" si="44"/>
        <v>-0.92483388136659073</v>
      </c>
    </row>
    <row r="1486" spans="47:53" ht="11.25" customHeight="1" x14ac:dyDescent="0.25">
      <c r="AU1486" s="30" t="s">
        <v>38</v>
      </c>
      <c r="AV1486" s="29">
        <f>_xll.qlInterestRateIndexFixingDate(IborIndex&amp;Tenor,AW1486,Trigger)</f>
        <v>49816</v>
      </c>
      <c r="AW1486" s="29">
        <f>_xll.qlCalendarAdvance(Calendar,AW1485,AU1486,"f",,Trigger)</f>
        <v>49818</v>
      </c>
      <c r="AX1486" s="29">
        <f>_xll.qlInterestRateIndexMaturity(IborIndex&amp;Tenor,AW1486,Trigger)</f>
        <v>50185</v>
      </c>
      <c r="AY1486" s="66">
        <f>_xll.qlIndexFixing($Z$5,AV1486,,Trigger)</f>
        <v>1.7594031101472597E-2</v>
      </c>
      <c r="AZ1486" s="66">
        <f>_xll.qlIndexFixing($BB$1,AW1486,,Trigger)</f>
        <v>1.7683217516410426E-2</v>
      </c>
      <c r="BA1486" s="198">
        <f t="shared" si="44"/>
        <v>-0.89186414937828662</v>
      </c>
    </row>
    <row r="1487" spans="47:53" ht="11.25" customHeight="1" x14ac:dyDescent="0.25">
      <c r="AU1487" s="30" t="s">
        <v>38</v>
      </c>
      <c r="AV1487" s="29">
        <f>_xll.qlInterestRateIndexFixingDate(IborIndex&amp;Tenor,AW1487,Trigger)</f>
        <v>49823</v>
      </c>
      <c r="AW1487" s="29">
        <f>_xll.qlCalendarAdvance(Calendar,AW1486,AU1487,"f",,Trigger)</f>
        <v>49825</v>
      </c>
      <c r="AX1487" s="29">
        <f>_xll.qlInterestRateIndexMaturity(IborIndex&amp;Tenor,AW1487,Trigger)</f>
        <v>50189</v>
      </c>
      <c r="AY1487" s="66">
        <f>_xll.qlIndexFixing($Z$5,AV1487,,Trigger)</f>
        <v>1.7585400445420011E-2</v>
      </c>
      <c r="AZ1487" s="66">
        <f>_xll.qlIndexFixing($BB$1,AW1487,,Trigger)</f>
        <v>1.7670669482354448E-2</v>
      </c>
      <c r="BA1487" s="198">
        <f t="shared" si="44"/>
        <v>-0.85269036934437081</v>
      </c>
    </row>
    <row r="1488" spans="47:53" ht="11.25" customHeight="1" x14ac:dyDescent="0.25">
      <c r="AU1488" s="30" t="s">
        <v>38</v>
      </c>
      <c r="AV1488" s="29">
        <f>_xll.qlInterestRateIndexFixingDate(IborIndex&amp;Tenor,AW1488,Trigger)</f>
        <v>49830</v>
      </c>
      <c r="AW1488" s="29">
        <f>_xll.qlCalendarAdvance(Calendar,AW1487,AU1488,"f",,Trigger)</f>
        <v>49832</v>
      </c>
      <c r="AX1488" s="29">
        <f>_xll.qlInterestRateIndexMaturity(IborIndex&amp;Tenor,AW1488,Trigger)</f>
        <v>50199</v>
      </c>
      <c r="AY1488" s="66">
        <f>_xll.qlIndexFixing($Z$5,AV1488,,Trigger)</f>
        <v>1.7575461939489275E-2</v>
      </c>
      <c r="AZ1488" s="66">
        <f>_xll.qlIndexFixing($BB$1,AW1488,,Trigger)</f>
        <v>1.7658174101356932E-2</v>
      </c>
      <c r="BA1488" s="198">
        <f t="shared" si="44"/>
        <v>-0.82712161867656842</v>
      </c>
    </row>
    <row r="1489" spans="47:53" ht="11.25" customHeight="1" x14ac:dyDescent="0.25">
      <c r="AU1489" s="30" t="s">
        <v>38</v>
      </c>
      <c r="AV1489" s="29">
        <f>_xll.qlInterestRateIndexFixingDate(IborIndex&amp;Tenor,AW1489,Trigger)</f>
        <v>49837</v>
      </c>
      <c r="AW1489" s="29">
        <f>_xll.qlCalendarAdvance(Calendar,AW1488,AU1489,"f",,Trigger)</f>
        <v>49839</v>
      </c>
      <c r="AX1489" s="29">
        <f>_xll.qlInterestRateIndexMaturity(IborIndex&amp;Tenor,AW1489,Trigger)</f>
        <v>50206</v>
      </c>
      <c r="AY1489" s="66">
        <f>_xll.qlIndexFixing($Z$5,AV1489,,Trigger)</f>
        <v>1.7566189318995493E-2</v>
      </c>
      <c r="AZ1489" s="66">
        <f>_xll.qlIndexFixing($BB$1,AW1489,,Trigger)</f>
        <v>1.7645731371456044E-2</v>
      </c>
      <c r="BA1489" s="198">
        <f t="shared" si="44"/>
        <v>-0.79542052460551682</v>
      </c>
    </row>
    <row r="1490" spans="47:53" ht="11.25" customHeight="1" x14ac:dyDescent="0.25">
      <c r="AU1490" s="30" t="s">
        <v>38</v>
      </c>
      <c r="AV1490" s="29">
        <f>_xll.qlInterestRateIndexFixingDate(IborIndex&amp;Tenor,AW1490,Trigger)</f>
        <v>49844</v>
      </c>
      <c r="AW1490" s="29">
        <f>_xll.qlCalendarAdvance(Calendar,AW1489,AU1490,"f",,Trigger)</f>
        <v>49846</v>
      </c>
      <c r="AX1490" s="29">
        <f>_xll.qlInterestRateIndexMaturity(IborIndex&amp;Tenor,AW1490,Trigger)</f>
        <v>50213</v>
      </c>
      <c r="AY1490" s="66">
        <f>_xll.qlIndexFixing($Z$5,AV1490,,Trigger)</f>
        <v>1.7556919867731384E-2</v>
      </c>
      <c r="AZ1490" s="66">
        <f>_xll.qlIndexFixing($BB$1,AW1490,,Trigger)</f>
        <v>1.7633341290698289E-2</v>
      </c>
      <c r="BA1490" s="198">
        <f t="shared" si="44"/>
        <v>-0.76421422966904684</v>
      </c>
    </row>
    <row r="1491" spans="47:53" ht="11.25" customHeight="1" x14ac:dyDescent="0.25">
      <c r="AU1491" s="30" t="s">
        <v>38</v>
      </c>
      <c r="AV1491" s="29">
        <f>_xll.qlInterestRateIndexFixingDate(IborIndex&amp;Tenor,AW1491,Trigger)</f>
        <v>49851</v>
      </c>
      <c r="AW1491" s="29">
        <f>_xll.qlCalendarAdvance(Calendar,AW1490,AU1491,"f",,Trigger)</f>
        <v>49853</v>
      </c>
      <c r="AX1491" s="29">
        <f>_xll.qlInterestRateIndexMaturity(IborIndex&amp;Tenor,AW1491,Trigger)</f>
        <v>50220</v>
      </c>
      <c r="AY1491" s="66">
        <f>_xll.qlIndexFixing($Z$5,AV1491,,Trigger)</f>
        <v>1.7547649966243441E-2</v>
      </c>
      <c r="AZ1491" s="66">
        <f>_xll.qlIndexFixing($BB$1,AW1491,,Trigger)</f>
        <v>1.7621003857137819E-2</v>
      </c>
      <c r="BA1491" s="198">
        <f t="shared" si="44"/>
        <v>-0.73353890894377327</v>
      </c>
    </row>
    <row r="1492" spans="47:53" ht="11.25" customHeight="1" x14ac:dyDescent="0.25">
      <c r="AU1492" s="30" t="s">
        <v>38</v>
      </c>
      <c r="AV1492" s="29">
        <f>_xll.qlInterestRateIndexFixingDate(IborIndex&amp;Tenor,AW1492,Trigger)</f>
        <v>49858</v>
      </c>
      <c r="AW1492" s="29">
        <f>_xll.qlCalendarAdvance(Calendar,AW1491,AU1492,"f",,Trigger)</f>
        <v>49860</v>
      </c>
      <c r="AX1492" s="29">
        <f>_xll.qlInterestRateIndexMaturity(IborIndex&amp;Tenor,AW1492,Trigger)</f>
        <v>50227</v>
      </c>
      <c r="AY1492" s="66">
        <f>_xll.qlIndexFixing($Z$5,AV1492,,Trigger)</f>
        <v>1.753837598217621E-2</v>
      </c>
      <c r="AZ1492" s="66">
        <f>_xll.qlIndexFixing($BB$1,AW1492,,Trigger)</f>
        <v>1.7608719068837334E-2</v>
      </c>
      <c r="BA1492" s="198">
        <f t="shared" si="44"/>
        <v>-0.70343086661123211</v>
      </c>
    </row>
    <row r="1493" spans="47:53" ht="11.25" customHeight="1" x14ac:dyDescent="0.25">
      <c r="AU1493" s="30" t="s">
        <v>38</v>
      </c>
      <c r="AV1493" s="29">
        <f>_xll.qlInterestRateIndexFixingDate(IborIndex&amp;Tenor,AW1493,Trigger)</f>
        <v>49865</v>
      </c>
      <c r="AW1493" s="29">
        <f>_xll.qlCalendarAdvance(Calendar,AW1492,AU1493,"f",,Trigger)</f>
        <v>49867</v>
      </c>
      <c r="AX1493" s="29">
        <f>_xll.qlInterestRateIndexMaturity(IborIndex&amp;Tenor,AW1493,Trigger)</f>
        <v>50234</v>
      </c>
      <c r="AY1493" s="66">
        <f>_xll.qlIndexFixing($Z$5,AV1493,,Trigger)</f>
        <v>1.7529094270273601E-2</v>
      </c>
      <c r="AZ1493" s="66">
        <f>_xll.qlIndexFixing($BB$1,AW1493,,Trigger)</f>
        <v>1.7596486923868299E-2</v>
      </c>
      <c r="BA1493" s="198">
        <f t="shared" si="44"/>
        <v>-0.67392653594698648</v>
      </c>
    </row>
    <row r="1494" spans="47:53" ht="11.25" customHeight="1" x14ac:dyDescent="0.25">
      <c r="AU1494" s="30" t="s">
        <v>38</v>
      </c>
      <c r="AV1494" s="29">
        <f>_xll.qlInterestRateIndexFixingDate(IborIndex&amp;Tenor,AW1494,Trigger)</f>
        <v>49872</v>
      </c>
      <c r="AW1494" s="29">
        <f>_xll.qlCalendarAdvance(Calendar,AW1493,AU1494,"f",,Trigger)</f>
        <v>49874</v>
      </c>
      <c r="AX1494" s="29">
        <f>_xll.qlInterestRateIndexMaturity(IborIndex&amp;Tenor,AW1494,Trigger)</f>
        <v>50241</v>
      </c>
      <c r="AY1494" s="66">
        <f>_xll.qlIndexFixing($Z$5,AV1494,,Trigger)</f>
        <v>1.7519801172380643E-2</v>
      </c>
      <c r="AZ1494" s="66">
        <f>_xll.qlIndexFixing($BB$1,AW1494,,Trigger)</f>
        <v>1.7584307420309836E-2</v>
      </c>
      <c r="BA1494" s="198">
        <f t="shared" si="44"/>
        <v>-0.64506247929193439</v>
      </c>
    </row>
    <row r="1495" spans="47:53" ht="11.25" customHeight="1" x14ac:dyDescent="0.25">
      <c r="AU1495" s="30" t="s">
        <v>38</v>
      </c>
      <c r="AV1495" s="29">
        <f>_xll.qlInterestRateIndexFixingDate(IborIndex&amp;Tenor,AW1495,Trigger)</f>
        <v>49879</v>
      </c>
      <c r="AW1495" s="29">
        <f>_xll.qlCalendarAdvance(Calendar,AW1494,AU1495,"f",,Trigger)</f>
        <v>49881</v>
      </c>
      <c r="AX1495" s="29">
        <f>_xll.qlInterestRateIndexMaturity(IborIndex&amp;Tenor,AW1495,Trigger)</f>
        <v>50248</v>
      </c>
      <c r="AY1495" s="66">
        <f>_xll.qlIndexFixing($Z$5,AV1495,,Trigger)</f>
        <v>1.751049301744281E-2</v>
      </c>
      <c r="AZ1495" s="66">
        <f>_xll.qlIndexFixing($BB$1,AW1495,,Trigger)</f>
        <v>1.7572180556249612E-2</v>
      </c>
      <c r="BA1495" s="198">
        <f t="shared" si="44"/>
        <v>-0.616875388068025</v>
      </c>
    </row>
    <row r="1496" spans="47:53" ht="11.25" customHeight="1" x14ac:dyDescent="0.25">
      <c r="AU1496" s="30" t="s">
        <v>38</v>
      </c>
      <c r="AV1496" s="29">
        <f>_xll.qlInterestRateIndexFixingDate(IborIndex&amp;Tenor,AW1496,Trigger)</f>
        <v>49886</v>
      </c>
      <c r="AW1496" s="29">
        <f>_xll.qlCalendarAdvance(Calendar,AW1495,AU1496,"f",,Trigger)</f>
        <v>49888</v>
      </c>
      <c r="AX1496" s="29">
        <f>_xll.qlInterestRateIndexMaturity(IborIndex&amp;Tenor,AW1496,Trigger)</f>
        <v>50255</v>
      </c>
      <c r="AY1496" s="66">
        <f>_xll.qlIndexFixing($Z$5,AV1496,,Trigger)</f>
        <v>1.7501166121508427E-2</v>
      </c>
      <c r="AZ1496" s="66">
        <f>_xll.qlIndexFixing($BB$1,AW1496,,Trigger)</f>
        <v>1.7560106329783397E-2</v>
      </c>
      <c r="BA1496" s="198">
        <f t="shared" si="44"/>
        <v>-0.58940208274970574</v>
      </c>
    </row>
    <row r="1497" spans="47:53" ht="11.25" customHeight="1" x14ac:dyDescent="0.25">
      <c r="AU1497" s="30" t="s">
        <v>38</v>
      </c>
      <c r="AV1497" s="29">
        <f>_xll.qlInterestRateIndexFixingDate(IborIndex&amp;Tenor,AW1497,Trigger)</f>
        <v>49893</v>
      </c>
      <c r="AW1497" s="29">
        <f>_xll.qlCalendarAdvance(Calendar,AW1496,AU1497,"f",,Trigger)</f>
        <v>49895</v>
      </c>
      <c r="AX1497" s="29">
        <f>_xll.qlInterestRateIndexMaturity(IborIndex&amp;Tenor,AW1497,Trigger)</f>
        <v>50262</v>
      </c>
      <c r="AY1497" s="66">
        <f>_xll.qlIndexFixing($Z$5,AV1497,,Trigger)</f>
        <v>1.7491816787728893E-2</v>
      </c>
      <c r="AZ1497" s="66">
        <f>_xll.qlIndexFixing($BB$1,AW1497,,Trigger)</f>
        <v>1.7548084739015504E-2</v>
      </c>
      <c r="BA1497" s="198">
        <f t="shared" si="44"/>
        <v>-0.56267951286610718</v>
      </c>
    </row>
    <row r="1498" spans="47:53" ht="11.25" customHeight="1" x14ac:dyDescent="0.25">
      <c r="AU1498" s="30" t="s">
        <v>38</v>
      </c>
      <c r="AV1498" s="29">
        <f>_xll.qlInterestRateIndexFixingDate(IborIndex&amp;Tenor,AW1498,Trigger)</f>
        <v>49900</v>
      </c>
      <c r="AW1498" s="29">
        <f>_xll.qlCalendarAdvance(Calendar,AW1497,AU1498,"f",,Trigger)</f>
        <v>49902</v>
      </c>
      <c r="AX1498" s="29">
        <f>_xll.qlInterestRateIndexMaturity(IborIndex&amp;Tenor,AW1498,Trigger)</f>
        <v>50269</v>
      </c>
      <c r="AY1498" s="66">
        <f>_xll.qlIndexFixing($Z$5,AV1498,,Trigger)</f>
        <v>1.7482441306360851E-2</v>
      </c>
      <c r="AZ1498" s="66">
        <f>_xll.qlIndexFixing($BB$1,AW1498,,Trigger)</f>
        <v>1.7536115782058784E-2</v>
      </c>
      <c r="BA1498" s="198">
        <f t="shared" si="44"/>
        <v>-0.53674475697932511</v>
      </c>
    </row>
    <row r="1499" spans="47:53" ht="11.25" customHeight="1" x14ac:dyDescent="0.25">
      <c r="AU1499" s="30" t="s">
        <v>38</v>
      </c>
      <c r="AV1499" s="29">
        <f>_xll.qlInterestRateIndexFixingDate(IborIndex&amp;Tenor,AW1499,Trigger)</f>
        <v>49907</v>
      </c>
      <c r="AW1499" s="29">
        <f>_xll.qlCalendarAdvance(Calendar,AW1498,AU1499,"f",,Trigger)</f>
        <v>49909</v>
      </c>
      <c r="AX1499" s="29">
        <f>_xll.qlInterestRateIndexMaturity(IborIndex&amp;Tenor,AW1499,Trigger)</f>
        <v>50276</v>
      </c>
      <c r="AY1499" s="66">
        <f>_xll.qlIndexFixing($Z$5,AV1499,,Trigger)</f>
        <v>1.7473035954766847E-2</v>
      </c>
      <c r="AZ1499" s="66">
        <f>_xll.qlIndexFixing($BB$1,AW1499,,Trigger)</f>
        <v>1.7524199457033315E-2</v>
      </c>
      <c r="BA1499" s="198">
        <f t="shared" si="44"/>
        <v>-0.51163502266467908</v>
      </c>
    </row>
    <row r="1500" spans="47:53" ht="11.25" customHeight="1" x14ac:dyDescent="0.25">
      <c r="AU1500" s="30" t="s">
        <v>38</v>
      </c>
      <c r="AV1500" s="29">
        <f>_xll.qlInterestRateIndexFixingDate(IborIndex&amp;Tenor,AW1500,Trigger)</f>
        <v>49914</v>
      </c>
      <c r="AW1500" s="29">
        <f>_xll.qlCalendarAdvance(Calendar,AW1499,AU1500,"f",,Trigger)</f>
        <v>49916</v>
      </c>
      <c r="AX1500" s="29">
        <f>_xll.qlInterestRateIndexMaturity(IborIndex&amp;Tenor,AW1500,Trigger)</f>
        <v>50283</v>
      </c>
      <c r="AY1500" s="66">
        <f>_xll.qlIndexFixing($Z$5,AV1500,,Trigger)</f>
        <v>1.7463596997418365E-2</v>
      </c>
      <c r="AZ1500" s="66">
        <f>_xll.qlIndexFixing($BB$1,AW1500,,Trigger)</f>
        <v>1.7512335762068811E-2</v>
      </c>
      <c r="BA1500" s="198">
        <f t="shared" si="44"/>
        <v>-0.48738764650446686</v>
      </c>
    </row>
    <row r="1501" spans="47:53" ht="11.25" customHeight="1" x14ac:dyDescent="0.25">
      <c r="AU1501" s="30" t="s">
        <v>38</v>
      </c>
      <c r="AV1501" s="29">
        <f>_xll.qlInterestRateIndexFixingDate(IborIndex&amp;Tenor,AW1501,Trigger)</f>
        <v>49921</v>
      </c>
      <c r="AW1501" s="29">
        <f>_xll.qlCalendarAdvance(Calendar,AW1500,AU1501,"f",,Trigger)</f>
        <v>49923</v>
      </c>
      <c r="AX1501" s="29">
        <f>_xll.qlInterestRateIndexMaturity(IborIndex&amp;Tenor,AW1501,Trigger)</f>
        <v>50290</v>
      </c>
      <c r="AY1501" s="66">
        <f>_xll.qlIndexFixing($Z$5,AV1501,,Trigger)</f>
        <v>1.7454190251727748E-2</v>
      </c>
      <c r="AZ1501" s="66">
        <f>_xll.qlIndexFixing($BB$1,AW1501,,Trigger)</f>
        <v>1.7500524695302E-2</v>
      </c>
      <c r="BA1501" s="198">
        <f t="shared" si="44"/>
        <v>-0.46334443574252288</v>
      </c>
    </row>
    <row r="1502" spans="47:53" ht="11.25" customHeight="1" x14ac:dyDescent="0.25">
      <c r="AU1502" s="30" t="s">
        <v>38</v>
      </c>
      <c r="AV1502" s="29">
        <f>_xll.qlInterestRateIndexFixingDate(IborIndex&amp;Tenor,AW1502,Trigger)</f>
        <v>49928</v>
      </c>
      <c r="AW1502" s="29">
        <f>_xll.qlCalendarAdvance(Calendar,AW1501,AU1502,"f",,Trigger)</f>
        <v>49930</v>
      </c>
      <c r="AX1502" s="29">
        <f>_xll.qlInterestRateIndexMaturity(IborIndex&amp;Tenor,AW1502,Trigger)</f>
        <v>50297</v>
      </c>
      <c r="AY1502" s="66">
        <f>_xll.qlIndexFixing($Z$5,AV1502,,Trigger)</f>
        <v>1.74448426394407E-2</v>
      </c>
      <c r="AZ1502" s="66">
        <f>_xll.qlIndexFixing($BB$1,AW1502,,Trigger)</f>
        <v>1.7488766254878798E-2</v>
      </c>
      <c r="BA1502" s="198">
        <f t="shared" si="44"/>
        <v>-0.43923615438097585</v>
      </c>
    </row>
    <row r="1503" spans="47:53" ht="11.25" customHeight="1" x14ac:dyDescent="0.25">
      <c r="AU1503" s="30" t="s">
        <v>38</v>
      </c>
      <c r="AV1503" s="29">
        <f>_xll.qlInterestRateIndexFixingDate(IborIndex&amp;Tenor,AW1503,Trigger)</f>
        <v>49935</v>
      </c>
      <c r="AW1503" s="29">
        <f>_xll.qlCalendarAdvance(Calendar,AW1502,AU1503,"f",,Trigger)</f>
        <v>49937</v>
      </c>
      <c r="AX1503" s="29">
        <f>_xll.qlInterestRateIndexMaturity(IborIndex&amp;Tenor,AW1503,Trigger)</f>
        <v>50304</v>
      </c>
      <c r="AY1503" s="66">
        <f>_xll.qlIndexFixing($Z$5,AV1503,,Trigger)</f>
        <v>1.7435539069707018E-2</v>
      </c>
      <c r="AZ1503" s="66">
        <f>_xll.qlIndexFixing($BB$1,AW1503,,Trigger)</f>
        <v>1.7477060438953015E-2</v>
      </c>
      <c r="BA1503" s="198">
        <f t="shared" si="44"/>
        <v>-0.41521369245997586</v>
      </c>
    </row>
    <row r="1504" spans="47:53" ht="11.25" customHeight="1" x14ac:dyDescent="0.25">
      <c r="AU1504" s="30" t="s">
        <v>38</v>
      </c>
      <c r="AV1504" s="29">
        <f>_xll.qlInterestRateIndexFixingDate(IborIndex&amp;Tenor,AW1504,Trigger)</f>
        <v>49942</v>
      </c>
      <c r="AW1504" s="29">
        <f>_xll.qlCalendarAdvance(Calendar,AW1503,AU1504,"f",,Trigger)</f>
        <v>49944</v>
      </c>
      <c r="AX1504" s="29">
        <f>_xll.qlInterestRateIndexMaturity(IborIndex&amp;Tenor,AW1504,Trigger)</f>
        <v>50311</v>
      </c>
      <c r="AY1504" s="66">
        <f>_xll.qlIndexFixing($Z$5,AV1504,,Trigger)</f>
        <v>1.7426279135872587E-2</v>
      </c>
      <c r="AZ1504" s="66">
        <f>_xll.qlIndexFixing($BB$1,AW1504,,Trigger)</f>
        <v>1.7465407245686779E-2</v>
      </c>
      <c r="BA1504" s="198">
        <f t="shared" si="44"/>
        <v>-0.39128109814191847</v>
      </c>
    </row>
    <row r="1505" spans="47:53" ht="11.25" customHeight="1" x14ac:dyDescent="0.25">
      <c r="AU1505" s="30" t="s">
        <v>38</v>
      </c>
      <c r="AV1505" s="29">
        <f>_xll.qlInterestRateIndexFixingDate(IborIndex&amp;Tenor,AW1505,Trigger)</f>
        <v>49949</v>
      </c>
      <c r="AW1505" s="29">
        <f>_xll.qlCalendarAdvance(Calendar,AW1504,AU1505,"f",,Trigger)</f>
        <v>49951</v>
      </c>
      <c r="AX1505" s="29">
        <f>_xll.qlInterestRateIndexMaturity(IborIndex&amp;Tenor,AW1505,Trigger)</f>
        <v>50318</v>
      </c>
      <c r="AY1505" s="66">
        <f>_xll.qlIndexFixing($Z$5,AV1505,,Trigger)</f>
        <v>1.7417062429888448E-2</v>
      </c>
      <c r="AZ1505" s="66">
        <f>_xll.qlIndexFixing($BB$1,AW1505,,Trigger)</f>
        <v>1.7453806673250315E-2</v>
      </c>
      <c r="BA1505" s="198">
        <f t="shared" si="44"/>
        <v>-0.36744243361867129</v>
      </c>
    </row>
    <row r="1506" spans="47:53" ht="11.25" customHeight="1" x14ac:dyDescent="0.25">
      <c r="AU1506" s="30" t="s">
        <v>38</v>
      </c>
      <c r="AV1506" s="29">
        <f>_xll.qlInterestRateIndexFixingDate(IborIndex&amp;Tenor,AW1506,Trigger)</f>
        <v>49956</v>
      </c>
      <c r="AW1506" s="29">
        <f>_xll.qlCalendarAdvance(Calendar,AW1505,AU1506,"f",,Trigger)</f>
        <v>49958</v>
      </c>
      <c r="AX1506" s="29">
        <f>_xll.qlInterestRateIndexMaturity(IborIndex&amp;Tenor,AW1506,Trigger)</f>
        <v>50325</v>
      </c>
      <c r="AY1506" s="66">
        <f>_xll.qlIndexFixing($Z$5,AV1506,,Trigger)</f>
        <v>1.7407888542310353E-2</v>
      </c>
      <c r="AZ1506" s="66">
        <f>_xll.qlIndexFixing($BB$1,AW1506,,Trigger)</f>
        <v>1.7442258719822839E-2</v>
      </c>
      <c r="BA1506" s="198">
        <f t="shared" si="44"/>
        <v>-0.34370177512486194</v>
      </c>
    </row>
    <row r="1507" spans="47:53" ht="11.25" customHeight="1" x14ac:dyDescent="0.25">
      <c r="AU1507" s="30" t="s">
        <v>38</v>
      </c>
      <c r="AV1507" s="29">
        <f>_xll.qlInterestRateIndexFixingDate(IborIndex&amp;Tenor,AW1507,Trigger)</f>
        <v>49963</v>
      </c>
      <c r="AW1507" s="29">
        <f>_xll.qlCalendarAdvance(Calendar,AW1506,AU1507,"f",,Trigger)</f>
        <v>49965</v>
      </c>
      <c r="AX1507" s="29">
        <f>_xll.qlInterestRateIndexMaturity(IborIndex&amp;Tenor,AW1507,Trigger)</f>
        <v>50332</v>
      </c>
      <c r="AY1507" s="66">
        <f>_xll.qlIndexFixing($Z$5,AV1507,,Trigger)</f>
        <v>1.739875706229985E-2</v>
      </c>
      <c r="AZ1507" s="66">
        <f>_xll.qlIndexFixing($BB$1,AW1507,,Trigger)</f>
        <v>1.7430763383591005E-2</v>
      </c>
      <c r="BA1507" s="198">
        <f t="shared" si="44"/>
        <v>-0.32006321291154494</v>
      </c>
    </row>
    <row r="1508" spans="47:53" ht="11.25" customHeight="1" x14ac:dyDescent="0.25">
      <c r="AU1508" s="30" t="s">
        <v>38</v>
      </c>
      <c r="AV1508" s="29">
        <f>_xll.qlInterestRateIndexFixingDate(IborIndex&amp;Tenor,AW1508,Trigger)</f>
        <v>49970</v>
      </c>
      <c r="AW1508" s="29">
        <f>_xll.qlCalendarAdvance(Calendar,AW1507,AU1508,"f",,Trigger)</f>
        <v>49972</v>
      </c>
      <c r="AX1508" s="29">
        <f>_xll.qlInterestRateIndexMaturity(IborIndex&amp;Tenor,AW1508,Trigger)</f>
        <v>50339</v>
      </c>
      <c r="AY1508" s="66">
        <f>_xll.qlIndexFixing($Z$5,AV1508,,Trigger)</f>
        <v>1.7389667577621244E-2</v>
      </c>
      <c r="AZ1508" s="66">
        <f>_xll.qlIndexFixing($BB$1,AW1508,,Trigger)</f>
        <v>1.7419320662749788E-2</v>
      </c>
      <c r="BA1508" s="198">
        <f t="shared" si="44"/>
        <v>-0.29653085128544115</v>
      </c>
    </row>
    <row r="1509" spans="47:53" ht="11.25" customHeight="1" x14ac:dyDescent="0.25">
      <c r="AU1509" s="30" t="s">
        <v>38</v>
      </c>
      <c r="AV1509" s="29">
        <f>_xll.qlInterestRateIndexFixingDate(IborIndex&amp;Tenor,AW1509,Trigger)</f>
        <v>49977</v>
      </c>
      <c r="AW1509" s="29">
        <f>_xll.qlCalendarAdvance(Calendar,AW1508,AU1509,"f",,Trigger)</f>
        <v>49979</v>
      </c>
      <c r="AX1509" s="29">
        <f>_xll.qlInterestRateIndexMaturity(IborIndex&amp;Tenor,AW1509,Trigger)</f>
        <v>50343</v>
      </c>
      <c r="AY1509" s="66">
        <f>_xll.qlIndexFixing($Z$5,AV1509,,Trigger)</f>
        <v>1.7381319248878639E-2</v>
      </c>
      <c r="AZ1509" s="66">
        <f>_xll.qlIndexFixing($BB$1,AW1509,,Trigger)</f>
        <v>1.7407930555503149E-2</v>
      </c>
      <c r="BA1509" s="198">
        <f t="shared" si="44"/>
        <v>-0.26611306624509806</v>
      </c>
    </row>
    <row r="1510" spans="47:53" ht="11.25" customHeight="1" x14ac:dyDescent="0.25">
      <c r="AU1510" s="30" t="s">
        <v>38</v>
      </c>
      <c r="AV1510" s="29">
        <f>_xll.qlInterestRateIndexFixingDate(IborIndex&amp;Tenor,AW1510,Trigger)</f>
        <v>49984</v>
      </c>
      <c r="AW1510" s="29">
        <f>_xll.qlCalendarAdvance(Calendar,AW1509,AU1510,"f",,Trigger)</f>
        <v>49986</v>
      </c>
      <c r="AX1510" s="29">
        <f>_xll.qlInterestRateIndexMaturity(IborIndex&amp;Tenor,AW1510,Trigger)</f>
        <v>50353</v>
      </c>
      <c r="AY1510" s="66">
        <f>_xll.qlIndexFixing($Z$5,AV1510,,Trigger)</f>
        <v>1.7371612938344216E-2</v>
      </c>
      <c r="AZ1510" s="66">
        <f>_xll.qlIndexFixing($BB$1,AW1510,,Trigger)</f>
        <v>1.739659306006271E-2</v>
      </c>
      <c r="BA1510" s="198">
        <f t="shared" si="44"/>
        <v>-0.24980121718493759</v>
      </c>
    </row>
    <row r="1511" spans="47:53" ht="11.25" customHeight="1" x14ac:dyDescent="0.25">
      <c r="AU1511" s="30" t="s">
        <v>38</v>
      </c>
      <c r="AV1511" s="29">
        <f>_xll.qlInterestRateIndexFixingDate(IborIndex&amp;Tenor,AW1511,Trigger)</f>
        <v>49991</v>
      </c>
      <c r="AW1511" s="29">
        <f>_xll.qlCalendarAdvance(Calendar,AW1510,AU1511,"f",,Trigger)</f>
        <v>49993</v>
      </c>
      <c r="AX1511" s="29">
        <f>_xll.qlInterestRateIndexMaturity(IborIndex&amp;Tenor,AW1511,Trigger)</f>
        <v>50360</v>
      </c>
      <c r="AY1511" s="66">
        <f>_xll.qlIndexFixing($Z$5,AV1511,,Trigger)</f>
        <v>1.7362646952298187E-2</v>
      </c>
      <c r="AZ1511" s="66">
        <f>_xll.qlIndexFixing($BB$1,AW1511,,Trigger)</f>
        <v>1.7385308174648634E-2</v>
      </c>
      <c r="BA1511" s="198">
        <f t="shared" si="44"/>
        <v>-0.22661222350447291</v>
      </c>
    </row>
    <row r="1512" spans="47:53" ht="11.25" customHeight="1" x14ac:dyDescent="0.25">
      <c r="AU1512" s="30" t="s">
        <v>38</v>
      </c>
      <c r="AV1512" s="29">
        <f>_xll.qlInterestRateIndexFixingDate(IborIndex&amp;Tenor,AW1512,Trigger)</f>
        <v>49998</v>
      </c>
      <c r="AW1512" s="29">
        <f>_xll.qlCalendarAdvance(Calendar,AW1511,AU1512,"f",,Trigger)</f>
        <v>50000</v>
      </c>
      <c r="AX1512" s="29">
        <f>_xll.qlInterestRateIndexMaturity(IborIndex&amp;Tenor,AW1512,Trigger)</f>
        <v>50367</v>
      </c>
      <c r="AY1512" s="66">
        <f>_xll.qlIndexFixing($Z$5,AV1512,,Trigger)</f>
        <v>1.7353721298689274E-2</v>
      </c>
      <c r="AZ1512" s="66">
        <f>_xll.qlIndexFixing($BB$1,AW1512,,Trigger)</f>
        <v>1.7374075897488749E-2</v>
      </c>
      <c r="BA1512" s="198">
        <f t="shared" si="44"/>
        <v>-0.20354598799475487</v>
      </c>
    </row>
    <row r="1513" spans="47:53" ht="11.25" customHeight="1" x14ac:dyDescent="0.25">
      <c r="AU1513" s="30" t="s">
        <v>38</v>
      </c>
      <c r="AV1513" s="29">
        <f>_xll.qlInterestRateIndexFixingDate(IborIndex&amp;Tenor,AW1513,Trigger)</f>
        <v>50005</v>
      </c>
      <c r="AW1513" s="29">
        <f>_xll.qlCalendarAdvance(Calendar,AW1512,AU1513,"f",,Trigger)</f>
        <v>50007</v>
      </c>
      <c r="AX1513" s="29">
        <f>_xll.qlInterestRateIndexMaturity(IborIndex&amp;Tenor,AW1513,Trigger)</f>
        <v>50374</v>
      </c>
      <c r="AY1513" s="66">
        <f>_xll.qlIndexFixing($Z$5,AV1513,,Trigger)</f>
        <v>1.7344835558304041E-2</v>
      </c>
      <c r="AZ1513" s="66">
        <f>_xll.qlIndexFixing($BB$1,AW1513,,Trigger)</f>
        <v>1.736289622682052E-2</v>
      </c>
      <c r="BA1513" s="198">
        <f t="shared" si="44"/>
        <v>-0.18060668516478584</v>
      </c>
    </row>
    <row r="1514" spans="47:53" ht="11.25" customHeight="1" x14ac:dyDescent="0.25">
      <c r="AU1514" s="30" t="s">
        <v>38</v>
      </c>
      <c r="AV1514" s="29">
        <f>_xll.qlInterestRateIndexFixingDate(IborIndex&amp;Tenor,AW1514,Trigger)</f>
        <v>50012</v>
      </c>
      <c r="AW1514" s="29">
        <f>_xll.qlCalendarAdvance(Calendar,AW1513,AU1514,"f",,Trigger)</f>
        <v>50014</v>
      </c>
      <c r="AX1514" s="29">
        <f>_xll.qlInterestRateIndexMaturity(IborIndex&amp;Tenor,AW1514,Trigger)</f>
        <v>50381</v>
      </c>
      <c r="AY1514" s="66">
        <f>_xll.qlIndexFixing($Z$5,AV1514,,Trigger)</f>
        <v>1.7335989310533109E-2</v>
      </c>
      <c r="AZ1514" s="66">
        <f>_xll.qlIndexFixing($BB$1,AW1514,,Trigger)</f>
        <v>1.7351769160888202E-2</v>
      </c>
      <c r="BA1514" s="198">
        <f t="shared" si="44"/>
        <v>-0.15779850355092384</v>
      </c>
    </row>
    <row r="1515" spans="47:53" ht="11.25" customHeight="1" x14ac:dyDescent="0.25">
      <c r="AU1515" s="30" t="s">
        <v>38</v>
      </c>
      <c r="AV1515" s="29">
        <f>_xll.qlInterestRateIndexFixingDate(IborIndex&amp;Tenor,AW1515,Trigger)</f>
        <v>50019</v>
      </c>
      <c r="AW1515" s="29">
        <f>_xll.qlCalendarAdvance(Calendar,AW1514,AU1515,"f",,Trigger)</f>
        <v>50021</v>
      </c>
      <c r="AX1515" s="29">
        <f>_xll.qlInterestRateIndexMaturity(IborIndex&amp;Tenor,AW1515,Trigger)</f>
        <v>50388</v>
      </c>
      <c r="AY1515" s="66">
        <f>_xll.qlIndexFixing($Z$5,AV1515,,Trigger)</f>
        <v>1.7327182133370943E-2</v>
      </c>
      <c r="AZ1515" s="66">
        <f>_xll.qlIndexFixing($BB$1,AW1515,,Trigger)</f>
        <v>1.7340694697945244E-2</v>
      </c>
      <c r="BA1515" s="198">
        <f t="shared" si="44"/>
        <v>-0.13512564574300751</v>
      </c>
    </row>
    <row r="1516" spans="47:53" ht="11.25" customHeight="1" x14ac:dyDescent="0.25">
      <c r="AU1516" s="30" t="s">
        <v>38</v>
      </c>
      <c r="AV1516" s="29">
        <f>_xll.qlInterestRateIndexFixingDate(IborIndex&amp;Tenor,AW1516,Trigger)</f>
        <v>50026</v>
      </c>
      <c r="AW1516" s="29">
        <f>_xll.qlCalendarAdvance(Calendar,AW1515,AU1516,"f",,Trigger)</f>
        <v>50028</v>
      </c>
      <c r="AX1516" s="29">
        <f>_xll.qlInterestRateIndexMaturity(IborIndex&amp;Tenor,AW1516,Trigger)</f>
        <v>50395</v>
      </c>
      <c r="AY1516" s="66">
        <f>_xll.qlIndexFixing($Z$5,AV1516,,Trigger)</f>
        <v>1.7318413603414972E-2</v>
      </c>
      <c r="AZ1516" s="66">
        <f>_xll.qlIndexFixing($BB$1,AW1516,,Trigger)</f>
        <v>1.7329672836252981E-2</v>
      </c>
      <c r="BA1516" s="198">
        <f t="shared" si="44"/>
        <v>-0.11259232838008865</v>
      </c>
    </row>
    <row r="1517" spans="47:53" ht="11.25" customHeight="1" x14ac:dyDescent="0.25">
      <c r="AU1517" s="30" t="s">
        <v>38</v>
      </c>
      <c r="AV1517" s="29">
        <f>_xll.qlInterestRateIndexFixingDate(IborIndex&amp;Tenor,AW1517,Trigger)</f>
        <v>50032</v>
      </c>
      <c r="AW1517" s="29">
        <f>_xll.qlCalendarAdvance(Calendar,AW1516,AU1517,"f",,Trigger)</f>
        <v>50038</v>
      </c>
      <c r="AX1517" s="29">
        <f>_xll.qlInterestRateIndexMaturity(IborIndex&amp;Tenor,AW1517,Trigger)</f>
        <v>50403</v>
      </c>
      <c r="AY1517" s="66">
        <f>_xll.qlIndexFixing($Z$5,AV1517,,Trigger)</f>
        <v>1.7306213422399717E-2</v>
      </c>
      <c r="AZ1517" s="66">
        <f>_xll.qlIndexFixing($BB$1,AW1517,,Trigger)</f>
        <v>1.7317140830365823E-2</v>
      </c>
      <c r="BA1517" s="198">
        <f t="shared" si="44"/>
        <v>-0.10927407966106195</v>
      </c>
    </row>
    <row r="1518" spans="47:53" ht="11.25" customHeight="1" x14ac:dyDescent="0.25">
      <c r="AU1518" s="30" t="s">
        <v>38</v>
      </c>
      <c r="AV1518" s="29">
        <f>_xll.qlInterestRateIndexFixingDate(IborIndex&amp;Tenor,AW1518,Trigger)</f>
        <v>50040</v>
      </c>
      <c r="AW1518" s="29">
        <f>_xll.qlCalendarAdvance(Calendar,AW1517,AU1518,"f",,Trigger)</f>
        <v>50045</v>
      </c>
      <c r="AX1518" s="29">
        <f>_xll.qlInterestRateIndexMaturity(IborIndex&amp;Tenor,AW1518,Trigger)</f>
        <v>50410</v>
      </c>
      <c r="AY1518" s="66">
        <f>_xll.qlIndexFixing($Z$5,AV1518,,Trigger)</f>
        <v>1.7297520015902908E-2</v>
      </c>
      <c r="AZ1518" s="66">
        <f>_xll.qlIndexFixing($BB$1,AW1518,,Trigger)</f>
        <v>1.7306231679823345E-2</v>
      </c>
      <c r="BA1518" s="198">
        <f t="shared" si="44"/>
        <v>-8.7116639204375124E-2</v>
      </c>
    </row>
    <row r="1519" spans="47:53" ht="11.25" customHeight="1" x14ac:dyDescent="0.25">
      <c r="AU1519" s="30" t="s">
        <v>38</v>
      </c>
      <c r="AV1519" s="29">
        <f>_xll.qlInterestRateIndexFixingDate(IborIndex&amp;Tenor,AW1519,Trigger)</f>
        <v>50048</v>
      </c>
      <c r="AW1519" s="29">
        <f>_xll.qlCalendarAdvance(Calendar,AW1518,AU1519,"f",,Trigger)</f>
        <v>50052</v>
      </c>
      <c r="AX1519" s="29">
        <f>_xll.qlInterestRateIndexMaturity(IborIndex&amp;Tenor,AW1519,Trigger)</f>
        <v>50417</v>
      </c>
      <c r="AY1519" s="66">
        <f>_xll.qlIndexFixing($Z$5,AV1519,,Trigger)</f>
        <v>1.7288865338347028E-2</v>
      </c>
      <c r="AZ1519" s="66">
        <f>_xll.qlIndexFixing($BB$1,AW1519,,Trigger)</f>
        <v>1.7295375125121318E-2</v>
      </c>
      <c r="BA1519" s="198">
        <f t="shared" si="44"/>
        <v>-6.5097867742898441E-2</v>
      </c>
    </row>
    <row r="1520" spans="47:53" ht="11.25" customHeight="1" x14ac:dyDescent="0.25">
      <c r="AU1520" s="30" t="s">
        <v>38</v>
      </c>
      <c r="AV1520" s="29">
        <f>_xll.qlInterestRateIndexFixingDate(IborIndex&amp;Tenor,AW1520,Trigger)</f>
        <v>50055</v>
      </c>
      <c r="AW1520" s="29">
        <f>_xll.qlCalendarAdvance(Calendar,AW1519,AU1520,"f",,Trigger)</f>
        <v>50059</v>
      </c>
      <c r="AX1520" s="29">
        <f>_xll.qlInterestRateIndexMaturity(IborIndex&amp;Tenor,AW1520,Trigger)</f>
        <v>50424</v>
      </c>
      <c r="AY1520" s="66">
        <f>_xll.qlIndexFixing($Z$5,AV1520,,Trigger)</f>
        <v>1.7280248962098479E-2</v>
      </c>
      <c r="AZ1520" s="66">
        <f>_xll.qlIndexFixing($BB$1,AW1520,,Trigger)</f>
        <v>1.728457116455568E-2</v>
      </c>
      <c r="BA1520" s="198">
        <f t="shared" si="44"/>
        <v>-4.3222024572013573E-2</v>
      </c>
    </row>
    <row r="1521" spans="47:53" ht="11.25" customHeight="1" x14ac:dyDescent="0.25">
      <c r="AU1521" s="30" t="s">
        <v>38</v>
      </c>
      <c r="AV1521" s="29">
        <f>_xll.qlInterestRateIndexFixingDate(IborIndex&amp;Tenor,AW1521,Trigger)</f>
        <v>50062</v>
      </c>
      <c r="AW1521" s="29">
        <f>_xll.qlCalendarAdvance(Calendar,AW1520,AU1521,"f",,Trigger)</f>
        <v>50066</v>
      </c>
      <c r="AX1521" s="29">
        <f>_xll.qlInterestRateIndexMaturity(IborIndex&amp;Tenor,AW1521,Trigger)</f>
        <v>50431</v>
      </c>
      <c r="AY1521" s="66">
        <f>_xll.qlIndexFixing($Z$5,AV1521,,Trigger)</f>
        <v>1.7271670458118758E-2</v>
      </c>
      <c r="AZ1521" s="66">
        <f>_xll.qlIndexFixing($BB$1,AW1521,,Trigger)</f>
        <v>1.7273819796429817E-2</v>
      </c>
      <c r="BA1521" s="198">
        <f t="shared" si="44"/>
        <v>-2.1493383110596231E-2</v>
      </c>
    </row>
    <row r="1522" spans="47:53" ht="11.25" customHeight="1" x14ac:dyDescent="0.25">
      <c r="AU1522" s="30" t="s">
        <v>38</v>
      </c>
      <c r="AV1522" s="29">
        <f>_xll.qlInterestRateIndexFixingDate(IborIndex&amp;Tenor,AW1522,Trigger)</f>
        <v>50069</v>
      </c>
      <c r="AW1522" s="29">
        <f>_xll.qlCalendarAdvance(Calendar,AW1521,AU1522,"f",,Trigger)</f>
        <v>50073</v>
      </c>
      <c r="AX1522" s="29">
        <f>_xll.qlInterestRateIndexMaturity(IborIndex&amp;Tenor,AW1522,Trigger)</f>
        <v>50438</v>
      </c>
      <c r="AY1522" s="66">
        <f>_xll.qlIndexFixing($Z$5,AV1522,,Trigger)</f>
        <v>1.7263129395965335E-2</v>
      </c>
      <c r="AZ1522" s="66">
        <f>_xll.qlIndexFixing($BB$1,AW1522,,Trigger)</f>
        <v>1.7263121019056304E-2</v>
      </c>
      <c r="BA1522" s="198">
        <f t="shared" si="44"/>
        <v>8.3769090310215066E-5</v>
      </c>
    </row>
    <row r="1523" spans="47:53" ht="11.25" customHeight="1" x14ac:dyDescent="0.25">
      <c r="AU1523" s="30" t="s">
        <v>38</v>
      </c>
      <c r="AV1523" s="29">
        <f>_xll.qlInterestRateIndexFixingDate(IborIndex&amp;Tenor,AW1523,Trigger)</f>
        <v>50076</v>
      </c>
      <c r="AW1523" s="29">
        <f>_xll.qlCalendarAdvance(Calendar,AW1522,AU1523,"f",,Trigger)</f>
        <v>50080</v>
      </c>
      <c r="AX1523" s="29">
        <f>_xll.qlInterestRateIndexMaturity(IborIndex&amp;Tenor,AW1523,Trigger)</f>
        <v>50445</v>
      </c>
      <c r="AY1523" s="66">
        <f>_xll.qlIndexFixing($Z$5,AV1523,,Trigger)</f>
        <v>1.7254625343791869E-2</v>
      </c>
      <c r="AZ1523" s="66">
        <f>_xll.qlIndexFixing($BB$1,AW1523,,Trigger)</f>
        <v>1.7252474830755839E-2</v>
      </c>
      <c r="BA1523" s="198">
        <f t="shared" si="44"/>
        <v>2.1505130360296998E-2</v>
      </c>
    </row>
    <row r="1524" spans="47:53" ht="11.25" customHeight="1" x14ac:dyDescent="0.25">
      <c r="AU1524" s="30" t="s">
        <v>38</v>
      </c>
      <c r="AV1524" s="29">
        <f>_xll.qlInterestRateIndexFixingDate(IborIndex&amp;Tenor,AW1524,Trigger)</f>
        <v>50083</v>
      </c>
      <c r="AW1524" s="29">
        <f>_xll.qlCalendarAdvance(Calendar,AW1523,AU1524,"f",,Trigger)</f>
        <v>50087</v>
      </c>
      <c r="AX1524" s="29">
        <f>_xll.qlInterestRateIndexMaturity(IborIndex&amp;Tenor,AW1524,Trigger)</f>
        <v>50452</v>
      </c>
      <c r="AY1524" s="66">
        <f>_xll.qlIndexFixing($Z$5,AV1524,,Trigger)</f>
        <v>1.7246157868346681E-2</v>
      </c>
      <c r="AZ1524" s="66">
        <f>_xll.qlIndexFixing($BB$1,AW1524,,Trigger)</f>
        <v>1.7241881229856544E-2</v>
      </c>
      <c r="BA1524" s="198">
        <f t="shared" si="44"/>
        <v>4.276638490136736E-2</v>
      </c>
    </row>
    <row r="1525" spans="47:53" ht="11.25" customHeight="1" x14ac:dyDescent="0.25">
      <c r="AU1525" s="30" t="s">
        <v>38</v>
      </c>
      <c r="AV1525" s="29">
        <f>_xll.qlInterestRateIndexFixingDate(IborIndex&amp;Tenor,AW1525,Trigger)</f>
        <v>50090</v>
      </c>
      <c r="AW1525" s="29">
        <f>_xll.qlCalendarAdvance(Calendar,AW1524,AU1525,"f",,Trigger)</f>
        <v>50094</v>
      </c>
      <c r="AX1525" s="29">
        <f>_xll.qlInterestRateIndexMaturity(IborIndex&amp;Tenor,AW1525,Trigger)</f>
        <v>50459</v>
      </c>
      <c r="AY1525" s="66">
        <f>_xll.qlIndexFixing($Z$5,AV1525,,Trigger)</f>
        <v>1.7237726534973619E-2</v>
      </c>
      <c r="AZ1525" s="66">
        <f>_xll.qlIndexFixing($BB$1,AW1525,,Trigger)</f>
        <v>1.7231340214696189E-2</v>
      </c>
      <c r="BA1525" s="198">
        <f t="shared" si="44"/>
        <v>6.3863202774301631E-2</v>
      </c>
    </row>
    <row r="1526" spans="47:53" ht="11.25" customHeight="1" x14ac:dyDescent="0.25">
      <c r="AU1526" s="30" t="s">
        <v>38</v>
      </c>
      <c r="AV1526" s="29">
        <f>_xll.qlInterestRateIndexFixingDate(IborIndex&amp;Tenor,AW1526,Trigger)</f>
        <v>50097</v>
      </c>
      <c r="AW1526" s="29">
        <f>_xll.qlCalendarAdvance(Calendar,AW1525,AU1526,"f",,Trigger)</f>
        <v>50101</v>
      </c>
      <c r="AX1526" s="29">
        <f>_xll.qlInterestRateIndexMaturity(IborIndex&amp;Tenor,AW1526,Trigger)</f>
        <v>50466</v>
      </c>
      <c r="AY1526" s="66">
        <f>_xll.qlIndexFixing($Z$5,AV1526,,Trigger)</f>
        <v>1.7229330907612295E-2</v>
      </c>
      <c r="AZ1526" s="66">
        <f>_xll.qlIndexFixing($BB$1,AW1526,,Trigger)</f>
        <v>1.7220851783619553E-2</v>
      </c>
      <c r="BA1526" s="198">
        <f t="shared" si="44"/>
        <v>8.4791239927418938E-2</v>
      </c>
    </row>
    <row r="1527" spans="47:53" ht="11.25" customHeight="1" x14ac:dyDescent="0.25">
      <c r="AU1527" s="30" t="s">
        <v>38</v>
      </c>
      <c r="AV1527" s="29">
        <f>_xll.qlInterestRateIndexFixingDate(IborIndex&amp;Tenor,AW1527,Trigger)</f>
        <v>50104</v>
      </c>
      <c r="AW1527" s="29">
        <f>_xll.qlCalendarAdvance(Calendar,AW1526,AU1527,"f",,Trigger)</f>
        <v>50108</v>
      </c>
      <c r="AX1527" s="29">
        <f>_xll.qlInterestRateIndexMaturity(IborIndex&amp;Tenor,AW1527,Trigger)</f>
        <v>50473</v>
      </c>
      <c r="AY1527" s="66">
        <f>_xll.qlIndexFixing($Z$5,AV1527,,Trigger)</f>
        <v>1.7220970548796972E-2</v>
      </c>
      <c r="AZ1527" s="66">
        <f>_xll.qlIndexFixing($BB$1,AW1527,,Trigger)</f>
        <v>1.7210415934980391E-2</v>
      </c>
      <c r="BA1527" s="198">
        <f t="shared" si="44"/>
        <v>0.10554613816580322</v>
      </c>
    </row>
    <row r="1528" spans="47:53" ht="11.25" customHeight="1" x14ac:dyDescent="0.25">
      <c r="AU1528" s="30" t="s">
        <v>38</v>
      </c>
      <c r="AV1528" s="29">
        <f>_xll.qlInterestRateIndexFixingDate(IborIndex&amp;Tenor,AW1528,Trigger)</f>
        <v>50111</v>
      </c>
      <c r="AW1528" s="29">
        <f>_xll.qlCalendarAdvance(Calendar,AW1527,AU1528,"f",,Trigger)</f>
        <v>50115</v>
      </c>
      <c r="AX1528" s="29">
        <f>_xll.qlInterestRateIndexMaturity(IborIndex&amp;Tenor,AW1528,Trigger)</f>
        <v>50480</v>
      </c>
      <c r="AY1528" s="66">
        <f>_xll.qlIndexFixing($Z$5,AV1528,,Trigger)</f>
        <v>1.7212645019657014E-2</v>
      </c>
      <c r="AZ1528" s="66">
        <f>_xll.qlIndexFixing($BB$1,AW1528,,Trigger)</f>
        <v>1.7200032667140777E-2</v>
      </c>
      <c r="BA1528" s="198">
        <f t="shared" si="44"/>
        <v>0.12612352516237074</v>
      </c>
    </row>
    <row r="1529" spans="47:53" ht="11.25" customHeight="1" x14ac:dyDescent="0.25">
      <c r="AU1529" s="30" t="s">
        <v>38</v>
      </c>
      <c r="AV1529" s="29">
        <f>_xll.qlInterestRateIndexFixingDate(IborIndex&amp;Tenor,AW1529,Trigger)</f>
        <v>50118</v>
      </c>
      <c r="AW1529" s="29">
        <f>_xll.qlCalendarAdvance(Calendar,AW1528,AU1529,"f",,Trigger)</f>
        <v>50122</v>
      </c>
      <c r="AX1529" s="29">
        <f>_xll.qlInterestRateIndexMaturity(IborIndex&amp;Tenor,AW1529,Trigger)</f>
        <v>50487</v>
      </c>
      <c r="AY1529" s="66">
        <f>_xll.qlIndexFixing($Z$5,AV1529,,Trigger)</f>
        <v>1.7204353879917093E-2</v>
      </c>
      <c r="AZ1529" s="66">
        <f>_xll.qlIndexFixing($BB$1,AW1529,,Trigger)</f>
        <v>1.7189701978470018E-2</v>
      </c>
      <c r="BA1529" s="198">
        <f t="shared" si="44"/>
        <v>0.14651901447074178</v>
      </c>
    </row>
    <row r="1530" spans="47:53" ht="11.25" customHeight="1" x14ac:dyDescent="0.25">
      <c r="AU1530" s="30" t="s">
        <v>38</v>
      </c>
      <c r="AV1530" s="29">
        <f>_xll.qlInterestRateIndexFixingDate(IborIndex&amp;Tenor,AW1530,Trigger)</f>
        <v>50125</v>
      </c>
      <c r="AW1530" s="29">
        <f>_xll.qlCalendarAdvance(Calendar,AW1529,AU1530,"f",,Trigger)</f>
        <v>50129</v>
      </c>
      <c r="AX1530" s="29">
        <f>_xll.qlInterestRateIndexMaturity(IborIndex&amp;Tenor,AW1530,Trigger)</f>
        <v>50494</v>
      </c>
      <c r="AY1530" s="66">
        <f>_xll.qlIndexFixing($Z$5,AV1530,,Trigger)</f>
        <v>1.7196096687897205E-2</v>
      </c>
      <c r="AZ1530" s="66">
        <f>_xll.qlIndexFixing($BB$1,AW1530,,Trigger)</f>
        <v>1.7179423867347273E-2</v>
      </c>
      <c r="BA1530" s="198">
        <f t="shared" si="44"/>
        <v>0.16672820549932382</v>
      </c>
    </row>
    <row r="1531" spans="47:53" ht="11.25" customHeight="1" x14ac:dyDescent="0.25">
      <c r="AU1531" s="30" t="s">
        <v>38</v>
      </c>
      <c r="AV1531" s="29">
        <f>_xll.qlInterestRateIndexFixingDate(IborIndex&amp;Tenor,AW1531,Trigger)</f>
        <v>50131</v>
      </c>
      <c r="AW1531" s="29">
        <f>_xll.qlCalendarAdvance(Calendar,AW1530,AU1531,"f",,Trigger)</f>
        <v>50137</v>
      </c>
      <c r="AX1531" s="29">
        <f>_xll.qlInterestRateIndexMaturity(IborIndex&amp;Tenor,AW1531,Trigger)</f>
        <v>50502</v>
      </c>
      <c r="AY1531" s="66">
        <f>_xll.qlIndexFixing($Z$5,AV1531,,Trigger)</f>
        <v>1.7186700897199186E-2</v>
      </c>
      <c r="AZ1531" s="66">
        <f>_xll.qlIndexFixing($BB$1,AW1531,,Trigger)</f>
        <v>1.7167741833237021E-2</v>
      </c>
      <c r="BA1531" s="198">
        <f t="shared" si="44"/>
        <v>0.18959063962164374</v>
      </c>
    </row>
    <row r="1532" spans="47:53" ht="11.25" customHeight="1" x14ac:dyDescent="0.25">
      <c r="AU1532" s="30" t="s">
        <v>38</v>
      </c>
      <c r="AV1532" s="29">
        <f>_xll.qlInterestRateIndexFixingDate(IborIndex&amp;Tenor,AW1532,Trigger)</f>
        <v>50140</v>
      </c>
      <c r="AW1532" s="29">
        <f>_xll.qlCalendarAdvance(Calendar,AW1531,AU1532,"f",,Trigger)</f>
        <v>50144</v>
      </c>
      <c r="AX1532" s="29">
        <f>_xll.qlInterestRateIndexMaturity(IborIndex&amp;Tenor,AW1532,Trigger)</f>
        <v>50509</v>
      </c>
      <c r="AY1532" s="66">
        <f>_xll.qlIndexFixing($Z$5,AV1532,,Trigger)</f>
        <v>1.7178514956466686E-2</v>
      </c>
      <c r="AZ1532" s="66">
        <f>_xll.qlIndexFixing($BB$1,AW1532,,Trigger)</f>
        <v>1.7157576382865799E-2</v>
      </c>
      <c r="BA1532" s="198">
        <f t="shared" si="44"/>
        <v>0.20938573600887134</v>
      </c>
    </row>
    <row r="1533" spans="47:53" ht="11.25" customHeight="1" x14ac:dyDescent="0.25">
      <c r="AU1533" s="30" t="s">
        <v>38</v>
      </c>
      <c r="AV1533" s="29">
        <f>_xll.qlInterestRateIndexFixingDate(IborIndex&amp;Tenor,AW1533,Trigger)</f>
        <v>50147</v>
      </c>
      <c r="AW1533" s="29">
        <f>_xll.qlCalendarAdvance(Calendar,AW1532,AU1533,"f",,Trigger)</f>
        <v>50151</v>
      </c>
      <c r="AX1533" s="29">
        <f>_xll.qlInterestRateIndexMaturity(IborIndex&amp;Tenor,AW1533,Trigger)</f>
        <v>50516</v>
      </c>
      <c r="AY1533" s="66">
        <f>_xll.qlIndexFixing($Z$5,AV1533,,Trigger)</f>
        <v>1.7170361566166241E-2</v>
      </c>
      <c r="AZ1533" s="66">
        <f>_xll.qlIndexFixing($BB$1,AW1533,,Trigger)</f>
        <v>1.7146338490829104E-2</v>
      </c>
      <c r="BA1533" s="198">
        <f t="shared" si="44"/>
        <v>0.24023075337137323</v>
      </c>
    </row>
    <row r="1534" spans="47:53" ht="11.25" customHeight="1" x14ac:dyDescent="0.25">
      <c r="AU1534" s="30" t="s">
        <v>38</v>
      </c>
      <c r="AV1534" s="29">
        <f>_xll.qlInterestRateIndexFixingDate(IborIndex&amp;Tenor,AW1534,Trigger)</f>
        <v>50154</v>
      </c>
      <c r="AW1534" s="29">
        <f>_xll.qlCalendarAdvance(Calendar,AW1533,AU1534,"f",,Trigger)</f>
        <v>50158</v>
      </c>
      <c r="AX1534" s="29">
        <f>_xll.qlInterestRateIndexMaturity(IborIndex&amp;Tenor,AW1534,Trigger)</f>
        <v>50523</v>
      </c>
      <c r="AY1534" s="66">
        <f>_xll.qlIndexFixing($Z$5,AV1534,,Trigger)</f>
        <v>1.7162240278795642E-2</v>
      </c>
      <c r="AZ1534" s="66">
        <f>_xll.qlIndexFixing($BB$1,AW1534,,Trigger)</f>
        <v>1.7137403198050686E-2</v>
      </c>
      <c r="BA1534" s="198">
        <f t="shared" si="44"/>
        <v>0.24837080744955636</v>
      </c>
    </row>
    <row r="1535" spans="47:53" ht="11.25" customHeight="1" x14ac:dyDescent="0.25">
      <c r="AU1535" s="30" t="s">
        <v>38</v>
      </c>
      <c r="AV1535" s="29">
        <f>_xll.qlInterestRateIndexFixingDate(IborIndex&amp;Tenor,AW1535,Trigger)</f>
        <v>50160</v>
      </c>
      <c r="AW1535" s="29">
        <f>_xll.qlCalendarAdvance(Calendar,AW1534,AU1535,"f",,Trigger)</f>
        <v>50165</v>
      </c>
      <c r="AX1535" s="29">
        <f>_xll.qlInterestRateIndexMaturity(IborIndex&amp;Tenor,AW1535,Trigger)</f>
        <v>50530</v>
      </c>
      <c r="AY1535" s="66">
        <f>_xll.qlIndexFixing($Z$5,AV1535,,Trigger)</f>
        <v>1.7154150645446911E-2</v>
      </c>
      <c r="AZ1535" s="66">
        <f>_xll.qlIndexFixing($BB$1,AW1535,,Trigger)</f>
        <v>1.7127395460440013E-2</v>
      </c>
      <c r="BA1535" s="198">
        <f t="shared" si="44"/>
        <v>0.26755185006898524</v>
      </c>
    </row>
    <row r="1536" spans="47:53" ht="11.25" customHeight="1" x14ac:dyDescent="0.25">
      <c r="AU1536" s="30" t="s">
        <v>38</v>
      </c>
      <c r="AV1536" s="29">
        <f>_xll.qlInterestRateIndexFixingDate(IborIndex&amp;Tenor,AW1536,Trigger)</f>
        <v>50168</v>
      </c>
      <c r="AW1536" s="29">
        <f>_xll.qlCalendarAdvance(Calendar,AW1535,AU1536,"f",,Trigger)</f>
        <v>50172</v>
      </c>
      <c r="AX1536" s="29">
        <f>_xll.qlInterestRateIndexMaturity(IborIndex&amp;Tenor,AW1536,Trigger)</f>
        <v>50537</v>
      </c>
      <c r="AY1536" s="66">
        <f>_xll.qlIndexFixing($Z$5,AV1536,,Trigger)</f>
        <v>1.7146092215805635E-2</v>
      </c>
      <c r="AZ1536" s="66">
        <f>_xll.qlIndexFixing($BB$1,AW1536,,Trigger)</f>
        <v>1.7117440290597124E-2</v>
      </c>
      <c r="BA1536" s="198">
        <f t="shared" si="44"/>
        <v>0.28651925208511564</v>
      </c>
    </row>
    <row r="1537" spans="47:53" ht="11.25" customHeight="1" x14ac:dyDescent="0.25">
      <c r="AU1537" s="30" t="s">
        <v>38</v>
      </c>
      <c r="AV1537" s="29">
        <f>_xll.qlInterestRateIndexFixingDate(IborIndex&amp;Tenor,AW1537,Trigger)</f>
        <v>50175</v>
      </c>
      <c r="AW1537" s="29">
        <f>_xll.qlCalendarAdvance(Calendar,AW1536,AU1537,"f",,Trigger)</f>
        <v>50179</v>
      </c>
      <c r="AX1537" s="29">
        <f>_xll.qlInterestRateIndexMaturity(IborIndex&amp;Tenor,AW1537,Trigger)</f>
        <v>50544</v>
      </c>
      <c r="AY1537" s="66">
        <f>_xll.qlIndexFixing($Z$5,AV1537,,Trigger)</f>
        <v>1.713806453815293E-2</v>
      </c>
      <c r="AZ1537" s="66">
        <f>_xll.qlIndexFixing($BB$1,AW1537,,Trigger)</f>
        <v>1.7107537686958992E-2</v>
      </c>
      <c r="BA1537" s="198">
        <f t="shared" si="44"/>
        <v>0.30526851193937721</v>
      </c>
    </row>
    <row r="1538" spans="47:53" ht="11.25" customHeight="1" x14ac:dyDescent="0.25">
      <c r="AU1538" s="30" t="s">
        <v>38</v>
      </c>
      <c r="AV1538" s="29">
        <f>_xll.qlInterestRateIndexFixingDate(IborIndex&amp;Tenor,AW1538,Trigger)</f>
        <v>50182</v>
      </c>
      <c r="AW1538" s="29">
        <f>_xll.qlCalendarAdvance(Calendar,AW1537,AU1538,"f",,Trigger)</f>
        <v>50186</v>
      </c>
      <c r="AX1538" s="29">
        <f>_xll.qlInterestRateIndexMaturity(IborIndex&amp;Tenor,AW1538,Trigger)</f>
        <v>50551</v>
      </c>
      <c r="AY1538" s="66">
        <f>_xll.qlIndexFixing($Z$5,AV1538,,Trigger)</f>
        <v>1.713006715936348E-2</v>
      </c>
      <c r="AZ1538" s="66">
        <f>_xll.qlIndexFixing($BB$1,AW1538,,Trigger)</f>
        <v>1.7097687647971357E-2</v>
      </c>
      <c r="BA1538" s="198">
        <f t="shared" si="44"/>
        <v>0.3237951139212214</v>
      </c>
    </row>
    <row r="1539" spans="47:53" ht="11.25" customHeight="1" x14ac:dyDescent="0.25">
      <c r="AU1539" s="30" t="s">
        <v>38</v>
      </c>
      <c r="AV1539" s="29">
        <f>_xll.qlInterestRateIndexFixingDate(IborIndex&amp;Tenor,AW1539,Trigger)</f>
        <v>50189</v>
      </c>
      <c r="AW1539" s="29">
        <f>_xll.qlCalendarAdvance(Calendar,AW1538,AU1539,"f",,Trigger)</f>
        <v>50193</v>
      </c>
      <c r="AX1539" s="29">
        <f>_xll.qlInterestRateIndexMaturity(IborIndex&amp;Tenor,AW1539,Trigger)</f>
        <v>50558</v>
      </c>
      <c r="AY1539" s="66">
        <f>_xll.qlIndexFixing($Z$5,AV1539,,Trigger)</f>
        <v>1.7122099624905528E-2</v>
      </c>
      <c r="AZ1539" s="66">
        <f>_xll.qlIndexFixing($BB$1,AW1539,,Trigger)</f>
        <v>1.7087890172088276E-2</v>
      </c>
      <c r="BA1539" s="198">
        <f t="shared" ref="BA1539:BA1602" si="45">(AY1539-AZ1539)*10000</f>
        <v>0.34209452817252767</v>
      </c>
    </row>
    <row r="1540" spans="47:53" ht="11.25" customHeight="1" x14ac:dyDescent="0.25">
      <c r="AU1540" s="30" t="s">
        <v>38</v>
      </c>
      <c r="AV1540" s="29">
        <f>_xll.qlInterestRateIndexFixingDate(IborIndex&amp;Tenor,AW1540,Trigger)</f>
        <v>50196</v>
      </c>
      <c r="AW1540" s="29">
        <f>_xll.qlCalendarAdvance(Calendar,AW1539,AU1540,"f",,Trigger)</f>
        <v>50200</v>
      </c>
      <c r="AX1540" s="29">
        <f>_xll.qlInterestRateIndexMaturity(IborIndex&amp;Tenor,AW1540,Trigger)</f>
        <v>50565</v>
      </c>
      <c r="AY1540" s="66">
        <f>_xll.qlIndexFixing($Z$5,AV1540,,Trigger)</f>
        <v>1.7114161478842638E-2</v>
      </c>
      <c r="AZ1540" s="66">
        <f>_xll.qlIndexFixing($BB$1,AW1540,,Trigger)</f>
        <v>1.707814525777147E-2</v>
      </c>
      <c r="BA1540" s="198">
        <f t="shared" si="45"/>
        <v>0.36016221071168142</v>
      </c>
    </row>
    <row r="1541" spans="47:53" ht="11.25" customHeight="1" x14ac:dyDescent="0.25">
      <c r="AU1541" s="30" t="s">
        <v>38</v>
      </c>
      <c r="AV1541" s="29">
        <f>_xll.qlInterestRateIndexFixingDate(IborIndex&amp;Tenor,AW1541,Trigger)</f>
        <v>50203</v>
      </c>
      <c r="AW1541" s="29">
        <f>_xll.qlCalendarAdvance(Calendar,AW1540,AU1541,"f",,Trigger)</f>
        <v>50207</v>
      </c>
      <c r="AX1541" s="29">
        <f>_xll.qlInterestRateIndexMaturity(IborIndex&amp;Tenor,AW1541,Trigger)</f>
        <v>50572</v>
      </c>
      <c r="AY1541" s="66">
        <f>_xll.qlIndexFixing($Z$5,AV1541,,Trigger)</f>
        <v>1.7106252263831272E-2</v>
      </c>
      <c r="AZ1541" s="66">
        <f>_xll.qlIndexFixing($BB$1,AW1541,,Trigger)</f>
        <v>1.7068452903491866E-2</v>
      </c>
      <c r="BA1541" s="198">
        <f t="shared" si="45"/>
        <v>0.37799360339405702</v>
      </c>
    </row>
    <row r="1542" spans="47:53" ht="11.25" customHeight="1" x14ac:dyDescent="0.25">
      <c r="AU1542" s="30" t="s">
        <v>38</v>
      </c>
      <c r="AV1542" s="29">
        <f>_xll.qlInterestRateIndexFixingDate(IborIndex&amp;Tenor,AW1542,Trigger)</f>
        <v>50210</v>
      </c>
      <c r="AW1542" s="29">
        <f>_xll.qlCalendarAdvance(Calendar,AW1541,AU1542,"f",,Trigger)</f>
        <v>50214</v>
      </c>
      <c r="AX1542" s="29">
        <f>_xll.qlInterestRateIndexMaturity(IborIndex&amp;Tenor,AW1542,Trigger)</f>
        <v>50579</v>
      </c>
      <c r="AY1542" s="66">
        <f>_xll.qlIndexFixing($Z$5,AV1542,,Trigger)</f>
        <v>1.7098371521121685E-2</v>
      </c>
      <c r="AZ1542" s="66">
        <f>_xll.qlIndexFixing($BB$1,AW1542,,Trigger)</f>
        <v>1.7058813107727826E-2</v>
      </c>
      <c r="BA1542" s="198">
        <f t="shared" si="45"/>
        <v>0.39558413393859376</v>
      </c>
    </row>
    <row r="1543" spans="47:53" ht="11.25" customHeight="1" x14ac:dyDescent="0.25">
      <c r="AU1543" s="30" t="s">
        <v>38</v>
      </c>
      <c r="AV1543" s="29">
        <f>_xll.qlInterestRateIndexFixingDate(IborIndex&amp;Tenor,AW1543,Trigger)</f>
        <v>50217</v>
      </c>
      <c r="AW1543" s="29">
        <f>_xll.qlCalendarAdvance(Calendar,AW1542,AU1543,"f",,Trigger)</f>
        <v>50221</v>
      </c>
      <c r="AX1543" s="29">
        <f>_xll.qlInterestRateIndexMaturity(IborIndex&amp;Tenor,AW1543,Trigger)</f>
        <v>50586</v>
      </c>
      <c r="AY1543" s="66">
        <f>_xll.qlIndexFixing($Z$5,AV1543,,Trigger)</f>
        <v>1.709051879055944E-2</v>
      </c>
      <c r="AZ1543" s="66">
        <f>_xll.qlIndexFixing($BB$1,AW1543,,Trigger)</f>
        <v>1.7049225868966265E-2</v>
      </c>
      <c r="BA1543" s="198">
        <f t="shared" si="45"/>
        <v>0.41292921593175103</v>
      </c>
    </row>
    <row r="1544" spans="47:53" ht="11.25" customHeight="1" x14ac:dyDescent="0.25">
      <c r="AU1544" s="30" t="s">
        <v>38</v>
      </c>
      <c r="AV1544" s="29">
        <f>_xll.qlInterestRateIndexFixingDate(IborIndex&amp;Tenor,AW1544,Trigger)</f>
        <v>50224</v>
      </c>
      <c r="AW1544" s="29">
        <f>_xll.qlCalendarAdvance(Calendar,AW1543,AU1544,"f",,Trigger)</f>
        <v>50228</v>
      </c>
      <c r="AX1544" s="29">
        <f>_xll.qlInterestRateIndexMaturity(IborIndex&amp;Tenor,AW1544,Trigger)</f>
        <v>50593</v>
      </c>
      <c r="AY1544" s="66">
        <f>_xll.qlIndexFixing($Z$5,AV1544,,Trigger)</f>
        <v>1.7082693610581692E-2</v>
      </c>
      <c r="AZ1544" s="66">
        <f>_xll.qlIndexFixing($BB$1,AW1544,,Trigger)</f>
        <v>1.703969118570263E-2</v>
      </c>
      <c r="BA1544" s="198">
        <f t="shared" si="45"/>
        <v>0.43002424879062806</v>
      </c>
    </row>
    <row r="1545" spans="47:53" ht="11.25" customHeight="1" x14ac:dyDescent="0.25">
      <c r="AU1545" s="30" t="s">
        <v>38</v>
      </c>
      <c r="AV1545" s="29">
        <f>_xll.qlInterestRateIndexFixingDate(IborIndex&amp;Tenor,AW1545,Trigger)</f>
        <v>50231</v>
      </c>
      <c r="AW1545" s="29">
        <f>_xll.qlCalendarAdvance(Calendar,AW1544,AU1545,"f",,Trigger)</f>
        <v>50235</v>
      </c>
      <c r="AX1545" s="29">
        <f>_xll.qlInterestRateIndexMaturity(IborIndex&amp;Tenor,AW1545,Trigger)</f>
        <v>50600</v>
      </c>
      <c r="AY1545" s="66">
        <f>_xll.qlIndexFixing($Z$5,AV1545,,Trigger)</f>
        <v>1.7074895518221354E-2</v>
      </c>
      <c r="AZ1545" s="66">
        <f>_xll.qlIndexFixing($BB$1,AW1545,,Trigger)</f>
        <v>1.7030209056440253E-2</v>
      </c>
      <c r="BA1545" s="198">
        <f t="shared" si="45"/>
        <v>0.44686461781101583</v>
      </c>
    </row>
    <row r="1546" spans="47:53" ht="11.25" customHeight="1" x14ac:dyDescent="0.25">
      <c r="AU1546" s="30" t="s">
        <v>38</v>
      </c>
      <c r="AV1546" s="29">
        <f>_xll.qlInterestRateIndexFixingDate(IborIndex&amp;Tenor,AW1546,Trigger)</f>
        <v>50238</v>
      </c>
      <c r="AW1546" s="29">
        <f>_xll.qlCalendarAdvance(Calendar,AW1545,AU1546,"f",,Trigger)</f>
        <v>50242</v>
      </c>
      <c r="AX1546" s="29">
        <f>_xll.qlInterestRateIndexMaturity(IborIndex&amp;Tenor,AW1546,Trigger)</f>
        <v>50607</v>
      </c>
      <c r="AY1546" s="66">
        <f>_xll.qlIndexFixing($Z$5,AV1546,,Trigger)</f>
        <v>1.7067124049103367E-2</v>
      </c>
      <c r="AZ1546" s="66">
        <f>_xll.qlIndexFixing($BB$1,AW1546,,Trigger)</f>
        <v>1.7020779479690797E-2</v>
      </c>
      <c r="BA1546" s="198">
        <f t="shared" si="45"/>
        <v>0.46344569412569425</v>
      </c>
    </row>
    <row r="1547" spans="47:53" ht="11.25" customHeight="1" x14ac:dyDescent="0.25">
      <c r="AU1547" s="30" t="s">
        <v>38</v>
      </c>
      <c r="AV1547" s="29">
        <f>_xll.qlInterestRateIndexFixingDate(IborIndex&amp;Tenor,AW1547,Trigger)</f>
        <v>50245</v>
      </c>
      <c r="AW1547" s="29">
        <f>_xll.qlCalendarAdvance(Calendar,AW1546,AU1547,"f",,Trigger)</f>
        <v>50249</v>
      </c>
      <c r="AX1547" s="29">
        <f>_xll.qlInterestRateIndexMaturity(IborIndex&amp;Tenor,AW1547,Trigger)</f>
        <v>50614</v>
      </c>
      <c r="AY1547" s="66">
        <f>_xll.qlIndexFixing($Z$5,AV1547,,Trigger)</f>
        <v>1.7059378737446888E-2</v>
      </c>
      <c r="AZ1547" s="66">
        <f>_xll.qlIndexFixing($BB$1,AW1547,,Trigger)</f>
        <v>1.7011402453974232E-2</v>
      </c>
      <c r="BA1547" s="198">
        <f t="shared" si="45"/>
        <v>0.47976283472656728</v>
      </c>
    </row>
    <row r="1548" spans="47:53" ht="11.25" customHeight="1" x14ac:dyDescent="0.25">
      <c r="AU1548" s="30" t="s">
        <v>38</v>
      </c>
      <c r="AV1548" s="29">
        <f>_xll.qlInterestRateIndexFixingDate(IborIndex&amp;Tenor,AW1548,Trigger)</f>
        <v>50252</v>
      </c>
      <c r="AW1548" s="29">
        <f>_xll.qlCalendarAdvance(Calendar,AW1547,AU1548,"f",,Trigger)</f>
        <v>50256</v>
      </c>
      <c r="AX1548" s="29">
        <f>_xll.qlInterestRateIndexMaturity(IborIndex&amp;Tenor,AW1548,Trigger)</f>
        <v>50621</v>
      </c>
      <c r="AY1548" s="66">
        <f>_xll.qlIndexFixing($Z$5,AV1548,,Trigger)</f>
        <v>1.7051659116064214E-2</v>
      </c>
      <c r="AZ1548" s="66">
        <f>_xll.qlIndexFixing($BB$1,AW1548,,Trigger)</f>
        <v>1.7002077977818865E-2</v>
      </c>
      <c r="BA1548" s="198">
        <f t="shared" si="45"/>
        <v>0.49581138245349127</v>
      </c>
    </row>
    <row r="1549" spans="47:53" ht="11.25" customHeight="1" x14ac:dyDescent="0.25">
      <c r="AU1549" s="30" t="s">
        <v>38</v>
      </c>
      <c r="AV1549" s="29">
        <f>_xll.qlInterestRateIndexFixingDate(IborIndex&amp;Tenor,AW1549,Trigger)</f>
        <v>50259</v>
      </c>
      <c r="AW1549" s="29">
        <f>_xll.qlCalendarAdvance(Calendar,AW1548,AU1549,"f",,Trigger)</f>
        <v>50263</v>
      </c>
      <c r="AX1549" s="29">
        <f>_xll.qlInterestRateIndexMaturity(IborIndex&amp;Tenor,AW1549,Trigger)</f>
        <v>50628</v>
      </c>
      <c r="AY1549" s="66">
        <f>_xll.qlIndexFixing($Z$5,AV1549,,Trigger)</f>
        <v>1.7043964716361621E-2</v>
      </c>
      <c r="AZ1549" s="66">
        <f>_xll.qlIndexFixing($BB$1,AW1549,,Trigger)</f>
        <v>1.6992806049761316E-2</v>
      </c>
      <c r="BA1549" s="198">
        <f t="shared" si="45"/>
        <v>0.51158666600305269</v>
      </c>
    </row>
    <row r="1550" spans="47:53" ht="11.25" customHeight="1" x14ac:dyDescent="0.25">
      <c r="AU1550" s="30" t="s">
        <v>38</v>
      </c>
      <c r="AV1550" s="29">
        <f>_xll.qlInterestRateIndexFixingDate(IborIndex&amp;Tenor,AW1550,Trigger)</f>
        <v>50266</v>
      </c>
      <c r="AW1550" s="29">
        <f>_xll.qlCalendarAdvance(Calendar,AW1549,AU1550,"f",,Trigger)</f>
        <v>50270</v>
      </c>
      <c r="AX1550" s="29">
        <f>_xll.qlInterestRateIndexMaturity(IborIndex&amp;Tenor,AW1550,Trigger)</f>
        <v>50635</v>
      </c>
      <c r="AY1550" s="66">
        <f>_xll.qlIndexFixing($Z$5,AV1550,,Trigger)</f>
        <v>1.7036295068338096E-2</v>
      </c>
      <c r="AZ1550" s="66">
        <f>_xll.qlIndexFixing($BB$1,AW1550,,Trigger)</f>
        <v>1.698358666834587E-2</v>
      </c>
      <c r="BA1550" s="198">
        <f t="shared" si="45"/>
        <v>0.52708399992225374</v>
      </c>
    </row>
    <row r="1551" spans="47:53" ht="11.25" customHeight="1" x14ac:dyDescent="0.25">
      <c r="AU1551" s="30" t="s">
        <v>38</v>
      </c>
      <c r="AV1551" s="29">
        <f>_xll.qlInterestRateIndexFixingDate(IborIndex&amp;Tenor,AW1551,Trigger)</f>
        <v>50273</v>
      </c>
      <c r="AW1551" s="29">
        <f>_xll.qlCalendarAdvance(Calendar,AW1550,AU1551,"f",,Trigger)</f>
        <v>50277</v>
      </c>
      <c r="AX1551" s="29">
        <f>_xll.qlInterestRateIndexMaturity(IborIndex&amp;Tenor,AW1551,Trigger)</f>
        <v>50642</v>
      </c>
      <c r="AY1551" s="66">
        <f>_xll.qlIndexFixing($Z$5,AV1551,,Trigger)</f>
        <v>1.7028649700586169E-2</v>
      </c>
      <c r="AZ1551" s="66">
        <f>_xll.qlIndexFixing($BB$1,AW1551,,Trigger)</f>
        <v>1.69744198321258E-2</v>
      </c>
      <c r="BA1551" s="198">
        <f t="shared" si="45"/>
        <v>0.5422986846036898</v>
      </c>
    </row>
    <row r="1552" spans="47:53" ht="11.25" customHeight="1" x14ac:dyDescent="0.25">
      <c r="AU1552" s="30" t="s">
        <v>38</v>
      </c>
      <c r="AV1552" s="29">
        <f>_xll.qlInterestRateIndexFixingDate(IborIndex&amp;Tenor,AW1552,Trigger)</f>
        <v>50280</v>
      </c>
      <c r="AW1552" s="29">
        <f>_xll.qlCalendarAdvance(Calendar,AW1551,AU1552,"f",,Trigger)</f>
        <v>50284</v>
      </c>
      <c r="AX1552" s="29">
        <f>_xll.qlInterestRateIndexMaturity(IborIndex&amp;Tenor,AW1552,Trigger)</f>
        <v>50649</v>
      </c>
      <c r="AY1552" s="66">
        <f>_xll.qlIndexFixing($Z$5,AV1552,,Trigger)</f>
        <v>1.702102814029129E-2</v>
      </c>
      <c r="AZ1552" s="66">
        <f>_xll.qlIndexFixing($BB$1,AW1552,,Trigger)</f>
        <v>1.6965305539662693E-2</v>
      </c>
      <c r="BA1552" s="198">
        <f t="shared" si="45"/>
        <v>0.55722600628596575</v>
      </c>
    </row>
    <row r="1553" spans="47:53" ht="11.25" customHeight="1" x14ac:dyDescent="0.25">
      <c r="AU1553" s="30" t="s">
        <v>38</v>
      </c>
      <c r="AV1553" s="29">
        <f>_xll.qlInterestRateIndexFixingDate(IborIndex&amp;Tenor,AW1553,Trigger)</f>
        <v>50287</v>
      </c>
      <c r="AW1553" s="29">
        <f>_xll.qlCalendarAdvance(Calendar,AW1552,AU1553,"f",,Trigger)</f>
        <v>50291</v>
      </c>
      <c r="AX1553" s="29">
        <f>_xll.qlInterestRateIndexMaturity(IborIndex&amp;Tenor,AW1553,Trigger)</f>
        <v>50656</v>
      </c>
      <c r="AY1553" s="66">
        <f>_xll.qlIndexFixing($Z$5,AV1553,,Trigger)</f>
        <v>1.7013426266436066E-2</v>
      </c>
      <c r="AZ1553" s="66">
        <f>_xll.qlIndexFixing($BB$1,AW1553,,Trigger)</f>
        <v>1.695624378952558E-2</v>
      </c>
      <c r="BA1553" s="198">
        <f t="shared" si="45"/>
        <v>0.57182476910486169</v>
      </c>
    </row>
    <row r="1554" spans="47:53" ht="11.25" customHeight="1" x14ac:dyDescent="0.25">
      <c r="AU1554" s="30" t="s">
        <v>38</v>
      </c>
      <c r="AV1554" s="29">
        <f>_xll.qlInterestRateIndexFixingDate(IborIndex&amp;Tenor,AW1554,Trigger)</f>
        <v>50294</v>
      </c>
      <c r="AW1554" s="29">
        <f>_xll.qlCalendarAdvance(Calendar,AW1553,AU1554,"f",,Trigger)</f>
        <v>50298</v>
      </c>
      <c r="AX1554" s="29">
        <f>_xll.qlInterestRateIndexMaturity(IborIndex&amp;Tenor,AW1554,Trigger)</f>
        <v>50663</v>
      </c>
      <c r="AY1554" s="66">
        <f>_xll.qlIndexFixing($Z$5,AV1554,,Trigger)</f>
        <v>1.7005841707025737E-2</v>
      </c>
      <c r="AZ1554" s="66">
        <f>_xll.qlIndexFixing($BB$1,AW1554,,Trigger)</f>
        <v>1.6947234580292479E-2</v>
      </c>
      <c r="BA1554" s="198">
        <f t="shared" si="45"/>
        <v>0.58607126733258019</v>
      </c>
    </row>
    <row r="1555" spans="47:53" ht="11.25" customHeight="1" x14ac:dyDescent="0.25">
      <c r="AU1555" s="30" t="s">
        <v>38</v>
      </c>
      <c r="AV1555" s="29">
        <f>_xll.qlInterestRateIndexFixingDate(IborIndex&amp;Tenor,AW1555,Trigger)</f>
        <v>50301</v>
      </c>
      <c r="AW1555" s="29">
        <f>_xll.qlCalendarAdvance(Calendar,AW1554,AU1555,"f",,Trigger)</f>
        <v>50305</v>
      </c>
      <c r="AX1555" s="29">
        <f>_xll.qlInterestRateIndexMaturity(IborIndex&amp;Tenor,AW1555,Trigger)</f>
        <v>50670</v>
      </c>
      <c r="AY1555" s="66">
        <f>_xll.qlIndexFixing($Z$5,AV1555,,Trigger)</f>
        <v>1.6998276617330669E-2</v>
      </c>
      <c r="AZ1555" s="66">
        <f>_xll.qlIndexFixing($BB$1,AW1555,,Trigger)</f>
        <v>1.6938277910549287E-2</v>
      </c>
      <c r="BA1555" s="198">
        <f t="shared" si="45"/>
        <v>0.59998706781382027</v>
      </c>
    </row>
    <row r="1556" spans="47:53" ht="11.25" customHeight="1" x14ac:dyDescent="0.25">
      <c r="AU1556" s="30" t="s">
        <v>38</v>
      </c>
      <c r="AV1556" s="29">
        <f>_xll.qlInterestRateIndexFixingDate(IborIndex&amp;Tenor,AW1556,Trigger)</f>
        <v>50308</v>
      </c>
      <c r="AW1556" s="29">
        <f>_xll.qlCalendarAdvance(Calendar,AW1555,AU1556,"f",,Trigger)</f>
        <v>50312</v>
      </c>
      <c r="AX1556" s="29">
        <f>_xll.qlInterestRateIndexMaturity(IborIndex&amp;Tenor,AW1556,Trigger)</f>
        <v>50677</v>
      </c>
      <c r="AY1556" s="66">
        <f>_xll.qlIndexFixing($Z$5,AV1556,,Trigger)</f>
        <v>1.6990733160096687E-2</v>
      </c>
      <c r="AZ1556" s="66">
        <f>_xll.qlIndexFixing($BB$1,AW1556,,Trigger)</f>
        <v>1.6929373778890224E-2</v>
      </c>
      <c r="BA1556" s="198">
        <f t="shared" si="45"/>
        <v>0.61359381206462649</v>
      </c>
    </row>
    <row r="1557" spans="47:53" ht="11.25" customHeight="1" x14ac:dyDescent="0.25">
      <c r="AU1557" s="30" t="s">
        <v>38</v>
      </c>
      <c r="AV1557" s="29">
        <f>_xll.qlInterestRateIndexFixingDate(IborIndex&amp;Tenor,AW1557,Trigger)</f>
        <v>50315</v>
      </c>
      <c r="AW1557" s="29">
        <f>_xll.qlCalendarAdvance(Calendar,AW1556,AU1557,"f",,Trigger)</f>
        <v>50319</v>
      </c>
      <c r="AX1557" s="29">
        <f>_xll.qlInterestRateIndexMaturity(IborIndex&amp;Tenor,AW1557,Trigger)</f>
        <v>50684</v>
      </c>
      <c r="AY1557" s="66">
        <f>_xll.qlIndexFixing($Z$5,AV1557,,Trigger)</f>
        <v>1.6983213505544173E-2</v>
      </c>
      <c r="AZ1557" s="66">
        <f>_xll.qlIndexFixing($BB$1,AW1557,,Trigger)</f>
        <v>1.6920522183918055E-2</v>
      </c>
      <c r="BA1557" s="198">
        <f t="shared" si="45"/>
        <v>0.62691321626118235</v>
      </c>
    </row>
    <row r="1558" spans="47:53" ht="11.25" customHeight="1" x14ac:dyDescent="0.25">
      <c r="AU1558" s="30" t="s">
        <v>38</v>
      </c>
      <c r="AV1558" s="29">
        <f>_xll.qlInterestRateIndexFixingDate(IborIndex&amp;Tenor,AW1558,Trigger)</f>
        <v>50322</v>
      </c>
      <c r="AW1558" s="29">
        <f>_xll.qlCalendarAdvance(Calendar,AW1557,AU1558,"f",,Trigger)</f>
        <v>50326</v>
      </c>
      <c r="AX1558" s="29">
        <f>_xll.qlInterestRateIndexMaturity(IborIndex&amp;Tenor,AW1558,Trigger)</f>
        <v>50691</v>
      </c>
      <c r="AY1558" s="66">
        <f>_xll.qlIndexFixing($Z$5,AV1558,,Trigger)</f>
        <v>1.6975719831370053E-2</v>
      </c>
      <c r="AZ1558" s="66">
        <f>_xll.qlIndexFixing($BB$1,AW1558,,Trigger)</f>
        <v>1.6911723124243203E-2</v>
      </c>
      <c r="BA1558" s="198">
        <f t="shared" si="45"/>
        <v>0.63996707126850327</v>
      </c>
    </row>
    <row r="1559" spans="47:53" ht="11.25" customHeight="1" x14ac:dyDescent="0.25">
      <c r="AU1559" s="30" t="s">
        <v>38</v>
      </c>
      <c r="AV1559" s="29">
        <f>_xll.qlInterestRateIndexFixingDate(IborIndex&amp;Tenor,AW1559,Trigger)</f>
        <v>50329</v>
      </c>
      <c r="AW1559" s="29">
        <f>_xll.qlCalendarAdvance(Calendar,AW1558,AU1559,"f",,Trigger)</f>
        <v>50333</v>
      </c>
      <c r="AX1559" s="29">
        <f>_xll.qlInterestRateIndexMaturity(IborIndex&amp;Tenor,AW1559,Trigger)</f>
        <v>50698</v>
      </c>
      <c r="AY1559" s="66">
        <f>_xll.qlIndexFixing($Z$5,AV1559,,Trigger)</f>
        <v>1.696825432274561E-2</v>
      </c>
      <c r="AZ1559" s="66">
        <f>_xll.qlIndexFixing($BB$1,AW1559,,Trigger)</f>
        <v>1.6902976598485074E-2</v>
      </c>
      <c r="BA1559" s="198">
        <f t="shared" si="45"/>
        <v>0.65277724260535963</v>
      </c>
    </row>
    <row r="1560" spans="47:53" ht="11.25" customHeight="1" x14ac:dyDescent="0.25">
      <c r="AU1560" s="30" t="s">
        <v>38</v>
      </c>
      <c r="AV1560" s="29">
        <f>_xll.qlInterestRateIndexFixingDate(IborIndex&amp;Tenor,AW1560,Trigger)</f>
        <v>50336</v>
      </c>
      <c r="AW1560" s="29">
        <f>_xll.qlCalendarAdvance(Calendar,AW1559,AU1560,"f",,Trigger)</f>
        <v>50340</v>
      </c>
      <c r="AX1560" s="29">
        <f>_xll.qlInterestRateIndexMaturity(IborIndex&amp;Tenor,AW1560,Trigger)</f>
        <v>50705</v>
      </c>
      <c r="AY1560" s="66">
        <f>_xll.qlIndexFixing($Z$5,AV1560,,Trigger)</f>
        <v>1.6960819172318654E-2</v>
      </c>
      <c r="AZ1560" s="66">
        <f>_xll.qlIndexFixing($BB$1,AW1560,,Trigger)</f>
        <v>1.689428260527074E-2</v>
      </c>
      <c r="BA1560" s="198">
        <f t="shared" si="45"/>
        <v>0.66536567047914552</v>
      </c>
    </row>
    <row r="1561" spans="47:53" ht="11.25" customHeight="1" x14ac:dyDescent="0.25">
      <c r="AU1561" s="30" t="s">
        <v>38</v>
      </c>
      <c r="AV1561" s="29">
        <f>_xll.qlInterestRateIndexFixingDate(IborIndex&amp;Tenor,AW1561,Trigger)</f>
        <v>50343</v>
      </c>
      <c r="AW1561" s="29">
        <f>_xll.qlCalendarAdvance(Calendar,AW1560,AU1561,"f",,Trigger)</f>
        <v>50347</v>
      </c>
      <c r="AX1561" s="29">
        <f>_xll.qlInterestRateIndexMaturity(IborIndex&amp;Tenor,AW1561,Trigger)</f>
        <v>50712</v>
      </c>
      <c r="AY1561" s="66">
        <f>_xll.qlIndexFixing($Z$5,AV1561,,Trigger)</f>
        <v>1.6953416580213328E-2</v>
      </c>
      <c r="AZ1561" s="66">
        <f>_xll.qlIndexFixing($BB$1,AW1561,,Trigger)</f>
        <v>1.6885641143236031E-2</v>
      </c>
      <c r="BA1561" s="198">
        <f t="shared" si="45"/>
        <v>0.67775436977297177</v>
      </c>
    </row>
    <row r="1562" spans="47:53" ht="11.25" customHeight="1" x14ac:dyDescent="0.25">
      <c r="AU1562" s="30" t="s">
        <v>38</v>
      </c>
      <c r="AV1562" s="29">
        <f>_xll.qlInterestRateIndexFixingDate(IborIndex&amp;Tenor,AW1562,Trigger)</f>
        <v>50350</v>
      </c>
      <c r="AW1562" s="29">
        <f>_xll.qlCalendarAdvance(Calendar,AW1561,AU1562,"f",,Trigger)</f>
        <v>50354</v>
      </c>
      <c r="AX1562" s="29">
        <f>_xll.qlInterestRateIndexMaturity(IborIndex&amp;Tenor,AW1562,Trigger)</f>
        <v>50719</v>
      </c>
      <c r="AY1562" s="66">
        <f>_xll.qlIndexFixing($Z$5,AV1562,,Trigger)</f>
        <v>1.6946048754030309E-2</v>
      </c>
      <c r="AZ1562" s="66">
        <f>_xll.qlIndexFixing($BB$1,AW1562,,Trigger)</f>
        <v>1.6877052211024004E-2</v>
      </c>
      <c r="BA1562" s="198">
        <f t="shared" si="45"/>
        <v>0.68996543006304845</v>
      </c>
    </row>
    <row r="1563" spans="47:53" ht="11.25" customHeight="1" x14ac:dyDescent="0.25">
      <c r="AU1563" s="30" t="s">
        <v>38</v>
      </c>
      <c r="AV1563" s="29">
        <f>_xll.qlInterestRateIndexFixingDate(IborIndex&amp;Tenor,AW1563,Trigger)</f>
        <v>50357</v>
      </c>
      <c r="AW1563" s="29">
        <f>_xll.qlCalendarAdvance(Calendar,AW1562,AU1563,"f",,Trigger)</f>
        <v>50361</v>
      </c>
      <c r="AX1563" s="29">
        <f>_xll.qlInterestRateIndexMaturity(IborIndex&amp;Tenor,AW1563,Trigger)</f>
        <v>50726</v>
      </c>
      <c r="AY1563" s="66">
        <f>_xll.qlIndexFixing($Z$5,AV1563,,Trigger)</f>
        <v>1.6938717908847028E-2</v>
      </c>
      <c r="AZ1563" s="66">
        <f>_xll.qlIndexFixing($BB$1,AW1563,,Trigger)</f>
        <v>1.6868515807287796E-2</v>
      </c>
      <c r="BA1563" s="198">
        <f t="shared" si="45"/>
        <v>0.70202101559231622</v>
      </c>
    </row>
    <row r="1564" spans="47:53" ht="11.25" customHeight="1" x14ac:dyDescent="0.25">
      <c r="AU1564" s="30" t="s">
        <v>38</v>
      </c>
      <c r="AV1564" s="29">
        <f>_xll.qlInterestRateIndexFixingDate(IborIndex&amp;Tenor,AW1564,Trigger)</f>
        <v>50364</v>
      </c>
      <c r="AW1564" s="29">
        <f>_xll.qlCalendarAdvance(Calendar,AW1563,AU1564,"f",,Trigger)</f>
        <v>50368</v>
      </c>
      <c r="AX1564" s="29">
        <f>_xll.qlInterestRateIndexMaturity(IborIndex&amp;Tenor,AW1564,Trigger)</f>
        <v>50733</v>
      </c>
      <c r="AY1564" s="66">
        <f>_xll.qlIndexFixing($Z$5,AV1564,,Trigger)</f>
        <v>1.6931426267220096E-2</v>
      </c>
      <c r="AZ1564" s="66">
        <f>_xll.qlIndexFixing($BB$1,AW1564,,Trigger)</f>
        <v>1.6860031930686883E-2</v>
      </c>
      <c r="BA1564" s="198">
        <f t="shared" si="45"/>
        <v>0.71394336533213421</v>
      </c>
    </row>
    <row r="1565" spans="47:53" ht="11.25" customHeight="1" x14ac:dyDescent="0.25">
      <c r="AU1565" s="30" t="s">
        <v>38</v>
      </c>
      <c r="AV1565" s="29">
        <f>_xll.qlInterestRateIndexFixingDate(IborIndex&amp;Tenor,AW1565,Trigger)</f>
        <v>50371</v>
      </c>
      <c r="AW1565" s="29">
        <f>_xll.qlCalendarAdvance(Calendar,AW1564,AU1565,"f",,Trigger)</f>
        <v>50375</v>
      </c>
      <c r="AX1565" s="29">
        <f>_xll.qlInterestRateIndexMaturity(IborIndex&amp;Tenor,AW1565,Trigger)</f>
        <v>50740</v>
      </c>
      <c r="AY1565" s="66">
        <f>_xll.qlIndexFixing($Z$5,AV1565,,Trigger)</f>
        <v>1.6924176059182217E-2</v>
      </c>
      <c r="AZ1565" s="66">
        <f>_xll.qlIndexFixing($BB$1,AW1565,,Trigger)</f>
        <v>1.6851600579889735E-2</v>
      </c>
      <c r="BA1565" s="198">
        <f t="shared" si="45"/>
        <v>0.72575479292482514</v>
      </c>
    </row>
    <row r="1566" spans="47:53" ht="11.25" customHeight="1" x14ac:dyDescent="0.25">
      <c r="AU1566" s="30" t="s">
        <v>38</v>
      </c>
      <c r="AV1566" s="29">
        <f>_xll.qlInterestRateIndexFixingDate(IborIndex&amp;Tenor,AW1566,Trigger)</f>
        <v>50378</v>
      </c>
      <c r="AW1566" s="29">
        <f>_xll.qlCalendarAdvance(Calendar,AW1565,AU1566,"f",,Trigger)</f>
        <v>50382</v>
      </c>
      <c r="AX1566" s="29">
        <f>_xll.qlInterestRateIndexMaturity(IborIndex&amp;Tenor,AW1566,Trigger)</f>
        <v>50747</v>
      </c>
      <c r="AY1566" s="66">
        <f>_xll.qlIndexFixing($Z$5,AV1566,,Trigger)</f>
        <v>1.6916969522247017E-2</v>
      </c>
      <c r="AZ1566" s="66">
        <f>_xll.qlIndexFixing($BB$1,AW1566,,Trigger)</f>
        <v>1.6843221753574007E-2</v>
      </c>
      <c r="BA1566" s="198">
        <f t="shared" si="45"/>
        <v>0.73747768673009673</v>
      </c>
    </row>
    <row r="1567" spans="47:53" ht="11.25" customHeight="1" x14ac:dyDescent="0.25">
      <c r="AU1567" s="30" t="s">
        <v>38</v>
      </c>
      <c r="AV1567" s="29">
        <f>_xll.qlInterestRateIndexFixingDate(IborIndex&amp;Tenor,AW1567,Trigger)</f>
        <v>50385</v>
      </c>
      <c r="AW1567" s="29">
        <f>_xll.qlCalendarAdvance(Calendar,AW1566,AU1567,"f",,Trigger)</f>
        <v>50389</v>
      </c>
      <c r="AX1567" s="29">
        <f>_xll.qlInterestRateIndexMaturity(IborIndex&amp;Tenor,AW1567,Trigger)</f>
        <v>50754</v>
      </c>
      <c r="AY1567" s="66">
        <f>_xll.qlIndexFixing($Z$5,AV1567,,Trigger)</f>
        <v>1.6909808901406195E-2</v>
      </c>
      <c r="AZ1567" s="66">
        <f>_xll.qlIndexFixing($BB$1,AW1567,,Trigger)</f>
        <v>1.683489545042393E-2</v>
      </c>
      <c r="BA1567" s="198">
        <f t="shared" si="45"/>
        <v>0.74913450982264784</v>
      </c>
    </row>
    <row r="1568" spans="47:53" ht="11.25" customHeight="1" x14ac:dyDescent="0.25">
      <c r="AU1568" s="30" t="s">
        <v>38</v>
      </c>
      <c r="AV1568" s="29">
        <f>_xll.qlInterestRateIndexFixingDate(IborIndex&amp;Tenor,AW1568,Trigger)</f>
        <v>50392</v>
      </c>
      <c r="AW1568" s="29">
        <f>_xll.qlCalendarAdvance(Calendar,AW1567,AU1568,"f",,Trigger)</f>
        <v>50396</v>
      </c>
      <c r="AX1568" s="29">
        <f>_xll.qlInterestRateIndexMaturity(IborIndex&amp;Tenor,AW1568,Trigger)</f>
        <v>50761</v>
      </c>
      <c r="AY1568" s="66">
        <f>_xll.qlIndexFixing($Z$5,AV1568,,Trigger)</f>
        <v>1.6902696449132372E-2</v>
      </c>
      <c r="AZ1568" s="66">
        <f>_xll.qlIndexFixing($BB$1,AW1568,,Trigger)</f>
        <v>1.6826621669132936E-2</v>
      </c>
      <c r="BA1568" s="198">
        <f t="shared" si="45"/>
        <v>0.7607477999943546</v>
      </c>
    </row>
    <row r="1569" spans="47:53" ht="11.25" customHeight="1" x14ac:dyDescent="0.25">
      <c r="AU1569" s="30" t="s">
        <v>38</v>
      </c>
      <c r="AV1569" s="29">
        <f>_xll.qlInterestRateIndexFixingDate(IborIndex&amp;Tenor,AW1569,Trigger)</f>
        <v>50398</v>
      </c>
      <c r="AW1569" s="29">
        <f>_xll.qlCalendarAdvance(Calendar,AW1568,AU1569,"f",,Trigger)</f>
        <v>50403</v>
      </c>
      <c r="AX1569" s="29">
        <f>_xll.qlInterestRateIndexMaturity(IborIndex&amp;Tenor,AW1569,Trigger)</f>
        <v>50768</v>
      </c>
      <c r="AY1569" s="66">
        <f>_xll.qlIndexFixing($Z$5,AV1569,,Trigger)</f>
        <v>1.6895634425379304E-2</v>
      </c>
      <c r="AZ1569" s="66">
        <f>_xll.qlIndexFixing($BB$1,AW1569,,Trigger)</f>
        <v>1.6818400408402993E-2</v>
      </c>
      <c r="BA1569" s="198">
        <f t="shared" si="45"/>
        <v>0.77234016976311659</v>
      </c>
    </row>
    <row r="1570" spans="47:53" ht="11.25" customHeight="1" x14ac:dyDescent="0.25">
      <c r="AU1570" s="30" t="s">
        <v>38</v>
      </c>
      <c r="AV1570" s="29">
        <f>_xll.qlInterestRateIndexFixingDate(IborIndex&amp;Tenor,AW1570,Trigger)</f>
        <v>50405</v>
      </c>
      <c r="AW1570" s="29">
        <f>_xll.qlCalendarAdvance(Calendar,AW1569,AU1570,"f",,Trigger)</f>
        <v>50410</v>
      </c>
      <c r="AX1570" s="29">
        <f>_xll.qlInterestRateIndexMaturity(IborIndex&amp;Tenor,AW1570,Trigger)</f>
        <v>50775</v>
      </c>
      <c r="AY1570" s="66">
        <f>_xll.qlIndexFixing($Z$5,AV1570,,Trigger)</f>
        <v>1.6888625097582766E-2</v>
      </c>
      <c r="AZ1570" s="66">
        <f>_xll.qlIndexFixing($BB$1,AW1570,,Trigger)</f>
        <v>1.6810231666943735E-2</v>
      </c>
      <c r="BA1570" s="198">
        <f t="shared" si="45"/>
        <v>0.78393430639030903</v>
      </c>
    </row>
    <row r="1571" spans="47:53" ht="11.25" customHeight="1" x14ac:dyDescent="0.25">
      <c r="AU1571" s="30" t="s">
        <v>38</v>
      </c>
      <c r="AV1571" s="29">
        <f>_xll.qlInterestRateIndexFixingDate(IborIndex&amp;Tenor,AW1571,Trigger)</f>
        <v>50413</v>
      </c>
      <c r="AW1571" s="29">
        <f>_xll.qlCalendarAdvance(Calendar,AW1570,AU1571,"f",,Trigger)</f>
        <v>50417</v>
      </c>
      <c r="AX1571" s="29">
        <f>_xll.qlInterestRateIndexMaturity(IborIndex&amp;Tenor,AW1571,Trigger)</f>
        <v>50782</v>
      </c>
      <c r="AY1571" s="66">
        <f>_xll.qlIndexFixing($Z$5,AV1571,,Trigger)</f>
        <v>1.6881670740660767E-2</v>
      </c>
      <c r="AZ1571" s="66">
        <f>_xll.qlIndexFixing($BB$1,AW1571,,Trigger)</f>
        <v>1.68021154434729E-2</v>
      </c>
      <c r="BA1571" s="198">
        <f t="shared" si="45"/>
        <v>0.7955529718786658</v>
      </c>
    </row>
    <row r="1572" spans="47:53" ht="11.25" customHeight="1" x14ac:dyDescent="0.25">
      <c r="AU1572" s="30" t="s">
        <v>38</v>
      </c>
      <c r="AV1572" s="29">
        <f>_xll.qlInterestRateIndexFixingDate(IborIndex&amp;Tenor,AW1572,Trigger)</f>
        <v>50420</v>
      </c>
      <c r="AW1572" s="29">
        <f>_xll.qlCalendarAdvance(Calendar,AW1571,AU1572,"f",,Trigger)</f>
        <v>50424</v>
      </c>
      <c r="AX1572" s="29">
        <f>_xll.qlInterestRateIndexMaturity(IborIndex&amp;Tenor,AW1572,Trigger)</f>
        <v>50789</v>
      </c>
      <c r="AY1572" s="66">
        <f>_xll.qlIndexFixing($Z$5,AV1572,,Trigger)</f>
        <v>1.6874773637015079E-2</v>
      </c>
      <c r="AZ1572" s="66">
        <f>_xll.qlIndexFixing($BB$1,AW1572,,Trigger)</f>
        <v>1.6794051736716987E-2</v>
      </c>
      <c r="BA1572" s="198">
        <f t="shared" si="45"/>
        <v>0.80721900298091898</v>
      </c>
    </row>
    <row r="1573" spans="47:53" ht="11.25" customHeight="1" x14ac:dyDescent="0.25">
      <c r="AU1573" s="30" t="s">
        <v>38</v>
      </c>
      <c r="AV1573" s="29">
        <f>_xll.qlInterestRateIndexFixingDate(IborIndex&amp;Tenor,AW1573,Trigger)</f>
        <v>50427</v>
      </c>
      <c r="AW1573" s="29">
        <f>_xll.qlCalendarAdvance(Calendar,AW1572,AU1573,"f",,Trigger)</f>
        <v>50431</v>
      </c>
      <c r="AX1573" s="29">
        <f>_xll.qlInterestRateIndexMaturity(IborIndex&amp;Tenor,AW1573,Trigger)</f>
        <v>50796</v>
      </c>
      <c r="AY1573" s="66">
        <f>_xll.qlIndexFixing($Z$5,AV1573,,Trigger)</f>
        <v>1.6867936076533432E-2</v>
      </c>
      <c r="AZ1573" s="66">
        <f>_xll.qlIndexFixing($BB$1,AW1573,,Trigger)</f>
        <v>1.6786040545410597E-2</v>
      </c>
      <c r="BA1573" s="198">
        <f t="shared" si="45"/>
        <v>0.81895531122835186</v>
      </c>
    </row>
    <row r="1574" spans="47:53" ht="11.25" customHeight="1" x14ac:dyDescent="0.25">
      <c r="AU1574" s="30" t="s">
        <v>38</v>
      </c>
      <c r="AV1574" s="29">
        <f>_xll.qlInterestRateIndexFixingDate(IborIndex&amp;Tenor,AW1574,Trigger)</f>
        <v>50434</v>
      </c>
      <c r="AW1574" s="29">
        <f>_xll.qlCalendarAdvance(Calendar,AW1573,AU1574,"f",,Trigger)</f>
        <v>50438</v>
      </c>
      <c r="AX1574" s="29">
        <f>_xll.qlInterestRateIndexMaturity(IborIndex&amp;Tenor,AW1574,Trigger)</f>
        <v>50803</v>
      </c>
      <c r="AY1574" s="66">
        <f>_xll.qlIndexFixing($Z$5,AV1574,,Trigger)</f>
        <v>1.6861160356588207E-2</v>
      </c>
      <c r="AZ1574" s="66">
        <f>_xll.qlIndexFixing($BB$1,AW1574,,Trigger)</f>
        <v>1.6778081868296438E-2</v>
      </c>
      <c r="BA1574" s="198">
        <f t="shared" si="45"/>
        <v>0.83078488291768449</v>
      </c>
    </row>
    <row r="1575" spans="47:53" ht="11.25" customHeight="1" x14ac:dyDescent="0.25">
      <c r="AU1575" s="30" t="s">
        <v>38</v>
      </c>
      <c r="AV1575" s="29">
        <f>_xll.qlInterestRateIndexFixingDate(IborIndex&amp;Tenor,AW1575,Trigger)</f>
        <v>50441</v>
      </c>
      <c r="AW1575" s="29">
        <f>_xll.qlCalendarAdvance(Calendar,AW1574,AU1575,"f",,Trigger)</f>
        <v>50445</v>
      </c>
      <c r="AX1575" s="29">
        <f>_xll.qlInterestRateIndexMaturity(IborIndex&amp;Tenor,AW1575,Trigger)</f>
        <v>50810</v>
      </c>
      <c r="AY1575" s="66">
        <f>_xll.qlIndexFixing($Z$5,AV1575,,Trigger)</f>
        <v>1.6854448782038824E-2</v>
      </c>
      <c r="AZ1575" s="66">
        <f>_xll.qlIndexFixing($BB$1,AW1575,,Trigger)</f>
        <v>1.677017570412553E-2</v>
      </c>
      <c r="BA1575" s="198">
        <f t="shared" si="45"/>
        <v>0.84273077913293171</v>
      </c>
    </row>
    <row r="1576" spans="47:53" ht="11.25" customHeight="1" x14ac:dyDescent="0.25">
      <c r="AU1576" s="30" t="s">
        <v>38</v>
      </c>
      <c r="AV1576" s="29">
        <f>_xll.qlInterestRateIndexFixingDate(IborIndex&amp;Tenor,AW1576,Trigger)</f>
        <v>50448</v>
      </c>
      <c r="AW1576" s="29">
        <f>_xll.qlCalendarAdvance(Calendar,AW1575,AU1576,"f",,Trigger)</f>
        <v>50452</v>
      </c>
      <c r="AX1576" s="29">
        <f>_xll.qlInterestRateIndexMaturity(IborIndex&amp;Tenor,AW1576,Trigger)</f>
        <v>50817</v>
      </c>
      <c r="AY1576" s="66">
        <f>_xll.qlIndexFixing($Z$5,AV1576,,Trigger)</f>
        <v>1.6847803665233953E-2</v>
      </c>
      <c r="AZ1576" s="66">
        <f>_xll.qlIndexFixing($BB$1,AW1576,,Trigger)</f>
        <v>1.6762322051657445E-2</v>
      </c>
      <c r="BA1576" s="198">
        <f t="shared" si="45"/>
        <v>0.85481613576507409</v>
      </c>
    </row>
    <row r="1577" spans="47:53" ht="11.25" customHeight="1" x14ac:dyDescent="0.25">
      <c r="AU1577" s="30" t="s">
        <v>38</v>
      </c>
      <c r="AV1577" s="29">
        <f>_xll.qlInterestRateIndexFixingDate(IborIndex&amp;Tenor,AW1577,Trigger)</f>
        <v>50455</v>
      </c>
      <c r="AW1577" s="29">
        <f>_xll.qlCalendarAdvance(Calendar,AW1576,AU1577,"f",,Trigger)</f>
        <v>50459</v>
      </c>
      <c r="AX1577" s="29">
        <f>_xll.qlInterestRateIndexMaturity(IborIndex&amp;Tenor,AW1577,Trigger)</f>
        <v>50824</v>
      </c>
      <c r="AY1577" s="66">
        <f>_xll.qlIndexFixing($Z$5,AV1577,,Trigger)</f>
        <v>1.6841227326010191E-2</v>
      </c>
      <c r="AZ1577" s="66">
        <f>_xll.qlIndexFixing($BB$1,AW1577,,Trigger)</f>
        <v>1.6754520909658975E-2</v>
      </c>
      <c r="BA1577" s="198">
        <f t="shared" si="45"/>
        <v>0.86706416351216287</v>
      </c>
    </row>
    <row r="1578" spans="47:53" ht="11.25" customHeight="1" x14ac:dyDescent="0.25">
      <c r="AU1578" s="30" t="s">
        <v>38</v>
      </c>
      <c r="AV1578" s="29">
        <f>_xll.qlInterestRateIndexFixingDate(IborIndex&amp;Tenor,AW1578,Trigger)</f>
        <v>50462</v>
      </c>
      <c r="AW1578" s="29">
        <f>_xll.qlCalendarAdvance(Calendar,AW1577,AU1578,"f",,Trigger)</f>
        <v>50466</v>
      </c>
      <c r="AX1578" s="29">
        <f>_xll.qlInterestRateIndexMaturity(IborIndex&amp;Tenor,AW1578,Trigger)</f>
        <v>50831</v>
      </c>
      <c r="AY1578" s="66">
        <f>_xll.qlIndexFixing($Z$5,AV1578,,Trigger)</f>
        <v>1.6834722091696445E-2</v>
      </c>
      <c r="AZ1578" s="66">
        <f>_xll.qlIndexFixing($BB$1,AW1578,,Trigger)</f>
        <v>1.674677227690699E-2</v>
      </c>
      <c r="BA1578" s="198">
        <f t="shared" si="45"/>
        <v>0.87949814789455016</v>
      </c>
    </row>
    <row r="1579" spans="47:53" ht="11.25" customHeight="1" x14ac:dyDescent="0.25">
      <c r="AU1579" s="30" t="s">
        <v>38</v>
      </c>
      <c r="AV1579" s="29">
        <f>_xll.qlInterestRateIndexFixingDate(IborIndex&amp;Tenor,AW1579,Trigger)</f>
        <v>50469</v>
      </c>
      <c r="AW1579" s="29">
        <f>_xll.qlCalendarAdvance(Calendar,AW1578,AU1579,"f",,Trigger)</f>
        <v>50473</v>
      </c>
      <c r="AX1579" s="29">
        <f>_xll.qlInterestRateIndexMaturity(IborIndex&amp;Tenor,AW1579,Trigger)</f>
        <v>50838</v>
      </c>
      <c r="AY1579" s="66">
        <f>_xll.qlIndexFixing($Z$5,AV1579,,Trigger)</f>
        <v>1.6828290297112615E-2</v>
      </c>
      <c r="AZ1579" s="66">
        <f>_xll.qlIndexFixing($BB$1,AW1579,,Trigger)</f>
        <v>1.6739076152184493E-2</v>
      </c>
      <c r="BA1579" s="198">
        <f t="shared" si="45"/>
        <v>0.89214144928122241</v>
      </c>
    </row>
    <row r="1580" spans="47:53" ht="11.25" customHeight="1" x14ac:dyDescent="0.25">
      <c r="AU1580" s="30" t="s">
        <v>38</v>
      </c>
      <c r="AV1580" s="29">
        <f>_xll.qlInterestRateIndexFixingDate(IborIndex&amp;Tenor,AW1580,Trigger)</f>
        <v>50476</v>
      </c>
      <c r="AW1580" s="29">
        <f>_xll.qlCalendarAdvance(Calendar,AW1579,AU1580,"f",,Trigger)</f>
        <v>50480</v>
      </c>
      <c r="AX1580" s="29">
        <f>_xll.qlInterestRateIndexMaturity(IborIndex&amp;Tenor,AW1580,Trigger)</f>
        <v>50845</v>
      </c>
      <c r="AY1580" s="66">
        <f>_xll.qlIndexFixing($Z$5,AV1580,,Trigger)</f>
        <v>1.6821934284572657E-2</v>
      </c>
      <c r="AZ1580" s="66">
        <f>_xll.qlIndexFixing($BB$1,AW1580,,Trigger)</f>
        <v>1.6731432534284336E-2</v>
      </c>
      <c r="BA1580" s="198">
        <f t="shared" si="45"/>
        <v>0.90501750288320837</v>
      </c>
    </row>
    <row r="1581" spans="47:53" ht="11.25" customHeight="1" x14ac:dyDescent="0.25">
      <c r="AU1581" s="30" t="s">
        <v>38</v>
      </c>
      <c r="AV1581" s="29">
        <f>_xll.qlInterestRateIndexFixingDate(IborIndex&amp;Tenor,AW1581,Trigger)</f>
        <v>50483</v>
      </c>
      <c r="AW1581" s="29">
        <f>_xll.qlCalendarAdvance(Calendar,AW1580,AU1581,"f",,Trigger)</f>
        <v>50487</v>
      </c>
      <c r="AX1581" s="29">
        <f>_xll.qlInterestRateIndexMaturity(IborIndex&amp;Tenor,AW1581,Trigger)</f>
        <v>50852</v>
      </c>
      <c r="AY1581" s="66">
        <f>_xll.qlIndexFixing($Z$5,AV1581,,Trigger)</f>
        <v>1.6815656403885246E-2</v>
      </c>
      <c r="AZ1581" s="66">
        <f>_xll.qlIndexFixing($BB$1,AW1581,,Trigger)</f>
        <v>1.6723841422007047E-2</v>
      </c>
      <c r="BA1581" s="198">
        <f t="shared" si="45"/>
        <v>0.91814981878199364</v>
      </c>
    </row>
    <row r="1582" spans="47:53" ht="11.25" customHeight="1" x14ac:dyDescent="0.25">
      <c r="AU1582" s="30" t="s">
        <v>38</v>
      </c>
      <c r="AV1582" s="29">
        <f>_xll.qlInterestRateIndexFixingDate(IborIndex&amp;Tenor,AW1582,Trigger)</f>
        <v>50490</v>
      </c>
      <c r="AW1582" s="29">
        <f>_xll.qlCalendarAdvance(Calendar,AW1581,AU1582,"f",,Trigger)</f>
        <v>50494</v>
      </c>
      <c r="AX1582" s="29">
        <f>_xll.qlInterestRateIndexMaturity(IborIndex&amp;Tenor,AW1582,Trigger)</f>
        <v>50859</v>
      </c>
      <c r="AY1582" s="66">
        <f>_xll.qlIndexFixing($Z$5,AV1582,,Trigger)</f>
        <v>1.680945901235641E-2</v>
      </c>
      <c r="AZ1582" s="66">
        <f>_xll.qlIndexFixing($BB$1,AW1582,,Trigger)</f>
        <v>1.6716302814161241E-2</v>
      </c>
      <c r="BA1582" s="198">
        <f t="shared" si="45"/>
        <v>0.93156198195169093</v>
      </c>
    </row>
    <row r="1583" spans="47:53" ht="11.25" customHeight="1" x14ac:dyDescent="0.25">
      <c r="AU1583" s="30" t="s">
        <v>38</v>
      </c>
      <c r="AV1583" s="29">
        <f>_xll.qlInterestRateIndexFixingDate(IborIndex&amp;Tenor,AW1583,Trigger)</f>
        <v>50497</v>
      </c>
      <c r="AW1583" s="29">
        <f>_xll.qlCalendarAdvance(Calendar,AW1582,AU1583,"f",,Trigger)</f>
        <v>50501</v>
      </c>
      <c r="AX1583" s="29">
        <f>_xll.qlInterestRateIndexMaturity(IborIndex&amp;Tenor,AW1583,Trigger)</f>
        <v>50866</v>
      </c>
      <c r="AY1583" s="66">
        <f>_xll.qlIndexFixing($Z$5,AV1583,,Trigger)</f>
        <v>1.6803344474789726E-2</v>
      </c>
      <c r="AZ1583" s="66">
        <f>_xll.qlIndexFixing($BB$1,AW1583,,Trigger)</f>
        <v>1.6708360470703499E-2</v>
      </c>
      <c r="BA1583" s="198">
        <f t="shared" si="45"/>
        <v>0.94984004086227225</v>
      </c>
    </row>
    <row r="1584" spans="47:53" ht="11.25" customHeight="1" x14ac:dyDescent="0.25">
      <c r="AU1584" s="30" t="s">
        <v>38</v>
      </c>
      <c r="AV1584" s="29">
        <f>_xll.qlInterestRateIndexFixingDate(IborIndex&amp;Tenor,AW1584,Trigger)</f>
        <v>50504</v>
      </c>
      <c r="AW1584" s="29">
        <f>_xll.qlCalendarAdvance(Calendar,AW1583,AU1584,"f",,Trigger)</f>
        <v>50508</v>
      </c>
      <c r="AX1584" s="29">
        <f>_xll.qlInterestRateIndexMaturity(IborIndex&amp;Tenor,AW1584,Trigger)</f>
        <v>50873</v>
      </c>
      <c r="AY1584" s="66">
        <f>_xll.qlIndexFixing($Z$5,AV1584,,Trigger)</f>
        <v>1.6797315163489202E-2</v>
      </c>
      <c r="AZ1584" s="66">
        <f>_xll.qlIndexFixing($BB$1,AW1584,,Trigger)</f>
        <v>1.6701383107039981E-2</v>
      </c>
      <c r="BA1584" s="198">
        <f t="shared" si="45"/>
        <v>0.9593205644922026</v>
      </c>
    </row>
    <row r="1585" spans="47:53" ht="11.25" customHeight="1" x14ac:dyDescent="0.25">
      <c r="AU1585" s="30" t="s">
        <v>38</v>
      </c>
      <c r="AV1585" s="29">
        <f>_xll.qlInterestRateIndexFixingDate(IborIndex&amp;Tenor,AW1585,Trigger)</f>
        <v>50511</v>
      </c>
      <c r="AW1585" s="29">
        <f>_xll.qlCalendarAdvance(Calendar,AW1584,AU1585,"f",,Trigger)</f>
        <v>50515</v>
      </c>
      <c r="AX1585" s="29">
        <f>_xll.qlInterestRateIndexMaturity(IborIndex&amp;Tenor,AW1585,Trigger)</f>
        <v>50880</v>
      </c>
      <c r="AY1585" s="66">
        <f>_xll.qlIndexFixing($Z$5,AV1585,,Trigger)</f>
        <v>1.679137345825989E-2</v>
      </c>
      <c r="AZ1585" s="66">
        <f>_xll.qlIndexFixing($BB$1,AW1585,,Trigger)</f>
        <v>1.6694002005424043E-2</v>
      </c>
      <c r="BA1585" s="198">
        <f t="shared" si="45"/>
        <v>0.97371452835847561</v>
      </c>
    </row>
    <row r="1586" spans="47:53" ht="11.25" customHeight="1" x14ac:dyDescent="0.25">
      <c r="AU1586" s="30" t="s">
        <v>38</v>
      </c>
      <c r="AV1586" s="29">
        <f>_xll.qlInterestRateIndexFixingDate(IborIndex&amp;Tenor,AW1586,Trigger)</f>
        <v>50516</v>
      </c>
      <c r="AW1586" s="29">
        <f>_xll.qlCalendarAdvance(Calendar,AW1585,AU1586,"f",,Trigger)</f>
        <v>50522</v>
      </c>
      <c r="AX1586" s="29">
        <f>_xll.qlInterestRateIndexMaturity(IborIndex&amp;Tenor,AW1586,Trigger)</f>
        <v>50887</v>
      </c>
      <c r="AY1586" s="66">
        <f>_xll.qlIndexFixing($Z$5,AV1586,,Trigger)</f>
        <v>1.6785521746411441E-2</v>
      </c>
      <c r="AZ1586" s="66">
        <f>_xll.qlIndexFixing($BB$1,AW1586,,Trigger)</f>
        <v>1.6686673403556434E-2</v>
      </c>
      <c r="BA1586" s="198">
        <f t="shared" si="45"/>
        <v>0.98848342855006877</v>
      </c>
    </row>
    <row r="1587" spans="47:53" ht="11.25" customHeight="1" x14ac:dyDescent="0.25">
      <c r="AU1587" s="30" t="s">
        <v>38</v>
      </c>
      <c r="AV1587" s="29">
        <f>_xll.qlInterestRateIndexFixingDate(IborIndex&amp;Tenor,AW1587,Trigger)</f>
        <v>50525</v>
      </c>
      <c r="AW1587" s="29">
        <f>_xll.qlCalendarAdvance(Calendar,AW1586,AU1587,"f",,Trigger)</f>
        <v>50529</v>
      </c>
      <c r="AX1587" s="29">
        <f>_xll.qlInterestRateIndexMaturity(IborIndex&amp;Tenor,AW1587,Trigger)</f>
        <v>50894</v>
      </c>
      <c r="AY1587" s="66">
        <f>_xll.qlIndexFixing($Z$5,AV1587,,Trigger)</f>
        <v>1.6779762422757836E-2</v>
      </c>
      <c r="AZ1587" s="66">
        <f>_xll.qlIndexFixing($BB$1,AW1587,,Trigger)</f>
        <v>1.6679397300288265E-2</v>
      </c>
      <c r="BA1587" s="198">
        <f t="shared" si="45"/>
        <v>1.0036512246957077</v>
      </c>
    </row>
    <row r="1588" spans="47:53" ht="11.25" customHeight="1" x14ac:dyDescent="0.25">
      <c r="AU1588" s="30" t="s">
        <v>38</v>
      </c>
      <c r="AV1588" s="29">
        <f>_xll.qlInterestRateIndexFixingDate(IborIndex&amp;Tenor,AW1588,Trigger)</f>
        <v>50532</v>
      </c>
      <c r="AW1588" s="29">
        <f>_xll.qlCalendarAdvance(Calendar,AW1587,AU1588,"f",,Trigger)</f>
        <v>50536</v>
      </c>
      <c r="AX1588" s="29">
        <f>_xll.qlInterestRateIndexMaturity(IborIndex&amp;Tenor,AW1588,Trigger)</f>
        <v>50901</v>
      </c>
      <c r="AY1588" s="66">
        <f>_xll.qlIndexFixing($Z$5,AV1588,,Trigger)</f>
        <v>1.6774097889621368E-2</v>
      </c>
      <c r="AZ1588" s="66">
        <f>_xll.qlIndexFixing($BB$1,AW1588,,Trigger)</f>
        <v>1.6672173694477217E-2</v>
      </c>
      <c r="BA1588" s="198">
        <f t="shared" si="45"/>
        <v>1.0192419514415061</v>
      </c>
    </row>
    <row r="1589" spans="47:53" ht="11.25" customHeight="1" x14ac:dyDescent="0.25">
      <c r="AU1589" s="30" t="s">
        <v>38</v>
      </c>
      <c r="AV1589" s="29">
        <f>_xll.qlInterestRateIndexFixingDate(IborIndex&amp;Tenor,AW1589,Trigger)</f>
        <v>50539</v>
      </c>
      <c r="AW1589" s="29">
        <f>_xll.qlCalendarAdvance(Calendar,AW1588,AU1589,"f",,Trigger)</f>
        <v>50543</v>
      </c>
      <c r="AX1589" s="29">
        <f>_xll.qlInterestRateIndexMaturity(IborIndex&amp;Tenor,AW1589,Trigger)</f>
        <v>50908</v>
      </c>
      <c r="AY1589" s="66">
        <f>_xll.qlIndexFixing($Z$5,AV1589,,Trigger)</f>
        <v>1.6768530556833271E-2</v>
      </c>
      <c r="AZ1589" s="66">
        <f>_xll.qlIndexFixing($BB$1,AW1589,,Trigger)</f>
        <v>1.6665002584989732E-2</v>
      </c>
      <c r="BA1589" s="198">
        <f t="shared" si="45"/>
        <v>1.0352797184353877</v>
      </c>
    </row>
    <row r="1590" spans="47:53" ht="11.25" customHeight="1" x14ac:dyDescent="0.25">
      <c r="AU1590" s="30" t="s">
        <v>38</v>
      </c>
      <c r="AV1590" s="29">
        <f>_xll.qlInterestRateIndexFixingDate(IborIndex&amp;Tenor,AW1590,Trigger)</f>
        <v>50546</v>
      </c>
      <c r="AW1590" s="29">
        <f>_xll.qlCalendarAdvance(Calendar,AW1589,AU1590,"f",,Trigger)</f>
        <v>50550</v>
      </c>
      <c r="AX1590" s="29">
        <f>_xll.qlInterestRateIndexMaturity(IborIndex&amp;Tenor,AW1590,Trigger)</f>
        <v>50915</v>
      </c>
      <c r="AY1590" s="66">
        <f>_xll.qlIndexFixing($Z$5,AV1590,,Trigger)</f>
        <v>1.6763062841736148E-2</v>
      </c>
      <c r="AZ1590" s="66">
        <f>_xll.qlIndexFixing($BB$1,AW1590,,Trigger)</f>
        <v>1.6657883970700574E-2</v>
      </c>
      <c r="BA1590" s="198">
        <f t="shared" si="45"/>
        <v>1.0517887103557444</v>
      </c>
    </row>
    <row r="1591" spans="47:53" ht="11.25" customHeight="1" x14ac:dyDescent="0.25">
      <c r="AU1591" s="30" t="s">
        <v>38</v>
      </c>
      <c r="AV1591" s="29">
        <f>_xll.qlInterestRateIndexFixingDate(IborIndex&amp;Tenor,AW1591,Trigger)</f>
        <v>50553</v>
      </c>
      <c r="AW1591" s="29">
        <f>_xll.qlCalendarAdvance(Calendar,AW1590,AU1591,"f",,Trigger)</f>
        <v>50557</v>
      </c>
      <c r="AX1591" s="29">
        <f>_xll.qlInterestRateIndexMaturity(IborIndex&amp;Tenor,AW1591,Trigger)</f>
        <v>50922</v>
      </c>
      <c r="AY1591" s="66">
        <f>_xll.qlIndexFixing($Z$5,AV1591,,Trigger)</f>
        <v>1.6757697169186587E-2</v>
      </c>
      <c r="AZ1591" s="66">
        <f>_xll.qlIndexFixing($BB$1,AW1591,,Trigger)</f>
        <v>1.6650817850493042E-2</v>
      </c>
      <c r="BA1591" s="198">
        <f t="shared" si="45"/>
        <v>1.0687931869354448</v>
      </c>
    </row>
    <row r="1592" spans="47:53" ht="11.25" customHeight="1" x14ac:dyDescent="0.25">
      <c r="AU1592" s="30" t="s">
        <v>38</v>
      </c>
      <c r="AV1592" s="29">
        <f>_xll.qlInterestRateIndexFixingDate(IborIndex&amp;Tenor,AW1592,Trigger)</f>
        <v>50560</v>
      </c>
      <c r="AW1592" s="29">
        <f>_xll.qlCalendarAdvance(Calendar,AW1591,AU1592,"f",,Trigger)</f>
        <v>50564</v>
      </c>
      <c r="AX1592" s="29">
        <f>_xll.qlInterestRateIndexMaturity(IborIndex&amp;Tenor,AW1592,Trigger)</f>
        <v>50929</v>
      </c>
      <c r="AY1592" s="66">
        <f>_xll.qlIndexFixing($Z$5,AV1592,,Trigger)</f>
        <v>1.675243597155714E-2</v>
      </c>
      <c r="AZ1592" s="66">
        <f>_xll.qlIndexFixing($BB$1,AW1592,,Trigger)</f>
        <v>1.6643804223258112E-2</v>
      </c>
      <c r="BA1592" s="198">
        <f t="shared" si="45"/>
        <v>1.0863174829902831</v>
      </c>
    </row>
    <row r="1593" spans="47:53" ht="11.25" customHeight="1" x14ac:dyDescent="0.25">
      <c r="AU1593" s="30" t="s">
        <v>38</v>
      </c>
      <c r="AV1593" s="29">
        <f>_xll.qlInterestRateIndexFixingDate(IborIndex&amp;Tenor,AW1593,Trigger)</f>
        <v>50567</v>
      </c>
      <c r="AW1593" s="29">
        <f>_xll.qlCalendarAdvance(Calendar,AW1592,AU1593,"f",,Trigger)</f>
        <v>50571</v>
      </c>
      <c r="AX1593" s="29">
        <f>_xll.qlInterestRateIndexMaturity(IborIndex&amp;Tenor,AW1593,Trigger)</f>
        <v>50936</v>
      </c>
      <c r="AY1593" s="66">
        <f>_xll.qlIndexFixing($Z$5,AV1593,,Trigger)</f>
        <v>1.6747281688738284E-2</v>
      </c>
      <c r="AZ1593" s="66">
        <f>_xll.qlIndexFixing($BB$1,AW1593,,Trigger)</f>
        <v>1.663684308789529E-2</v>
      </c>
      <c r="BA1593" s="198">
        <f t="shared" si="45"/>
        <v>1.1043860084299431</v>
      </c>
    </row>
    <row r="1594" spans="47:53" ht="11.25" customHeight="1" x14ac:dyDescent="0.25">
      <c r="AU1594" s="30" t="s">
        <v>38</v>
      </c>
      <c r="AV1594" s="29">
        <f>_xll.qlInterestRateIndexFixingDate(IborIndex&amp;Tenor,AW1594,Trigger)</f>
        <v>50574</v>
      </c>
      <c r="AW1594" s="29">
        <f>_xll.qlCalendarAdvance(Calendar,AW1593,AU1594,"f",,Trigger)</f>
        <v>50578</v>
      </c>
      <c r="AX1594" s="29">
        <f>_xll.qlInterestRateIndexMaturity(IborIndex&amp;Tenor,AW1594,Trigger)</f>
        <v>50943</v>
      </c>
      <c r="AY1594" s="66">
        <f>_xll.qlIndexFixing($Z$5,AV1594,,Trigger)</f>
        <v>1.6742236768141065E-2</v>
      </c>
      <c r="AZ1594" s="66">
        <f>_xll.qlIndexFixing($BB$1,AW1594,,Trigger)</f>
        <v>1.6629934443311969E-2</v>
      </c>
      <c r="BA1594" s="198">
        <f t="shared" si="45"/>
        <v>1.1230232482909579</v>
      </c>
    </row>
    <row r="1595" spans="47:53" ht="11.25" customHeight="1" x14ac:dyDescent="0.25">
      <c r="AU1595" s="30" t="s">
        <v>38</v>
      </c>
      <c r="AV1595" s="29">
        <f>_xll.qlInterestRateIndexFixingDate(IborIndex&amp;Tenor,AW1595,Trigger)</f>
        <v>50581</v>
      </c>
      <c r="AW1595" s="29">
        <f>_xll.qlCalendarAdvance(Calendar,AW1594,AU1595,"f",,Trigger)</f>
        <v>50585</v>
      </c>
      <c r="AX1595" s="29">
        <f>_xll.qlInterestRateIndexMaturity(IborIndex&amp;Tenor,AW1595,Trigger)</f>
        <v>50950</v>
      </c>
      <c r="AY1595" s="66">
        <f>_xll.qlIndexFixing($Z$5,AV1595,,Trigger)</f>
        <v>1.6737303664700148E-2</v>
      </c>
      <c r="AZ1595" s="66">
        <f>_xll.qlIndexFixing($BB$1,AW1595,,Trigger)</f>
        <v>1.6623078288424312E-2</v>
      </c>
      <c r="BA1595" s="198">
        <f t="shared" si="45"/>
        <v>1.1422537627583593</v>
      </c>
    </row>
    <row r="1596" spans="47:53" ht="11.25" customHeight="1" x14ac:dyDescent="0.25">
      <c r="AU1596" s="30" t="s">
        <v>38</v>
      </c>
      <c r="AV1596" s="29">
        <f>_xll.qlInterestRateIndexFixingDate(IborIndex&amp;Tenor,AW1596,Trigger)</f>
        <v>50588</v>
      </c>
      <c r="AW1596" s="29">
        <f>_xll.qlCalendarAdvance(Calendar,AW1595,AU1596,"f",,Trigger)</f>
        <v>50592</v>
      </c>
      <c r="AX1596" s="29">
        <f>_xll.qlInterestRateIndexMaturity(IborIndex&amp;Tenor,AW1596,Trigger)</f>
        <v>50957</v>
      </c>
      <c r="AY1596" s="66">
        <f>_xll.qlIndexFixing($Z$5,AV1596,,Trigger)</f>
        <v>1.6732484840874917E-2</v>
      </c>
      <c r="AZ1596" s="66">
        <f>_xll.qlIndexFixing($BB$1,AW1596,,Trigger)</f>
        <v>1.6616274622156566E-2</v>
      </c>
      <c r="BA1596" s="198">
        <f t="shared" si="45"/>
        <v>1.16210218718351</v>
      </c>
    </row>
    <row r="1597" spans="47:53" ht="11.25" customHeight="1" x14ac:dyDescent="0.25">
      <c r="AU1597" s="30" t="s">
        <v>38</v>
      </c>
      <c r="AV1597" s="29">
        <f>_xll.qlInterestRateIndexFixingDate(IborIndex&amp;Tenor,AW1597,Trigger)</f>
        <v>50595</v>
      </c>
      <c r="AW1597" s="29">
        <f>_xll.qlCalendarAdvance(Calendar,AW1596,AU1597,"f",,Trigger)</f>
        <v>50599</v>
      </c>
      <c r="AX1597" s="29">
        <f>_xll.qlInterestRateIndexMaturity(IborIndex&amp;Tenor,AW1597,Trigger)</f>
        <v>50964</v>
      </c>
      <c r="AY1597" s="66">
        <f>_xll.qlIndexFixing($Z$5,AV1597,,Trigger)</f>
        <v>1.6727782766653643E-2</v>
      </c>
      <c r="AZ1597" s="66">
        <f>_xll.qlIndexFixing($BB$1,AW1597,,Trigger)</f>
        <v>1.6609523443440879E-2</v>
      </c>
      <c r="BA1597" s="198">
        <f t="shared" si="45"/>
        <v>1.1825932321276462</v>
      </c>
    </row>
    <row r="1598" spans="47:53" ht="11.25" customHeight="1" x14ac:dyDescent="0.25">
      <c r="AU1598" s="30" t="s">
        <v>38</v>
      </c>
      <c r="AV1598" s="29">
        <f>_xll.qlInterestRateIndexFixingDate(IborIndex&amp;Tenor,AW1598,Trigger)</f>
        <v>50602</v>
      </c>
      <c r="AW1598" s="29">
        <f>_xll.qlCalendarAdvance(Calendar,AW1597,AU1598,"f",,Trigger)</f>
        <v>50606</v>
      </c>
      <c r="AX1598" s="29">
        <f>_xll.qlInterestRateIndexMaturity(IborIndex&amp;Tenor,AW1598,Trigger)</f>
        <v>50971</v>
      </c>
      <c r="AY1598" s="66">
        <f>_xll.qlIndexFixing($Z$5,AV1598,,Trigger)</f>
        <v>1.6723199919554791E-2</v>
      </c>
      <c r="AZ1598" s="66">
        <f>_xll.qlIndexFixing($BB$1,AW1598,,Trigger)</f>
        <v>1.6602824751218374E-2</v>
      </c>
      <c r="BA1598" s="198">
        <f t="shared" si="45"/>
        <v>1.2037516833641668</v>
      </c>
    </row>
    <row r="1599" spans="47:53" ht="11.25" customHeight="1" x14ac:dyDescent="0.25">
      <c r="AU1599" s="30" t="s">
        <v>38</v>
      </c>
      <c r="AV1599" s="29">
        <f>_xll.qlInterestRateIndexFixingDate(IborIndex&amp;Tenor,AW1599,Trigger)</f>
        <v>50609</v>
      </c>
      <c r="AW1599" s="29">
        <f>_xll.qlCalendarAdvance(Calendar,AW1598,AU1599,"f",,Trigger)</f>
        <v>50613</v>
      </c>
      <c r="AX1599" s="29">
        <f>_xll.qlInterestRateIndexMaturity(IborIndex&amp;Tenor,AW1599,Trigger)</f>
        <v>50978</v>
      </c>
      <c r="AY1599" s="66">
        <f>_xll.qlIndexFixing($Z$5,AV1599,,Trigger)</f>
        <v>1.6718738784630306E-2</v>
      </c>
      <c r="AZ1599" s="66">
        <f>_xll.qlIndexFixing($BB$1,AW1599,,Trigger)</f>
        <v>1.6596178544437394E-2</v>
      </c>
      <c r="BA1599" s="198">
        <f t="shared" si="45"/>
        <v>1.2256024019291143</v>
      </c>
    </row>
    <row r="1600" spans="47:53" ht="11.25" customHeight="1" x14ac:dyDescent="0.25">
      <c r="AU1600" s="30" t="s">
        <v>38</v>
      </c>
      <c r="AV1600" s="29">
        <f>_xll.qlInterestRateIndexFixingDate(IborIndex&amp;Tenor,AW1600,Trigger)</f>
        <v>50616</v>
      </c>
      <c r="AW1600" s="29">
        <f>_xll.qlCalendarAdvance(Calendar,AW1599,AU1600,"f",,Trigger)</f>
        <v>50620</v>
      </c>
      <c r="AX1600" s="29">
        <f>_xll.qlInterestRateIndexMaturity(IborIndex&amp;Tenor,AW1600,Trigger)</f>
        <v>50985</v>
      </c>
      <c r="AY1600" s="66">
        <f>_xll.qlIndexFixing($Z$5,AV1600,,Trigger)</f>
        <v>1.6714401854469554E-2</v>
      </c>
      <c r="AZ1600" s="66">
        <f>_xll.qlIndexFixing($BB$1,AW1600,,Trigger)</f>
        <v>1.6589584822055487E-2</v>
      </c>
      <c r="BA1600" s="198">
        <f t="shared" si="45"/>
        <v>1.2481703241406725</v>
      </c>
    </row>
    <row r="1601" spans="47:53" ht="11.25" customHeight="1" x14ac:dyDescent="0.25">
      <c r="AU1601" s="30" t="s">
        <v>38</v>
      </c>
      <c r="AV1601" s="29">
        <f>_xll.qlInterestRateIndexFixingDate(IborIndex&amp;Tenor,AW1601,Trigger)</f>
        <v>50623</v>
      </c>
      <c r="AW1601" s="29">
        <f>_xll.qlCalendarAdvance(Calendar,AW1600,AU1601,"f",,Trigger)</f>
        <v>50627</v>
      </c>
      <c r="AX1601" s="29">
        <f>_xll.qlInterestRateIndexMaturity(IborIndex&amp;Tenor,AW1601,Trigger)</f>
        <v>50992</v>
      </c>
      <c r="AY1601" s="66">
        <f>_xll.qlIndexFixing($Z$5,AV1601,,Trigger)</f>
        <v>1.6710191629200205E-2</v>
      </c>
      <c r="AZ1601" s="66">
        <f>_xll.qlIndexFixing($BB$1,AW1601,,Trigger)</f>
        <v>1.6583043583037867E-2</v>
      </c>
      <c r="BA1601" s="198">
        <f t="shared" si="45"/>
        <v>1.2714804616233839</v>
      </c>
    </row>
    <row r="1602" spans="47:53" ht="11.25" customHeight="1" x14ac:dyDescent="0.25">
      <c r="AU1602" s="30" t="s">
        <v>38</v>
      </c>
      <c r="AV1602" s="29">
        <f>_xll.qlInterestRateIndexFixingDate(IborIndex&amp;Tenor,AW1602,Trigger)</f>
        <v>50630</v>
      </c>
      <c r="AW1602" s="29">
        <f>_xll.qlCalendarAdvance(Calendar,AW1601,AU1602,"f",,Trigger)</f>
        <v>50634</v>
      </c>
      <c r="AX1602" s="29">
        <f>_xll.qlInterestRateIndexMaturity(IborIndex&amp;Tenor,AW1602,Trigger)</f>
        <v>50999</v>
      </c>
      <c r="AY1602" s="66">
        <f>_xll.qlIndexFixing($Z$5,AV1602,,Trigger)</f>
        <v>1.6706110616491944E-2</v>
      </c>
      <c r="AZ1602" s="66">
        <f>_xll.qlIndexFixing($BB$1,AW1602,,Trigger)</f>
        <v>1.6576554826358062E-2</v>
      </c>
      <c r="BA1602" s="198">
        <f t="shared" si="45"/>
        <v>1.2955579013388188</v>
      </c>
    </row>
    <row r="1603" spans="47:53" ht="11.25" customHeight="1" x14ac:dyDescent="0.25">
      <c r="AU1603" s="30" t="s">
        <v>38</v>
      </c>
      <c r="AV1603" s="29">
        <f>_xll.qlInterestRateIndexFixingDate(IborIndex&amp;Tenor,AW1603,Trigger)</f>
        <v>50637</v>
      </c>
      <c r="AW1603" s="29">
        <f>_xll.qlCalendarAdvance(Calendar,AW1602,AU1603,"f",,Trigger)</f>
        <v>50641</v>
      </c>
      <c r="AX1603" s="29">
        <f>_xll.qlInterestRateIndexMaturity(IborIndex&amp;Tenor,AW1603,Trigger)</f>
        <v>51006</v>
      </c>
      <c r="AY1603" s="66">
        <f>_xll.qlIndexFixing($Z$5,AV1603,,Trigger)</f>
        <v>1.6702161331560203E-2</v>
      </c>
      <c r="AZ1603" s="66">
        <f>_xll.qlIndexFixing($BB$1,AW1603,,Trigger)</f>
        <v>1.6570118550997933E-2</v>
      </c>
      <c r="BA1603" s="198">
        <f t="shared" ref="BA1603:BA1666" si="46">(AY1603-AZ1603)*10000</f>
        <v>1.3204278056226995</v>
      </c>
    </row>
    <row r="1604" spans="47:53" ht="11.25" customHeight="1" x14ac:dyDescent="0.25">
      <c r="AU1604" s="30" t="s">
        <v>38</v>
      </c>
      <c r="AV1604" s="29">
        <f>_xll.qlInterestRateIndexFixingDate(IborIndex&amp;Tenor,AW1604,Trigger)</f>
        <v>50644</v>
      </c>
      <c r="AW1604" s="29">
        <f>_xll.qlCalendarAdvance(Calendar,AW1603,AU1604,"f",,Trigger)</f>
        <v>50648</v>
      </c>
      <c r="AX1604" s="29">
        <f>_xll.qlInterestRateIndexMaturity(IborIndex&amp;Tenor,AW1604,Trigger)</f>
        <v>51013</v>
      </c>
      <c r="AY1604" s="66">
        <f>_xll.qlIndexFixing($Z$5,AV1604,,Trigger)</f>
        <v>1.6698346297169452E-2</v>
      </c>
      <c r="AZ1604" s="66">
        <f>_xll.qlIndexFixing($BB$1,AW1604,,Trigger)</f>
        <v>1.6563734755947874E-2</v>
      </c>
      <c r="BA1604" s="198">
        <f t="shared" si="46"/>
        <v>1.3461154122157772</v>
      </c>
    </row>
    <row r="1605" spans="47:53" ht="11.25" customHeight="1" x14ac:dyDescent="0.25">
      <c r="AU1605" s="30" t="s">
        <v>38</v>
      </c>
      <c r="AV1605" s="29">
        <f>_xll.qlInterestRateIndexFixingDate(IborIndex&amp;Tenor,AW1605,Trigger)</f>
        <v>50651</v>
      </c>
      <c r="AW1605" s="29">
        <f>_xll.qlCalendarAdvance(Calendar,AW1604,AU1605,"f",,Trigger)</f>
        <v>50655</v>
      </c>
      <c r="AX1605" s="29">
        <f>_xll.qlInterestRateIndexMaturity(IborIndex&amp;Tenor,AW1605,Trigger)</f>
        <v>51020</v>
      </c>
      <c r="AY1605" s="66">
        <f>_xll.qlIndexFixing($Z$5,AV1605,,Trigger)</f>
        <v>1.669460270683901E-2</v>
      </c>
      <c r="AZ1605" s="66">
        <f>_xll.qlIndexFixing($BB$1,AW1605,,Trigger)</f>
        <v>1.6557403440205946E-2</v>
      </c>
      <c r="BA1605" s="198">
        <f t="shared" si="46"/>
        <v>1.371992666330639</v>
      </c>
    </row>
    <row r="1606" spans="47:53" ht="11.25" customHeight="1" x14ac:dyDescent="0.25">
      <c r="AU1606" s="30" t="s">
        <v>38</v>
      </c>
      <c r="AV1606" s="29">
        <f>_xll.qlInterestRateIndexFixingDate(IborIndex&amp;Tenor,AW1606,Trigger)</f>
        <v>50658</v>
      </c>
      <c r="AW1606" s="29">
        <f>_xll.qlCalendarAdvance(Calendar,AW1605,AU1606,"f",,Trigger)</f>
        <v>50662</v>
      </c>
      <c r="AX1606" s="29">
        <f>_xll.qlInterestRateIndexMaturity(IborIndex&amp;Tenor,AW1606,Trigger)</f>
        <v>51027</v>
      </c>
      <c r="AY1606" s="66">
        <f>_xll.qlIndexFixing($Z$5,AV1606,,Trigger)</f>
        <v>1.6690822664105608E-2</v>
      </c>
      <c r="AZ1606" s="66">
        <f>_xll.qlIndexFixing($BB$1,AW1606,,Trigger)</f>
        <v>1.6551124602778754E-2</v>
      </c>
      <c r="BA1606" s="198">
        <f t="shared" si="46"/>
        <v>1.3969806132685392</v>
      </c>
    </row>
    <row r="1607" spans="47:53" ht="11.25" customHeight="1" x14ac:dyDescent="0.25">
      <c r="AU1607" s="30" t="s">
        <v>38</v>
      </c>
      <c r="AV1607" s="29">
        <f>_xll.qlInterestRateIndexFixingDate(IborIndex&amp;Tenor,AW1607,Trigger)</f>
        <v>50665</v>
      </c>
      <c r="AW1607" s="29">
        <f>_xll.qlCalendarAdvance(Calendar,AW1606,AU1607,"f",,Trigger)</f>
        <v>50669</v>
      </c>
      <c r="AX1607" s="29">
        <f>_xll.qlInterestRateIndexMaturity(IborIndex&amp;Tenor,AW1607,Trigger)</f>
        <v>51034</v>
      </c>
      <c r="AY1607" s="66">
        <f>_xll.qlIndexFixing($Z$5,AV1607,,Trigger)</f>
        <v>1.6687007378432244E-2</v>
      </c>
      <c r="AZ1607" s="66">
        <f>_xll.qlIndexFixing($BB$1,AW1607,,Trigger)</f>
        <v>1.6544898242681221E-2</v>
      </c>
      <c r="BA1607" s="198">
        <f t="shared" si="46"/>
        <v>1.4210913575102291</v>
      </c>
    </row>
    <row r="1608" spans="47:53" ht="11.25" customHeight="1" x14ac:dyDescent="0.25">
      <c r="AU1608" s="30" t="s">
        <v>38</v>
      </c>
      <c r="AV1608" s="29">
        <f>_xll.qlInterestRateIndexFixingDate(IborIndex&amp;Tenor,AW1608,Trigger)</f>
        <v>50672</v>
      </c>
      <c r="AW1608" s="29">
        <f>_xll.qlCalendarAdvance(Calendar,AW1607,AU1608,"f",,Trigger)</f>
        <v>50676</v>
      </c>
      <c r="AX1608" s="29">
        <f>_xll.qlInterestRateIndexMaturity(IborIndex&amp;Tenor,AW1608,Trigger)</f>
        <v>51041</v>
      </c>
      <c r="AY1608" s="66">
        <f>_xll.qlIndexFixing($Z$5,AV1608,,Trigger)</f>
        <v>1.6683159885966685E-2</v>
      </c>
      <c r="AZ1608" s="66">
        <f>_xll.qlIndexFixing($BB$1,AW1608,,Trigger)</f>
        <v>1.6538724358936156E-2</v>
      </c>
      <c r="BA1608" s="198">
        <f t="shared" si="46"/>
        <v>1.4443552703052864</v>
      </c>
    </row>
    <row r="1609" spans="47:53" ht="11.25" customHeight="1" x14ac:dyDescent="0.25">
      <c r="AU1609" s="30" t="s">
        <v>38</v>
      </c>
      <c r="AV1609" s="29">
        <f>_xll.qlInterestRateIndexFixingDate(IborIndex&amp;Tenor,AW1609,Trigger)</f>
        <v>50679</v>
      </c>
      <c r="AW1609" s="29">
        <f>_xll.qlCalendarAdvance(Calendar,AW1608,AU1609,"f",,Trigger)</f>
        <v>50683</v>
      </c>
      <c r="AX1609" s="29">
        <f>_xll.qlInterestRateIndexMaturity(IborIndex&amp;Tenor,AW1609,Trigger)</f>
        <v>51048</v>
      </c>
      <c r="AY1609" s="66">
        <f>_xll.qlIndexFixing($Z$5,AV1609,,Trigger)</f>
        <v>1.6679283233003332E-2</v>
      </c>
      <c r="AZ1609" s="66">
        <f>_xll.qlIndexFixing($BB$1,AW1609,,Trigger)</f>
        <v>1.6532602950574911E-2</v>
      </c>
      <c r="BA1609" s="198">
        <f t="shared" si="46"/>
        <v>1.4668028242842066</v>
      </c>
    </row>
    <row r="1610" spans="47:53" ht="11.25" customHeight="1" x14ac:dyDescent="0.25">
      <c r="AU1610" s="30" t="s">
        <v>38</v>
      </c>
      <c r="AV1610" s="29">
        <f>_xll.qlInterestRateIndexFixingDate(IborIndex&amp;Tenor,AW1610,Trigger)</f>
        <v>50686</v>
      </c>
      <c r="AW1610" s="29">
        <f>_xll.qlCalendarAdvance(Calendar,AW1609,AU1610,"f",,Trigger)</f>
        <v>50690</v>
      </c>
      <c r="AX1610" s="29">
        <f>_xll.qlInterestRateIndexMaturity(IborIndex&amp;Tenor,AW1610,Trigger)</f>
        <v>51055</v>
      </c>
      <c r="AY1610" s="66">
        <f>_xll.qlIndexFixing($Z$5,AV1610,,Trigger)</f>
        <v>1.6675380475983857E-2</v>
      </c>
      <c r="AZ1610" s="66">
        <f>_xll.qlIndexFixing($BB$1,AW1610,,Trigger)</f>
        <v>1.6526534016637378E-2</v>
      </c>
      <c r="BA1610" s="198">
        <f t="shared" si="46"/>
        <v>1.4884645934647862</v>
      </c>
    </row>
    <row r="1611" spans="47:53" ht="11.25" customHeight="1" x14ac:dyDescent="0.25">
      <c r="AU1611" s="30" t="s">
        <v>38</v>
      </c>
      <c r="AV1611" s="29">
        <f>_xll.qlInterestRateIndexFixingDate(IborIndex&amp;Tenor,AW1611,Trigger)</f>
        <v>50693</v>
      </c>
      <c r="AW1611" s="29">
        <f>_xll.qlCalendarAdvance(Calendar,AW1610,AU1611,"f",,Trigger)</f>
        <v>50697</v>
      </c>
      <c r="AX1611" s="29">
        <f>_xll.qlInterestRateIndexMaturity(IborIndex&amp;Tenor,AW1611,Trigger)</f>
        <v>51062</v>
      </c>
      <c r="AY1611" s="66">
        <f>_xll.qlIndexFixing($Z$5,AV1611,,Trigger)</f>
        <v>1.6671454681494804E-2</v>
      </c>
      <c r="AZ1611" s="66">
        <f>_xll.qlIndexFixing($BB$1,AW1611,,Trigger)</f>
        <v>1.652051755617067E-2</v>
      </c>
      <c r="BA1611" s="198">
        <f t="shared" si="46"/>
        <v>1.509371253241333</v>
      </c>
    </row>
    <row r="1612" spans="47:53" ht="11.25" customHeight="1" x14ac:dyDescent="0.25">
      <c r="AU1612" s="30" t="s">
        <v>38</v>
      </c>
      <c r="AV1612" s="29">
        <f>_xll.qlInterestRateIndexFixingDate(IborIndex&amp;Tenor,AW1612,Trigger)</f>
        <v>50700</v>
      </c>
      <c r="AW1612" s="29">
        <f>_xll.qlCalendarAdvance(Calendar,AW1611,AU1612,"f",,Trigger)</f>
        <v>50704</v>
      </c>
      <c r="AX1612" s="29">
        <f>_xll.qlInterestRateIndexMaturity(IborIndex&amp;Tenor,AW1612,Trigger)</f>
        <v>51069</v>
      </c>
      <c r="AY1612" s="66">
        <f>_xll.qlIndexFixing($Z$5,AV1612,,Trigger)</f>
        <v>1.6667508926266939E-2</v>
      </c>
      <c r="AZ1612" s="66">
        <f>_xll.qlIndexFixing($BB$1,AW1612,,Trigger)</f>
        <v>1.6514553568231113E-2</v>
      </c>
      <c r="BA1612" s="198">
        <f t="shared" si="46"/>
        <v>1.5295535803582645</v>
      </c>
    </row>
    <row r="1613" spans="47:53" ht="11.25" customHeight="1" x14ac:dyDescent="0.25">
      <c r="AU1613" s="30" t="s">
        <v>38</v>
      </c>
      <c r="AV1613" s="29">
        <f>_xll.qlInterestRateIndexFixingDate(IborIndex&amp;Tenor,AW1613,Trigger)</f>
        <v>50707</v>
      </c>
      <c r="AW1613" s="29">
        <f>_xll.qlCalendarAdvance(Calendar,AW1612,AU1613,"f",,Trigger)</f>
        <v>50711</v>
      </c>
      <c r="AX1613" s="29">
        <f>_xll.qlInterestRateIndexMaturity(IborIndex&amp;Tenor,AW1613,Trigger)</f>
        <v>51076</v>
      </c>
      <c r="AY1613" s="66">
        <f>_xll.qlIndexFixing($Z$5,AV1613,,Trigger)</f>
        <v>1.6663546297175667E-2</v>
      </c>
      <c r="AZ1613" s="66">
        <f>_xll.qlIndexFixing($BB$1,AW1613,,Trigger)</f>
        <v>1.6508642051883116E-2</v>
      </c>
      <c r="BA1613" s="198">
        <f t="shared" si="46"/>
        <v>1.54904245292551</v>
      </c>
    </row>
    <row r="1614" spans="47:53" ht="11.25" customHeight="1" x14ac:dyDescent="0.25">
      <c r="AU1614" s="30" t="s">
        <v>38</v>
      </c>
      <c r="AV1614" s="29">
        <f>_xll.qlInterestRateIndexFixingDate(IborIndex&amp;Tenor,AW1614,Trigger)</f>
        <v>50714</v>
      </c>
      <c r="AW1614" s="29">
        <f>_xll.qlCalendarAdvance(Calendar,AW1613,AU1614,"f",,Trigger)</f>
        <v>50718</v>
      </c>
      <c r="AX1614" s="29">
        <f>_xll.qlInterestRateIndexMaturity(IborIndex&amp;Tenor,AW1614,Trigger)</f>
        <v>51083</v>
      </c>
      <c r="AY1614" s="66">
        <f>_xll.qlIndexFixing($Z$5,AV1614,,Trigger)</f>
        <v>1.6659569891237777E-2</v>
      </c>
      <c r="AZ1614" s="66">
        <f>_xll.qlIndexFixing($BB$1,AW1614,,Trigger)</f>
        <v>1.6502783006198989E-2</v>
      </c>
      <c r="BA1614" s="198">
        <f t="shared" si="46"/>
        <v>1.5678688503878782</v>
      </c>
    </row>
    <row r="1615" spans="47:53" ht="11.25" customHeight="1" x14ac:dyDescent="0.25">
      <c r="AU1615" s="30" t="s">
        <v>38</v>
      </c>
      <c r="AV1615" s="29">
        <f>_xll.qlInterestRateIndexFixingDate(IborIndex&amp;Tenor,AW1615,Trigger)</f>
        <v>50721</v>
      </c>
      <c r="AW1615" s="29">
        <f>_xll.qlCalendarAdvance(Calendar,AW1614,AU1615,"f",,Trigger)</f>
        <v>50725</v>
      </c>
      <c r="AX1615" s="29">
        <f>_xll.qlInterestRateIndexMaturity(IborIndex&amp;Tenor,AW1615,Trigger)</f>
        <v>51090</v>
      </c>
      <c r="AY1615" s="66">
        <f>_xll.qlIndexFixing($Z$5,AV1615,,Trigger)</f>
        <v>1.66555828156136E-2</v>
      </c>
      <c r="AZ1615" s="66">
        <f>_xll.qlIndexFixing($BB$1,AW1615,,Trigger)</f>
        <v>1.6496976430259356E-2</v>
      </c>
      <c r="BA1615" s="198">
        <f t="shared" si="46"/>
        <v>1.5860638535424367</v>
      </c>
    </row>
    <row r="1616" spans="47:53" ht="11.25" customHeight="1" x14ac:dyDescent="0.25">
      <c r="AU1616" s="30" t="s">
        <v>38</v>
      </c>
      <c r="AV1616" s="29">
        <f>_xll.qlInterestRateIndexFixingDate(IborIndex&amp;Tenor,AW1616,Trigger)</f>
        <v>50728</v>
      </c>
      <c r="AW1616" s="29">
        <f>_xll.qlCalendarAdvance(Calendar,AW1615,AU1616,"f",,Trigger)</f>
        <v>50732</v>
      </c>
      <c r="AX1616" s="29">
        <f>_xll.qlInterestRateIndexMaturity(IborIndex&amp;Tenor,AW1616,Trigger)</f>
        <v>51097</v>
      </c>
      <c r="AY1616" s="66">
        <f>_xll.qlIndexFixing($Z$5,AV1616,,Trigger)</f>
        <v>1.6651588187603966E-2</v>
      </c>
      <c r="AZ1616" s="66">
        <f>_xll.qlIndexFixing($BB$1,AW1616,,Trigger)</f>
        <v>1.6491222323153386E-2</v>
      </c>
      <c r="BA1616" s="198">
        <f t="shared" si="46"/>
        <v>1.6036586445057968</v>
      </c>
    </row>
    <row r="1617" spans="47:53" ht="11.25" customHeight="1" x14ac:dyDescent="0.25">
      <c r="AU1617" s="30" t="s">
        <v>38</v>
      </c>
      <c r="AV1617" s="29">
        <f>_xll.qlInterestRateIndexFixingDate(IborIndex&amp;Tenor,AW1617,Trigger)</f>
        <v>50735</v>
      </c>
      <c r="AW1617" s="29">
        <f>_xll.qlCalendarAdvance(Calendar,AW1616,AU1617,"f",,Trigger)</f>
        <v>50739</v>
      </c>
      <c r="AX1617" s="29">
        <f>_xll.qlInterestRateIndexMaturity(IborIndex&amp;Tenor,AW1617,Trigger)</f>
        <v>51104</v>
      </c>
      <c r="AY1617" s="66">
        <f>_xll.qlIndexFixing($Z$5,AV1617,,Trigger)</f>
        <v>1.6647589134651287E-2</v>
      </c>
      <c r="AZ1617" s="66">
        <f>_xll.qlIndexFixing($BB$1,AW1617,,Trigger)</f>
        <v>1.6485520683977909E-2</v>
      </c>
      <c r="BA1617" s="198">
        <f t="shared" si="46"/>
        <v>1.6206845067337841</v>
      </c>
    </row>
    <row r="1618" spans="47:53" ht="11.25" customHeight="1" x14ac:dyDescent="0.25">
      <c r="AU1618" s="30" t="s">
        <v>38</v>
      </c>
      <c r="AV1618" s="29">
        <f>_xll.qlInterestRateIndexFixingDate(IborIndex&amp;Tenor,AW1618,Trigger)</f>
        <v>50742</v>
      </c>
      <c r="AW1618" s="29">
        <f>_xll.qlCalendarAdvance(Calendar,AW1617,AU1618,"f",,Trigger)</f>
        <v>50746</v>
      </c>
      <c r="AX1618" s="29">
        <f>_xll.qlInterestRateIndexMaturity(IborIndex&amp;Tenor,AW1618,Trigger)</f>
        <v>51111</v>
      </c>
      <c r="AY1618" s="66">
        <f>_xll.qlIndexFixing($Z$5,AV1618,,Trigger)</f>
        <v>1.6643588794338696E-2</v>
      </c>
      <c r="AZ1618" s="66">
        <f>_xll.qlIndexFixing($BB$1,AW1618,,Trigger)</f>
        <v>1.6479871511838735E-2</v>
      </c>
      <c r="BA1618" s="198">
        <f t="shared" si="46"/>
        <v>1.6371728249996165</v>
      </c>
    </row>
    <row r="1619" spans="47:53" ht="11.25" customHeight="1" x14ac:dyDescent="0.25">
      <c r="AU1619" s="30" t="s">
        <v>38</v>
      </c>
      <c r="AV1619" s="29">
        <f>_xll.qlInterestRateIndexFixingDate(IborIndex&amp;Tenor,AW1619,Trigger)</f>
        <v>50749</v>
      </c>
      <c r="AW1619" s="29">
        <f>_xll.qlCalendarAdvance(Calendar,AW1618,AU1619,"f",,Trigger)</f>
        <v>50753</v>
      </c>
      <c r="AX1619" s="29">
        <f>_xll.qlInterestRateIndexMaturity(IborIndex&amp;Tenor,AW1619,Trigger)</f>
        <v>51118</v>
      </c>
      <c r="AY1619" s="66">
        <f>_xll.qlIndexFixing($Z$5,AV1619,,Trigger)</f>
        <v>1.6639590314389802E-2</v>
      </c>
      <c r="AZ1619" s="66">
        <f>_xll.qlIndexFixing($BB$1,AW1619,,Trigger)</f>
        <v>1.6474274805849124E-2</v>
      </c>
      <c r="BA1619" s="198">
        <f t="shared" si="46"/>
        <v>1.6531550854067754</v>
      </c>
    </row>
    <row r="1620" spans="47:53" ht="11.25" customHeight="1" x14ac:dyDescent="0.25">
      <c r="AU1620" s="30" t="s">
        <v>38</v>
      </c>
      <c r="AV1620" s="29">
        <f>_xll.qlInterestRateIndexFixingDate(IborIndex&amp;Tenor,AW1620,Trigger)</f>
        <v>50756</v>
      </c>
      <c r="AW1620" s="29">
        <f>_xll.qlCalendarAdvance(Calendar,AW1619,AU1620,"f",,Trigger)</f>
        <v>50760</v>
      </c>
      <c r="AX1620" s="29">
        <f>_xll.qlInterestRateIndexMaturity(IborIndex&amp;Tenor,AW1620,Trigger)</f>
        <v>51125</v>
      </c>
      <c r="AY1620" s="66">
        <f>_xll.qlIndexFixing($Z$5,AV1620,,Trigger)</f>
        <v>1.6635596852667835E-2</v>
      </c>
      <c r="AZ1620" s="66">
        <f>_xll.qlIndexFixing($BB$1,AW1620,,Trigger)</f>
        <v>1.6468730565131092E-2</v>
      </c>
      <c r="BA1620" s="198">
        <f t="shared" si="46"/>
        <v>1.6686628753674257</v>
      </c>
    </row>
    <row r="1621" spans="47:53" ht="11.25" customHeight="1" x14ac:dyDescent="0.25">
      <c r="AU1621" s="30" t="s">
        <v>38</v>
      </c>
      <c r="AV1621" s="29">
        <f>_xll.qlInterestRateIndexFixingDate(IborIndex&amp;Tenor,AW1621,Trigger)</f>
        <v>50763</v>
      </c>
      <c r="AW1621" s="29">
        <f>_xll.qlCalendarAdvance(Calendar,AW1620,AU1621,"f",,Trigger)</f>
        <v>50767</v>
      </c>
      <c r="AX1621" s="29">
        <f>_xll.qlInterestRateIndexMaturity(IborIndex&amp;Tenor,AW1621,Trigger)</f>
        <v>51132</v>
      </c>
      <c r="AY1621" s="66">
        <f>_xll.qlIndexFixing($Z$5,AV1621,,Trigger)</f>
        <v>1.6631611577176523E-2</v>
      </c>
      <c r="AZ1621" s="66">
        <f>_xll.qlIndexFixing($BB$1,AW1621,,Trigger)</f>
        <v>1.646323878881498E-2</v>
      </c>
      <c r="BA1621" s="198">
        <f t="shared" si="46"/>
        <v>1.6837278836154268</v>
      </c>
    </row>
    <row r="1622" spans="47:53" ht="11.25" customHeight="1" x14ac:dyDescent="0.25">
      <c r="AU1622" s="30" t="s">
        <v>38</v>
      </c>
      <c r="AV1622" s="29">
        <f>_xll.qlInterestRateIndexFixingDate(IborIndex&amp;Tenor,AW1622,Trigger)</f>
        <v>50770</v>
      </c>
      <c r="AW1622" s="29">
        <f>_xll.qlCalendarAdvance(Calendar,AW1621,AU1622,"f",,Trigger)</f>
        <v>50774</v>
      </c>
      <c r="AX1622" s="29">
        <f>_xll.qlInterestRateIndexMaturity(IborIndex&amp;Tenor,AW1622,Trigger)</f>
        <v>51139</v>
      </c>
      <c r="AY1622" s="66">
        <f>_xll.qlIndexFixing($Z$5,AV1622,,Trigger)</f>
        <v>1.6627637666060294E-2</v>
      </c>
      <c r="AZ1622" s="66">
        <f>_xll.qlIndexFixing($BB$1,AW1622,,Trigger)</f>
        <v>1.645779947603879E-2</v>
      </c>
      <c r="BA1622" s="198">
        <f t="shared" si="46"/>
        <v>1.6983819002150402</v>
      </c>
    </row>
    <row r="1623" spans="47:53" ht="11.25" customHeight="1" x14ac:dyDescent="0.25">
      <c r="AU1623" s="30" t="s">
        <v>38</v>
      </c>
      <c r="AV1623" s="29">
        <f>_xll.qlInterestRateIndexFixingDate(IborIndex&amp;Tenor,AW1623,Trigger)</f>
        <v>50777</v>
      </c>
      <c r="AW1623" s="29">
        <f>_xll.qlCalendarAdvance(Calendar,AW1622,AU1623,"f",,Trigger)</f>
        <v>50781</v>
      </c>
      <c r="AX1623" s="29">
        <f>_xll.qlInterestRateIndexMaturity(IborIndex&amp;Tenor,AW1623,Trigger)</f>
        <v>51146</v>
      </c>
      <c r="AY1623" s="66">
        <f>_xll.qlIndexFixing($Z$5,AV1623,,Trigger)</f>
        <v>1.6623678307602544E-2</v>
      </c>
      <c r="AZ1623" s="66">
        <f>_xll.qlIndexFixing($BB$1,AW1623,,Trigger)</f>
        <v>1.6452412625949726E-2</v>
      </c>
      <c r="BA1623" s="198">
        <f t="shared" si="46"/>
        <v>1.7126568165281784</v>
      </c>
    </row>
    <row r="1624" spans="47:53" ht="11.25" customHeight="1" x14ac:dyDescent="0.25">
      <c r="AU1624" s="30" t="s">
        <v>38</v>
      </c>
      <c r="AV1624" s="29">
        <f>_xll.qlInterestRateIndexFixingDate(IborIndex&amp;Tenor,AW1624,Trigger)</f>
        <v>50784</v>
      </c>
      <c r="AW1624" s="29">
        <f>_xll.qlCalendarAdvance(Calendar,AW1623,AU1624,"f",,Trigger)</f>
        <v>50788</v>
      </c>
      <c r="AX1624" s="29">
        <f>_xll.qlInterestRateIndexMaturity(IborIndex&amp;Tenor,AW1624,Trigger)</f>
        <v>51153</v>
      </c>
      <c r="AY1624" s="66">
        <f>_xll.qlIndexFixing($Z$5,AV1624,,Trigger)</f>
        <v>1.6619736700228243E-2</v>
      </c>
      <c r="AZ1624" s="66">
        <f>_xll.qlIndexFixing($BB$1,AW1624,,Trigger)</f>
        <v>1.6447078237701997E-2</v>
      </c>
      <c r="BA1624" s="198">
        <f t="shared" si="46"/>
        <v>1.7265846252624562</v>
      </c>
    </row>
    <row r="1625" spans="47:53" ht="11.25" customHeight="1" x14ac:dyDescent="0.25">
      <c r="AU1625" s="30" t="s">
        <v>38</v>
      </c>
      <c r="AV1625" s="29">
        <f>_xll.qlInterestRateIndexFixingDate(IborIndex&amp;Tenor,AW1625,Trigger)</f>
        <v>50791</v>
      </c>
      <c r="AW1625" s="29">
        <f>_xll.qlCalendarAdvance(Calendar,AW1624,AU1625,"f",,Trigger)</f>
        <v>50795</v>
      </c>
      <c r="AX1625" s="29">
        <f>_xll.qlInterestRateIndexMaturity(IborIndex&amp;Tenor,AW1625,Trigger)</f>
        <v>51160</v>
      </c>
      <c r="AY1625" s="66">
        <f>_xll.qlIndexFixing($Z$5,AV1625,,Trigger)</f>
        <v>1.6615816052502647E-2</v>
      </c>
      <c r="AZ1625" s="66">
        <f>_xll.qlIndexFixing($BB$1,AW1625,,Trigger)</f>
        <v>1.6441796310458581E-2</v>
      </c>
      <c r="BA1625" s="198">
        <f t="shared" si="46"/>
        <v>1.7401974204406603</v>
      </c>
    </row>
    <row r="1626" spans="47:53" ht="11.25" customHeight="1" x14ac:dyDescent="0.25">
      <c r="AU1626" s="30" t="s">
        <v>38</v>
      </c>
      <c r="AV1626" s="29">
        <f>_xll.qlInterestRateIndexFixingDate(IborIndex&amp;Tenor,AW1626,Trigger)</f>
        <v>50798</v>
      </c>
      <c r="AW1626" s="29">
        <f>_xll.qlCalendarAdvance(Calendar,AW1625,AU1626,"f",,Trigger)</f>
        <v>50802</v>
      </c>
      <c r="AX1626" s="29">
        <f>_xll.qlInterestRateIndexMaturity(IborIndex&amp;Tenor,AW1626,Trigger)</f>
        <v>51167</v>
      </c>
      <c r="AY1626" s="66">
        <f>_xll.qlIndexFixing($Z$5,AV1626,,Trigger)</f>
        <v>1.6611919583131927E-2</v>
      </c>
      <c r="AZ1626" s="66">
        <f>_xll.qlIndexFixing($BB$1,AW1626,,Trigger)</f>
        <v>1.64365668433912E-2</v>
      </c>
      <c r="BA1626" s="198">
        <f t="shared" si="46"/>
        <v>1.7535273974072716</v>
      </c>
    </row>
    <row r="1627" spans="47:53" ht="11.25" customHeight="1" x14ac:dyDescent="0.25">
      <c r="AU1627" s="30" t="s">
        <v>38</v>
      </c>
      <c r="AV1627" s="29">
        <f>_xll.qlInterestRateIndexFixingDate(IborIndex&amp;Tenor,AW1627,Trigger)</f>
        <v>50805</v>
      </c>
      <c r="AW1627" s="29">
        <f>_xll.qlCalendarAdvance(Calendar,AW1626,AU1627,"f",,Trigger)</f>
        <v>50809</v>
      </c>
      <c r="AX1627" s="29">
        <f>_xll.qlInterestRateIndexMaturity(IborIndex&amp;Tenor,AW1627,Trigger)</f>
        <v>51174</v>
      </c>
      <c r="AY1627" s="66">
        <f>_xll.qlIndexFixing($Z$5,AV1627,,Trigger)</f>
        <v>1.660805052096451E-2</v>
      </c>
      <c r="AZ1627" s="66">
        <f>_xll.qlIndexFixing($BB$1,AW1627,,Trigger)</f>
        <v>1.6431389835679253E-2</v>
      </c>
      <c r="BA1627" s="198">
        <f t="shared" si="46"/>
        <v>1.7666068528525771</v>
      </c>
    </row>
    <row r="1628" spans="47:53" ht="11.25" customHeight="1" x14ac:dyDescent="0.25">
      <c r="AU1628" s="30" t="s">
        <v>38</v>
      </c>
      <c r="AV1628" s="29">
        <f>_xll.qlInterestRateIndexFixingDate(IborIndex&amp;Tenor,AW1628,Trigger)</f>
        <v>50812</v>
      </c>
      <c r="AW1628" s="29">
        <f>_xll.qlCalendarAdvance(Calendar,AW1627,AU1628,"f",,Trigger)</f>
        <v>50816</v>
      </c>
      <c r="AX1628" s="29">
        <f>_xll.qlInterestRateIndexMaturity(IborIndex&amp;Tenor,AW1628,Trigger)</f>
        <v>51181</v>
      </c>
      <c r="AY1628" s="66">
        <f>_xll.qlIndexFixing($Z$5,AV1628,,Trigger)</f>
        <v>1.6604212104990621E-2</v>
      </c>
      <c r="AZ1628" s="66">
        <f>_xll.qlIndexFixing($BB$1,AW1628,,Trigger)</f>
        <v>1.6426265286510242E-2</v>
      </c>
      <c r="BA1628" s="198">
        <f t="shared" si="46"/>
        <v>1.7794681848037897</v>
      </c>
    </row>
    <row r="1629" spans="47:53" ht="11.25" customHeight="1" x14ac:dyDescent="0.25">
      <c r="AU1629" s="30" t="s">
        <v>38</v>
      </c>
      <c r="AV1629" s="29">
        <f>_xll.qlInterestRateIndexFixingDate(IborIndex&amp;Tenor,AW1629,Trigger)</f>
        <v>50819</v>
      </c>
      <c r="AW1629" s="29">
        <f>_xll.qlCalendarAdvance(Calendar,AW1628,AU1629,"f",,Trigger)</f>
        <v>50823</v>
      </c>
      <c r="AX1629" s="29">
        <f>_xll.qlInterestRateIndexMaturity(IborIndex&amp;Tenor,AW1629,Trigger)</f>
        <v>51188</v>
      </c>
      <c r="AY1629" s="66">
        <f>_xll.qlIndexFixing($Z$5,AV1629,,Trigger)</f>
        <v>1.6600407584343824E-2</v>
      </c>
      <c r="AZ1629" s="66">
        <f>_xll.qlIndexFixing($BB$1,AW1629,,Trigger)</f>
        <v>1.6421193195080862E-2</v>
      </c>
      <c r="BA1629" s="198">
        <f t="shared" si="46"/>
        <v>1.792143892629626</v>
      </c>
    </row>
    <row r="1630" spans="47:53" ht="11.25" customHeight="1" x14ac:dyDescent="0.25">
      <c r="AU1630" s="30" t="s">
        <v>38</v>
      </c>
      <c r="AV1630" s="29">
        <f>_xll.qlInterestRateIndexFixingDate(IborIndex&amp;Tenor,AW1630,Trigger)</f>
        <v>50826</v>
      </c>
      <c r="AW1630" s="29">
        <f>_xll.qlCalendarAdvance(Calendar,AW1629,AU1630,"f",,Trigger)</f>
        <v>50830</v>
      </c>
      <c r="AX1630" s="29">
        <f>_xll.qlInterestRateIndexMaturity(IborIndex&amp;Tenor,AW1630,Trigger)</f>
        <v>51196</v>
      </c>
      <c r="AY1630" s="66">
        <f>_xll.qlIndexFixing($Z$5,AV1630,,Trigger)</f>
        <v>1.6596805031221046E-2</v>
      </c>
      <c r="AZ1630" s="66">
        <f>_xll.qlIndexFixing($BB$1,AW1630,,Trigger)</f>
        <v>1.6416319408914141E-2</v>
      </c>
      <c r="BA1630" s="198">
        <f t="shared" si="46"/>
        <v>1.8048562230690499</v>
      </c>
    </row>
    <row r="1631" spans="47:53" ht="11.25" customHeight="1" x14ac:dyDescent="0.25">
      <c r="AU1631" s="30" t="s">
        <v>38</v>
      </c>
      <c r="AV1631" s="29">
        <f>_xll.qlInterestRateIndexFixingDate(IborIndex&amp;Tenor,AW1631,Trigger)</f>
        <v>50833</v>
      </c>
      <c r="AW1631" s="29">
        <f>_xll.qlCalendarAdvance(Calendar,AW1630,AU1631,"f",,Trigger)</f>
        <v>50837</v>
      </c>
      <c r="AX1631" s="29">
        <f>_xll.qlInterestRateIndexMaturity(IborIndex&amp;Tenor,AW1631,Trigger)</f>
        <v>51203</v>
      </c>
      <c r="AY1631" s="66">
        <f>_xll.qlIndexFixing($Z$5,AV1631,,Trigger)</f>
        <v>1.659308393788354E-2</v>
      </c>
      <c r="AZ1631" s="66">
        <f>_xll.qlIndexFixing($BB$1,AW1631,,Trigger)</f>
        <v>1.6411362798297413E-2</v>
      </c>
      <c r="BA1631" s="198">
        <f t="shared" si="46"/>
        <v>1.8172113958612666</v>
      </c>
    </row>
    <row r="1632" spans="47:53" ht="11.25" customHeight="1" x14ac:dyDescent="0.25">
      <c r="AU1632" s="30" t="s">
        <v>38</v>
      </c>
      <c r="AV1632" s="29">
        <f>_xll.qlInterestRateIndexFixingDate(IborIndex&amp;Tenor,AW1632,Trigger)</f>
        <v>50840</v>
      </c>
      <c r="AW1632" s="29">
        <f>_xll.qlCalendarAdvance(Calendar,AW1631,AU1632,"f",,Trigger)</f>
        <v>50844</v>
      </c>
      <c r="AX1632" s="29">
        <f>_xll.qlInterestRateIndexMaturity(IborIndex&amp;Tenor,AW1632,Trigger)</f>
        <v>51210</v>
      </c>
      <c r="AY1632" s="66">
        <f>_xll.qlIndexFixing($Z$5,AV1632,,Trigger)</f>
        <v>1.6589406544510993E-2</v>
      </c>
      <c r="AZ1632" s="66">
        <f>_xll.qlIndexFixing($BB$1,AW1632,,Trigger)</f>
        <v>1.6406458650210436E-2</v>
      </c>
      <c r="BA1632" s="198">
        <f t="shared" si="46"/>
        <v>1.8294789430055649</v>
      </c>
    </row>
    <row r="1633" spans="47:53" ht="11.25" customHeight="1" x14ac:dyDescent="0.25">
      <c r="AU1633" s="30" t="s">
        <v>38</v>
      </c>
      <c r="AV1633" s="29">
        <f>_xll.qlInterestRateIndexFixingDate(IborIndex&amp;Tenor,AW1633,Trigger)</f>
        <v>50847</v>
      </c>
      <c r="AW1633" s="29">
        <f>_xll.qlCalendarAdvance(Calendar,AW1632,AU1633,"f",,Trigger)</f>
        <v>50851</v>
      </c>
      <c r="AX1633" s="29">
        <f>_xll.qlInterestRateIndexMaturity(IborIndex&amp;Tenor,AW1633,Trigger)</f>
        <v>51217</v>
      </c>
      <c r="AY1633" s="66">
        <f>_xll.qlIndexFixing($Z$5,AV1633,,Trigger)</f>
        <v>1.6585776132362385E-2</v>
      </c>
      <c r="AZ1633" s="66">
        <f>_xll.qlIndexFixing($BB$1,AW1633,,Trigger)</f>
        <v>1.6401606963877751E-2</v>
      </c>
      <c r="BA1633" s="198">
        <f t="shared" si="46"/>
        <v>1.8416916848463387</v>
      </c>
    </row>
    <row r="1634" spans="47:53" ht="11.25" customHeight="1" x14ac:dyDescent="0.25">
      <c r="AU1634" s="30" t="s">
        <v>38</v>
      </c>
      <c r="AV1634" s="29">
        <f>_xll.qlInterestRateIndexFixingDate(IborIndex&amp;Tenor,AW1634,Trigger)</f>
        <v>50854</v>
      </c>
      <c r="AW1634" s="29">
        <f>_xll.qlCalendarAdvance(Calendar,AW1633,AU1634,"f",,Trigger)</f>
        <v>50858</v>
      </c>
      <c r="AX1634" s="29">
        <f>_xll.qlInterestRateIndexMaturity(IborIndex&amp;Tenor,AW1634,Trigger)</f>
        <v>51224</v>
      </c>
      <c r="AY1634" s="66">
        <f>_xll.qlIndexFixing($Z$5,AV1634,,Trigger)</f>
        <v>1.6582195992817125E-2</v>
      </c>
      <c r="AZ1634" s="66">
        <f>_xll.qlIndexFixing($BB$1,AW1634,,Trigger)</f>
        <v>1.6396557535893315E-2</v>
      </c>
      <c r="BA1634" s="198">
        <f t="shared" si="46"/>
        <v>1.8563845692380967</v>
      </c>
    </row>
    <row r="1635" spans="47:53" ht="11.25" customHeight="1" x14ac:dyDescent="0.25">
      <c r="AU1635" s="30" t="s">
        <v>38</v>
      </c>
      <c r="AV1635" s="29">
        <f>_xll.qlInterestRateIndexFixingDate(IborIndex&amp;Tenor,AW1635,Trigger)</f>
        <v>50861</v>
      </c>
      <c r="AW1635" s="29">
        <f>_xll.qlCalendarAdvance(Calendar,AW1634,AU1635,"f",,Trigger)</f>
        <v>50865</v>
      </c>
      <c r="AX1635" s="29">
        <f>_xll.qlInterestRateIndexMaturity(IborIndex&amp;Tenor,AW1635,Trigger)</f>
        <v>51231</v>
      </c>
      <c r="AY1635" s="66">
        <f>_xll.qlIndexFixing($Z$5,AV1635,,Trigger)</f>
        <v>1.6578669427377454E-2</v>
      </c>
      <c r="AZ1635" s="66">
        <f>_xll.qlIndexFixing($BB$1,AW1635,,Trigger)</f>
        <v>1.6392060973412698E-2</v>
      </c>
      <c r="BA1635" s="198">
        <f t="shared" si="46"/>
        <v>1.8660845396475598</v>
      </c>
    </row>
    <row r="1636" spans="47:53" ht="11.25" customHeight="1" x14ac:dyDescent="0.25">
      <c r="AU1636" s="30" t="s">
        <v>38</v>
      </c>
      <c r="AV1636" s="29">
        <f>_xll.qlInterestRateIndexFixingDate(IborIndex&amp;Tenor,AW1636,Trigger)</f>
        <v>50866</v>
      </c>
      <c r="AW1636" s="29">
        <f>_xll.qlCalendarAdvance(Calendar,AW1635,AU1636,"f",,Trigger)</f>
        <v>50872</v>
      </c>
      <c r="AX1636" s="29">
        <f>_xll.qlInterestRateIndexMaturity(IborIndex&amp;Tenor,AW1636,Trigger)</f>
        <v>51238</v>
      </c>
      <c r="AY1636" s="66">
        <f>_xll.qlIndexFixing($Z$5,AV1636,,Trigger)</f>
        <v>1.6575199747670629E-2</v>
      </c>
      <c r="AZ1636" s="66">
        <f>_xll.qlIndexFixing($BB$1,AW1636,,Trigger)</f>
        <v>1.6387366667770666E-2</v>
      </c>
      <c r="BA1636" s="198">
        <f t="shared" si="46"/>
        <v>1.8783307989996347</v>
      </c>
    </row>
    <row r="1637" spans="47:53" ht="11.25" customHeight="1" x14ac:dyDescent="0.25">
      <c r="AU1637" s="30" t="s">
        <v>38</v>
      </c>
      <c r="AV1637" s="29">
        <f>_xll.qlInterestRateIndexFixingDate(IborIndex&amp;Tenor,AW1637,Trigger)</f>
        <v>50875</v>
      </c>
      <c r="AW1637" s="29">
        <f>_xll.qlCalendarAdvance(Calendar,AW1636,AU1637,"f",,Trigger)</f>
        <v>50879</v>
      </c>
      <c r="AX1637" s="29">
        <f>_xll.qlInterestRateIndexMaturity(IborIndex&amp;Tenor,AW1637,Trigger)</f>
        <v>51245</v>
      </c>
      <c r="AY1637" s="66">
        <f>_xll.qlIndexFixing($Z$5,AV1637,,Trigger)</f>
        <v>1.6571790275448705E-2</v>
      </c>
      <c r="AZ1637" s="66">
        <f>_xll.qlIndexFixing($BB$1,AW1637,,Trigger)</f>
        <v>1.6382724820862296E-2</v>
      </c>
      <c r="BA1637" s="198">
        <f t="shared" si="46"/>
        <v>1.8906545458640887</v>
      </c>
    </row>
    <row r="1638" spans="47:53" ht="11.25" customHeight="1" x14ac:dyDescent="0.25">
      <c r="AU1638" s="30" t="s">
        <v>38</v>
      </c>
      <c r="AV1638" s="29">
        <f>_xll.qlInterestRateIndexFixingDate(IborIndex&amp;Tenor,AW1638,Trigger)</f>
        <v>50882</v>
      </c>
      <c r="AW1638" s="29">
        <f>_xll.qlCalendarAdvance(Calendar,AW1637,AU1638,"f",,Trigger)</f>
        <v>50886</v>
      </c>
      <c r="AX1638" s="29">
        <f>_xll.qlInterestRateIndexMaturity(IborIndex&amp;Tenor,AW1638,Trigger)</f>
        <v>51252</v>
      </c>
      <c r="AY1638" s="66">
        <f>_xll.qlIndexFixing($Z$5,AV1638,,Trigger)</f>
        <v>1.6568444342590929E-2</v>
      </c>
      <c r="AZ1638" s="66">
        <f>_xll.qlIndexFixing($BB$1,AW1638,,Trigger)</f>
        <v>1.6378135431954044E-2</v>
      </c>
      <c r="BA1638" s="198">
        <f t="shared" si="46"/>
        <v>1.9030891063688549</v>
      </c>
    </row>
    <row r="1639" spans="47:53" ht="11.25" customHeight="1" x14ac:dyDescent="0.25">
      <c r="AU1639" s="30" t="s">
        <v>38</v>
      </c>
      <c r="AV1639" s="29">
        <f>_xll.qlInterestRateIndexFixingDate(IborIndex&amp;Tenor,AW1639,Trigger)</f>
        <v>50889</v>
      </c>
      <c r="AW1639" s="29">
        <f>_xll.qlCalendarAdvance(Calendar,AW1638,AU1639,"f",,Trigger)</f>
        <v>50893</v>
      </c>
      <c r="AX1639" s="29">
        <f>_xll.qlInterestRateIndexMaturity(IborIndex&amp;Tenor,AW1639,Trigger)</f>
        <v>51259</v>
      </c>
      <c r="AY1639" s="66">
        <f>_xll.qlIndexFixing($Z$5,AV1639,,Trigger)</f>
        <v>1.6565165291107038E-2</v>
      </c>
      <c r="AZ1639" s="66">
        <f>_xll.qlIndexFixing($BB$1,AW1639,,Trigger)</f>
        <v>1.6373598500319751E-2</v>
      </c>
      <c r="BA1639" s="198">
        <f t="shared" si="46"/>
        <v>1.91566790787287</v>
      </c>
    </row>
    <row r="1640" spans="47:53" ht="11.25" customHeight="1" x14ac:dyDescent="0.25">
      <c r="AU1640" s="30" t="s">
        <v>38</v>
      </c>
      <c r="AV1640" s="29">
        <f>_xll.qlInterestRateIndexFixingDate(IborIndex&amp;Tenor,AW1640,Trigger)</f>
        <v>50896</v>
      </c>
      <c r="AW1640" s="29">
        <f>_xll.qlCalendarAdvance(Calendar,AW1639,AU1640,"f",,Trigger)</f>
        <v>50900</v>
      </c>
      <c r="AX1640" s="29">
        <f>_xll.qlInterestRateIndexMaturity(IborIndex&amp;Tenor,AW1640,Trigger)</f>
        <v>51266</v>
      </c>
      <c r="AY1640" s="66">
        <f>_xll.qlIndexFixing($Z$5,AV1640,,Trigger)</f>
        <v>1.6561956473137671E-2</v>
      </c>
      <c r="AZ1640" s="66">
        <f>_xll.qlIndexFixing($BB$1,AW1640,,Trigger)</f>
        <v>1.6369114025241296E-2</v>
      </c>
      <c r="BA1640" s="198">
        <f t="shared" si="46"/>
        <v>1.9284244789637486</v>
      </c>
    </row>
    <row r="1641" spans="47:53" ht="11.25" customHeight="1" x14ac:dyDescent="0.25">
      <c r="AU1641" s="30" t="s">
        <v>38</v>
      </c>
      <c r="AV1641" s="29">
        <f>_xll.qlInterestRateIndexFixingDate(IborIndex&amp;Tenor,AW1641,Trigger)</f>
        <v>50903</v>
      </c>
      <c r="AW1641" s="29">
        <f>_xll.qlCalendarAdvance(Calendar,AW1640,AU1641,"f",,Trigger)</f>
        <v>50907</v>
      </c>
      <c r="AX1641" s="29">
        <f>_xll.qlInterestRateIndexMaturity(IborIndex&amp;Tenor,AW1641,Trigger)</f>
        <v>51273</v>
      </c>
      <c r="AY1641" s="66">
        <f>_xll.qlIndexFixing($Z$5,AV1641,,Trigger)</f>
        <v>1.6558821250956781E-2</v>
      </c>
      <c r="AZ1641" s="66">
        <f>_xll.qlIndexFixing($BB$1,AW1641,,Trigger)</f>
        <v>1.6364682006010114E-2</v>
      </c>
      <c r="BA1641" s="198">
        <f t="shared" si="46"/>
        <v>1.9413924494666654</v>
      </c>
    </row>
    <row r="1642" spans="47:53" ht="11.25" customHeight="1" x14ac:dyDescent="0.25">
      <c r="AU1642" s="30" t="s">
        <v>38</v>
      </c>
      <c r="AV1642" s="29">
        <f>_xll.qlInterestRateIndexFixingDate(IborIndex&amp;Tenor,AW1642,Trigger)</f>
        <v>50910</v>
      </c>
      <c r="AW1642" s="29">
        <f>_xll.qlCalendarAdvance(Calendar,AW1641,AU1642,"f",,Trigger)</f>
        <v>50914</v>
      </c>
      <c r="AX1642" s="29">
        <f>_xll.qlInterestRateIndexMaturity(IborIndex&amp;Tenor,AW1642,Trigger)</f>
        <v>51280</v>
      </c>
      <c r="AY1642" s="66">
        <f>_xll.qlIndexFixing($Z$5,AV1642,,Trigger)</f>
        <v>1.6555762996974047E-2</v>
      </c>
      <c r="AZ1642" s="66">
        <f>_xll.qlIndexFixing($BB$1,AW1642,,Trigger)</f>
        <v>1.6360302441924594E-2</v>
      </c>
      <c r="BA1642" s="198">
        <f t="shared" si="46"/>
        <v>1.9546055504945232</v>
      </c>
    </row>
    <row r="1643" spans="47:53" ht="11.25" customHeight="1" x14ac:dyDescent="0.25">
      <c r="AU1643" s="30" t="s">
        <v>38</v>
      </c>
      <c r="AV1643" s="29">
        <f>_xll.qlInterestRateIndexFixingDate(IborIndex&amp;Tenor,AW1643,Trigger)</f>
        <v>50917</v>
      </c>
      <c r="AW1643" s="29">
        <f>_xll.qlCalendarAdvance(Calendar,AW1642,AU1643,"f",,Trigger)</f>
        <v>50921</v>
      </c>
      <c r="AX1643" s="29">
        <f>_xll.qlInterestRateIndexMaturity(IborIndex&amp;Tenor,AW1643,Trigger)</f>
        <v>51287</v>
      </c>
      <c r="AY1643" s="66">
        <f>_xll.qlIndexFixing($Z$5,AV1643,,Trigger)</f>
        <v>1.6552785093737914E-2</v>
      </c>
      <c r="AZ1643" s="66">
        <f>_xll.qlIndexFixing($BB$1,AW1643,,Trigger)</f>
        <v>1.6355975332292248E-2</v>
      </c>
      <c r="BA1643" s="198">
        <f t="shared" si="46"/>
        <v>1.9680976144566611</v>
      </c>
    </row>
    <row r="1644" spans="47:53" ht="11.25" customHeight="1" x14ac:dyDescent="0.25">
      <c r="AU1644" s="30" t="s">
        <v>38</v>
      </c>
      <c r="AV1644" s="29">
        <f>_xll.qlInterestRateIndexFixingDate(IborIndex&amp;Tenor,AW1644,Trigger)</f>
        <v>50924</v>
      </c>
      <c r="AW1644" s="29">
        <f>_xll.qlCalendarAdvance(Calendar,AW1643,AU1644,"f",,Trigger)</f>
        <v>50928</v>
      </c>
      <c r="AX1644" s="29">
        <f>_xll.qlInterestRateIndexMaturity(IborIndex&amp;Tenor,AW1644,Trigger)</f>
        <v>51294</v>
      </c>
      <c r="AY1644" s="66">
        <f>_xll.qlIndexFixing($Z$5,AV1644,,Trigger)</f>
        <v>1.6549890933937137E-2</v>
      </c>
      <c r="AZ1644" s="66">
        <f>_xll.qlIndexFixing($BB$1,AW1644,,Trigger)</f>
        <v>1.6351700676428407E-2</v>
      </c>
      <c r="BA1644" s="198">
        <f t="shared" si="46"/>
        <v>1.9819025750873047</v>
      </c>
    </row>
    <row r="1645" spans="47:53" ht="11.25" customHeight="1" x14ac:dyDescent="0.25">
      <c r="AU1645" s="30" t="s">
        <v>38</v>
      </c>
      <c r="AV1645" s="29">
        <f>_xll.qlInterestRateIndexFixingDate(IborIndex&amp;Tenor,AW1645,Trigger)</f>
        <v>50931</v>
      </c>
      <c r="AW1645" s="29">
        <f>_xll.qlCalendarAdvance(Calendar,AW1644,AU1645,"f",,Trigger)</f>
        <v>50935</v>
      </c>
      <c r="AX1645" s="29">
        <f>_xll.qlInterestRateIndexMaturity(IborIndex&amp;Tenor,AW1645,Trigger)</f>
        <v>51301</v>
      </c>
      <c r="AY1645" s="66">
        <f>_xll.qlIndexFixing($Z$5,AV1645,,Trigger)</f>
        <v>1.654708392040383E-2</v>
      </c>
      <c r="AZ1645" s="66">
        <f>_xll.qlIndexFixing($BB$1,AW1645,,Trigger)</f>
        <v>1.63474784736573E-2</v>
      </c>
      <c r="BA1645" s="198">
        <f t="shared" si="46"/>
        <v>1.9960544674653067</v>
      </c>
    </row>
    <row r="1646" spans="47:53" ht="11.25" customHeight="1" x14ac:dyDescent="0.25">
      <c r="AU1646" s="30" t="s">
        <v>38</v>
      </c>
      <c r="AV1646" s="29">
        <f>_xll.qlInterestRateIndexFixingDate(IborIndex&amp;Tenor,AW1646,Trigger)</f>
        <v>50938</v>
      </c>
      <c r="AW1646" s="29">
        <f>_xll.qlCalendarAdvance(Calendar,AW1645,AU1646,"f",,Trigger)</f>
        <v>50942</v>
      </c>
      <c r="AX1646" s="29">
        <f>_xll.qlInterestRateIndexMaturity(IborIndex&amp;Tenor,AW1646,Trigger)</f>
        <v>51308</v>
      </c>
      <c r="AY1646" s="66">
        <f>_xll.qlIndexFixing($Z$5,AV1646,,Trigger)</f>
        <v>1.654436746611631E-2</v>
      </c>
      <c r="AZ1646" s="66">
        <f>_xll.qlIndexFixing($BB$1,AW1646,,Trigger)</f>
        <v>1.6343308723310555E-2</v>
      </c>
      <c r="BA1646" s="198">
        <f t="shared" si="46"/>
        <v>2.0105874280575491</v>
      </c>
    </row>
    <row r="1647" spans="47:53" ht="11.25" customHeight="1" x14ac:dyDescent="0.25">
      <c r="AU1647" s="30" t="s">
        <v>38</v>
      </c>
      <c r="AV1647" s="29">
        <f>_xll.qlInterestRateIndexFixingDate(IborIndex&amp;Tenor,AW1647,Trigger)</f>
        <v>50945</v>
      </c>
      <c r="AW1647" s="29">
        <f>_xll.qlCalendarAdvance(Calendar,AW1646,AU1647,"f",,Trigger)</f>
        <v>50949</v>
      </c>
      <c r="AX1647" s="29">
        <f>_xll.qlInterestRateIndexMaturity(IborIndex&amp;Tenor,AW1647,Trigger)</f>
        <v>51315</v>
      </c>
      <c r="AY1647" s="66">
        <f>_xll.qlIndexFixing($Z$5,AV1647,,Trigger)</f>
        <v>1.6541744994201711E-2</v>
      </c>
      <c r="AZ1647" s="66">
        <f>_xll.qlIndexFixing($BB$1,AW1647,,Trigger)</f>
        <v>1.6338864955438272E-2</v>
      </c>
      <c r="BA1647" s="198">
        <f t="shared" si="46"/>
        <v>2.0288003876343943</v>
      </c>
    </row>
    <row r="1648" spans="47:53" ht="11.25" customHeight="1" x14ac:dyDescent="0.25">
      <c r="AU1648" s="30" t="s">
        <v>38</v>
      </c>
      <c r="AV1648" s="29">
        <f>_xll.qlInterestRateIndexFixingDate(IborIndex&amp;Tenor,AW1648,Trigger)</f>
        <v>50952</v>
      </c>
      <c r="AW1648" s="29">
        <f>_xll.qlCalendarAdvance(Calendar,AW1647,AU1648,"f",,Trigger)</f>
        <v>50956</v>
      </c>
      <c r="AX1648" s="29">
        <f>_xll.qlInterestRateIndexMaturity(IborIndex&amp;Tenor,AW1648,Trigger)</f>
        <v>51322</v>
      </c>
      <c r="AY1648" s="66">
        <f>_xll.qlIndexFixing($Z$5,AV1648,,Trigger)</f>
        <v>1.653921993793905E-2</v>
      </c>
      <c r="AZ1648" s="66">
        <f>_xll.qlIndexFixing($BB$1,AW1648,,Trigger)</f>
        <v>1.6335126577261817E-2</v>
      </c>
      <c r="BA1648" s="198">
        <f t="shared" si="46"/>
        <v>2.0409336067723354</v>
      </c>
    </row>
    <row r="1649" spans="47:53" ht="11.25" customHeight="1" x14ac:dyDescent="0.25">
      <c r="AU1649" s="30" t="s">
        <v>38</v>
      </c>
      <c r="AV1649" s="29">
        <f>_xll.qlInterestRateIndexFixingDate(IborIndex&amp;Tenor,AW1649,Trigger)</f>
        <v>50959</v>
      </c>
      <c r="AW1649" s="29">
        <f>_xll.qlCalendarAdvance(Calendar,AW1648,AU1649,"f",,Trigger)</f>
        <v>50963</v>
      </c>
      <c r="AX1649" s="29">
        <f>_xll.qlInterestRateIndexMaturity(IborIndex&amp;Tenor,AW1649,Trigger)</f>
        <v>51329</v>
      </c>
      <c r="AY1649" s="66">
        <f>_xll.qlIndexFixing($Z$5,AV1649,,Trigger)</f>
        <v>1.6536795740762281E-2</v>
      </c>
      <c r="AZ1649" s="66">
        <f>_xll.qlIndexFixing($BB$1,AW1649,,Trigger)</f>
        <v>1.6331114180265203E-2</v>
      </c>
      <c r="BA1649" s="198">
        <f t="shared" si="46"/>
        <v>2.0568156049707853</v>
      </c>
    </row>
    <row r="1650" spans="47:53" ht="11.25" customHeight="1" x14ac:dyDescent="0.25">
      <c r="AU1650" s="30" t="s">
        <v>38</v>
      </c>
      <c r="AV1650" s="29">
        <f>_xll.qlInterestRateIndexFixingDate(IborIndex&amp;Tenor,AW1650,Trigger)</f>
        <v>50966</v>
      </c>
      <c r="AW1650" s="29">
        <f>_xll.qlCalendarAdvance(Calendar,AW1649,AU1650,"f",,Trigger)</f>
        <v>50970</v>
      </c>
      <c r="AX1650" s="29">
        <f>_xll.qlInterestRateIndexMaturity(IborIndex&amp;Tenor,AW1650,Trigger)</f>
        <v>51336</v>
      </c>
      <c r="AY1650" s="66">
        <f>_xll.qlIndexFixing($Z$5,AV1650,,Trigger)</f>
        <v>1.65344758562651E-2</v>
      </c>
      <c r="AZ1650" s="66">
        <f>_xll.qlIndexFixing($BB$1,AW1650,,Trigger)</f>
        <v>1.6327154233104588E-2</v>
      </c>
      <c r="BA1650" s="198">
        <f t="shared" si="46"/>
        <v>2.0732162316051266</v>
      </c>
    </row>
    <row r="1651" spans="47:53" ht="11.25" customHeight="1" x14ac:dyDescent="0.25">
      <c r="AU1651" s="30" t="s">
        <v>38</v>
      </c>
      <c r="AV1651" s="29">
        <f>_xll.qlInterestRateIndexFixingDate(IborIndex&amp;Tenor,AW1651,Trigger)</f>
        <v>50973</v>
      </c>
      <c r="AW1651" s="29">
        <f>_xll.qlCalendarAdvance(Calendar,AW1650,AU1651,"f",,Trigger)</f>
        <v>50977</v>
      </c>
      <c r="AX1651" s="29">
        <f>_xll.qlInterestRateIndexMaturity(IborIndex&amp;Tenor,AW1651,Trigger)</f>
        <v>51343</v>
      </c>
      <c r="AY1651" s="66">
        <f>_xll.qlIndexFixing($Z$5,AV1651,,Trigger)</f>
        <v>1.6532263748200944E-2</v>
      </c>
      <c r="AZ1651" s="66">
        <f>_xll.qlIndexFixing($BB$1,AW1651,,Trigger)</f>
        <v>1.6323246735153948E-2</v>
      </c>
      <c r="BA1651" s="198">
        <f t="shared" si="46"/>
        <v>2.0901701304699634</v>
      </c>
    </row>
    <row r="1652" spans="47:53" ht="11.25" customHeight="1" x14ac:dyDescent="0.25">
      <c r="AU1652" s="30" t="s">
        <v>38</v>
      </c>
      <c r="AV1652" s="29">
        <f>_xll.qlInterestRateIndexFixingDate(IborIndex&amp;Tenor,AW1652,Trigger)</f>
        <v>50980</v>
      </c>
      <c r="AW1652" s="29">
        <f>_xll.qlCalendarAdvance(Calendar,AW1651,AU1652,"f",,Trigger)</f>
        <v>50984</v>
      </c>
      <c r="AX1652" s="29">
        <f>_xll.qlInterestRateIndexMaturity(IborIndex&amp;Tenor,AW1652,Trigger)</f>
        <v>51350</v>
      </c>
      <c r="AY1652" s="66">
        <f>_xll.qlIndexFixing($Z$5,AV1652,,Trigger)</f>
        <v>1.6530162890490415E-2</v>
      </c>
      <c r="AZ1652" s="66">
        <f>_xll.qlIndexFixing($BB$1,AW1652,,Trigger)</f>
        <v>1.6319391685795517E-2</v>
      </c>
      <c r="BA1652" s="198">
        <f t="shared" si="46"/>
        <v>2.1077120469489841</v>
      </c>
    </row>
    <row r="1653" spans="47:53" ht="11.25" customHeight="1" x14ac:dyDescent="0.25">
      <c r="AU1653" s="30" t="s">
        <v>38</v>
      </c>
      <c r="AV1653" s="29">
        <f>_xll.qlInterestRateIndexFixingDate(IborIndex&amp;Tenor,AW1653,Trigger)</f>
        <v>50987</v>
      </c>
      <c r="AW1653" s="29">
        <f>_xll.qlCalendarAdvance(Calendar,AW1652,AU1653,"f",,Trigger)</f>
        <v>50991</v>
      </c>
      <c r="AX1653" s="29">
        <f>_xll.qlInterestRateIndexMaturity(IborIndex&amp;Tenor,AW1653,Trigger)</f>
        <v>51357</v>
      </c>
      <c r="AY1653" s="66">
        <f>_xll.qlIndexFixing($Z$5,AV1653,,Trigger)</f>
        <v>1.6528176767222163E-2</v>
      </c>
      <c r="AZ1653" s="66">
        <f>_xll.qlIndexFixing($BB$1,AW1653,,Trigger)</f>
        <v>1.6315589084418911E-2</v>
      </c>
      <c r="BA1653" s="198">
        <f t="shared" si="46"/>
        <v>2.1258768280325162</v>
      </c>
    </row>
    <row r="1654" spans="47:53" ht="11.25" customHeight="1" x14ac:dyDescent="0.25">
      <c r="AU1654" s="30" t="s">
        <v>38</v>
      </c>
      <c r="AV1654" s="29">
        <f>_xll.qlInterestRateIndexFixingDate(IborIndex&amp;Tenor,AW1654,Trigger)</f>
        <v>50994</v>
      </c>
      <c r="AW1654" s="29">
        <f>_xll.qlCalendarAdvance(Calendar,AW1653,AU1654,"f",,Trigger)</f>
        <v>50998</v>
      </c>
      <c r="AX1654" s="29">
        <f>_xll.qlInterestRateIndexMaturity(IborIndex&amp;Tenor,AW1654,Trigger)</f>
        <v>51364</v>
      </c>
      <c r="AY1654" s="66">
        <f>_xll.qlIndexFixing($Z$5,AV1654,,Trigger)</f>
        <v>1.652630887265855E-2</v>
      </c>
      <c r="AZ1654" s="66">
        <f>_xll.qlIndexFixing($BB$1,AW1654,,Trigger)</f>
        <v>1.6311838930423091E-2</v>
      </c>
      <c r="BA1654" s="198">
        <f t="shared" si="46"/>
        <v>2.1446994223545817</v>
      </c>
    </row>
    <row r="1655" spans="47:53" ht="11.25" customHeight="1" x14ac:dyDescent="0.25">
      <c r="AU1655" s="30" t="s">
        <v>38</v>
      </c>
      <c r="AV1655" s="29">
        <f>_xll.qlInterestRateIndexFixingDate(IborIndex&amp;Tenor,AW1655,Trigger)</f>
        <v>51001</v>
      </c>
      <c r="AW1655" s="29">
        <f>_xll.qlCalendarAdvance(Calendar,AW1654,AU1655,"f",,Trigger)</f>
        <v>51005</v>
      </c>
      <c r="AX1655" s="29">
        <f>_xll.qlInterestRateIndexMaturity(IborIndex&amp;Tenor,AW1655,Trigger)</f>
        <v>51371</v>
      </c>
      <c r="AY1655" s="66">
        <f>_xll.qlIndexFixing($Z$5,AV1655,,Trigger)</f>
        <v>1.6524562711238502E-2</v>
      </c>
      <c r="AZ1655" s="66">
        <f>_xll.qlIndexFixing($BB$1,AW1655,,Trigger)</f>
        <v>1.6308141223214404E-2</v>
      </c>
      <c r="BA1655" s="198">
        <f t="shared" si="46"/>
        <v>2.1642148802409817</v>
      </c>
    </row>
    <row r="1656" spans="47:53" ht="11.25" customHeight="1" x14ac:dyDescent="0.25">
      <c r="AU1656" s="30" t="s">
        <v>38</v>
      </c>
      <c r="AV1656" s="29">
        <f>_xll.qlInterestRateIndexFixingDate(IborIndex&amp;Tenor,AW1656,Trigger)</f>
        <v>51008</v>
      </c>
      <c r="AW1656" s="29">
        <f>_xll.qlCalendarAdvance(Calendar,AW1655,AU1656,"f",,Trigger)</f>
        <v>51012</v>
      </c>
      <c r="AX1656" s="29">
        <f>_xll.qlInterestRateIndexMaturity(IborIndex&amp;Tenor,AW1656,Trigger)</f>
        <v>51378</v>
      </c>
      <c r="AY1656" s="66">
        <f>_xll.qlIndexFixing($Z$5,AV1656,,Trigger)</f>
        <v>1.6522941797581216E-2</v>
      </c>
      <c r="AZ1656" s="66">
        <f>_xll.qlIndexFixing($BB$1,AW1656,,Trigger)</f>
        <v>1.6304495962208749E-2</v>
      </c>
      <c r="BA1656" s="198">
        <f t="shared" si="46"/>
        <v>2.184458353724668</v>
      </c>
    </row>
    <row r="1657" spans="47:53" ht="11.25" customHeight="1" x14ac:dyDescent="0.25">
      <c r="AU1657" s="30" t="s">
        <v>38</v>
      </c>
      <c r="AV1657" s="29">
        <f>_xll.qlInterestRateIndexFixingDate(IborIndex&amp;Tenor,AW1657,Trigger)</f>
        <v>51015</v>
      </c>
      <c r="AW1657" s="29">
        <f>_xll.qlCalendarAdvance(Calendar,AW1656,AU1657,"f",,Trigger)</f>
        <v>51019</v>
      </c>
      <c r="AX1657" s="29">
        <f>_xll.qlInterestRateIndexMaturity(IborIndex&amp;Tenor,AW1657,Trigger)</f>
        <v>51385</v>
      </c>
      <c r="AY1657" s="66">
        <f>_xll.qlIndexFixing($Z$5,AV1657,,Trigger)</f>
        <v>1.6521416809836389E-2</v>
      </c>
      <c r="AZ1657" s="66">
        <f>_xll.qlIndexFixing($BB$1,AW1657,,Trigger)</f>
        <v>1.6300903070028887E-2</v>
      </c>
      <c r="BA1657" s="198">
        <f t="shared" si="46"/>
        <v>2.2051373980750202</v>
      </c>
    </row>
    <row r="1658" spans="47:53" ht="11.25" customHeight="1" x14ac:dyDescent="0.25">
      <c r="AU1658" s="30" t="s">
        <v>38</v>
      </c>
      <c r="AV1658" s="29">
        <f>_xll.qlInterestRateIndexFixingDate(IborIndex&amp;Tenor,AW1658,Trigger)</f>
        <v>51022</v>
      </c>
      <c r="AW1658" s="29">
        <f>_xll.qlCalendarAdvance(Calendar,AW1657,AU1658,"f",,Trigger)</f>
        <v>51026</v>
      </c>
      <c r="AX1658" s="29">
        <f>_xll.qlInterestRateIndexMaturity(IborIndex&amp;Tenor,AW1658,Trigger)</f>
        <v>51392</v>
      </c>
      <c r="AY1658" s="66">
        <f>_xll.qlIndexFixing($Z$5,AV1658,,Trigger)</f>
        <v>1.6519845159263642E-2</v>
      </c>
      <c r="AZ1658" s="66">
        <f>_xll.qlIndexFixing($BB$1,AW1658,,Trigger)</f>
        <v>1.6297362162109405E-2</v>
      </c>
      <c r="BA1658" s="198">
        <f t="shared" si="46"/>
        <v>2.2248299715423721</v>
      </c>
    </row>
    <row r="1659" spans="47:53" ht="11.25" customHeight="1" x14ac:dyDescent="0.25">
      <c r="AU1659" s="30" t="s">
        <v>38</v>
      </c>
      <c r="AV1659" s="29">
        <f>_xll.qlInterestRateIndexFixingDate(IborIndex&amp;Tenor,AW1659,Trigger)</f>
        <v>51029</v>
      </c>
      <c r="AW1659" s="29">
        <f>_xll.qlCalendarAdvance(Calendar,AW1658,AU1659,"f",,Trigger)</f>
        <v>51033</v>
      </c>
      <c r="AX1659" s="29">
        <f>_xll.qlInterestRateIndexMaturity(IborIndex&amp;Tenor,AW1659,Trigger)</f>
        <v>51399</v>
      </c>
      <c r="AY1659" s="66">
        <f>_xll.qlIndexFixing($Z$5,AV1659,,Trigger)</f>
        <v>1.6518206472489173E-2</v>
      </c>
      <c r="AZ1659" s="66">
        <f>_xll.qlIndexFixing($BB$1,AW1659,,Trigger)</f>
        <v>1.6293872777097602E-2</v>
      </c>
      <c r="BA1659" s="198">
        <f t="shared" si="46"/>
        <v>2.2433369539157089</v>
      </c>
    </row>
    <row r="1660" spans="47:53" ht="11.25" customHeight="1" x14ac:dyDescent="0.25">
      <c r="AU1660" s="30" t="s">
        <v>38</v>
      </c>
      <c r="AV1660" s="29">
        <f>_xll.qlInterestRateIndexFixingDate(IborIndex&amp;Tenor,AW1660,Trigger)</f>
        <v>51036</v>
      </c>
      <c r="AW1660" s="29">
        <f>_xll.qlCalendarAdvance(Calendar,AW1659,AU1660,"f",,Trigger)</f>
        <v>51040</v>
      </c>
      <c r="AX1660" s="29">
        <f>_xll.qlInterestRateIndexMaturity(IborIndex&amp;Tenor,AW1660,Trigger)</f>
        <v>51406</v>
      </c>
      <c r="AY1660" s="66">
        <f>_xll.qlIndexFixing($Z$5,AV1660,,Trigger)</f>
        <v>1.6516502034402983E-2</v>
      </c>
      <c r="AZ1660" s="66">
        <f>_xll.qlIndexFixing($BB$1,AW1660,,Trigger)</f>
        <v>1.6289969867668532E-2</v>
      </c>
      <c r="BA1660" s="198">
        <f t="shared" si="46"/>
        <v>2.2653216673445069</v>
      </c>
    </row>
    <row r="1661" spans="47:53" ht="11.25" customHeight="1" x14ac:dyDescent="0.25">
      <c r="AU1661" s="30" t="s">
        <v>38</v>
      </c>
      <c r="AV1661" s="29">
        <f>_xll.qlInterestRateIndexFixingDate(IborIndex&amp;Tenor,AW1661,Trigger)</f>
        <v>51043</v>
      </c>
      <c r="AW1661" s="29">
        <f>_xll.qlCalendarAdvance(Calendar,AW1660,AU1661,"f",,Trigger)</f>
        <v>51047</v>
      </c>
      <c r="AX1661" s="29">
        <f>_xll.qlInterestRateIndexMaturity(IborIndex&amp;Tenor,AW1661,Trigger)</f>
        <v>51413</v>
      </c>
      <c r="AY1661" s="66">
        <f>_xll.qlIndexFixing($Z$5,AV1661,,Trigger)</f>
        <v>1.6514733134158559E-2</v>
      </c>
      <c r="AZ1661" s="66">
        <f>_xll.qlIndexFixing($BB$1,AW1661,,Trigger)</f>
        <v>1.6287046730464449E-2</v>
      </c>
      <c r="BA1661" s="198">
        <f t="shared" si="46"/>
        <v>2.2768640369411064</v>
      </c>
    </row>
    <row r="1662" spans="47:53" ht="11.25" customHeight="1" x14ac:dyDescent="0.25">
      <c r="AU1662" s="30" t="s">
        <v>38</v>
      </c>
      <c r="AV1662" s="29">
        <f>_xll.qlInterestRateIndexFixingDate(IborIndex&amp;Tenor,AW1662,Trigger)</f>
        <v>51050</v>
      </c>
      <c r="AW1662" s="29">
        <f>_xll.qlCalendarAdvance(Calendar,AW1661,AU1662,"f",,Trigger)</f>
        <v>51054</v>
      </c>
      <c r="AX1662" s="29">
        <f>_xll.qlInterestRateIndexMaturity(IborIndex&amp;Tenor,AW1662,Trigger)</f>
        <v>51420</v>
      </c>
      <c r="AY1662" s="66">
        <f>_xll.qlIndexFixing($Z$5,AV1662,,Trigger)</f>
        <v>1.6512901065172642E-2</v>
      </c>
      <c r="AZ1662" s="66">
        <f>_xll.qlIndexFixing($BB$1,AW1662,,Trigger)</f>
        <v>1.628370914621113E-2</v>
      </c>
      <c r="BA1662" s="198">
        <f t="shared" si="46"/>
        <v>2.2919191896151117</v>
      </c>
    </row>
    <row r="1663" spans="47:53" ht="11.25" customHeight="1" x14ac:dyDescent="0.25">
      <c r="AU1663" s="30" t="s">
        <v>38</v>
      </c>
      <c r="AV1663" s="29">
        <f>_xll.qlInterestRateIndexFixingDate(IborIndex&amp;Tenor,AW1663,Trigger)</f>
        <v>51057</v>
      </c>
      <c r="AW1663" s="29">
        <f>_xll.qlCalendarAdvance(Calendar,AW1662,AU1663,"f",,Trigger)</f>
        <v>51061</v>
      </c>
      <c r="AX1663" s="29">
        <f>_xll.qlInterestRateIndexMaturity(IborIndex&amp;Tenor,AW1663,Trigger)</f>
        <v>51427</v>
      </c>
      <c r="AY1663" s="66">
        <f>_xll.qlIndexFixing($Z$5,AV1663,,Trigger)</f>
        <v>1.6511007125125009E-2</v>
      </c>
      <c r="AZ1663" s="66">
        <f>_xll.qlIndexFixing($BB$1,AW1663,,Trigger)</f>
        <v>1.628042123960155E-2</v>
      </c>
      <c r="BA1663" s="198">
        <f t="shared" si="46"/>
        <v>2.3058588552345856</v>
      </c>
    </row>
    <row r="1664" spans="47:53" ht="11.25" customHeight="1" x14ac:dyDescent="0.25">
      <c r="AU1664" s="30" t="s">
        <v>38</v>
      </c>
      <c r="AV1664" s="29">
        <f>_xll.qlInterestRateIndexFixingDate(IborIndex&amp;Tenor,AW1664,Trigger)</f>
        <v>51064</v>
      </c>
      <c r="AW1664" s="29">
        <f>_xll.qlCalendarAdvance(Calendar,AW1663,AU1664,"f",,Trigger)</f>
        <v>51068</v>
      </c>
      <c r="AX1664" s="29">
        <f>_xll.qlInterestRateIndexMaturity(IborIndex&amp;Tenor,AW1664,Trigger)</f>
        <v>51434</v>
      </c>
      <c r="AY1664" s="66">
        <f>_xll.qlIndexFixing($Z$5,AV1664,,Trigger)</f>
        <v>1.6509052615956726E-2</v>
      </c>
      <c r="AZ1664" s="66">
        <f>_xll.qlIndexFixing($BB$1,AW1664,,Trigger)</f>
        <v>1.6277182549354691E-2</v>
      </c>
      <c r="BA1664" s="198">
        <f t="shared" si="46"/>
        <v>2.3187006660203497</v>
      </c>
    </row>
    <row r="1665" spans="47:53" ht="11.25" customHeight="1" x14ac:dyDescent="0.25">
      <c r="AU1665" s="30" t="s">
        <v>38</v>
      </c>
      <c r="AV1665" s="29">
        <f>_xll.qlInterestRateIndexFixingDate(IborIndex&amp;Tenor,AW1665,Trigger)</f>
        <v>51071</v>
      </c>
      <c r="AW1665" s="29">
        <f>_xll.qlCalendarAdvance(Calendar,AW1664,AU1665,"f",,Trigger)</f>
        <v>51075</v>
      </c>
      <c r="AX1665" s="29">
        <f>_xll.qlInterestRateIndexMaturity(IborIndex&amp;Tenor,AW1665,Trigger)</f>
        <v>51441</v>
      </c>
      <c r="AY1665" s="66">
        <f>_xll.qlIndexFixing($Z$5,AV1665,,Trigger)</f>
        <v>1.6507038843870593E-2</v>
      </c>
      <c r="AZ1665" s="66">
        <f>_xll.qlIndexFixing($BB$1,AW1665,,Trigger)</f>
        <v>1.6273992614201926E-2</v>
      </c>
      <c r="BA1665" s="198">
        <f t="shared" si="46"/>
        <v>2.3304622966866666</v>
      </c>
    </row>
    <row r="1666" spans="47:53" ht="11.25" customHeight="1" x14ac:dyDescent="0.25">
      <c r="AU1666" s="30" t="s">
        <v>38</v>
      </c>
      <c r="AV1666" s="29">
        <f>_xll.qlInterestRateIndexFixingDate(IborIndex&amp;Tenor,AW1666,Trigger)</f>
        <v>51078</v>
      </c>
      <c r="AW1666" s="29">
        <f>_xll.qlCalendarAdvance(Calendar,AW1665,AU1666,"f",,Trigger)</f>
        <v>51082</v>
      </c>
      <c r="AX1666" s="29">
        <f>_xll.qlInterestRateIndexMaturity(IborIndex&amp;Tenor,AW1666,Trigger)</f>
        <v>51448</v>
      </c>
      <c r="AY1666" s="66">
        <f>_xll.qlIndexFixing($Z$5,AV1666,,Trigger)</f>
        <v>1.6504967119328293E-2</v>
      </c>
      <c r="AZ1666" s="66">
        <f>_xll.qlIndexFixing($BB$1,AW1666,,Trigger)</f>
        <v>1.6270850972888527E-2</v>
      </c>
      <c r="BA1666" s="198">
        <f t="shared" si="46"/>
        <v>2.3411614643976604</v>
      </c>
    </row>
    <row r="1667" spans="47:53" ht="11.25" customHeight="1" x14ac:dyDescent="0.25">
      <c r="AU1667" s="30" t="s">
        <v>38</v>
      </c>
      <c r="AV1667" s="29">
        <f>_xll.qlInterestRateIndexFixingDate(IborIndex&amp;Tenor,AW1667,Trigger)</f>
        <v>51085</v>
      </c>
      <c r="AW1667" s="29">
        <f>_xll.qlCalendarAdvance(Calendar,AW1666,AU1667,"f",,Trigger)</f>
        <v>51089</v>
      </c>
      <c r="AX1667" s="29">
        <f>_xll.qlInterestRateIndexMaturity(IborIndex&amp;Tenor,AW1667,Trigger)</f>
        <v>51455</v>
      </c>
      <c r="AY1667" s="66">
        <f>_xll.qlIndexFixing($Z$5,AV1667,,Trigger)</f>
        <v>1.6502838757051053E-2</v>
      </c>
      <c r="AZ1667" s="66">
        <f>_xll.qlIndexFixing($BB$1,AW1667,,Trigger)</f>
        <v>1.6267757164172138E-2</v>
      </c>
      <c r="BA1667" s="198">
        <f t="shared" ref="BA1667:BA1730" si="47">(AY1667-AZ1667)*10000</f>
        <v>2.3508159287891419</v>
      </c>
    </row>
    <row r="1668" spans="47:53" ht="11.25" customHeight="1" x14ac:dyDescent="0.25">
      <c r="AU1668" s="30" t="s">
        <v>38</v>
      </c>
      <c r="AV1668" s="29">
        <f>_xll.qlInterestRateIndexFixingDate(IborIndex&amp;Tenor,AW1668,Trigger)</f>
        <v>51092</v>
      </c>
      <c r="AW1668" s="29">
        <f>_xll.qlCalendarAdvance(Calendar,AW1667,AU1668,"f",,Trigger)</f>
        <v>51096</v>
      </c>
      <c r="AX1668" s="29">
        <f>_xll.qlInterestRateIndexMaturity(IborIndex&amp;Tenor,AW1668,Trigger)</f>
        <v>51462</v>
      </c>
      <c r="AY1668" s="66">
        <f>_xll.qlIndexFixing($Z$5,AV1668,,Trigger)</f>
        <v>1.6500655076019208E-2</v>
      </c>
      <c r="AZ1668" s="66">
        <f>_xll.qlIndexFixing($BB$1,AW1668,,Trigger)</f>
        <v>1.6264710726823228E-2</v>
      </c>
      <c r="BA1668" s="198">
        <f t="shared" si="47"/>
        <v>2.3594434919597953</v>
      </c>
    </row>
    <row r="1669" spans="47:53" ht="11.25" customHeight="1" x14ac:dyDescent="0.25">
      <c r="AU1669" s="30" t="s">
        <v>38</v>
      </c>
      <c r="AV1669" s="29">
        <f>_xll.qlInterestRateIndexFixingDate(IborIndex&amp;Tenor,AW1669,Trigger)</f>
        <v>51099</v>
      </c>
      <c r="AW1669" s="29">
        <f>_xll.qlCalendarAdvance(Calendar,AW1668,AU1669,"f",,Trigger)</f>
        <v>51103</v>
      </c>
      <c r="AX1669" s="29">
        <f>_xll.qlInterestRateIndexMaturity(IborIndex&amp;Tenor,AW1669,Trigger)</f>
        <v>51469</v>
      </c>
      <c r="AY1669" s="66">
        <f>_xll.qlIndexFixing($Z$5,AV1669,,Trigger)</f>
        <v>1.6498417399470014E-2</v>
      </c>
      <c r="AZ1669" s="66">
        <f>_xll.qlIndexFixing($BB$1,AW1669,,Trigger)</f>
        <v>1.6261711199625304E-2</v>
      </c>
      <c r="BA1669" s="198">
        <f t="shared" si="47"/>
        <v>2.3670619984470993</v>
      </c>
    </row>
    <row r="1670" spans="47:53" ht="11.25" customHeight="1" x14ac:dyDescent="0.25">
      <c r="AU1670" s="30" t="s">
        <v>38</v>
      </c>
      <c r="AV1670" s="29">
        <f>_xll.qlInterestRateIndexFixingDate(IborIndex&amp;Tenor,AW1670,Trigger)</f>
        <v>51106</v>
      </c>
      <c r="AW1670" s="29">
        <f>_xll.qlCalendarAdvance(Calendar,AW1669,AU1670,"f",,Trigger)</f>
        <v>51110</v>
      </c>
      <c r="AX1670" s="29">
        <f>_xll.qlInterestRateIndexMaturity(IborIndex&amp;Tenor,AW1670,Trigger)</f>
        <v>51476</v>
      </c>
      <c r="AY1670" s="66">
        <f>_xll.qlIndexFixing($Z$5,AV1670,,Trigger)</f>
        <v>1.6496127054898096E-2</v>
      </c>
      <c r="AZ1670" s="66">
        <f>_xll.qlIndexFixing($BB$1,AW1670,,Trigger)</f>
        <v>1.6258758121372934E-2</v>
      </c>
      <c r="BA1670" s="198">
        <f t="shared" si="47"/>
        <v>2.3736893352516164</v>
      </c>
    </row>
    <row r="1671" spans="47:53" ht="11.25" customHeight="1" x14ac:dyDescent="0.25">
      <c r="AU1671" s="30" t="s">
        <v>38</v>
      </c>
      <c r="AV1671" s="29">
        <f>_xll.qlInterestRateIndexFixingDate(IborIndex&amp;Tenor,AW1671,Trigger)</f>
        <v>51113</v>
      </c>
      <c r="AW1671" s="29">
        <f>_xll.qlCalendarAdvance(Calendar,AW1670,AU1671,"f",,Trigger)</f>
        <v>51117</v>
      </c>
      <c r="AX1671" s="29">
        <f>_xll.qlInterestRateIndexMaturity(IborIndex&amp;Tenor,AW1671,Trigger)</f>
        <v>51483</v>
      </c>
      <c r="AY1671" s="66">
        <f>_xll.qlIndexFixing($Z$5,AV1671,,Trigger)</f>
        <v>1.6493785374053889E-2</v>
      </c>
      <c r="AZ1671" s="66">
        <f>_xll.qlIndexFixing($BB$1,AW1671,,Trigger)</f>
        <v>1.6255851030873739E-2</v>
      </c>
      <c r="BA1671" s="198">
        <f t="shared" si="47"/>
        <v>2.3793434318014963</v>
      </c>
    </row>
    <row r="1672" spans="47:53" ht="11.25" customHeight="1" x14ac:dyDescent="0.25">
      <c r="AU1672" s="30" t="s">
        <v>38</v>
      </c>
      <c r="AV1672" s="29">
        <f>_xll.qlInterestRateIndexFixingDate(IborIndex&amp;Tenor,AW1672,Trigger)</f>
        <v>51120</v>
      </c>
      <c r="AW1672" s="29">
        <f>_xll.qlCalendarAdvance(Calendar,AW1671,AU1672,"f",,Trigger)</f>
        <v>51124</v>
      </c>
      <c r="AX1672" s="29">
        <f>_xll.qlInterestRateIndexMaturity(IborIndex&amp;Tenor,AW1672,Trigger)</f>
        <v>51490</v>
      </c>
      <c r="AY1672" s="66">
        <f>_xll.qlIndexFixing($Z$5,AV1672,,Trigger)</f>
        <v>1.6491393692943463E-2</v>
      </c>
      <c r="AZ1672" s="66">
        <f>_xll.qlIndexFixing($BB$1,AW1672,,Trigger)</f>
        <v>1.6252989466946838E-2</v>
      </c>
      <c r="BA1672" s="198">
        <f t="shared" si="47"/>
        <v>2.384042259966253</v>
      </c>
    </row>
    <row r="1673" spans="47:53" ht="11.25" customHeight="1" x14ac:dyDescent="0.25">
      <c r="AU1673" s="30" t="s">
        <v>38</v>
      </c>
      <c r="AV1673" s="29">
        <f>_xll.qlInterestRateIndexFixingDate(IborIndex&amp;Tenor,AW1673,Trigger)</f>
        <v>51126</v>
      </c>
      <c r="AW1673" s="29">
        <f>_xll.qlCalendarAdvance(Calendar,AW1672,AU1673,"f",,Trigger)</f>
        <v>51131</v>
      </c>
      <c r="AX1673" s="29">
        <f>_xll.qlInterestRateIndexMaturity(IborIndex&amp;Tenor,AW1673,Trigger)</f>
        <v>51497</v>
      </c>
      <c r="AY1673" s="66">
        <f>_xll.qlIndexFixing($Z$5,AV1673,,Trigger)</f>
        <v>1.6488953351827394E-2</v>
      </c>
      <c r="AZ1673" s="66">
        <f>_xll.qlIndexFixing($BB$1,AW1673,,Trigger)</f>
        <v>1.6250172968422866E-2</v>
      </c>
      <c r="BA1673" s="198">
        <f t="shared" si="47"/>
        <v>2.3878038340452781</v>
      </c>
    </row>
    <row r="1674" spans="47:53" ht="11.25" customHeight="1" x14ac:dyDescent="0.25">
      <c r="AU1674" s="30" t="s">
        <v>38</v>
      </c>
      <c r="AV1674" s="29">
        <f>_xll.qlInterestRateIndexFixingDate(IborIndex&amp;Tenor,AW1674,Trigger)</f>
        <v>51134</v>
      </c>
      <c r="AW1674" s="29">
        <f>_xll.qlCalendarAdvance(Calendar,AW1673,AU1674,"f",,Trigger)</f>
        <v>51138</v>
      </c>
      <c r="AX1674" s="29">
        <f>_xll.qlInterestRateIndexMaturity(IborIndex&amp;Tenor,AW1674,Trigger)</f>
        <v>51504</v>
      </c>
      <c r="AY1674" s="66">
        <f>_xll.qlIndexFixing($Z$5,AV1674,,Trigger)</f>
        <v>1.6486465695219912E-2</v>
      </c>
      <c r="AZ1674" s="66">
        <f>_xll.qlIndexFixing($BB$1,AW1674,,Trigger)</f>
        <v>1.6247401074143544E-2</v>
      </c>
      <c r="BA1674" s="198">
        <f t="shared" si="47"/>
        <v>2.3906462107636806</v>
      </c>
    </row>
    <row r="1675" spans="47:53" ht="11.25" customHeight="1" x14ac:dyDescent="0.25">
      <c r="AU1675" s="30" t="s">
        <v>38</v>
      </c>
      <c r="AV1675" s="29">
        <f>_xll.qlInterestRateIndexFixingDate(IborIndex&amp;Tenor,AW1675,Trigger)</f>
        <v>51141</v>
      </c>
      <c r="AW1675" s="29">
        <f>_xll.qlCalendarAdvance(Calendar,AW1674,AU1675,"f",,Trigger)</f>
        <v>51145</v>
      </c>
      <c r="AX1675" s="29">
        <f>_xll.qlInterestRateIndexMaturity(IborIndex&amp;Tenor,AW1675,Trigger)</f>
        <v>51511</v>
      </c>
      <c r="AY1675" s="66">
        <f>_xll.qlIndexFixing($Z$5,AV1675,,Trigger)</f>
        <v>1.6483932071889321E-2</v>
      </c>
      <c r="AZ1675" s="66">
        <f>_xll.qlIndexFixing($BB$1,AW1675,,Trigger)</f>
        <v>1.6244673322962741E-2</v>
      </c>
      <c r="BA1675" s="198">
        <f t="shared" si="47"/>
        <v>2.3925874892657961</v>
      </c>
    </row>
    <row r="1676" spans="47:53" ht="11.25" customHeight="1" x14ac:dyDescent="0.25">
      <c r="AU1676" s="30" t="s">
        <v>38</v>
      </c>
      <c r="AV1676" s="29">
        <f>_xll.qlInterestRateIndexFixingDate(IborIndex&amp;Tenor,AW1676,Trigger)</f>
        <v>51148</v>
      </c>
      <c r="AW1676" s="29">
        <f>_xll.qlCalendarAdvance(Calendar,AW1675,AU1676,"f",,Trigger)</f>
        <v>51152</v>
      </c>
      <c r="AX1676" s="29">
        <f>_xll.qlInterestRateIndexMaturity(IborIndex&amp;Tenor,AW1676,Trigger)</f>
        <v>51518</v>
      </c>
      <c r="AY1676" s="66">
        <f>_xll.qlIndexFixing($Z$5,AV1676,,Trigger)</f>
        <v>1.6481353834855397E-2</v>
      </c>
      <c r="AZ1676" s="66">
        <f>_xll.qlIndexFixing($BB$1,AW1676,,Trigger)</f>
        <v>1.6241989253744118E-2</v>
      </c>
      <c r="BA1676" s="198">
        <f t="shared" si="47"/>
        <v>2.393645811112795</v>
      </c>
    </row>
    <row r="1677" spans="47:53" ht="11.25" customHeight="1" x14ac:dyDescent="0.25">
      <c r="AU1677" s="30" t="s">
        <v>38</v>
      </c>
      <c r="AV1677" s="29">
        <f>_xll.qlInterestRateIndexFixingDate(IborIndex&amp;Tenor,AW1677,Trigger)</f>
        <v>51155</v>
      </c>
      <c r="AW1677" s="29">
        <f>_xll.qlCalendarAdvance(Calendar,AW1676,AU1677,"f",,Trigger)</f>
        <v>51159</v>
      </c>
      <c r="AX1677" s="29">
        <f>_xll.qlInterestRateIndexMaturity(IborIndex&amp;Tenor,AW1677,Trigger)</f>
        <v>51525</v>
      </c>
      <c r="AY1677" s="66">
        <f>_xll.qlIndexFixing($Z$5,AV1677,,Trigger)</f>
        <v>1.6478732341391127E-2</v>
      </c>
      <c r="AZ1677" s="66">
        <f>_xll.qlIndexFixing($BB$1,AW1677,,Trigger)</f>
        <v>1.6239348405362841E-2</v>
      </c>
      <c r="BA1677" s="198">
        <f t="shared" si="47"/>
        <v>2.393839360282854</v>
      </c>
    </row>
    <row r="1678" spans="47:53" ht="11.25" customHeight="1" x14ac:dyDescent="0.25">
      <c r="AU1678" s="30" t="s">
        <v>38</v>
      </c>
      <c r="AV1678" s="29">
        <f>_xll.qlInterestRateIndexFixingDate(IborIndex&amp;Tenor,AW1678,Trigger)</f>
        <v>51162</v>
      </c>
      <c r="AW1678" s="29">
        <f>_xll.qlCalendarAdvance(Calendar,AW1677,AU1678,"f",,Trigger)</f>
        <v>51166</v>
      </c>
      <c r="AX1678" s="29">
        <f>_xll.qlInterestRateIndexMaturity(IborIndex&amp;Tenor,AW1678,Trigger)</f>
        <v>51532</v>
      </c>
      <c r="AY1678" s="66">
        <f>_xll.qlIndexFixing($Z$5,AV1678,,Trigger)</f>
        <v>1.647606895301942E-2</v>
      </c>
      <c r="AZ1678" s="66">
        <f>_xll.qlIndexFixing($BB$1,AW1678,,Trigger)</f>
        <v>1.6236750316704497E-2</v>
      </c>
      <c r="BA1678" s="198">
        <f t="shared" si="47"/>
        <v>2.3931863631492316</v>
      </c>
    </row>
    <row r="1679" spans="47:53" ht="11.25" customHeight="1" x14ac:dyDescent="0.25">
      <c r="AU1679" s="30" t="s">
        <v>38</v>
      </c>
      <c r="AV1679" s="29">
        <f>_xll.qlInterestRateIndexFixingDate(IborIndex&amp;Tenor,AW1679,Trigger)</f>
        <v>51169</v>
      </c>
      <c r="AW1679" s="29">
        <f>_xll.qlCalendarAdvance(Calendar,AW1678,AU1679,"f",,Trigger)</f>
        <v>51173</v>
      </c>
      <c r="AX1679" s="29">
        <f>_xll.qlInterestRateIndexMaturity(IborIndex&amp;Tenor,AW1679,Trigger)</f>
        <v>51539</v>
      </c>
      <c r="AY1679" s="66">
        <f>_xll.qlIndexFixing($Z$5,AV1679,,Trigger)</f>
        <v>1.6473365035514657E-2</v>
      </c>
      <c r="AZ1679" s="66">
        <f>_xll.qlIndexFixing($BB$1,AW1679,,Trigger)</f>
        <v>1.6234194526665111E-2</v>
      </c>
      <c r="BA1679" s="198">
        <f t="shared" si="47"/>
        <v>2.391705088495462</v>
      </c>
    </row>
    <row r="1680" spans="47:53" ht="11.25" customHeight="1" x14ac:dyDescent="0.25">
      <c r="AU1680" s="30" t="s">
        <v>38</v>
      </c>
      <c r="AV1680" s="29">
        <f>_xll.qlInterestRateIndexFixingDate(IborIndex&amp;Tenor,AW1680,Trigger)</f>
        <v>51176</v>
      </c>
      <c r="AW1680" s="29">
        <f>_xll.qlCalendarAdvance(Calendar,AW1679,AU1680,"f",,Trigger)</f>
        <v>51180</v>
      </c>
      <c r="AX1680" s="29">
        <f>_xll.qlInterestRateIndexMaturity(IborIndex&amp;Tenor,AW1680,Trigger)</f>
        <v>51546</v>
      </c>
      <c r="AY1680" s="66">
        <f>_xll.qlIndexFixing($Z$5,AV1680,,Trigger)</f>
        <v>1.6470621958901154E-2</v>
      </c>
      <c r="AZ1680" s="66">
        <f>_xll.qlIndexFixing($BB$1,AW1680,,Trigger)</f>
        <v>1.6231680574150472E-2</v>
      </c>
      <c r="BA1680" s="198">
        <f t="shared" si="47"/>
        <v>2.3894138475068214</v>
      </c>
    </row>
    <row r="1681" spans="47:53" ht="11.25" customHeight="1" x14ac:dyDescent="0.25">
      <c r="AU1681" s="30" t="s">
        <v>38</v>
      </c>
      <c r="AV1681" s="29">
        <f>_xll.qlInterestRateIndexFixingDate(IborIndex&amp;Tenor,AW1681,Trigger)</f>
        <v>51183</v>
      </c>
      <c r="AW1681" s="29">
        <f>_xll.qlCalendarAdvance(Calendar,AW1680,AU1681,"f",,Trigger)</f>
        <v>51187</v>
      </c>
      <c r="AX1681" s="29">
        <f>_xll.qlInterestRateIndexMaturity(IborIndex&amp;Tenor,AW1681,Trigger)</f>
        <v>51553</v>
      </c>
      <c r="AY1681" s="66">
        <f>_xll.qlIndexFixing($Z$5,AV1681,,Trigger)</f>
        <v>1.6467841097452279E-2</v>
      </c>
      <c r="AZ1681" s="66">
        <f>_xll.qlIndexFixing($BB$1,AW1681,,Trigger)</f>
        <v>1.6229207998076804E-2</v>
      </c>
      <c r="BA1681" s="198">
        <f t="shared" si="47"/>
        <v>2.386330993754751</v>
      </c>
    </row>
    <row r="1682" spans="47:53" ht="11.25" customHeight="1" x14ac:dyDescent="0.25">
      <c r="AU1682" s="30" t="s">
        <v>38</v>
      </c>
      <c r="AV1682" s="29">
        <f>_xll.qlInterestRateIndexFixingDate(IborIndex&amp;Tenor,AW1682,Trigger)</f>
        <v>51190</v>
      </c>
      <c r="AW1682" s="29">
        <f>_xll.qlCalendarAdvance(Calendar,AW1681,AU1682,"f",,Trigger)</f>
        <v>51194</v>
      </c>
      <c r="AX1682" s="29">
        <f>_xll.qlInterestRateIndexMaturity(IborIndex&amp;Tenor,AW1682,Trigger)</f>
        <v>51560</v>
      </c>
      <c r="AY1682" s="66">
        <f>_xll.qlIndexFixing($Z$5,AV1682,,Trigger)</f>
        <v>1.6465023829690468E-2</v>
      </c>
      <c r="AZ1682" s="66">
        <f>_xll.qlIndexFixing($BB$1,AW1682,,Trigger)</f>
        <v>1.6226126837224457E-2</v>
      </c>
      <c r="BA1682" s="198">
        <f t="shared" si="47"/>
        <v>2.3889699246601102</v>
      </c>
    </row>
    <row r="1683" spans="47:53" ht="11.25" customHeight="1" x14ac:dyDescent="0.25">
      <c r="AU1683" s="30" t="s">
        <v>38</v>
      </c>
      <c r="AV1683" s="29">
        <f>_xll.qlInterestRateIndexFixingDate(IborIndex&amp;Tenor,AW1683,Trigger)</f>
        <v>51197</v>
      </c>
      <c r="AW1683" s="29">
        <f>_xll.qlCalendarAdvance(Calendar,AW1682,AU1683,"f",,Trigger)</f>
        <v>51201</v>
      </c>
      <c r="AX1683" s="29">
        <f>_xll.qlInterestRateIndexMaturity(IborIndex&amp;Tenor,AW1683,Trigger)</f>
        <v>51566</v>
      </c>
      <c r="AY1683" s="66">
        <f>_xll.qlIndexFixing($Z$5,AV1683,,Trigger)</f>
        <v>1.6462057669081456E-2</v>
      </c>
      <c r="AZ1683" s="66">
        <f>_xll.qlIndexFixing($BB$1,AW1683,,Trigger)</f>
        <v>1.6223728620184705E-2</v>
      </c>
      <c r="BA1683" s="198">
        <f t="shared" si="47"/>
        <v>2.3832904889675017</v>
      </c>
    </row>
    <row r="1684" spans="47:53" ht="11.25" customHeight="1" x14ac:dyDescent="0.25">
      <c r="AU1684" s="30" t="s">
        <v>38</v>
      </c>
      <c r="AV1684" s="29">
        <f>_xll.qlInterestRateIndexFixingDate(IborIndex&amp;Tenor,AW1684,Trigger)</f>
        <v>51204</v>
      </c>
      <c r="AW1684" s="29">
        <f>_xll.qlCalendarAdvance(Calendar,AW1683,AU1684,"f",,Trigger)</f>
        <v>51208</v>
      </c>
      <c r="AX1684" s="29">
        <f>_xll.qlInterestRateIndexMaturity(IborIndex&amp;Tenor,AW1684,Trigger)</f>
        <v>51573</v>
      </c>
      <c r="AY1684" s="66">
        <f>_xll.qlIndexFixing($Z$5,AV1684,,Trigger)</f>
        <v>1.6459172793452988E-2</v>
      </c>
      <c r="AZ1684" s="66">
        <f>_xll.qlIndexFixing($BB$1,AW1684,,Trigger)</f>
        <v>1.6221370487864498E-2</v>
      </c>
      <c r="BA1684" s="198">
        <f t="shared" si="47"/>
        <v>2.3780230558849076</v>
      </c>
    </row>
    <row r="1685" spans="47:53" ht="11.25" customHeight="1" x14ac:dyDescent="0.25">
      <c r="AU1685" s="30" t="s">
        <v>38</v>
      </c>
      <c r="AV1685" s="29">
        <f>_xll.qlInterestRateIndexFixingDate(IborIndex&amp;Tenor,AW1685,Trigger)</f>
        <v>51211</v>
      </c>
      <c r="AW1685" s="29">
        <f>_xll.qlCalendarAdvance(Calendar,AW1684,AU1685,"f",,Trigger)</f>
        <v>51215</v>
      </c>
      <c r="AX1685" s="29">
        <f>_xll.qlInterestRateIndexMaturity(IborIndex&amp;Tenor,AW1685,Trigger)</f>
        <v>51580</v>
      </c>
      <c r="AY1685" s="66">
        <f>_xll.qlIndexFixing($Z$5,AV1685,,Trigger)</f>
        <v>1.6456255271790701E-2</v>
      </c>
      <c r="AZ1685" s="66">
        <f>_xll.qlIndexFixing($BB$1,AW1685,,Trigger)</f>
        <v>1.6219051975493039E-2</v>
      </c>
      <c r="BA1685" s="198">
        <f t="shared" si="47"/>
        <v>2.3720329629766184</v>
      </c>
    </row>
    <row r="1686" spans="47:53" ht="11.25" customHeight="1" x14ac:dyDescent="0.25">
      <c r="AU1686" s="30" t="s">
        <v>38</v>
      </c>
      <c r="AV1686" s="29">
        <f>_xll.qlInterestRateIndexFixingDate(IborIndex&amp;Tenor,AW1686,Trigger)</f>
        <v>51218</v>
      </c>
      <c r="AW1686" s="29">
        <f>_xll.qlCalendarAdvance(Calendar,AW1685,AU1686,"f",,Trigger)</f>
        <v>51222</v>
      </c>
      <c r="AX1686" s="29">
        <f>_xll.qlInterestRateIndexMaturity(IborIndex&amp;Tenor,AW1686,Trigger)</f>
        <v>51587</v>
      </c>
      <c r="AY1686" s="66">
        <f>_xll.qlIndexFixing($Z$5,AV1686,,Trigger)</f>
        <v>1.6453306502373127E-2</v>
      </c>
      <c r="AZ1686" s="66">
        <f>_xll.qlIndexFixing($BB$1,AW1686,,Trigger)</f>
        <v>1.6216772618309384E-2</v>
      </c>
      <c r="BA1686" s="198">
        <f t="shared" si="47"/>
        <v>2.3653388406374294</v>
      </c>
    </row>
    <row r="1687" spans="47:53" ht="11.25" customHeight="1" x14ac:dyDescent="0.25">
      <c r="AU1687" s="30" t="s">
        <v>38</v>
      </c>
      <c r="AV1687" s="29">
        <f>_xll.qlInterestRateIndexFixingDate(IborIndex&amp;Tenor,AW1687,Trigger)</f>
        <v>51223</v>
      </c>
      <c r="AW1687" s="29">
        <f>_xll.qlCalendarAdvance(Calendar,AW1686,AU1687,"f",,Trigger)</f>
        <v>51229</v>
      </c>
      <c r="AX1687" s="29">
        <f>_xll.qlInterestRateIndexMaturity(IborIndex&amp;Tenor,AW1687,Trigger)</f>
        <v>51594</v>
      </c>
      <c r="AY1687" s="66">
        <f>_xll.qlIndexFixing($Z$5,AV1687,,Trigger)</f>
        <v>1.6450327887737527E-2</v>
      </c>
      <c r="AZ1687" s="66">
        <f>_xll.qlIndexFixing($BB$1,AW1687,,Trigger)</f>
        <v>1.6214531951561785E-2</v>
      </c>
      <c r="BA1687" s="198">
        <f t="shared" si="47"/>
        <v>2.3579593617574153</v>
      </c>
    </row>
    <row r="1688" spans="47:53" ht="11.25" customHeight="1" x14ac:dyDescent="0.25">
      <c r="AU1688" s="30" t="s">
        <v>38</v>
      </c>
      <c r="AV1688" s="29">
        <f>_xll.qlInterestRateIndexFixingDate(IborIndex&amp;Tenor,AW1688,Trigger)</f>
        <v>51232</v>
      </c>
      <c r="AW1688" s="29">
        <f>_xll.qlCalendarAdvance(Calendar,AW1687,AU1688,"f",,Trigger)</f>
        <v>51236</v>
      </c>
      <c r="AX1688" s="29">
        <f>_xll.qlInterestRateIndexMaturity(IborIndex&amp;Tenor,AW1688,Trigger)</f>
        <v>51601</v>
      </c>
      <c r="AY1688" s="66">
        <f>_xll.qlIndexFixing($Z$5,AV1688,,Trigger)</f>
        <v>1.6447320834676836E-2</v>
      </c>
      <c r="AZ1688" s="66">
        <f>_xll.qlIndexFixing($BB$1,AW1688,,Trigger)</f>
        <v>1.6212329510506173E-2</v>
      </c>
      <c r="BA1688" s="198">
        <f t="shared" si="47"/>
        <v>2.3499132417066289</v>
      </c>
    </row>
    <row r="1689" spans="47:53" ht="11.25" customHeight="1" x14ac:dyDescent="0.25">
      <c r="AU1689" s="30" t="s">
        <v>38</v>
      </c>
      <c r="AV1689" s="29">
        <f>_xll.qlInterestRateIndexFixingDate(IborIndex&amp;Tenor,AW1689,Trigger)</f>
        <v>51239</v>
      </c>
      <c r="AW1689" s="29">
        <f>_xll.qlCalendarAdvance(Calendar,AW1688,AU1689,"f",,Trigger)</f>
        <v>51243</v>
      </c>
      <c r="AX1689" s="29">
        <f>_xll.qlInterestRateIndexMaturity(IborIndex&amp;Tenor,AW1689,Trigger)</f>
        <v>51608</v>
      </c>
      <c r="AY1689" s="66">
        <f>_xll.qlIndexFixing($Z$5,AV1689,,Trigger)</f>
        <v>1.6444286754242272E-2</v>
      </c>
      <c r="AZ1689" s="66">
        <f>_xll.qlIndexFixing($BB$1,AW1689,,Trigger)</f>
        <v>1.6211094274958208E-2</v>
      </c>
      <c r="BA1689" s="198">
        <f t="shared" si="47"/>
        <v>2.3319247928406392</v>
      </c>
    </row>
    <row r="1690" spans="47:53" ht="11.25" customHeight="1" x14ac:dyDescent="0.25">
      <c r="AU1690" s="30" t="s">
        <v>38</v>
      </c>
      <c r="AV1690" s="29">
        <f>_xll.qlInterestRateIndexFixingDate(IborIndex&amp;Tenor,AW1690,Trigger)</f>
        <v>51246</v>
      </c>
      <c r="AW1690" s="29">
        <f>_xll.qlCalendarAdvance(Calendar,AW1689,AU1690,"f",,Trigger)</f>
        <v>51250</v>
      </c>
      <c r="AX1690" s="29">
        <f>_xll.qlInterestRateIndexMaturity(IborIndex&amp;Tenor,AW1690,Trigger)</f>
        <v>51615</v>
      </c>
      <c r="AY1690" s="66">
        <f>_xll.qlIndexFixing($Z$5,AV1690,,Trigger)</f>
        <v>1.6441227061740497E-2</v>
      </c>
      <c r="AZ1690" s="66">
        <f>_xll.qlIndexFixing($BB$1,AW1690,,Trigger)</f>
        <v>1.6208037446539248E-2</v>
      </c>
      <c r="BA1690" s="198">
        <f t="shared" si="47"/>
        <v>2.3318961520124928</v>
      </c>
    </row>
    <row r="1691" spans="47:53" ht="11.25" customHeight="1" x14ac:dyDescent="0.25">
      <c r="AU1691" s="30" t="s">
        <v>38</v>
      </c>
      <c r="AV1691" s="29">
        <f>_xll.qlInterestRateIndexFixingDate(IborIndex&amp;Tenor,AW1691,Trigger)</f>
        <v>51253</v>
      </c>
      <c r="AW1691" s="29">
        <f>_xll.qlCalendarAdvance(Calendar,AW1690,AU1691,"f",,Trigger)</f>
        <v>51258</v>
      </c>
      <c r="AX1691" s="29">
        <f>_xll.qlInterestRateIndexMaturity(IborIndex&amp;Tenor,AW1691,Trigger)</f>
        <v>51623</v>
      </c>
      <c r="AY1691" s="66">
        <f>_xll.qlIndexFixing($Z$5,AV1691,,Trigger)</f>
        <v>1.643770072980303E-2</v>
      </c>
      <c r="AZ1691" s="66">
        <f>_xll.qlIndexFixing($BB$1,AW1691,,Trigger)</f>
        <v>1.6206124707530734E-2</v>
      </c>
      <c r="BA1691" s="198">
        <f t="shared" si="47"/>
        <v>2.3157602227229583</v>
      </c>
    </row>
    <row r="1692" spans="47:53" ht="11.25" customHeight="1" x14ac:dyDescent="0.25">
      <c r="AU1692" s="30" t="s">
        <v>38</v>
      </c>
      <c r="AV1692" s="29">
        <f>_xll.qlInterestRateIndexFixingDate(IborIndex&amp;Tenor,AW1692,Trigger)</f>
        <v>51263</v>
      </c>
      <c r="AW1692" s="29">
        <f>_xll.qlCalendarAdvance(Calendar,AW1691,AU1692,"f",,Trigger)</f>
        <v>51265</v>
      </c>
      <c r="AX1692" s="29">
        <f>_xll.qlInterestRateIndexMaturity(IborIndex&amp;Tenor,AW1692,Trigger)</f>
        <v>51630</v>
      </c>
      <c r="AY1692" s="66">
        <f>_xll.qlIndexFixing($Z$5,AV1692,,Trigger)</f>
        <v>1.6434590939918361E-2</v>
      </c>
      <c r="AZ1692" s="66">
        <f>_xll.qlIndexFixing($BB$1,AW1692,,Trigger)</f>
        <v>1.620407988872534E-2</v>
      </c>
      <c r="BA1692" s="198">
        <f t="shared" si="47"/>
        <v>2.3051105119302124</v>
      </c>
    </row>
    <row r="1693" spans="47:53" ht="11.25" customHeight="1" x14ac:dyDescent="0.25">
      <c r="AU1693" s="30" t="s">
        <v>38</v>
      </c>
      <c r="AV1693" s="29">
        <f>_xll.qlInterestRateIndexFixingDate(IborIndex&amp;Tenor,AW1693,Trigger)</f>
        <v>51270</v>
      </c>
      <c r="AW1693" s="29">
        <f>_xll.qlCalendarAdvance(Calendar,AW1692,AU1693,"f",,Trigger)</f>
        <v>51272</v>
      </c>
      <c r="AX1693" s="29">
        <f>_xll.qlInterestRateIndexMaturity(IborIndex&amp;Tenor,AW1693,Trigger)</f>
        <v>51637</v>
      </c>
      <c r="AY1693" s="66">
        <f>_xll.qlIndexFixing($Z$5,AV1693,,Trigger)</f>
        <v>1.6431460013778203E-2</v>
      </c>
      <c r="AZ1693" s="66">
        <f>_xll.qlIndexFixing($BB$1,AW1693,,Trigger)</f>
        <v>1.6202070867239928E-2</v>
      </c>
      <c r="BA1693" s="198">
        <f t="shared" si="47"/>
        <v>2.2938914653827456</v>
      </c>
    </row>
    <row r="1694" spans="47:53" ht="11.25" customHeight="1" x14ac:dyDescent="0.25">
      <c r="AU1694" s="30" t="s">
        <v>38</v>
      </c>
      <c r="AV1694" s="29">
        <f>_xll.qlInterestRateIndexFixingDate(IborIndex&amp;Tenor,AW1694,Trigger)</f>
        <v>51277</v>
      </c>
      <c r="AW1694" s="29">
        <f>_xll.qlCalendarAdvance(Calendar,AW1693,AU1694,"f",,Trigger)</f>
        <v>51279</v>
      </c>
      <c r="AX1694" s="29">
        <f>_xll.qlInterestRateIndexMaturity(IborIndex&amp;Tenor,AW1694,Trigger)</f>
        <v>51644</v>
      </c>
      <c r="AY1694" s="66">
        <f>_xll.qlIndexFixing($Z$5,AV1694,,Trigger)</f>
        <v>1.6428309384317427E-2</v>
      </c>
      <c r="AZ1694" s="66">
        <f>_xll.qlIndexFixing($BB$1,AW1694,,Trigger)</f>
        <v>1.6200097180870492E-2</v>
      </c>
      <c r="BA1694" s="198">
        <f t="shared" si="47"/>
        <v>2.2821220344693485</v>
      </c>
    </row>
    <row r="1695" spans="47:53" ht="11.25" customHeight="1" x14ac:dyDescent="0.25">
      <c r="AU1695" s="30" t="s">
        <v>38</v>
      </c>
      <c r="AV1695" s="29">
        <f>_xll.qlInterestRateIndexFixingDate(IborIndex&amp;Tenor,AW1695,Trigger)</f>
        <v>51284</v>
      </c>
      <c r="AW1695" s="29">
        <f>_xll.qlCalendarAdvance(Calendar,AW1694,AU1695,"f",,Trigger)</f>
        <v>51286</v>
      </c>
      <c r="AX1695" s="29">
        <f>_xll.qlInterestRateIndexMaturity(IborIndex&amp;Tenor,AW1695,Trigger)</f>
        <v>51651</v>
      </c>
      <c r="AY1695" s="66">
        <f>_xll.qlIndexFixing($Z$5,AV1695,,Trigger)</f>
        <v>1.6425140488726123E-2</v>
      </c>
      <c r="AZ1695" s="66">
        <f>_xll.qlIndexFixing($BB$1,AW1695,,Trigger)</f>
        <v>1.6198158367419346E-2</v>
      </c>
      <c r="BA1695" s="198">
        <f t="shared" si="47"/>
        <v>2.2698212130677771</v>
      </c>
    </row>
    <row r="1696" spans="47:53" ht="11.25" customHeight="1" x14ac:dyDescent="0.25">
      <c r="AU1696" s="30" t="s">
        <v>38</v>
      </c>
      <c r="AV1696" s="29">
        <f>_xll.qlInterestRateIndexFixingDate(IborIndex&amp;Tenor,AW1696,Trigger)</f>
        <v>51291</v>
      </c>
      <c r="AW1696" s="29">
        <f>_xll.qlCalendarAdvance(Calendar,AW1695,AU1696,"f",,Trigger)</f>
        <v>51293</v>
      </c>
      <c r="AX1696" s="29">
        <f>_xll.qlInterestRateIndexMaturity(IborIndex&amp;Tenor,AW1696,Trigger)</f>
        <v>51658</v>
      </c>
      <c r="AY1696" s="66">
        <f>_xll.qlIndexFixing($Z$5,AV1696,,Trigger)</f>
        <v>1.6421954768447863E-2</v>
      </c>
      <c r="AZ1696" s="66">
        <f>_xll.qlIndexFixing($BB$1,AW1696,,Trigger)</f>
        <v>1.6196253964696632E-2</v>
      </c>
      <c r="BA1696" s="198">
        <f t="shared" si="47"/>
        <v>2.2570080375123105</v>
      </c>
    </row>
    <row r="1697" spans="47:53" ht="11.25" customHeight="1" x14ac:dyDescent="0.25">
      <c r="AU1697" s="30" t="s">
        <v>38</v>
      </c>
      <c r="AV1697" s="29">
        <f>_xll.qlInterestRateIndexFixingDate(IborIndex&amp;Tenor,AW1697,Trigger)</f>
        <v>51298</v>
      </c>
      <c r="AW1697" s="29">
        <f>_xll.qlCalendarAdvance(Calendar,AW1696,AU1697,"f",,Trigger)</f>
        <v>51300</v>
      </c>
      <c r="AX1697" s="29">
        <f>_xll.qlInterestRateIndexMaturity(IborIndex&amp;Tenor,AW1697,Trigger)</f>
        <v>51665</v>
      </c>
      <c r="AY1697" s="66">
        <f>_xll.qlIndexFixing($Z$5,AV1697,,Trigger)</f>
        <v>1.6418753669179467E-2</v>
      </c>
      <c r="AZ1697" s="66">
        <f>_xll.qlIndexFixing($BB$1,AW1697,,Trigger)</f>
        <v>1.6194383510520129E-2</v>
      </c>
      <c r="BA1697" s="198">
        <f t="shared" si="47"/>
        <v>2.2437015865933718</v>
      </c>
    </row>
    <row r="1698" spans="47:53" ht="11.25" customHeight="1" x14ac:dyDescent="0.25">
      <c r="AU1698" s="30" t="s">
        <v>38</v>
      </c>
      <c r="AV1698" s="29">
        <f>_xll.qlInterestRateIndexFixingDate(IborIndex&amp;Tenor,AW1698,Trigger)</f>
        <v>51305</v>
      </c>
      <c r="AW1698" s="29">
        <f>_xll.qlCalendarAdvance(Calendar,AW1697,AU1698,"f",,Trigger)</f>
        <v>51307</v>
      </c>
      <c r="AX1698" s="29">
        <f>_xll.qlInterestRateIndexMaturity(IborIndex&amp;Tenor,AW1698,Trigger)</f>
        <v>51672</v>
      </c>
      <c r="AY1698" s="66">
        <f>_xll.qlIndexFixing($Z$5,AV1698,,Trigger)</f>
        <v>1.6415538640871669E-2</v>
      </c>
      <c r="AZ1698" s="66">
        <f>_xll.qlIndexFixing($BB$1,AW1698,,Trigger)</f>
        <v>1.6192546542713706E-2</v>
      </c>
      <c r="BA1698" s="198">
        <f t="shared" si="47"/>
        <v>2.2299209815796264</v>
      </c>
    </row>
    <row r="1699" spans="47:53" ht="11.25" customHeight="1" x14ac:dyDescent="0.25">
      <c r="AU1699" s="30" t="s">
        <v>38</v>
      </c>
      <c r="AV1699" s="29">
        <f>_xll.qlInterestRateIndexFixingDate(IborIndex&amp;Tenor,AW1699,Trigger)</f>
        <v>51312</v>
      </c>
      <c r="AW1699" s="29">
        <f>_xll.qlCalendarAdvance(Calendar,AW1698,AU1699,"f",,Trigger)</f>
        <v>51314</v>
      </c>
      <c r="AX1699" s="29">
        <f>_xll.qlInterestRateIndexMaturity(IborIndex&amp;Tenor,AW1699,Trigger)</f>
        <v>51679</v>
      </c>
      <c r="AY1699" s="66">
        <f>_xll.qlIndexFixing($Z$5,AV1699,,Trigger)</f>
        <v>1.6412311137727582E-2</v>
      </c>
      <c r="AZ1699" s="66">
        <f>_xll.qlIndexFixing($BB$1,AW1699,,Trigger)</f>
        <v>1.6189983553942206E-2</v>
      </c>
      <c r="BA1699" s="198">
        <f t="shared" si="47"/>
        <v>2.2232758378537554</v>
      </c>
    </row>
    <row r="1700" spans="47:53" ht="11.25" customHeight="1" x14ac:dyDescent="0.25">
      <c r="AU1700" s="30" t="s">
        <v>38</v>
      </c>
      <c r="AV1700" s="29">
        <f>_xll.qlInterestRateIndexFixingDate(IborIndex&amp;Tenor,AW1700,Trigger)</f>
        <v>51319</v>
      </c>
      <c r="AW1700" s="29">
        <f>_xll.qlCalendarAdvance(Calendar,AW1699,AU1700,"f",,Trigger)</f>
        <v>51321</v>
      </c>
      <c r="AX1700" s="29">
        <f>_xll.qlInterestRateIndexMaturity(IborIndex&amp;Tenor,AW1700,Trigger)</f>
        <v>51686</v>
      </c>
      <c r="AY1700" s="66">
        <f>_xll.qlIndexFixing($Z$5,AV1700,,Trigger)</f>
        <v>1.6409072618203797E-2</v>
      </c>
      <c r="AZ1700" s="66">
        <f>_xll.qlIndexFixing($BB$1,AW1700,,Trigger)</f>
        <v>1.6188971217542522E-2</v>
      </c>
      <c r="BA1700" s="198">
        <f t="shared" si="47"/>
        <v>2.2010140066127533</v>
      </c>
    </row>
    <row r="1701" spans="47:53" ht="11.25" customHeight="1" x14ac:dyDescent="0.25">
      <c r="AU1701" s="30" t="s">
        <v>38</v>
      </c>
      <c r="AV1701" s="29">
        <f>_xll.qlInterestRateIndexFixingDate(IborIndex&amp;Tenor,AW1701,Trigger)</f>
        <v>51326</v>
      </c>
      <c r="AW1701" s="29">
        <f>_xll.qlCalendarAdvance(Calendar,AW1700,AU1701,"f",,Trigger)</f>
        <v>51328</v>
      </c>
      <c r="AX1701" s="29">
        <f>_xll.qlInterestRateIndexMaturity(IborIndex&amp;Tenor,AW1701,Trigger)</f>
        <v>51693</v>
      </c>
      <c r="AY1701" s="66">
        <f>_xll.qlIndexFixing($Z$5,AV1701,,Trigger)</f>
        <v>1.6405824545008406E-2</v>
      </c>
      <c r="AZ1701" s="66">
        <f>_xll.qlIndexFixing($BB$1,AW1701,,Trigger)</f>
        <v>1.6187231935859702E-2</v>
      </c>
      <c r="BA1701" s="198">
        <f t="shared" si="47"/>
        <v>2.1859260914870378</v>
      </c>
    </row>
    <row r="1702" spans="47:53" ht="11.25" customHeight="1" x14ac:dyDescent="0.25">
      <c r="AU1702" s="30" t="s">
        <v>38</v>
      </c>
      <c r="AV1702" s="29">
        <f>_xll.qlInterestRateIndexFixingDate(IborIndex&amp;Tenor,AW1702,Trigger)</f>
        <v>51333</v>
      </c>
      <c r="AW1702" s="29">
        <f>_xll.qlCalendarAdvance(Calendar,AW1701,AU1702,"f",,Trigger)</f>
        <v>51335</v>
      </c>
      <c r="AX1702" s="29">
        <f>_xll.qlInterestRateIndexMaturity(IborIndex&amp;Tenor,AW1702,Trigger)</f>
        <v>51700</v>
      </c>
      <c r="AY1702" s="66">
        <f>_xll.qlIndexFixing($Z$5,AV1702,,Trigger)</f>
        <v>1.6402568385102314E-2</v>
      </c>
      <c r="AZ1702" s="66">
        <f>_xll.qlIndexFixing($BB$1,AW1702,,Trigger)</f>
        <v>1.6185524291910624E-2</v>
      </c>
      <c r="BA1702" s="198">
        <f t="shared" si="47"/>
        <v>2.1704409319169002</v>
      </c>
    </row>
    <row r="1703" spans="47:53" ht="11.25" customHeight="1" x14ac:dyDescent="0.25">
      <c r="AU1703" s="30" t="s">
        <v>38</v>
      </c>
      <c r="AV1703" s="29">
        <f>_xll.qlInterestRateIndexFixingDate(IborIndex&amp;Tenor,AW1703,Trigger)</f>
        <v>51340</v>
      </c>
      <c r="AW1703" s="29">
        <f>_xll.qlCalendarAdvance(Calendar,AW1702,AU1703,"f",,Trigger)</f>
        <v>51342</v>
      </c>
      <c r="AX1703" s="29">
        <f>_xll.qlInterestRateIndexMaturity(IborIndex&amp;Tenor,AW1703,Trigger)</f>
        <v>51707</v>
      </c>
      <c r="AY1703" s="66">
        <f>_xll.qlIndexFixing($Z$5,AV1703,,Trigger)</f>
        <v>1.6399305609698815E-2</v>
      </c>
      <c r="AZ1703" s="66">
        <f>_xll.qlIndexFixing($BB$1,AW1703,,Trigger)</f>
        <v>1.6183847823552266E-2</v>
      </c>
      <c r="BA1703" s="198">
        <f t="shared" si="47"/>
        <v>2.1545778614654938</v>
      </c>
    </row>
    <row r="1704" spans="47:53" ht="11.25" customHeight="1" x14ac:dyDescent="0.25">
      <c r="AU1704" s="30" t="s">
        <v>38</v>
      </c>
      <c r="AV1704" s="29">
        <f>_xll.qlInterestRateIndexFixingDate(IborIndex&amp;Tenor,AW1704,Trigger)</f>
        <v>51347</v>
      </c>
      <c r="AW1704" s="29">
        <f>_xll.qlCalendarAdvance(Calendar,AW1703,AU1704,"f",,Trigger)</f>
        <v>51349</v>
      </c>
      <c r="AX1704" s="29">
        <f>_xll.qlInterestRateIndexMaturity(IborIndex&amp;Tenor,AW1704,Trigger)</f>
        <v>51714</v>
      </c>
      <c r="AY1704" s="66">
        <f>_xll.qlIndexFixing($Z$5,AV1704,,Trigger)</f>
        <v>1.6396037694262476E-2</v>
      </c>
      <c r="AZ1704" s="66">
        <f>_xll.qlIndexFixing($BB$1,AW1704,,Trigger)</f>
        <v>1.6182202068647702E-2</v>
      </c>
      <c r="BA1704" s="198">
        <f t="shared" si="47"/>
        <v>2.1383562561477429</v>
      </c>
    </row>
    <row r="1705" spans="47:53" ht="11.25" customHeight="1" x14ac:dyDescent="0.25">
      <c r="AU1705" s="30" t="s">
        <v>38</v>
      </c>
      <c r="AV1705" s="29">
        <f>_xll.qlInterestRateIndexFixingDate(IborIndex&amp;Tenor,AW1705,Trigger)</f>
        <v>51354</v>
      </c>
      <c r="AW1705" s="29">
        <f>_xll.qlCalendarAdvance(Calendar,AW1704,AU1705,"f",,Trigger)</f>
        <v>51356</v>
      </c>
      <c r="AX1705" s="29">
        <f>_xll.qlInterestRateIndexMaturity(IborIndex&amp;Tenor,AW1705,Trigger)</f>
        <v>51721</v>
      </c>
      <c r="AY1705" s="66">
        <f>_xll.qlIndexFixing($Z$5,AV1705,,Trigger)</f>
        <v>1.6392766118509816E-2</v>
      </c>
      <c r="AZ1705" s="66">
        <f>_xll.qlIndexFixing($BB$1,AW1705,,Trigger)</f>
        <v>1.6180586565065023E-2</v>
      </c>
      <c r="BA1705" s="198">
        <f t="shared" si="47"/>
        <v>2.1217955344479331</v>
      </c>
    </row>
    <row r="1706" spans="47:53" ht="11.25" customHeight="1" x14ac:dyDescent="0.25">
      <c r="AU1706" s="30" t="s">
        <v>38</v>
      </c>
      <c r="AV1706" s="29">
        <f>_xll.qlInterestRateIndexFixingDate(IborIndex&amp;Tenor,AW1706,Trigger)</f>
        <v>51361</v>
      </c>
      <c r="AW1706" s="29">
        <f>_xll.qlCalendarAdvance(Calendar,AW1705,AU1706,"f",,Trigger)</f>
        <v>51363</v>
      </c>
      <c r="AX1706" s="29">
        <f>_xll.qlInterestRateIndexMaturity(IborIndex&amp;Tenor,AW1706,Trigger)</f>
        <v>51728</v>
      </c>
      <c r="AY1706" s="66">
        <f>_xll.qlIndexFixing($Z$5,AV1706,,Trigger)</f>
        <v>1.6389492366409065E-2</v>
      </c>
      <c r="AZ1706" s="66">
        <f>_xll.qlIndexFixing($BB$1,AW1706,,Trigger)</f>
        <v>1.6179000850679283E-2</v>
      </c>
      <c r="BA1706" s="198">
        <f t="shared" si="47"/>
        <v>2.1049151572978193</v>
      </c>
    </row>
    <row r="1707" spans="47:53" ht="11.25" customHeight="1" x14ac:dyDescent="0.25">
      <c r="AU1707" s="30" t="s">
        <v>38</v>
      </c>
      <c r="AV1707" s="29">
        <f>_xll.qlInterestRateIndexFixingDate(IborIndex&amp;Tenor,AW1707,Trigger)</f>
        <v>51368</v>
      </c>
      <c r="AW1707" s="29">
        <f>_xll.qlCalendarAdvance(Calendar,AW1706,AU1707,"f",,Trigger)</f>
        <v>51370</v>
      </c>
      <c r="AX1707" s="29">
        <f>_xll.qlInterestRateIndexMaturity(IborIndex&amp;Tenor,AW1707,Trigger)</f>
        <v>51735</v>
      </c>
      <c r="AY1707" s="66">
        <f>_xll.qlIndexFixing($Z$5,AV1707,,Trigger)</f>
        <v>1.6386217926179749E-2</v>
      </c>
      <c r="AZ1707" s="66">
        <f>_xll.qlIndexFixing($BB$1,AW1707,,Trigger)</f>
        <v>1.6177444463370553E-2</v>
      </c>
      <c r="BA1707" s="198">
        <f t="shared" si="47"/>
        <v>2.0877346280919613</v>
      </c>
    </row>
    <row r="1708" spans="47:53" ht="11.25" customHeight="1" x14ac:dyDescent="0.25">
      <c r="AU1708" s="30" t="s">
        <v>38</v>
      </c>
      <c r="AV1708" s="29">
        <f>_xll.qlInterestRateIndexFixingDate(IborIndex&amp;Tenor,AW1708,Trigger)</f>
        <v>51375</v>
      </c>
      <c r="AW1708" s="29">
        <f>_xll.qlCalendarAdvance(Calendar,AW1707,AU1708,"f",,Trigger)</f>
        <v>51377</v>
      </c>
      <c r="AX1708" s="29">
        <f>_xll.qlInterestRateIndexMaturity(IborIndex&amp;Tenor,AW1708,Trigger)</f>
        <v>51742</v>
      </c>
      <c r="AY1708" s="66">
        <f>_xll.qlIndexFixing($Z$5,AV1708,,Trigger)</f>
        <v>1.6382944290293543E-2</v>
      </c>
      <c r="AZ1708" s="66">
        <f>_xll.qlIndexFixing($BB$1,AW1708,,Trigger)</f>
        <v>1.6175104958806707E-2</v>
      </c>
      <c r="BA1708" s="198">
        <f t="shared" si="47"/>
        <v>2.0783933148683582</v>
      </c>
    </row>
    <row r="1709" spans="47:53" ht="11.25" customHeight="1" x14ac:dyDescent="0.25">
      <c r="AU1709" s="30" t="s">
        <v>38</v>
      </c>
      <c r="AV1709" s="29">
        <f>_xll.qlInterestRateIndexFixingDate(IborIndex&amp;Tenor,AW1709,Trigger)</f>
        <v>51382</v>
      </c>
      <c r="AW1709" s="29">
        <f>_xll.qlCalendarAdvance(Calendar,AW1708,AU1709,"f",,Trigger)</f>
        <v>51384</v>
      </c>
      <c r="AX1709" s="29">
        <f>_xll.qlInterestRateIndexMaturity(IborIndex&amp;Tenor,AW1709,Trigger)</f>
        <v>51749</v>
      </c>
      <c r="AY1709" s="66">
        <f>_xll.qlIndexFixing($Z$5,AV1709,,Trigger)</f>
        <v>1.6379666158913168E-2</v>
      </c>
      <c r="AZ1709" s="66">
        <f>_xll.qlIndexFixing($BB$1,AW1709,,Trigger)</f>
        <v>1.6174417835898527E-2</v>
      </c>
      <c r="BA1709" s="198">
        <f t="shared" si="47"/>
        <v>2.0524832301464095</v>
      </c>
    </row>
    <row r="1710" spans="47:53" ht="11.25" customHeight="1" x14ac:dyDescent="0.25">
      <c r="AU1710" s="30" t="s">
        <v>38</v>
      </c>
      <c r="AV1710" s="29">
        <f>_xll.qlInterestRateIndexFixingDate(IborIndex&amp;Tenor,AW1710,Trigger)</f>
        <v>51389</v>
      </c>
      <c r="AW1710" s="29">
        <f>_xll.qlCalendarAdvance(Calendar,AW1709,AU1710,"f",,Trigger)</f>
        <v>51391</v>
      </c>
      <c r="AX1710" s="29">
        <f>_xll.qlInterestRateIndexMaturity(IborIndex&amp;Tenor,AW1710,Trigger)</f>
        <v>51756</v>
      </c>
      <c r="AY1710" s="66">
        <f>_xll.qlIndexFixing($Z$5,AV1710,,Trigger)</f>
        <v>1.6376370984833487E-2</v>
      </c>
      <c r="AZ1710" s="66">
        <f>_xll.qlIndexFixing($BB$1,AW1710,,Trigger)</f>
        <v>1.6172946941569684E-2</v>
      </c>
      <c r="BA1710" s="198">
        <f t="shared" si="47"/>
        <v>2.034240432638029</v>
      </c>
    </row>
    <row r="1711" spans="47:53" ht="11.25" customHeight="1" x14ac:dyDescent="0.25">
      <c r="AU1711" s="30" t="s">
        <v>38</v>
      </c>
      <c r="AV1711" s="29">
        <f>_xll.qlInterestRateIndexFixingDate(IborIndex&amp;Tenor,AW1711,Trigger)</f>
        <v>51396</v>
      </c>
      <c r="AW1711" s="29">
        <f>_xll.qlCalendarAdvance(Calendar,AW1710,AU1711,"f",,Trigger)</f>
        <v>51398</v>
      </c>
      <c r="AX1711" s="29">
        <f>_xll.qlInterestRateIndexMaturity(IborIndex&amp;Tenor,AW1711,Trigger)</f>
        <v>51763</v>
      </c>
      <c r="AY1711" s="66">
        <f>_xll.qlIndexFixing($Z$5,AV1711,,Trigger)</f>
        <v>1.637306771450641E-2</v>
      </c>
      <c r="AZ1711" s="66">
        <f>_xll.qlIndexFixing($BB$1,AW1711,,Trigger)</f>
        <v>1.6171504251852022E-2</v>
      </c>
      <c r="BA1711" s="198">
        <f t="shared" si="47"/>
        <v>2.0156346265438883</v>
      </c>
    </row>
    <row r="1712" spans="47:53" ht="11.25" customHeight="1" x14ac:dyDescent="0.25">
      <c r="AU1712" s="30" t="s">
        <v>38</v>
      </c>
      <c r="AV1712" s="29">
        <f>_xll.qlInterestRateIndexFixingDate(IborIndex&amp;Tenor,AW1712,Trigger)</f>
        <v>51403</v>
      </c>
      <c r="AW1712" s="29">
        <f>_xll.qlCalendarAdvance(Calendar,AW1711,AU1712,"f",,Trigger)</f>
        <v>51405</v>
      </c>
      <c r="AX1712" s="29">
        <f>_xll.qlInterestRateIndexMaturity(IborIndex&amp;Tenor,AW1712,Trigger)</f>
        <v>51770</v>
      </c>
      <c r="AY1712" s="66">
        <f>_xll.qlIndexFixing($Z$5,AV1712,,Trigger)</f>
        <v>1.6369757114213655E-2</v>
      </c>
      <c r="AZ1712" s="66">
        <f>_xll.qlIndexFixing($BB$1,AW1712,,Trigger)</f>
        <v>1.6170089766623128E-2</v>
      </c>
      <c r="BA1712" s="198">
        <f t="shared" si="47"/>
        <v>1.996673475905264</v>
      </c>
    </row>
    <row r="1713" spans="47:53" ht="11.25" customHeight="1" x14ac:dyDescent="0.25">
      <c r="AU1713" s="30" t="s">
        <v>38</v>
      </c>
      <c r="AV1713" s="29">
        <f>_xll.qlInterestRateIndexFixingDate(IborIndex&amp;Tenor,AW1713,Trigger)</f>
        <v>51410</v>
      </c>
      <c r="AW1713" s="29">
        <f>_xll.qlCalendarAdvance(Calendar,AW1712,AU1713,"f",,Trigger)</f>
        <v>51412</v>
      </c>
      <c r="AX1713" s="29">
        <f>_xll.qlInterestRateIndexMaturity(IborIndex&amp;Tenor,AW1713,Trigger)</f>
        <v>51777</v>
      </c>
      <c r="AY1713" s="66">
        <f>_xll.qlIndexFixing($Z$5,AV1713,,Trigger)</f>
        <v>1.6366439952205783E-2</v>
      </c>
      <c r="AZ1713" s="66">
        <f>_xll.qlIndexFixing($BB$1,AW1713,,Trigger)</f>
        <v>1.6168703485763214E-2</v>
      </c>
      <c r="BA1713" s="198">
        <f t="shared" si="47"/>
        <v>1.9773646644256904</v>
      </c>
    </row>
    <row r="1714" spans="47:53" ht="11.25" customHeight="1" x14ac:dyDescent="0.25">
      <c r="AU1714" s="30" t="s">
        <v>38</v>
      </c>
      <c r="AV1714" s="29">
        <f>_xll.qlInterestRateIndexFixingDate(IborIndex&amp;Tenor,AW1714,Trigger)</f>
        <v>51417</v>
      </c>
      <c r="AW1714" s="29">
        <f>_xll.qlCalendarAdvance(Calendar,AW1713,AU1714,"f",,Trigger)</f>
        <v>51419</v>
      </c>
      <c r="AX1714" s="29">
        <f>_xll.qlInterestRateIndexMaturity(IborIndex&amp;Tenor,AW1714,Trigger)</f>
        <v>51784</v>
      </c>
      <c r="AY1714" s="66">
        <f>_xll.qlIndexFixing($Z$5,AV1714,,Trigger)</f>
        <v>1.6363116998703506E-2</v>
      </c>
      <c r="AZ1714" s="66">
        <f>_xll.qlIndexFixing($BB$1,AW1714,,Trigger)</f>
        <v>1.6167345409154224E-2</v>
      </c>
      <c r="BA1714" s="198">
        <f t="shared" si="47"/>
        <v>1.9577158954928175</v>
      </c>
    </row>
    <row r="1715" spans="47:53" ht="11.25" customHeight="1" x14ac:dyDescent="0.25">
      <c r="AU1715" s="30" t="s">
        <v>38</v>
      </c>
      <c r="AV1715" s="29">
        <f>_xll.qlInterestRateIndexFixingDate(IborIndex&amp;Tenor,AW1715,Trigger)</f>
        <v>51424</v>
      </c>
      <c r="AW1715" s="29">
        <f>_xll.qlCalendarAdvance(Calendar,AW1714,AU1715,"f",,Trigger)</f>
        <v>51426</v>
      </c>
      <c r="AX1715" s="29">
        <f>_xll.qlInterestRateIndexMaturity(IborIndex&amp;Tenor,AW1715,Trigger)</f>
        <v>51791</v>
      </c>
      <c r="AY1715" s="66">
        <f>_xll.qlIndexFixing($Z$5,AV1715,,Trigger)</f>
        <v>1.6359789025897898E-2</v>
      </c>
      <c r="AZ1715" s="66">
        <f>_xll.qlIndexFixing($BB$1,AW1715,,Trigger)</f>
        <v>1.6166015536681153E-2</v>
      </c>
      <c r="BA1715" s="198">
        <f t="shared" si="47"/>
        <v>1.9377348921674475</v>
      </c>
    </row>
    <row r="1716" spans="47:53" ht="11.25" customHeight="1" x14ac:dyDescent="0.25">
      <c r="AU1716" s="30" t="s">
        <v>38</v>
      </c>
      <c r="AV1716" s="29">
        <f>_xll.qlInterestRateIndexFixingDate(IborIndex&amp;Tenor,AW1716,Trigger)</f>
        <v>51431</v>
      </c>
      <c r="AW1716" s="29">
        <f>_xll.qlCalendarAdvance(Calendar,AW1715,AU1716,"f",,Trigger)</f>
        <v>51433</v>
      </c>
      <c r="AX1716" s="29">
        <f>_xll.qlInterestRateIndexMaturity(IborIndex&amp;Tenor,AW1716,Trigger)</f>
        <v>51798</v>
      </c>
      <c r="AY1716" s="66">
        <f>_xll.qlIndexFixing($Z$5,AV1716,,Trigger)</f>
        <v>1.6356456807948217E-2</v>
      </c>
      <c r="AZ1716" s="66">
        <f>_xll.qlIndexFixing($BB$1,AW1716,,Trigger)</f>
        <v>1.616471386823096E-2</v>
      </c>
      <c r="BA1716" s="198">
        <f t="shared" si="47"/>
        <v>1.9174293971725709</v>
      </c>
    </row>
    <row r="1717" spans="47:53" ht="11.25" customHeight="1" x14ac:dyDescent="0.25">
      <c r="AU1717" s="30" t="s">
        <v>38</v>
      </c>
      <c r="AV1717" s="29">
        <f>_xll.qlInterestRateIndexFixingDate(IborIndex&amp;Tenor,AW1717,Trigger)</f>
        <v>51438</v>
      </c>
      <c r="AW1717" s="29">
        <f>_xll.qlCalendarAdvance(Calendar,AW1716,AU1717,"f",,Trigger)</f>
        <v>51440</v>
      </c>
      <c r="AX1717" s="29">
        <f>_xll.qlInterestRateIndexMaturity(IborIndex&amp;Tenor,AW1717,Trigger)</f>
        <v>51805</v>
      </c>
      <c r="AY1717" s="66">
        <f>_xll.qlIndexFixing($Z$5,AV1717,,Trigger)</f>
        <v>1.6353121120983874E-2</v>
      </c>
      <c r="AZ1717" s="66">
        <f>_xll.qlIndexFixing($BB$1,AW1717,,Trigger)</f>
        <v>1.6163440403693434E-2</v>
      </c>
      <c r="BA1717" s="198">
        <f t="shared" si="47"/>
        <v>1.8968071729043996</v>
      </c>
    </row>
    <row r="1718" spans="47:53" ht="11.25" customHeight="1" x14ac:dyDescent="0.25">
      <c r="AU1718" s="30" t="s">
        <v>38</v>
      </c>
      <c r="AV1718" s="29">
        <f>_xll.qlInterestRateIndexFixingDate(IborIndex&amp;Tenor,AW1718,Trigger)</f>
        <v>51445</v>
      </c>
      <c r="AW1718" s="29">
        <f>_xll.qlCalendarAdvance(Calendar,AW1717,AU1718,"f",,Trigger)</f>
        <v>51447</v>
      </c>
      <c r="AX1718" s="29">
        <f>_xll.qlInterestRateIndexMaturity(IborIndex&amp;Tenor,AW1718,Trigger)</f>
        <v>51812</v>
      </c>
      <c r="AY1718" s="66">
        <f>_xll.qlIndexFixing($Z$5,AV1718,,Trigger)</f>
        <v>1.6349782743104863E-2</v>
      </c>
      <c r="AZ1718" s="66">
        <f>_xll.qlIndexFixing($BB$1,AW1718,,Trigger)</f>
        <v>1.616219514296054E-2</v>
      </c>
      <c r="BA1718" s="198">
        <f t="shared" si="47"/>
        <v>1.8758760014432261</v>
      </c>
    </row>
    <row r="1719" spans="47:53" ht="11.25" customHeight="1" x14ac:dyDescent="0.25">
      <c r="AU1719" s="30" t="s">
        <v>38</v>
      </c>
      <c r="AV1719" s="29">
        <f>_xll.qlInterestRateIndexFixingDate(IborIndex&amp;Tenor,AW1719,Trigger)</f>
        <v>51452</v>
      </c>
      <c r="AW1719" s="29">
        <f>_xll.qlCalendarAdvance(Calendar,AW1718,AU1719,"f",,Trigger)</f>
        <v>51454</v>
      </c>
      <c r="AX1719" s="29">
        <f>_xll.qlInterestRateIndexMaturity(IborIndex&amp;Tenor,AW1719,Trigger)</f>
        <v>51819</v>
      </c>
      <c r="AY1719" s="66">
        <f>_xll.qlIndexFixing($Z$5,AV1719,,Trigger)</f>
        <v>1.6346442454378479E-2</v>
      </c>
      <c r="AZ1719" s="66">
        <f>_xll.qlIndexFixing($BB$1,AW1719,,Trigger)</f>
        <v>1.6160978085926422E-2</v>
      </c>
      <c r="BA1719" s="198">
        <f t="shared" si="47"/>
        <v>1.8546436845205683</v>
      </c>
    </row>
    <row r="1720" spans="47:53" ht="11.25" customHeight="1" x14ac:dyDescent="0.25">
      <c r="AU1720" s="30" t="s">
        <v>38</v>
      </c>
      <c r="AV1720" s="29">
        <f>_xll.qlInterestRateIndexFixingDate(IborIndex&amp;Tenor,AW1720,Trigger)</f>
        <v>51459</v>
      </c>
      <c r="AW1720" s="29">
        <f>_xll.qlCalendarAdvance(Calendar,AW1719,AU1720,"f",,Trigger)</f>
        <v>51461</v>
      </c>
      <c r="AX1720" s="29">
        <f>_xll.qlInterestRateIndexMaturity(IborIndex&amp;Tenor,AW1720,Trigger)</f>
        <v>51826</v>
      </c>
      <c r="AY1720" s="66">
        <f>_xll.qlIndexFixing($Z$5,AV1720,,Trigger)</f>
        <v>1.6343101036843048E-2</v>
      </c>
      <c r="AZ1720" s="66">
        <f>_xll.qlIndexFixing($BB$1,AW1720,,Trigger)</f>
        <v>1.6159789232487839E-2</v>
      </c>
      <c r="BA1720" s="198">
        <f t="shared" si="47"/>
        <v>1.8331180435520942</v>
      </c>
    </row>
    <row r="1721" spans="47:53" ht="11.25" customHeight="1" x14ac:dyDescent="0.25">
      <c r="AU1721" s="30" t="s">
        <v>38</v>
      </c>
      <c r="AV1721" s="29">
        <f>_xll.qlInterestRateIndexFixingDate(IborIndex&amp;Tenor,AW1721,Trigger)</f>
        <v>51466</v>
      </c>
      <c r="AW1721" s="29">
        <f>_xll.qlCalendarAdvance(Calendar,AW1720,AU1721,"f",,Trigger)</f>
        <v>51468</v>
      </c>
      <c r="AX1721" s="29">
        <f>_xll.qlInterestRateIndexMaturity(IborIndex&amp;Tenor,AW1721,Trigger)</f>
        <v>51833</v>
      </c>
      <c r="AY1721" s="66">
        <f>_xll.qlIndexFixing($Z$5,AV1721,,Trigger)</f>
        <v>1.6339759274505514E-2</v>
      </c>
      <c r="AZ1721" s="66">
        <f>_xll.qlIndexFixing($BB$1,AW1721,,Trigger)</f>
        <v>1.6157740353210204E-2</v>
      </c>
      <c r="BA1721" s="198">
        <f t="shared" si="47"/>
        <v>1.8201892129530994</v>
      </c>
    </row>
    <row r="1722" spans="47:53" ht="11.25" customHeight="1" x14ac:dyDescent="0.25">
      <c r="AU1722" s="30" t="s">
        <v>38</v>
      </c>
      <c r="AV1722" s="29">
        <f>_xll.qlInterestRateIndexFixingDate(IborIndex&amp;Tenor,AW1722,Trigger)</f>
        <v>51473</v>
      </c>
      <c r="AW1722" s="29">
        <f>_xll.qlCalendarAdvance(Calendar,AW1721,AU1722,"f",,Trigger)</f>
        <v>51475</v>
      </c>
      <c r="AX1722" s="29">
        <f>_xll.qlInterestRateIndexMaturity(IborIndex&amp;Tenor,AW1722,Trigger)</f>
        <v>51840</v>
      </c>
      <c r="AY1722" s="66">
        <f>_xll.qlIndexFixing($Z$5,AV1722,,Trigger)</f>
        <v>1.633641795334187E-2</v>
      </c>
      <c r="AZ1722" s="66">
        <f>_xll.qlIndexFixing($BB$1,AW1722,,Trigger)</f>
        <v>1.6157496135996294E-2</v>
      </c>
      <c r="BA1722" s="198">
        <f t="shared" si="47"/>
        <v>1.789218173455752</v>
      </c>
    </row>
    <row r="1723" spans="47:53" ht="11.25" customHeight="1" x14ac:dyDescent="0.25">
      <c r="AU1723" s="30" t="s">
        <v>38</v>
      </c>
      <c r="AV1723" s="29">
        <f>_xll.qlInterestRateIndexFixingDate(IborIndex&amp;Tenor,AW1723,Trigger)</f>
        <v>51480</v>
      </c>
      <c r="AW1723" s="29">
        <f>_xll.qlCalendarAdvance(Calendar,AW1722,AU1723,"f",,Trigger)</f>
        <v>51482</v>
      </c>
      <c r="AX1723" s="29">
        <f>_xll.qlInterestRateIndexMaturity(IborIndex&amp;Tenor,AW1723,Trigger)</f>
        <v>51847</v>
      </c>
      <c r="AY1723" s="66">
        <f>_xll.qlIndexFixing($Z$5,AV1723,,Trigger)</f>
        <v>1.6333077861298048E-2</v>
      </c>
      <c r="AZ1723" s="66">
        <f>_xll.qlIndexFixing($BB$1,AW1723,,Trigger)</f>
        <v>1.6156391892748825E-2</v>
      </c>
      <c r="BA1723" s="198">
        <f t="shared" si="47"/>
        <v>1.766859685492228</v>
      </c>
    </row>
    <row r="1724" spans="47:53" ht="11.25" customHeight="1" x14ac:dyDescent="0.25">
      <c r="AU1724" s="30" t="s">
        <v>38</v>
      </c>
      <c r="AV1724" s="29">
        <f>_xll.qlInterestRateIndexFixingDate(IborIndex&amp;Tenor,AW1724,Trigger)</f>
        <v>51487</v>
      </c>
      <c r="AW1724" s="29">
        <f>_xll.qlCalendarAdvance(Calendar,AW1723,AU1724,"f",,Trigger)</f>
        <v>51489</v>
      </c>
      <c r="AX1724" s="29">
        <f>_xll.qlInterestRateIndexMaturity(IborIndex&amp;Tenor,AW1724,Trigger)</f>
        <v>51854</v>
      </c>
      <c r="AY1724" s="66">
        <f>_xll.qlIndexFixing($Z$5,AV1724,,Trigger)</f>
        <v>1.6329739788288368E-2</v>
      </c>
      <c r="AZ1724" s="66">
        <f>_xll.qlIndexFixing($BB$1,AW1724,,Trigger)</f>
        <v>1.6155315852707668E-2</v>
      </c>
      <c r="BA1724" s="198">
        <f t="shared" si="47"/>
        <v>1.7442393558069966</v>
      </c>
    </row>
    <row r="1725" spans="47:53" ht="11.25" customHeight="1" x14ac:dyDescent="0.25">
      <c r="AU1725" s="30" t="s">
        <v>38</v>
      </c>
      <c r="AV1725" s="29">
        <f>_xll.qlInterestRateIndexFixingDate(IborIndex&amp;Tenor,AW1725,Trigger)</f>
        <v>51491</v>
      </c>
      <c r="AW1725" s="29">
        <f>_xll.qlCalendarAdvance(Calendar,AW1724,AU1725,"f",,Trigger)</f>
        <v>51497</v>
      </c>
      <c r="AX1725" s="29">
        <f>_xll.qlInterestRateIndexMaturity(IborIndex&amp;Tenor,AW1725,Trigger)</f>
        <v>51862</v>
      </c>
      <c r="AY1725" s="66">
        <f>_xll.qlIndexFixing($Z$5,AV1725,,Trigger)</f>
        <v>1.6325928335910768E-2</v>
      </c>
      <c r="AZ1725" s="66">
        <f>_xll.qlIndexFixing($BB$1,AW1725,,Trigger)</f>
        <v>1.6153217813019517E-2</v>
      </c>
      <c r="BA1725" s="198">
        <f t="shared" si="47"/>
        <v>1.7271052289125066</v>
      </c>
    </row>
    <row r="1726" spans="47:53" ht="11.25" customHeight="1" x14ac:dyDescent="0.25">
      <c r="AU1726" s="30" t="s">
        <v>38</v>
      </c>
      <c r="AV1726" s="29">
        <f>_xll.qlInterestRateIndexFixingDate(IborIndex&amp;Tenor,AW1726,Trigger)</f>
        <v>51501</v>
      </c>
      <c r="AW1726" s="29">
        <f>_xll.qlCalendarAdvance(Calendar,AW1725,AU1726,"f",,Trigger)</f>
        <v>51504</v>
      </c>
      <c r="AX1726" s="29">
        <f>_xll.qlInterestRateIndexMaturity(IborIndex&amp;Tenor,AW1726,Trigger)</f>
        <v>51869</v>
      </c>
      <c r="AY1726" s="66">
        <f>_xll.qlIndexFixing($Z$5,AV1726,,Trigger)</f>
        <v>1.6322597258477373E-2</v>
      </c>
      <c r="AZ1726" s="66">
        <f>_xll.qlIndexFixing($BB$1,AW1726,,Trigger)</f>
        <v>1.6152206327183498E-2</v>
      </c>
      <c r="BA1726" s="198">
        <f t="shared" si="47"/>
        <v>1.7039093129387477</v>
      </c>
    </row>
    <row r="1727" spans="47:53" ht="11.25" customHeight="1" x14ac:dyDescent="0.25">
      <c r="AU1727" s="30" t="s">
        <v>38</v>
      </c>
      <c r="AV1727" s="29">
        <f>_xll.qlInterestRateIndexFixingDate(IborIndex&amp;Tenor,AW1727,Trigger)</f>
        <v>51509</v>
      </c>
      <c r="AW1727" s="29">
        <f>_xll.qlCalendarAdvance(Calendar,AW1726,AU1727,"f",,Trigger)</f>
        <v>51511</v>
      </c>
      <c r="AX1727" s="29">
        <f>_xll.qlInterestRateIndexMaturity(IborIndex&amp;Tenor,AW1727,Trigger)</f>
        <v>51876</v>
      </c>
      <c r="AY1727" s="66">
        <f>_xll.qlIndexFixing($Z$5,AV1727,,Trigger)</f>
        <v>1.6319270695486932E-2</v>
      </c>
      <c r="AZ1727" s="66">
        <f>_xll.qlIndexFixing($BB$1,AW1727,,Trigger)</f>
        <v>1.6151223041746203E-2</v>
      </c>
      <c r="BA1727" s="198">
        <f t="shared" si="47"/>
        <v>1.6804765374072925</v>
      </c>
    </row>
    <row r="1728" spans="47:53" ht="11.25" customHeight="1" x14ac:dyDescent="0.25">
      <c r="AU1728" s="30" t="s">
        <v>38</v>
      </c>
      <c r="AV1728" s="29">
        <f>_xll.qlInterestRateIndexFixingDate(IborIndex&amp;Tenor,AW1728,Trigger)</f>
        <v>51516</v>
      </c>
      <c r="AW1728" s="29">
        <f>_xll.qlCalendarAdvance(Calendar,AW1727,AU1728,"f",,Trigger)</f>
        <v>51518</v>
      </c>
      <c r="AX1728" s="29">
        <f>_xll.qlInterestRateIndexMaturity(IborIndex&amp;Tenor,AW1728,Trigger)</f>
        <v>51883</v>
      </c>
      <c r="AY1728" s="66">
        <f>_xll.qlIndexFixing($Z$5,AV1728,,Trigger)</f>
        <v>1.6315949445012513E-2</v>
      </c>
      <c r="AZ1728" s="66">
        <f>_xll.qlIndexFixing($BB$1,AW1728,,Trigger)</f>
        <v>1.6150267956625077E-2</v>
      </c>
      <c r="BA1728" s="198">
        <f t="shared" si="47"/>
        <v>1.6568148838743553</v>
      </c>
    </row>
    <row r="1729" spans="47:53" ht="11.25" customHeight="1" x14ac:dyDescent="0.25">
      <c r="AU1729" s="30" t="s">
        <v>38</v>
      </c>
      <c r="AV1729" s="29">
        <f>_xll.qlInterestRateIndexFixingDate(IborIndex&amp;Tenor,AW1729,Trigger)</f>
        <v>51523</v>
      </c>
      <c r="AW1729" s="29">
        <f>_xll.qlCalendarAdvance(Calendar,AW1728,AU1729,"f",,Trigger)</f>
        <v>51525</v>
      </c>
      <c r="AX1729" s="29">
        <f>_xll.qlInterestRateIndexMaturity(IborIndex&amp;Tenor,AW1729,Trigger)</f>
        <v>51890</v>
      </c>
      <c r="AY1729" s="66">
        <f>_xll.qlIndexFixing($Z$5,AV1729,,Trigger)</f>
        <v>1.6312634307095782E-2</v>
      </c>
      <c r="AZ1729" s="66">
        <f>_xll.qlIndexFixing($BB$1,AW1729,,Trigger)</f>
        <v>1.6149341071738866E-2</v>
      </c>
      <c r="BA1729" s="198">
        <f t="shared" si="47"/>
        <v>1.6329323535691636</v>
      </c>
    </row>
    <row r="1730" spans="47:53" ht="11.25" customHeight="1" x14ac:dyDescent="0.25">
      <c r="AU1730" s="30" t="s">
        <v>38</v>
      </c>
      <c r="AV1730" s="29">
        <f>_xll.qlInterestRateIndexFixingDate(IborIndex&amp;Tenor,AW1730,Trigger)</f>
        <v>51530</v>
      </c>
      <c r="AW1730" s="29">
        <f>_xll.qlCalendarAdvance(Calendar,AW1729,AU1730,"f",,Trigger)</f>
        <v>51532</v>
      </c>
      <c r="AX1730" s="29">
        <f>_xll.qlInterestRateIndexMaturity(IborIndex&amp;Tenor,AW1730,Trigger)</f>
        <v>51897</v>
      </c>
      <c r="AY1730" s="66">
        <f>_xll.qlIndexFixing($Z$5,AV1730,,Trigger)</f>
        <v>1.6309326083747914E-2</v>
      </c>
      <c r="AZ1730" s="66">
        <f>_xll.qlIndexFixing($BB$1,AW1730,,Trigger)</f>
        <v>1.6148442387009819E-2</v>
      </c>
      <c r="BA1730" s="198">
        <f t="shared" si="47"/>
        <v>1.6088369673809486</v>
      </c>
    </row>
    <row r="1731" spans="47:53" ht="11.25" customHeight="1" x14ac:dyDescent="0.25">
      <c r="AU1731" s="30" t="s">
        <v>38</v>
      </c>
      <c r="AV1731" s="29">
        <f>_xll.qlInterestRateIndexFixingDate(IborIndex&amp;Tenor,AW1731,Trigger)</f>
        <v>51537</v>
      </c>
      <c r="AW1731" s="29">
        <f>_xll.qlCalendarAdvance(Calendar,AW1730,AU1731,"f",,Trigger)</f>
        <v>51539</v>
      </c>
      <c r="AX1731" s="29">
        <f>_xll.qlInterestRateIndexMaturity(IborIndex&amp;Tenor,AW1731,Trigger)</f>
        <v>51904</v>
      </c>
      <c r="AY1731" s="66">
        <f>_xll.qlIndexFixing($Z$5,AV1731,,Trigger)</f>
        <v>1.6306025578949352E-2</v>
      </c>
      <c r="AZ1731" s="66">
        <f>_xll.qlIndexFixing($BB$1,AW1731,,Trigger)</f>
        <v>1.6147571902361949E-2</v>
      </c>
      <c r="BA1731" s="198">
        <f t="shared" ref="BA1731:BA1794" si="48">(AY1731-AZ1731)*10000</f>
        <v>1.5845367658740352</v>
      </c>
    </row>
    <row r="1732" spans="47:53" ht="11.25" customHeight="1" x14ac:dyDescent="0.25">
      <c r="AU1732" s="30" t="s">
        <v>38</v>
      </c>
      <c r="AV1732" s="29">
        <f>_xll.qlInterestRateIndexFixingDate(IborIndex&amp;Tenor,AW1732,Trigger)</f>
        <v>51544</v>
      </c>
      <c r="AW1732" s="29">
        <f>_xll.qlCalendarAdvance(Calendar,AW1731,AU1732,"f",,Trigger)</f>
        <v>51546</v>
      </c>
      <c r="AX1732" s="29">
        <f>_xll.qlInterestRateIndexMaturity(IborIndex&amp;Tenor,AW1732,Trigger)</f>
        <v>51911</v>
      </c>
      <c r="AY1732" s="66">
        <f>_xll.qlIndexFixing($Z$5,AV1732,,Trigger)</f>
        <v>1.6302733598649161E-2</v>
      </c>
      <c r="AZ1732" s="66">
        <f>_xll.qlIndexFixing($BB$1,AW1732,,Trigger)</f>
        <v>1.6146729617721449E-2</v>
      </c>
      <c r="BA1732" s="198">
        <f t="shared" si="48"/>
        <v>1.5600398092771237</v>
      </c>
    </row>
    <row r="1733" spans="47:53" ht="11.25" customHeight="1" x14ac:dyDescent="0.25">
      <c r="AU1733" s="30" t="s">
        <v>38</v>
      </c>
      <c r="AV1733" s="29">
        <f>_xll.qlInterestRateIndexFixingDate(IborIndex&amp;Tenor,AW1733,Trigger)</f>
        <v>51551</v>
      </c>
      <c r="AW1733" s="29">
        <f>_xll.qlCalendarAdvance(Calendar,AW1732,AU1733,"f",,Trigger)</f>
        <v>51553</v>
      </c>
      <c r="AX1733" s="29">
        <f>_xll.qlInterestRateIndexMaturity(IborIndex&amp;Tenor,AW1733,Trigger)</f>
        <v>51918</v>
      </c>
      <c r="AY1733" s="66">
        <f>_xll.qlIndexFixing($Z$5,AV1733,,Trigger)</f>
        <v>1.6299450950766327E-2</v>
      </c>
      <c r="AZ1733" s="66">
        <f>_xll.qlIndexFixing($BB$1,AW1733,,Trigger)</f>
        <v>1.61459155330178E-2</v>
      </c>
      <c r="BA1733" s="198">
        <f t="shared" si="48"/>
        <v>1.5353541774852653</v>
      </c>
    </row>
    <row r="1734" spans="47:53" ht="11.25" customHeight="1" x14ac:dyDescent="0.25">
      <c r="AU1734" s="30" t="s">
        <v>38</v>
      </c>
      <c r="AV1734" s="29">
        <f>_xll.qlInterestRateIndexFixingDate(IborIndex&amp;Tenor,AW1734,Trigger)</f>
        <v>51558</v>
      </c>
      <c r="AW1734" s="29">
        <f>_xll.qlCalendarAdvance(Calendar,AW1733,AU1734,"f",,Trigger)</f>
        <v>51560</v>
      </c>
      <c r="AX1734" s="29">
        <f>_xll.qlInterestRateIndexMaturity(IborIndex&amp;Tenor,AW1734,Trigger)</f>
        <v>51925</v>
      </c>
      <c r="AY1734" s="66">
        <f>_xll.qlIndexFixing($Z$5,AV1734,,Trigger)</f>
        <v>1.6296178445188901E-2</v>
      </c>
      <c r="AZ1734" s="66">
        <f>_xll.qlIndexFixing($BB$1,AW1734,,Trigger)</f>
        <v>1.6145129648182016E-2</v>
      </c>
      <c r="BA1734" s="198">
        <f t="shared" si="48"/>
        <v>1.5104879700688496</v>
      </c>
    </row>
    <row r="1735" spans="47:53" ht="11.25" customHeight="1" x14ac:dyDescent="0.25">
      <c r="AU1735" s="30" t="s">
        <v>38</v>
      </c>
      <c r="AV1735" s="29">
        <f>_xll.qlInterestRateIndexFixingDate(IborIndex&amp;Tenor,AW1735,Trigger)</f>
        <v>51565</v>
      </c>
      <c r="AW1735" s="29">
        <f>_xll.qlCalendarAdvance(Calendar,AW1734,AU1735,"f",,Trigger)</f>
        <v>51567</v>
      </c>
      <c r="AX1735" s="29">
        <f>_xll.qlInterestRateIndexMaturity(IborIndex&amp;Tenor,AW1735,Trigger)</f>
        <v>51932</v>
      </c>
      <c r="AY1735" s="66">
        <f>_xll.qlIndexFixing($Z$5,AV1735,,Trigger)</f>
        <v>1.6292916893774639E-2</v>
      </c>
      <c r="AZ1735" s="66">
        <f>_xll.qlIndexFixing($BB$1,AW1735,,Trigger)</f>
        <v>1.6144371963147962E-2</v>
      </c>
      <c r="BA1735" s="198">
        <f t="shared" si="48"/>
        <v>1.4854493062667686</v>
      </c>
    </row>
    <row r="1736" spans="47:53" ht="11.25" customHeight="1" x14ac:dyDescent="0.25">
      <c r="AU1736" s="30" t="s">
        <v>38</v>
      </c>
      <c r="AV1736" s="29">
        <f>_xll.qlInterestRateIndexFixingDate(IborIndex&amp;Tenor,AW1736,Trigger)</f>
        <v>51572</v>
      </c>
      <c r="AW1736" s="29">
        <f>_xll.qlCalendarAdvance(Calendar,AW1735,AU1736,"f",,Trigger)</f>
        <v>51574</v>
      </c>
      <c r="AX1736" s="29">
        <f>_xll.qlInterestRateIndexMaturity(IborIndex&amp;Tenor,AW1736,Trigger)</f>
        <v>51939</v>
      </c>
      <c r="AY1736" s="66">
        <f>_xll.qlIndexFixing($Z$5,AV1736,,Trigger)</f>
        <v>1.6289667110349699E-2</v>
      </c>
      <c r="AZ1736" s="66">
        <f>_xll.qlIndexFixing($BB$1,AW1736,,Trigger)</f>
        <v>1.6143642477851463E-2</v>
      </c>
      <c r="BA1736" s="198">
        <f t="shared" si="48"/>
        <v>1.460246324982359</v>
      </c>
    </row>
    <row r="1737" spans="47:53" ht="11.25" customHeight="1" x14ac:dyDescent="0.25">
      <c r="AU1737" s="30" t="s">
        <v>38</v>
      </c>
      <c r="AV1737" s="29">
        <f>_xll.qlInterestRateIndexFixingDate(IborIndex&amp;Tenor,AW1737,Trigger)</f>
        <v>51579</v>
      </c>
      <c r="AW1737" s="29">
        <f>_xll.qlCalendarAdvance(Calendar,AW1736,AU1737,"f",,Trigger)</f>
        <v>51581</v>
      </c>
      <c r="AX1737" s="29">
        <f>_xll.qlInterestRateIndexMaturity(IborIndex&amp;Tenor,AW1737,Trigger)</f>
        <v>51946</v>
      </c>
      <c r="AY1737" s="66">
        <f>_xll.qlIndexFixing($Z$5,AV1737,,Trigger)</f>
        <v>1.6286429910710828E-2</v>
      </c>
      <c r="AZ1737" s="66">
        <f>_xll.qlIndexFixing($BB$1,AW1737,,Trigger)</f>
        <v>1.6142941192230767E-2</v>
      </c>
      <c r="BA1737" s="198">
        <f t="shared" si="48"/>
        <v>1.4348871848006082</v>
      </c>
    </row>
    <row r="1738" spans="47:53" ht="11.25" customHeight="1" x14ac:dyDescent="0.25">
      <c r="AU1738" s="30" t="s">
        <v>38</v>
      </c>
      <c r="AV1738" s="29">
        <f>_xll.qlInterestRateIndexFixingDate(IborIndex&amp;Tenor,AW1738,Trigger)</f>
        <v>51586</v>
      </c>
      <c r="AW1738" s="29">
        <f>_xll.qlCalendarAdvance(Calendar,AW1737,AU1738,"f",,Trigger)</f>
        <v>51588</v>
      </c>
      <c r="AX1738" s="29">
        <f>_xll.qlInterestRateIndexMaturity(IborIndex&amp;Tenor,AW1738,Trigger)</f>
        <v>51953</v>
      </c>
      <c r="AY1738" s="66">
        <f>_xll.qlIndexFixing($Z$5,AV1738,,Trigger)</f>
        <v>1.6283206112623169E-2</v>
      </c>
      <c r="AZ1738" s="66">
        <f>_xll.qlIndexFixing($BB$1,AW1738,,Trigger)</f>
        <v>1.6142268106227174E-2</v>
      </c>
      <c r="BA1738" s="198">
        <f t="shared" si="48"/>
        <v>1.4093800639599503</v>
      </c>
    </row>
    <row r="1739" spans="47:53" ht="11.25" customHeight="1" x14ac:dyDescent="0.25">
      <c r="AU1739" s="30" t="s">
        <v>38</v>
      </c>
      <c r="AV1739" s="29">
        <f>_xll.qlInterestRateIndexFixingDate(IborIndex&amp;Tenor,AW1739,Trigger)</f>
        <v>51593</v>
      </c>
      <c r="AW1739" s="29">
        <f>_xll.qlCalendarAdvance(Calendar,AW1738,AU1739,"f",,Trigger)</f>
        <v>51595</v>
      </c>
      <c r="AX1739" s="29">
        <f>_xll.qlInterestRateIndexMaturity(IborIndex&amp;Tenor,AW1739,Trigger)</f>
        <v>51964</v>
      </c>
      <c r="AY1739" s="66">
        <f>_xll.qlIndexFixing($Z$5,AV1739,,Trigger)</f>
        <v>1.6280450551977198E-2</v>
      </c>
      <c r="AZ1739" s="66">
        <f>_xll.qlIndexFixing($BB$1,AW1739,,Trigger)</f>
        <v>1.6141623219783751E-2</v>
      </c>
      <c r="BA1739" s="198">
        <f t="shared" si="48"/>
        <v>1.3882733219344745</v>
      </c>
    </row>
    <row r="1740" spans="47:53" ht="11.25" customHeight="1" x14ac:dyDescent="0.25">
      <c r="AU1740" s="30" t="s">
        <v>38</v>
      </c>
      <c r="AV1740" s="29">
        <f>_xll.qlInterestRateIndexFixingDate(IborIndex&amp;Tenor,AW1740,Trigger)</f>
        <v>51600</v>
      </c>
      <c r="AW1740" s="29">
        <f>_xll.qlCalendarAdvance(Calendar,AW1739,AU1740,"f",,Trigger)</f>
        <v>51602</v>
      </c>
      <c r="AX1740" s="29">
        <f>_xll.qlInterestRateIndexMaturity(IborIndex&amp;Tenor,AW1740,Trigger)</f>
        <v>51967</v>
      </c>
      <c r="AY1740" s="66">
        <f>_xll.qlIndexFixing($Z$5,AV1740,,Trigger)</f>
        <v>1.6276802002014559E-2</v>
      </c>
      <c r="AZ1740" s="66">
        <f>_xll.qlIndexFixing($BB$1,AW1740,,Trigger)</f>
        <v>1.6141006532845961E-2</v>
      </c>
      <c r="BA1740" s="198">
        <f t="shared" si="48"/>
        <v>1.3579546916859739</v>
      </c>
    </row>
    <row r="1741" spans="47:53" ht="11.25" customHeight="1" x14ac:dyDescent="0.25">
      <c r="AU1741" s="30" t="s">
        <v>38</v>
      </c>
      <c r="AV1741" s="29">
        <f>_xll.qlInterestRateIndexFixingDate(IborIndex&amp;Tenor,AW1741,Trigger)</f>
        <v>51607</v>
      </c>
      <c r="AW1741" s="29">
        <f>_xll.qlCalendarAdvance(Calendar,AW1740,AU1741,"f",,Trigger)</f>
        <v>51609</v>
      </c>
      <c r="AX1741" s="29">
        <f>_xll.qlInterestRateIndexMaturity(IborIndex&amp;Tenor,AW1741,Trigger)</f>
        <v>51974</v>
      </c>
      <c r="AY1741" s="66">
        <f>_xll.qlIndexFixing($Z$5,AV1741,,Trigger)</f>
        <v>1.6273623334873113E-2</v>
      </c>
      <c r="AZ1741" s="66">
        <f>_xll.qlIndexFixing($BB$1,AW1741,,Trigger)</f>
        <v>1.6140255085565013E-2</v>
      </c>
      <c r="BA1741" s="198">
        <f t="shared" si="48"/>
        <v>1.3336824930810023</v>
      </c>
    </row>
    <row r="1742" spans="47:53" ht="11.25" customHeight="1" x14ac:dyDescent="0.25">
      <c r="AU1742" s="30" t="s">
        <v>38</v>
      </c>
      <c r="AV1742" s="29">
        <f>_xll.qlInterestRateIndexFixingDate(IborIndex&amp;Tenor,AW1742,Trigger)</f>
        <v>51614</v>
      </c>
      <c r="AW1742" s="29">
        <f>_xll.qlCalendarAdvance(Calendar,AW1741,AU1742,"f",,Trigger)</f>
        <v>51616</v>
      </c>
      <c r="AX1742" s="29">
        <f>_xll.qlInterestRateIndexMaturity(IborIndex&amp;Tenor,AW1742,Trigger)</f>
        <v>51981</v>
      </c>
      <c r="AY1742" s="66">
        <f>_xll.qlIndexFixing($Z$5,AV1742,,Trigger)</f>
        <v>1.6270461360042981E-2</v>
      </c>
      <c r="AZ1742" s="66">
        <f>_xll.qlIndexFixing($BB$1,AW1742,,Trigger)</f>
        <v>1.6139857757281644E-2</v>
      </c>
      <c r="BA1742" s="198">
        <f t="shared" si="48"/>
        <v>1.3060360276133733</v>
      </c>
    </row>
    <row r="1743" spans="47:53" ht="11.25" customHeight="1" x14ac:dyDescent="0.25">
      <c r="AU1743" s="30" t="s">
        <v>38</v>
      </c>
      <c r="AV1743" s="29">
        <f>_xll.qlInterestRateIndexFixingDate(IborIndex&amp;Tenor,AW1743,Trigger)</f>
        <v>51620</v>
      </c>
      <c r="AW1743" s="29">
        <f>_xll.qlCalendarAdvance(Calendar,AW1742,AU1743,"f",,Trigger)</f>
        <v>51623</v>
      </c>
      <c r="AX1743" s="29">
        <f>_xll.qlInterestRateIndexMaturity(IborIndex&amp;Tenor,AW1743,Trigger)</f>
        <v>51988</v>
      </c>
      <c r="AY1743" s="66">
        <f>_xll.qlIndexFixing($Z$5,AV1743,,Trigger)</f>
        <v>1.6267316905139398E-2</v>
      </c>
      <c r="AZ1743" s="66">
        <f>_xll.qlIndexFixing($BB$1,AW1743,,Trigger)</f>
        <v>1.6139325668558094E-2</v>
      </c>
      <c r="BA1743" s="198">
        <f t="shared" si="48"/>
        <v>1.2799123658130407</v>
      </c>
    </row>
    <row r="1744" spans="47:53" ht="11.25" customHeight="1" x14ac:dyDescent="0.25">
      <c r="AU1744" s="30" t="s">
        <v>38</v>
      </c>
      <c r="AV1744" s="29">
        <f>_xll.qlInterestRateIndexFixingDate(IborIndex&amp;Tenor,AW1744,Trigger)</f>
        <v>51628</v>
      </c>
      <c r="AW1744" s="29">
        <f>_xll.qlCalendarAdvance(Calendar,AW1743,AU1744,"f",,Trigger)</f>
        <v>51630</v>
      </c>
      <c r="AX1744" s="29">
        <f>_xll.qlInterestRateIndexMaturity(IborIndex&amp;Tenor,AW1744,Trigger)</f>
        <v>51995</v>
      </c>
      <c r="AY1744" s="66">
        <f>_xll.qlIndexFixing($Z$5,AV1744,,Trigger)</f>
        <v>1.6264190799746659E-2</v>
      </c>
      <c r="AZ1744" s="66">
        <f>_xll.qlIndexFixing($BB$1,AW1744,,Trigger)</f>
        <v>1.6138821779146367E-2</v>
      </c>
      <c r="BA1744" s="198">
        <f t="shared" si="48"/>
        <v>1.2536902060029247</v>
      </c>
    </row>
    <row r="1745" spans="47:53" ht="11.25" customHeight="1" x14ac:dyDescent="0.25">
      <c r="AU1745" s="30" t="s">
        <v>38</v>
      </c>
      <c r="AV1745" s="29">
        <f>_xll.qlInterestRateIndexFixingDate(IborIndex&amp;Tenor,AW1745,Trigger)</f>
        <v>51635</v>
      </c>
      <c r="AW1745" s="29">
        <f>_xll.qlCalendarAdvance(Calendar,AW1744,AU1745,"f",,Trigger)</f>
        <v>51637</v>
      </c>
      <c r="AX1745" s="29">
        <f>_xll.qlInterestRateIndexMaturity(IborIndex&amp;Tenor,AW1745,Trigger)</f>
        <v>52002</v>
      </c>
      <c r="AY1745" s="66">
        <f>_xll.qlIndexFixing($Z$5,AV1745,,Trigger)</f>
        <v>1.6261083875419861E-2</v>
      </c>
      <c r="AZ1745" s="66">
        <f>_xll.qlIndexFixing($BB$1,AW1745,,Trigger)</f>
        <v>1.6138346089003747E-2</v>
      </c>
      <c r="BA1745" s="198">
        <f t="shared" si="48"/>
        <v>1.2273778641611401</v>
      </c>
    </row>
    <row r="1746" spans="47:53" ht="11.25" customHeight="1" x14ac:dyDescent="0.25">
      <c r="AU1746" s="30" t="s">
        <v>38</v>
      </c>
      <c r="AV1746" s="29">
        <f>_xll.qlInterestRateIndexFixingDate(IborIndex&amp;Tenor,AW1746,Trigger)</f>
        <v>51642</v>
      </c>
      <c r="AW1746" s="29">
        <f>_xll.qlCalendarAdvance(Calendar,AW1745,AU1746,"f",,Trigger)</f>
        <v>51644</v>
      </c>
      <c r="AX1746" s="29">
        <f>_xll.qlInterestRateIndexMaturity(IborIndex&amp;Tenor,AW1746,Trigger)</f>
        <v>52009</v>
      </c>
      <c r="AY1746" s="66">
        <f>_xll.qlIndexFixing($Z$5,AV1746,,Trigger)</f>
        <v>1.6257996965684252E-2</v>
      </c>
      <c r="AZ1746" s="66">
        <f>_xll.qlIndexFixing($BB$1,AW1746,,Trigger)</f>
        <v>1.6137898598090381E-2</v>
      </c>
      <c r="BA1746" s="198">
        <f t="shared" si="48"/>
        <v>1.2009836759387105</v>
      </c>
    </row>
    <row r="1747" spans="47:53" ht="11.25" customHeight="1" x14ac:dyDescent="0.25">
      <c r="AU1747" s="30" t="s">
        <v>38</v>
      </c>
      <c r="AV1747" s="29">
        <f>_xll.qlInterestRateIndexFixingDate(IborIndex&amp;Tenor,AW1747,Trigger)</f>
        <v>51649</v>
      </c>
      <c r="AW1747" s="29">
        <f>_xll.qlCalendarAdvance(Calendar,AW1746,AU1747,"f",,Trigger)</f>
        <v>51651</v>
      </c>
      <c r="AX1747" s="29">
        <f>_xll.qlInterestRateIndexMaturity(IborIndex&amp;Tenor,AW1747,Trigger)</f>
        <v>52016</v>
      </c>
      <c r="AY1747" s="66">
        <f>_xll.qlIndexFixing($Z$5,AV1747,,Trigger)</f>
        <v>1.6254930906035671E-2</v>
      </c>
      <c r="AZ1747" s="66">
        <f>_xll.qlIndexFixing($BB$1,AW1747,,Trigger)</f>
        <v>1.6137479306368382E-2</v>
      </c>
      <c r="BA1747" s="198">
        <f t="shared" si="48"/>
        <v>1.1745159966728911</v>
      </c>
    </row>
    <row r="1748" spans="47:53" ht="11.25" customHeight="1" x14ac:dyDescent="0.25">
      <c r="AU1748" s="30" t="s">
        <v>38</v>
      </c>
      <c r="AV1748" s="29">
        <f>_xll.qlInterestRateIndexFixingDate(IborIndex&amp;Tenor,AW1748,Trigger)</f>
        <v>51656</v>
      </c>
      <c r="AW1748" s="29">
        <f>_xll.qlCalendarAdvance(Calendar,AW1747,AU1748,"f",,Trigger)</f>
        <v>51658</v>
      </c>
      <c r="AX1748" s="29">
        <f>_xll.qlInterestRateIndexMaturity(IborIndex&amp;Tenor,AW1748,Trigger)</f>
        <v>52023</v>
      </c>
      <c r="AY1748" s="66">
        <f>_xll.qlIndexFixing($Z$5,AV1748,,Trigger)</f>
        <v>1.6251886533940101E-2</v>
      </c>
      <c r="AZ1748" s="66">
        <f>_xll.qlIndexFixing($BB$1,AW1748,,Trigger)</f>
        <v>1.6137088213802268E-2</v>
      </c>
      <c r="BA1748" s="198">
        <f t="shared" si="48"/>
        <v>1.147983201378322</v>
      </c>
    </row>
    <row r="1749" spans="47:53" ht="11.25" customHeight="1" x14ac:dyDescent="0.25">
      <c r="AU1749" s="30" t="s">
        <v>38</v>
      </c>
      <c r="AV1749" s="29">
        <f>_xll.qlInterestRateIndexFixingDate(IborIndex&amp;Tenor,AW1749,Trigger)</f>
        <v>51663</v>
      </c>
      <c r="AW1749" s="29">
        <f>_xll.qlCalendarAdvance(Calendar,AW1748,AU1749,"f",,Trigger)</f>
        <v>51665</v>
      </c>
      <c r="AX1749" s="29">
        <f>_xll.qlInterestRateIndexMaturity(IborIndex&amp;Tenor,AW1749,Trigger)</f>
        <v>52030</v>
      </c>
      <c r="AY1749" s="66">
        <f>_xll.qlIndexFixing($Z$5,AV1749,,Trigger)</f>
        <v>1.6248864688834779E-2</v>
      </c>
      <c r="AZ1749" s="66">
        <f>_xll.qlIndexFixing($BB$1,AW1749,,Trigger)</f>
        <v>1.6136725320359192E-2</v>
      </c>
      <c r="BA1749" s="198">
        <f t="shared" si="48"/>
        <v>1.1213936847558754</v>
      </c>
    </row>
    <row r="1750" spans="47:53" ht="11.25" customHeight="1" x14ac:dyDescent="0.25">
      <c r="AU1750" s="30" t="s">
        <v>38</v>
      </c>
      <c r="AV1750" s="29">
        <f>_xll.qlInterestRateIndexFixingDate(IborIndex&amp;Tenor,AW1750,Trigger)</f>
        <v>51670</v>
      </c>
      <c r="AW1750" s="29">
        <f>_xll.qlCalendarAdvance(Calendar,AW1749,AU1750,"f",,Trigger)</f>
        <v>51672</v>
      </c>
      <c r="AX1750" s="29">
        <f>_xll.qlInterestRateIndexMaturity(IborIndex&amp;Tenor,AW1750,Trigger)</f>
        <v>52037</v>
      </c>
      <c r="AY1750" s="66">
        <f>_xll.qlIndexFixing($Z$5,AV1750,,Trigger)</f>
        <v>1.624586621212774E-2</v>
      </c>
      <c r="AZ1750" s="66">
        <f>_xll.qlIndexFixing($BB$1,AW1750,,Trigger)</f>
        <v>1.6136390626008273E-2</v>
      </c>
      <c r="BA1750" s="198">
        <f t="shared" si="48"/>
        <v>1.0947558611946671</v>
      </c>
    </row>
    <row r="1751" spans="47:53" ht="11.25" customHeight="1" x14ac:dyDescent="0.25">
      <c r="AU1751" s="30" t="s">
        <v>38</v>
      </c>
      <c r="AV1751" s="29">
        <f>_xll.qlInterestRateIndexFixingDate(IborIndex&amp;Tenor,AW1751,Trigger)</f>
        <v>51677</v>
      </c>
      <c r="AW1751" s="29">
        <f>_xll.qlCalendarAdvance(Calendar,AW1750,AU1751,"f",,Trigger)</f>
        <v>51679</v>
      </c>
      <c r="AX1751" s="29">
        <f>_xll.qlInterestRateIndexMaturity(IborIndex&amp;Tenor,AW1751,Trigger)</f>
        <v>52044</v>
      </c>
      <c r="AY1751" s="66">
        <f>_xll.qlIndexFixing($Z$5,AV1751,,Trigger)</f>
        <v>1.6242891947197618E-2</v>
      </c>
      <c r="AZ1751" s="66">
        <f>_xll.qlIndexFixing($BB$1,AW1751,,Trigger)</f>
        <v>1.6136084130721477E-2</v>
      </c>
      <c r="BA1751" s="198">
        <f t="shared" si="48"/>
        <v>1.0680781647614059</v>
      </c>
    </row>
    <row r="1752" spans="47:53" ht="11.25" customHeight="1" x14ac:dyDescent="0.25">
      <c r="AU1752" s="30" t="s">
        <v>38</v>
      </c>
      <c r="AV1752" s="29">
        <f>_xll.qlInterestRateIndexFixingDate(IborIndex&amp;Tenor,AW1752,Trigger)</f>
        <v>51684</v>
      </c>
      <c r="AW1752" s="29">
        <f>_xll.qlCalendarAdvance(Calendar,AW1751,AU1752,"f",,Trigger)</f>
        <v>51686</v>
      </c>
      <c r="AX1752" s="29">
        <f>_xll.qlInterestRateIndexMaturity(IborIndex&amp;Tenor,AW1752,Trigger)</f>
        <v>52051</v>
      </c>
      <c r="AY1752" s="66">
        <f>_xll.qlIndexFixing($Z$5,AV1752,,Trigger)</f>
        <v>1.6239942739394712E-2</v>
      </c>
      <c r="AZ1752" s="66">
        <f>_xll.qlIndexFixing($BB$1,AW1752,,Trigger)</f>
        <v>1.6135805834473185E-2</v>
      </c>
      <c r="BA1752" s="198">
        <f t="shared" si="48"/>
        <v>1.0413690492152781</v>
      </c>
    </row>
    <row r="1753" spans="47:53" ht="11.25" customHeight="1" x14ac:dyDescent="0.25">
      <c r="AU1753" s="30" t="s">
        <v>38</v>
      </c>
      <c r="AV1753" s="29">
        <f>_xll.qlInterestRateIndexFixingDate(IborIndex&amp;Tenor,AW1753,Trigger)</f>
        <v>51691</v>
      </c>
      <c r="AW1753" s="29">
        <f>_xll.qlCalendarAdvance(Calendar,AW1752,AU1753,"f",,Trigger)</f>
        <v>51693</v>
      </c>
      <c r="AX1753" s="29">
        <f>_xll.qlInterestRateIndexMaturity(IborIndex&amp;Tenor,AW1753,Trigger)</f>
        <v>52058</v>
      </c>
      <c r="AY1753" s="66">
        <f>_xll.qlIndexFixing($Z$5,AV1753,,Trigger)</f>
        <v>1.6237019436041025E-2</v>
      </c>
      <c r="AZ1753" s="66">
        <f>_xll.qlIndexFixing($BB$1,AW1753,,Trigger)</f>
        <v>1.6135555737239304E-2</v>
      </c>
      <c r="BA1753" s="198">
        <f t="shared" si="48"/>
        <v>1.014636988017209</v>
      </c>
    </row>
    <row r="1754" spans="47:53" ht="11.25" customHeight="1" x14ac:dyDescent="0.25">
      <c r="AU1754" s="30" t="s">
        <v>38</v>
      </c>
      <c r="AV1754" s="29">
        <f>_xll.qlInterestRateIndexFixingDate(IborIndex&amp;Tenor,AW1754,Trigger)</f>
        <v>51698</v>
      </c>
      <c r="AW1754" s="29">
        <f>_xll.qlCalendarAdvance(Calendar,AW1753,AU1754,"f",,Trigger)</f>
        <v>51700</v>
      </c>
      <c r="AX1754" s="29">
        <f>_xll.qlInterestRateIndexMaturity(IborIndex&amp;Tenor,AW1754,Trigger)</f>
        <v>52065</v>
      </c>
      <c r="AY1754" s="66">
        <f>_xll.qlIndexFixing($Z$5,AV1754,,Trigger)</f>
        <v>1.6234122886429576E-2</v>
      </c>
      <c r="AZ1754" s="66">
        <f>_xll.qlIndexFixing($BB$1,AW1754,,Trigger)</f>
        <v>1.6135333838999247E-2</v>
      </c>
      <c r="BA1754" s="198">
        <f t="shared" si="48"/>
        <v>0.98789047430328925</v>
      </c>
    </row>
    <row r="1755" spans="47:53" ht="11.25" customHeight="1" x14ac:dyDescent="0.25">
      <c r="AU1755" s="30" t="s">
        <v>38</v>
      </c>
      <c r="AV1755" s="29">
        <f>_xll.qlInterestRateIndexFixingDate(IborIndex&amp;Tenor,AW1755,Trigger)</f>
        <v>51705</v>
      </c>
      <c r="AW1755" s="29">
        <f>_xll.qlCalendarAdvance(Calendar,AW1754,AU1755,"f",,Trigger)</f>
        <v>51707</v>
      </c>
      <c r="AX1755" s="29">
        <f>_xll.qlInterestRateIndexMaturity(IborIndex&amp;Tenor,AW1755,Trigger)</f>
        <v>52072</v>
      </c>
      <c r="AY1755" s="66">
        <f>_xll.qlIndexFixing($Z$5,AV1755,,Trigger)</f>
        <v>1.6231253941824841E-2</v>
      </c>
      <c r="AZ1755" s="66">
        <f>_xll.qlIndexFixing($BB$1,AW1755,,Trigger)</f>
        <v>1.6135140139733963E-2</v>
      </c>
      <c r="BA1755" s="198">
        <f t="shared" si="48"/>
        <v>0.96113802090878186</v>
      </c>
    </row>
    <row r="1756" spans="47:53" ht="11.25" customHeight="1" x14ac:dyDescent="0.25">
      <c r="AU1756" s="30" t="s">
        <v>38</v>
      </c>
      <c r="AV1756" s="29">
        <f>_xll.qlInterestRateIndexFixingDate(IborIndex&amp;Tenor,AW1756,Trigger)</f>
        <v>51712</v>
      </c>
      <c r="AW1756" s="29">
        <f>_xll.qlCalendarAdvance(Calendar,AW1755,AU1756,"f",,Trigger)</f>
        <v>51714</v>
      </c>
      <c r="AX1756" s="29">
        <f>_xll.qlInterestRateIndexMaturity(IborIndex&amp;Tenor,AW1756,Trigger)</f>
        <v>52079</v>
      </c>
      <c r="AY1756" s="66">
        <f>_xll.qlIndexFixing($Z$5,AV1756,,Trigger)</f>
        <v>1.6228413455464528E-2</v>
      </c>
      <c r="AZ1756" s="66">
        <f>_xll.qlIndexFixing($BB$1,AW1756,,Trigger)</f>
        <v>1.6134974639427244E-2</v>
      </c>
      <c r="BA1756" s="198">
        <f t="shared" si="48"/>
        <v>0.93438816037284123</v>
      </c>
    </row>
    <row r="1757" spans="47:53" ht="11.25" customHeight="1" x14ac:dyDescent="0.25">
      <c r="AU1757" s="30" t="s">
        <v>38</v>
      </c>
      <c r="AV1757" s="29">
        <f>_xll.qlInterestRateIndexFixingDate(IborIndex&amp;Tenor,AW1757,Trigger)</f>
        <v>51719</v>
      </c>
      <c r="AW1757" s="29">
        <f>_xll.qlCalendarAdvance(Calendar,AW1756,AU1757,"f",,Trigger)</f>
        <v>51721</v>
      </c>
      <c r="AX1757" s="29">
        <f>_xll.qlInterestRateIndexMaturity(IborIndex&amp;Tenor,AW1757,Trigger)</f>
        <v>52086</v>
      </c>
      <c r="AY1757" s="66">
        <f>_xll.qlIndexFixing($Z$5,AV1757,,Trigger)</f>
        <v>1.6225602282557358E-2</v>
      </c>
      <c r="AZ1757" s="66">
        <f>_xll.qlIndexFixing($BB$1,AW1757,,Trigger)</f>
        <v>1.6134837338065072E-2</v>
      </c>
      <c r="BA1757" s="198">
        <f t="shared" si="48"/>
        <v>0.90764944492286581</v>
      </c>
    </row>
    <row r="1758" spans="47:53" ht="11.25" customHeight="1" x14ac:dyDescent="0.25">
      <c r="AU1758" s="30" t="s">
        <v>38</v>
      </c>
      <c r="AV1758" s="29">
        <f>_xll.qlInterestRateIndexFixingDate(IborIndex&amp;Tenor,AW1758,Trigger)</f>
        <v>51726</v>
      </c>
      <c r="AW1758" s="29">
        <f>_xll.qlCalendarAdvance(Calendar,AW1757,AU1758,"f",,Trigger)</f>
        <v>51728</v>
      </c>
      <c r="AX1758" s="29">
        <f>_xll.qlInterestRateIndexMaturity(IborIndex&amp;Tenor,AW1758,Trigger)</f>
        <v>52093</v>
      </c>
      <c r="AY1758" s="66">
        <f>_xll.qlIndexFixing($Z$5,AV1758,,Trigger)</f>
        <v>1.6222821280285273E-2</v>
      </c>
      <c r="AZ1758" s="66">
        <f>_xll.qlIndexFixing($BB$1,AW1758,,Trigger)</f>
        <v>1.6134728235635845E-2</v>
      </c>
      <c r="BA1758" s="198">
        <f t="shared" si="48"/>
        <v>0.8809304464942741</v>
      </c>
    </row>
    <row r="1759" spans="47:53" ht="11.25" customHeight="1" x14ac:dyDescent="0.25">
      <c r="AU1759" s="30" t="s">
        <v>38</v>
      </c>
      <c r="AV1759" s="29">
        <f>_xll.qlInterestRateIndexFixingDate(IborIndex&amp;Tenor,AW1759,Trigger)</f>
        <v>51733</v>
      </c>
      <c r="AW1759" s="29">
        <f>_xll.qlCalendarAdvance(Calendar,AW1758,AU1759,"f",,Trigger)</f>
        <v>51735</v>
      </c>
      <c r="AX1759" s="29">
        <f>_xll.qlInterestRateIndexMaturity(IborIndex&amp;Tenor,AW1759,Trigger)</f>
        <v>52100</v>
      </c>
      <c r="AY1759" s="66">
        <f>_xll.qlIndexFixing($Z$5,AV1759,,Trigger)</f>
        <v>1.6220071307802338E-2</v>
      </c>
      <c r="AZ1759" s="66">
        <f>_xll.qlIndexFixing($BB$1,AW1759,,Trigger)</f>
        <v>1.6134647332130801E-2</v>
      </c>
      <c r="BA1759" s="198">
        <f t="shared" si="48"/>
        <v>0.85423975671537755</v>
      </c>
    </row>
    <row r="1760" spans="47:53" ht="11.25" customHeight="1" x14ac:dyDescent="0.25">
      <c r="AU1760" s="30" t="s">
        <v>38</v>
      </c>
      <c r="AV1760" s="29">
        <f>_xll.qlInterestRateIndexFixingDate(IborIndex&amp;Tenor,AW1760,Trigger)</f>
        <v>51740</v>
      </c>
      <c r="AW1760" s="29">
        <f>_xll.qlCalendarAdvance(Calendar,AW1759,AU1760,"f",,Trigger)</f>
        <v>51742</v>
      </c>
      <c r="AX1760" s="29">
        <f>_xll.qlInterestRateIndexMaturity(IborIndex&amp;Tenor,AW1760,Trigger)</f>
        <v>52107</v>
      </c>
      <c r="AY1760" s="66">
        <f>_xll.qlIndexFixing($Z$5,AV1760,,Trigger)</f>
        <v>1.6217353226235392E-2</v>
      </c>
      <c r="AZ1760" s="66">
        <f>_xll.qlIndexFixing($BB$1,AW1760,,Trigger)</f>
        <v>1.613459462754227E-2</v>
      </c>
      <c r="BA1760" s="198">
        <f t="shared" si="48"/>
        <v>0.8275859869312161</v>
      </c>
    </row>
    <row r="1761" spans="47:53" ht="11.25" customHeight="1" x14ac:dyDescent="0.25">
      <c r="AU1761" s="30" t="s">
        <v>38</v>
      </c>
      <c r="AV1761" s="29">
        <f>_xll.qlInterestRateIndexFixingDate(IborIndex&amp;Tenor,AW1761,Trigger)</f>
        <v>51747</v>
      </c>
      <c r="AW1761" s="29">
        <f>_xll.qlCalendarAdvance(Calendar,AW1760,AU1761,"f",,Trigger)</f>
        <v>51749</v>
      </c>
      <c r="AX1761" s="29">
        <f>_xll.qlInterestRateIndexMaturity(IborIndex&amp;Tenor,AW1761,Trigger)</f>
        <v>52114</v>
      </c>
      <c r="AY1761" s="66">
        <f>_xll.qlIndexFixing($Z$5,AV1761,,Trigger)</f>
        <v>1.6214663155101217E-2</v>
      </c>
      <c r="AZ1761" s="66">
        <f>_xll.qlIndexFixing($BB$1,AW1761,,Trigger)</f>
        <v>1.6134570121866535E-2</v>
      </c>
      <c r="BA1761" s="198">
        <f t="shared" si="48"/>
        <v>0.80093033234682198</v>
      </c>
    </row>
    <row r="1762" spans="47:53" ht="11.25" customHeight="1" x14ac:dyDescent="0.25">
      <c r="AU1762" s="30" t="s">
        <v>38</v>
      </c>
      <c r="AV1762" s="29">
        <f>_xll.qlInterestRateIndexFixingDate(IborIndex&amp;Tenor,AW1762,Trigger)</f>
        <v>51754</v>
      </c>
      <c r="AW1762" s="29">
        <f>_xll.qlCalendarAdvance(Calendar,AW1761,AU1762,"f",,Trigger)</f>
        <v>51756</v>
      </c>
      <c r="AX1762" s="29">
        <f>_xll.qlInterestRateIndexMaturity(IborIndex&amp;Tenor,AW1762,Trigger)</f>
        <v>52121</v>
      </c>
      <c r="AY1762" s="66">
        <f>_xll.qlIndexFixing($Z$5,AV1762,,Trigger)</f>
        <v>1.6212019909155807E-2</v>
      </c>
      <c r="AZ1762" s="66">
        <f>_xll.qlIndexFixing($BB$1,AW1762,,Trigger)</f>
        <v>1.6134573815101184E-2</v>
      </c>
      <c r="BA1762" s="198">
        <f t="shared" si="48"/>
        <v>0.77446094054623571</v>
      </c>
    </row>
    <row r="1763" spans="47:53" ht="11.25" customHeight="1" x14ac:dyDescent="0.25">
      <c r="AU1763" s="30" t="s">
        <v>38</v>
      </c>
      <c r="AV1763" s="29">
        <f>_xll.qlInterestRateIndexFixingDate(IborIndex&amp;Tenor,AW1763,Trigger)</f>
        <v>51761</v>
      </c>
      <c r="AW1763" s="29">
        <f>_xll.qlCalendarAdvance(Calendar,AW1762,AU1763,"f",,Trigger)</f>
        <v>51763</v>
      </c>
      <c r="AX1763" s="29">
        <f>_xll.qlInterestRateIndexMaturity(IborIndex&amp;Tenor,AW1763,Trigger)</f>
        <v>52128</v>
      </c>
      <c r="AY1763" s="66">
        <f>_xll.qlIndexFixing($Z$5,AV1763,,Trigger)</f>
        <v>1.6209434099871196E-2</v>
      </c>
      <c r="AZ1763" s="66">
        <f>_xll.qlIndexFixing($BB$1,AW1763,,Trigger)</f>
        <v>1.6134605707246438E-2</v>
      </c>
      <c r="BA1763" s="198">
        <f t="shared" si="48"/>
        <v>0.748283926247581</v>
      </c>
    </row>
    <row r="1764" spans="47:53" ht="11.25" customHeight="1" x14ac:dyDescent="0.25">
      <c r="AU1764" s="30" t="s">
        <v>38</v>
      </c>
      <c r="AV1764" s="29">
        <f>_xll.qlInterestRateIndexFixingDate(IborIndex&amp;Tenor,AW1764,Trigger)</f>
        <v>51768</v>
      </c>
      <c r="AW1764" s="29">
        <f>_xll.qlCalendarAdvance(Calendar,AW1763,AU1764,"f",,Trigger)</f>
        <v>51770</v>
      </c>
      <c r="AX1764" s="29">
        <f>_xll.qlInterestRateIndexMaturity(IborIndex&amp;Tenor,AW1764,Trigger)</f>
        <v>52135</v>
      </c>
      <c r="AY1764" s="66">
        <f>_xll.qlIndexFixing($Z$5,AV1764,,Trigger)</f>
        <v>1.6206905209277055E-2</v>
      </c>
      <c r="AZ1764" s="66">
        <f>_xll.qlIndexFixing($BB$1,AW1764,,Trigger)</f>
        <v>1.6134665798305362E-2</v>
      </c>
      <c r="BA1764" s="198">
        <f t="shared" si="48"/>
        <v>0.72239410971692419</v>
      </c>
    </row>
    <row r="1765" spans="47:53" ht="11.25" customHeight="1" x14ac:dyDescent="0.25">
      <c r="AU1765" s="30" t="s">
        <v>38</v>
      </c>
      <c r="AV1765" s="29">
        <f>_xll.qlInterestRateIndexFixingDate(IborIndex&amp;Tenor,AW1765,Trigger)</f>
        <v>51775</v>
      </c>
      <c r="AW1765" s="29">
        <f>_xll.qlCalendarAdvance(Calendar,AW1764,AU1765,"f",,Trigger)</f>
        <v>51777</v>
      </c>
      <c r="AX1765" s="29">
        <f>_xll.qlInterestRateIndexMaturity(IborIndex&amp;Tenor,AW1765,Trigger)</f>
        <v>52142</v>
      </c>
      <c r="AY1765" s="66">
        <f>_xll.qlIndexFixing($Z$5,AV1765,,Trigger)</f>
        <v>1.6204432717229902E-2</v>
      </c>
      <c r="AZ1765" s="66">
        <f>_xll.qlIndexFixing($BB$1,AW1765,,Trigger)</f>
        <v>1.6134754088282771E-2</v>
      </c>
      <c r="BA1765" s="198">
        <f t="shared" si="48"/>
        <v>0.69678628947130594</v>
      </c>
    </row>
    <row r="1766" spans="47:53" ht="11.25" customHeight="1" x14ac:dyDescent="0.25">
      <c r="AU1766" s="30" t="s">
        <v>38</v>
      </c>
      <c r="AV1766" s="29">
        <f>_xll.qlInterestRateIndexFixingDate(IborIndex&amp;Tenor,AW1766,Trigger)</f>
        <v>51782</v>
      </c>
      <c r="AW1766" s="29">
        <f>_xll.qlCalendarAdvance(Calendar,AW1765,AU1766,"f",,Trigger)</f>
        <v>51784</v>
      </c>
      <c r="AX1766" s="29">
        <f>_xll.qlInterestRateIndexMaturity(IborIndex&amp;Tenor,AW1766,Trigger)</f>
        <v>52149</v>
      </c>
      <c r="AY1766" s="66">
        <f>_xll.qlIndexFixing($Z$5,AV1766,,Trigger)</f>
        <v>1.6202016101414168E-2</v>
      </c>
      <c r="AZ1766" s="66">
        <f>_xll.qlIndexFixing($BB$1,AW1766,,Trigger)</f>
        <v>1.6134870577185899E-2</v>
      </c>
      <c r="BA1766" s="198">
        <f t="shared" si="48"/>
        <v>0.67145524228269526</v>
      </c>
    </row>
    <row r="1767" spans="47:53" ht="11.25" customHeight="1" x14ac:dyDescent="0.25">
      <c r="AU1767" s="30" t="s">
        <v>38</v>
      </c>
      <c r="AV1767" s="29">
        <f>_xll.qlInterestRateIndexFixingDate(IborIndex&amp;Tenor,AW1767,Trigger)</f>
        <v>51789</v>
      </c>
      <c r="AW1767" s="29">
        <f>_xll.qlCalendarAdvance(Calendar,AW1766,AU1767,"f",,Trigger)</f>
        <v>51791</v>
      </c>
      <c r="AX1767" s="29">
        <f>_xll.qlInterestRateIndexMaturity(IborIndex&amp;Tenor,AW1767,Trigger)</f>
        <v>52156</v>
      </c>
      <c r="AY1767" s="66">
        <f>_xll.qlIndexFixing($Z$5,AV1767,,Trigger)</f>
        <v>1.6199654837340694E-2</v>
      </c>
      <c r="AZ1767" s="66">
        <f>_xll.qlIndexFixing($BB$1,AW1767,,Trigger)</f>
        <v>1.6135015265025251E-2</v>
      </c>
      <c r="BA1767" s="198">
        <f t="shared" si="48"/>
        <v>0.64639572315443317</v>
      </c>
    </row>
    <row r="1768" spans="47:53" ht="11.25" customHeight="1" x14ac:dyDescent="0.25">
      <c r="AU1768" s="30" t="s">
        <v>38</v>
      </c>
      <c r="AV1768" s="29">
        <f>_xll.qlInterestRateIndexFixingDate(IborIndex&amp;Tenor,AW1768,Trigger)</f>
        <v>51796</v>
      </c>
      <c r="AW1768" s="29">
        <f>_xll.qlCalendarAdvance(Calendar,AW1767,AU1768,"f",,Trigger)</f>
        <v>51798</v>
      </c>
      <c r="AX1768" s="29">
        <f>_xll.qlInterestRateIndexMaturity(IborIndex&amp;Tenor,AW1768,Trigger)</f>
        <v>52163</v>
      </c>
      <c r="AY1768" s="66">
        <f>_xll.qlIndexFixing($Z$5,AV1768,,Trigger)</f>
        <v>1.6197348398347584E-2</v>
      </c>
      <c r="AZ1768" s="66">
        <f>_xll.qlIndexFixing($BB$1,AW1768,,Trigger)</f>
        <v>1.6135188151812439E-2</v>
      </c>
      <c r="BA1768" s="198">
        <f t="shared" si="48"/>
        <v>0.62160246535145069</v>
      </c>
    </row>
    <row r="1769" spans="47:53" ht="11.25" customHeight="1" x14ac:dyDescent="0.25">
      <c r="AU1769" s="30" t="s">
        <v>38</v>
      </c>
      <c r="AV1769" s="29">
        <f>_xll.qlInterestRateIndexFixingDate(IborIndex&amp;Tenor,AW1769,Trigger)</f>
        <v>51803</v>
      </c>
      <c r="AW1769" s="29">
        <f>_xll.qlCalendarAdvance(Calendar,AW1768,AU1769,"f",,Trigger)</f>
        <v>51805</v>
      </c>
      <c r="AX1769" s="29">
        <f>_xll.qlInterestRateIndexMaturity(IborIndex&amp;Tenor,AW1769,Trigger)</f>
        <v>52170</v>
      </c>
      <c r="AY1769" s="66">
        <f>_xll.qlIndexFixing($Z$5,AV1769,,Trigger)</f>
        <v>1.6195096255599783E-2</v>
      </c>
      <c r="AZ1769" s="66">
        <f>_xll.qlIndexFixing($BB$1,AW1769,,Trigger)</f>
        <v>1.6135389237562137E-2</v>
      </c>
      <c r="BA1769" s="198">
        <f t="shared" si="48"/>
        <v>0.59707018037646886</v>
      </c>
    </row>
    <row r="1770" spans="47:53" ht="11.25" customHeight="1" x14ac:dyDescent="0.25">
      <c r="AU1770" s="30" t="s">
        <v>38</v>
      </c>
      <c r="AV1770" s="29">
        <f>_xll.qlInterestRateIndexFixingDate(IborIndex&amp;Tenor,AW1770,Trigger)</f>
        <v>51810</v>
      </c>
      <c r="AW1770" s="29">
        <f>_xll.qlCalendarAdvance(Calendar,AW1769,AU1770,"f",,Trigger)</f>
        <v>51812</v>
      </c>
      <c r="AX1770" s="29">
        <f>_xll.qlInterestRateIndexMaturity(IborIndex&amp;Tenor,AW1770,Trigger)</f>
        <v>52177</v>
      </c>
      <c r="AY1770" s="66">
        <f>_xll.qlIndexFixing($Z$5,AV1770,,Trigger)</f>
        <v>1.6192897878087316E-2</v>
      </c>
      <c r="AZ1770" s="66">
        <f>_xll.qlIndexFixing($BB$1,AW1770,,Trigger)</f>
        <v>1.6135618522291419E-2</v>
      </c>
      <c r="BA1770" s="198">
        <f t="shared" si="48"/>
        <v>0.5727935579589658</v>
      </c>
    </row>
    <row r="1771" spans="47:53" ht="11.25" customHeight="1" x14ac:dyDescent="0.25">
      <c r="AU1771" s="30" t="s">
        <v>38</v>
      </c>
      <c r="AV1771" s="29">
        <f>_xll.qlInterestRateIndexFixingDate(IborIndex&amp;Tenor,AW1771,Trigger)</f>
        <v>51817</v>
      </c>
      <c r="AW1771" s="29">
        <f>_xll.qlCalendarAdvance(Calendar,AW1770,AU1771,"f",,Trigger)</f>
        <v>51819</v>
      </c>
      <c r="AX1771" s="29">
        <f>_xll.qlInterestRateIndexMaturity(IborIndex&amp;Tenor,AW1771,Trigger)</f>
        <v>52184</v>
      </c>
      <c r="AY1771" s="66">
        <f>_xll.qlIndexFixing($Z$5,AV1771,,Trigger)</f>
        <v>1.6190752732627694E-2</v>
      </c>
      <c r="AZ1771" s="66">
        <f>_xll.qlIndexFixing($BB$1,AW1771,,Trigger)</f>
        <v>1.6135876006019567E-2</v>
      </c>
      <c r="BA1771" s="198">
        <f t="shared" si="48"/>
        <v>0.5487672660812668</v>
      </c>
    </row>
    <row r="1772" spans="47:53" ht="11.25" customHeight="1" x14ac:dyDescent="0.25">
      <c r="AU1772" s="30" t="s">
        <v>38</v>
      </c>
      <c r="AV1772" s="29">
        <f>_xll.qlInterestRateIndexFixingDate(IborIndex&amp;Tenor,AW1772,Trigger)</f>
        <v>51824</v>
      </c>
      <c r="AW1772" s="29">
        <f>_xll.qlCalendarAdvance(Calendar,AW1771,AU1772,"f",,Trigger)</f>
        <v>51826</v>
      </c>
      <c r="AX1772" s="29">
        <f>_xll.qlInterestRateIndexMaturity(IborIndex&amp;Tenor,AW1772,Trigger)</f>
        <v>52191</v>
      </c>
      <c r="AY1772" s="66">
        <f>_xll.qlIndexFixing($Z$5,AV1772,,Trigger)</f>
        <v>1.6188660283863301E-2</v>
      </c>
      <c r="AZ1772" s="66">
        <f>_xll.qlIndexFixing($BB$1,AW1772,,Trigger)</f>
        <v>1.6136161688768694E-2</v>
      </c>
      <c r="BA1772" s="198">
        <f t="shared" si="48"/>
        <v>0.52498595094607059</v>
      </c>
    </row>
    <row r="1773" spans="47:53" ht="11.25" customHeight="1" x14ac:dyDescent="0.25">
      <c r="AU1773" s="30" t="s">
        <v>38</v>
      </c>
      <c r="AV1773" s="29">
        <f>_xll.qlInterestRateIndexFixingDate(IborIndex&amp;Tenor,AW1773,Trigger)</f>
        <v>51831</v>
      </c>
      <c r="AW1773" s="29">
        <f>_xll.qlCalendarAdvance(Calendar,AW1772,AU1773,"f",,Trigger)</f>
        <v>51833</v>
      </c>
      <c r="AX1773" s="29">
        <f>_xll.qlInterestRateIndexMaturity(IborIndex&amp;Tenor,AW1773,Trigger)</f>
        <v>52198</v>
      </c>
      <c r="AY1773" s="66">
        <f>_xll.qlIndexFixing($Z$5,AV1773,,Trigger)</f>
        <v>1.6186619994261593E-2</v>
      </c>
      <c r="AZ1773" s="66">
        <f>_xll.qlIndexFixing($BB$1,AW1773,,Trigger)</f>
        <v>1.6136475570562237E-2</v>
      </c>
      <c r="BA1773" s="198">
        <f t="shared" si="48"/>
        <v>0.50144423699355345</v>
      </c>
    </row>
    <row r="1774" spans="47:53" ht="11.25" customHeight="1" x14ac:dyDescent="0.25">
      <c r="AU1774" s="30" t="s">
        <v>38</v>
      </c>
      <c r="AV1774" s="29">
        <f>_xll.qlInterestRateIndexFixingDate(IborIndex&amp;Tenor,AW1774,Trigger)</f>
        <v>51838</v>
      </c>
      <c r="AW1774" s="29">
        <f>_xll.qlCalendarAdvance(Calendar,AW1773,AU1774,"f",,Trigger)</f>
        <v>51840</v>
      </c>
      <c r="AX1774" s="29">
        <f>_xll.qlInterestRateIndexMaturity(IborIndex&amp;Tenor,AW1774,Trigger)</f>
        <v>52205</v>
      </c>
      <c r="AY1774" s="66">
        <f>_xll.qlIndexFixing($Z$5,AV1774,,Trigger)</f>
        <v>1.6184631324116214E-2</v>
      </c>
      <c r="AZ1774" s="66">
        <f>_xll.qlIndexFixing($BB$1,AW1774,,Trigger)</f>
        <v>1.6136817651427132E-2</v>
      </c>
      <c r="BA1774" s="198">
        <f t="shared" si="48"/>
        <v>0.47813672689082237</v>
      </c>
    </row>
    <row r="1775" spans="47:53" ht="11.25" customHeight="1" x14ac:dyDescent="0.25">
      <c r="AU1775" s="30" t="s">
        <v>38</v>
      </c>
      <c r="AV1775" s="29">
        <f>_xll.qlInterestRateIndexFixingDate(IborIndex&amp;Tenor,AW1775,Trigger)</f>
        <v>51845</v>
      </c>
      <c r="AW1775" s="29">
        <f>_xll.qlCalendarAdvance(Calendar,AW1774,AU1775,"f",,Trigger)</f>
        <v>51847</v>
      </c>
      <c r="AX1775" s="29">
        <f>_xll.qlInterestRateIndexMaturity(IborIndex&amp;Tenor,AW1775,Trigger)</f>
        <v>52212</v>
      </c>
      <c r="AY1775" s="66">
        <f>_xll.qlIndexFixing($Z$5,AV1775,,Trigger)</f>
        <v>1.618269373154544E-2</v>
      </c>
      <c r="AZ1775" s="66">
        <f>_xll.qlIndexFixing($BB$1,AW1775,,Trigger)</f>
        <v>1.6137187931392287E-2</v>
      </c>
      <c r="BA1775" s="198">
        <f t="shared" si="48"/>
        <v>0.45505800153153309</v>
      </c>
    </row>
    <row r="1776" spans="47:53" ht="11.25" customHeight="1" x14ac:dyDescent="0.25">
      <c r="AU1776" s="30" t="s">
        <v>38</v>
      </c>
      <c r="AV1776" s="29">
        <f>_xll.qlInterestRateIndexFixingDate(IborIndex&amp;Tenor,AW1776,Trigger)</f>
        <v>51852</v>
      </c>
      <c r="AW1776" s="29">
        <f>_xll.qlCalendarAdvance(Calendar,AW1775,AU1776,"f",,Trigger)</f>
        <v>51854</v>
      </c>
      <c r="AX1776" s="29">
        <f>_xll.qlInterestRateIndexMaturity(IborIndex&amp;Tenor,AW1776,Trigger)</f>
        <v>52219</v>
      </c>
      <c r="AY1776" s="66">
        <f>_xll.qlIndexFixing($Z$5,AV1776,,Trigger)</f>
        <v>1.6180806672491548E-2</v>
      </c>
      <c r="AZ1776" s="66">
        <f>_xll.qlIndexFixing($BB$1,AW1776,,Trigger)</f>
        <v>1.6137586410488583E-2</v>
      </c>
      <c r="BA1776" s="198">
        <f t="shared" si="48"/>
        <v>0.43220262002964527</v>
      </c>
    </row>
    <row r="1777" spans="47:53" ht="11.25" customHeight="1" x14ac:dyDescent="0.25">
      <c r="AU1777" s="30" t="s">
        <v>38</v>
      </c>
      <c r="AV1777" s="29">
        <f>_xll.qlInterestRateIndexFixingDate(IborIndex&amp;Tenor,AW1777,Trigger)</f>
        <v>51858</v>
      </c>
      <c r="AW1777" s="29">
        <f>_xll.qlCalendarAdvance(Calendar,AW1776,AU1777,"f",,Trigger)</f>
        <v>51862</v>
      </c>
      <c r="AX1777" s="29">
        <f>_xll.qlInterestRateIndexMaturity(IborIndex&amp;Tenor,AW1777,Trigger)</f>
        <v>52229</v>
      </c>
      <c r="AY1777" s="66">
        <f>_xll.qlIndexFixing($Z$5,AV1777,,Trigger)</f>
        <v>1.6179205489037857E-2</v>
      </c>
      <c r="AZ1777" s="66">
        <f>_xll.qlIndexFixing($BB$1,AW1777,,Trigger)</f>
        <v>1.6138076344762119E-2</v>
      </c>
      <c r="BA1777" s="198">
        <f t="shared" si="48"/>
        <v>0.4112914427573805</v>
      </c>
    </row>
    <row r="1778" spans="47:53" ht="11.25" customHeight="1" x14ac:dyDescent="0.25">
      <c r="AU1778" s="30" t="s">
        <v>38</v>
      </c>
      <c r="AV1778" s="29">
        <f>_xll.qlInterestRateIndexFixingDate(IborIndex&amp;Tenor,AW1778,Trigger)</f>
        <v>51866</v>
      </c>
      <c r="AW1778" s="29">
        <f>_xll.qlCalendarAdvance(Calendar,AW1777,AU1778,"f",,Trigger)</f>
        <v>51869</v>
      </c>
      <c r="AX1778" s="29">
        <f>_xll.qlInterestRateIndexMaturity(IborIndex&amp;Tenor,AW1778,Trigger)</f>
        <v>52236</v>
      </c>
      <c r="AY1778" s="66">
        <f>_xll.qlIndexFixing($Z$5,AV1778,,Trigger)</f>
        <v>1.6177425984398086E-2</v>
      </c>
      <c r="AZ1778" s="66">
        <f>_xll.qlIndexFixing($BB$1,AW1778,,Trigger)</f>
        <v>1.6138535250684916E-2</v>
      </c>
      <c r="BA1778" s="198">
        <f t="shared" si="48"/>
        <v>0.38890733713169839</v>
      </c>
    </row>
    <row r="1779" spans="47:53" ht="11.25" customHeight="1" x14ac:dyDescent="0.25">
      <c r="AU1779" s="30" t="s">
        <v>38</v>
      </c>
      <c r="AV1779" s="29">
        <f>_xll.qlInterestRateIndexFixingDate(IborIndex&amp;Tenor,AW1779,Trigger)</f>
        <v>51874</v>
      </c>
      <c r="AW1779" s="29">
        <f>_xll.qlCalendarAdvance(Calendar,AW1778,AU1779,"f",,Trigger)</f>
        <v>51876</v>
      </c>
      <c r="AX1779" s="29">
        <f>_xll.qlInterestRateIndexMaturity(IborIndex&amp;Tenor,AW1779,Trigger)</f>
        <v>52243</v>
      </c>
      <c r="AY1779" s="66">
        <f>_xll.qlIndexFixing($Z$5,AV1779,,Trigger)</f>
        <v>1.617569570203797E-2</v>
      </c>
      <c r="AZ1779" s="66">
        <f>_xll.qlIndexFixing($BB$1,AW1779,,Trigger)</f>
        <v>1.6139022355852951E-2</v>
      </c>
      <c r="BA1779" s="198">
        <f t="shared" si="48"/>
        <v>0.36673346185019107</v>
      </c>
    </row>
    <row r="1780" spans="47:53" ht="11.25" customHeight="1" x14ac:dyDescent="0.25">
      <c r="AU1780" s="30" t="s">
        <v>38</v>
      </c>
      <c r="AV1780" s="29">
        <f>_xll.qlInterestRateIndexFixingDate(IborIndex&amp;Tenor,AW1780,Trigger)</f>
        <v>51881</v>
      </c>
      <c r="AW1780" s="29">
        <f>_xll.qlCalendarAdvance(Calendar,AW1779,AU1780,"f",,Trigger)</f>
        <v>51883</v>
      </c>
      <c r="AX1780" s="29">
        <f>_xll.qlInterestRateIndexMaturity(IborIndex&amp;Tenor,AW1780,Trigger)</f>
        <v>52250</v>
      </c>
      <c r="AY1780" s="66">
        <f>_xll.qlIndexFixing($Z$5,AV1780,,Trigger)</f>
        <v>1.6174014093766266E-2</v>
      </c>
      <c r="AZ1780" s="66">
        <f>_xll.qlIndexFixing($BB$1,AW1780,,Trigger)</f>
        <v>1.6139537660306964E-2</v>
      </c>
      <c r="BA1780" s="198">
        <f t="shared" si="48"/>
        <v>0.34476433459301736</v>
      </c>
    </row>
    <row r="1781" spans="47:53" ht="11.25" customHeight="1" x14ac:dyDescent="0.25">
      <c r="AU1781" s="30" t="s">
        <v>38</v>
      </c>
      <c r="AV1781" s="29">
        <f>_xll.qlInterestRateIndexFixingDate(IborIndex&amp;Tenor,AW1781,Trigger)</f>
        <v>51888</v>
      </c>
      <c r="AW1781" s="29">
        <f>_xll.qlCalendarAdvance(Calendar,AW1780,AU1781,"f",,Trigger)</f>
        <v>51890</v>
      </c>
      <c r="AX1781" s="29">
        <f>_xll.qlInterestRateIndexMaturity(IborIndex&amp;Tenor,AW1781,Trigger)</f>
        <v>52257</v>
      </c>
      <c r="AY1781" s="66">
        <f>_xll.qlIndexFixing($Z$5,AV1781,,Trigger)</f>
        <v>1.6172380609227134E-2</v>
      </c>
      <c r="AZ1781" s="66">
        <f>_xll.qlIndexFixing($BB$1,AW1781,,Trigger)</f>
        <v>1.6140081164090749E-2</v>
      </c>
      <c r="BA1781" s="198">
        <f t="shared" si="48"/>
        <v>0.32299445136385607</v>
      </c>
    </row>
    <row r="1782" spans="47:53" ht="11.25" customHeight="1" x14ac:dyDescent="0.25">
      <c r="AU1782" s="30" t="s">
        <v>38</v>
      </c>
      <c r="AV1782" s="29">
        <f>_xll.qlInterestRateIndexFixingDate(IborIndex&amp;Tenor,AW1782,Trigger)</f>
        <v>51895</v>
      </c>
      <c r="AW1782" s="29">
        <f>_xll.qlCalendarAdvance(Calendar,AW1781,AU1782,"f",,Trigger)</f>
        <v>51897</v>
      </c>
      <c r="AX1782" s="29">
        <f>_xll.qlInterestRateIndexMaturity(IborIndex&amp;Tenor,AW1782,Trigger)</f>
        <v>52261</v>
      </c>
      <c r="AY1782" s="66">
        <f>_xll.qlIndexFixing($Z$5,AV1782,,Trigger)</f>
        <v>1.6170038996887737E-2</v>
      </c>
      <c r="AZ1782" s="66">
        <f>_xll.qlIndexFixing($BB$1,AW1782,,Trigger)</f>
        <v>1.6140652867249645E-2</v>
      </c>
      <c r="BA1782" s="198">
        <f t="shared" si="48"/>
        <v>0.2938612963809123</v>
      </c>
    </row>
    <row r="1783" spans="47:53" ht="11.25" customHeight="1" x14ac:dyDescent="0.25">
      <c r="AU1783" s="30" t="s">
        <v>38</v>
      </c>
      <c r="AV1783" s="29">
        <f>_xll.qlInterestRateIndexFixingDate(IborIndex&amp;Tenor,AW1783,Trigger)</f>
        <v>51902</v>
      </c>
      <c r="AW1783" s="29">
        <f>_xll.qlCalendarAdvance(Calendar,AW1782,AU1783,"f",,Trigger)</f>
        <v>51904</v>
      </c>
      <c r="AX1783" s="29">
        <f>_xll.qlInterestRateIndexMaturity(IborIndex&amp;Tenor,AW1783,Trigger)</f>
        <v>52271</v>
      </c>
      <c r="AY1783" s="66">
        <f>_xll.qlIndexFixing($Z$5,AV1783,,Trigger)</f>
        <v>1.6169255799099207E-2</v>
      </c>
      <c r="AZ1783" s="66">
        <f>_xll.qlIndexFixing($BB$1,AW1783,,Trigger)</f>
        <v>1.6141252769832706E-2</v>
      </c>
      <c r="BA1783" s="198">
        <f t="shared" si="48"/>
        <v>0.28003029266501084</v>
      </c>
    </row>
    <row r="1784" spans="47:53" ht="11.25" customHeight="1" x14ac:dyDescent="0.25">
      <c r="AU1784" s="30" t="s">
        <v>38</v>
      </c>
      <c r="AV1784" s="29">
        <f>_xll.qlInterestRateIndexFixingDate(IborIndex&amp;Tenor,AW1784,Trigger)</f>
        <v>51909</v>
      </c>
      <c r="AW1784" s="29">
        <f>_xll.qlCalendarAdvance(Calendar,AW1783,AU1784,"f",,Trigger)</f>
        <v>51911</v>
      </c>
      <c r="AX1784" s="29">
        <f>_xll.qlInterestRateIndexMaturity(IborIndex&amp;Tenor,AW1784,Trigger)</f>
        <v>52278</v>
      </c>
      <c r="AY1784" s="66">
        <f>_xll.qlIndexFixing($Z$5,AV1784,,Trigger)</f>
        <v>1.6167763361973172E-2</v>
      </c>
      <c r="AZ1784" s="66">
        <f>_xll.qlIndexFixing($BB$1,AW1784,,Trigger)</f>
        <v>1.6141880871890304E-2</v>
      </c>
      <c r="BA1784" s="198">
        <f t="shared" si="48"/>
        <v>0.25882490082868026</v>
      </c>
    </row>
    <row r="1785" spans="47:53" ht="11.25" customHeight="1" x14ac:dyDescent="0.25">
      <c r="AU1785" s="30" t="s">
        <v>38</v>
      </c>
      <c r="AV1785" s="29">
        <f>_xll.qlInterestRateIndexFixingDate(IborIndex&amp;Tenor,AW1785,Trigger)</f>
        <v>51916</v>
      </c>
      <c r="AW1785" s="29">
        <f>_xll.qlCalendarAdvance(Calendar,AW1784,AU1785,"f",,Trigger)</f>
        <v>51918</v>
      </c>
      <c r="AX1785" s="29">
        <f>_xll.qlInterestRateIndexMaturity(IborIndex&amp;Tenor,AW1785,Trigger)</f>
        <v>52285</v>
      </c>
      <c r="AY1785" s="66">
        <f>_xll.qlIndexFixing($Z$5,AV1785,,Trigger)</f>
        <v>1.6166316825504363E-2</v>
      </c>
      <c r="AZ1785" s="66">
        <f>_xll.qlIndexFixing($BB$1,AW1785,,Trigger)</f>
        <v>1.6142537173475219E-2</v>
      </c>
      <c r="BA1785" s="198">
        <f t="shared" si="48"/>
        <v>0.23779652029144033</v>
      </c>
    </row>
    <row r="1786" spans="47:53" ht="11.25" customHeight="1" x14ac:dyDescent="0.25">
      <c r="AU1786" s="30" t="s">
        <v>38</v>
      </c>
      <c r="AV1786" s="29">
        <f>_xll.qlInterestRateIndexFixingDate(IborIndex&amp;Tenor,AW1786,Trigger)</f>
        <v>51923</v>
      </c>
      <c r="AW1786" s="29">
        <f>_xll.qlCalendarAdvance(Calendar,AW1785,AU1786,"f",,Trigger)</f>
        <v>51925</v>
      </c>
      <c r="AX1786" s="29">
        <f>_xll.qlInterestRateIndexMaturity(IborIndex&amp;Tenor,AW1786,Trigger)</f>
        <v>52289</v>
      </c>
      <c r="AY1786" s="66">
        <f>_xll.qlIndexFixing($Z$5,AV1786,,Trigger)</f>
        <v>1.6164136854042509E-2</v>
      </c>
      <c r="AZ1786" s="66">
        <f>_xll.qlIndexFixing($BB$1,AW1786,,Trigger)</f>
        <v>1.6143221674642855E-2</v>
      </c>
      <c r="BA1786" s="198">
        <f t="shared" si="48"/>
        <v>0.20915179399654676</v>
      </c>
    </row>
    <row r="1787" spans="47:53" ht="11.25" customHeight="1" x14ac:dyDescent="0.25">
      <c r="AU1787" s="30" t="s">
        <v>38</v>
      </c>
      <c r="AV1787" s="29">
        <f>_xll.qlInterestRateIndexFixingDate(IborIndex&amp;Tenor,AW1787,Trigger)</f>
        <v>51930</v>
      </c>
      <c r="AW1787" s="29">
        <f>_xll.qlCalendarAdvance(Calendar,AW1786,AU1787,"f",,Trigger)</f>
        <v>51932</v>
      </c>
      <c r="AX1787" s="29">
        <f>_xll.qlInterestRateIndexMaturity(IborIndex&amp;Tenor,AW1787,Trigger)</f>
        <v>52299</v>
      </c>
      <c r="AY1787" s="66">
        <f>_xll.qlIndexFixing($Z$5,AV1787,,Trigger)</f>
        <v>1.6163559207641474E-2</v>
      </c>
      <c r="AZ1787" s="66">
        <f>_xll.qlIndexFixing($BB$1,AW1787,,Trigger)</f>
        <v>1.6143934375451034E-2</v>
      </c>
      <c r="BA1787" s="198">
        <f t="shared" si="48"/>
        <v>0.19624832190440894</v>
      </c>
    </row>
    <row r="1788" spans="47:53" ht="11.25" customHeight="1" x14ac:dyDescent="0.25">
      <c r="AU1788" s="30" t="s">
        <v>38</v>
      </c>
      <c r="AV1788" s="29">
        <f>_xll.qlInterestRateIndexFixingDate(IborIndex&amp;Tenor,AW1788,Trigger)</f>
        <v>51937</v>
      </c>
      <c r="AW1788" s="29">
        <f>_xll.qlCalendarAdvance(Calendar,AW1787,AU1788,"f",,Trigger)</f>
        <v>51939</v>
      </c>
      <c r="AX1788" s="29">
        <f>_xll.qlInterestRateIndexMaturity(IborIndex&amp;Tenor,AW1788,Trigger)</f>
        <v>52306</v>
      </c>
      <c r="AY1788" s="66">
        <f>_xll.qlIndexFixing($Z$5,AV1788,,Trigger)</f>
        <v>1.6162246997381897E-2</v>
      </c>
      <c r="AZ1788" s="66">
        <f>_xll.qlIndexFixing($BB$1,AW1788,,Trigger)</f>
        <v>1.6144675275959978E-2</v>
      </c>
      <c r="BA1788" s="198">
        <f t="shared" si="48"/>
        <v>0.17571721421919678</v>
      </c>
    </row>
    <row r="1789" spans="47:53" ht="11.25" customHeight="1" x14ac:dyDescent="0.25">
      <c r="AU1789" s="30" t="s">
        <v>38</v>
      </c>
      <c r="AV1789" s="29">
        <f>_xll.qlInterestRateIndexFixingDate(IborIndex&amp;Tenor,AW1789,Trigger)</f>
        <v>51944</v>
      </c>
      <c r="AW1789" s="29">
        <f>_xll.qlCalendarAdvance(Calendar,AW1788,AU1789,"f",,Trigger)</f>
        <v>51946</v>
      </c>
      <c r="AX1789" s="29">
        <f>_xll.qlInterestRateIndexMaturity(IborIndex&amp;Tenor,AW1789,Trigger)</f>
        <v>52313</v>
      </c>
      <c r="AY1789" s="66">
        <f>_xll.qlIndexFixing($Z$5,AV1789,,Trigger)</f>
        <v>1.6160978430049627E-2</v>
      </c>
      <c r="AZ1789" s="66">
        <f>_xll.qlIndexFixing($BB$1,AW1789,,Trigger)</f>
        <v>1.6145444376232103E-2</v>
      </c>
      <c r="BA1789" s="198">
        <f t="shared" si="48"/>
        <v>0.15534053817524429</v>
      </c>
    </row>
    <row r="1790" spans="47:53" ht="11.25" customHeight="1" x14ac:dyDescent="0.25">
      <c r="AU1790" s="30" t="s">
        <v>38</v>
      </c>
      <c r="AV1790" s="29">
        <f>_xll.qlInterestRateIndexFixingDate(IborIndex&amp;Tenor,AW1790,Trigger)</f>
        <v>51951</v>
      </c>
      <c r="AW1790" s="29">
        <f>_xll.qlCalendarAdvance(Calendar,AW1789,AU1790,"f",,Trigger)</f>
        <v>51953</v>
      </c>
      <c r="AX1790" s="29">
        <f>_xll.qlInterestRateIndexMaturity(IborIndex&amp;Tenor,AW1790,Trigger)</f>
        <v>52321</v>
      </c>
      <c r="AY1790" s="66">
        <f>_xll.qlIndexFixing($Z$5,AV1790,,Trigger)</f>
        <v>1.6160024850711094E-2</v>
      </c>
      <c r="AZ1790" s="66">
        <f>_xll.qlIndexFixing($BB$1,AW1790,,Trigger)</f>
        <v>1.6146241676332457E-2</v>
      </c>
      <c r="BA1790" s="198">
        <f t="shared" si="48"/>
        <v>0.13783174378636381</v>
      </c>
    </row>
    <row r="1791" spans="47:53" ht="11.25" customHeight="1" x14ac:dyDescent="0.25">
      <c r="AU1791" s="30" t="s">
        <v>38</v>
      </c>
      <c r="AV1791" s="29">
        <f>_xll.qlInterestRateIndexFixingDate(IborIndex&amp;Tenor,AW1791,Trigger)</f>
        <v>51958</v>
      </c>
      <c r="AW1791" s="29">
        <f>_xll.qlCalendarAdvance(Calendar,AW1790,AU1791,"f",,Trigger)</f>
        <v>51964</v>
      </c>
      <c r="AX1791" s="29">
        <f>_xll.qlInterestRateIndexMaturity(IborIndex&amp;Tenor,AW1791,Trigger)</f>
        <v>52329</v>
      </c>
      <c r="AY1791" s="66">
        <f>_xll.qlIndexFixing($Z$5,AV1791,,Trigger)</f>
        <v>1.6157359493143855E-2</v>
      </c>
      <c r="AZ1791" s="66">
        <f>_xll.qlIndexFixing($BB$1,AW1791,,Trigger)</f>
        <v>1.6147308213051999E-2</v>
      </c>
      <c r="BA1791" s="198">
        <f t="shared" si="48"/>
        <v>0.10051280091856463</v>
      </c>
    </row>
    <row r="1792" spans="47:53" ht="11.25" customHeight="1" x14ac:dyDescent="0.25">
      <c r="AU1792" s="30" t="s">
        <v>38</v>
      </c>
      <c r="AV1792" s="29">
        <f>_xll.qlInterestRateIndexFixingDate(IborIndex&amp;Tenor,AW1792,Trigger)</f>
        <v>51967</v>
      </c>
      <c r="AW1792" s="29">
        <f>_xll.qlCalendarAdvance(Calendar,AW1791,AU1792,"f",,Trigger)</f>
        <v>51971</v>
      </c>
      <c r="AX1792" s="29">
        <f>_xll.qlInterestRateIndexMaturity(IborIndex&amp;Tenor,AW1792,Trigger)</f>
        <v>52336</v>
      </c>
      <c r="AY1792" s="66">
        <f>_xll.qlIndexFixing($Z$5,AV1792,,Trigger)</f>
        <v>1.6156234513064791E-2</v>
      </c>
      <c r="AZ1792" s="66">
        <f>_xll.qlIndexFixing($BB$1,AW1792,,Trigger)</f>
        <v>1.6148169970159099E-2</v>
      </c>
      <c r="BA1792" s="198">
        <f t="shared" si="48"/>
        <v>8.0645429056912243E-2</v>
      </c>
    </row>
    <row r="1793" spans="47:53" ht="11.25" customHeight="1" x14ac:dyDescent="0.25">
      <c r="AU1793" s="30" t="s">
        <v>38</v>
      </c>
      <c r="AV1793" s="29">
        <f>_xll.qlInterestRateIndexFixingDate(IborIndex&amp;Tenor,AW1793,Trigger)</f>
        <v>51974</v>
      </c>
      <c r="AW1793" s="29">
        <f>_xll.qlCalendarAdvance(Calendar,AW1792,AU1793,"f",,Trigger)</f>
        <v>51978</v>
      </c>
      <c r="AX1793" s="29">
        <f>_xll.qlInterestRateIndexMaturity(IborIndex&amp;Tenor,AW1793,Trigger)</f>
        <v>52343</v>
      </c>
      <c r="AY1793" s="66">
        <f>_xll.qlIndexFixing($Z$5,AV1793,,Trigger)</f>
        <v>1.6155150068082099E-2</v>
      </c>
      <c r="AZ1793" s="66">
        <f>_xll.qlIndexFixing($BB$1,AW1793,,Trigger)</f>
        <v>1.6149059927323937E-2</v>
      </c>
      <c r="BA1793" s="198">
        <f t="shared" si="48"/>
        <v>6.0901407581623324E-2</v>
      </c>
    </row>
    <row r="1794" spans="47:53" ht="11.25" customHeight="1" x14ac:dyDescent="0.25">
      <c r="AU1794" s="30" t="s">
        <v>38</v>
      </c>
      <c r="AV1794" s="29">
        <f>_xll.qlInterestRateIndexFixingDate(IborIndex&amp;Tenor,AW1794,Trigger)</f>
        <v>51981</v>
      </c>
      <c r="AW1794" s="29">
        <f>_xll.qlCalendarAdvance(Calendar,AW1793,AU1794,"f",,Trigger)</f>
        <v>51985</v>
      </c>
      <c r="AX1794" s="29">
        <f>_xll.qlInterestRateIndexMaturity(IborIndex&amp;Tenor,AW1794,Trigger)</f>
        <v>52350</v>
      </c>
      <c r="AY1794" s="66">
        <f>_xll.qlIndexFixing($Z$5,AV1794,,Trigger)</f>
        <v>1.6154105573384245E-2</v>
      </c>
      <c r="AZ1794" s="66">
        <f>_xll.qlIndexFixing($BB$1,AW1794,,Trigger)</f>
        <v>1.6151001331182007E-2</v>
      </c>
      <c r="BA1794" s="198">
        <f t="shared" si="48"/>
        <v>3.1042422022377336E-2</v>
      </c>
    </row>
    <row r="1795" spans="47:53" ht="11.25" customHeight="1" x14ac:dyDescent="0.25">
      <c r="AU1795" s="30" t="s">
        <v>38</v>
      </c>
      <c r="AV1795" s="29">
        <f>_xll.qlInterestRateIndexFixingDate(IborIndex&amp;Tenor,AW1795,Trigger)</f>
        <v>51988</v>
      </c>
      <c r="AW1795" s="29">
        <f>_xll.qlCalendarAdvance(Calendar,AW1794,AU1795,"f",,Trigger)</f>
        <v>51992</v>
      </c>
      <c r="AX1795" s="29">
        <f>_xll.qlInterestRateIndexMaturity(IborIndex&amp;Tenor,AW1795,Trigger)</f>
        <v>52357</v>
      </c>
      <c r="AY1795" s="66">
        <f>_xll.qlIndexFixing($Z$5,AV1795,,Trigger)</f>
        <v>1.6153100441979724E-2</v>
      </c>
      <c r="AZ1795" s="66">
        <f>_xll.qlIndexFixing($BB$1,AW1795,,Trigger)</f>
        <v>1.6150924442131252E-2</v>
      </c>
      <c r="BA1795" s="198">
        <f t="shared" ref="BA1795:BA1858" si="49">(AY1795-AZ1795)*10000</f>
        <v>2.1759998484714715E-2</v>
      </c>
    </row>
    <row r="1796" spans="47:53" ht="11.25" customHeight="1" x14ac:dyDescent="0.25">
      <c r="AU1796" s="30" t="s">
        <v>38</v>
      </c>
      <c r="AV1796" s="29">
        <f>_xll.qlInterestRateIndexFixingDate(IborIndex&amp;Tenor,AW1796,Trigger)</f>
        <v>51995</v>
      </c>
      <c r="AW1796" s="29">
        <f>_xll.qlCalendarAdvance(Calendar,AW1795,AU1796,"f",,Trigger)</f>
        <v>51999</v>
      </c>
      <c r="AX1796" s="29">
        <f>_xll.qlInterestRateIndexMaturity(IborIndex&amp;Tenor,AW1796,Trigger)</f>
        <v>52364</v>
      </c>
      <c r="AY1796" s="66">
        <f>_xll.qlIndexFixing($Z$5,AV1796,,Trigger)</f>
        <v>1.6152134084696873E-2</v>
      </c>
      <c r="AZ1796" s="66">
        <f>_xll.qlIndexFixing($BB$1,AW1796,,Trigger)</f>
        <v>1.6151898999930973E-2</v>
      </c>
      <c r="BA1796" s="198">
        <f t="shared" si="49"/>
        <v>2.3508476590036742E-3</v>
      </c>
    </row>
    <row r="1797" spans="47:53" ht="11.25" customHeight="1" x14ac:dyDescent="0.25">
      <c r="AU1797" s="30" t="s">
        <v>38</v>
      </c>
      <c r="AV1797" s="29">
        <f>_xll.qlInterestRateIndexFixingDate(IborIndex&amp;Tenor,AW1797,Trigger)</f>
        <v>52002</v>
      </c>
      <c r="AW1797" s="29">
        <f>_xll.qlCalendarAdvance(Calendar,AW1796,AU1797,"f",,Trigger)</f>
        <v>52006</v>
      </c>
      <c r="AX1797" s="29">
        <f>_xll.qlInterestRateIndexMaturity(IborIndex&amp;Tenor,AW1797,Trigger)</f>
        <v>52371</v>
      </c>
      <c r="AY1797" s="66">
        <f>_xll.qlIndexFixing($Z$5,AV1797,,Trigger)</f>
        <v>1.6151205910182969E-2</v>
      </c>
      <c r="AZ1797" s="66">
        <f>_xll.qlIndexFixing($BB$1,AW1797,,Trigger)</f>
        <v>1.615290175810314E-2</v>
      </c>
      <c r="BA1797" s="198">
        <f t="shared" si="49"/>
        <v>-1.6958479201710508E-2</v>
      </c>
    </row>
    <row r="1798" spans="47:53" ht="11.25" customHeight="1" x14ac:dyDescent="0.25">
      <c r="AU1798" s="30" t="s">
        <v>38</v>
      </c>
      <c r="AV1798" s="29">
        <f>_xll.qlInterestRateIndexFixingDate(IborIndex&amp;Tenor,AW1798,Trigger)</f>
        <v>52009</v>
      </c>
      <c r="AW1798" s="29">
        <f>_xll.qlCalendarAdvance(Calendar,AW1797,AU1798,"f",,Trigger)</f>
        <v>52013</v>
      </c>
      <c r="AX1798" s="29">
        <f>_xll.qlInterestRateIndexMaturity(IborIndex&amp;Tenor,AW1798,Trigger)</f>
        <v>52378</v>
      </c>
      <c r="AY1798" s="66">
        <f>_xll.qlIndexFixing($Z$5,AV1798,,Trigger)</f>
        <v>1.6150315324905115E-2</v>
      </c>
      <c r="AZ1798" s="66">
        <f>_xll.qlIndexFixing($BB$1,AW1798,,Trigger)</f>
        <v>1.6153932716733169E-2</v>
      </c>
      <c r="BA1798" s="198">
        <f t="shared" si="49"/>
        <v>-3.61739182805354E-2</v>
      </c>
    </row>
    <row r="1799" spans="47:53" ht="11.25" customHeight="1" x14ac:dyDescent="0.25">
      <c r="AU1799" s="30" t="s">
        <v>38</v>
      </c>
      <c r="AV1799" s="29">
        <f>_xll.qlInterestRateIndexFixingDate(IborIndex&amp;Tenor,AW1799,Trigger)</f>
        <v>52016</v>
      </c>
      <c r="AW1799" s="29">
        <f>_xll.qlCalendarAdvance(Calendar,AW1798,AU1799,"f",,Trigger)</f>
        <v>52020</v>
      </c>
      <c r="AX1799" s="29">
        <f>_xll.qlInterestRateIndexMaturity(IborIndex&amp;Tenor,AW1799,Trigger)</f>
        <v>52385</v>
      </c>
      <c r="AY1799" s="66">
        <f>_xll.qlIndexFixing($Z$5,AV1799,,Trigger)</f>
        <v>1.6149461733150027E-2</v>
      </c>
      <c r="AZ1799" s="66">
        <f>_xll.qlIndexFixing($BB$1,AW1799,,Trigger)</f>
        <v>1.6154991875907999E-2</v>
      </c>
      <c r="BA1799" s="198">
        <f t="shared" si="49"/>
        <v>-5.5301427579722284E-2</v>
      </c>
    </row>
    <row r="1800" spans="47:53" ht="11.25" customHeight="1" x14ac:dyDescent="0.25">
      <c r="AU1800" s="30" t="s">
        <v>38</v>
      </c>
      <c r="AV1800" s="29">
        <f>_xll.qlInterestRateIndexFixingDate(IborIndex&amp;Tenor,AW1800,Trigger)</f>
        <v>52023</v>
      </c>
      <c r="AW1800" s="29">
        <f>_xll.qlCalendarAdvance(Calendar,AW1799,AU1800,"f",,Trigger)</f>
        <v>52027</v>
      </c>
      <c r="AX1800" s="29">
        <f>_xll.qlInterestRateIndexMaturity(IborIndex&amp;Tenor,AW1800,Trigger)</f>
        <v>52392</v>
      </c>
      <c r="AY1800" s="66">
        <f>_xll.qlIndexFixing($Z$5,AV1800,,Trigger)</f>
        <v>1.6148644537021618E-2</v>
      </c>
      <c r="AZ1800" s="66">
        <f>_xll.qlIndexFixing($BB$1,AW1800,,Trigger)</f>
        <v>1.6156079235716114E-2</v>
      </c>
      <c r="BA1800" s="198">
        <f t="shared" si="49"/>
        <v>-7.4346986944952287E-2</v>
      </c>
    </row>
    <row r="1801" spans="47:53" ht="11.25" customHeight="1" x14ac:dyDescent="0.25">
      <c r="AU1801" s="30" t="s">
        <v>38</v>
      </c>
      <c r="AV1801" s="29">
        <f>_xll.qlInterestRateIndexFixingDate(IborIndex&amp;Tenor,AW1801,Trigger)</f>
        <v>52030</v>
      </c>
      <c r="AW1801" s="29">
        <f>_xll.qlCalendarAdvance(Calendar,AW1800,AU1801,"f",,Trigger)</f>
        <v>52034</v>
      </c>
      <c r="AX1801" s="29">
        <f>_xll.qlInterestRateIndexMaturity(IborIndex&amp;Tenor,AW1801,Trigger)</f>
        <v>52399</v>
      </c>
      <c r="AY1801" s="66">
        <f>_xll.qlIndexFixing($Z$5,AV1801,,Trigger)</f>
        <v>1.6147863136444278E-2</v>
      </c>
      <c r="AZ1801" s="66">
        <f>_xll.qlIndexFixing($BB$1,AW1801,,Trigger)</f>
        <v>1.6157194796250361E-2</v>
      </c>
      <c r="BA1801" s="198">
        <f t="shared" si="49"/>
        <v>-9.3316598060826095E-2</v>
      </c>
    </row>
    <row r="1802" spans="47:53" ht="11.25" customHeight="1" x14ac:dyDescent="0.25">
      <c r="AU1802" s="30" t="s">
        <v>38</v>
      </c>
      <c r="AV1802" s="29">
        <f>_xll.qlInterestRateIndexFixingDate(IborIndex&amp;Tenor,AW1802,Trigger)</f>
        <v>52037</v>
      </c>
      <c r="AW1802" s="29">
        <f>_xll.qlCalendarAdvance(Calendar,AW1801,AU1802,"f",,Trigger)</f>
        <v>52041</v>
      </c>
      <c r="AX1802" s="29">
        <f>_xll.qlInterestRateIndexMaturity(IborIndex&amp;Tenor,AW1802,Trigger)</f>
        <v>52406</v>
      </c>
      <c r="AY1802" s="66">
        <f>_xll.qlIndexFixing($Z$5,AV1802,,Trigger)</f>
        <v>1.614711692916004E-2</v>
      </c>
      <c r="AZ1802" s="66">
        <f>_xll.qlIndexFixing($BB$1,AW1802,,Trigger)</f>
        <v>1.6158338557604044E-2</v>
      </c>
      <c r="BA1802" s="198">
        <f t="shared" si="49"/>
        <v>-0.11221628444003928</v>
      </c>
    </row>
    <row r="1803" spans="47:53" ht="11.25" customHeight="1" x14ac:dyDescent="0.25">
      <c r="AU1803" s="30" t="s">
        <v>38</v>
      </c>
      <c r="AV1803" s="29">
        <f>_xll.qlInterestRateIndexFixingDate(IborIndex&amp;Tenor,AW1803,Trigger)</f>
        <v>52044</v>
      </c>
      <c r="AW1803" s="29">
        <f>_xll.qlCalendarAdvance(Calendar,AW1802,AU1803,"f",,Trigger)</f>
        <v>52048</v>
      </c>
      <c r="AX1803" s="29">
        <f>_xll.qlInterestRateIndexMaturity(IborIndex&amp;Tenor,AW1803,Trigger)</f>
        <v>52413</v>
      </c>
      <c r="AY1803" s="66">
        <f>_xll.qlIndexFixing($Z$5,AV1803,,Trigger)</f>
        <v>1.614640531072923E-2</v>
      </c>
      <c r="AZ1803" s="66">
        <f>_xll.qlIndexFixing($BB$1,AW1803,,Trigger)</f>
        <v>1.615951051987418E-2</v>
      </c>
      <c r="BA1803" s="198">
        <f t="shared" si="49"/>
        <v>-0.13105209144950725</v>
      </c>
    </row>
    <row r="1804" spans="47:53" ht="11.25" customHeight="1" x14ac:dyDescent="0.25">
      <c r="AU1804" s="30" t="s">
        <v>38</v>
      </c>
      <c r="AV1804" s="29">
        <f>_xll.qlInterestRateIndexFixingDate(IborIndex&amp;Tenor,AW1804,Trigger)</f>
        <v>52051</v>
      </c>
      <c r="AW1804" s="29">
        <f>_xll.qlCalendarAdvance(Calendar,AW1803,AU1804,"f",,Trigger)</f>
        <v>52055</v>
      </c>
      <c r="AX1804" s="29">
        <f>_xll.qlInterestRateIndexMaturity(IborIndex&amp;Tenor,AW1804,Trigger)</f>
        <v>52420</v>
      </c>
      <c r="AY1804" s="66">
        <f>_xll.qlIndexFixing($Z$5,AV1804,,Trigger)</f>
        <v>1.6145727674530239E-2</v>
      </c>
      <c r="AZ1804" s="66">
        <f>_xll.qlIndexFixing($BB$1,AW1804,,Trigger)</f>
        <v>1.6160710683159534E-2</v>
      </c>
      <c r="BA1804" s="198">
        <f t="shared" si="49"/>
        <v>-0.14983008629294858</v>
      </c>
    </row>
    <row r="1805" spans="47:53" ht="11.25" customHeight="1" x14ac:dyDescent="0.25">
      <c r="AU1805" s="30" t="s">
        <v>38</v>
      </c>
      <c r="AV1805" s="29">
        <f>_xll.qlInterestRateIndexFixingDate(IborIndex&amp;Tenor,AW1805,Trigger)</f>
        <v>52058</v>
      </c>
      <c r="AW1805" s="29">
        <f>_xll.qlCalendarAdvance(Calendar,AW1804,AU1805,"f",,Trigger)</f>
        <v>52062</v>
      </c>
      <c r="AX1805" s="29">
        <f>_xll.qlInterestRateIndexMaturity(IborIndex&amp;Tenor,AW1805,Trigger)</f>
        <v>52427</v>
      </c>
      <c r="AY1805" s="66">
        <f>_xll.qlIndexFixing($Z$5,AV1805,,Trigger)</f>
        <v>1.6145083411759766E-2</v>
      </c>
      <c r="AZ1805" s="66">
        <f>_xll.qlIndexFixing($BB$1,AW1805,,Trigger)</f>
        <v>1.6161939047561292E-2</v>
      </c>
      <c r="BA1805" s="198">
        <f t="shared" si="49"/>
        <v>-0.16855635801525659</v>
      </c>
    </row>
    <row r="1806" spans="47:53" ht="11.25" customHeight="1" x14ac:dyDescent="0.25">
      <c r="AU1806" s="30" t="s">
        <v>38</v>
      </c>
      <c r="AV1806" s="29">
        <f>_xll.qlInterestRateIndexFixingDate(IborIndex&amp;Tenor,AW1806,Trigger)</f>
        <v>52065</v>
      </c>
      <c r="AW1806" s="29">
        <f>_xll.qlCalendarAdvance(Calendar,AW1805,AU1806,"f",,Trigger)</f>
        <v>52069</v>
      </c>
      <c r="AX1806" s="29">
        <f>_xll.qlInterestRateIndexMaturity(IborIndex&amp;Tenor,AW1806,Trigger)</f>
        <v>52434</v>
      </c>
      <c r="AY1806" s="66">
        <f>_xll.qlIndexFixing($Z$5,AV1806,,Trigger)</f>
        <v>1.6144471911431691E-2</v>
      </c>
      <c r="AZ1806" s="66">
        <f>_xll.qlIndexFixing($BB$1,AW1806,,Trigger)</f>
        <v>1.6163195613183256E-2</v>
      </c>
      <c r="BA1806" s="198">
        <f t="shared" si="49"/>
        <v>-0.18723701751564847</v>
      </c>
    </row>
    <row r="1807" spans="47:53" ht="11.25" customHeight="1" x14ac:dyDescent="0.25">
      <c r="AU1807" s="30" t="s">
        <v>38</v>
      </c>
      <c r="AV1807" s="29">
        <f>_xll.qlInterestRateIndexFixingDate(IborIndex&amp;Tenor,AW1807,Trigger)</f>
        <v>52072</v>
      </c>
      <c r="AW1807" s="29">
        <f>_xll.qlCalendarAdvance(Calendar,AW1806,AU1807,"f",,Trigger)</f>
        <v>52076</v>
      </c>
      <c r="AX1807" s="29">
        <f>_xll.qlInterestRateIndexMaturity(IborIndex&amp;Tenor,AW1807,Trigger)</f>
        <v>52441</v>
      </c>
      <c r="AY1807" s="66">
        <f>_xll.qlIndexFixing($Z$5,AV1807,,Trigger)</f>
        <v>1.6143892560377109E-2</v>
      </c>
      <c r="AZ1807" s="66">
        <f>_xll.qlIndexFixing($BB$1,AW1807,,Trigger)</f>
        <v>1.6164480380131647E-2</v>
      </c>
      <c r="BA1807" s="198">
        <f t="shared" si="49"/>
        <v>-0.20587819754537551</v>
      </c>
    </row>
    <row r="1808" spans="47:53" ht="11.25" customHeight="1" x14ac:dyDescent="0.25">
      <c r="AU1808" s="30" t="s">
        <v>38</v>
      </c>
      <c r="AV1808" s="29">
        <f>_xll.qlInterestRateIndexFixingDate(IborIndex&amp;Tenor,AW1808,Trigger)</f>
        <v>52079</v>
      </c>
      <c r="AW1808" s="29">
        <f>_xll.qlCalendarAdvance(Calendar,AW1807,AU1808,"f",,Trigger)</f>
        <v>52083</v>
      </c>
      <c r="AX1808" s="29">
        <f>_xll.qlInterestRateIndexMaturity(IborIndex&amp;Tenor,AW1808,Trigger)</f>
        <v>52448</v>
      </c>
      <c r="AY1808" s="66">
        <f>_xll.qlIndexFixing($Z$5,AV1808,,Trigger)</f>
        <v>1.6143344743245396E-2</v>
      </c>
      <c r="AZ1808" s="66">
        <f>_xll.qlIndexFixing($BB$1,AW1808,,Trigger)</f>
        <v>1.616579334851443E-2</v>
      </c>
      <c r="BA1808" s="198">
        <f t="shared" si="49"/>
        <v>-0.22448605269034111</v>
      </c>
    </row>
    <row r="1809" spans="47:53" ht="11.25" customHeight="1" x14ac:dyDescent="0.25">
      <c r="AU1809" s="30" t="s">
        <v>38</v>
      </c>
      <c r="AV1809" s="29">
        <f>_xll.qlInterestRateIndexFixingDate(IborIndex&amp;Tenor,AW1809,Trigger)</f>
        <v>52086</v>
      </c>
      <c r="AW1809" s="29">
        <f>_xll.qlCalendarAdvance(Calendar,AW1808,AU1809,"f",,Trigger)</f>
        <v>52090</v>
      </c>
      <c r="AX1809" s="29">
        <f>_xll.qlInterestRateIndexMaturity(IborIndex&amp;Tenor,AW1809,Trigger)</f>
        <v>52455</v>
      </c>
      <c r="AY1809" s="66">
        <f>_xll.qlIndexFixing($Z$5,AV1809,,Trigger)</f>
        <v>1.6142827842502257E-2</v>
      </c>
      <c r="AZ1809" s="66">
        <f>_xll.qlIndexFixing($BB$1,AW1809,,Trigger)</f>
        <v>1.6167134518442421E-2</v>
      </c>
      <c r="BA1809" s="198">
        <f t="shared" si="49"/>
        <v>-0.24306675940163197</v>
      </c>
    </row>
    <row r="1810" spans="47:53" ht="11.25" customHeight="1" x14ac:dyDescent="0.25">
      <c r="AU1810" s="30" t="s">
        <v>38</v>
      </c>
      <c r="AV1810" s="29">
        <f>_xll.qlInterestRateIndexFixingDate(IborIndex&amp;Tenor,AW1810,Trigger)</f>
        <v>52093</v>
      </c>
      <c r="AW1810" s="29">
        <f>_xll.qlCalendarAdvance(Calendar,AW1809,AU1810,"f",,Trigger)</f>
        <v>52097</v>
      </c>
      <c r="AX1810" s="29">
        <f>_xll.qlInterestRateIndexMaturity(IborIndex&amp;Tenor,AW1810,Trigger)</f>
        <v>52462</v>
      </c>
      <c r="AY1810" s="66">
        <f>_xll.qlIndexFixing($Z$5,AV1810,,Trigger)</f>
        <v>1.6142341238430374E-2</v>
      </c>
      <c r="AZ1810" s="66">
        <f>_xll.qlIndexFixing($BB$1,AW1810,,Trigger)</f>
        <v>1.6168503890029287E-2</v>
      </c>
      <c r="BA1810" s="198">
        <f t="shared" si="49"/>
        <v>-0.26162651598913428</v>
      </c>
    </row>
    <row r="1811" spans="47:53" ht="11.25" customHeight="1" x14ac:dyDescent="0.25">
      <c r="AU1811" s="30" t="s">
        <v>38</v>
      </c>
      <c r="AV1811" s="29">
        <f>_xll.qlInterestRateIndexFixingDate(IborIndex&amp;Tenor,AW1811,Trigger)</f>
        <v>52100</v>
      </c>
      <c r="AW1811" s="29">
        <f>_xll.qlCalendarAdvance(Calendar,AW1810,AU1811,"f",,Trigger)</f>
        <v>52104</v>
      </c>
      <c r="AX1811" s="29">
        <f>_xll.qlInterestRateIndexMaturity(IborIndex&amp;Tenor,AW1811,Trigger)</f>
        <v>52469</v>
      </c>
      <c r="AY1811" s="66">
        <f>_xll.qlIndexFixing($Z$5,AV1811,,Trigger)</f>
        <v>1.6141884309129183E-2</v>
      </c>
      <c r="AZ1811" s="66">
        <f>_xll.qlIndexFixing($BB$1,AW1811,,Trigger)</f>
        <v>1.6169901463390653E-2</v>
      </c>
      <c r="BA1811" s="198">
        <f t="shared" si="49"/>
        <v>-0.2801715426146989</v>
      </c>
    </row>
    <row r="1812" spans="47:53" ht="11.25" customHeight="1" x14ac:dyDescent="0.25">
      <c r="AU1812" s="30" t="s">
        <v>38</v>
      </c>
      <c r="AV1812" s="29">
        <f>_xll.qlInterestRateIndexFixingDate(IborIndex&amp;Tenor,AW1812,Trigger)</f>
        <v>52107</v>
      </c>
      <c r="AW1812" s="29">
        <f>_xll.qlCalendarAdvance(Calendar,AW1811,AU1812,"f",,Trigger)</f>
        <v>52111</v>
      </c>
      <c r="AX1812" s="29">
        <f>_xll.qlInterestRateIndexMaturity(IborIndex&amp;Tenor,AW1812,Trigger)</f>
        <v>52476</v>
      </c>
      <c r="AY1812" s="66">
        <f>_xll.qlIndexFixing($Z$5,AV1812,,Trigger)</f>
        <v>1.6141456349043841E-2</v>
      </c>
      <c r="AZ1812" s="66">
        <f>_xll.qlIndexFixing($BB$1,AW1812,,Trigger)</f>
        <v>1.6171327238643691E-2</v>
      </c>
      <c r="BA1812" s="198">
        <f t="shared" si="49"/>
        <v>-0.29870889599849931</v>
      </c>
    </row>
    <row r="1813" spans="47:53" ht="11.25" customHeight="1" x14ac:dyDescent="0.25">
      <c r="AU1813" s="30" t="s">
        <v>38</v>
      </c>
      <c r="AV1813" s="29">
        <f>_xll.qlInterestRateIndexFixingDate(IborIndex&amp;Tenor,AW1813,Trigger)</f>
        <v>52114</v>
      </c>
      <c r="AW1813" s="29">
        <f>_xll.qlCalendarAdvance(Calendar,AW1812,AU1813,"f",,Trigger)</f>
        <v>52118</v>
      </c>
      <c r="AX1813" s="29">
        <f>_xll.qlInterestRateIndexMaturity(IborIndex&amp;Tenor,AW1813,Trigger)</f>
        <v>52483</v>
      </c>
      <c r="AY1813" s="66">
        <f>_xll.qlIndexFixing($Z$5,AV1813,,Trigger)</f>
        <v>1.6141052137179639E-2</v>
      </c>
      <c r="AZ1813" s="66">
        <f>_xll.qlIndexFixing($BB$1,AW1813,,Trigger)</f>
        <v>1.6172781215909513E-2</v>
      </c>
      <c r="BA1813" s="198">
        <f t="shared" si="49"/>
        <v>-0.31729078729874488</v>
      </c>
    </row>
    <row r="1814" spans="47:53" ht="11.25" customHeight="1" x14ac:dyDescent="0.25">
      <c r="AU1814" s="30" t="s">
        <v>38</v>
      </c>
      <c r="AV1814" s="29">
        <f>_xll.qlInterestRateIndexFixingDate(IborIndex&amp;Tenor,AW1814,Trigger)</f>
        <v>52121</v>
      </c>
      <c r="AW1814" s="29">
        <f>_xll.qlCalendarAdvance(Calendar,AW1813,AU1814,"f",,Trigger)</f>
        <v>52125</v>
      </c>
      <c r="AX1814" s="29">
        <f>_xll.qlInterestRateIndexMaturity(IborIndex&amp;Tenor,AW1814,Trigger)</f>
        <v>52490</v>
      </c>
      <c r="AY1814" s="66">
        <f>_xll.qlIndexFixing($Z$5,AV1814,,Trigger)</f>
        <v>1.6140669625791818E-2</v>
      </c>
      <c r="AZ1814" s="66">
        <f>_xll.qlIndexFixing($BB$1,AW1814,,Trigger)</f>
        <v>1.6174263395310313E-2</v>
      </c>
      <c r="BA1814" s="198">
        <f t="shared" si="49"/>
        <v>-0.33593769518495964</v>
      </c>
    </row>
    <row r="1815" spans="47:53" ht="11.25" customHeight="1" x14ac:dyDescent="0.25">
      <c r="AU1815" s="30" t="s">
        <v>38</v>
      </c>
      <c r="AV1815" s="29">
        <f>_xll.qlInterestRateIndexFixingDate(IborIndex&amp;Tenor,AW1815,Trigger)</f>
        <v>52128</v>
      </c>
      <c r="AW1815" s="29">
        <f>_xll.qlCalendarAdvance(Calendar,AW1814,AU1815,"f",,Trigger)</f>
        <v>52132</v>
      </c>
      <c r="AX1815" s="29">
        <f>_xll.qlInterestRateIndexMaturity(IborIndex&amp;Tenor,AW1815,Trigger)</f>
        <v>52497</v>
      </c>
      <c r="AY1815" s="66">
        <f>_xll.qlIndexFixing($Z$5,AV1815,,Trigger)</f>
        <v>1.6140309913391455E-2</v>
      </c>
      <c r="AZ1815" s="66">
        <f>_xll.qlIndexFixing($BB$1,AW1815,,Trigger)</f>
        <v>1.617577377697137E-2</v>
      </c>
      <c r="BA1815" s="198">
        <f t="shared" si="49"/>
        <v>-0.35463863579915378</v>
      </c>
    </row>
    <row r="1816" spans="47:53" ht="11.25" customHeight="1" x14ac:dyDescent="0.25">
      <c r="AU1816" s="30" t="s">
        <v>38</v>
      </c>
      <c r="AV1816" s="29">
        <f>_xll.qlInterestRateIndexFixingDate(IborIndex&amp;Tenor,AW1816,Trigger)</f>
        <v>52135</v>
      </c>
      <c r="AW1816" s="29">
        <f>_xll.qlCalendarAdvance(Calendar,AW1815,AU1816,"f",,Trigger)</f>
        <v>52139</v>
      </c>
      <c r="AX1816" s="29">
        <f>_xll.qlInterestRateIndexMaturity(IborIndex&amp;Tenor,AW1816,Trigger)</f>
        <v>52504</v>
      </c>
      <c r="AY1816" s="66">
        <f>_xll.qlIndexFixing($Z$5,AV1816,,Trigger)</f>
        <v>1.6139974101118781E-2</v>
      </c>
      <c r="AZ1816" s="66">
        <f>_xll.qlIndexFixing($BB$1,AW1816,,Trigger)</f>
        <v>1.617731236102014E-2</v>
      </c>
      <c r="BA1816" s="198">
        <f t="shared" si="49"/>
        <v>-0.37338259901358722</v>
      </c>
    </row>
    <row r="1817" spans="47:53" ht="11.25" customHeight="1" x14ac:dyDescent="0.25">
      <c r="AU1817" s="30" t="s">
        <v>38</v>
      </c>
      <c r="AV1817" s="29">
        <f>_xll.qlInterestRateIndexFixingDate(IborIndex&amp;Tenor,AW1817,Trigger)</f>
        <v>52142</v>
      </c>
      <c r="AW1817" s="29">
        <f>_xll.qlCalendarAdvance(Calendar,AW1816,AU1817,"f",,Trigger)</f>
        <v>52146</v>
      </c>
      <c r="AX1817" s="29">
        <f>_xll.qlInterestRateIndexMaturity(IborIndex&amp;Tenor,AW1817,Trigger)</f>
        <v>52511</v>
      </c>
      <c r="AY1817" s="66">
        <f>_xll.qlIndexFixing($Z$5,AV1817,,Trigger)</f>
        <v>1.6139663292741829E-2</v>
      </c>
      <c r="AZ1817" s="66">
        <f>_xll.qlIndexFixing($BB$1,AW1817,,Trigger)</f>
        <v>1.6178879147586707E-2</v>
      </c>
      <c r="BA1817" s="198">
        <f t="shared" si="49"/>
        <v>-0.39215854844877607</v>
      </c>
    </row>
    <row r="1818" spans="47:53" ht="11.25" customHeight="1" x14ac:dyDescent="0.25">
      <c r="AU1818" s="30" t="s">
        <v>38</v>
      </c>
      <c r="AV1818" s="29">
        <f>_xll.qlInterestRateIndexFixingDate(IborIndex&amp;Tenor,AW1818,Trigger)</f>
        <v>52149</v>
      </c>
      <c r="AW1818" s="29">
        <f>_xll.qlCalendarAdvance(Calendar,AW1817,AU1818,"f",,Trigger)</f>
        <v>52153</v>
      </c>
      <c r="AX1818" s="29">
        <f>_xll.qlInterestRateIndexMaturity(IborIndex&amp;Tenor,AW1818,Trigger)</f>
        <v>52518</v>
      </c>
      <c r="AY1818" s="66">
        <f>_xll.qlIndexFixing($Z$5,AV1818,,Trigger)</f>
        <v>1.6139378594657982E-2</v>
      </c>
      <c r="AZ1818" s="66">
        <f>_xll.qlIndexFixing($BB$1,AW1818,,Trigger)</f>
        <v>1.6180474136803135E-2</v>
      </c>
      <c r="BA1818" s="198">
        <f t="shared" si="49"/>
        <v>-0.41095542145153097</v>
      </c>
    </row>
    <row r="1819" spans="47:53" ht="11.25" customHeight="1" x14ac:dyDescent="0.25">
      <c r="AU1819" s="30" t="s">
        <v>38</v>
      </c>
      <c r="AV1819" s="29">
        <f>_xll.qlInterestRateIndexFixingDate(IborIndex&amp;Tenor,AW1819,Trigger)</f>
        <v>52156</v>
      </c>
      <c r="AW1819" s="29">
        <f>_xll.qlCalendarAdvance(Calendar,AW1818,AU1819,"f",,Trigger)</f>
        <v>52160</v>
      </c>
      <c r="AX1819" s="29">
        <f>_xll.qlInterestRateIndexMaturity(IborIndex&amp;Tenor,AW1819,Trigger)</f>
        <v>52525</v>
      </c>
      <c r="AY1819" s="66">
        <f>_xll.qlIndexFixing($Z$5,AV1819,,Trigger)</f>
        <v>1.6139121115892222E-2</v>
      </c>
      <c r="AZ1819" s="66">
        <f>_xll.qlIndexFixing($BB$1,AW1819,,Trigger)</f>
        <v>1.6182097328803671E-2</v>
      </c>
      <c r="BA1819" s="198">
        <f t="shared" si="49"/>
        <v>-0.42976212911449013</v>
      </c>
    </row>
    <row r="1820" spans="47:53" ht="11.25" customHeight="1" x14ac:dyDescent="0.25">
      <c r="AU1820" s="30" t="s">
        <v>38</v>
      </c>
      <c r="AV1820" s="29">
        <f>_xll.qlInterestRateIndexFixingDate(IborIndex&amp;Tenor,AW1820,Trigger)</f>
        <v>52163</v>
      </c>
      <c r="AW1820" s="29">
        <f>_xll.qlCalendarAdvance(Calendar,AW1819,AU1820,"f",,Trigger)</f>
        <v>52167</v>
      </c>
      <c r="AX1820" s="29">
        <f>_xll.qlInterestRateIndexMaturity(IborIndex&amp;Tenor,AW1820,Trigger)</f>
        <v>52532</v>
      </c>
      <c r="AY1820" s="66">
        <f>_xll.qlIndexFixing($Z$5,AV1820,,Trigger)</f>
        <v>1.6138891968100411E-2</v>
      </c>
      <c r="AZ1820" s="66">
        <f>_xll.qlIndexFixing($BB$1,AW1820,,Trigger)</f>
        <v>1.6183748723725633E-2</v>
      </c>
      <c r="BA1820" s="198">
        <f t="shared" si="49"/>
        <v>-0.44856755625221484</v>
      </c>
    </row>
    <row r="1821" spans="47:53" ht="11.25" customHeight="1" x14ac:dyDescent="0.25">
      <c r="AU1821" s="30" t="s">
        <v>38</v>
      </c>
      <c r="AV1821" s="29">
        <f>_xll.qlInterestRateIndexFixingDate(IborIndex&amp;Tenor,AW1821,Trigger)</f>
        <v>52170</v>
      </c>
      <c r="AW1821" s="29">
        <f>_xll.qlCalendarAdvance(Calendar,AW1820,AU1821,"f",,Trigger)</f>
        <v>52174</v>
      </c>
      <c r="AX1821" s="29">
        <f>_xll.qlInterestRateIndexMaturity(IborIndex&amp;Tenor,AW1821,Trigger)</f>
        <v>52539</v>
      </c>
      <c r="AY1821" s="66">
        <f>_xll.qlIndexFixing($Z$5,AV1821,,Trigger)</f>
        <v>1.6138692265566888E-2</v>
      </c>
      <c r="AZ1821" s="66">
        <f>_xll.qlIndexFixing($BB$1,AW1821,,Trigger)</f>
        <v>1.6185428321708301E-2</v>
      </c>
      <c r="BA1821" s="198">
        <f t="shared" si="49"/>
        <v>-0.46736056141413046</v>
      </c>
    </row>
    <row r="1822" spans="47:53" ht="11.25" customHeight="1" x14ac:dyDescent="0.25">
      <c r="AU1822" s="30" t="s">
        <v>38</v>
      </c>
      <c r="AV1822" s="29">
        <f>_xll.qlInterestRateIndexFixingDate(IborIndex&amp;Tenor,AW1822,Trigger)</f>
        <v>52177</v>
      </c>
      <c r="AW1822" s="29">
        <f>_xll.qlCalendarAdvance(Calendar,AW1821,AU1822,"f",,Trigger)</f>
        <v>52181</v>
      </c>
      <c r="AX1822" s="29">
        <f>_xll.qlInterestRateIndexMaturity(IborIndex&amp;Tenor,AW1822,Trigger)</f>
        <v>52546</v>
      </c>
      <c r="AY1822" s="66">
        <f>_xll.qlIndexFixing($Z$5,AV1822,,Trigger)</f>
        <v>1.6138523125205553E-2</v>
      </c>
      <c r="AZ1822" s="66">
        <f>_xll.qlIndexFixing($BB$1,AW1822,,Trigger)</f>
        <v>1.6187136122893592E-2</v>
      </c>
      <c r="BA1822" s="198">
        <f t="shared" si="49"/>
        <v>-0.48612997688039783</v>
      </c>
    </row>
    <row r="1823" spans="47:53" ht="11.25" customHeight="1" x14ac:dyDescent="0.25">
      <c r="AU1823" s="30" t="s">
        <v>38</v>
      </c>
      <c r="AV1823" s="29">
        <f>_xll.qlInterestRateIndexFixingDate(IborIndex&amp;Tenor,AW1823,Trigger)</f>
        <v>52184</v>
      </c>
      <c r="AW1823" s="29">
        <f>_xll.qlCalendarAdvance(Calendar,AW1822,AU1823,"f",,Trigger)</f>
        <v>52188</v>
      </c>
      <c r="AX1823" s="29">
        <f>_xll.qlInterestRateIndexMaturity(IborIndex&amp;Tenor,AW1823,Trigger)</f>
        <v>52553</v>
      </c>
      <c r="AY1823" s="66">
        <f>_xll.qlIndexFixing($Z$5,AV1823,,Trigger)</f>
        <v>1.6138385666561634E-2</v>
      </c>
      <c r="AZ1823" s="66">
        <f>_xll.qlIndexFixing($BB$1,AW1823,,Trigger)</f>
        <v>1.6188872127425608E-2</v>
      </c>
      <c r="BA1823" s="198">
        <f t="shared" si="49"/>
        <v>-0.50486460863974347</v>
      </c>
    </row>
    <row r="1824" spans="47:53" ht="11.25" customHeight="1" x14ac:dyDescent="0.25">
      <c r="AU1824" s="30" t="s">
        <v>38</v>
      </c>
      <c r="AV1824" s="29">
        <f>_xll.qlInterestRateIndexFixingDate(IborIndex&amp;Tenor,AW1824,Trigger)</f>
        <v>52191</v>
      </c>
      <c r="AW1824" s="29">
        <f>_xll.qlCalendarAdvance(Calendar,AW1823,AU1824,"f",,Trigger)</f>
        <v>52195</v>
      </c>
      <c r="AX1824" s="29">
        <f>_xll.qlInterestRateIndexMaturity(IborIndex&amp;Tenor,AW1824,Trigger)</f>
        <v>52560</v>
      </c>
      <c r="AY1824" s="66">
        <f>_xll.qlIndexFixing($Z$5,AV1824,,Trigger)</f>
        <v>1.6138281011809922E-2</v>
      </c>
      <c r="AZ1824" s="66">
        <f>_xll.qlIndexFixing($BB$1,AW1824,,Trigger)</f>
        <v>1.6190636335450426E-2</v>
      </c>
      <c r="BA1824" s="198">
        <f t="shared" si="49"/>
        <v>-0.52355323640503748</v>
      </c>
    </row>
    <row r="1825" spans="47:53" ht="11.25" customHeight="1" x14ac:dyDescent="0.25">
      <c r="AU1825" s="30" t="s">
        <v>38</v>
      </c>
      <c r="AV1825" s="29">
        <f>_xll.qlInterestRateIndexFixingDate(IborIndex&amp;Tenor,AW1825,Trigger)</f>
        <v>52198</v>
      </c>
      <c r="AW1825" s="29">
        <f>_xll.qlCalendarAdvance(Calendar,AW1824,AU1825,"f",,Trigger)</f>
        <v>52202</v>
      </c>
      <c r="AX1825" s="29">
        <f>_xll.qlInterestRateIndexMaturity(IborIndex&amp;Tenor,AW1825,Trigger)</f>
        <v>52567</v>
      </c>
      <c r="AY1825" s="66">
        <f>_xll.qlIndexFixing($Z$5,AV1825,,Trigger)</f>
        <v>1.613821028575696E-2</v>
      </c>
      <c r="AZ1825" s="66">
        <f>_xll.qlIndexFixing($BB$1,AW1825,,Trigger)</f>
        <v>1.6192428747117408E-2</v>
      </c>
      <c r="BA1825" s="198">
        <f t="shared" si="49"/>
        <v>-0.54218461360448078</v>
      </c>
    </row>
    <row r="1826" spans="47:53" ht="11.25" customHeight="1" x14ac:dyDescent="0.25">
      <c r="AU1826" s="30" t="s">
        <v>38</v>
      </c>
      <c r="AV1826" s="29">
        <f>_xll.qlInterestRateIndexFixingDate(IborIndex&amp;Tenor,AW1826,Trigger)</f>
        <v>52205</v>
      </c>
      <c r="AW1826" s="29">
        <f>_xll.qlCalendarAdvance(Calendar,AW1825,AU1826,"f",,Trigger)</f>
        <v>52209</v>
      </c>
      <c r="AX1826" s="29">
        <f>_xll.qlInterestRateIndexMaturity(IborIndex&amp;Tenor,AW1826,Trigger)</f>
        <v>52574</v>
      </c>
      <c r="AY1826" s="66">
        <f>_xll.qlIndexFixing($Z$5,AV1826,,Trigger)</f>
        <v>1.6138174615839093E-2</v>
      </c>
      <c r="AZ1826" s="66">
        <f>_xll.qlIndexFixing($BB$1,AW1826,,Trigger)</f>
        <v>1.6194249362577882E-2</v>
      </c>
      <c r="BA1826" s="198">
        <f t="shared" si="49"/>
        <v>-0.56074746738788561</v>
      </c>
    </row>
    <row r="1827" spans="47:53" ht="11.25" customHeight="1" x14ac:dyDescent="0.25">
      <c r="AU1827" s="30" t="s">
        <v>38</v>
      </c>
      <c r="AV1827" s="29">
        <f>_xll.qlInterestRateIndexFixingDate(IborIndex&amp;Tenor,AW1827,Trigger)</f>
        <v>52212</v>
      </c>
      <c r="AW1827" s="29">
        <f>_xll.qlCalendarAdvance(Calendar,AW1826,AU1827,"f",,Trigger)</f>
        <v>52216</v>
      </c>
      <c r="AX1827" s="29">
        <f>_xll.qlInterestRateIndexMaturity(IborIndex&amp;Tenor,AW1827,Trigger)</f>
        <v>52581</v>
      </c>
      <c r="AY1827" s="66">
        <f>_xll.qlIndexFixing($Z$5,AV1827,,Trigger)</f>
        <v>1.6138175132125721E-2</v>
      </c>
      <c r="AZ1827" s="66">
        <f>_xll.qlIndexFixing($BB$1,AW1827,,Trigger)</f>
        <v>1.6196098181985148E-2</v>
      </c>
      <c r="BA1827" s="198">
        <f t="shared" si="49"/>
        <v>-0.57923049859427</v>
      </c>
    </row>
    <row r="1828" spans="47:53" ht="11.25" customHeight="1" x14ac:dyDescent="0.25">
      <c r="AU1828" s="30" t="s">
        <v>38</v>
      </c>
      <c r="AV1828" s="29">
        <f>_xll.qlInterestRateIndexFixingDate(IborIndex&amp;Tenor,AW1828,Trigger)</f>
        <v>52219</v>
      </c>
      <c r="AW1828" s="29">
        <f>_xll.qlCalendarAdvance(Calendar,AW1827,AU1828,"f",,Trigger)</f>
        <v>52223</v>
      </c>
      <c r="AX1828" s="29">
        <f>_xll.qlInterestRateIndexMaturity(IborIndex&amp;Tenor,AW1828,Trigger)</f>
        <v>52588</v>
      </c>
      <c r="AY1828" s="66">
        <f>_xll.qlIndexFixing($Z$5,AV1828,,Trigger)</f>
        <v>1.6138212967317579E-2</v>
      </c>
      <c r="AZ1828" s="66">
        <f>_xll.qlIndexFixing($BB$1,AW1828,,Trigger)</f>
        <v>1.6199060453486118E-2</v>
      </c>
      <c r="BA1828" s="198">
        <f t="shared" si="49"/>
        <v>-0.60847486168538745</v>
      </c>
    </row>
    <row r="1829" spans="47:53" ht="11.25" customHeight="1" x14ac:dyDescent="0.25">
      <c r="AU1829" s="30" t="s">
        <v>38</v>
      </c>
      <c r="AV1829" s="29">
        <f>_xll.qlInterestRateIndexFixingDate(IborIndex&amp;Tenor,AW1829,Trigger)</f>
        <v>52224</v>
      </c>
      <c r="AW1829" s="29">
        <f>_xll.qlCalendarAdvance(Calendar,AW1828,AU1829,"f",,Trigger)</f>
        <v>52230</v>
      </c>
      <c r="AX1829" s="29">
        <f>_xll.qlInterestRateIndexMaturity(IborIndex&amp;Tenor,AW1829,Trigger)</f>
        <v>52595</v>
      </c>
      <c r="AY1829" s="66">
        <f>_xll.qlIndexFixing($Z$5,AV1829,,Trigger)</f>
        <v>1.6138289256748241E-2</v>
      </c>
      <c r="AZ1829" s="66">
        <f>_xll.qlIndexFixing($BB$1,AW1829,,Trigger)</f>
        <v>1.6201190175835871E-2</v>
      </c>
      <c r="BA1829" s="198">
        <f t="shared" si="49"/>
        <v>-0.62900919087630069</v>
      </c>
    </row>
    <row r="1830" spans="47:53" ht="11.25" customHeight="1" x14ac:dyDescent="0.25">
      <c r="AU1830" s="30" t="s">
        <v>38</v>
      </c>
      <c r="AV1830" s="29">
        <f>_xll.qlInterestRateIndexFixingDate(IborIndex&amp;Tenor,AW1830,Trigger)</f>
        <v>52233</v>
      </c>
      <c r="AW1830" s="29">
        <f>_xll.qlCalendarAdvance(Calendar,AW1829,AU1830,"f",,Trigger)</f>
        <v>52237</v>
      </c>
      <c r="AX1830" s="29">
        <f>_xll.qlInterestRateIndexMaturity(IborIndex&amp;Tenor,AW1830,Trigger)</f>
        <v>52602</v>
      </c>
      <c r="AY1830" s="66">
        <f>_xll.qlIndexFixing($Z$5,AV1830,,Trigger)</f>
        <v>1.6138405138383927E-2</v>
      </c>
      <c r="AZ1830" s="66">
        <f>_xll.qlIndexFixing($BB$1,AW1830,,Trigger)</f>
        <v>1.620181386546125E-2</v>
      </c>
      <c r="BA1830" s="198">
        <f t="shared" si="49"/>
        <v>-0.63408727077322868</v>
      </c>
    </row>
    <row r="1831" spans="47:53" ht="11.25" customHeight="1" x14ac:dyDescent="0.25">
      <c r="AU1831" s="30" t="s">
        <v>38</v>
      </c>
      <c r="AV1831" s="29">
        <f>_xll.qlInterestRateIndexFixingDate(IborIndex&amp;Tenor,AW1831,Trigger)</f>
        <v>52240</v>
      </c>
      <c r="AW1831" s="29">
        <f>_xll.qlCalendarAdvance(Calendar,AW1830,AU1831,"f",,Trigger)</f>
        <v>52244</v>
      </c>
      <c r="AX1831" s="29">
        <f>_xll.qlInterestRateIndexMaturity(IborIndex&amp;Tenor,AW1831,Trigger)</f>
        <v>52609</v>
      </c>
      <c r="AY1831" s="66">
        <f>_xll.qlIndexFixing($Z$5,AV1831,,Trigger)</f>
        <v>1.6138561752824139E-2</v>
      </c>
      <c r="AZ1831" s="66">
        <f>_xll.qlIndexFixing($BB$1,AW1831,,Trigger)</f>
        <v>1.6203775502240402E-2</v>
      </c>
      <c r="BA1831" s="198">
        <f t="shared" si="49"/>
        <v>-0.65213749416263145</v>
      </c>
    </row>
    <row r="1832" spans="47:53" ht="11.25" customHeight="1" x14ac:dyDescent="0.25">
      <c r="AU1832" s="30" t="s">
        <v>38</v>
      </c>
      <c r="AV1832" s="29">
        <f>_xll.qlInterestRateIndexFixingDate(IborIndex&amp;Tenor,AW1832,Trigger)</f>
        <v>52247</v>
      </c>
      <c r="AW1832" s="29">
        <f>_xll.qlCalendarAdvance(Calendar,AW1831,AU1832,"f",,Trigger)</f>
        <v>52251</v>
      </c>
      <c r="AX1832" s="29">
        <f>_xll.qlInterestRateIndexMaturity(IborIndex&amp;Tenor,AW1832,Trigger)</f>
        <v>52616</v>
      </c>
      <c r="AY1832" s="66">
        <f>_xll.qlIndexFixing($Z$5,AV1832,,Trigger)</f>
        <v>1.613876024330211E-2</v>
      </c>
      <c r="AZ1832" s="66">
        <f>_xll.qlIndexFixing($BB$1,AW1832,,Trigger)</f>
        <v>1.6205765343770304E-2</v>
      </c>
      <c r="BA1832" s="198">
        <f t="shared" si="49"/>
        <v>-0.67005100468194723</v>
      </c>
    </row>
    <row r="1833" spans="47:53" ht="11.25" customHeight="1" x14ac:dyDescent="0.25">
      <c r="AU1833" s="30" t="s">
        <v>38</v>
      </c>
      <c r="AV1833" s="29">
        <f>_xll.qlInterestRateIndexFixingDate(IborIndex&amp;Tenor,AW1833,Trigger)</f>
        <v>52254</v>
      </c>
      <c r="AW1833" s="29">
        <f>_xll.qlCalendarAdvance(Calendar,AW1832,AU1833,"f",,Trigger)</f>
        <v>52258</v>
      </c>
      <c r="AX1833" s="29">
        <f>_xll.qlInterestRateIndexMaturity(IborIndex&amp;Tenor,AW1833,Trigger)</f>
        <v>52623</v>
      </c>
      <c r="AY1833" s="66">
        <f>_xll.qlIndexFixing($Z$5,AV1833,,Trigger)</f>
        <v>1.6139001755686118E-2</v>
      </c>
      <c r="AZ1833" s="66">
        <f>_xll.qlIndexFixing($BB$1,AW1833,,Trigger)</f>
        <v>1.6207783390219378E-2</v>
      </c>
      <c r="BA1833" s="198">
        <f t="shared" si="49"/>
        <v>-0.68781634533259672</v>
      </c>
    </row>
    <row r="1834" spans="47:53" ht="11.25" customHeight="1" x14ac:dyDescent="0.25">
      <c r="AU1834" s="30" t="s">
        <v>38</v>
      </c>
      <c r="AV1834" s="29">
        <f>_xll.qlInterestRateIndexFixingDate(IborIndex&amp;Tenor,AW1834,Trigger)</f>
        <v>52261</v>
      </c>
      <c r="AW1834" s="29">
        <f>_xll.qlCalendarAdvance(Calendar,AW1833,AU1834,"f",,Trigger)</f>
        <v>52265</v>
      </c>
      <c r="AX1834" s="29">
        <f>_xll.qlInterestRateIndexMaturity(IborIndex&amp;Tenor,AW1834,Trigger)</f>
        <v>52630</v>
      </c>
      <c r="AY1834" s="66">
        <f>_xll.qlIndexFixing($Z$5,AV1834,,Trigger)</f>
        <v>1.6139287438477513E-2</v>
      </c>
      <c r="AZ1834" s="66">
        <f>_xll.qlIndexFixing($BB$1,AW1834,,Trigger)</f>
        <v>1.6209829641757562E-2</v>
      </c>
      <c r="BA1834" s="198">
        <f t="shared" si="49"/>
        <v>-0.70542203280048876</v>
      </c>
    </row>
    <row r="1835" spans="47:53" ht="11.25" customHeight="1" x14ac:dyDescent="0.25">
      <c r="AU1835" s="30" t="s">
        <v>38</v>
      </c>
      <c r="AV1835" s="29">
        <f>_xll.qlInterestRateIndexFixingDate(IborIndex&amp;Tenor,AW1835,Trigger)</f>
        <v>52268</v>
      </c>
      <c r="AW1835" s="29">
        <f>_xll.qlCalendarAdvance(Calendar,AW1834,AU1835,"f",,Trigger)</f>
        <v>52272</v>
      </c>
      <c r="AX1835" s="29">
        <f>_xll.qlInterestRateIndexMaturity(IborIndex&amp;Tenor,AW1835,Trigger)</f>
        <v>52637</v>
      </c>
      <c r="AY1835" s="66">
        <f>_xll.qlIndexFixing($Z$5,AV1835,,Trigger)</f>
        <v>1.613961844281488E-2</v>
      </c>
      <c r="AZ1835" s="66">
        <f>_xll.qlIndexFixing($BB$1,AW1835,,Trigger)</f>
        <v>1.6211904098557436E-2</v>
      </c>
      <c r="BA1835" s="198">
        <f t="shared" si="49"/>
        <v>-0.72285655742555799</v>
      </c>
    </row>
    <row r="1836" spans="47:53" ht="11.25" customHeight="1" x14ac:dyDescent="0.25">
      <c r="AU1836" s="30" t="s">
        <v>38</v>
      </c>
      <c r="AV1836" s="29">
        <f>_xll.qlInterestRateIndexFixingDate(IborIndex&amp;Tenor,AW1836,Trigger)</f>
        <v>52275</v>
      </c>
      <c r="AW1836" s="29">
        <f>_xll.qlCalendarAdvance(Calendar,AW1835,AU1836,"f",,Trigger)</f>
        <v>52279</v>
      </c>
      <c r="AX1836" s="29">
        <f>_xll.qlInterestRateIndexMaturity(IborIndex&amp;Tenor,AW1836,Trigger)</f>
        <v>52644</v>
      </c>
      <c r="AY1836" s="66">
        <f>_xll.qlIndexFixing($Z$5,AV1836,,Trigger)</f>
        <v>1.6139995922470958E-2</v>
      </c>
      <c r="AZ1836" s="66">
        <f>_xll.qlIndexFixing($BB$1,AW1836,,Trigger)</f>
        <v>1.6214006760794417E-2</v>
      </c>
      <c r="BA1836" s="198">
        <f t="shared" si="49"/>
        <v>-0.74010838323458616</v>
      </c>
    </row>
    <row r="1837" spans="47:53" ht="11.25" customHeight="1" x14ac:dyDescent="0.25">
      <c r="AU1837" s="30" t="s">
        <v>38</v>
      </c>
      <c r="AV1837" s="29">
        <f>_xll.qlInterestRateIndexFixingDate(IborIndex&amp;Tenor,AW1837,Trigger)</f>
        <v>52282</v>
      </c>
      <c r="AW1837" s="29">
        <f>_xll.qlCalendarAdvance(Calendar,AW1836,AU1837,"f",,Trigger)</f>
        <v>52286</v>
      </c>
      <c r="AX1837" s="29">
        <f>_xll.qlInterestRateIndexMaturity(IborIndex&amp;Tenor,AW1837,Trigger)</f>
        <v>52651</v>
      </c>
      <c r="AY1837" s="66">
        <f>_xll.qlIndexFixing($Z$5,AV1837,,Trigger)</f>
        <v>1.6140421033855958E-2</v>
      </c>
      <c r="AZ1837" s="66">
        <f>_xll.qlIndexFixing($BB$1,AW1837,,Trigger)</f>
        <v>1.6216137628645683E-2</v>
      </c>
      <c r="BA1837" s="198">
        <f t="shared" si="49"/>
        <v>-0.7571659478972439</v>
      </c>
    </row>
    <row r="1838" spans="47:53" ht="11.25" customHeight="1" x14ac:dyDescent="0.25">
      <c r="AU1838" s="30" t="s">
        <v>38</v>
      </c>
      <c r="AV1838" s="29">
        <f>_xll.qlInterestRateIndexFixingDate(IborIndex&amp;Tenor,AW1838,Trigger)</f>
        <v>52289</v>
      </c>
      <c r="AW1838" s="29">
        <f>_xll.qlCalendarAdvance(Calendar,AW1837,AU1838,"f",,Trigger)</f>
        <v>52293</v>
      </c>
      <c r="AX1838" s="29">
        <f>_xll.qlInterestRateIndexMaturity(IborIndex&amp;Tenor,AW1838,Trigger)</f>
        <v>52659</v>
      </c>
      <c r="AY1838" s="66">
        <f>_xll.qlIndexFixing($Z$5,AV1838,,Trigger)</f>
        <v>1.6141288707140898E-2</v>
      </c>
      <c r="AZ1838" s="66">
        <f>_xll.qlIndexFixing($BB$1,AW1838,,Trigger)</f>
        <v>1.6219905895591559E-2</v>
      </c>
      <c r="BA1838" s="198">
        <f t="shared" si="49"/>
        <v>-0.78617188450660902</v>
      </c>
    </row>
    <row r="1839" spans="47:53" ht="11.25" customHeight="1" x14ac:dyDescent="0.25">
      <c r="AU1839" s="30" t="s">
        <v>38</v>
      </c>
      <c r="AV1839" s="29">
        <f>_xll.qlInterestRateIndexFixingDate(IborIndex&amp;Tenor,AW1839,Trigger)</f>
        <v>52296</v>
      </c>
      <c r="AW1839" s="29">
        <f>_xll.qlCalendarAdvance(Calendar,AW1838,AU1839,"f",,Trigger)</f>
        <v>52300</v>
      </c>
      <c r="AX1839" s="29">
        <f>_xll.qlInterestRateIndexMaturity(IborIndex&amp;Tenor,AW1839,Trigger)</f>
        <v>52666</v>
      </c>
      <c r="AY1839" s="66">
        <f>_xll.qlIndexFixing($Z$5,AV1839,,Trigger)</f>
        <v>1.6141817337810629E-2</v>
      </c>
      <c r="AZ1839" s="66">
        <f>_xll.qlIndexFixing($BB$1,AW1839,,Trigger)</f>
        <v>1.6222099513562089E-2</v>
      </c>
      <c r="BA1839" s="198">
        <f t="shared" si="49"/>
        <v>-0.80282175751459484</v>
      </c>
    </row>
    <row r="1840" spans="47:53" ht="11.25" customHeight="1" x14ac:dyDescent="0.25">
      <c r="AU1840" s="30" t="s">
        <v>38</v>
      </c>
      <c r="AV1840" s="29">
        <f>_xll.qlInterestRateIndexFixingDate(IborIndex&amp;Tenor,AW1840,Trigger)</f>
        <v>52303</v>
      </c>
      <c r="AW1840" s="29">
        <f>_xll.qlCalendarAdvance(Calendar,AW1839,AU1840,"f",,Trigger)</f>
        <v>52307</v>
      </c>
      <c r="AX1840" s="29">
        <f>_xll.qlInterestRateIndexMaturity(IborIndex&amp;Tenor,AW1840,Trigger)</f>
        <v>52673</v>
      </c>
      <c r="AY1840" s="66">
        <f>_xll.qlIndexFixing($Z$5,AV1840,,Trigger)</f>
        <v>1.6142397461097961E-2</v>
      </c>
      <c r="AZ1840" s="66">
        <f>_xll.qlIndexFixing($BB$1,AW1840,,Trigger)</f>
        <v>1.6224321341556287E-2</v>
      </c>
      <c r="BA1840" s="198">
        <f t="shared" si="49"/>
        <v>-0.81923880458325415</v>
      </c>
    </row>
    <row r="1841" spans="47:53" ht="11.25" customHeight="1" x14ac:dyDescent="0.25">
      <c r="AU1841" s="30" t="s">
        <v>38</v>
      </c>
      <c r="AV1841" s="29">
        <f>_xll.qlInterestRateIndexFixingDate(IborIndex&amp;Tenor,AW1841,Trigger)</f>
        <v>52310</v>
      </c>
      <c r="AW1841" s="29">
        <f>_xll.qlCalendarAdvance(Calendar,AW1840,AU1841,"f",,Trigger)</f>
        <v>52314</v>
      </c>
      <c r="AX1841" s="29">
        <f>_xll.qlInterestRateIndexMaturity(IborIndex&amp;Tenor,AW1841,Trigger)</f>
        <v>52680</v>
      </c>
      <c r="AY1841" s="66">
        <f>_xll.qlIndexFixing($Z$5,AV1841,,Trigger)</f>
        <v>1.6143030242165724E-2</v>
      </c>
      <c r="AZ1841" s="66">
        <f>_xll.qlIndexFixing($BB$1,AW1841,,Trigger)</f>
        <v>1.6226571379764212E-2</v>
      </c>
      <c r="BA1841" s="198">
        <f t="shared" si="49"/>
        <v>-0.83541137598487636</v>
      </c>
    </row>
    <row r="1842" spans="47:53" ht="11.25" customHeight="1" x14ac:dyDescent="0.25">
      <c r="AU1842" s="30" t="s">
        <v>38</v>
      </c>
      <c r="AV1842" s="29">
        <f>_xll.qlInterestRateIndexFixingDate(IborIndex&amp;Tenor,AW1842,Trigger)</f>
        <v>52315</v>
      </c>
      <c r="AW1842" s="29">
        <f>_xll.qlCalendarAdvance(Calendar,AW1841,AU1842,"f",,Trigger)</f>
        <v>52321</v>
      </c>
      <c r="AX1842" s="29">
        <f>_xll.qlInterestRateIndexMaturity(IborIndex&amp;Tenor,AW1842,Trigger)</f>
        <v>52687</v>
      </c>
      <c r="AY1842" s="66">
        <f>_xll.qlIndexFixing($Z$5,AV1842,,Trigger)</f>
        <v>1.6143716848809834E-2</v>
      </c>
      <c r="AZ1842" s="66">
        <f>_xll.qlIndexFixing($BB$1,AW1842,,Trigger)</f>
        <v>1.6228849628377236E-2</v>
      </c>
      <c r="BA1842" s="198">
        <f t="shared" si="49"/>
        <v>-0.85132779567401862</v>
      </c>
    </row>
    <row r="1843" spans="47:53" ht="11.25" customHeight="1" x14ac:dyDescent="0.25">
      <c r="AU1843" s="30" t="s">
        <v>38</v>
      </c>
      <c r="AV1843" s="29">
        <f>_xll.qlInterestRateIndexFixingDate(IborIndex&amp;Tenor,AW1843,Trigger)</f>
        <v>52324</v>
      </c>
      <c r="AW1843" s="29">
        <f>_xll.qlCalendarAdvance(Calendar,AW1842,AU1843,"f",,Trigger)</f>
        <v>52328</v>
      </c>
      <c r="AX1843" s="29">
        <f>_xll.qlInterestRateIndexMaturity(IborIndex&amp;Tenor,AW1843,Trigger)</f>
        <v>52694</v>
      </c>
      <c r="AY1843" s="66">
        <f>_xll.qlIndexFixing($Z$5,AV1843,,Trigger)</f>
        <v>1.614445845145732E-2</v>
      </c>
      <c r="AZ1843" s="66">
        <f>_xll.qlIndexFixing($BB$1,AW1843,,Trigger)</f>
        <v>1.6231156087588464E-2</v>
      </c>
      <c r="BA1843" s="198">
        <f t="shared" si="49"/>
        <v>-0.86697636131144451</v>
      </c>
    </row>
    <row r="1844" spans="47:53" ht="11.25" customHeight="1" x14ac:dyDescent="0.25">
      <c r="AU1844" s="30" t="s">
        <v>38</v>
      </c>
      <c r="AV1844" s="29">
        <f>_xll.qlInterestRateIndexFixingDate(IborIndex&amp;Tenor,AW1844,Trigger)</f>
        <v>52331</v>
      </c>
      <c r="AW1844" s="29">
        <f>_xll.qlCalendarAdvance(Calendar,AW1843,AU1844,"f",,Trigger)</f>
        <v>52335</v>
      </c>
      <c r="AX1844" s="29">
        <f>_xll.qlInterestRateIndexMaturity(IborIndex&amp;Tenor,AW1844,Trigger)</f>
        <v>52701</v>
      </c>
      <c r="AY1844" s="66">
        <f>_xll.qlIndexFixing($Z$5,AV1844,,Trigger)</f>
        <v>1.6145256223171148E-2</v>
      </c>
      <c r="AZ1844" s="66">
        <f>_xll.qlIndexFixing($BB$1,AW1844,,Trigger)</f>
        <v>1.6234040290074379E-2</v>
      </c>
      <c r="BA1844" s="198">
        <f t="shared" si="49"/>
        <v>-0.88784066903230952</v>
      </c>
    </row>
    <row r="1845" spans="47:53" ht="11.25" customHeight="1" x14ac:dyDescent="0.25">
      <c r="AU1845" s="30" t="s">
        <v>38</v>
      </c>
      <c r="AV1845" s="29">
        <f>_xll.qlInterestRateIndexFixingDate(IborIndex&amp;Tenor,AW1845,Trigger)</f>
        <v>52338</v>
      </c>
      <c r="AW1845" s="29">
        <f>_xll.qlCalendarAdvance(Calendar,AW1844,AU1845,"f",,Trigger)</f>
        <v>52342</v>
      </c>
      <c r="AX1845" s="29">
        <f>_xll.qlInterestRateIndexMaturity(IborIndex&amp;Tenor,AW1845,Trigger)</f>
        <v>52708</v>
      </c>
      <c r="AY1845" s="66">
        <f>_xll.qlIndexFixing($Z$5,AV1845,,Trigger)</f>
        <v>1.6146111339646482E-2</v>
      </c>
      <c r="AZ1845" s="66">
        <f>_xll.qlIndexFixing($BB$1,AW1845,,Trigger)</f>
        <v>1.6235853638594908E-2</v>
      </c>
      <c r="BA1845" s="198">
        <f t="shared" si="49"/>
        <v>-0.89742298948425336</v>
      </c>
    </row>
    <row r="1846" spans="47:53" ht="11.25" customHeight="1" x14ac:dyDescent="0.25">
      <c r="AU1846" s="30" t="s">
        <v>38</v>
      </c>
      <c r="AV1846" s="29">
        <f>_xll.qlInterestRateIndexFixingDate(IborIndex&amp;Tenor,AW1846,Trigger)</f>
        <v>52345</v>
      </c>
      <c r="AW1846" s="29">
        <f>_xll.qlCalendarAdvance(Calendar,AW1845,AU1846,"f",,Trigger)</f>
        <v>52349</v>
      </c>
      <c r="AX1846" s="29">
        <f>_xll.qlInterestRateIndexMaturity(IborIndex&amp;Tenor,AW1846,Trigger)</f>
        <v>52715</v>
      </c>
      <c r="AY1846" s="66">
        <f>_xll.qlIndexFixing($Z$5,AV1846,,Trigger)</f>
        <v>1.6147024979214854E-2</v>
      </c>
      <c r="AZ1846" s="66">
        <f>_xll.qlIndexFixing($BB$1,AW1846,,Trigger)</f>
        <v>1.6236584722412423E-2</v>
      </c>
      <c r="BA1846" s="198">
        <f t="shared" si="49"/>
        <v>-0.89559743197568931</v>
      </c>
    </row>
    <row r="1847" spans="47:53" ht="11.25" customHeight="1" x14ac:dyDescent="0.25">
      <c r="AU1847" s="30" t="s">
        <v>38</v>
      </c>
      <c r="AV1847" s="29">
        <f>_xll.qlInterestRateIndexFixingDate(IborIndex&amp;Tenor,AW1847,Trigger)</f>
        <v>52351</v>
      </c>
      <c r="AW1847" s="29">
        <f>_xll.qlCalendarAdvance(Calendar,AW1846,AU1847,"f",,Trigger)</f>
        <v>52356</v>
      </c>
      <c r="AX1847" s="29">
        <f>_xll.qlInterestRateIndexMaturity(IborIndex&amp;Tenor,AW1847,Trigger)</f>
        <v>52722</v>
      </c>
      <c r="AY1847" s="66">
        <f>_xll.qlIndexFixing($Z$5,AV1847,,Trigger)</f>
        <v>1.6147998322842191E-2</v>
      </c>
      <c r="AZ1847" s="66">
        <f>_xll.qlIndexFixing($BB$1,AW1847,,Trigger)</f>
        <v>1.6240664034382481E-2</v>
      </c>
      <c r="BA1847" s="198">
        <f t="shared" si="49"/>
        <v>-0.92665711540290685</v>
      </c>
    </row>
    <row r="1848" spans="47:53" ht="11.25" customHeight="1" x14ac:dyDescent="0.25">
      <c r="AU1848" s="30" t="s">
        <v>38</v>
      </c>
      <c r="AV1848" s="29">
        <f>_xll.qlInterestRateIndexFixingDate(IborIndex&amp;Tenor,AW1848,Trigger)</f>
        <v>52359</v>
      </c>
      <c r="AW1848" s="29">
        <f>_xll.qlCalendarAdvance(Calendar,AW1847,AU1848,"f",,Trigger)</f>
        <v>52363</v>
      </c>
      <c r="AX1848" s="29">
        <f>_xll.qlInterestRateIndexMaturity(IborIndex&amp;Tenor,AW1848,Trigger)</f>
        <v>52729</v>
      </c>
      <c r="AY1848" s="66">
        <f>_xll.qlIndexFixing($Z$5,AV1848,,Trigger)</f>
        <v>1.6149032554132307E-2</v>
      </c>
      <c r="AZ1848" s="66">
        <f>_xll.qlIndexFixing($BB$1,AW1848,,Trigger)</f>
        <v>1.6243111549579515E-2</v>
      </c>
      <c r="BA1848" s="198">
        <f t="shared" si="49"/>
        <v>-0.94078995447208213</v>
      </c>
    </row>
    <row r="1849" spans="47:53" ht="11.25" customHeight="1" x14ac:dyDescent="0.25">
      <c r="AU1849" s="30" t="s">
        <v>38</v>
      </c>
      <c r="AV1849" s="29">
        <f>_xll.qlInterestRateIndexFixingDate(IborIndex&amp;Tenor,AW1849,Trigger)</f>
        <v>52366</v>
      </c>
      <c r="AW1849" s="29">
        <f>_xll.qlCalendarAdvance(Calendar,AW1848,AU1849,"f",,Trigger)</f>
        <v>52370</v>
      </c>
      <c r="AX1849" s="29">
        <f>_xll.qlInterestRateIndexMaturity(IborIndex&amp;Tenor,AW1849,Trigger)</f>
        <v>52736</v>
      </c>
      <c r="AY1849" s="66">
        <f>_xll.qlIndexFixing($Z$5,AV1849,,Trigger)</f>
        <v>1.6150128859324289E-2</v>
      </c>
      <c r="AZ1849" s="66">
        <f>_xll.qlIndexFixing($BB$1,AW1849,,Trigger)</f>
        <v>1.6245587276588567E-2</v>
      </c>
      <c r="BA1849" s="198">
        <f t="shared" si="49"/>
        <v>-0.95458417264278339</v>
      </c>
    </row>
    <row r="1850" spans="47:53" ht="11.25" customHeight="1" x14ac:dyDescent="0.25">
      <c r="AU1850" s="30" t="s">
        <v>38</v>
      </c>
      <c r="AV1850" s="29">
        <f>_xll.qlInterestRateIndexFixingDate(IborIndex&amp;Tenor,AW1850,Trigger)</f>
        <v>52373</v>
      </c>
      <c r="AW1850" s="29">
        <f>_xll.qlCalendarAdvance(Calendar,AW1849,AU1850,"f",,Trigger)</f>
        <v>52377</v>
      </c>
      <c r="AX1850" s="29">
        <f>_xll.qlInterestRateIndexMaturity(IborIndex&amp;Tenor,AW1850,Trigger)</f>
        <v>52743</v>
      </c>
      <c r="AY1850" s="66">
        <f>_xll.qlIndexFixing($Z$5,AV1850,,Trigger)</f>
        <v>1.6151288427295987E-2</v>
      </c>
      <c r="AZ1850" s="66">
        <f>_xll.qlIndexFixing($BB$1,AW1850,,Trigger)</f>
        <v>1.624809121562077E-2</v>
      </c>
      <c r="BA1850" s="198">
        <f t="shared" si="49"/>
        <v>-0.96802788324783928</v>
      </c>
    </row>
    <row r="1851" spans="47:53" ht="11.25" customHeight="1" x14ac:dyDescent="0.25">
      <c r="AU1851" s="30" t="s">
        <v>38</v>
      </c>
      <c r="AV1851" s="29">
        <f>_xll.qlInterestRateIndexFixingDate(IborIndex&amp;Tenor,AW1851,Trigger)</f>
        <v>52380</v>
      </c>
      <c r="AW1851" s="29">
        <f>_xll.qlCalendarAdvance(Calendar,AW1850,AU1851,"f",,Trigger)</f>
        <v>52384</v>
      </c>
      <c r="AX1851" s="29">
        <f>_xll.qlInterestRateIndexMaturity(IborIndex&amp;Tenor,AW1851,Trigger)</f>
        <v>52750</v>
      </c>
      <c r="AY1851" s="66">
        <f>_xll.qlIndexFixing($Z$5,AV1851,,Trigger)</f>
        <v>1.615251244956423E-2</v>
      </c>
      <c r="AZ1851" s="66">
        <f>_xll.qlIndexFixing($BB$1,AW1851,,Trigger)</f>
        <v>1.6250623366888782E-2</v>
      </c>
      <c r="BA1851" s="198">
        <f t="shared" si="49"/>
        <v>-0.98110917324551594</v>
      </c>
    </row>
    <row r="1852" spans="47:53" ht="11.25" customHeight="1" x14ac:dyDescent="0.25">
      <c r="AU1852" s="30" t="s">
        <v>38</v>
      </c>
      <c r="AV1852" s="29">
        <f>_xll.qlInterestRateIndexFixingDate(IborIndex&amp;Tenor,AW1852,Trigger)</f>
        <v>52387</v>
      </c>
      <c r="AW1852" s="29">
        <f>_xll.qlCalendarAdvance(Calendar,AW1851,AU1852,"f",,Trigger)</f>
        <v>52391</v>
      </c>
      <c r="AX1852" s="29">
        <f>_xll.qlInterestRateIndexMaturity(IborIndex&amp;Tenor,AW1852,Trigger)</f>
        <v>52757</v>
      </c>
      <c r="AY1852" s="66">
        <f>_xll.qlIndexFixing($Z$5,AV1852,,Trigger)</f>
        <v>1.6153802120283736E-2</v>
      </c>
      <c r="AZ1852" s="66">
        <f>_xll.qlIndexFixing($BB$1,AW1852,,Trigger)</f>
        <v>1.62531837306083E-2</v>
      </c>
      <c r="BA1852" s="198">
        <f t="shared" si="49"/>
        <v>-0.99381610324564273</v>
      </c>
    </row>
    <row r="1853" spans="47:53" ht="11.25" customHeight="1" x14ac:dyDescent="0.25">
      <c r="AU1853" s="30" t="s">
        <v>38</v>
      </c>
      <c r="AV1853" s="29">
        <f>_xll.qlInterestRateIndexFixingDate(IborIndex&amp;Tenor,AW1853,Trigger)</f>
        <v>52394</v>
      </c>
      <c r="AW1853" s="29">
        <f>_xll.qlCalendarAdvance(Calendar,AW1852,AU1853,"f",,Trigger)</f>
        <v>52398</v>
      </c>
      <c r="AX1853" s="29">
        <f>_xll.qlInterestRateIndexMaturity(IborIndex&amp;Tenor,AW1853,Trigger)</f>
        <v>52764</v>
      </c>
      <c r="AY1853" s="66">
        <f>_xll.qlIndexFixing($Z$5,AV1853,,Trigger)</f>
        <v>1.6155158636250614E-2</v>
      </c>
      <c r="AZ1853" s="66">
        <f>_xll.qlIndexFixing($BB$1,AW1853,,Trigger)</f>
        <v>1.6255772306997408E-2</v>
      </c>
      <c r="BA1853" s="198">
        <f t="shared" si="49"/>
        <v>-1.006136707467943</v>
      </c>
    </row>
    <row r="1854" spans="47:53" ht="11.25" customHeight="1" x14ac:dyDescent="0.25">
      <c r="AU1854" s="30" t="s">
        <v>38</v>
      </c>
      <c r="AV1854" s="29">
        <f>_xll.qlInterestRateIndexFixingDate(IborIndex&amp;Tenor,AW1854,Trigger)</f>
        <v>52401</v>
      </c>
      <c r="AW1854" s="29">
        <f>_xll.qlCalendarAdvance(Calendar,AW1853,AU1854,"f",,Trigger)</f>
        <v>52405</v>
      </c>
      <c r="AX1854" s="29">
        <f>_xll.qlInterestRateIndexMaturity(IborIndex&amp;Tenor,AW1854,Trigger)</f>
        <v>52771</v>
      </c>
      <c r="AY1854" s="66">
        <f>_xll.qlIndexFixing($Z$5,AV1854,,Trigger)</f>
        <v>1.6156583196901695E-2</v>
      </c>
      <c r="AZ1854" s="66">
        <f>_xll.qlIndexFixing($BB$1,AW1854,,Trigger)</f>
        <v>1.6258389096275718E-2</v>
      </c>
      <c r="BA1854" s="198">
        <f t="shared" si="49"/>
        <v>-1.0180589937402313</v>
      </c>
    </row>
    <row r="1855" spans="47:53" ht="11.25" customHeight="1" x14ac:dyDescent="0.25">
      <c r="AU1855" s="30" t="s">
        <v>38</v>
      </c>
      <c r="AV1855" s="29">
        <f>_xll.qlInterestRateIndexFixingDate(IborIndex&amp;Tenor,AW1855,Trigger)</f>
        <v>52408</v>
      </c>
      <c r="AW1855" s="29">
        <f>_xll.qlCalendarAdvance(Calendar,AW1854,AU1855,"f",,Trigger)</f>
        <v>52412</v>
      </c>
      <c r="AX1855" s="29">
        <f>_xll.qlInterestRateIndexMaturity(IborIndex&amp;Tenor,AW1855,Trigger)</f>
        <v>52778</v>
      </c>
      <c r="AY1855" s="66">
        <f>_xll.qlIndexFixing($Z$5,AV1855,,Trigger)</f>
        <v>1.615807700431476E-2</v>
      </c>
      <c r="AZ1855" s="66">
        <f>_xll.qlIndexFixing($BB$1,AW1855,,Trigger)</f>
        <v>1.6261034098666523E-2</v>
      </c>
      <c r="BA1855" s="198">
        <f t="shared" si="49"/>
        <v>-1.0295709435176326</v>
      </c>
    </row>
    <row r="1856" spans="47:53" ht="11.25" customHeight="1" x14ac:dyDescent="0.25">
      <c r="AU1856" s="30" t="s">
        <v>38</v>
      </c>
      <c r="AV1856" s="29">
        <f>_xll.qlInterestRateIndexFixingDate(IborIndex&amp;Tenor,AW1856,Trigger)</f>
        <v>52415</v>
      </c>
      <c r="AW1856" s="29">
        <f>_xll.qlCalendarAdvance(Calendar,AW1855,AU1856,"f",,Trigger)</f>
        <v>52419</v>
      </c>
      <c r="AX1856" s="29">
        <f>_xll.qlInterestRateIndexMaturity(IborIndex&amp;Tenor,AW1856,Trigger)</f>
        <v>52785</v>
      </c>
      <c r="AY1856" s="66">
        <f>_xll.qlIndexFixing($Z$5,AV1856,,Trigger)</f>
        <v>1.6159641263211164E-2</v>
      </c>
      <c r="AZ1856" s="66">
        <f>_xll.qlIndexFixing($BB$1,AW1856,,Trigger)</f>
        <v>1.6263707314394433E-2</v>
      </c>
      <c r="BA1856" s="198">
        <f t="shared" si="49"/>
        <v>-1.040660511832693</v>
      </c>
    </row>
    <row r="1857" spans="47:53" ht="11.25" customHeight="1" x14ac:dyDescent="0.25">
      <c r="AU1857" s="30" t="s">
        <v>38</v>
      </c>
      <c r="AV1857" s="29">
        <f>_xll.qlInterestRateIndexFixingDate(IborIndex&amp;Tenor,AW1857,Trigger)</f>
        <v>52422</v>
      </c>
      <c r="AW1857" s="29">
        <f>_xll.qlCalendarAdvance(Calendar,AW1856,AU1857,"f",,Trigger)</f>
        <v>52426</v>
      </c>
      <c r="AX1857" s="29">
        <f>_xll.qlInterestRateIndexMaturity(IborIndex&amp;Tenor,AW1857,Trigger)</f>
        <v>52792</v>
      </c>
      <c r="AY1857" s="66">
        <f>_xll.qlIndexFixing($Z$5,AV1857,,Trigger)</f>
        <v>1.6161277180955166E-2</v>
      </c>
      <c r="AZ1857" s="66">
        <f>_xll.qlIndexFixing($BB$1,AW1857,,Trigger)</f>
        <v>1.6266408743687302E-2</v>
      </c>
      <c r="BA1857" s="198">
        <f t="shared" si="49"/>
        <v>-1.0513156273213655</v>
      </c>
    </row>
    <row r="1858" spans="47:53" ht="11.25" customHeight="1" x14ac:dyDescent="0.25">
      <c r="AU1858" s="30" t="s">
        <v>38</v>
      </c>
      <c r="AV1858" s="29">
        <f>_xll.qlInterestRateIndexFixingDate(IborIndex&amp;Tenor,AW1858,Trigger)</f>
        <v>52429</v>
      </c>
      <c r="AW1858" s="29">
        <f>_xll.qlCalendarAdvance(Calendar,AW1857,AU1858,"f",,Trigger)</f>
        <v>52433</v>
      </c>
      <c r="AX1858" s="29">
        <f>_xll.qlInterestRateIndexMaturity(IborIndex&amp;Tenor,AW1858,Trigger)</f>
        <v>52799</v>
      </c>
      <c r="AY1858" s="66">
        <f>_xll.qlIndexFixing($Z$5,AV1858,,Trigger)</f>
        <v>1.6162985967555908E-2</v>
      </c>
      <c r="AZ1858" s="66">
        <f>_xll.qlIndexFixing($BB$1,AW1858,,Trigger)</f>
        <v>1.6269138386774733E-2</v>
      </c>
      <c r="BA1858" s="198">
        <f t="shared" si="49"/>
        <v>-1.0615241921882457</v>
      </c>
    </row>
    <row r="1859" spans="47:53" ht="11.25" customHeight="1" x14ac:dyDescent="0.25">
      <c r="AU1859" s="30" t="s">
        <v>38</v>
      </c>
      <c r="AV1859" s="29">
        <f>_xll.qlInterestRateIndexFixingDate(IborIndex&amp;Tenor,AW1859,Trigger)</f>
        <v>52436</v>
      </c>
      <c r="AW1859" s="29">
        <f>_xll.qlCalendarAdvance(Calendar,AW1858,AU1859,"f",,Trigger)</f>
        <v>52440</v>
      </c>
      <c r="AX1859" s="29">
        <f>_xll.qlInterestRateIndexMaturity(IborIndex&amp;Tenor,AW1859,Trigger)</f>
        <v>52806</v>
      </c>
      <c r="AY1859" s="66">
        <f>_xll.qlIndexFixing($Z$5,AV1859,,Trigger)</f>
        <v>1.6164768835666758E-2</v>
      </c>
      <c r="AZ1859" s="66">
        <f>_xll.qlIndexFixing($BB$1,AW1859,,Trigger)</f>
        <v>1.627015313109749E-2</v>
      </c>
      <c r="BA1859" s="198">
        <f t="shared" ref="BA1859:BA1922" si="50">(AY1859-AZ1859)*10000</f>
        <v>-1.05384295430732</v>
      </c>
    </row>
    <row r="1860" spans="47:53" ht="11.25" customHeight="1" x14ac:dyDescent="0.25">
      <c r="AU1860" s="30" t="s">
        <v>38</v>
      </c>
      <c r="AV1860" s="29">
        <f>_xll.qlInterestRateIndexFixingDate(IborIndex&amp;Tenor,AW1860,Trigger)</f>
        <v>52443</v>
      </c>
      <c r="AW1860" s="29">
        <f>_xll.qlCalendarAdvance(Calendar,AW1859,AU1860,"f",,Trigger)</f>
        <v>52447</v>
      </c>
      <c r="AX1860" s="29">
        <f>_xll.qlInterestRateIndexMaturity(IborIndex&amp;Tenor,AW1860,Trigger)</f>
        <v>52813</v>
      </c>
      <c r="AY1860" s="66">
        <f>_xll.qlIndexFixing($Z$5,AV1860,,Trigger)</f>
        <v>1.6166627000588362E-2</v>
      </c>
      <c r="AZ1860" s="66">
        <f>_xll.qlIndexFixing($BB$1,AW1860,,Trigger)</f>
        <v>1.6274682315265361E-2</v>
      </c>
      <c r="BA1860" s="198">
        <f t="shared" si="50"/>
        <v>-1.08055314676999</v>
      </c>
    </row>
    <row r="1861" spans="47:53" ht="11.25" customHeight="1" x14ac:dyDescent="0.25">
      <c r="AU1861" s="30" t="s">
        <v>38</v>
      </c>
      <c r="AV1861" s="29">
        <f>_xll.qlInterestRateIndexFixingDate(IborIndex&amp;Tenor,AW1861,Trigger)</f>
        <v>52450</v>
      </c>
      <c r="AW1861" s="29">
        <f>_xll.qlCalendarAdvance(Calendar,AW1860,AU1861,"f",,Trigger)</f>
        <v>52454</v>
      </c>
      <c r="AX1861" s="29">
        <f>_xll.qlInterestRateIndexMaturity(IborIndex&amp;Tenor,AW1861,Trigger)</f>
        <v>52820</v>
      </c>
      <c r="AY1861" s="66">
        <f>_xll.qlIndexFixing($Z$5,AV1861,,Trigger)</f>
        <v>1.6168561680267337E-2</v>
      </c>
      <c r="AZ1861" s="66">
        <f>_xll.qlIndexFixing($BB$1,AW1861,,Trigger)</f>
        <v>1.6277496601139922E-2</v>
      </c>
      <c r="BA1861" s="198">
        <f t="shared" si="50"/>
        <v>-1.0893492087258454</v>
      </c>
    </row>
    <row r="1862" spans="47:53" ht="11.25" customHeight="1" x14ac:dyDescent="0.25">
      <c r="AU1862" s="30" t="s">
        <v>38</v>
      </c>
      <c r="AV1862" s="29">
        <f>_xll.qlInterestRateIndexFixingDate(IborIndex&amp;Tenor,AW1862,Trigger)</f>
        <v>52457</v>
      </c>
      <c r="AW1862" s="29">
        <f>_xll.qlCalendarAdvance(Calendar,AW1861,AU1862,"f",,Trigger)</f>
        <v>52461</v>
      </c>
      <c r="AX1862" s="29">
        <f>_xll.qlInterestRateIndexMaturity(IborIndex&amp;Tenor,AW1862,Trigger)</f>
        <v>52827</v>
      </c>
      <c r="AY1862" s="66">
        <f>_xll.qlIndexFixing($Z$5,AV1862,,Trigger)</f>
        <v>1.6170574095299765E-2</v>
      </c>
      <c r="AZ1862" s="66">
        <f>_xll.qlIndexFixing($BB$1,AW1862,,Trigger)</f>
        <v>1.6280339101752854E-2</v>
      </c>
      <c r="BA1862" s="198">
        <f t="shared" si="50"/>
        <v>-1.0976500645308931</v>
      </c>
    </row>
    <row r="1863" spans="47:53" ht="11.25" customHeight="1" x14ac:dyDescent="0.25">
      <c r="AU1863" s="30" t="s">
        <v>38</v>
      </c>
      <c r="AV1863" s="29">
        <f>_xll.qlInterestRateIndexFixingDate(IborIndex&amp;Tenor,AW1863,Trigger)</f>
        <v>52464</v>
      </c>
      <c r="AW1863" s="29">
        <f>_xll.qlCalendarAdvance(Calendar,AW1862,AU1863,"f",,Trigger)</f>
        <v>52468</v>
      </c>
      <c r="AX1863" s="29">
        <f>_xll.qlInterestRateIndexMaturity(IborIndex&amp;Tenor,AW1863,Trigger)</f>
        <v>52834</v>
      </c>
      <c r="AY1863" s="66">
        <f>_xll.qlIndexFixing($Z$5,AV1863,,Trigger)</f>
        <v>1.6172665468929013E-2</v>
      </c>
      <c r="AZ1863" s="66">
        <f>_xll.qlIndexFixing($BB$1,AW1863,,Trigger)</f>
        <v>1.6283209817345701E-2</v>
      </c>
      <c r="BA1863" s="198">
        <f t="shared" si="50"/>
        <v>-1.1054434841668848</v>
      </c>
    </row>
    <row r="1864" spans="47:53" ht="11.25" customHeight="1" x14ac:dyDescent="0.25">
      <c r="AU1864" s="30" t="s">
        <v>38</v>
      </c>
      <c r="AV1864" s="29">
        <f>_xll.qlInterestRateIndexFixingDate(IborIndex&amp;Tenor,AW1864,Trigger)</f>
        <v>52471</v>
      </c>
      <c r="AW1864" s="29">
        <f>_xll.qlCalendarAdvance(Calendar,AW1863,AU1864,"f",,Trigger)</f>
        <v>52475</v>
      </c>
      <c r="AX1864" s="29">
        <f>_xll.qlInterestRateIndexMaturity(IborIndex&amp;Tenor,AW1864,Trigger)</f>
        <v>52841</v>
      </c>
      <c r="AY1864" s="66">
        <f>_xll.qlIndexFixing($Z$5,AV1864,,Trigger)</f>
        <v>1.6174837027049659E-2</v>
      </c>
      <c r="AZ1864" s="66">
        <f>_xll.qlIndexFixing($BB$1,AW1864,,Trigger)</f>
        <v>1.6286108748163053E-2</v>
      </c>
      <c r="BA1864" s="198">
        <f t="shared" si="50"/>
        <v>-1.1127172111339427</v>
      </c>
    </row>
    <row r="1865" spans="47:53" ht="11.25" customHeight="1" x14ac:dyDescent="0.25">
      <c r="AU1865" s="30" t="s">
        <v>38</v>
      </c>
      <c r="AV1865" s="29">
        <f>_xll.qlInterestRateIndexFixingDate(IborIndex&amp;Tenor,AW1865,Trigger)</f>
        <v>52478</v>
      </c>
      <c r="AW1865" s="29">
        <f>_xll.qlCalendarAdvance(Calendar,AW1864,AU1865,"f",,Trigger)</f>
        <v>52482</v>
      </c>
      <c r="AX1865" s="29">
        <f>_xll.qlInterestRateIndexMaturity(IborIndex&amp;Tenor,AW1865,Trigger)</f>
        <v>52848</v>
      </c>
      <c r="AY1865" s="66">
        <f>_xll.qlIndexFixing($Z$5,AV1865,,Trigger)</f>
        <v>1.6177072916802565E-2</v>
      </c>
      <c r="AZ1865" s="66">
        <f>_xll.qlIndexFixing($BB$1,AW1865,,Trigger)</f>
        <v>1.6289035894451236E-2</v>
      </c>
      <c r="BA1865" s="198">
        <f t="shared" si="50"/>
        <v>-1.1196297764867054</v>
      </c>
    </row>
    <row r="1866" spans="47:53" ht="11.25" customHeight="1" x14ac:dyDescent="0.25">
      <c r="AU1866" s="30" t="s">
        <v>38</v>
      </c>
      <c r="AV1866" s="29">
        <f>_xll.qlInterestRateIndexFixingDate(IborIndex&amp;Tenor,AW1866,Trigger)</f>
        <v>52485</v>
      </c>
      <c r="AW1866" s="29">
        <f>_xll.qlCalendarAdvance(Calendar,AW1865,AU1866,"f",,Trigger)</f>
        <v>52489</v>
      </c>
      <c r="AX1866" s="29">
        <f>_xll.qlInterestRateIndexMaturity(IborIndex&amp;Tenor,AW1866,Trigger)</f>
        <v>52855</v>
      </c>
      <c r="AY1866" s="66">
        <f>_xll.qlIndexFixing($Z$5,AV1866,,Trigger)</f>
        <v>1.6179355713379692E-2</v>
      </c>
      <c r="AZ1866" s="66">
        <f>_xll.qlIndexFixing($BB$1,AW1866,,Trigger)</f>
        <v>1.6291991256459613E-2</v>
      </c>
      <c r="BA1866" s="198">
        <f t="shared" si="50"/>
        <v>-1.1263554307992112</v>
      </c>
    </row>
    <row r="1867" spans="47:53" ht="11.25" customHeight="1" x14ac:dyDescent="0.25">
      <c r="AU1867" s="30" t="s">
        <v>38</v>
      </c>
      <c r="AV1867" s="29">
        <f>_xll.qlInterestRateIndexFixingDate(IborIndex&amp;Tenor,AW1867,Trigger)</f>
        <v>52492</v>
      </c>
      <c r="AW1867" s="29">
        <f>_xll.qlCalendarAdvance(Calendar,AW1866,AU1867,"f",,Trigger)</f>
        <v>52496</v>
      </c>
      <c r="AX1867" s="29">
        <f>_xll.qlInterestRateIndexMaturity(IborIndex&amp;Tenor,AW1867,Trigger)</f>
        <v>52862</v>
      </c>
      <c r="AY1867" s="66">
        <f>_xll.qlIndexFixing($Z$5,AV1867,,Trigger)</f>
        <v>1.6181684284079449E-2</v>
      </c>
      <c r="AZ1867" s="66">
        <f>_xll.qlIndexFixing($BB$1,AW1867,,Trigger)</f>
        <v>1.6294974834439507E-2</v>
      </c>
      <c r="BA1867" s="198">
        <f t="shared" si="50"/>
        <v>-1.1329055036005813</v>
      </c>
    </row>
    <row r="1868" spans="47:53" ht="11.25" customHeight="1" x14ac:dyDescent="0.25">
      <c r="AU1868" s="30" t="s">
        <v>38</v>
      </c>
      <c r="AV1868" s="29">
        <f>_xll.qlInterestRateIndexFixingDate(IborIndex&amp;Tenor,AW1868,Trigger)</f>
        <v>52499</v>
      </c>
      <c r="AW1868" s="29">
        <f>_xll.qlCalendarAdvance(Calendar,AW1867,AU1868,"f",,Trigger)</f>
        <v>52503</v>
      </c>
      <c r="AX1868" s="29">
        <f>_xll.qlInterestRateIndexMaturity(IborIndex&amp;Tenor,AW1868,Trigger)</f>
        <v>52869</v>
      </c>
      <c r="AY1868" s="66">
        <f>_xll.qlIndexFixing($Z$5,AV1868,,Trigger)</f>
        <v>1.6184057492651404E-2</v>
      </c>
      <c r="AZ1868" s="66">
        <f>_xll.qlIndexFixing($BB$1,AW1868,,Trigger)</f>
        <v>1.6297986628644845E-2</v>
      </c>
      <c r="BA1868" s="198">
        <f t="shared" si="50"/>
        <v>-1.1392913599344092</v>
      </c>
    </row>
    <row r="1869" spans="47:53" ht="11.25" customHeight="1" x14ac:dyDescent="0.25">
      <c r="AU1869" s="30" t="s">
        <v>38</v>
      </c>
      <c r="AV1869" s="29">
        <f>_xll.qlInterestRateIndexFixingDate(IborIndex&amp;Tenor,AW1869,Trigger)</f>
        <v>52506</v>
      </c>
      <c r="AW1869" s="29">
        <f>_xll.qlCalendarAdvance(Calendar,AW1868,AU1869,"f",,Trigger)</f>
        <v>52510</v>
      </c>
      <c r="AX1869" s="29">
        <f>_xll.qlInterestRateIndexMaturity(IborIndex&amp;Tenor,AW1869,Trigger)</f>
        <v>52876</v>
      </c>
      <c r="AY1869" s="66">
        <f>_xll.qlIndexFixing($Z$5,AV1869,,Trigger)</f>
        <v>1.6186474199296044E-2</v>
      </c>
      <c r="AZ1869" s="66">
        <f>_xll.qlIndexFixing($BB$1,AW1869,,Trigger)</f>
        <v>1.6301026639331723E-2</v>
      </c>
      <c r="BA1869" s="198">
        <f t="shared" si="50"/>
        <v>-1.1455244003567844</v>
      </c>
    </row>
    <row r="1870" spans="47:53" ht="11.25" customHeight="1" x14ac:dyDescent="0.25">
      <c r="AU1870" s="30" t="s">
        <v>38</v>
      </c>
      <c r="AV1870" s="29">
        <f>_xll.qlInterestRateIndexFixingDate(IborIndex&amp;Tenor,AW1870,Trigger)</f>
        <v>52513</v>
      </c>
      <c r="AW1870" s="29">
        <f>_xll.qlCalendarAdvance(Calendar,AW1869,AU1870,"f",,Trigger)</f>
        <v>52517</v>
      </c>
      <c r="AX1870" s="29">
        <f>_xll.qlInterestRateIndexMaturity(IborIndex&amp;Tenor,AW1870,Trigger)</f>
        <v>52883</v>
      </c>
      <c r="AY1870" s="66">
        <f>_xll.qlIndexFixing($Z$5,AV1870,,Trigger)</f>
        <v>1.6188933260663473E-2</v>
      </c>
      <c r="AZ1870" s="66">
        <f>_xll.qlIndexFixing($BB$1,AW1870,,Trigger)</f>
        <v>1.6304094866759284E-2</v>
      </c>
      <c r="BA1870" s="198">
        <f t="shared" si="50"/>
        <v>-1.1516160609581148</v>
      </c>
    </row>
    <row r="1871" spans="47:53" ht="11.25" customHeight="1" x14ac:dyDescent="0.25">
      <c r="AU1871" s="30" t="s">
        <v>38</v>
      </c>
      <c r="AV1871" s="29">
        <f>_xll.qlInterestRateIndexFixingDate(IborIndex&amp;Tenor,AW1871,Trigger)</f>
        <v>52520</v>
      </c>
      <c r="AW1871" s="29">
        <f>_xll.qlCalendarAdvance(Calendar,AW1870,AU1871,"f",,Trigger)</f>
        <v>52524</v>
      </c>
      <c r="AX1871" s="29">
        <f>_xll.qlInterestRateIndexMaturity(IborIndex&amp;Tenor,AW1871,Trigger)</f>
        <v>52890</v>
      </c>
      <c r="AY1871" s="66">
        <f>_xll.qlIndexFixing($Z$5,AV1871,,Trigger)</f>
        <v>1.6191433529854721E-2</v>
      </c>
      <c r="AZ1871" s="66">
        <f>_xll.qlIndexFixing($BB$1,AW1871,,Trigger)</f>
        <v>1.6307191311188192E-2</v>
      </c>
      <c r="BA1871" s="198">
        <f t="shared" si="50"/>
        <v>-1.1575778133347119</v>
      </c>
    </row>
    <row r="1872" spans="47:53" ht="11.25" customHeight="1" x14ac:dyDescent="0.25">
      <c r="AU1872" s="30" t="s">
        <v>38</v>
      </c>
      <c r="AV1872" s="29">
        <f>_xll.qlInterestRateIndexFixingDate(IborIndex&amp;Tenor,AW1872,Trigger)</f>
        <v>52527</v>
      </c>
      <c r="AW1872" s="29">
        <f>_xll.qlCalendarAdvance(Calendar,AW1871,AU1872,"f",,Trigger)</f>
        <v>52531</v>
      </c>
      <c r="AX1872" s="29">
        <f>_xll.qlInterestRateIndexMaturity(IborIndex&amp;Tenor,AW1872,Trigger)</f>
        <v>52897</v>
      </c>
      <c r="AY1872" s="66">
        <f>_xll.qlIndexFixing($Z$5,AV1872,,Trigger)</f>
        <v>1.6193973856418253E-2</v>
      </c>
      <c r="AZ1872" s="66">
        <f>_xll.qlIndexFixing($BB$1,AW1872,,Trigger)</f>
        <v>1.6310315972881927E-2</v>
      </c>
      <c r="BA1872" s="198">
        <f t="shared" si="50"/>
        <v>-1.1634211646367396</v>
      </c>
    </row>
    <row r="1873" spans="47:53" ht="11.25" customHeight="1" x14ac:dyDescent="0.25">
      <c r="AU1873" s="30" t="s">
        <v>38</v>
      </c>
      <c r="AV1873" s="29">
        <f>_xll.qlInterestRateIndexFixingDate(IborIndex&amp;Tenor,AW1873,Trigger)</f>
        <v>52534</v>
      </c>
      <c r="AW1873" s="29">
        <f>_xll.qlCalendarAdvance(Calendar,AW1872,AU1873,"f",,Trigger)</f>
        <v>52538</v>
      </c>
      <c r="AX1873" s="29">
        <f>_xll.qlInterestRateIndexMaturity(IborIndex&amp;Tenor,AW1873,Trigger)</f>
        <v>52904</v>
      </c>
      <c r="AY1873" s="66">
        <f>_xll.qlIndexFixing($Z$5,AV1873,,Trigger)</f>
        <v>1.6196553086351925E-2</v>
      </c>
      <c r="AZ1873" s="66">
        <f>_xll.qlIndexFixing($BB$1,AW1873,,Trigger)</f>
        <v>1.6313468852107018E-2</v>
      </c>
      <c r="BA1873" s="198">
        <f t="shared" si="50"/>
        <v>-1.1691576575509344</v>
      </c>
    </row>
    <row r="1874" spans="47:53" ht="11.25" customHeight="1" x14ac:dyDescent="0.25">
      <c r="AU1874" s="30" t="s">
        <v>38</v>
      </c>
      <c r="AV1874" s="29">
        <f>_xll.qlInterestRateIndexFixingDate(IborIndex&amp;Tenor,AW1874,Trigger)</f>
        <v>52541</v>
      </c>
      <c r="AW1874" s="29">
        <f>_xll.qlCalendarAdvance(Calendar,AW1873,AU1874,"f",,Trigger)</f>
        <v>52545</v>
      </c>
      <c r="AX1874" s="29">
        <f>_xll.qlInterestRateIndexMaturity(IborIndex&amp;Tenor,AW1874,Trigger)</f>
        <v>52911</v>
      </c>
      <c r="AY1874" s="66">
        <f>_xll.qlIndexFixing($Z$5,AV1874,,Trigger)</f>
        <v>1.6199170062102346E-2</v>
      </c>
      <c r="AZ1874" s="66">
        <f>_xll.qlIndexFixing($BB$1,AW1874,,Trigger)</f>
        <v>1.6316649949130856E-2</v>
      </c>
      <c r="BA1874" s="198">
        <f t="shared" si="50"/>
        <v>-1.1747988702850987</v>
      </c>
    </row>
    <row r="1875" spans="47:53" ht="11.25" customHeight="1" x14ac:dyDescent="0.25">
      <c r="AU1875" s="30" t="s">
        <v>38</v>
      </c>
      <c r="AV1875" s="29">
        <f>_xll.qlInterestRateIndexFixingDate(IborIndex&amp;Tenor,AW1875,Trigger)</f>
        <v>52548</v>
      </c>
      <c r="AW1875" s="29">
        <f>_xll.qlCalendarAdvance(Calendar,AW1874,AU1875,"f",,Trigger)</f>
        <v>52552</v>
      </c>
      <c r="AX1875" s="29">
        <f>_xll.qlInterestRateIndexMaturity(IborIndex&amp;Tenor,AW1875,Trigger)</f>
        <v>52918</v>
      </c>
      <c r="AY1875" s="66">
        <f>_xll.qlIndexFixing($Z$5,AV1875,,Trigger)</f>
        <v>1.6201823622562669E-2</v>
      </c>
      <c r="AZ1875" s="66">
        <f>_xll.qlIndexFixing($BB$1,AW1875,,Trigger)</f>
        <v>1.6319859264224752E-2</v>
      </c>
      <c r="BA1875" s="198">
        <f t="shared" si="50"/>
        <v>-1.1803564166208356</v>
      </c>
    </row>
    <row r="1876" spans="47:53" ht="11.25" customHeight="1" x14ac:dyDescent="0.25">
      <c r="AU1876" s="30" t="s">
        <v>38</v>
      </c>
      <c r="AV1876" s="29">
        <f>_xll.qlInterestRateIndexFixingDate(IborIndex&amp;Tenor,AW1876,Trigger)</f>
        <v>52555</v>
      </c>
      <c r="AW1876" s="29">
        <f>_xll.qlCalendarAdvance(Calendar,AW1875,AU1876,"f",,Trigger)</f>
        <v>52559</v>
      </c>
      <c r="AX1876" s="29">
        <f>_xll.qlInterestRateIndexMaturity(IborIndex&amp;Tenor,AW1876,Trigger)</f>
        <v>52925</v>
      </c>
      <c r="AY1876" s="66">
        <f>_xll.qlIndexFixing($Z$5,AV1876,,Trigger)</f>
        <v>1.6204512603073713E-2</v>
      </c>
      <c r="AZ1876" s="66">
        <f>_xll.qlIndexFixing($BB$1,AW1876,,Trigger)</f>
        <v>1.6323096797661526E-2</v>
      </c>
      <c r="BA1876" s="198">
        <f t="shared" si="50"/>
        <v>-1.1858419458781257</v>
      </c>
    </row>
    <row r="1877" spans="47:53" ht="11.25" customHeight="1" x14ac:dyDescent="0.25">
      <c r="AU1877" s="30" t="s">
        <v>38</v>
      </c>
      <c r="AV1877" s="29">
        <f>_xll.qlInterestRateIndexFixingDate(IborIndex&amp;Tenor,AW1877,Trigger)</f>
        <v>52562</v>
      </c>
      <c r="AW1877" s="29">
        <f>_xll.qlCalendarAdvance(Calendar,AW1876,AU1877,"f",,Trigger)</f>
        <v>52566</v>
      </c>
      <c r="AX1877" s="29">
        <f>_xll.qlInterestRateIndexMaturity(IborIndex&amp;Tenor,AW1877,Trigger)</f>
        <v>52932</v>
      </c>
      <c r="AY1877" s="66">
        <f>_xll.qlIndexFixing($Z$5,AV1877,,Trigger)</f>
        <v>1.6207235835422842E-2</v>
      </c>
      <c r="AZ1877" s="66">
        <f>_xll.qlIndexFixing($BB$1,AW1877,,Trigger)</f>
        <v>1.6326362549716828E-2</v>
      </c>
      <c r="BA1877" s="198">
        <f t="shared" si="50"/>
        <v>-1.1912671429398571</v>
      </c>
    </row>
    <row r="1878" spans="47:53" ht="11.25" customHeight="1" x14ac:dyDescent="0.25">
      <c r="AU1878" s="30" t="s">
        <v>38</v>
      </c>
      <c r="AV1878" s="29">
        <f>_xll.qlInterestRateIndexFixingDate(IborIndex&amp;Tenor,AW1878,Trigger)</f>
        <v>52569</v>
      </c>
      <c r="AW1878" s="29">
        <f>_xll.qlCalendarAdvance(Calendar,AW1877,AU1878,"f",,Trigger)</f>
        <v>52573</v>
      </c>
      <c r="AX1878" s="29">
        <f>_xll.qlInterestRateIndexMaturity(IborIndex&amp;Tenor,AW1878,Trigger)</f>
        <v>52939</v>
      </c>
      <c r="AY1878" s="66">
        <f>_xll.qlIndexFixing($Z$5,AV1878,,Trigger)</f>
        <v>1.6209992147843553E-2</v>
      </c>
      <c r="AZ1878" s="66">
        <f>_xll.qlIndexFixing($BB$1,AW1878,,Trigger)</f>
        <v>1.6329656520668482E-2</v>
      </c>
      <c r="BA1878" s="198">
        <f t="shared" si="50"/>
        <v>-1.1966437282492914</v>
      </c>
    </row>
    <row r="1879" spans="47:53" ht="11.25" customHeight="1" x14ac:dyDescent="0.25">
      <c r="AU1879" s="30" t="s">
        <v>38</v>
      </c>
      <c r="AV1879" s="29">
        <f>_xll.qlInterestRateIndexFixingDate(IborIndex&amp;Tenor,AW1879,Trigger)</f>
        <v>52576</v>
      </c>
      <c r="AW1879" s="29">
        <f>_xll.qlCalendarAdvance(Calendar,AW1878,AU1879,"f",,Trigger)</f>
        <v>52580</v>
      </c>
      <c r="AX1879" s="29">
        <f>_xll.qlInterestRateIndexMaturity(IborIndex&amp;Tenor,AW1879,Trigger)</f>
        <v>52946</v>
      </c>
      <c r="AY1879" s="66">
        <f>_xll.qlIndexFixing($Z$5,AV1879,,Trigger)</f>
        <v>1.6212780365015451E-2</v>
      </c>
      <c r="AZ1879" s="66">
        <f>_xll.qlIndexFixing($BB$1,AW1879,,Trigger)</f>
        <v>1.6332978710797131E-2</v>
      </c>
      <c r="BA1879" s="198">
        <f t="shared" si="50"/>
        <v>-1.2019834578167952</v>
      </c>
    </row>
    <row r="1880" spans="47:53" ht="11.25" customHeight="1" x14ac:dyDescent="0.25">
      <c r="AU1880" s="30" t="s">
        <v>38</v>
      </c>
      <c r="AV1880" s="29">
        <f>_xll.qlInterestRateIndexFixingDate(IborIndex&amp;Tenor,AW1880,Trigger)</f>
        <v>52583</v>
      </c>
      <c r="AW1880" s="29">
        <f>_xll.qlCalendarAdvance(Calendar,AW1879,AU1880,"f",,Trigger)</f>
        <v>52587</v>
      </c>
      <c r="AX1880" s="29">
        <f>_xll.qlInterestRateIndexMaturity(IborIndex&amp;Tenor,AW1880,Trigger)</f>
        <v>52953</v>
      </c>
      <c r="AY1880" s="66">
        <f>_xll.qlIndexFixing($Z$5,AV1880,,Trigger)</f>
        <v>1.621559930806362E-2</v>
      </c>
      <c r="AZ1880" s="66">
        <f>_xll.qlIndexFixing($BB$1,AW1880,,Trigger)</f>
        <v>1.6336955824961395E-2</v>
      </c>
      <c r="BA1880" s="198">
        <f t="shared" si="50"/>
        <v>-1.2135651689777414</v>
      </c>
    </row>
    <row r="1881" spans="47:53" ht="11.25" customHeight="1" x14ac:dyDescent="0.25">
      <c r="AU1881" s="30" t="s">
        <v>38</v>
      </c>
      <c r="AV1881" s="29">
        <f>_xll.qlInterestRateIndexFixingDate(IborIndex&amp;Tenor,AW1881,Trigger)</f>
        <v>52589</v>
      </c>
      <c r="AW1881" s="29">
        <f>_xll.qlCalendarAdvance(Calendar,AW1880,AU1881,"f",,Trigger)</f>
        <v>52594</v>
      </c>
      <c r="AX1881" s="29">
        <f>_xll.qlInterestRateIndexMaturity(IborIndex&amp;Tenor,AW1881,Trigger)</f>
        <v>52960</v>
      </c>
      <c r="AY1881" s="66">
        <f>_xll.qlIndexFixing($Z$5,AV1881,,Trigger)</f>
        <v>1.6218447794556858E-2</v>
      </c>
      <c r="AZ1881" s="66">
        <f>_xll.qlIndexFixing($BB$1,AW1881,,Trigger)</f>
        <v>1.6337822490779239E-2</v>
      </c>
      <c r="BA1881" s="198">
        <f t="shared" si="50"/>
        <v>-1.1937469622238031</v>
      </c>
    </row>
    <row r="1882" spans="47:53" ht="11.25" customHeight="1" x14ac:dyDescent="0.25">
      <c r="AU1882" s="30" t="s">
        <v>38</v>
      </c>
      <c r="AV1882" s="29">
        <f>_xll.qlInterestRateIndexFixingDate(IborIndex&amp;Tenor,AW1882,Trigger)</f>
        <v>52596</v>
      </c>
      <c r="AW1882" s="29">
        <f>_xll.qlCalendarAdvance(Calendar,AW1881,AU1882,"f",,Trigger)</f>
        <v>52601</v>
      </c>
      <c r="AX1882" s="29">
        <f>_xll.qlInterestRateIndexMaturity(IborIndex&amp;Tenor,AW1882,Trigger)</f>
        <v>52967</v>
      </c>
      <c r="AY1882" s="66">
        <f>_xll.qlIndexFixing($Z$5,AV1882,,Trigger)</f>
        <v>1.6221324638509862E-2</v>
      </c>
      <c r="AZ1882" s="66">
        <f>_xll.qlIndexFixing($BB$1,AW1882,,Trigger)</f>
        <v>1.6343114599081256E-2</v>
      </c>
      <c r="BA1882" s="198">
        <f t="shared" si="50"/>
        <v>-1.2178996057139388</v>
      </c>
    </row>
    <row r="1883" spans="47:53" ht="11.25" customHeight="1" x14ac:dyDescent="0.25">
      <c r="AU1883" s="30" t="s">
        <v>38</v>
      </c>
      <c r="AV1883" s="29">
        <f>_xll.qlInterestRateIndexFixingDate(IborIndex&amp;Tenor,AW1883,Trigger)</f>
        <v>52604</v>
      </c>
      <c r="AW1883" s="29">
        <f>_xll.qlCalendarAdvance(Calendar,AW1882,AU1883,"f",,Trigger)</f>
        <v>52608</v>
      </c>
      <c r="AX1883" s="29">
        <f>_xll.qlInterestRateIndexMaturity(IborIndex&amp;Tenor,AW1883,Trigger)</f>
        <v>52974</v>
      </c>
      <c r="AY1883" s="66">
        <f>_xll.qlIndexFixing($Z$5,AV1883,,Trigger)</f>
        <v>1.6224228650380836E-2</v>
      </c>
      <c r="AZ1883" s="66">
        <f>_xll.qlIndexFixing($BB$1,AW1883,,Trigger)</f>
        <v>1.6346549668767127E-2</v>
      </c>
      <c r="BA1883" s="198">
        <f t="shared" si="50"/>
        <v>-1.2232101838629064</v>
      </c>
    </row>
    <row r="1884" spans="47:53" ht="11.25" customHeight="1" x14ac:dyDescent="0.25">
      <c r="AU1884" s="30" t="s">
        <v>38</v>
      </c>
      <c r="AV1884" s="29">
        <f>_xll.qlInterestRateIndexFixingDate(IborIndex&amp;Tenor,AW1884,Trigger)</f>
        <v>52611</v>
      </c>
      <c r="AW1884" s="29">
        <f>_xll.qlCalendarAdvance(Calendar,AW1883,AU1884,"f",,Trigger)</f>
        <v>52615</v>
      </c>
      <c r="AX1884" s="29">
        <f>_xll.qlInterestRateIndexMaturity(IborIndex&amp;Tenor,AW1884,Trigger)</f>
        <v>52981</v>
      </c>
      <c r="AY1884" s="66">
        <f>_xll.qlIndexFixing($Z$5,AV1884,,Trigger)</f>
        <v>1.6227158637071699E-2</v>
      </c>
      <c r="AZ1884" s="66">
        <f>_xll.qlIndexFixing($BB$1,AW1884,,Trigger)</f>
        <v>1.6350012959067541E-2</v>
      </c>
      <c r="BA1884" s="198">
        <f t="shared" si="50"/>
        <v>-1.2285432199584181</v>
      </c>
    </row>
    <row r="1885" spans="47:53" ht="11.25" customHeight="1" x14ac:dyDescent="0.25">
      <c r="AU1885" s="30" t="s">
        <v>38</v>
      </c>
      <c r="AV1885" s="29">
        <f>_xll.qlInterestRateIndexFixingDate(IborIndex&amp;Tenor,AW1885,Trigger)</f>
        <v>52618</v>
      </c>
      <c r="AW1885" s="29">
        <f>_xll.qlCalendarAdvance(Calendar,AW1884,AU1885,"f",,Trigger)</f>
        <v>52622</v>
      </c>
      <c r="AX1885" s="29">
        <f>_xll.qlInterestRateIndexMaturity(IborIndex&amp;Tenor,AW1885,Trigger)</f>
        <v>52988</v>
      </c>
      <c r="AY1885" s="66">
        <f>_xll.qlIndexFixing($Z$5,AV1885,,Trigger)</f>
        <v>1.6230113401928314E-2</v>
      </c>
      <c r="AZ1885" s="66">
        <f>_xll.qlIndexFixing($BB$1,AW1885,,Trigger)</f>
        <v>1.6353504470276822E-2</v>
      </c>
      <c r="BA1885" s="198">
        <f t="shared" si="50"/>
        <v>-1.2339106834850788</v>
      </c>
    </row>
    <row r="1886" spans="47:53" ht="11.25" customHeight="1" x14ac:dyDescent="0.25">
      <c r="AU1886" s="30" t="s">
        <v>38</v>
      </c>
      <c r="AV1886" s="29">
        <f>_xll.qlInterestRateIndexFixingDate(IborIndex&amp;Tenor,AW1886,Trigger)</f>
        <v>52625</v>
      </c>
      <c r="AW1886" s="29">
        <f>_xll.qlCalendarAdvance(Calendar,AW1885,AU1886,"f",,Trigger)</f>
        <v>52629</v>
      </c>
      <c r="AX1886" s="29">
        <f>_xll.qlInterestRateIndexMaturity(IborIndex&amp;Tenor,AW1886,Trigger)</f>
        <v>52995</v>
      </c>
      <c r="AY1886" s="66">
        <f>_xll.qlIndexFixing($Z$5,AV1886,,Trigger)</f>
        <v>1.6233091744738724E-2</v>
      </c>
      <c r="AZ1886" s="66">
        <f>_xll.qlIndexFixing($BB$1,AW1886,,Trigger)</f>
        <v>1.6357024202692132E-2</v>
      </c>
      <c r="BA1886" s="198">
        <f t="shared" si="50"/>
        <v>-1.2393245795340804</v>
      </c>
    </row>
    <row r="1887" spans="47:53" ht="11.25" customHeight="1" x14ac:dyDescent="0.25">
      <c r="AU1887" s="30" t="s">
        <v>38</v>
      </c>
      <c r="AV1887" s="29">
        <f>_xll.qlInterestRateIndexFixingDate(IborIndex&amp;Tenor,AW1887,Trigger)</f>
        <v>52632</v>
      </c>
      <c r="AW1887" s="29">
        <f>_xll.qlCalendarAdvance(Calendar,AW1886,AU1887,"f",,Trigger)</f>
        <v>52636</v>
      </c>
      <c r="AX1887" s="29">
        <f>_xll.qlInterestRateIndexMaturity(IborIndex&amp;Tenor,AW1887,Trigger)</f>
        <v>53002</v>
      </c>
      <c r="AY1887" s="66">
        <f>_xll.qlIndexFixing($Z$5,AV1887,,Trigger)</f>
        <v>1.6236092461733825E-2</v>
      </c>
      <c r="AZ1887" s="66">
        <f>_xll.qlIndexFixing($BB$1,AW1887,,Trigger)</f>
        <v>1.6360572156613004E-2</v>
      </c>
      <c r="BA1887" s="198">
        <f t="shared" si="50"/>
        <v>-1.2447969487917876</v>
      </c>
    </row>
    <row r="1888" spans="47:53" ht="11.25" customHeight="1" x14ac:dyDescent="0.25">
      <c r="AU1888" s="30" t="s">
        <v>38</v>
      </c>
      <c r="AV1888" s="29">
        <f>_xll.qlInterestRateIndexFixingDate(IborIndex&amp;Tenor,AW1888,Trigger)</f>
        <v>52639</v>
      </c>
      <c r="AW1888" s="29">
        <f>_xll.qlCalendarAdvance(Calendar,AW1887,AU1888,"f",,Trigger)</f>
        <v>52643</v>
      </c>
      <c r="AX1888" s="29">
        <f>_xll.qlInterestRateIndexMaturity(IborIndex&amp;Tenor,AW1888,Trigger)</f>
        <v>53009</v>
      </c>
      <c r="AY1888" s="66">
        <f>_xll.qlIndexFixing($Z$5,AV1888,,Trigger)</f>
        <v>1.6239114345587578E-2</v>
      </c>
      <c r="AZ1888" s="66">
        <f>_xll.qlIndexFixing($BB$1,AW1888,,Trigger)</f>
        <v>1.6364148332341597E-2</v>
      </c>
      <c r="BA1888" s="198">
        <f t="shared" si="50"/>
        <v>-1.2503398675401887</v>
      </c>
    </row>
    <row r="1889" spans="47:53" ht="11.25" customHeight="1" x14ac:dyDescent="0.25">
      <c r="AU1889" s="30" t="s">
        <v>38</v>
      </c>
      <c r="AV1889" s="29">
        <f>_xll.qlInterestRateIndexFixingDate(IborIndex&amp;Tenor,AW1889,Trigger)</f>
        <v>52646</v>
      </c>
      <c r="AW1889" s="29">
        <f>_xll.qlCalendarAdvance(Calendar,AW1888,AU1889,"f",,Trigger)</f>
        <v>52650</v>
      </c>
      <c r="AX1889" s="29">
        <f>_xll.qlInterestRateIndexMaturity(IborIndex&amp;Tenor,AW1889,Trigger)</f>
        <v>53016</v>
      </c>
      <c r="AY1889" s="66">
        <f>_xll.qlIndexFixing($Z$5,AV1889,,Trigger)</f>
        <v>1.6242156185415031E-2</v>
      </c>
      <c r="AZ1889" s="66">
        <f>_xll.qlIndexFixing($BB$1,AW1889,,Trigger)</f>
        <v>1.6367752730181793E-2</v>
      </c>
      <c r="BA1889" s="198">
        <f t="shared" si="50"/>
        <v>-1.2559654476676161</v>
      </c>
    </row>
    <row r="1890" spans="47:53" ht="11.25" customHeight="1" x14ac:dyDescent="0.25">
      <c r="AU1890" s="30" t="s">
        <v>38</v>
      </c>
      <c r="AV1890" s="29">
        <f>_xll.qlInterestRateIndexFixingDate(IborIndex&amp;Tenor,AW1890,Trigger)</f>
        <v>52653</v>
      </c>
      <c r="AW1890" s="29">
        <f>_xll.qlCalendarAdvance(Calendar,AW1889,AU1890,"f",,Trigger)</f>
        <v>52657</v>
      </c>
      <c r="AX1890" s="29">
        <f>_xll.qlInterestRateIndexMaturity(IborIndex&amp;Tenor,AW1890,Trigger)</f>
        <v>53022</v>
      </c>
      <c r="AY1890" s="66">
        <f>_xll.qlIndexFixing($Z$5,AV1890,,Trigger)</f>
        <v>1.6244665260912446E-2</v>
      </c>
      <c r="AZ1890" s="66">
        <f>_xll.qlIndexFixing($BB$1,AW1890,,Trigger)</f>
        <v>1.6369441388985335E-2</v>
      </c>
      <c r="BA1890" s="198">
        <f t="shared" si="50"/>
        <v>-1.2477612807288916</v>
      </c>
    </row>
    <row r="1891" spans="47:53" ht="11.25" customHeight="1" x14ac:dyDescent="0.25">
      <c r="AU1891" s="30" t="s">
        <v>38</v>
      </c>
      <c r="AV1891" s="29">
        <f>_xll.qlInterestRateIndexFixingDate(IborIndex&amp;Tenor,AW1891,Trigger)</f>
        <v>52660</v>
      </c>
      <c r="AW1891" s="29">
        <f>_xll.qlCalendarAdvance(Calendar,AW1890,AU1891,"f",,Trigger)</f>
        <v>52664</v>
      </c>
      <c r="AX1891" s="29">
        <f>_xll.qlInterestRateIndexMaturity(IborIndex&amp;Tenor,AW1891,Trigger)</f>
        <v>53029</v>
      </c>
      <c r="AY1891" s="66">
        <f>_xll.qlIndexFixing($Z$5,AV1891,,Trigger)</f>
        <v>1.6247743171780651E-2</v>
      </c>
      <c r="AZ1891" s="66">
        <f>_xll.qlIndexFixing($BB$1,AW1891,,Trigger)</f>
        <v>1.637309568953714E-2</v>
      </c>
      <c r="BA1891" s="198">
        <f t="shared" si="50"/>
        <v>-1.2535251775648917</v>
      </c>
    </row>
    <row r="1892" spans="47:53" ht="11.25" customHeight="1" x14ac:dyDescent="0.25">
      <c r="AU1892" s="30" t="s">
        <v>38</v>
      </c>
      <c r="AV1892" s="29">
        <f>_xll.qlInterestRateIndexFixingDate(IborIndex&amp;Tenor,AW1892,Trigger)</f>
        <v>52667</v>
      </c>
      <c r="AW1892" s="29">
        <f>_xll.qlCalendarAdvance(Calendar,AW1891,AU1892,"f",,Trigger)</f>
        <v>52671</v>
      </c>
      <c r="AX1892" s="29">
        <f>_xll.qlInterestRateIndexMaturity(IborIndex&amp;Tenor,AW1892,Trigger)</f>
        <v>53036</v>
      </c>
      <c r="AY1892" s="66">
        <f>_xll.qlIndexFixing($Z$5,AV1892,,Trigger)</f>
        <v>1.6250837089434009E-2</v>
      </c>
      <c r="AZ1892" s="66">
        <f>_xll.qlIndexFixing($BB$1,AW1892,,Trigger)</f>
        <v>1.637677820913051E-2</v>
      </c>
      <c r="BA1892" s="198">
        <f t="shared" si="50"/>
        <v>-1.2594111969650017</v>
      </c>
    </row>
    <row r="1893" spans="47:53" ht="11.25" customHeight="1" x14ac:dyDescent="0.25">
      <c r="AU1893" s="30" t="s">
        <v>38</v>
      </c>
      <c r="AV1893" s="29">
        <f>_xll.qlInterestRateIndexFixingDate(IborIndex&amp;Tenor,AW1893,Trigger)</f>
        <v>52674</v>
      </c>
      <c r="AW1893" s="29">
        <f>_xll.qlCalendarAdvance(Calendar,AW1892,AU1893,"f",,Trigger)</f>
        <v>52678</v>
      </c>
      <c r="AX1893" s="29">
        <f>_xll.qlInterestRateIndexMaturity(IborIndex&amp;Tenor,AW1893,Trigger)</f>
        <v>53043</v>
      </c>
      <c r="AY1893" s="66">
        <f>_xll.qlIndexFixing($Z$5,AV1893,,Trigger)</f>
        <v>1.6253945784615396E-2</v>
      </c>
      <c r="AZ1893" s="66">
        <f>_xll.qlIndexFixing($BB$1,AW1893,,Trigger)</f>
        <v>1.6380488948075998E-2</v>
      </c>
      <c r="BA1893" s="198">
        <f t="shared" si="50"/>
        <v>-1.2654316346060248</v>
      </c>
    </row>
    <row r="1894" spans="47:53" ht="11.25" customHeight="1" x14ac:dyDescent="0.25">
      <c r="AU1894" s="30" t="s">
        <v>38</v>
      </c>
      <c r="AV1894" s="29">
        <f>_xll.qlInterestRateIndexFixingDate(IborIndex&amp;Tenor,AW1894,Trigger)</f>
        <v>52681</v>
      </c>
      <c r="AW1894" s="29">
        <f>_xll.qlCalendarAdvance(Calendar,AW1893,AU1894,"f",,Trigger)</f>
        <v>52685</v>
      </c>
      <c r="AX1894" s="29">
        <f>_xll.qlInterestRateIndexMaturity(IborIndex&amp;Tenor,AW1894,Trigger)</f>
        <v>53050</v>
      </c>
      <c r="AY1894" s="66">
        <f>_xll.qlIndexFixing($Z$5,AV1894,,Trigger)</f>
        <v>1.625706802449858E-2</v>
      </c>
      <c r="AZ1894" s="66">
        <f>_xll.qlIndexFixing($BB$1,AW1894,,Trigger)</f>
        <v>1.6384227906687213E-2</v>
      </c>
      <c r="BA1894" s="198">
        <f t="shared" si="50"/>
        <v>-1.2715988218863286</v>
      </c>
    </row>
    <row r="1895" spans="47:53" ht="11.25" customHeight="1" x14ac:dyDescent="0.25">
      <c r="AU1895" s="30" t="s">
        <v>38</v>
      </c>
      <c r="AV1895" s="29">
        <f>_xll.qlInterestRateIndexFixingDate(IborIndex&amp;Tenor,AW1895,Trigger)</f>
        <v>52688</v>
      </c>
      <c r="AW1895" s="29">
        <f>_xll.qlCalendarAdvance(Calendar,AW1894,AU1895,"f",,Trigger)</f>
        <v>52692</v>
      </c>
      <c r="AX1895" s="29">
        <f>_xll.qlInterestRateIndexMaturity(IborIndex&amp;Tenor,AW1895,Trigger)</f>
        <v>53057</v>
      </c>
      <c r="AY1895" s="66">
        <f>_xll.qlIndexFixing($Z$5,AV1895,,Trigger)</f>
        <v>1.6260202572688245E-2</v>
      </c>
      <c r="AZ1895" s="66">
        <f>_xll.qlIndexFixing($BB$1,AW1895,,Trigger)</f>
        <v>1.639063116181734E-2</v>
      </c>
      <c r="BA1895" s="198">
        <f t="shared" si="50"/>
        <v>-1.3042858912909461</v>
      </c>
    </row>
    <row r="1896" spans="47:53" ht="11.25" customHeight="1" x14ac:dyDescent="0.25">
      <c r="AU1896" s="30" t="s">
        <v>38</v>
      </c>
      <c r="AV1896" s="29">
        <f>_xll.qlInterestRateIndexFixingDate(IborIndex&amp;Tenor,AW1896,Trigger)</f>
        <v>52695</v>
      </c>
      <c r="AW1896" s="29">
        <f>_xll.qlCalendarAdvance(Calendar,AW1895,AU1896,"f",,Trigger)</f>
        <v>52699</v>
      </c>
      <c r="AX1896" s="29">
        <f>_xll.qlInterestRateIndexMaturity(IborIndex&amp;Tenor,AW1896,Trigger)</f>
        <v>53064</v>
      </c>
      <c r="AY1896" s="66">
        <f>_xll.qlIndexFixing($Z$5,AV1896,,Trigger)</f>
        <v>1.6263348189219554E-2</v>
      </c>
      <c r="AZ1896" s="66">
        <f>_xll.qlIndexFixing($BB$1,AW1896,,Trigger)</f>
        <v>1.6391790484171127E-2</v>
      </c>
      <c r="BA1896" s="198">
        <f t="shared" si="50"/>
        <v>-1.2844229495157302</v>
      </c>
    </row>
    <row r="1897" spans="47:53" ht="11.25" customHeight="1" x14ac:dyDescent="0.25">
      <c r="AU1897" s="30" t="s">
        <v>38</v>
      </c>
      <c r="AV1897" s="29">
        <f>_xll.qlInterestRateIndexFixingDate(IborIndex&amp;Tenor,AW1897,Trigger)</f>
        <v>52700</v>
      </c>
      <c r="AW1897" s="29">
        <f>_xll.qlCalendarAdvance(Calendar,AW1896,AU1897,"f",,Trigger)</f>
        <v>52706</v>
      </c>
      <c r="AX1897" s="29">
        <f>_xll.qlInterestRateIndexMaturity(IborIndex&amp;Tenor,AW1897,Trigger)</f>
        <v>53071</v>
      </c>
      <c r="AY1897" s="66">
        <f>_xll.qlIndexFixing($Z$5,AV1897,,Trigger)</f>
        <v>1.6266503630558569E-2</v>
      </c>
      <c r="AZ1897" s="66">
        <f>_xll.qlIndexFixing($BB$1,AW1897,,Trigger)</f>
        <v>1.6395614103682003E-2</v>
      </c>
      <c r="BA1897" s="198">
        <f t="shared" si="50"/>
        <v>-1.2911047312343451</v>
      </c>
    </row>
    <row r="1898" spans="47:53" ht="11.25" customHeight="1" x14ac:dyDescent="0.25">
      <c r="AU1898" s="30" t="s">
        <v>38</v>
      </c>
      <c r="AV1898" s="29">
        <f>_xll.qlInterestRateIndexFixingDate(IborIndex&amp;Tenor,AW1898,Trigger)</f>
        <v>52709</v>
      </c>
      <c r="AW1898" s="29">
        <f>_xll.qlCalendarAdvance(Calendar,AW1897,AU1898,"f",,Trigger)</f>
        <v>52713</v>
      </c>
      <c r="AX1898" s="29">
        <f>_xll.qlInterestRateIndexMaturity(IborIndex&amp;Tenor,AW1898,Trigger)</f>
        <v>53078</v>
      </c>
      <c r="AY1898" s="66">
        <f>_xll.qlIndexFixing($Z$5,AV1898,,Trigger)</f>
        <v>1.626966764960117E-2</v>
      </c>
      <c r="AZ1898" s="66">
        <f>_xll.qlIndexFixing($BB$1,AW1898,,Trigger)</f>
        <v>1.6399465944134953E-2</v>
      </c>
      <c r="BA1898" s="198">
        <f t="shared" si="50"/>
        <v>-1.297982945337832</v>
      </c>
    </row>
    <row r="1899" spans="47:53" ht="11.25" customHeight="1" x14ac:dyDescent="0.25">
      <c r="AU1899" s="30" t="s">
        <v>38</v>
      </c>
      <c r="AV1899" s="29">
        <f>_xll.qlInterestRateIndexFixingDate(IborIndex&amp;Tenor,AW1899,Trigger)</f>
        <v>52716</v>
      </c>
      <c r="AW1899" s="29">
        <f>_xll.qlCalendarAdvance(Calendar,AW1898,AU1899,"f",,Trigger)</f>
        <v>52720</v>
      </c>
      <c r="AX1899" s="29">
        <f>_xll.qlInterestRateIndexMaturity(IborIndex&amp;Tenor,AW1899,Trigger)</f>
        <v>53085</v>
      </c>
      <c r="AY1899" s="66">
        <f>_xll.qlIndexFixing($Z$5,AV1899,,Trigger)</f>
        <v>1.6272838995672622E-2</v>
      </c>
      <c r="AZ1899" s="66">
        <f>_xll.qlIndexFixing($BB$1,AW1899,,Trigger)</f>
        <v>1.6403346005855201E-2</v>
      </c>
      <c r="BA1899" s="198">
        <f t="shared" si="50"/>
        <v>-1.3050701018257893</v>
      </c>
    </row>
    <row r="1900" spans="47:53" ht="11.25" customHeight="1" x14ac:dyDescent="0.25">
      <c r="AU1900" s="30" t="s">
        <v>38</v>
      </c>
      <c r="AV1900" s="29">
        <f>_xll.qlInterestRateIndexFixingDate(IborIndex&amp;Tenor,AW1900,Trigger)</f>
        <v>52723</v>
      </c>
      <c r="AW1900" s="29">
        <f>_xll.qlCalendarAdvance(Calendar,AW1899,AU1900,"f",,Trigger)</f>
        <v>52727</v>
      </c>
      <c r="AX1900" s="29">
        <f>_xll.qlInterestRateIndexMaturity(IborIndex&amp;Tenor,AW1900,Trigger)</f>
        <v>53092</v>
      </c>
      <c r="AY1900" s="66">
        <f>_xll.qlIndexFixing($Z$5,AV1900,,Trigger)</f>
        <v>1.627601641452996E-2</v>
      </c>
      <c r="AZ1900" s="66">
        <f>_xll.qlIndexFixing($BB$1,AW1900,,Trigger)</f>
        <v>1.6407254289170153E-2</v>
      </c>
      <c r="BA1900" s="198">
        <f t="shared" si="50"/>
        <v>-1.3123787464019294</v>
      </c>
    </row>
    <row r="1901" spans="47:53" ht="11.25" customHeight="1" x14ac:dyDescent="0.25">
      <c r="AU1901" s="30" t="s">
        <v>38</v>
      </c>
      <c r="AV1901" s="29">
        <f>_xll.qlInterestRateIndexFixingDate(IborIndex&amp;Tenor,AW1901,Trigger)</f>
        <v>52730</v>
      </c>
      <c r="AW1901" s="29">
        <f>_xll.qlCalendarAdvance(Calendar,AW1900,AU1901,"f",,Trigger)</f>
        <v>52734</v>
      </c>
      <c r="AX1901" s="29">
        <f>_xll.qlInterestRateIndexMaturity(IborIndex&amp;Tenor,AW1901,Trigger)</f>
        <v>53099</v>
      </c>
      <c r="AY1901" s="66">
        <f>_xll.qlIndexFixing($Z$5,AV1901,,Trigger)</f>
        <v>1.6279198648358299E-2</v>
      </c>
      <c r="AZ1901" s="66">
        <f>_xll.qlIndexFixing($BB$1,AW1901,,Trigger)</f>
        <v>1.6411190794410068E-2</v>
      </c>
      <c r="BA1901" s="198">
        <f t="shared" si="50"/>
        <v>-1.3199214605176881</v>
      </c>
    </row>
    <row r="1902" spans="47:53" ht="11.25" customHeight="1" x14ac:dyDescent="0.25">
      <c r="AU1902" s="30" t="s">
        <v>38</v>
      </c>
      <c r="AV1902" s="29">
        <f>_xll.qlInterestRateIndexFixingDate(IborIndex&amp;Tenor,AW1902,Trigger)</f>
        <v>52737</v>
      </c>
      <c r="AW1902" s="29">
        <f>_xll.qlCalendarAdvance(Calendar,AW1901,AU1902,"f",,Trigger)</f>
        <v>52741</v>
      </c>
      <c r="AX1902" s="29">
        <f>_xll.qlInterestRateIndexMaturity(IborIndex&amp;Tenor,AW1902,Trigger)</f>
        <v>53106</v>
      </c>
      <c r="AY1902" s="66">
        <f>_xll.qlIndexFixing($Z$5,AV1902,,Trigger)</f>
        <v>1.6282384435772772E-2</v>
      </c>
      <c r="AZ1902" s="66">
        <f>_xll.qlIndexFixing($BB$1,AW1902,,Trigger)</f>
        <v>1.641515552190673E-2</v>
      </c>
      <c r="BA1902" s="198">
        <f t="shared" si="50"/>
        <v>-1.3277108613395789</v>
      </c>
    </row>
    <row r="1903" spans="47:53" ht="11.25" customHeight="1" x14ac:dyDescent="0.25">
      <c r="AU1903" s="30" t="s">
        <v>38</v>
      </c>
      <c r="AV1903" s="29">
        <f>_xll.qlInterestRateIndexFixingDate(IborIndex&amp;Tenor,AW1903,Trigger)</f>
        <v>52744</v>
      </c>
      <c r="AW1903" s="29">
        <f>_xll.qlCalendarAdvance(Calendar,AW1902,AU1903,"f",,Trigger)</f>
        <v>52748</v>
      </c>
      <c r="AX1903" s="29">
        <f>_xll.qlInterestRateIndexMaturity(IborIndex&amp;Tenor,AW1903,Trigger)</f>
        <v>53113</v>
      </c>
      <c r="AY1903" s="66">
        <f>_xll.qlIndexFixing($Z$5,AV1903,,Trigger)</f>
        <v>1.6285572511818999E-2</v>
      </c>
      <c r="AZ1903" s="66">
        <f>_xll.qlIndexFixing($BB$1,AW1903,,Trigger)</f>
        <v>1.6419148471995E-2</v>
      </c>
      <c r="BA1903" s="198">
        <f t="shared" si="50"/>
        <v>-1.3357596017600157</v>
      </c>
    </row>
    <row r="1904" spans="47:53" ht="11.25" customHeight="1" x14ac:dyDescent="0.25">
      <c r="AU1904" s="30" t="s">
        <v>38</v>
      </c>
      <c r="AV1904" s="29">
        <f>_xll.qlInterestRateIndexFixingDate(IborIndex&amp;Tenor,AW1904,Trigger)</f>
        <v>52751</v>
      </c>
      <c r="AW1904" s="29">
        <f>_xll.qlCalendarAdvance(Calendar,AW1903,AU1904,"f",,Trigger)</f>
        <v>52755</v>
      </c>
      <c r="AX1904" s="29">
        <f>_xll.qlInterestRateIndexMaturity(IborIndex&amp;Tenor,AW1904,Trigger)</f>
        <v>53120</v>
      </c>
      <c r="AY1904" s="66">
        <f>_xll.qlIndexFixing($Z$5,AV1904,,Trigger)</f>
        <v>1.6288761607970648E-2</v>
      </c>
      <c r="AZ1904" s="66">
        <f>_xll.qlIndexFixing($BB$1,AW1904,,Trigger)</f>
        <v>1.6423169645011705E-2</v>
      </c>
      <c r="BA1904" s="198">
        <f t="shared" si="50"/>
        <v>-1.3440803704105677</v>
      </c>
    </row>
    <row r="1905" spans="47:53" ht="11.25" customHeight="1" x14ac:dyDescent="0.25">
      <c r="AU1905" s="30" t="s">
        <v>38</v>
      </c>
      <c r="AV1905" s="29">
        <f>_xll.qlInterestRateIndexFixingDate(IborIndex&amp;Tenor,AW1905,Trigger)</f>
        <v>52758</v>
      </c>
      <c r="AW1905" s="29">
        <f>_xll.qlCalendarAdvance(Calendar,AW1904,AU1905,"f",,Trigger)</f>
        <v>52762</v>
      </c>
      <c r="AX1905" s="29">
        <f>_xll.qlInterestRateIndexMaturity(IborIndex&amp;Tenor,AW1905,Trigger)</f>
        <v>53127</v>
      </c>
      <c r="AY1905" s="66">
        <f>_xll.qlIndexFixing($Z$5,AV1905,,Trigger)</f>
        <v>1.6291950452131432E-2</v>
      </c>
      <c r="AZ1905" s="66">
        <f>_xll.qlIndexFixing($BB$1,AW1905,,Trigger)</f>
        <v>1.6427219041296733E-2</v>
      </c>
      <c r="BA1905" s="198">
        <f t="shared" si="50"/>
        <v>-1.3526858916530076</v>
      </c>
    </row>
    <row r="1906" spans="47:53" ht="11.25" customHeight="1" x14ac:dyDescent="0.25">
      <c r="AU1906" s="30" t="s">
        <v>38</v>
      </c>
      <c r="AV1906" s="29">
        <f>_xll.qlInterestRateIndexFixingDate(IborIndex&amp;Tenor,AW1906,Trigger)</f>
        <v>52765</v>
      </c>
      <c r="AW1906" s="29">
        <f>_xll.qlCalendarAdvance(Calendar,AW1905,AU1906,"f",,Trigger)</f>
        <v>52769</v>
      </c>
      <c r="AX1906" s="29">
        <f>_xll.qlInterestRateIndexMaturity(IborIndex&amp;Tenor,AW1906,Trigger)</f>
        <v>53134</v>
      </c>
      <c r="AY1906" s="66">
        <f>_xll.qlIndexFixing($Z$5,AV1906,,Trigger)</f>
        <v>1.6295137768634435E-2</v>
      </c>
      <c r="AZ1906" s="66">
        <f>_xll.qlIndexFixing($BB$1,AW1906,,Trigger)</f>
        <v>1.6431296661191513E-2</v>
      </c>
      <c r="BA1906" s="198">
        <f t="shared" si="50"/>
        <v>-1.3615889255707767</v>
      </c>
    </row>
    <row r="1907" spans="47:53" ht="11.25" customHeight="1" x14ac:dyDescent="0.25">
      <c r="AU1907" s="30" t="s">
        <v>38</v>
      </c>
      <c r="AV1907" s="29">
        <f>_xll.qlInterestRateIndexFixingDate(IborIndex&amp;Tenor,AW1907,Trigger)</f>
        <v>52772</v>
      </c>
      <c r="AW1907" s="29">
        <f>_xll.qlCalendarAdvance(Calendar,AW1906,AU1907,"f",,Trigger)</f>
        <v>52776</v>
      </c>
      <c r="AX1907" s="29">
        <f>_xll.qlInterestRateIndexMaturity(IborIndex&amp;Tenor,AW1907,Trigger)</f>
        <v>53141</v>
      </c>
      <c r="AY1907" s="66">
        <f>_xll.qlIndexFixing($Z$5,AV1907,,Trigger)</f>
        <v>1.6298322278242336E-2</v>
      </c>
      <c r="AZ1907" s="66">
        <f>_xll.qlIndexFixing($BB$1,AW1907,,Trigger)</f>
        <v>1.6435402505040313E-2</v>
      </c>
      <c r="BA1907" s="198">
        <f t="shared" si="50"/>
        <v>-1.3708022679797747</v>
      </c>
    </row>
    <row r="1908" spans="47:53" ht="11.25" customHeight="1" x14ac:dyDescent="0.25">
      <c r="AU1908" s="30" t="s">
        <v>38</v>
      </c>
      <c r="AV1908" s="29">
        <f>_xll.qlInterestRateIndexFixingDate(IborIndex&amp;Tenor,AW1908,Trigger)</f>
        <v>52779</v>
      </c>
      <c r="AW1908" s="29">
        <f>_xll.qlCalendarAdvance(Calendar,AW1907,AU1908,"f",,Trigger)</f>
        <v>52783</v>
      </c>
      <c r="AX1908" s="29">
        <f>_xll.qlInterestRateIndexMaturity(IborIndex&amp;Tenor,AW1908,Trigger)</f>
        <v>53148</v>
      </c>
      <c r="AY1908" s="66">
        <f>_xll.qlIndexFixing($Z$5,AV1908,,Trigger)</f>
        <v>1.6301502698145884E-2</v>
      </c>
      <c r="AZ1908" s="66">
        <f>_xll.qlIndexFixing($BB$1,AW1908,,Trigger)</f>
        <v>1.6439536573189601E-2</v>
      </c>
      <c r="BA1908" s="198">
        <f t="shared" si="50"/>
        <v>-1.3803387504371725</v>
      </c>
    </row>
    <row r="1909" spans="47:53" ht="11.25" customHeight="1" x14ac:dyDescent="0.25">
      <c r="AU1909" s="30" t="s">
        <v>38</v>
      </c>
      <c r="AV1909" s="29">
        <f>_xll.qlInterestRateIndexFixingDate(IborIndex&amp;Tenor,AW1909,Trigger)</f>
        <v>52786</v>
      </c>
      <c r="AW1909" s="29">
        <f>_xll.qlCalendarAdvance(Calendar,AW1908,AU1909,"f",,Trigger)</f>
        <v>52790</v>
      </c>
      <c r="AX1909" s="29">
        <f>_xll.qlInterestRateIndexMaturity(IborIndex&amp;Tenor,AW1909,Trigger)</f>
        <v>53155</v>
      </c>
      <c r="AY1909" s="66">
        <f>_xll.qlIndexFixing($Z$5,AV1909,,Trigger)</f>
        <v>1.6304677741966291E-2</v>
      </c>
      <c r="AZ1909" s="66">
        <f>_xll.qlIndexFixing($BB$1,AW1909,,Trigger)</f>
        <v>1.6443698865988468E-2</v>
      </c>
      <c r="BA1909" s="198">
        <f t="shared" si="50"/>
        <v>-1.3902112402217752</v>
      </c>
    </row>
    <row r="1910" spans="47:53" ht="11.25" customHeight="1" x14ac:dyDescent="0.25">
      <c r="AU1910" s="30" t="s">
        <v>38</v>
      </c>
      <c r="AV1910" s="29">
        <f>_xll.qlInterestRateIndexFixingDate(IborIndex&amp;Tenor,AW1910,Trigger)</f>
        <v>52793</v>
      </c>
      <c r="AW1910" s="29">
        <f>_xll.qlCalendarAdvance(Calendar,AW1909,AU1910,"f",,Trigger)</f>
        <v>52797</v>
      </c>
      <c r="AX1910" s="29">
        <f>_xll.qlInterestRateIndexMaturity(IborIndex&amp;Tenor,AW1910,Trigger)</f>
        <v>53162</v>
      </c>
      <c r="AY1910" s="66">
        <f>_xll.qlIndexFixing($Z$5,AV1910,,Trigger)</f>
        <v>1.6307846119753489E-2</v>
      </c>
      <c r="AZ1910" s="66">
        <f>_xll.qlIndexFixing($BB$1,AW1910,,Trigger)</f>
        <v>1.6447889383788189E-2</v>
      </c>
      <c r="BA1910" s="198">
        <f t="shared" si="50"/>
        <v>-1.4004326403469978</v>
      </c>
    </row>
    <row r="1911" spans="47:53" ht="11.25" customHeight="1" x14ac:dyDescent="0.25">
      <c r="AU1911" s="30" t="s">
        <v>38</v>
      </c>
      <c r="AV1911" s="29">
        <f>_xll.qlInterestRateIndexFixingDate(IborIndex&amp;Tenor,AW1911,Trigger)</f>
        <v>52800</v>
      </c>
      <c r="AW1911" s="29">
        <f>_xll.qlCalendarAdvance(Calendar,AW1910,AU1911,"f",,Trigger)</f>
        <v>52804</v>
      </c>
      <c r="AX1911" s="29">
        <f>_xll.qlInterestRateIndexMaturity(IborIndex&amp;Tenor,AW1911,Trigger)</f>
        <v>53169</v>
      </c>
      <c r="AY1911" s="66">
        <f>_xll.qlIndexFixing($Z$5,AV1911,,Trigger)</f>
        <v>1.631100653798636E-2</v>
      </c>
      <c r="AZ1911" s="66">
        <f>_xll.qlIndexFixing($BB$1,AW1911,,Trigger)</f>
        <v>1.6452108126942675E-2</v>
      </c>
      <c r="BA1911" s="198">
        <f t="shared" si="50"/>
        <v>-1.4110158895631539</v>
      </c>
    </row>
    <row r="1912" spans="47:53" ht="11.25" customHeight="1" x14ac:dyDescent="0.25">
      <c r="AU1912" s="30" t="s">
        <v>38</v>
      </c>
      <c r="AV1912" s="29">
        <f>_xll.qlInterestRateIndexFixingDate(IborIndex&amp;Tenor,AW1912,Trigger)</f>
        <v>52807</v>
      </c>
      <c r="AW1912" s="29">
        <f>_xll.qlCalendarAdvance(Calendar,AW1911,AU1912,"f",,Trigger)</f>
        <v>52811</v>
      </c>
      <c r="AX1912" s="29">
        <f>_xll.qlInterestRateIndexMaturity(IborIndex&amp;Tenor,AW1912,Trigger)</f>
        <v>53176</v>
      </c>
      <c r="AY1912" s="66">
        <f>_xll.qlIndexFixing($Z$5,AV1912,,Trigger)</f>
        <v>1.6314157699573808E-2</v>
      </c>
      <c r="AZ1912" s="66">
        <f>_xll.qlIndexFixing($BB$1,AW1912,,Trigger)</f>
        <v>1.645635509580759E-2</v>
      </c>
      <c r="BA1912" s="198">
        <f t="shared" si="50"/>
        <v>-1.4219739623378205</v>
      </c>
    </row>
    <row r="1913" spans="47:53" ht="11.25" customHeight="1" x14ac:dyDescent="0.25">
      <c r="AU1913" s="30" t="s">
        <v>38</v>
      </c>
      <c r="AV1913" s="29">
        <f>_xll.qlInterestRateIndexFixingDate(IborIndex&amp;Tenor,AW1913,Trigger)</f>
        <v>52814</v>
      </c>
      <c r="AW1913" s="29">
        <f>_xll.qlCalendarAdvance(Calendar,AW1912,AU1913,"f",,Trigger)</f>
        <v>52818</v>
      </c>
      <c r="AX1913" s="29">
        <f>_xll.qlInterestRateIndexMaturity(IborIndex&amp;Tenor,AW1913,Trigger)</f>
        <v>53183</v>
      </c>
      <c r="AY1913" s="66">
        <f>_xll.qlIndexFixing($Z$5,AV1913,,Trigger)</f>
        <v>1.6317298303853024E-2</v>
      </c>
      <c r="AZ1913" s="66">
        <f>_xll.qlIndexFixing($BB$1,AW1913,,Trigger)</f>
        <v>1.6460630290741875E-2</v>
      </c>
      <c r="BA1913" s="198">
        <f t="shared" si="50"/>
        <v>-1.4333198688885189</v>
      </c>
    </row>
    <row r="1914" spans="47:53" ht="11.25" customHeight="1" x14ac:dyDescent="0.25">
      <c r="AU1914" s="30" t="s">
        <v>38</v>
      </c>
      <c r="AV1914" s="29">
        <f>_xll.qlInterestRateIndexFixingDate(IborIndex&amp;Tenor,AW1914,Trigger)</f>
        <v>52821</v>
      </c>
      <c r="AW1914" s="29">
        <f>_xll.qlCalendarAdvance(Calendar,AW1913,AU1914,"f",,Trigger)</f>
        <v>52825</v>
      </c>
      <c r="AX1914" s="29">
        <f>_xll.qlInterestRateIndexMaturity(IborIndex&amp;Tenor,AW1914,Trigger)</f>
        <v>53190</v>
      </c>
      <c r="AY1914" s="66">
        <f>_xll.qlIndexFixing($Z$5,AV1914,,Trigger)</f>
        <v>1.6320427046591666E-2</v>
      </c>
      <c r="AZ1914" s="66">
        <f>_xll.qlIndexFixing($BB$1,AW1914,,Trigger)</f>
        <v>1.6464933712106011E-2</v>
      </c>
      <c r="BA1914" s="198">
        <f t="shared" si="50"/>
        <v>-1.4450666551434412</v>
      </c>
    </row>
    <row r="1915" spans="47:53" ht="11.25" customHeight="1" x14ac:dyDescent="0.25">
      <c r="AU1915" s="30" t="s">
        <v>38</v>
      </c>
      <c r="AV1915" s="29">
        <f>_xll.qlInterestRateIndexFixingDate(IborIndex&amp;Tenor,AW1915,Trigger)</f>
        <v>52828</v>
      </c>
      <c r="AW1915" s="29">
        <f>_xll.qlCalendarAdvance(Calendar,AW1914,AU1915,"f",,Trigger)</f>
        <v>52832</v>
      </c>
      <c r="AX1915" s="29">
        <f>_xll.qlInterestRateIndexMaturity(IborIndex&amp;Tenor,AW1915,Trigger)</f>
        <v>53197</v>
      </c>
      <c r="AY1915" s="66">
        <f>_xll.qlIndexFixing($Z$5,AV1915,,Trigger)</f>
        <v>1.6323542619986336E-2</v>
      </c>
      <c r="AZ1915" s="66">
        <f>_xll.qlIndexFixing($BB$1,AW1915,,Trigger)</f>
        <v>1.6469265360263326E-2</v>
      </c>
      <c r="BA1915" s="198">
        <f t="shared" si="50"/>
        <v>-1.4572274027698993</v>
      </c>
    </row>
    <row r="1916" spans="47:53" ht="11.25" customHeight="1" x14ac:dyDescent="0.25">
      <c r="AU1916" s="30" t="s">
        <v>38</v>
      </c>
      <c r="AV1916" s="29">
        <f>_xll.qlInterestRateIndexFixingDate(IborIndex&amp;Tenor,AW1916,Trigger)</f>
        <v>52835</v>
      </c>
      <c r="AW1916" s="29">
        <f>_xll.qlCalendarAdvance(Calendar,AW1915,AU1916,"f",,Trigger)</f>
        <v>52839</v>
      </c>
      <c r="AX1916" s="29">
        <f>_xll.qlInterestRateIndexMaturity(IborIndex&amp;Tenor,AW1916,Trigger)</f>
        <v>53204</v>
      </c>
      <c r="AY1916" s="66">
        <f>_xll.qlIndexFixing($Z$5,AV1916,,Trigger)</f>
        <v>1.6326643712663451E-2</v>
      </c>
      <c r="AZ1916" s="66">
        <f>_xll.qlIndexFixing($BB$1,AW1916,,Trigger)</f>
        <v>1.647362523557977E-2</v>
      </c>
      <c r="BA1916" s="198">
        <f t="shared" si="50"/>
        <v>-1.4698152291631876</v>
      </c>
    </row>
    <row r="1917" spans="47:53" ht="11.25" customHeight="1" x14ac:dyDescent="0.25">
      <c r="AU1917" s="30" t="s">
        <v>38</v>
      </c>
      <c r="AV1917" s="29">
        <f>_xll.qlInterestRateIndexFixingDate(IborIndex&amp;Tenor,AW1917,Trigger)</f>
        <v>52842</v>
      </c>
      <c r="AW1917" s="29">
        <f>_xll.qlCalendarAdvance(Calendar,AW1916,AU1917,"f",,Trigger)</f>
        <v>52846</v>
      </c>
      <c r="AX1917" s="29">
        <f>_xll.qlInterestRateIndexMaturity(IborIndex&amp;Tenor,AW1917,Trigger)</f>
        <v>53211</v>
      </c>
      <c r="AY1917" s="66">
        <f>_xll.qlIndexFixing($Z$5,AV1917,,Trigger)</f>
        <v>1.6329740366550629E-2</v>
      </c>
      <c r="AZ1917" s="66">
        <f>_xll.qlIndexFixing($BB$1,AW1917,,Trigger)</f>
        <v>1.6478013144519854E-2</v>
      </c>
      <c r="BA1917" s="198">
        <f t="shared" si="50"/>
        <v>-1.4827277796922513</v>
      </c>
    </row>
    <row r="1918" spans="47:53" ht="11.25" customHeight="1" x14ac:dyDescent="0.25">
      <c r="AU1918" s="30" t="s">
        <v>38</v>
      </c>
      <c r="AV1918" s="29">
        <f>_xll.qlInterestRateIndexFixingDate(IborIndex&amp;Tenor,AW1918,Trigger)</f>
        <v>52849</v>
      </c>
      <c r="AW1918" s="29">
        <f>_xll.qlCalendarAdvance(Calendar,AW1917,AU1918,"f",,Trigger)</f>
        <v>52853</v>
      </c>
      <c r="AX1918" s="29">
        <f>_xll.qlInterestRateIndexMaturity(IborIndex&amp;Tenor,AW1918,Trigger)</f>
        <v>53218</v>
      </c>
      <c r="AY1918" s="66">
        <f>_xll.qlIndexFixing($Z$5,AV1918,,Trigger)</f>
        <v>1.633286197768832E-2</v>
      </c>
      <c r="AZ1918" s="66">
        <f>_xll.qlIndexFixing($BB$1,AW1918,,Trigger)</f>
        <v>1.6482428117929621E-2</v>
      </c>
      <c r="BA1918" s="198">
        <f t="shared" si="50"/>
        <v>-1.495661402413015</v>
      </c>
    </row>
    <row r="1919" spans="47:53" ht="11.25" customHeight="1" x14ac:dyDescent="0.25">
      <c r="AU1919" s="30" t="s">
        <v>38</v>
      </c>
      <c r="AV1919" s="29">
        <f>_xll.qlInterestRateIndexFixingDate(IborIndex&amp;Tenor,AW1919,Trigger)</f>
        <v>52856</v>
      </c>
      <c r="AW1919" s="29">
        <f>_xll.qlCalendarAdvance(Calendar,AW1918,AU1919,"f",,Trigger)</f>
        <v>52860</v>
      </c>
      <c r="AX1919" s="29">
        <f>_xll.qlInterestRateIndexMaturity(IborIndex&amp;Tenor,AW1919,Trigger)</f>
        <v>53225</v>
      </c>
      <c r="AY1919" s="66">
        <f>_xll.qlIndexFixing($Z$5,AV1919,,Trigger)</f>
        <v>1.6336007769409681E-2</v>
      </c>
      <c r="AZ1919" s="66">
        <f>_xll.qlIndexFixing($BB$1,AW1919,,Trigger)</f>
        <v>1.6486868992736138E-2</v>
      </c>
      <c r="BA1919" s="198">
        <f t="shared" si="50"/>
        <v>-1.5086122332645668</v>
      </c>
    </row>
    <row r="1920" spans="47:53" ht="11.25" customHeight="1" x14ac:dyDescent="0.25">
      <c r="AU1920" s="30" t="s">
        <v>38</v>
      </c>
      <c r="AV1920" s="29">
        <f>_xll.qlInterestRateIndexFixingDate(IborIndex&amp;Tenor,AW1920,Trigger)</f>
        <v>52863</v>
      </c>
      <c r="AW1920" s="29">
        <f>_xll.qlCalendarAdvance(Calendar,AW1919,AU1920,"f",,Trigger)</f>
        <v>52867</v>
      </c>
      <c r="AX1920" s="29">
        <f>_xll.qlInterestRateIndexMaturity(IborIndex&amp;Tenor,AW1920,Trigger)</f>
        <v>53232</v>
      </c>
      <c r="AY1920" s="66">
        <f>_xll.qlIndexFixing($Z$5,AV1920,,Trigger)</f>
        <v>1.6339175123466301E-2</v>
      </c>
      <c r="AZ1920" s="66">
        <f>_xll.qlIndexFixing($BB$1,AW1920,,Trigger)</f>
        <v>1.6491334605847213E-2</v>
      </c>
      <c r="BA1920" s="198">
        <f t="shared" si="50"/>
        <v>-1.5215948238091193</v>
      </c>
    </row>
    <row r="1921" spans="47:53" ht="11.25" customHeight="1" x14ac:dyDescent="0.25">
      <c r="AU1921" s="30" t="s">
        <v>38</v>
      </c>
      <c r="AV1921" s="29">
        <f>_xll.qlInterestRateIndexFixingDate(IborIndex&amp;Tenor,AW1921,Trigger)</f>
        <v>52870</v>
      </c>
      <c r="AW1921" s="29">
        <f>_xll.qlCalendarAdvance(Calendar,AW1920,AU1921,"f",,Trigger)</f>
        <v>52874</v>
      </c>
      <c r="AX1921" s="29">
        <f>_xll.qlInterestRateIndexMaturity(IborIndex&amp;Tenor,AW1921,Trigger)</f>
        <v>53239</v>
      </c>
      <c r="AY1921" s="66">
        <f>_xll.qlIndexFixing($Z$5,AV1921,,Trigger)</f>
        <v>1.634236141461394E-2</v>
      </c>
      <c r="AZ1921" s="66">
        <f>_xll.qlIndexFixing($BB$1,AW1921,,Trigger)</f>
        <v>1.6495823794152247E-2</v>
      </c>
      <c r="BA1921" s="198">
        <f t="shared" si="50"/>
        <v>-1.5346237953830708</v>
      </c>
    </row>
    <row r="1922" spans="47:53" ht="11.25" customHeight="1" x14ac:dyDescent="0.25">
      <c r="AU1922" s="30" t="s">
        <v>38</v>
      </c>
      <c r="AV1922" s="29">
        <f>_xll.qlInterestRateIndexFixingDate(IborIndex&amp;Tenor,AW1922,Trigger)</f>
        <v>52877</v>
      </c>
      <c r="AW1922" s="29">
        <f>_xll.qlCalendarAdvance(Calendar,AW1921,AU1922,"f",,Trigger)</f>
        <v>52881</v>
      </c>
      <c r="AX1922" s="29">
        <f>_xll.qlInterestRateIndexMaturity(IborIndex&amp;Tenor,AW1922,Trigger)</f>
        <v>53246</v>
      </c>
      <c r="AY1922" s="66">
        <f>_xll.qlIndexFixing($Z$5,AV1922,,Trigger)</f>
        <v>1.6345564010611654E-2</v>
      </c>
      <c r="AZ1922" s="66">
        <f>_xll.qlIndexFixing($BB$1,AW1922,,Trigger)</f>
        <v>1.6500335394520942E-2</v>
      </c>
      <c r="BA1922" s="198">
        <f t="shared" si="50"/>
        <v>-1.5477138390928777</v>
      </c>
    </row>
    <row r="1923" spans="47:53" ht="11.25" customHeight="1" x14ac:dyDescent="0.25">
      <c r="AU1923" s="30" t="s">
        <v>38</v>
      </c>
      <c r="AV1923" s="29">
        <f>_xll.qlInterestRateIndexFixingDate(IborIndex&amp;Tenor,AW1923,Trigger)</f>
        <v>52884</v>
      </c>
      <c r="AW1923" s="29">
        <f>_xll.qlCalendarAdvance(Calendar,AW1922,AU1923,"f",,Trigger)</f>
        <v>52888</v>
      </c>
      <c r="AX1923" s="29">
        <f>_xll.qlInterestRateIndexMaturity(IborIndex&amp;Tenor,AW1923,Trigger)</f>
        <v>53253</v>
      </c>
      <c r="AY1923" s="66">
        <f>_xll.qlIndexFixing($Z$5,AV1923,,Trigger)</f>
        <v>1.6348780272222446E-2</v>
      </c>
      <c r="AZ1923" s="66">
        <f>_xll.qlIndexFixing($BB$1,AW1923,,Trigger)</f>
        <v>1.6504868243804153E-2</v>
      </c>
      <c r="BA1923" s="198">
        <f t="shared" ref="BA1923:BA1986" si="51">(AY1923-AZ1923)*10000</f>
        <v>-1.5608797158170664</v>
      </c>
    </row>
    <row r="1924" spans="47:53" ht="11.25" customHeight="1" x14ac:dyDescent="0.25">
      <c r="AU1924" s="30" t="s">
        <v>38</v>
      </c>
      <c r="AV1924" s="29">
        <f>_xll.qlInterestRateIndexFixingDate(IborIndex&amp;Tenor,AW1924,Trigger)</f>
        <v>52891</v>
      </c>
      <c r="AW1924" s="29">
        <f>_xll.qlCalendarAdvance(Calendar,AW1923,AU1924,"f",,Trigger)</f>
        <v>52895</v>
      </c>
      <c r="AX1924" s="29">
        <f>_xll.qlInterestRateIndexMaturity(IborIndex&amp;Tenor,AW1924,Trigger)</f>
        <v>53260</v>
      </c>
      <c r="AY1924" s="66">
        <f>_xll.qlIndexFixing($Z$5,AV1924,,Trigger)</f>
        <v>1.6352007553211964E-2</v>
      </c>
      <c r="AZ1924" s="66">
        <f>_xll.qlIndexFixing($BB$1,AW1924,,Trigger)</f>
        <v>1.6509421178833032E-2</v>
      </c>
      <c r="BA1924" s="198">
        <f t="shared" si="51"/>
        <v>-1.5741362562106744</v>
      </c>
    </row>
    <row r="1925" spans="47:53" ht="11.25" customHeight="1" x14ac:dyDescent="0.25">
      <c r="AU1925" s="30" t="s">
        <v>38</v>
      </c>
      <c r="AV1925" s="29">
        <f>_xll.qlInterestRateIndexFixingDate(IborIndex&amp;Tenor,AW1925,Trigger)</f>
        <v>52898</v>
      </c>
      <c r="AW1925" s="29">
        <f>_xll.qlCalendarAdvance(Calendar,AW1924,AU1925,"f",,Trigger)</f>
        <v>52902</v>
      </c>
      <c r="AX1925" s="29">
        <f>_xll.qlInterestRateIndexMaturity(IborIndex&amp;Tenor,AW1925,Trigger)</f>
        <v>53267</v>
      </c>
      <c r="AY1925" s="66">
        <f>_xll.qlIndexFixing($Z$5,AV1925,,Trigger)</f>
        <v>1.6355243200347612E-2</v>
      </c>
      <c r="AZ1925" s="66">
        <f>_xll.qlIndexFixing($BB$1,AW1925,,Trigger)</f>
        <v>1.6513993036418366E-2</v>
      </c>
      <c r="BA1925" s="198">
        <f t="shared" si="51"/>
        <v>-1.5874983607075399</v>
      </c>
    </row>
    <row r="1926" spans="47:53" ht="11.25" customHeight="1" x14ac:dyDescent="0.25">
      <c r="AU1926" s="30" t="s">
        <v>38</v>
      </c>
      <c r="AV1926" s="29">
        <f>_xll.qlInterestRateIndexFixingDate(IborIndex&amp;Tenor,AW1926,Trigger)</f>
        <v>52905</v>
      </c>
      <c r="AW1926" s="29">
        <f>_xll.qlCalendarAdvance(Calendar,AW1925,AU1926,"f",,Trigger)</f>
        <v>52909</v>
      </c>
      <c r="AX1926" s="29">
        <f>_xll.qlInterestRateIndexMaturity(IborIndex&amp;Tenor,AW1926,Trigger)</f>
        <v>53274</v>
      </c>
      <c r="AY1926" s="66">
        <f>_xll.qlIndexFixing($Z$5,AV1926,,Trigger)</f>
        <v>1.6358484553399878E-2</v>
      </c>
      <c r="AZ1926" s="66">
        <f>_xll.qlIndexFixing($BB$1,AW1926,,Trigger)</f>
        <v>1.6518582653351883E-2</v>
      </c>
      <c r="BA1926" s="198">
        <f t="shared" si="51"/>
        <v>-1.6009809995200588</v>
      </c>
    </row>
    <row r="1927" spans="47:53" ht="11.25" customHeight="1" x14ac:dyDescent="0.25">
      <c r="AU1927" s="30" t="s">
        <v>38</v>
      </c>
      <c r="AV1927" s="29">
        <f>_xll.qlInterestRateIndexFixingDate(IborIndex&amp;Tenor,AW1927,Trigger)</f>
        <v>52912</v>
      </c>
      <c r="AW1927" s="29">
        <f>_xll.qlCalendarAdvance(Calendar,AW1926,AU1927,"f",,Trigger)</f>
        <v>52916</v>
      </c>
      <c r="AX1927" s="29">
        <f>_xll.qlInterestRateIndexMaturity(IborIndex&amp;Tenor,AW1927,Trigger)</f>
        <v>53281</v>
      </c>
      <c r="AY1927" s="66">
        <f>_xll.qlIndexFixing($Z$5,AV1927,,Trigger)</f>
        <v>1.6361728945140128E-2</v>
      </c>
      <c r="AZ1927" s="66">
        <f>_xll.qlIndexFixing($BB$1,AW1927,,Trigger)</f>
        <v>1.6523188866404071E-2</v>
      </c>
      <c r="BA1927" s="198">
        <f t="shared" si="51"/>
        <v>-1.6145992126394282</v>
      </c>
    </row>
    <row r="1928" spans="47:53" ht="11.25" customHeight="1" x14ac:dyDescent="0.25">
      <c r="AU1928" s="30" t="s">
        <v>38</v>
      </c>
      <c r="AV1928" s="29">
        <f>_xll.qlInterestRateIndexFixingDate(IborIndex&amp;Tenor,AW1928,Trigger)</f>
        <v>52919</v>
      </c>
      <c r="AW1928" s="29">
        <f>_xll.qlCalendarAdvance(Calendar,AW1927,AU1928,"f",,Trigger)</f>
        <v>52923</v>
      </c>
      <c r="AX1928" s="29">
        <f>_xll.qlInterestRateIndexMaturity(IborIndex&amp;Tenor,AW1928,Trigger)</f>
        <v>53288</v>
      </c>
      <c r="AY1928" s="66">
        <f>_xll.qlIndexFixing($Z$5,AV1928,,Trigger)</f>
        <v>1.6364973701340622E-2</v>
      </c>
      <c r="AZ1928" s="66">
        <f>_xll.qlIndexFixing($BB$1,AW1928,,Trigger)</f>
        <v>1.6527810512324832E-2</v>
      </c>
      <c r="BA1928" s="198">
        <f t="shared" si="51"/>
        <v>-1.6283681098420988</v>
      </c>
    </row>
    <row r="1929" spans="47:53" ht="11.25" customHeight="1" x14ac:dyDescent="0.25">
      <c r="AU1929" s="30" t="s">
        <v>38</v>
      </c>
      <c r="AV1929" s="29">
        <f>_xll.qlInterestRateIndexFixingDate(IborIndex&amp;Tenor,AW1929,Trigger)</f>
        <v>52926</v>
      </c>
      <c r="AW1929" s="29">
        <f>_xll.qlCalendarAdvance(Calendar,AW1928,AU1929,"f",,Trigger)</f>
        <v>52930</v>
      </c>
      <c r="AX1929" s="29">
        <f>_xll.qlInterestRateIndexMaturity(IborIndex&amp;Tenor,AW1929,Trigger)</f>
        <v>53295</v>
      </c>
      <c r="AY1929" s="66">
        <f>_xll.qlIndexFixing($Z$5,AV1929,,Trigger)</f>
        <v>1.6368216140776472E-2</v>
      </c>
      <c r="AZ1929" s="66">
        <f>_xll.qlIndexFixing($BB$1,AW1929,,Trigger)</f>
        <v>1.6532446427843916E-2</v>
      </c>
      <c r="BA1929" s="198">
        <f t="shared" si="51"/>
        <v>-1.6423028706744405</v>
      </c>
    </row>
    <row r="1930" spans="47:53" ht="11.25" customHeight="1" x14ac:dyDescent="0.25">
      <c r="AU1930" s="30" t="s">
        <v>38</v>
      </c>
      <c r="AV1930" s="29">
        <f>_xll.qlInterestRateIndexFixingDate(IborIndex&amp;Tenor,AW1930,Trigger)</f>
        <v>52933</v>
      </c>
      <c r="AW1930" s="29">
        <f>_xll.qlCalendarAdvance(Calendar,AW1929,AU1930,"f",,Trigger)</f>
        <v>52937</v>
      </c>
      <c r="AX1930" s="29">
        <f>_xll.qlInterestRateIndexMaturity(IborIndex&amp;Tenor,AW1930,Trigger)</f>
        <v>53302</v>
      </c>
      <c r="AY1930" s="66">
        <f>_xll.qlIndexFixing($Z$5,AV1930,,Trigger)</f>
        <v>1.6371453575222586E-2</v>
      </c>
      <c r="AZ1930" s="66">
        <f>_xll.qlIndexFixing($BB$1,AW1930,,Trigger)</f>
        <v>1.6537095449670275E-2</v>
      </c>
      <c r="BA1930" s="198">
        <f t="shared" si="51"/>
        <v>-1.6564187444768896</v>
      </c>
    </row>
    <row r="1931" spans="47:53" ht="11.25" customHeight="1" x14ac:dyDescent="0.25">
      <c r="AU1931" s="30" t="s">
        <v>38</v>
      </c>
      <c r="AV1931" s="29">
        <f>_xll.qlInterestRateIndexFixingDate(IborIndex&amp;Tenor,AW1931,Trigger)</f>
        <v>52940</v>
      </c>
      <c r="AW1931" s="29">
        <f>_xll.qlCalendarAdvance(Calendar,AW1930,AU1931,"f",,Trigger)</f>
        <v>52944</v>
      </c>
      <c r="AX1931" s="29">
        <f>_xll.qlInterestRateIndexMaturity(IborIndex&amp;Tenor,AW1931,Trigger)</f>
        <v>53309</v>
      </c>
      <c r="AY1931" s="66">
        <f>_xll.qlIndexFixing($Z$5,AV1931,,Trigger)</f>
        <v>1.6374683309455847E-2</v>
      </c>
      <c r="AZ1931" s="66">
        <f>_xll.qlIndexFixing($BB$1,AW1931,,Trigger)</f>
        <v>1.6541756414491172E-2</v>
      </c>
      <c r="BA1931" s="198">
        <f t="shared" si="51"/>
        <v>-1.6707310503532442</v>
      </c>
    </row>
    <row r="1932" spans="47:53" ht="11.25" customHeight="1" x14ac:dyDescent="0.25">
      <c r="AU1932" s="30" t="s">
        <v>38</v>
      </c>
      <c r="AV1932" s="29">
        <f>_xll.qlInterestRateIndexFixingDate(IborIndex&amp;Tenor,AW1932,Trigger)</f>
        <v>52947</v>
      </c>
      <c r="AW1932" s="29">
        <f>_xll.qlCalendarAdvance(Calendar,AW1931,AU1932,"f",,Trigger)</f>
        <v>52951</v>
      </c>
      <c r="AX1932" s="29">
        <f>_xll.qlInterestRateIndexMaturity(IborIndex&amp;Tenor,AW1932,Trigger)</f>
        <v>53316</v>
      </c>
      <c r="AY1932" s="66">
        <f>_xll.qlIndexFixing($Z$5,AV1932,,Trigger)</f>
        <v>1.6377902641254032E-2</v>
      </c>
      <c r="AZ1932" s="66">
        <f>_xll.qlIndexFixing($BB$1,AW1932,,Trigger)</f>
        <v>1.6546428158973284E-2</v>
      </c>
      <c r="BA1932" s="198">
        <f t="shared" si="51"/>
        <v>-1.6852551771925213</v>
      </c>
    </row>
    <row r="1933" spans="47:53" ht="11.25" customHeight="1" x14ac:dyDescent="0.25">
      <c r="AU1933" s="30" t="s">
        <v>38</v>
      </c>
      <c r="AV1933" s="29">
        <f>_xll.qlInterestRateIndexFixingDate(IborIndex&amp;Tenor,AW1933,Trigger)</f>
        <v>52953</v>
      </c>
      <c r="AW1933" s="29">
        <f>_xll.qlCalendarAdvance(Calendar,AW1932,AU1933,"f",,Trigger)</f>
        <v>52958</v>
      </c>
      <c r="AX1933" s="29">
        <f>_xll.qlInterestRateIndexMaturity(IborIndex&amp;Tenor,AW1933,Trigger)</f>
        <v>53323</v>
      </c>
      <c r="AY1933" s="66">
        <f>_xll.qlIndexFixing($Z$5,AV1933,,Trigger)</f>
        <v>1.6381108861396019E-2</v>
      </c>
      <c r="AZ1933" s="66">
        <f>_xll.qlIndexFixing($BB$1,AW1933,,Trigger)</f>
        <v>1.6551109519762054E-2</v>
      </c>
      <c r="BA1933" s="198">
        <f t="shared" si="51"/>
        <v>-1.7000065836603531</v>
      </c>
    </row>
    <row r="1934" spans="47:53" ht="11.25" customHeight="1" x14ac:dyDescent="0.25">
      <c r="AU1934" s="30" t="s">
        <v>38</v>
      </c>
      <c r="AV1934" s="29">
        <f>_xll.qlInterestRateIndexFixingDate(IborIndex&amp;Tenor,AW1934,Trigger)</f>
        <v>52961</v>
      </c>
      <c r="AW1934" s="29">
        <f>_xll.qlCalendarAdvance(Calendar,AW1933,AU1934,"f",,Trigger)</f>
        <v>52965</v>
      </c>
      <c r="AX1934" s="29">
        <f>_xll.qlInterestRateIndexMaturity(IborIndex&amp;Tenor,AW1934,Trigger)</f>
        <v>53330</v>
      </c>
      <c r="AY1934" s="66">
        <f>_xll.qlIndexFixing($Z$5,AV1934,,Trigger)</f>
        <v>1.6384299253663102E-2</v>
      </c>
      <c r="AZ1934" s="66">
        <f>_xll.qlIndexFixing($BB$1,AW1934,,Trigger)</f>
        <v>1.6555799333480579E-2</v>
      </c>
      <c r="BA1934" s="198">
        <f t="shared" si="51"/>
        <v>-1.7150007981747706</v>
      </c>
    </row>
    <row r="1935" spans="47:53" ht="11.25" customHeight="1" x14ac:dyDescent="0.25">
      <c r="AU1935" s="30" t="s">
        <v>38</v>
      </c>
      <c r="AV1935" s="29">
        <f>_xll.qlInterestRateIndexFixingDate(IborIndex&amp;Tenor,AW1935,Trigger)</f>
        <v>52968</v>
      </c>
      <c r="AW1935" s="29">
        <f>_xll.qlCalendarAdvance(Calendar,AW1934,AU1935,"f",,Trigger)</f>
        <v>52972</v>
      </c>
      <c r="AX1935" s="29">
        <f>_xll.qlInterestRateIndexMaturity(IborIndex&amp;Tenor,AW1935,Trigger)</f>
        <v>53337</v>
      </c>
      <c r="AY1935" s="66">
        <f>_xll.qlIndexFixing($Z$5,AV1935,,Trigger)</f>
        <v>1.6387471094837468E-2</v>
      </c>
      <c r="AZ1935" s="66">
        <f>_xll.qlIndexFixing($BB$1,AW1935,,Trigger)</f>
        <v>1.6560496436731586E-2</v>
      </c>
      <c r="BA1935" s="198">
        <f t="shared" si="51"/>
        <v>-1.7302534189411745</v>
      </c>
    </row>
    <row r="1936" spans="47:53" ht="11.25" customHeight="1" x14ac:dyDescent="0.25">
      <c r="AU1936" s="30" t="s">
        <v>38</v>
      </c>
      <c r="AV1936" s="29">
        <f>_xll.qlInterestRateIndexFixingDate(IborIndex&amp;Tenor,AW1936,Trigger)</f>
        <v>52975</v>
      </c>
      <c r="AW1936" s="29">
        <f>_xll.qlCalendarAdvance(Calendar,AW1935,AU1936,"f",,Trigger)</f>
        <v>52979</v>
      </c>
      <c r="AX1936" s="29">
        <f>_xll.qlInterestRateIndexMaturity(IborIndex&amp;Tenor,AW1936,Trigger)</f>
        <v>53344</v>
      </c>
      <c r="AY1936" s="66">
        <f>_xll.qlIndexFixing($Z$5,AV1936,,Trigger)</f>
        <v>1.639062165470416E-2</v>
      </c>
      <c r="AZ1936" s="66">
        <f>_xll.qlIndexFixing($BB$1,AW1936,,Trigger)</f>
        <v>1.656519966609547E-2</v>
      </c>
      <c r="BA1936" s="198">
        <f t="shared" si="51"/>
        <v>-1.7457801139130966</v>
      </c>
    </row>
    <row r="1937" spans="47:53" ht="11.25" customHeight="1" x14ac:dyDescent="0.25">
      <c r="AU1937" s="30" t="s">
        <v>38</v>
      </c>
      <c r="AV1937" s="29">
        <f>_xll.qlInterestRateIndexFixingDate(IborIndex&amp;Tenor,AW1937,Trigger)</f>
        <v>52982</v>
      </c>
      <c r="AW1937" s="29">
        <f>_xll.qlCalendarAdvance(Calendar,AW1936,AU1937,"f",,Trigger)</f>
        <v>52986</v>
      </c>
      <c r="AX1937" s="29">
        <f>_xll.qlInterestRateIndexMaturity(IborIndex&amp;Tenor,AW1937,Trigger)</f>
        <v>53351</v>
      </c>
      <c r="AY1937" s="66">
        <f>_xll.qlIndexFixing($Z$5,AV1937,,Trigger)</f>
        <v>1.6393748196050859E-2</v>
      </c>
      <c r="AZ1937" s="66">
        <f>_xll.qlIndexFixing($BB$1,AW1937,,Trigger)</f>
        <v>1.6569907858131384E-2</v>
      </c>
      <c r="BA1937" s="198">
        <f t="shared" si="51"/>
        <v>-1.7615966208052447</v>
      </c>
    </row>
    <row r="1938" spans="47:53" ht="11.25" customHeight="1" x14ac:dyDescent="0.25">
      <c r="AU1938" s="30" t="s">
        <v>38</v>
      </c>
      <c r="AV1938" s="29">
        <f>_xll.qlInterestRateIndexFixingDate(IborIndex&amp;Tenor,AW1938,Trigger)</f>
        <v>52989</v>
      </c>
      <c r="AW1938" s="29">
        <f>_xll.qlCalendarAdvance(Calendar,AW1937,AU1938,"f",,Trigger)</f>
        <v>52993</v>
      </c>
      <c r="AX1938" s="29">
        <f>_xll.qlInterestRateIndexMaturity(IborIndex&amp;Tenor,AW1938,Trigger)</f>
        <v>53358</v>
      </c>
      <c r="AY1938" s="66">
        <f>_xll.qlIndexFixing($Z$5,AV1938,,Trigger)</f>
        <v>1.6396847974667662E-2</v>
      </c>
      <c r="AZ1938" s="66">
        <f>_xll.qlIndexFixing($BB$1,AW1938,,Trigger)</f>
        <v>1.6574619849375912E-2</v>
      </c>
      <c r="BA1938" s="198">
        <f t="shared" si="51"/>
        <v>-1.7777187470825044</v>
      </c>
    </row>
    <row r="1939" spans="47:53" ht="11.25" customHeight="1" x14ac:dyDescent="0.25">
      <c r="AU1939" s="30" t="s">
        <v>38</v>
      </c>
      <c r="AV1939" s="29">
        <f>_xll.qlInterestRateIndexFixingDate(IborIndex&amp;Tenor,AW1939,Trigger)</f>
        <v>52996</v>
      </c>
      <c r="AW1939" s="29">
        <f>_xll.qlCalendarAdvance(Calendar,AW1938,AU1939,"f",,Trigger)</f>
        <v>53000</v>
      </c>
      <c r="AX1939" s="29">
        <f>_xll.qlInterestRateIndexMaturity(IborIndex&amp;Tenor,AW1939,Trigger)</f>
        <v>53365</v>
      </c>
      <c r="AY1939" s="66">
        <f>_xll.qlIndexFixing($Z$5,AV1939,,Trigger)</f>
        <v>1.6399918239349495E-2</v>
      </c>
      <c r="AZ1939" s="66">
        <f>_xll.qlIndexFixing($BB$1,AW1939,,Trigger)</f>
        <v>1.6579334476344632E-2</v>
      </c>
      <c r="BA1939" s="198">
        <f t="shared" si="51"/>
        <v>-1.79416236995137</v>
      </c>
    </row>
    <row r="1940" spans="47:53" ht="11.25" customHeight="1" x14ac:dyDescent="0.25">
      <c r="AU1940" s="30" t="s">
        <v>38</v>
      </c>
      <c r="AV1940" s="29">
        <f>_xll.qlInterestRateIndexFixingDate(IborIndex&amp;Tenor,AW1940,Trigger)</f>
        <v>53003</v>
      </c>
      <c r="AW1940" s="29">
        <f>_xll.qlCalendarAdvance(Calendar,AW1939,AU1940,"f",,Trigger)</f>
        <v>53007</v>
      </c>
      <c r="AX1940" s="29">
        <f>_xll.qlInterestRateIndexMaturity(IborIndex&amp;Tenor,AW1940,Trigger)</f>
        <v>53372</v>
      </c>
      <c r="AY1940" s="66">
        <f>_xll.qlIndexFixing($Z$5,AV1940,,Trigger)</f>
        <v>1.6402956231895024E-2</v>
      </c>
      <c r="AZ1940" s="66">
        <f>_xll.qlIndexFixing($BB$1,AW1940,,Trigger)</f>
        <v>1.6584050575531202E-2</v>
      </c>
      <c r="BA1940" s="198">
        <f t="shared" si="51"/>
        <v>-1.8109434363617825</v>
      </c>
    </row>
    <row r="1941" spans="47:53" ht="11.25" customHeight="1" x14ac:dyDescent="0.25">
      <c r="AU1941" s="30" t="s">
        <v>38</v>
      </c>
      <c r="AV1941" s="29">
        <f>_xll.qlInterestRateIndexFixingDate(IborIndex&amp;Tenor,AW1941,Trigger)</f>
        <v>53010</v>
      </c>
      <c r="AW1941" s="29">
        <f>_xll.qlCalendarAdvance(Calendar,AW1940,AU1941,"f",,Trigger)</f>
        <v>53014</v>
      </c>
      <c r="AX1941" s="29">
        <f>_xll.qlInterestRateIndexMaturity(IborIndex&amp;Tenor,AW1941,Trigger)</f>
        <v>53379</v>
      </c>
      <c r="AY1941" s="66">
        <f>_xll.qlIndexFixing($Z$5,AV1941,,Trigger)</f>
        <v>1.6405959187107959E-2</v>
      </c>
      <c r="AZ1941" s="66">
        <f>_xll.qlIndexFixing($BB$1,AW1941,,Trigger)</f>
        <v>1.6588766983407395E-2</v>
      </c>
      <c r="BA1941" s="198">
        <f t="shared" si="51"/>
        <v>-1.8280779629943622</v>
      </c>
    </row>
    <row r="1942" spans="47:53" ht="11.25" customHeight="1" x14ac:dyDescent="0.25">
      <c r="AU1942" s="30" t="s">
        <v>38</v>
      </c>
      <c r="AV1942" s="29">
        <f>_xll.qlInterestRateIndexFixingDate(IborIndex&amp;Tenor,AW1942,Trigger)</f>
        <v>53017</v>
      </c>
      <c r="AW1942" s="29">
        <f>_xll.qlCalendarAdvance(Calendar,AW1941,AU1942,"f",,Trigger)</f>
        <v>53021</v>
      </c>
      <c r="AX1942" s="29">
        <f>_xll.qlInterestRateIndexMaturity(IborIndex&amp;Tenor,AW1942,Trigger)</f>
        <v>53386</v>
      </c>
      <c r="AY1942" s="66">
        <f>_xll.qlIndexFixing($Z$5,AV1942,,Trigger)</f>
        <v>1.6408924332798364E-2</v>
      </c>
      <c r="AZ1942" s="66">
        <f>_xll.qlIndexFixing($BB$1,AW1942,,Trigger)</f>
        <v>1.6593482536422201E-2</v>
      </c>
      <c r="BA1942" s="198">
        <f t="shared" si="51"/>
        <v>-1.8455820362383788</v>
      </c>
    </row>
    <row r="1943" spans="47:53" ht="11.25" customHeight="1" x14ac:dyDescent="0.25">
      <c r="AU1943" s="30" t="s">
        <v>38</v>
      </c>
      <c r="AV1943" s="29">
        <f>_xll.qlInterestRateIndexFixingDate(IborIndex&amp;Tenor,AW1943,Trigger)</f>
        <v>53024</v>
      </c>
      <c r="AW1943" s="29">
        <f>_xll.qlCalendarAdvance(Calendar,AW1942,AU1943,"f",,Trigger)</f>
        <v>53028</v>
      </c>
      <c r="AX1943" s="29">
        <f>_xll.qlInterestRateIndexMaturity(IborIndex&amp;Tenor,AW1943,Trigger)</f>
        <v>53393</v>
      </c>
      <c r="AY1943" s="66">
        <f>_xll.qlIndexFixing($Z$5,AV1943,,Trigger)</f>
        <v>1.6411848889783111E-2</v>
      </c>
      <c r="AZ1943" s="66">
        <f>_xll.qlIndexFixing($BB$1,AW1943,,Trigger)</f>
        <v>1.659819607100381E-2</v>
      </c>
      <c r="BA1943" s="198">
        <f t="shared" si="51"/>
        <v>-1.8634718122069807</v>
      </c>
    </row>
    <row r="1944" spans="47:53" ht="11.25" customHeight="1" x14ac:dyDescent="0.25">
      <c r="AU1944" s="30" t="s">
        <v>38</v>
      </c>
      <c r="AV1944" s="29">
        <f>_xll.qlInterestRateIndexFixingDate(IborIndex&amp;Tenor,AW1944,Trigger)</f>
        <v>53031</v>
      </c>
      <c r="AW1944" s="29">
        <f>_xll.qlCalendarAdvance(Calendar,AW1943,AU1944,"f",,Trigger)</f>
        <v>53035</v>
      </c>
      <c r="AX1944" s="29">
        <f>_xll.qlInterestRateIndexMaturity(IborIndex&amp;Tenor,AW1944,Trigger)</f>
        <v>53400</v>
      </c>
      <c r="AY1944" s="66">
        <f>_xll.qlIndexFixing($Z$5,AV1944,,Trigger)</f>
        <v>1.641473007188653E-2</v>
      </c>
      <c r="AZ1944" s="66">
        <f>_xll.qlIndexFixing($BB$1,AW1944,,Trigger)</f>
        <v>1.6602906423558279E-2</v>
      </c>
      <c r="BA1944" s="198">
        <f t="shared" si="51"/>
        <v>-1.8817635167174898</v>
      </c>
    </row>
    <row r="1945" spans="47:53" ht="11.25" customHeight="1" x14ac:dyDescent="0.25">
      <c r="AU1945" s="30" t="s">
        <v>38</v>
      </c>
      <c r="AV1945" s="29">
        <f>_xll.qlInterestRateIndexFixingDate(IborIndex&amp;Tenor,AW1945,Trigger)</f>
        <v>53038</v>
      </c>
      <c r="AW1945" s="29">
        <f>_xll.qlCalendarAdvance(Calendar,AW1944,AU1945,"f",,Trigger)</f>
        <v>53042</v>
      </c>
      <c r="AX1945" s="29">
        <f>_xll.qlInterestRateIndexMaturity(IborIndex&amp;Tenor,AW1945,Trigger)</f>
        <v>53407</v>
      </c>
      <c r="AY1945" s="66">
        <f>_xll.qlIndexFixing($Z$5,AV1945,,Trigger)</f>
        <v>1.6417565085942373E-2</v>
      </c>
      <c r="AZ1945" s="66">
        <f>_xll.qlIndexFixing($BB$1,AW1945,,Trigger)</f>
        <v>1.6610460980796399E-2</v>
      </c>
      <c r="BA1945" s="198">
        <f t="shared" si="51"/>
        <v>-1.9289589485402616</v>
      </c>
    </row>
    <row r="1946" spans="47:53" ht="11.25" customHeight="1" x14ac:dyDescent="0.25">
      <c r="AU1946" s="30" t="s">
        <v>38</v>
      </c>
      <c r="AV1946" s="29">
        <f>_xll.qlInterestRateIndexFixingDate(IborIndex&amp;Tenor,AW1946,Trigger)</f>
        <v>53045</v>
      </c>
      <c r="AW1946" s="29">
        <f>_xll.qlCalendarAdvance(Calendar,AW1945,AU1946,"f",,Trigger)</f>
        <v>53049</v>
      </c>
      <c r="AX1946" s="29">
        <f>_xll.qlInterestRateIndexMaturity(IborIndex&amp;Tenor,AW1946,Trigger)</f>
        <v>53414</v>
      </c>
      <c r="AY1946" s="66">
        <f>_xll.qlIndexFixing($Z$5,AV1946,,Trigger)</f>
        <v>1.6420351131794256E-2</v>
      </c>
      <c r="AZ1946" s="66">
        <f>_xll.qlIndexFixing($BB$1,AW1946,,Trigger)</f>
        <v>1.661231292810058E-2</v>
      </c>
      <c r="BA1946" s="198">
        <f t="shared" si="51"/>
        <v>-1.9196179630632386</v>
      </c>
    </row>
    <row r="1947" spans="47:53" ht="11.25" customHeight="1" x14ac:dyDescent="0.25">
      <c r="AU1947" s="30" t="s">
        <v>38</v>
      </c>
      <c r="AV1947" s="29">
        <f>_xll.qlInterestRateIndexFixingDate(IborIndex&amp;Tenor,AW1947,Trigger)</f>
        <v>53052</v>
      </c>
      <c r="AW1947" s="29">
        <f>_xll.qlCalendarAdvance(Calendar,AW1946,AU1947,"f",,Trigger)</f>
        <v>53056</v>
      </c>
      <c r="AX1947" s="29">
        <f>_xll.qlInterestRateIndexMaturity(IborIndex&amp;Tenor,AW1947,Trigger)</f>
        <v>53421</v>
      </c>
      <c r="AY1947" s="66">
        <f>_xll.qlIndexFixing($Z$5,AV1947,,Trigger)</f>
        <v>1.642308540229764E-2</v>
      </c>
      <c r="AZ1947" s="66">
        <f>_xll.qlIndexFixing($BB$1,AW1947,,Trigger)</f>
        <v>1.661700675279126E-2</v>
      </c>
      <c r="BA1947" s="198">
        <f t="shared" si="51"/>
        <v>-1.9392135049361992</v>
      </c>
    </row>
    <row r="1948" spans="47:53" ht="11.25" customHeight="1" x14ac:dyDescent="0.25">
      <c r="AU1948" s="30" t="s">
        <v>38</v>
      </c>
      <c r="AV1948" s="29">
        <f>_xll.qlInterestRateIndexFixingDate(IborIndex&amp;Tenor,AW1948,Trigger)</f>
        <v>53057</v>
      </c>
      <c r="AW1948" s="29">
        <f>_xll.qlCalendarAdvance(Calendar,AW1947,AU1948,"f",,Trigger)</f>
        <v>53063</v>
      </c>
      <c r="AX1948" s="29">
        <f>_xll.qlInterestRateIndexMaturity(IborIndex&amp;Tenor,AW1948,Trigger)</f>
        <v>53428</v>
      </c>
      <c r="AY1948" s="66">
        <f>_xll.qlIndexFixing($Z$5,AV1948,,Trigger)</f>
        <v>1.6425765083318937E-2</v>
      </c>
      <c r="AZ1948" s="66">
        <f>_xll.qlIndexFixing($BB$1,AW1948,,Trigger)</f>
        <v>1.6621692740860287E-2</v>
      </c>
      <c r="BA1948" s="198">
        <f t="shared" si="51"/>
        <v>-1.9592765754134975</v>
      </c>
    </row>
    <row r="1949" spans="47:53" ht="11.25" customHeight="1" x14ac:dyDescent="0.25">
      <c r="AU1949" s="30" t="s">
        <v>38</v>
      </c>
      <c r="AV1949" s="29">
        <f>_xll.qlInterestRateIndexFixingDate(IborIndex&amp;Tenor,AW1949,Trigger)</f>
        <v>53066</v>
      </c>
      <c r="AW1949" s="29">
        <f>_xll.qlCalendarAdvance(Calendar,AW1948,AU1949,"f",,Trigger)</f>
        <v>53070</v>
      </c>
      <c r="AX1949" s="29">
        <f>_xll.qlInterestRateIndexMaturity(IborIndex&amp;Tenor,AW1949,Trigger)</f>
        <v>53435</v>
      </c>
      <c r="AY1949" s="66">
        <f>_xll.qlIndexFixing($Z$5,AV1949,,Trigger)</f>
        <v>1.6428387353740345E-2</v>
      </c>
      <c r="AZ1949" s="66">
        <f>_xll.qlIndexFixing($BB$1,AW1949,,Trigger)</f>
        <v>1.6626369728605976E-2</v>
      </c>
      <c r="BA1949" s="198">
        <f t="shared" si="51"/>
        <v>-1.9798237486563091</v>
      </c>
    </row>
    <row r="1950" spans="47:53" ht="11.25" customHeight="1" x14ac:dyDescent="0.25">
      <c r="AU1950" s="30" t="s">
        <v>38</v>
      </c>
      <c r="AV1950" s="29">
        <f>_xll.qlInterestRateIndexFixingDate(IborIndex&amp;Tenor,AW1950,Trigger)</f>
        <v>53073</v>
      </c>
      <c r="AW1950" s="29">
        <f>_xll.qlCalendarAdvance(Calendar,AW1949,AU1950,"f",,Trigger)</f>
        <v>53077</v>
      </c>
      <c r="AX1950" s="29">
        <f>_xll.qlInterestRateIndexMaturity(IborIndex&amp;Tenor,AW1950,Trigger)</f>
        <v>53442</v>
      </c>
      <c r="AY1950" s="66">
        <f>_xll.qlIndexFixing($Z$5,AV1950,,Trigger)</f>
        <v>1.6430949385458738E-2</v>
      </c>
      <c r="AZ1950" s="66">
        <f>_xll.qlIndexFixing($BB$1,AW1950,,Trigger)</f>
        <v>1.6631036552303656E-2</v>
      </c>
      <c r="BA1950" s="198">
        <f t="shared" si="51"/>
        <v>-2.0008716684491792</v>
      </c>
    </row>
    <row r="1951" spans="47:53" ht="11.25" customHeight="1" x14ac:dyDescent="0.25">
      <c r="AU1951" s="30" t="s">
        <v>38</v>
      </c>
      <c r="AV1951" s="29">
        <f>_xll.qlInterestRateIndexFixingDate(IborIndex&amp;Tenor,AW1951,Trigger)</f>
        <v>53079</v>
      </c>
      <c r="AW1951" s="29">
        <f>_xll.qlCalendarAdvance(Calendar,AW1950,AU1951,"f",,Trigger)</f>
        <v>53084</v>
      </c>
      <c r="AX1951" s="29">
        <f>_xll.qlInterestRateIndexMaturity(IborIndex&amp;Tenor,AW1951,Trigger)</f>
        <v>53449</v>
      </c>
      <c r="AY1951" s="66">
        <f>_xll.qlIndexFixing($Z$5,AV1951,,Trigger)</f>
        <v>1.6433448343388529E-2</v>
      </c>
      <c r="AZ1951" s="66">
        <f>_xll.qlIndexFixing($BB$1,AW1951,,Trigger)</f>
        <v>1.6635692048207616E-2</v>
      </c>
      <c r="BA1951" s="198">
        <f t="shared" si="51"/>
        <v>-2.0224370481908629</v>
      </c>
    </row>
    <row r="1952" spans="47:53" ht="11.25" customHeight="1" x14ac:dyDescent="0.25">
      <c r="AU1952" s="30" t="s">
        <v>38</v>
      </c>
      <c r="AV1952" s="29">
        <f>_xll.qlInterestRateIndexFixingDate(IborIndex&amp;Tenor,AW1952,Trigger)</f>
        <v>53087</v>
      </c>
      <c r="AW1952" s="29">
        <f>_xll.qlCalendarAdvance(Calendar,AW1951,AU1952,"f",,Trigger)</f>
        <v>53091</v>
      </c>
      <c r="AX1952" s="29">
        <f>_xll.qlInterestRateIndexMaturity(IborIndex&amp;Tenor,AW1952,Trigger)</f>
        <v>53456</v>
      </c>
      <c r="AY1952" s="66">
        <f>_xll.qlIndexFixing($Z$5,AV1952,,Trigger)</f>
        <v>1.6435881385461877E-2</v>
      </c>
      <c r="AZ1952" s="66">
        <f>_xll.qlIndexFixing($BB$1,AW1952,,Trigger)</f>
        <v>1.6640335052551133E-2</v>
      </c>
      <c r="BA1952" s="198">
        <f t="shared" si="51"/>
        <v>-2.0445366708925565</v>
      </c>
    </row>
    <row r="1953" spans="47:53" ht="11.25" customHeight="1" x14ac:dyDescent="0.25">
      <c r="AU1953" s="30" t="s">
        <v>38</v>
      </c>
      <c r="AV1953" s="29">
        <f>_xll.qlInterestRateIndexFixingDate(IborIndex&amp;Tenor,AW1953,Trigger)</f>
        <v>53094</v>
      </c>
      <c r="AW1953" s="29">
        <f>_xll.qlCalendarAdvance(Calendar,AW1952,AU1953,"f",,Trigger)</f>
        <v>53098</v>
      </c>
      <c r="AX1953" s="29">
        <f>_xll.qlInterestRateIndexMaturity(IborIndex&amp;Tenor,AW1953,Trigger)</f>
        <v>53463</v>
      </c>
      <c r="AY1953" s="66">
        <f>_xll.qlIndexFixing($Z$5,AV1953,,Trigger)</f>
        <v>1.643824566263263E-2</v>
      </c>
      <c r="AZ1953" s="66">
        <f>_xll.qlIndexFixing($BB$1,AW1953,,Trigger)</f>
        <v>1.6644964401546891E-2</v>
      </c>
      <c r="BA1953" s="198">
        <f t="shared" si="51"/>
        <v>-2.067187389142612</v>
      </c>
    </row>
    <row r="1954" spans="47:53" ht="11.25" customHeight="1" x14ac:dyDescent="0.25">
      <c r="AU1954" s="30" t="s">
        <v>38</v>
      </c>
      <c r="AV1954" s="29">
        <f>_xll.qlInterestRateIndexFixingDate(IborIndex&amp;Tenor,AW1954,Trigger)</f>
        <v>53101</v>
      </c>
      <c r="AW1954" s="29">
        <f>_xll.qlCalendarAdvance(Calendar,AW1953,AU1954,"f",,Trigger)</f>
        <v>53105</v>
      </c>
      <c r="AX1954" s="29">
        <f>_xll.qlInterestRateIndexMaturity(IborIndex&amp;Tenor,AW1954,Trigger)</f>
        <v>53470</v>
      </c>
      <c r="AY1954" s="66">
        <f>_xll.qlIndexFixing($Z$5,AV1954,,Trigger)</f>
        <v>1.6440538318876551E-2</v>
      </c>
      <c r="AZ1954" s="66">
        <f>_xll.qlIndexFixing($BB$1,AW1954,,Trigger)</f>
        <v>1.6649578931385682E-2</v>
      </c>
      <c r="BA1954" s="198">
        <f t="shared" si="51"/>
        <v>-2.0904061250913082</v>
      </c>
    </row>
    <row r="1955" spans="47:53" ht="11.25" customHeight="1" x14ac:dyDescent="0.25">
      <c r="AU1955" s="30" t="s">
        <v>38</v>
      </c>
      <c r="AV1955" s="29">
        <f>_xll.qlInterestRateIndexFixingDate(IborIndex&amp;Tenor,AW1955,Trigger)</f>
        <v>53108</v>
      </c>
      <c r="AW1955" s="29">
        <f>_xll.qlCalendarAdvance(Calendar,AW1954,AU1955,"f",,Trigger)</f>
        <v>53112</v>
      </c>
      <c r="AX1955" s="29">
        <f>_xll.qlInterestRateIndexMaturity(IborIndex&amp;Tenor,AW1955,Trigger)</f>
        <v>53477</v>
      </c>
      <c r="AY1955" s="66">
        <f>_xll.qlIndexFixing($Z$5,AV1955,,Trigger)</f>
        <v>1.6442756491192406E-2</v>
      </c>
      <c r="AZ1955" s="66">
        <f>_xll.qlIndexFixing($BB$1,AW1955,,Trigger)</f>
        <v>1.6654177478237484E-2</v>
      </c>
      <c r="BA1955" s="198">
        <f t="shared" si="51"/>
        <v>-2.1142098704507797</v>
      </c>
    </row>
    <row r="1956" spans="47:53" ht="11.25" customHeight="1" x14ac:dyDescent="0.25">
      <c r="AU1956" s="30" t="s">
        <v>38</v>
      </c>
      <c r="AV1956" s="29">
        <f>_xll.qlInterestRateIndexFixingDate(IborIndex&amp;Tenor,AW1956,Trigger)</f>
        <v>53115</v>
      </c>
      <c r="AW1956" s="29">
        <f>_xll.qlCalendarAdvance(Calendar,AW1955,AU1956,"f",,Trigger)</f>
        <v>53119</v>
      </c>
      <c r="AX1956" s="29">
        <f>_xll.qlInterestRateIndexMaturity(IborIndex&amp;Tenor,AW1956,Trigger)</f>
        <v>53484</v>
      </c>
      <c r="AY1956" s="66">
        <f>_xll.qlIndexFixing($Z$5,AV1956,,Trigger)</f>
        <v>1.6444897309607003E-2</v>
      </c>
      <c r="AZ1956" s="66">
        <f>_xll.qlIndexFixing($BB$1,AW1956,,Trigger)</f>
        <v>1.6658758878253008E-2</v>
      </c>
      <c r="BA1956" s="198">
        <f t="shared" si="51"/>
        <v>-2.138615686460045</v>
      </c>
    </row>
    <row r="1957" spans="47:53" ht="11.25" customHeight="1" x14ac:dyDescent="0.25">
      <c r="AU1957" s="30" t="s">
        <v>38</v>
      </c>
      <c r="AV1957" s="29">
        <f>_xll.qlInterestRateIndexFixingDate(IborIndex&amp;Tenor,AW1957,Trigger)</f>
        <v>53122</v>
      </c>
      <c r="AW1957" s="29">
        <f>_xll.qlCalendarAdvance(Calendar,AW1956,AU1957,"f",,Trigger)</f>
        <v>53126</v>
      </c>
      <c r="AX1957" s="29">
        <f>_xll.qlInterestRateIndexMaturity(IborIndex&amp;Tenor,AW1957,Trigger)</f>
        <v>53491</v>
      </c>
      <c r="AY1957" s="66">
        <f>_xll.qlIndexFixing($Z$5,AV1957,,Trigger)</f>
        <v>1.6446957897174319E-2</v>
      </c>
      <c r="AZ1957" s="66">
        <f>_xll.qlIndexFixing($BB$1,AW1957,,Trigger)</f>
        <v>1.6663321967561057E-2</v>
      </c>
      <c r="BA1957" s="198">
        <f t="shared" si="51"/>
        <v>-2.1636407038673826</v>
      </c>
    </row>
    <row r="1958" spans="47:53" ht="11.25" customHeight="1" x14ac:dyDescent="0.25">
      <c r="AU1958" s="30" t="s">
        <v>38</v>
      </c>
      <c r="AV1958" s="29">
        <f>_xll.qlInterestRateIndexFixingDate(IborIndex&amp;Tenor,AW1958,Trigger)</f>
        <v>53129</v>
      </c>
      <c r="AW1958" s="29">
        <f>_xll.qlCalendarAdvance(Calendar,AW1957,AU1958,"f",,Trigger)</f>
        <v>53133</v>
      </c>
      <c r="AX1958" s="29">
        <f>_xll.qlInterestRateIndexMaturity(IborIndex&amp;Tenor,AW1958,Trigger)</f>
        <v>53498</v>
      </c>
      <c r="AY1958" s="66">
        <f>_xll.qlIndexFixing($Z$5,AV1958,,Trigger)</f>
        <v>1.6448935369978782E-2</v>
      </c>
      <c r="AZ1958" s="66">
        <f>_xll.qlIndexFixing($BB$1,AW1958,,Trigger)</f>
        <v>1.6667865582270954E-2</v>
      </c>
      <c r="BA1958" s="198">
        <f t="shared" si="51"/>
        <v>-2.1893021229217253</v>
      </c>
    </row>
    <row r="1959" spans="47:53" ht="11.25" customHeight="1" x14ac:dyDescent="0.25">
      <c r="AU1959" s="30" t="s">
        <v>38</v>
      </c>
      <c r="AV1959" s="29">
        <f>_xll.qlInterestRateIndexFixingDate(IborIndex&amp;Tenor,AW1959,Trigger)</f>
        <v>53136</v>
      </c>
      <c r="AW1959" s="29">
        <f>_xll.qlCalendarAdvance(Calendar,AW1958,AU1959,"f",,Trigger)</f>
        <v>53140</v>
      </c>
      <c r="AX1959" s="29">
        <f>_xll.qlInterestRateIndexMaturity(IborIndex&amp;Tenor,AW1959,Trigger)</f>
        <v>53505</v>
      </c>
      <c r="AY1959" s="66">
        <f>_xll.qlIndexFixing($Z$5,AV1959,,Trigger)</f>
        <v>1.6450826837138336E-2</v>
      </c>
      <c r="AZ1959" s="66">
        <f>_xll.qlIndexFixing($BB$1,AW1959,,Trigger)</f>
        <v>1.6672388558471869E-2</v>
      </c>
      <c r="BA1959" s="198">
        <f t="shared" si="51"/>
        <v>-2.2156172133353316</v>
      </c>
    </row>
    <row r="1960" spans="47:53" ht="11.25" customHeight="1" x14ac:dyDescent="0.25">
      <c r="AU1960" s="30" t="s">
        <v>38</v>
      </c>
      <c r="AV1960" s="29">
        <f>_xll.qlInterestRateIndexFixingDate(IborIndex&amp;Tenor,AW1960,Trigger)</f>
        <v>53143</v>
      </c>
      <c r="AW1960" s="29">
        <f>_xll.qlCalendarAdvance(Calendar,AW1959,AU1960,"f",,Trigger)</f>
        <v>53147</v>
      </c>
      <c r="AX1960" s="29">
        <f>_xll.qlInterestRateIndexMaturity(IborIndex&amp;Tenor,AW1960,Trigger)</f>
        <v>53512</v>
      </c>
      <c r="AY1960" s="66">
        <f>_xll.qlIndexFixing($Z$5,AV1960,,Trigger)</f>
        <v>1.6452629400805545E-2</v>
      </c>
      <c r="AZ1960" s="66">
        <f>_xll.qlIndexFixing($BB$1,AW1960,,Trigger)</f>
        <v>1.667688973223282E-2</v>
      </c>
      <c r="BA1960" s="198">
        <f t="shared" si="51"/>
        <v>-2.2426033142727495</v>
      </c>
    </row>
    <row r="1961" spans="47:53" ht="11.25" customHeight="1" x14ac:dyDescent="0.25">
      <c r="AU1961" s="30" t="s">
        <v>38</v>
      </c>
      <c r="AV1961" s="29">
        <f>_xll.qlInterestRateIndexFixingDate(IborIndex&amp;Tenor,AW1961,Trigger)</f>
        <v>53150</v>
      </c>
      <c r="AW1961" s="29">
        <f>_xll.qlCalendarAdvance(Calendar,AW1960,AU1961,"f",,Trigger)</f>
        <v>53154</v>
      </c>
      <c r="AX1961" s="29">
        <f>_xll.qlInterestRateIndexMaturity(IborIndex&amp;Tenor,AW1961,Trigger)</f>
        <v>53519</v>
      </c>
      <c r="AY1961" s="66">
        <f>_xll.qlIndexFixing($Z$5,AV1961,,Trigger)</f>
        <v>1.645434015617064E-2</v>
      </c>
      <c r="AZ1961" s="66">
        <f>_xll.qlIndexFixing($BB$1,AW1961,,Trigger)</f>
        <v>1.6681367939604213E-2</v>
      </c>
      <c r="BA1961" s="198">
        <f t="shared" si="51"/>
        <v>-2.2702778343357268</v>
      </c>
    </row>
    <row r="1962" spans="47:53" ht="11.25" customHeight="1" x14ac:dyDescent="0.25">
      <c r="AU1962" s="30" t="s">
        <v>38</v>
      </c>
      <c r="AV1962" s="29">
        <f>_xll.qlInterestRateIndexFixingDate(IborIndex&amp;Tenor,AW1962,Trigger)</f>
        <v>53157</v>
      </c>
      <c r="AW1962" s="29">
        <f>_xll.qlCalendarAdvance(Calendar,AW1961,AU1962,"f",,Trigger)</f>
        <v>53161</v>
      </c>
      <c r="AX1962" s="29">
        <f>_xll.qlInterestRateIndexMaturity(IborIndex&amp;Tenor,AW1962,Trigger)</f>
        <v>53526</v>
      </c>
      <c r="AY1962" s="66">
        <f>_xll.qlIndexFixing($Z$5,AV1962,,Trigger)</f>
        <v>1.6455956191463512E-2</v>
      </c>
      <c r="AZ1962" s="66">
        <f>_xll.qlIndexFixing($BB$1,AW1962,,Trigger)</f>
        <v>1.6685822016616308E-2</v>
      </c>
      <c r="BA1962" s="198">
        <f t="shared" si="51"/>
        <v>-2.2986582515279603</v>
      </c>
    </row>
    <row r="1963" spans="47:53" ht="11.25" customHeight="1" x14ac:dyDescent="0.25">
      <c r="AU1963" s="30" t="s">
        <v>38</v>
      </c>
      <c r="AV1963" s="29">
        <f>_xll.qlInterestRateIndexFixingDate(IborIndex&amp;Tenor,AW1963,Trigger)</f>
        <v>53164</v>
      </c>
      <c r="AW1963" s="29">
        <f>_xll.qlCalendarAdvance(Calendar,AW1962,AU1963,"f",,Trigger)</f>
        <v>53168</v>
      </c>
      <c r="AX1963" s="29">
        <f>_xll.qlInterestRateIndexMaturity(IborIndex&amp;Tenor,AW1963,Trigger)</f>
        <v>53533</v>
      </c>
      <c r="AY1963" s="66">
        <f>_xll.qlIndexFixing($Z$5,AV1963,,Trigger)</f>
        <v>1.6457474587958296E-2</v>
      </c>
      <c r="AZ1963" s="66">
        <f>_xll.qlIndexFixing($BB$1,AW1963,,Trigger)</f>
        <v>1.6690250799280743E-2</v>
      </c>
      <c r="BA1963" s="198">
        <f t="shared" si="51"/>
        <v>-2.3277621132244617</v>
      </c>
    </row>
    <row r="1964" spans="47:53" ht="11.25" customHeight="1" x14ac:dyDescent="0.25">
      <c r="AU1964" s="30" t="s">
        <v>38</v>
      </c>
      <c r="AV1964" s="29">
        <f>_xll.qlInterestRateIndexFixingDate(IborIndex&amp;Tenor,AW1964,Trigger)</f>
        <v>53171</v>
      </c>
      <c r="AW1964" s="29">
        <f>_xll.qlCalendarAdvance(Calendar,AW1963,AU1964,"f",,Trigger)</f>
        <v>53175</v>
      </c>
      <c r="AX1964" s="29">
        <f>_xll.qlInterestRateIndexMaturity(IborIndex&amp;Tenor,AW1964,Trigger)</f>
        <v>53540</v>
      </c>
      <c r="AY1964" s="66">
        <f>_xll.qlIndexFixing($Z$5,AV1964,,Trigger)</f>
        <v>1.645889241997316E-2</v>
      </c>
      <c r="AZ1964" s="66">
        <f>_xll.qlIndexFixing($BB$1,AW1964,,Trigger)</f>
        <v>1.669465312359077E-2</v>
      </c>
      <c r="BA1964" s="198">
        <f t="shared" si="51"/>
        <v>-2.3576070361761015</v>
      </c>
    </row>
    <row r="1965" spans="47:53" ht="11.25" customHeight="1" x14ac:dyDescent="0.25">
      <c r="AU1965" s="30" t="s">
        <v>38</v>
      </c>
      <c r="AV1965" s="29">
        <f>_xll.qlInterestRateIndexFixingDate(IborIndex&amp;Tenor,AW1965,Trigger)</f>
        <v>53178</v>
      </c>
      <c r="AW1965" s="29">
        <f>_xll.qlCalendarAdvance(Calendar,AW1964,AU1965,"f",,Trigger)</f>
        <v>53182</v>
      </c>
      <c r="AX1965" s="29">
        <f>_xll.qlInterestRateIndexMaturity(IborIndex&amp;Tenor,AW1965,Trigger)</f>
        <v>53547</v>
      </c>
      <c r="AY1965" s="66">
        <f>_xll.qlIndexFixing($Z$5,AV1965,,Trigger)</f>
        <v>1.6460206754875112E-2</v>
      </c>
      <c r="AZ1965" s="66">
        <f>_xll.qlIndexFixing($BB$1,AW1965,,Trigger)</f>
        <v>1.6699027825520792E-2</v>
      </c>
      <c r="BA1965" s="198">
        <f t="shared" si="51"/>
        <v>-2.3882107064568046</v>
      </c>
    </row>
    <row r="1966" spans="47:53" ht="11.25" customHeight="1" x14ac:dyDescent="0.25">
      <c r="AU1966" s="30" t="s">
        <v>38</v>
      </c>
      <c r="AV1966" s="29">
        <f>_xll.qlInterestRateIndexFixingDate(IborIndex&amp;Tenor,AW1966,Trigger)</f>
        <v>53185</v>
      </c>
      <c r="AW1966" s="29">
        <f>_xll.qlCalendarAdvance(Calendar,AW1965,AU1966,"f",,Trigger)</f>
        <v>53189</v>
      </c>
      <c r="AX1966" s="29">
        <f>_xll.qlInterestRateIndexMaturity(IborIndex&amp;Tenor,AW1966,Trigger)</f>
        <v>53554</v>
      </c>
      <c r="AY1966" s="66">
        <f>_xll.qlIndexFixing($Z$5,AV1966,,Trigger)</f>
        <v>1.646141465308287E-2</v>
      </c>
      <c r="AZ1966" s="66">
        <f>_xll.qlIndexFixing($BB$1,AW1966,,Trigger)</f>
        <v>1.6703373741027053E-2</v>
      </c>
      <c r="BA1966" s="198">
        <f t="shared" si="51"/>
        <v>-2.4195908794418313</v>
      </c>
    </row>
    <row r="1967" spans="47:53" ht="11.25" customHeight="1" x14ac:dyDescent="0.25">
      <c r="AU1967" s="30" t="s">
        <v>38</v>
      </c>
      <c r="AV1967" s="29">
        <f>_xll.qlInterestRateIndexFixingDate(IborIndex&amp;Tenor,AW1967,Trigger)</f>
        <v>53192</v>
      </c>
      <c r="AW1967" s="29">
        <f>_xll.qlCalendarAdvance(Calendar,AW1966,AU1967,"f",,Trigger)</f>
        <v>53196</v>
      </c>
      <c r="AX1967" s="29">
        <f>_xll.qlInterestRateIndexMaturity(IborIndex&amp;Tenor,AW1967,Trigger)</f>
        <v>53561</v>
      </c>
      <c r="AY1967" s="66">
        <f>_xll.qlIndexFixing($Z$5,AV1967,,Trigger)</f>
        <v>1.6462513168069022E-2</v>
      </c>
      <c r="AZ1967" s="66">
        <f>_xll.qlIndexFixing($BB$1,AW1967,,Trigger)</f>
        <v>1.6707689706048263E-2</v>
      </c>
      <c r="BA1967" s="198">
        <f t="shared" si="51"/>
        <v>-2.4517653797924073</v>
      </c>
    </row>
    <row r="1968" spans="47:53" ht="11.25" customHeight="1" x14ac:dyDescent="0.25">
      <c r="AU1968" s="30" t="s">
        <v>38</v>
      </c>
      <c r="AV1968" s="29">
        <f>_xll.qlInterestRateIndexFixingDate(IborIndex&amp;Tenor,AW1968,Trigger)</f>
        <v>53199</v>
      </c>
      <c r="AW1968" s="29">
        <f>_xll.qlCalendarAdvance(Calendar,AW1967,AU1968,"f",,Trigger)</f>
        <v>53203</v>
      </c>
      <c r="AX1968" s="29">
        <f>_xll.qlInterestRateIndexMaturity(IborIndex&amp;Tenor,AW1968,Trigger)</f>
        <v>53568</v>
      </c>
      <c r="AY1968" s="66">
        <f>_xll.qlIndexFixing($Z$5,AV1968,,Trigger)</f>
        <v>1.6463499346363777E-2</v>
      </c>
      <c r="AZ1968" s="66">
        <f>_xll.qlIndexFixing($BB$1,AW1968,,Trigger)</f>
        <v>1.6711974556506051E-2</v>
      </c>
      <c r="BA1968" s="198">
        <f t="shared" si="51"/>
        <v>-2.484752101422731</v>
      </c>
    </row>
    <row r="1969" spans="47:53" ht="11.25" customHeight="1" x14ac:dyDescent="0.25">
      <c r="AU1969" s="30" t="s">
        <v>38</v>
      </c>
      <c r="AV1969" s="29">
        <f>_xll.qlInterestRateIndexFixingDate(IborIndex&amp;Tenor,AW1969,Trigger)</f>
        <v>53206</v>
      </c>
      <c r="AW1969" s="29">
        <f>_xll.qlCalendarAdvance(Calendar,AW1968,AU1969,"f",,Trigger)</f>
        <v>53210</v>
      </c>
      <c r="AX1969" s="29">
        <f>_xll.qlInterestRateIndexMaturity(IborIndex&amp;Tenor,AW1969,Trigger)</f>
        <v>53575</v>
      </c>
      <c r="AY1969" s="66">
        <f>_xll.qlIndexFixing($Z$5,AV1969,,Trigger)</f>
        <v>1.6464385516405888E-2</v>
      </c>
      <c r="AZ1969" s="66">
        <f>_xll.qlIndexFixing($BB$1,AW1969,,Trigger)</f>
        <v>1.6716227250441574E-2</v>
      </c>
      <c r="BA1969" s="198">
        <f t="shared" si="51"/>
        <v>-2.5184173403568559</v>
      </c>
    </row>
    <row r="1970" spans="47:53" ht="11.25" customHeight="1" x14ac:dyDescent="0.25">
      <c r="AU1970" s="30" t="s">
        <v>38</v>
      </c>
      <c r="AV1970" s="29">
        <f>_xll.qlInterestRateIndexFixingDate(IborIndex&amp;Tenor,AW1970,Trigger)</f>
        <v>53213</v>
      </c>
      <c r="AW1970" s="29">
        <f>_xll.qlCalendarAdvance(Calendar,AW1969,AU1970,"f",,Trigger)</f>
        <v>53217</v>
      </c>
      <c r="AX1970" s="29">
        <f>_xll.qlInterestRateIndexMaturity(IborIndex&amp;Tenor,AW1970,Trigger)</f>
        <v>53582</v>
      </c>
      <c r="AY1970" s="66">
        <f>_xll.qlIndexFixing($Z$5,AV1970,,Trigger)</f>
        <v>1.6465236207188802E-2</v>
      </c>
      <c r="AZ1970" s="66">
        <f>_xll.qlIndexFixing($BB$1,AW1970,,Trigger)</f>
        <v>1.6720447499630593E-2</v>
      </c>
      <c r="BA1970" s="198">
        <f t="shared" si="51"/>
        <v>-2.5521129244179126</v>
      </c>
    </row>
    <row r="1971" spans="47:53" ht="11.25" customHeight="1" x14ac:dyDescent="0.25">
      <c r="AU1971" s="30" t="s">
        <v>38</v>
      </c>
      <c r="AV1971" s="29">
        <f>_xll.qlInterestRateIndexFixingDate(IborIndex&amp;Tenor,AW1971,Trigger)</f>
        <v>53220</v>
      </c>
      <c r="AW1971" s="29">
        <f>_xll.qlCalendarAdvance(Calendar,AW1970,AU1971,"f",,Trigger)</f>
        <v>53224</v>
      </c>
      <c r="AX1971" s="29">
        <f>_xll.qlInterestRateIndexMaturity(IborIndex&amp;Tenor,AW1971,Trigger)</f>
        <v>53589</v>
      </c>
      <c r="AY1971" s="66">
        <f>_xll.qlIndexFixing($Z$5,AV1971,,Trigger)</f>
        <v>1.6466059009824251E-2</v>
      </c>
      <c r="AZ1971" s="66">
        <f>_xll.qlIndexFixing($BB$1,AW1971,,Trigger)</f>
        <v>1.6724635303097445E-2</v>
      </c>
      <c r="BA1971" s="198">
        <f t="shared" si="51"/>
        <v>-2.5857629327319387</v>
      </c>
    </row>
    <row r="1972" spans="47:53" ht="11.25" customHeight="1" x14ac:dyDescent="0.25">
      <c r="AU1972" s="30" t="s">
        <v>38</v>
      </c>
      <c r="AV1972" s="29">
        <f>_xll.qlInterestRateIndexFixingDate(IborIndex&amp;Tenor,AW1972,Trigger)</f>
        <v>53227</v>
      </c>
      <c r="AW1972" s="29">
        <f>_xll.qlCalendarAdvance(Calendar,AW1971,AU1972,"f",,Trigger)</f>
        <v>53231</v>
      </c>
      <c r="AX1972" s="29">
        <f>_xll.qlInterestRateIndexMaturity(IborIndex&amp;Tenor,AW1972,Trigger)</f>
        <v>53596</v>
      </c>
      <c r="AY1972" s="66">
        <f>_xll.qlIndexFixing($Z$5,AV1972,,Trigger)</f>
        <v>1.6466854737686373E-2</v>
      </c>
      <c r="AZ1972" s="66">
        <f>_xll.qlIndexFixing($BB$1,AW1972,,Trigger)</f>
        <v>1.6728790660436105E-2</v>
      </c>
      <c r="BA1972" s="198">
        <f t="shared" si="51"/>
        <v>-2.6193592274973212</v>
      </c>
    </row>
    <row r="1973" spans="47:53" ht="11.25" customHeight="1" x14ac:dyDescent="0.25">
      <c r="AU1973" s="30" t="s">
        <v>38</v>
      </c>
      <c r="AV1973" s="29">
        <f>_xll.qlInterestRateIndexFixingDate(IborIndex&amp;Tenor,AW1973,Trigger)</f>
        <v>53234</v>
      </c>
      <c r="AW1973" s="29">
        <f>_xll.qlCalendarAdvance(Calendar,AW1972,AU1973,"f",,Trigger)</f>
        <v>53238</v>
      </c>
      <c r="AX1973" s="29">
        <f>_xll.qlInterestRateIndexMaturity(IborIndex&amp;Tenor,AW1973,Trigger)</f>
        <v>53603</v>
      </c>
      <c r="AY1973" s="66">
        <f>_xll.qlIndexFixing($Z$5,AV1973,,Trigger)</f>
        <v>1.6467624206334078E-2</v>
      </c>
      <c r="AZ1973" s="66">
        <f>_xll.qlIndexFixing($BB$1,AW1973,,Trigger)</f>
        <v>1.6732913571242944E-2</v>
      </c>
      <c r="BA1973" s="198">
        <f t="shared" si="51"/>
        <v>-2.6528936490886541</v>
      </c>
    </row>
    <row r="1974" spans="47:53" ht="11.25" customHeight="1" x14ac:dyDescent="0.25">
      <c r="AU1974" s="30" t="s">
        <v>38</v>
      </c>
      <c r="AV1974" s="29">
        <f>_xll.qlInterestRateIndexFixingDate(IborIndex&amp;Tenor,AW1974,Trigger)</f>
        <v>53241</v>
      </c>
      <c r="AW1974" s="29">
        <f>_xll.qlCalendarAdvance(Calendar,AW1973,AU1974,"f",,Trigger)</f>
        <v>53245</v>
      </c>
      <c r="AX1974" s="29">
        <f>_xll.qlInterestRateIndexMaturity(IborIndex&amp;Tenor,AW1974,Trigger)</f>
        <v>53610</v>
      </c>
      <c r="AY1974" s="66">
        <f>_xll.qlIndexFixing($Z$5,AV1974,,Trigger)</f>
        <v>1.6468368233512793E-2</v>
      </c>
      <c r="AZ1974" s="66">
        <f>_xll.qlIndexFixing($BB$1,AW1974,,Trigger)</f>
        <v>1.6737004035117631E-2</v>
      </c>
      <c r="BA1974" s="198">
        <f t="shared" si="51"/>
        <v>-2.6863580160483775</v>
      </c>
    </row>
    <row r="1975" spans="47:53" ht="11.25" customHeight="1" x14ac:dyDescent="0.25">
      <c r="AU1975" s="30" t="s">
        <v>38</v>
      </c>
      <c r="AV1975" s="29">
        <f>_xll.qlInterestRateIndexFixingDate(IborIndex&amp;Tenor,AW1975,Trigger)</f>
        <v>53248</v>
      </c>
      <c r="AW1975" s="29">
        <f>_xll.qlCalendarAdvance(Calendar,AW1974,AU1975,"f",,Trigger)</f>
        <v>53252</v>
      </c>
      <c r="AX1975" s="29">
        <f>_xll.qlInterestRateIndexMaturity(IborIndex&amp;Tenor,AW1975,Trigger)</f>
        <v>53617</v>
      </c>
      <c r="AY1975" s="66">
        <f>_xll.qlIndexFixing($Z$5,AV1975,,Trigger)</f>
        <v>1.6469087639150542E-2</v>
      </c>
      <c r="AZ1975" s="66">
        <f>_xll.qlIndexFixing($BB$1,AW1975,,Trigger)</f>
        <v>1.6741062051663327E-2</v>
      </c>
      <c r="BA1975" s="198">
        <f t="shared" si="51"/>
        <v>-2.7197441251278556</v>
      </c>
    </row>
    <row r="1976" spans="47:53" ht="11.25" customHeight="1" x14ac:dyDescent="0.25">
      <c r="AU1976" s="30" t="s">
        <v>38</v>
      </c>
      <c r="AV1976" s="29">
        <f>_xll.qlInterestRateIndexFixingDate(IborIndex&amp;Tenor,AW1976,Trigger)</f>
        <v>53255</v>
      </c>
      <c r="AW1976" s="29">
        <f>_xll.qlCalendarAdvance(Calendar,AW1975,AU1976,"f",,Trigger)</f>
        <v>53259</v>
      </c>
      <c r="AX1976" s="29">
        <f>_xll.qlInterestRateIndexMaturity(IborIndex&amp;Tenor,AW1976,Trigger)</f>
        <v>53624</v>
      </c>
      <c r="AY1976" s="66">
        <f>_xll.qlIndexFixing($Z$5,AV1976,,Trigger)</f>
        <v>1.6469783245362513E-2</v>
      </c>
      <c r="AZ1976" s="66">
        <f>_xll.qlIndexFixing($BB$1,AW1976,,Trigger)</f>
        <v>1.6745087620485394E-2</v>
      </c>
      <c r="BA1976" s="198">
        <f t="shared" si="51"/>
        <v>-2.753043751228812</v>
      </c>
    </row>
    <row r="1977" spans="47:53" ht="11.25" customHeight="1" x14ac:dyDescent="0.25">
      <c r="AU1977" s="30" t="s">
        <v>38</v>
      </c>
      <c r="AV1977" s="29">
        <f>_xll.qlInterestRateIndexFixingDate(IborIndex&amp;Tenor,AW1977,Trigger)</f>
        <v>53262</v>
      </c>
      <c r="AW1977" s="29">
        <f>_xll.qlCalendarAdvance(Calendar,AW1976,AU1977,"f",,Trigger)</f>
        <v>53266</v>
      </c>
      <c r="AX1977" s="29">
        <f>_xll.qlInterestRateIndexMaturity(IborIndex&amp;Tenor,AW1977,Trigger)</f>
        <v>53631</v>
      </c>
      <c r="AY1977" s="66">
        <f>_xll.qlIndexFixing($Z$5,AV1977,,Trigger)</f>
        <v>1.6470455876447153E-2</v>
      </c>
      <c r="AZ1977" s="66">
        <f>_xll.qlIndexFixing($BB$1,AW1977,,Trigger)</f>
        <v>1.6749080741194005E-2</v>
      </c>
      <c r="BA1977" s="198">
        <f t="shared" si="51"/>
        <v>-2.7862486474685215</v>
      </c>
    </row>
    <row r="1978" spans="47:53" ht="11.25" customHeight="1" x14ac:dyDescent="0.25">
      <c r="AU1978" s="30" t="s">
        <v>38</v>
      </c>
      <c r="AV1978" s="29">
        <f>_xll.qlInterestRateIndexFixingDate(IborIndex&amp;Tenor,AW1978,Trigger)</f>
        <v>53269</v>
      </c>
      <c r="AW1978" s="29">
        <f>_xll.qlCalendarAdvance(Calendar,AW1977,AU1978,"f",,Trigger)</f>
        <v>53273</v>
      </c>
      <c r="AX1978" s="29">
        <f>_xll.qlInterestRateIndexMaturity(IborIndex&amp;Tenor,AW1978,Trigger)</f>
        <v>53638</v>
      </c>
      <c r="AY1978" s="66">
        <f>_xll.qlIndexFixing($Z$5,AV1978,,Trigger)</f>
        <v>1.6471106358887228E-2</v>
      </c>
      <c r="AZ1978" s="66">
        <f>_xll.qlIndexFixing($BB$1,AW1978,,Trigger)</f>
        <v>1.6753041413400869E-2</v>
      </c>
      <c r="BA1978" s="198">
        <f t="shared" si="51"/>
        <v>-2.8193505451364063</v>
      </c>
    </row>
    <row r="1979" spans="47:53" ht="11.25" customHeight="1" x14ac:dyDescent="0.25">
      <c r="AU1979" s="30" t="s">
        <v>38</v>
      </c>
      <c r="AV1979" s="29">
        <f>_xll.qlInterestRateIndexFixingDate(IborIndex&amp;Tenor,AW1979,Trigger)</f>
        <v>53276</v>
      </c>
      <c r="AW1979" s="29">
        <f>_xll.qlCalendarAdvance(Calendar,AW1978,AU1979,"f",,Trigger)</f>
        <v>53280</v>
      </c>
      <c r="AX1979" s="29">
        <f>_xll.qlInterestRateIndexMaturity(IborIndex&amp;Tenor,AW1979,Trigger)</f>
        <v>53645</v>
      </c>
      <c r="AY1979" s="66">
        <f>_xll.qlIndexFixing($Z$5,AV1979,,Trigger)</f>
        <v>1.6471735521350946E-2</v>
      </c>
      <c r="AZ1979" s="66">
        <f>_xll.qlIndexFixing($BB$1,AW1979,,Trigger)</f>
        <v>1.675696963672163E-2</v>
      </c>
      <c r="BA1979" s="198">
        <f t="shared" si="51"/>
        <v>-2.8523411537068402</v>
      </c>
    </row>
    <row r="1980" spans="47:53" ht="11.25" customHeight="1" x14ac:dyDescent="0.25">
      <c r="AU1980" s="30" t="s">
        <v>38</v>
      </c>
      <c r="AV1980" s="29">
        <f>_xll.qlInterestRateIndexFixingDate(IborIndex&amp;Tenor,AW1980,Trigger)</f>
        <v>53283</v>
      </c>
      <c r="AW1980" s="29">
        <f>_xll.qlCalendarAdvance(Calendar,AW1979,AU1980,"f",,Trigger)</f>
        <v>53287</v>
      </c>
      <c r="AX1980" s="29">
        <f>_xll.qlInterestRateIndexMaturity(IborIndex&amp;Tenor,AW1980,Trigger)</f>
        <v>53652</v>
      </c>
      <c r="AY1980" s="66">
        <f>_xll.qlIndexFixing($Z$5,AV1980,,Trigger)</f>
        <v>1.647234419468865E-2</v>
      </c>
      <c r="AZ1980" s="66">
        <f>_xll.qlIndexFixing($BB$1,AW1980,,Trigger)</f>
        <v>1.6760865410774792E-2</v>
      </c>
      <c r="BA1980" s="198">
        <f t="shared" si="51"/>
        <v>-2.8852121608614194</v>
      </c>
    </row>
    <row r="1981" spans="47:53" ht="11.25" customHeight="1" x14ac:dyDescent="0.25">
      <c r="AU1981" s="30" t="s">
        <v>38</v>
      </c>
      <c r="AV1981" s="29">
        <f>_xll.qlInterestRateIndexFixingDate(IborIndex&amp;Tenor,AW1981,Trigger)</f>
        <v>53290</v>
      </c>
      <c r="AW1981" s="29">
        <f>_xll.qlCalendarAdvance(Calendar,AW1980,AU1981,"f",,Trigger)</f>
        <v>53294</v>
      </c>
      <c r="AX1981" s="29">
        <f>_xll.qlInterestRateIndexMaturity(IborIndex&amp;Tenor,AW1981,Trigger)</f>
        <v>53659</v>
      </c>
      <c r="AY1981" s="66">
        <f>_xll.qlIndexFixing($Z$5,AV1981,,Trigger)</f>
        <v>1.6472933211935683E-2</v>
      </c>
      <c r="AZ1981" s="66">
        <f>_xll.qlIndexFixing($BB$1,AW1981,,Trigger)</f>
        <v>1.6764728735182571E-2</v>
      </c>
      <c r="BA1981" s="198">
        <f t="shared" si="51"/>
        <v>-2.9179552324688771</v>
      </c>
    </row>
    <row r="1982" spans="47:53" ht="11.25" customHeight="1" x14ac:dyDescent="0.25">
      <c r="AU1982" s="30" t="s">
        <v>38</v>
      </c>
      <c r="AV1982" s="29">
        <f>_xll.qlInterestRateIndexFixingDate(IborIndex&amp;Tenor,AW1982,Trigger)</f>
        <v>53297</v>
      </c>
      <c r="AW1982" s="29">
        <f>_xll.qlCalendarAdvance(Calendar,AW1981,AU1982,"f",,Trigger)</f>
        <v>53301</v>
      </c>
      <c r="AX1982" s="29">
        <f>_xll.qlInterestRateIndexMaturity(IborIndex&amp;Tenor,AW1982,Trigger)</f>
        <v>53666</v>
      </c>
      <c r="AY1982" s="66">
        <f>_xll.qlIndexFixing($Z$5,AV1982,,Trigger)</f>
        <v>1.6473503408311496E-2</v>
      </c>
      <c r="AZ1982" s="66">
        <f>_xll.qlIndexFixing($BB$1,AW1982,,Trigger)</f>
        <v>1.676855960956938E-2</v>
      </c>
      <c r="BA1982" s="198">
        <f t="shared" si="51"/>
        <v>-2.9505620125788377</v>
      </c>
    </row>
    <row r="1983" spans="47:53" ht="11.25" customHeight="1" x14ac:dyDescent="0.25">
      <c r="AU1983" s="30" t="s">
        <v>38</v>
      </c>
      <c r="AV1983" s="29">
        <f>_xll.qlInterestRateIndexFixingDate(IborIndex&amp;Tenor,AW1983,Trigger)</f>
        <v>53304</v>
      </c>
      <c r="AW1983" s="29">
        <f>_xll.qlCalendarAdvance(Calendar,AW1982,AU1983,"f",,Trigger)</f>
        <v>53308</v>
      </c>
      <c r="AX1983" s="29">
        <f>_xll.qlInterestRateIndexMaturity(IborIndex&amp;Tenor,AW1983,Trigger)</f>
        <v>53673</v>
      </c>
      <c r="AY1983" s="66">
        <f>_xll.qlIndexFixing($Z$5,AV1983,,Trigger)</f>
        <v>1.647405562121813E-2</v>
      </c>
      <c r="AZ1983" s="66">
        <f>_xll.qlIndexFixing($BB$1,AW1983,,Trigger)</f>
        <v>1.6772358033563788E-2</v>
      </c>
      <c r="BA1983" s="198">
        <f t="shared" si="51"/>
        <v>-2.9830241234565791</v>
      </c>
    </row>
    <row r="1984" spans="47:53" ht="11.25" customHeight="1" x14ac:dyDescent="0.25">
      <c r="AU1984" s="30" t="s">
        <v>38</v>
      </c>
      <c r="AV1984" s="29">
        <f>_xll.qlInterestRateIndexFixingDate(IborIndex&amp;Tenor,AW1984,Trigger)</f>
        <v>53311</v>
      </c>
      <c r="AW1984" s="29">
        <f>_xll.qlCalendarAdvance(Calendar,AW1983,AU1984,"f",,Trigger)</f>
        <v>53315</v>
      </c>
      <c r="AX1984" s="29">
        <f>_xll.qlInterestRateIndexMaturity(IborIndex&amp;Tenor,AW1984,Trigger)</f>
        <v>53680</v>
      </c>
      <c r="AY1984" s="66">
        <f>_xll.qlIndexFixing($Z$5,AV1984,,Trigger)</f>
        <v>1.6474590690241302E-2</v>
      </c>
      <c r="AZ1984" s="66">
        <f>_xll.qlIndexFixing($BB$1,AW1984,,Trigger)</f>
        <v>1.6776124006796556E-2</v>
      </c>
      <c r="BA1984" s="198">
        <f t="shared" si="51"/>
        <v>-3.0153331655525388</v>
      </c>
    </row>
    <row r="1985" spans="47:53" ht="11.25" customHeight="1" x14ac:dyDescent="0.25">
      <c r="AU1985" s="30" t="s">
        <v>38</v>
      </c>
      <c r="AV1985" s="29">
        <f>_xll.qlInterestRateIndexFixingDate(IborIndex&amp;Tenor,AW1985,Trigger)</f>
        <v>53317</v>
      </c>
      <c r="AW1985" s="29">
        <f>_xll.qlCalendarAdvance(Calendar,AW1984,AU1985,"f",,Trigger)</f>
        <v>53323</v>
      </c>
      <c r="AX1985" s="29">
        <f>_xll.qlInterestRateIndexMaturity(IborIndex&amp;Tenor,AW1985,Trigger)</f>
        <v>53688</v>
      </c>
      <c r="AY1985" s="66">
        <f>_xll.qlIndexFixing($Z$5,AV1985,,Trigger)</f>
        <v>1.6475182285106454E-2</v>
      </c>
      <c r="AZ1985" s="66">
        <f>_xll.qlIndexFixing($BB$1,AW1985,,Trigger)</f>
        <v>1.6781655714506058E-2</v>
      </c>
      <c r="BA1985" s="198">
        <f t="shared" si="51"/>
        <v>-3.0647342939960422</v>
      </c>
    </row>
    <row r="1986" spans="47:53" ht="11.25" customHeight="1" x14ac:dyDescent="0.25">
      <c r="AU1986" s="30" t="s">
        <v>38</v>
      </c>
      <c r="AV1986" s="29">
        <f>_xll.qlInterestRateIndexFixingDate(IborIndex&amp;Tenor,AW1986,Trigger)</f>
        <v>53325</v>
      </c>
      <c r="AW1986" s="29">
        <f>_xll.qlCalendarAdvance(Calendar,AW1985,AU1986,"f",,Trigger)</f>
        <v>53330</v>
      </c>
      <c r="AX1986" s="29">
        <f>_xll.qlInterestRateIndexMaturity(IborIndex&amp;Tenor,AW1986,Trigger)</f>
        <v>53695</v>
      </c>
      <c r="AY1986" s="66">
        <f>_xll.qlIndexFixing($Z$5,AV1986,,Trigger)</f>
        <v>1.647568345456548E-2</v>
      </c>
      <c r="AZ1986" s="66">
        <f>_xll.qlIndexFixing($BB$1,AW1986,,Trigger)</f>
        <v>1.6785347854387078E-2</v>
      </c>
      <c r="BA1986" s="198">
        <f t="shared" si="51"/>
        <v>-3.0966439982159715</v>
      </c>
    </row>
    <row r="1987" spans="47:53" ht="11.25" customHeight="1" x14ac:dyDescent="0.25">
      <c r="AU1987" s="30" t="s">
        <v>38</v>
      </c>
      <c r="AV1987" s="29">
        <f>_xll.qlInterestRateIndexFixingDate(IborIndex&amp;Tenor,AW1987,Trigger)</f>
        <v>53335</v>
      </c>
      <c r="AW1987" s="29">
        <f>_xll.qlCalendarAdvance(Calendar,AW1986,AU1987,"f",,Trigger)</f>
        <v>53337</v>
      </c>
      <c r="AX1987" s="29">
        <f>_xll.qlInterestRateIndexMaturity(IborIndex&amp;Tenor,AW1987,Trigger)</f>
        <v>53702</v>
      </c>
      <c r="AY1987" s="66">
        <f>_xll.qlIndexFixing($Z$5,AV1987,,Trigger)</f>
        <v>1.6476170133052581E-2</v>
      </c>
      <c r="AZ1987" s="66">
        <f>_xll.qlIndexFixing($BB$1,AW1987,,Trigger)</f>
        <v>1.6789007539391602E-2</v>
      </c>
      <c r="BA1987" s="198">
        <f t="shared" ref="BA1987:BA2050" si="52">(AY1987-AZ1987)*10000</f>
        <v>-3.1283740633902131</v>
      </c>
    </row>
    <row r="1988" spans="47:53" ht="11.25" customHeight="1" x14ac:dyDescent="0.25">
      <c r="AU1988" s="30" t="s">
        <v>38</v>
      </c>
      <c r="AV1988" s="29">
        <f>_xll.qlInterestRateIndexFixingDate(IborIndex&amp;Tenor,AW1988,Trigger)</f>
        <v>53342</v>
      </c>
      <c r="AW1988" s="29">
        <f>_xll.qlCalendarAdvance(Calendar,AW1987,AU1988,"f",,Trigger)</f>
        <v>53344</v>
      </c>
      <c r="AX1988" s="29">
        <f>_xll.qlInterestRateIndexMaturity(IborIndex&amp;Tenor,AW1988,Trigger)</f>
        <v>53709</v>
      </c>
      <c r="AY1988" s="66">
        <f>_xll.qlIndexFixing($Z$5,AV1988,,Trigger)</f>
        <v>1.6476643169197409E-2</v>
      </c>
      <c r="AZ1988" s="66">
        <f>_xll.qlIndexFixing($BB$1,AW1988,,Trigger)</f>
        <v>1.6792634769162422E-2</v>
      </c>
      <c r="BA1988" s="198">
        <f t="shared" si="52"/>
        <v>-3.1599159996501327</v>
      </c>
    </row>
    <row r="1989" spans="47:53" ht="11.25" customHeight="1" x14ac:dyDescent="0.25">
      <c r="AU1989" s="30" t="s">
        <v>38</v>
      </c>
      <c r="AV1989" s="29">
        <f>_xll.qlInterestRateIndexFixingDate(IborIndex&amp;Tenor,AW1989,Trigger)</f>
        <v>53349</v>
      </c>
      <c r="AW1989" s="29">
        <f>_xll.qlCalendarAdvance(Calendar,AW1988,AU1989,"f",,Trigger)</f>
        <v>53351</v>
      </c>
      <c r="AX1989" s="29">
        <f>_xll.qlInterestRateIndexMaturity(IborIndex&amp;Tenor,AW1989,Trigger)</f>
        <v>53716</v>
      </c>
      <c r="AY1989" s="66">
        <f>_xll.qlIndexFixing($Z$5,AV1989,,Trigger)</f>
        <v>1.6477103413812214E-2</v>
      </c>
      <c r="AZ1989" s="66">
        <f>_xll.qlIndexFixing($BB$1,AW1989,,Trigger)</f>
        <v>1.6796229543345378E-2</v>
      </c>
      <c r="BA1989" s="198">
        <f t="shared" si="52"/>
        <v>-3.1912612953316488</v>
      </c>
    </row>
    <row r="1990" spans="47:53" ht="11.25" customHeight="1" x14ac:dyDescent="0.25">
      <c r="AU1990" s="30" t="s">
        <v>38</v>
      </c>
      <c r="AV1990" s="29">
        <f>_xll.qlInterestRateIndexFixingDate(IborIndex&amp;Tenor,AW1990,Trigger)</f>
        <v>53356</v>
      </c>
      <c r="AW1990" s="29">
        <f>_xll.qlCalendarAdvance(Calendar,AW1989,AU1990,"f",,Trigger)</f>
        <v>53358</v>
      </c>
      <c r="AX1990" s="29">
        <f>_xll.qlInterestRateIndexMaturity(IborIndex&amp;Tenor,AW1990,Trigger)</f>
        <v>53723</v>
      </c>
      <c r="AY1990" s="66">
        <f>_xll.qlIndexFixing($Z$5,AV1990,,Trigger)</f>
        <v>1.6477551719892909E-2</v>
      </c>
      <c r="AZ1990" s="66">
        <f>_xll.qlIndexFixing($BB$1,AW1990,,Trigger)</f>
        <v>1.6799791861589582E-2</v>
      </c>
      <c r="BA1990" s="198">
        <f t="shared" si="52"/>
        <v>-3.2224014169667319</v>
      </c>
    </row>
    <row r="1991" spans="47:53" ht="11.25" customHeight="1" x14ac:dyDescent="0.25">
      <c r="AU1991" s="30" t="s">
        <v>38</v>
      </c>
      <c r="AV1991" s="29">
        <f>_xll.qlInterestRateIndexFixingDate(IborIndex&amp;Tenor,AW1991,Trigger)</f>
        <v>53363</v>
      </c>
      <c r="AW1991" s="29">
        <f>_xll.qlCalendarAdvance(Calendar,AW1990,AU1991,"f",,Trigger)</f>
        <v>53365</v>
      </c>
      <c r="AX1991" s="29">
        <f>_xll.qlInterestRateIndexMaturity(IborIndex&amp;Tenor,AW1991,Trigger)</f>
        <v>53730</v>
      </c>
      <c r="AY1991" s="66">
        <f>_xll.qlIndexFixing($Z$5,AV1991,,Trigger)</f>
        <v>1.6477988942616689E-2</v>
      </c>
      <c r="AZ1991" s="66">
        <f>_xll.qlIndexFixing($BB$1,AW1991,,Trigger)</f>
        <v>1.680332172354719E-2</v>
      </c>
      <c r="BA1991" s="198">
        <f t="shared" si="52"/>
        <v>-3.2533278093050191</v>
      </c>
    </row>
    <row r="1992" spans="47:53" ht="11.25" customHeight="1" x14ac:dyDescent="0.25">
      <c r="AU1992" s="30" t="s">
        <v>38</v>
      </c>
      <c r="AV1992" s="29">
        <f>_xll.qlInterestRateIndexFixingDate(IborIndex&amp;Tenor,AW1992,Trigger)</f>
        <v>53370</v>
      </c>
      <c r="AW1992" s="29">
        <f>_xll.qlCalendarAdvance(Calendar,AW1991,AU1992,"f",,Trigger)</f>
        <v>53372</v>
      </c>
      <c r="AX1992" s="29">
        <f>_xll.qlInterestRateIndexMaturity(IborIndex&amp;Tenor,AW1992,Trigger)</f>
        <v>53737</v>
      </c>
      <c r="AY1992" s="66">
        <f>_xll.qlIndexFixing($Z$5,AV1992,,Trigger)</f>
        <v>1.6478415939343762E-2</v>
      </c>
      <c r="AZ1992" s="66">
        <f>_xll.qlIndexFixing($BB$1,AW1992,,Trigger)</f>
        <v>1.6806819128874061E-2</v>
      </c>
      <c r="BA1992" s="198">
        <f t="shared" si="52"/>
        <v>-3.2840318953029914</v>
      </c>
    </row>
    <row r="1993" spans="47:53" ht="11.25" customHeight="1" x14ac:dyDescent="0.25">
      <c r="AU1993" s="30" t="s">
        <v>38</v>
      </c>
      <c r="AV1993" s="29">
        <f>_xll.qlInterestRateIndexFixingDate(IborIndex&amp;Tenor,AW1993,Trigger)</f>
        <v>53377</v>
      </c>
      <c r="AW1993" s="29">
        <f>_xll.qlCalendarAdvance(Calendar,AW1992,AU1993,"f",,Trigger)</f>
        <v>53379</v>
      </c>
      <c r="AX1993" s="29">
        <f>_xll.qlInterestRateIndexMaturity(IborIndex&amp;Tenor,AW1993,Trigger)</f>
        <v>53744</v>
      </c>
      <c r="AY1993" s="66">
        <f>_xll.qlIndexFixing($Z$5,AV1993,,Trigger)</f>
        <v>1.647883356961714E-2</v>
      </c>
      <c r="AZ1993" s="66">
        <f>_xll.qlIndexFixing($BB$1,AW1993,,Trigger)</f>
        <v>1.6810284077228239E-2</v>
      </c>
      <c r="BA1993" s="198">
        <f t="shared" si="52"/>
        <v>-3.3145050761109949</v>
      </c>
    </row>
    <row r="1994" spans="47:53" ht="11.25" customHeight="1" x14ac:dyDescent="0.25">
      <c r="AU1994" s="30" t="s">
        <v>38</v>
      </c>
      <c r="AV1994" s="29">
        <f>_xll.qlInterestRateIndexFixingDate(IborIndex&amp;Tenor,AW1994,Trigger)</f>
        <v>53384</v>
      </c>
      <c r="AW1994" s="29">
        <f>_xll.qlCalendarAdvance(Calendar,AW1993,AU1994,"f",,Trigger)</f>
        <v>53386</v>
      </c>
      <c r="AX1994" s="29">
        <f>_xll.qlInterestRateIndexMaturity(IborIndex&amp;Tenor,AW1994,Trigger)</f>
        <v>53751</v>
      </c>
      <c r="AY1994" s="66">
        <f>_xll.qlIndexFixing($Z$5,AV1994,,Trigger)</f>
        <v>1.6479242695161541E-2</v>
      </c>
      <c r="AZ1994" s="66">
        <f>_xll.qlIndexFixing($BB$1,AW1994,,Trigger)</f>
        <v>1.6813716568272335E-2</v>
      </c>
      <c r="BA1994" s="198">
        <f t="shared" si="52"/>
        <v>-3.3447387311079382</v>
      </c>
    </row>
    <row r="1995" spans="47:53" ht="11.25" customHeight="1" x14ac:dyDescent="0.25">
      <c r="AU1995" s="30" t="s">
        <v>38</v>
      </c>
      <c r="AV1995" s="29">
        <f>_xll.qlInterestRateIndexFixingDate(IborIndex&amp;Tenor,AW1995,Trigger)</f>
        <v>53391</v>
      </c>
      <c r="AW1995" s="29">
        <f>_xll.qlCalendarAdvance(Calendar,AW1994,AU1995,"f",,Trigger)</f>
        <v>53393</v>
      </c>
      <c r="AX1995" s="29">
        <f>_xll.qlInterestRateIndexMaturity(IborIndex&amp;Tenor,AW1995,Trigger)</f>
        <v>53758</v>
      </c>
      <c r="AY1995" s="66">
        <f>_xll.qlIndexFixing($Z$5,AV1995,,Trigger)</f>
        <v>1.6479644179883832E-2</v>
      </c>
      <c r="AZ1995" s="66">
        <f>_xll.qlIndexFixing($BB$1,AW1995,,Trigger)</f>
        <v>1.6817116601670051E-2</v>
      </c>
      <c r="BA1995" s="198">
        <f t="shared" si="52"/>
        <v>-3.3747242178621892</v>
      </c>
    </row>
    <row r="1996" spans="47:53" ht="11.25" customHeight="1" x14ac:dyDescent="0.25">
      <c r="AU1996" s="30" t="s">
        <v>38</v>
      </c>
      <c r="AV1996" s="29">
        <f>_xll.qlInterestRateIndexFixingDate(IborIndex&amp;Tenor,AW1996,Trigger)</f>
        <v>53398</v>
      </c>
      <c r="AW1996" s="29">
        <f>_xll.qlCalendarAdvance(Calendar,AW1995,AU1996,"f",,Trigger)</f>
        <v>53400</v>
      </c>
      <c r="AX1996" s="29">
        <f>_xll.qlInterestRateIndexMaturity(IborIndex&amp;Tenor,AW1996,Trigger)</f>
        <v>53765</v>
      </c>
      <c r="AY1996" s="66">
        <f>_xll.qlIndexFixing($Z$5,AV1996,,Trigger)</f>
        <v>1.6480038889873455E-2</v>
      </c>
      <c r="AZ1996" s="66">
        <f>_xll.qlIndexFixing($BB$1,AW1996,,Trigger)</f>
        <v>1.6820484177090748E-2</v>
      </c>
      <c r="BA1996" s="198">
        <f t="shared" si="52"/>
        <v>-3.4044528721729335</v>
      </c>
    </row>
    <row r="1997" spans="47:53" ht="11.25" customHeight="1" x14ac:dyDescent="0.25">
      <c r="AU1997" s="30" t="s">
        <v>38</v>
      </c>
      <c r="AV1997" s="29">
        <f>_xll.qlInterestRateIndexFixingDate(IborIndex&amp;Tenor,AW1997,Trigger)</f>
        <v>53405</v>
      </c>
      <c r="AW1997" s="29">
        <f>_xll.qlCalendarAdvance(Calendar,AW1996,AU1997,"f",,Trigger)</f>
        <v>53407</v>
      </c>
      <c r="AX1997" s="29">
        <f>_xll.qlInterestRateIndexMaturity(IborIndex&amp;Tenor,AW1997,Trigger)</f>
        <v>53772</v>
      </c>
      <c r="AY1997" s="66">
        <f>_xll.qlIndexFixing($Z$5,AV1997,,Trigger)</f>
        <v>1.6480427693401568E-2</v>
      </c>
      <c r="AZ1997" s="66">
        <f>_xll.qlIndexFixing($BB$1,AW1997,,Trigger)</f>
        <v>1.6824497236167829E-2</v>
      </c>
      <c r="BA1997" s="198">
        <f t="shared" si="52"/>
        <v>-3.440695427662614</v>
      </c>
    </row>
    <row r="1998" spans="47:53" ht="11.25" customHeight="1" x14ac:dyDescent="0.25">
      <c r="AU1998" s="30" t="s">
        <v>38</v>
      </c>
      <c r="AV1998" s="29">
        <f>_xll.qlInterestRateIndexFixingDate(IborIndex&amp;Tenor,AW1998,Trigger)</f>
        <v>53408</v>
      </c>
      <c r="AW1998" s="29">
        <f>_xll.qlCalendarAdvance(Calendar,AW1997,AU1998,"f",,Trigger)</f>
        <v>53414</v>
      </c>
      <c r="AX1998" s="29">
        <f>_xll.qlInterestRateIndexMaturity(IborIndex&amp;Tenor,AW1998,Trigger)</f>
        <v>53779</v>
      </c>
      <c r="AY1998" s="66">
        <f>_xll.qlIndexFixing($Z$5,AV1998,,Trigger)</f>
        <v>1.6480811460921466E-2</v>
      </c>
      <c r="AZ1998" s="66">
        <f>_xll.qlIndexFixing($BB$1,AW1998,,Trigger)</f>
        <v>1.6825304554973202E-2</v>
      </c>
      <c r="BA1998" s="198">
        <f t="shared" si="52"/>
        <v>-3.4449309405173643</v>
      </c>
    </row>
    <row r="1999" spans="47:53" ht="11.25" customHeight="1" x14ac:dyDescent="0.25">
      <c r="AU1999" s="30" t="s">
        <v>38</v>
      </c>
      <c r="AV1999" s="29">
        <f>_xll.qlInterestRateIndexFixingDate(IborIndex&amp;Tenor,AW1999,Trigger)</f>
        <v>53419</v>
      </c>
      <c r="AW1999" s="29">
        <f>_xll.qlCalendarAdvance(Calendar,AW1998,AU1999,"f",,Trigger)</f>
        <v>53421</v>
      </c>
      <c r="AX1999" s="29">
        <f>_xll.qlInterestRateIndexMaturity(IborIndex&amp;Tenor,AW1999,Trigger)</f>
        <v>53786</v>
      </c>
      <c r="AY1999" s="66">
        <f>_xll.qlIndexFixing($Z$5,AV1999,,Trigger)</f>
        <v>1.648119106506794E-2</v>
      </c>
      <c r="AZ1999" s="66">
        <f>_xll.qlIndexFixing($BB$1,AW1999,,Trigger)</f>
        <v>1.6830392152214477E-2</v>
      </c>
      <c r="BA1999" s="198">
        <f t="shared" si="52"/>
        <v>-3.4920108714653688</v>
      </c>
    </row>
    <row r="2000" spans="47:53" ht="11.25" customHeight="1" x14ac:dyDescent="0.25">
      <c r="AU2000" s="30" t="s">
        <v>38</v>
      </c>
      <c r="AV2000" s="29">
        <f>_xll.qlInterestRateIndexFixingDate(IborIndex&amp;Tenor,AW2000,Trigger)</f>
        <v>53426</v>
      </c>
      <c r="AW2000" s="29">
        <f>_xll.qlCalendarAdvance(Calendar,AW1999,AU2000,"f",,Trigger)</f>
        <v>53428</v>
      </c>
      <c r="AX2000" s="29">
        <f>_xll.qlInterestRateIndexMaturity(IborIndex&amp;Tenor,AW2000,Trigger)</f>
        <v>53793</v>
      </c>
      <c r="AY2000" s="66">
        <f>_xll.qlIndexFixing($Z$5,AV2000,,Trigger)</f>
        <v>1.6481567380659232E-2</v>
      </c>
      <c r="AZ2000" s="66">
        <f>_xll.qlIndexFixing($BB$1,AW2000,,Trigger)</f>
        <v>1.6834230978325301E-2</v>
      </c>
      <c r="BA2000" s="198">
        <f t="shared" si="52"/>
        <v>-3.5266359766606898</v>
      </c>
    </row>
    <row r="2001" spans="47:53" ht="11.25" customHeight="1" x14ac:dyDescent="0.25">
      <c r="AU2001" s="30" t="s">
        <v>38</v>
      </c>
      <c r="AV2001" s="29">
        <f>_xll.qlInterestRateIndexFixingDate(IborIndex&amp;Tenor,AW2001,Trigger)</f>
        <v>53433</v>
      </c>
      <c r="AW2001" s="29">
        <f>_xll.qlCalendarAdvance(Calendar,AW2000,AU2001,"f",,Trigger)</f>
        <v>53435</v>
      </c>
      <c r="AX2001" s="29">
        <f>_xll.qlInterestRateIndexMaturity(IborIndex&amp;Tenor,AW2001,Trigger)</f>
        <v>53800</v>
      </c>
      <c r="AY2001" s="66">
        <f>_xll.qlIndexFixing($Z$5,AV2001,,Trigger)</f>
        <v>1.648194128469398E-2</v>
      </c>
      <c r="AZ2001" s="66">
        <f>_xll.qlIndexFixing($BB$1,AW2001,,Trigger)</f>
        <v>1.6836835173133228E-2</v>
      </c>
      <c r="BA2001" s="198">
        <f t="shared" si="52"/>
        <v>-3.5489388843924772</v>
      </c>
    </row>
    <row r="2002" spans="47:53" ht="11.25" customHeight="1" x14ac:dyDescent="0.25">
      <c r="AU2002" s="30" t="s">
        <v>38</v>
      </c>
      <c r="AV2002" s="29">
        <f>_xll.qlInterestRateIndexFixingDate(IborIndex&amp;Tenor,AW2002,Trigger)</f>
        <v>53440</v>
      </c>
      <c r="AW2002" s="29">
        <f>_xll.qlCalendarAdvance(Calendar,AW2001,AU2002,"f",,Trigger)</f>
        <v>53442</v>
      </c>
      <c r="AX2002" s="29">
        <f>_xll.qlInterestRateIndexMaturity(IborIndex&amp;Tenor,AW2002,Trigger)</f>
        <v>53807</v>
      </c>
      <c r="AY2002" s="66">
        <f>_xll.qlIndexFixing($Z$5,AV2002,,Trigger)</f>
        <v>1.6482313656353186E-2</v>
      </c>
      <c r="AZ2002" s="66">
        <f>_xll.qlIndexFixing($BB$1,AW2002,,Trigger)</f>
        <v>1.6840007993895314E-2</v>
      </c>
      <c r="BA2002" s="198">
        <f t="shared" si="52"/>
        <v>-3.5769433754212834</v>
      </c>
    </row>
    <row r="2003" spans="47:53" ht="11.25" customHeight="1" x14ac:dyDescent="0.25">
      <c r="AU2003" s="30" t="s">
        <v>38</v>
      </c>
      <c r="AV2003" s="29">
        <f>_xll.qlInterestRateIndexFixingDate(IborIndex&amp;Tenor,AW2003,Trigger)</f>
        <v>53444</v>
      </c>
      <c r="AW2003" s="29">
        <f>_xll.qlCalendarAdvance(Calendar,AW2002,AU2003,"f",,Trigger)</f>
        <v>53449</v>
      </c>
      <c r="AX2003" s="29">
        <f>_xll.qlInterestRateIndexMaturity(IborIndex&amp;Tenor,AW2003,Trigger)</f>
        <v>53814</v>
      </c>
      <c r="AY2003" s="66">
        <f>_xll.qlIndexFixing($Z$5,AV2003,,Trigger)</f>
        <v>1.6482685376999998E-2</v>
      </c>
      <c r="AZ2003" s="66">
        <f>_xll.qlIndexFixing($BB$1,AW2003,,Trigger)</f>
        <v>1.6843148354445229E-2</v>
      </c>
      <c r="BA2003" s="198">
        <f t="shared" si="52"/>
        <v>-3.604629774452313</v>
      </c>
    </row>
    <row r="2004" spans="47:53" ht="11.25" customHeight="1" x14ac:dyDescent="0.25">
      <c r="AU2004" s="30" t="s">
        <v>38</v>
      </c>
      <c r="AV2004" s="29">
        <f>_xll.qlInterestRateIndexFixingDate(IborIndex&amp;Tenor,AW2004,Trigger)</f>
        <v>53454</v>
      </c>
      <c r="AW2004" s="29">
        <f>_xll.qlCalendarAdvance(Calendar,AW2003,AU2004,"f",,Trigger)</f>
        <v>53456</v>
      </c>
      <c r="AX2004" s="29">
        <f>_xll.qlInterestRateIndexMaturity(IborIndex&amp;Tenor,AW2004,Trigger)</f>
        <v>53821</v>
      </c>
      <c r="AY2004" s="66">
        <f>_xll.qlIndexFixing($Z$5,AV2004,,Trigger)</f>
        <v>1.6483057330178828E-2</v>
      </c>
      <c r="AZ2004" s="66">
        <f>_xll.qlIndexFixing($BB$1,AW2004,,Trigger)</f>
        <v>1.6846256254476291E-2</v>
      </c>
      <c r="BA2004" s="198">
        <f t="shared" si="52"/>
        <v>-3.6319892429746354</v>
      </c>
    </row>
    <row r="2005" spans="47:53" ht="11.25" customHeight="1" x14ac:dyDescent="0.25">
      <c r="AU2005" s="30" t="s">
        <v>38</v>
      </c>
      <c r="AV2005" s="29">
        <f>_xll.qlInterestRateIndexFixingDate(IborIndex&amp;Tenor,AW2005,Trigger)</f>
        <v>53461</v>
      </c>
      <c r="AW2005" s="29">
        <f>_xll.qlCalendarAdvance(Calendar,AW2004,AU2005,"f",,Trigger)</f>
        <v>53463</v>
      </c>
      <c r="AX2005" s="29">
        <f>_xll.qlInterestRateIndexMaturity(IborIndex&amp;Tenor,AW2005,Trigger)</f>
        <v>53828</v>
      </c>
      <c r="AY2005" s="66">
        <f>_xll.qlIndexFixing($Z$5,AV2005,,Trigger)</f>
        <v>1.64834304016169E-2</v>
      </c>
      <c r="AZ2005" s="66">
        <f>_xll.qlIndexFixing($BB$1,AW2005,,Trigger)</f>
        <v>1.6849331693685094E-2</v>
      </c>
      <c r="BA2005" s="198">
        <f t="shared" si="52"/>
        <v>-3.6590129206819437</v>
      </c>
    </row>
    <row r="2006" spans="47:53" ht="11.25" customHeight="1" x14ac:dyDescent="0.25">
      <c r="AU2006" s="30" t="s">
        <v>38</v>
      </c>
      <c r="AV2006" s="29">
        <f>_xll.qlInterestRateIndexFixingDate(IborIndex&amp;Tenor,AW2006,Trigger)</f>
        <v>53468</v>
      </c>
      <c r="AW2006" s="29">
        <f>_xll.qlCalendarAdvance(Calendar,AW2005,AU2006,"f",,Trigger)</f>
        <v>53470</v>
      </c>
      <c r="AX2006" s="29">
        <f>_xll.qlInterestRateIndexMaturity(IborIndex&amp;Tenor,AW2006,Trigger)</f>
        <v>53835</v>
      </c>
      <c r="AY2006" s="66">
        <f>_xll.qlIndexFixing($Z$5,AV2006,,Trigger)</f>
        <v>1.6483805479222475E-2</v>
      </c>
      <c r="AZ2006" s="66">
        <f>_xll.qlIndexFixing($BB$1,AW2006,,Trigger)</f>
        <v>1.6852374671771714E-2</v>
      </c>
      <c r="BA2006" s="198">
        <f t="shared" si="52"/>
        <v>-3.6856919254923959</v>
      </c>
    </row>
    <row r="2007" spans="47:53" ht="11.25" customHeight="1" x14ac:dyDescent="0.25">
      <c r="AU2007" s="30" t="s">
        <v>38</v>
      </c>
      <c r="AV2007" s="29">
        <f>_xll.qlInterestRateIndexFixingDate(IborIndex&amp;Tenor,AW2007,Trigger)</f>
        <v>53475</v>
      </c>
      <c r="AW2007" s="29">
        <f>_xll.qlCalendarAdvance(Calendar,AW2006,AU2007,"f",,Trigger)</f>
        <v>53477</v>
      </c>
      <c r="AX2007" s="29">
        <f>_xll.qlInterestRateIndexMaturity(IborIndex&amp;Tenor,AW2007,Trigger)</f>
        <v>53842</v>
      </c>
      <c r="AY2007" s="66">
        <f>_xll.qlIndexFixing($Z$5,AV2007,,Trigger)</f>
        <v>1.6484183453085971E-2</v>
      </c>
      <c r="AZ2007" s="66">
        <f>_xll.qlIndexFixing($BB$1,AW2007,,Trigger)</f>
        <v>1.6855385188438626E-2</v>
      </c>
      <c r="BA2007" s="198">
        <f t="shared" si="52"/>
        <v>-3.7120173535265533</v>
      </c>
    </row>
    <row r="2008" spans="47:53" ht="11.25" customHeight="1" x14ac:dyDescent="0.25">
      <c r="AU2008" s="30" t="s">
        <v>38</v>
      </c>
      <c r="AV2008" s="29">
        <f>_xll.qlInterestRateIndexFixingDate(IborIndex&amp;Tenor,AW2008,Trigger)</f>
        <v>53482</v>
      </c>
      <c r="AW2008" s="29">
        <f>_xll.qlCalendarAdvance(Calendar,AW2007,AU2008,"f",,Trigger)</f>
        <v>53484</v>
      </c>
      <c r="AX2008" s="29">
        <f>_xll.qlInterestRateIndexMaturity(IborIndex&amp;Tenor,AW2008,Trigger)</f>
        <v>53849</v>
      </c>
      <c r="AY2008" s="66">
        <f>_xll.qlIndexFixing($Z$5,AV2008,,Trigger)</f>
        <v>1.648456521548038E-2</v>
      </c>
      <c r="AZ2008" s="66">
        <f>_xll.qlIndexFixing($BB$1,AW2008,,Trigger)</f>
        <v>1.6858363243392436E-2</v>
      </c>
      <c r="BA2008" s="198">
        <f t="shared" si="52"/>
        <v>-3.7379802791205616</v>
      </c>
    </row>
    <row r="2009" spans="47:53" ht="11.25" customHeight="1" x14ac:dyDescent="0.25">
      <c r="AU2009" s="30" t="s">
        <v>38</v>
      </c>
      <c r="AV2009" s="29">
        <f>_xll.qlInterestRateIndexFixingDate(IborIndex&amp;Tenor,AW2009,Trigger)</f>
        <v>53489</v>
      </c>
      <c r="AW2009" s="29">
        <f>_xll.qlCalendarAdvance(Calendar,AW2008,AU2009,"f",,Trigger)</f>
        <v>53491</v>
      </c>
      <c r="AX2009" s="29">
        <f>_xll.qlInterestRateIndexMaturity(IborIndex&amp;Tenor,AW2009,Trigger)</f>
        <v>53856</v>
      </c>
      <c r="AY2009" s="66">
        <f>_xll.qlIndexFixing($Z$5,AV2009,,Trigger)</f>
        <v>1.648495166085975E-2</v>
      </c>
      <c r="AZ2009" s="66">
        <f>_xll.qlIndexFixing($BB$1,AW2009,,Trigger)</f>
        <v>1.6861308836341935E-2</v>
      </c>
      <c r="BA2009" s="198">
        <f t="shared" si="52"/>
        <v>-3.763571754821851</v>
      </c>
    </row>
    <row r="2010" spans="47:53" ht="11.25" customHeight="1" x14ac:dyDescent="0.25">
      <c r="AU2010" s="30" t="s">
        <v>38</v>
      </c>
      <c r="AV2010" s="29">
        <f>_xll.qlInterestRateIndexFixingDate(IborIndex&amp;Tenor,AW2010,Trigger)</f>
        <v>53496</v>
      </c>
      <c r="AW2010" s="29">
        <f>_xll.qlCalendarAdvance(Calendar,AW2009,AU2010,"f",,Trigger)</f>
        <v>53498</v>
      </c>
      <c r="AX2010" s="29">
        <f>_xll.qlInterestRateIndexMaturity(IborIndex&amp;Tenor,AW2010,Trigger)</f>
        <v>53863</v>
      </c>
      <c r="AY2010" s="66">
        <f>_xll.qlIndexFixing($Z$5,AV2010,,Trigger)</f>
        <v>1.6485343685860267E-2</v>
      </c>
      <c r="AZ2010" s="66">
        <f>_xll.qlIndexFixing($BB$1,AW2010,,Trigger)</f>
        <v>1.6864221967000055E-2</v>
      </c>
      <c r="BA2010" s="198">
        <f t="shared" si="52"/>
        <v>-3.7887828113978768</v>
      </c>
    </row>
    <row r="2011" spans="47:53" ht="11.25" customHeight="1" x14ac:dyDescent="0.25">
      <c r="AU2011" s="30" t="s">
        <v>38</v>
      </c>
      <c r="AV2011" s="29">
        <f>_xll.qlInterestRateIndexFixingDate(IborIndex&amp;Tenor,AW2011,Trigger)</f>
        <v>53503</v>
      </c>
      <c r="AW2011" s="29">
        <f>_xll.qlCalendarAdvance(Calendar,AW2010,AU2011,"f",,Trigger)</f>
        <v>53505</v>
      </c>
      <c r="AX2011" s="29">
        <f>_xll.qlInterestRateIndexMaturity(IborIndex&amp;Tenor,AW2011,Trigger)</f>
        <v>53870</v>
      </c>
      <c r="AY2011" s="66">
        <f>_xll.qlIndexFixing($Z$5,AV2011,,Trigger)</f>
        <v>1.6485742189300923E-2</v>
      </c>
      <c r="AZ2011" s="66">
        <f>_xll.qlIndexFixing($BB$1,AW2011,,Trigger)</f>
        <v>1.6865370089305182E-2</v>
      </c>
      <c r="BA2011" s="198">
        <f t="shared" si="52"/>
        <v>-3.7962790000425906</v>
      </c>
    </row>
    <row r="2012" spans="47:53" ht="11.25" customHeight="1" x14ac:dyDescent="0.25">
      <c r="AU2012" s="30" t="s">
        <v>38</v>
      </c>
      <c r="AV2012" s="29">
        <f>_xll.qlInterestRateIndexFixingDate(IborIndex&amp;Tenor,AW2012,Trigger)</f>
        <v>53510</v>
      </c>
      <c r="AW2012" s="29">
        <f>_xll.qlCalendarAdvance(Calendar,AW2011,AU2012,"f",,Trigger)</f>
        <v>53512</v>
      </c>
      <c r="AX2012" s="29">
        <f>_xll.qlInterestRateIndexMaturity(IborIndex&amp;Tenor,AW2012,Trigger)</f>
        <v>53877</v>
      </c>
      <c r="AY2012" s="66">
        <f>_xll.qlIndexFixing($Z$5,AV2012,,Trigger)</f>
        <v>1.6486148072181982E-2</v>
      </c>
      <c r="AZ2012" s="66">
        <f>_xll.qlIndexFixing($BB$1,AW2012,,Trigger)</f>
        <v>1.6869950840306694E-2</v>
      </c>
      <c r="BA2012" s="198">
        <f t="shared" si="52"/>
        <v>-3.8380276812471221</v>
      </c>
    </row>
    <row r="2013" spans="47:53" ht="11.25" customHeight="1" x14ac:dyDescent="0.25">
      <c r="AU2013" s="30" t="s">
        <v>38</v>
      </c>
      <c r="AV2013" s="29">
        <f>_xll.qlInterestRateIndexFixingDate(IborIndex&amp;Tenor,AW2013,Trigger)</f>
        <v>53517</v>
      </c>
      <c r="AW2013" s="29">
        <f>_xll.qlCalendarAdvance(Calendar,AW2012,AU2013,"f",,Trigger)</f>
        <v>53519</v>
      </c>
      <c r="AX2013" s="29">
        <f>_xll.qlInterestRateIndexMaturity(IborIndex&amp;Tenor,AW2013,Trigger)</f>
        <v>53884</v>
      </c>
      <c r="AY2013" s="66">
        <f>_xll.qlIndexFixing($Z$5,AV2013,,Trigger)</f>
        <v>1.6486562237686502E-2</v>
      </c>
      <c r="AZ2013" s="66">
        <f>_xll.qlIndexFixing($BB$1,AW2013,,Trigger)</f>
        <v>1.6872766582396104E-2</v>
      </c>
      <c r="BA2013" s="198">
        <f t="shared" si="52"/>
        <v>-3.8620434470960223</v>
      </c>
    </row>
    <row r="2014" spans="47:53" ht="11.25" customHeight="1" x14ac:dyDescent="0.25">
      <c r="AU2014" s="30" t="s">
        <v>38</v>
      </c>
      <c r="AV2014" s="29">
        <f>_xll.qlInterestRateIndexFixingDate(IborIndex&amp;Tenor,AW2014,Trigger)</f>
        <v>53524</v>
      </c>
      <c r="AW2014" s="29">
        <f>_xll.qlCalendarAdvance(Calendar,AW2013,AU2014,"f",,Trigger)</f>
        <v>53526</v>
      </c>
      <c r="AX2014" s="29">
        <f>_xll.qlInterestRateIndexMaturity(IborIndex&amp;Tenor,AW2014,Trigger)</f>
        <v>53891</v>
      </c>
      <c r="AY2014" s="66">
        <f>_xll.qlIndexFixing($Z$5,AV2014,,Trigger)</f>
        <v>1.648698559117948E-2</v>
      </c>
      <c r="AZ2014" s="66">
        <f>_xll.qlIndexFixing($BB$1,AW2014,,Trigger)</f>
        <v>1.6875549861075676E-2</v>
      </c>
      <c r="BA2014" s="198">
        <f t="shared" si="52"/>
        <v>-3.8856426989619663</v>
      </c>
    </row>
    <row r="2015" spans="47:53" ht="11.25" customHeight="1" x14ac:dyDescent="0.25">
      <c r="AU2015" s="30" t="s">
        <v>38</v>
      </c>
      <c r="AV2015" s="29">
        <f>_xll.qlInterestRateIndexFixingDate(IborIndex&amp;Tenor,AW2015,Trigger)</f>
        <v>53531</v>
      </c>
      <c r="AW2015" s="29">
        <f>_xll.qlCalendarAdvance(Calendar,AW2014,AU2015,"f",,Trigger)</f>
        <v>53533</v>
      </c>
      <c r="AX2015" s="29">
        <f>_xll.qlInterestRateIndexMaturity(IborIndex&amp;Tenor,AW2015,Trigger)</f>
        <v>53898</v>
      </c>
      <c r="AY2015" s="66">
        <f>_xll.qlIndexFixing($Z$5,AV2015,,Trigger)</f>
        <v>1.6487419040208038E-2</v>
      </c>
      <c r="AZ2015" s="66">
        <f>_xll.qlIndexFixing($BB$1,AW2015,,Trigger)</f>
        <v>1.6878300676073373E-2</v>
      </c>
      <c r="BA2015" s="198">
        <f t="shared" si="52"/>
        <v>-3.9088163586533526</v>
      </c>
    </row>
    <row r="2016" spans="47:53" ht="11.25" customHeight="1" x14ac:dyDescent="0.25">
      <c r="AU2016" s="30" t="s">
        <v>38</v>
      </c>
      <c r="AV2016" s="29">
        <f>_xll.qlInterestRateIndexFixingDate(IborIndex&amp;Tenor,AW2016,Trigger)</f>
        <v>53538</v>
      </c>
      <c r="AW2016" s="29">
        <f>_xll.qlCalendarAdvance(Calendar,AW2015,AU2016,"f",,Trigger)</f>
        <v>53540</v>
      </c>
      <c r="AX2016" s="29">
        <f>_xll.qlInterestRateIndexMaturity(IborIndex&amp;Tenor,AW2016,Trigger)</f>
        <v>53905</v>
      </c>
      <c r="AY2016" s="66">
        <f>_xll.qlIndexFixing($Z$5,AV2016,,Trigger)</f>
        <v>1.6487863494502777E-2</v>
      </c>
      <c r="AZ2016" s="66">
        <f>_xll.qlIndexFixing($BB$1,AW2016,,Trigger)</f>
        <v>1.6881019027120629E-2</v>
      </c>
      <c r="BA2016" s="198">
        <f t="shared" si="52"/>
        <v>-3.9315553261785179</v>
      </c>
    </row>
    <row r="2017" spans="47:53" ht="11.25" customHeight="1" x14ac:dyDescent="0.25">
      <c r="AU2017" s="30" t="s">
        <v>38</v>
      </c>
      <c r="AV2017" s="29">
        <f>_xll.qlInterestRateIndexFixingDate(IborIndex&amp;Tenor,AW2017,Trigger)</f>
        <v>53545</v>
      </c>
      <c r="AW2017" s="29">
        <f>_xll.qlCalendarAdvance(Calendar,AW2016,AU2017,"f",,Trigger)</f>
        <v>53547</v>
      </c>
      <c r="AX2017" s="29">
        <f>_xll.qlInterestRateIndexMaturity(IborIndex&amp;Tenor,AW2017,Trigger)</f>
        <v>53912</v>
      </c>
      <c r="AY2017" s="66">
        <f>_xll.qlIndexFixing($Z$5,AV2017,,Trigger)</f>
        <v>1.6488319865975116E-2</v>
      </c>
      <c r="AZ2017" s="66">
        <f>_xll.qlIndexFixing($BB$1,AW2017,,Trigger)</f>
        <v>1.6883704913951938E-2</v>
      </c>
      <c r="BA2017" s="198">
        <f t="shared" si="52"/>
        <v>-3.9538504797682199</v>
      </c>
    </row>
    <row r="2018" spans="47:53" ht="11.25" customHeight="1" x14ac:dyDescent="0.25">
      <c r="AU2018" s="30" t="s">
        <v>38</v>
      </c>
      <c r="AV2018" s="29">
        <f>_xll.qlInterestRateIndexFixingDate(IborIndex&amp;Tenor,AW2018,Trigger)</f>
        <v>53552</v>
      </c>
      <c r="AW2018" s="29">
        <f>_xll.qlCalendarAdvance(Calendar,AW2017,AU2018,"f",,Trigger)</f>
        <v>53554</v>
      </c>
      <c r="AX2018" s="29">
        <f>_xll.qlInterestRateIndexMaturity(IborIndex&amp;Tenor,AW2018,Trigger)</f>
        <v>53919</v>
      </c>
      <c r="AY2018" s="66">
        <f>_xll.qlIndexFixing($Z$5,AV2018,,Trigger)</f>
        <v>1.6488789068720592E-2</v>
      </c>
      <c r="AZ2018" s="66">
        <f>_xll.qlIndexFixing($BB$1,AW2018,,Trigger)</f>
        <v>1.688635833630571E-2</v>
      </c>
      <c r="BA2018" s="198">
        <f t="shared" si="52"/>
        <v>-3.9756926758511764</v>
      </c>
    </row>
    <row r="2019" spans="47:53" ht="11.25" customHeight="1" x14ac:dyDescent="0.25">
      <c r="AU2019" s="30" t="s">
        <v>38</v>
      </c>
      <c r="AV2019" s="29">
        <f>_xll.qlInterestRateIndexFixingDate(IborIndex&amp;Tenor,AW2019,Trigger)</f>
        <v>53559</v>
      </c>
      <c r="AW2019" s="29">
        <f>_xll.qlCalendarAdvance(Calendar,AW2018,AU2019,"f",,Trigger)</f>
        <v>53561</v>
      </c>
      <c r="AX2019" s="29">
        <f>_xll.qlInterestRateIndexMaturity(IborIndex&amp;Tenor,AW2019,Trigger)</f>
        <v>53926</v>
      </c>
      <c r="AY2019" s="66">
        <f>_xll.qlIndexFixing($Z$5,AV2019,,Trigger)</f>
        <v>1.6489272019017114E-2</v>
      </c>
      <c r="AZ2019" s="66">
        <f>_xll.qlIndexFixing($BB$1,AW2019,,Trigger)</f>
        <v>1.68889792939221E-2</v>
      </c>
      <c r="BA2019" s="198">
        <f t="shared" si="52"/>
        <v>-3.9970727490498681</v>
      </c>
    </row>
    <row r="2020" spans="47:53" ht="11.25" customHeight="1" x14ac:dyDescent="0.25">
      <c r="AU2020" s="30" t="s">
        <v>38</v>
      </c>
      <c r="AV2020" s="29">
        <f>_xll.qlInterestRateIndexFixingDate(IborIndex&amp;Tenor,AW2020,Trigger)</f>
        <v>53566</v>
      </c>
      <c r="AW2020" s="29">
        <f>_xll.qlCalendarAdvance(Calendar,AW2019,AU2020,"f",,Trigger)</f>
        <v>53568</v>
      </c>
      <c r="AX2020" s="29">
        <f>_xll.qlInterestRateIndexMaturity(IborIndex&amp;Tenor,AW2020,Trigger)</f>
        <v>53933</v>
      </c>
      <c r="AY2020" s="66">
        <f>_xll.qlIndexFixing($Z$5,AV2020,,Trigger)</f>
        <v>1.6489769635325384E-2</v>
      </c>
      <c r="AZ2020" s="66">
        <f>_xll.qlIndexFixing($BB$1,AW2020,,Trigger)</f>
        <v>1.6889894431075071E-2</v>
      </c>
      <c r="BA2020" s="198">
        <f t="shared" si="52"/>
        <v>-4.001247957496866</v>
      </c>
    </row>
    <row r="2021" spans="47:53" ht="11.25" customHeight="1" x14ac:dyDescent="0.25">
      <c r="AU2021" s="30" t="s">
        <v>38</v>
      </c>
      <c r="AV2021" s="29">
        <f>_xll.qlInterestRateIndexFixingDate(IborIndex&amp;Tenor,AW2021,Trigger)</f>
        <v>53573</v>
      </c>
      <c r="AW2021" s="29">
        <f>_xll.qlCalendarAdvance(Calendar,AW2020,AU2021,"f",,Trigger)</f>
        <v>53575</v>
      </c>
      <c r="AX2021" s="29">
        <f>_xll.qlInterestRateIndexMaturity(IborIndex&amp;Tenor,AW2021,Trigger)</f>
        <v>53940</v>
      </c>
      <c r="AY2021" s="66">
        <f>_xll.qlIndexFixing($Z$5,AV2021,,Trigger)</f>
        <v>1.6490281217508028E-2</v>
      </c>
      <c r="AZ2021" s="66">
        <f>_xll.qlIndexFixing($BB$1,AW2021,,Trigger)</f>
        <v>1.6894123813924033E-2</v>
      </c>
      <c r="BA2021" s="198">
        <f t="shared" si="52"/>
        <v>-4.0384259641600488</v>
      </c>
    </row>
    <row r="2022" spans="47:53" ht="11.25" customHeight="1" x14ac:dyDescent="0.25">
      <c r="AU2022" s="30" t="s">
        <v>38</v>
      </c>
      <c r="AV2022" s="29">
        <f>_xll.qlInterestRateIndexFixingDate(IborIndex&amp;Tenor,AW2022,Trigger)</f>
        <v>53580</v>
      </c>
      <c r="AW2022" s="29">
        <f>_xll.qlCalendarAdvance(Calendar,AW2021,AU2022,"f",,Trigger)</f>
        <v>53582</v>
      </c>
      <c r="AX2022" s="29">
        <f>_xll.qlInterestRateIndexMaturity(IborIndex&amp;Tenor,AW2022,Trigger)</f>
        <v>53947</v>
      </c>
      <c r="AY2022" s="66">
        <f>_xll.qlIndexFixing($Z$5,AV2022,,Trigger)</f>
        <v>1.649079681078985E-2</v>
      </c>
      <c r="AZ2022" s="66">
        <f>_xll.qlIndexFixing($BB$1,AW2022,,Trigger)</f>
        <v>1.689664737580731E-2</v>
      </c>
      <c r="BA2022" s="198">
        <f t="shared" si="52"/>
        <v>-4.0585056501745918</v>
      </c>
    </row>
    <row r="2023" spans="47:53" ht="11.25" customHeight="1" x14ac:dyDescent="0.25">
      <c r="AU2023" s="30" t="s">
        <v>38</v>
      </c>
      <c r="AV2023" s="29">
        <f>_xll.qlInterestRateIndexFixingDate(IborIndex&amp;Tenor,AW2023,Trigger)</f>
        <v>53587</v>
      </c>
      <c r="AW2023" s="29">
        <f>_xll.qlCalendarAdvance(Calendar,AW2022,AU2023,"f",,Trigger)</f>
        <v>53589</v>
      </c>
      <c r="AX2023" s="29">
        <f>_xll.qlInterestRateIndexMaturity(IborIndex&amp;Tenor,AW2023,Trigger)</f>
        <v>53954</v>
      </c>
      <c r="AY2023" s="66">
        <f>_xll.qlIndexFixing($Z$5,AV2023,,Trigger)</f>
        <v>1.6491314535064042E-2</v>
      </c>
      <c r="AZ2023" s="66">
        <f>_xll.qlIndexFixing($BB$1,AW2023,,Trigger)</f>
        <v>1.6899138471949099E-2</v>
      </c>
      <c r="BA2023" s="198">
        <f t="shared" si="52"/>
        <v>-4.0782393688505723</v>
      </c>
    </row>
    <row r="2024" spans="47:53" ht="11.25" customHeight="1" x14ac:dyDescent="0.25">
      <c r="AU2024" s="30" t="s">
        <v>38</v>
      </c>
      <c r="AV2024" s="29">
        <f>_xll.qlInterestRateIndexFixingDate(IborIndex&amp;Tenor,AW2024,Trigger)</f>
        <v>53594</v>
      </c>
      <c r="AW2024" s="29">
        <f>_xll.qlCalendarAdvance(Calendar,AW2023,AU2024,"f",,Trigger)</f>
        <v>53596</v>
      </c>
      <c r="AX2024" s="29">
        <f>_xll.qlInterestRateIndexMaturity(IborIndex&amp;Tenor,AW2024,Trigger)</f>
        <v>53961</v>
      </c>
      <c r="AY2024" s="66">
        <f>_xll.qlIndexFixing($Z$5,AV2024,,Trigger)</f>
        <v>1.6491833988928731E-2</v>
      </c>
      <c r="AZ2024" s="66">
        <f>_xll.qlIndexFixing($BB$1,AW2024,,Trigger)</f>
        <v>1.6901597102106546E-2</v>
      </c>
      <c r="BA2024" s="198">
        <f t="shared" si="52"/>
        <v>-4.0976311317781482</v>
      </c>
    </row>
    <row r="2025" spans="47:53" ht="11.25" customHeight="1" x14ac:dyDescent="0.25">
      <c r="AU2025" s="30" t="s">
        <v>38</v>
      </c>
      <c r="AV2025" s="29">
        <f>_xll.qlInterestRateIndexFixingDate(IborIndex&amp;Tenor,AW2025,Trigger)</f>
        <v>53601</v>
      </c>
      <c r="AW2025" s="29">
        <f>_xll.qlCalendarAdvance(Calendar,AW2024,AU2025,"f",,Trigger)</f>
        <v>53603</v>
      </c>
      <c r="AX2025" s="29">
        <f>_xll.qlInterestRateIndexMaturity(IborIndex&amp;Tenor,AW2025,Trigger)</f>
        <v>53968</v>
      </c>
      <c r="AY2025" s="66">
        <f>_xll.qlIndexFixing($Z$5,AV2025,,Trigger)</f>
        <v>1.6492354769983394E-2</v>
      </c>
      <c r="AZ2025" s="66">
        <f>_xll.qlIndexFixing($BB$1,AW2025,,Trigger)</f>
        <v>1.6904023266038973E-2</v>
      </c>
      <c r="BA2025" s="198">
        <f t="shared" si="52"/>
        <v>-4.1166849605557898</v>
      </c>
    </row>
    <row r="2026" spans="47:53" ht="11.25" customHeight="1" x14ac:dyDescent="0.25">
      <c r="AU2026" s="30" t="s">
        <v>38</v>
      </c>
      <c r="AV2026" s="29">
        <f>_xll.qlInterestRateIndexFixingDate(IborIndex&amp;Tenor,AW2026,Trigger)</f>
        <v>53608</v>
      </c>
      <c r="AW2026" s="29">
        <f>_xll.qlCalendarAdvance(Calendar,AW2025,AU2026,"f",,Trigger)</f>
        <v>53610</v>
      </c>
      <c r="AX2026" s="29">
        <f>_xll.qlInterestRateIndexMaturity(IborIndex&amp;Tenor,AW2026,Trigger)</f>
        <v>53975</v>
      </c>
      <c r="AY2026" s="66">
        <f>_xll.qlIndexFixing($Z$5,AV2026,,Trigger)</f>
        <v>1.6492876474827323E-2</v>
      </c>
      <c r="AZ2026" s="66">
        <f>_xll.qlIndexFixing($BB$1,AW2026,,Trigger)</f>
        <v>1.6906416963510057E-2</v>
      </c>
      <c r="BA2026" s="198">
        <f t="shared" si="52"/>
        <v>-4.1354048868273363</v>
      </c>
    </row>
    <row r="2027" spans="47:53" ht="11.25" customHeight="1" x14ac:dyDescent="0.25">
      <c r="AU2027" s="30" t="s">
        <v>38</v>
      </c>
      <c r="AV2027" s="29">
        <f>_xll.qlInterestRateIndexFixingDate(IborIndex&amp;Tenor,AW2027,Trigger)</f>
        <v>53615</v>
      </c>
      <c r="AW2027" s="29">
        <f>_xll.qlCalendarAdvance(Calendar,AW2026,AU2027,"f",,Trigger)</f>
        <v>53617</v>
      </c>
      <c r="AX2027" s="29">
        <f>_xll.qlInterestRateIndexMaturity(IborIndex&amp;Tenor,AW2027,Trigger)</f>
        <v>53982</v>
      </c>
      <c r="AY2027" s="66">
        <f>_xll.qlIndexFixing($Z$5,AV2027,,Trigger)</f>
        <v>1.6493398699061371E-2</v>
      </c>
      <c r="AZ2027" s="66">
        <f>_xll.qlIndexFixing($BB$1,AW2027,,Trigger)</f>
        <v>1.6908778194286083E-2</v>
      </c>
      <c r="BA2027" s="198">
        <f t="shared" si="52"/>
        <v>-4.1537949522471234</v>
      </c>
    </row>
    <row r="2028" spans="47:53" ht="11.25" customHeight="1" x14ac:dyDescent="0.25">
      <c r="AU2028" s="30" t="s">
        <v>38</v>
      </c>
      <c r="AV2028" s="29">
        <f>_xll.qlInterestRateIndexFixingDate(IborIndex&amp;Tenor,AW2028,Trigger)</f>
        <v>53622</v>
      </c>
      <c r="AW2028" s="29">
        <f>_xll.qlCalendarAdvance(Calendar,AW2027,AU2028,"f",,Trigger)</f>
        <v>53624</v>
      </c>
      <c r="AX2028" s="29">
        <f>_xll.qlInterestRateIndexMaturity(IborIndex&amp;Tenor,AW2028,Trigger)</f>
        <v>53989</v>
      </c>
      <c r="AY2028" s="66">
        <f>_xll.qlIndexFixing($Z$5,AV2028,,Trigger)</f>
        <v>1.6493921037286207E-2</v>
      </c>
      <c r="AZ2028" s="66">
        <f>_xll.qlIndexFixing($BB$1,AW2028,,Trigger)</f>
        <v>1.6911106958136614E-2</v>
      </c>
      <c r="BA2028" s="198">
        <f t="shared" si="52"/>
        <v>-4.1718592085040678</v>
      </c>
    </row>
    <row r="2029" spans="47:53" ht="11.25" customHeight="1" x14ac:dyDescent="0.25">
      <c r="AU2029" s="30" t="s">
        <v>38</v>
      </c>
      <c r="AV2029" s="29">
        <f>_xll.qlInterestRateIndexFixingDate(IborIndex&amp;Tenor,AW2029,Trigger)</f>
        <v>53629</v>
      </c>
      <c r="AW2029" s="29">
        <f>_xll.qlCalendarAdvance(Calendar,AW2028,AU2029,"f",,Trigger)</f>
        <v>53631</v>
      </c>
      <c r="AX2029" s="29">
        <f>_xll.qlInterestRateIndexMaturity(IborIndex&amp;Tenor,AW2029,Trigger)</f>
        <v>53996</v>
      </c>
      <c r="AY2029" s="66">
        <f>_xll.qlIndexFixing($Z$5,AV2029,,Trigger)</f>
        <v>1.6494443083103195E-2</v>
      </c>
      <c r="AZ2029" s="66">
        <f>_xll.qlIndexFixing($BB$1,AW2029,,Trigger)</f>
        <v>1.6913403254833818E-2</v>
      </c>
      <c r="BA2029" s="198">
        <f t="shared" si="52"/>
        <v>-4.1896017173062221</v>
      </c>
    </row>
    <row r="2030" spans="47:53" ht="11.25" customHeight="1" x14ac:dyDescent="0.25">
      <c r="AU2030" s="30" t="s">
        <v>38</v>
      </c>
      <c r="AV2030" s="29">
        <f>_xll.qlInterestRateIndexFixingDate(IborIndex&amp;Tenor,AW2030,Trigger)</f>
        <v>53636</v>
      </c>
      <c r="AW2030" s="29">
        <f>_xll.qlCalendarAdvance(Calendar,AW2029,AU2030,"f",,Trigger)</f>
        <v>53638</v>
      </c>
      <c r="AX2030" s="29">
        <f>_xll.qlInterestRateIndexMaturity(IborIndex&amp;Tenor,AW2030,Trigger)</f>
        <v>54003</v>
      </c>
      <c r="AY2030" s="66">
        <f>_xll.qlIndexFixing($Z$5,AV2030,,Trigger)</f>
        <v>1.6494964429114377E-2</v>
      </c>
      <c r="AZ2030" s="66">
        <f>_xll.qlIndexFixing($BB$1,AW2030,,Trigger)</f>
        <v>1.6915667084154224E-2</v>
      </c>
      <c r="BA2030" s="198">
        <f t="shared" si="52"/>
        <v>-4.2070265503984725</v>
      </c>
    </row>
    <row r="2031" spans="47:53" ht="11.25" customHeight="1" x14ac:dyDescent="0.25">
      <c r="AU2031" s="30" t="s">
        <v>38</v>
      </c>
      <c r="AV2031" s="29">
        <f>_xll.qlInterestRateIndexFixingDate(IborIndex&amp;Tenor,AW2031,Trigger)</f>
        <v>53643</v>
      </c>
      <c r="AW2031" s="29">
        <f>_xll.qlCalendarAdvance(Calendar,AW2030,AU2031,"f",,Trigger)</f>
        <v>53645</v>
      </c>
      <c r="AX2031" s="29">
        <f>_xll.qlInterestRateIndexMaturity(IborIndex&amp;Tenor,AW2031,Trigger)</f>
        <v>54010</v>
      </c>
      <c r="AY2031" s="66">
        <f>_xll.qlIndexFixing($Z$5,AV2031,,Trigger)</f>
        <v>1.649548466692206E-2</v>
      </c>
      <c r="AZ2031" s="66">
        <f>_xll.qlIndexFixing($BB$1,AW2031,,Trigger)</f>
        <v>1.6917898445876323E-2</v>
      </c>
      <c r="BA2031" s="198">
        <f t="shared" si="52"/>
        <v>-4.2241377895426213</v>
      </c>
    </row>
    <row r="2032" spans="47:53" ht="11.25" customHeight="1" x14ac:dyDescent="0.25">
      <c r="AU2032" s="30" t="s">
        <v>38</v>
      </c>
      <c r="AV2032" s="29">
        <f>_xll.qlInterestRateIndexFixingDate(IborIndex&amp;Tenor,AW2032,Trigger)</f>
        <v>53650</v>
      </c>
      <c r="AW2032" s="29">
        <f>_xll.qlCalendarAdvance(Calendar,AW2031,AU2032,"f",,Trigger)</f>
        <v>53652</v>
      </c>
      <c r="AX2032" s="29">
        <f>_xll.qlInterestRateIndexMaturity(IborIndex&amp;Tenor,AW2032,Trigger)</f>
        <v>54017</v>
      </c>
      <c r="AY2032" s="66">
        <f>_xll.qlIndexFixing($Z$5,AV2032,,Trigger)</f>
        <v>1.6496003387129671E-2</v>
      </c>
      <c r="AZ2032" s="66">
        <f>_xll.qlIndexFixing($BB$1,AW2032,,Trigger)</f>
        <v>1.6920097339782517E-2</v>
      </c>
      <c r="BA2032" s="198">
        <f t="shared" si="52"/>
        <v>-4.2409395265284591</v>
      </c>
    </row>
    <row r="2033" spans="47:53" ht="11.25" customHeight="1" x14ac:dyDescent="0.25">
      <c r="AU2033" s="30" t="s">
        <v>38</v>
      </c>
      <c r="AV2033" s="29">
        <f>_xll.qlInterestRateIndexFixingDate(IborIndex&amp;Tenor,AW2033,Trigger)</f>
        <v>53657</v>
      </c>
      <c r="AW2033" s="29">
        <f>_xll.qlCalendarAdvance(Calendar,AW2032,AU2033,"f",,Trigger)</f>
        <v>53659</v>
      </c>
      <c r="AX2033" s="29">
        <f>_xll.qlInterestRateIndexMaturity(IborIndex&amp;Tenor,AW2033,Trigger)</f>
        <v>54024</v>
      </c>
      <c r="AY2033" s="66">
        <f>_xll.qlIndexFixing($Z$5,AV2033,,Trigger)</f>
        <v>1.6496520179340887E-2</v>
      </c>
      <c r="AZ2033" s="66">
        <f>_xll.qlIndexFixing($BB$1,AW2033,,Trigger)</f>
        <v>1.6920676555023554E-2</v>
      </c>
      <c r="BA2033" s="198">
        <f t="shared" si="52"/>
        <v>-4.2415637568266744</v>
      </c>
    </row>
    <row r="2034" spans="47:53" ht="11.25" customHeight="1" x14ac:dyDescent="0.25">
      <c r="AU2034" s="30" t="s">
        <v>38</v>
      </c>
      <c r="AV2034" s="29">
        <f>_xll.qlInterestRateIndexFixingDate(IborIndex&amp;Tenor,AW2034,Trigger)</f>
        <v>53664</v>
      </c>
      <c r="AW2034" s="29">
        <f>_xll.qlCalendarAdvance(Calendar,AW2033,AU2034,"f",,Trigger)</f>
        <v>53666</v>
      </c>
      <c r="AX2034" s="29">
        <f>_xll.qlInterestRateIndexMaturity(IborIndex&amp;Tenor,AW2034,Trigger)</f>
        <v>54031</v>
      </c>
      <c r="AY2034" s="66">
        <f>_xll.qlIndexFixing($Z$5,AV2034,,Trigger)</f>
        <v>1.6497034632158986E-2</v>
      </c>
      <c r="AZ2034" s="66">
        <f>_xll.qlIndexFixing($BB$1,AW2034,,Trigger)</f>
        <v>1.6924397723290994E-2</v>
      </c>
      <c r="BA2034" s="198">
        <f t="shared" si="52"/>
        <v>-4.2736309113200823</v>
      </c>
    </row>
    <row r="2035" spans="47:53" ht="11.25" customHeight="1" x14ac:dyDescent="0.25">
      <c r="AU2035" s="30" t="s">
        <v>38</v>
      </c>
      <c r="AV2035" s="29">
        <f>_xll.qlInterestRateIndexFixingDate(IborIndex&amp;Tenor,AW2035,Trigger)</f>
        <v>53671</v>
      </c>
      <c r="AW2035" s="29">
        <f>_xll.qlCalendarAdvance(Calendar,AW2034,AU2035,"f",,Trigger)</f>
        <v>53673</v>
      </c>
      <c r="AX2035" s="29">
        <f>_xll.qlInterestRateIndexMaturity(IborIndex&amp;Tenor,AW2035,Trigger)</f>
        <v>54038</v>
      </c>
      <c r="AY2035" s="66">
        <f>_xll.qlIndexFixing($Z$5,AV2035,,Trigger)</f>
        <v>1.6497546333190123E-2</v>
      </c>
      <c r="AZ2035" s="66">
        <f>_xll.qlIndexFixing($BB$1,AW2035,,Trigger)</f>
        <v>1.6926499212473772E-2</v>
      </c>
      <c r="BA2035" s="198">
        <f t="shared" si="52"/>
        <v>-4.2895287928364914</v>
      </c>
    </row>
    <row r="2036" spans="47:53" ht="11.25" customHeight="1" x14ac:dyDescent="0.25">
      <c r="AU2036" s="30" t="s">
        <v>38</v>
      </c>
      <c r="AV2036" s="29">
        <f>_xll.qlInterestRateIndexFixingDate(IborIndex&amp;Tenor,AW2036,Trigger)</f>
        <v>53678</v>
      </c>
      <c r="AW2036" s="29">
        <f>_xll.qlCalendarAdvance(Calendar,AW2035,AU2036,"f",,Trigger)</f>
        <v>53680</v>
      </c>
      <c r="AX2036" s="29">
        <f>_xll.qlInterestRateIndexMaturity(IborIndex&amp;Tenor,AW2036,Trigger)</f>
        <v>54045</v>
      </c>
      <c r="AY2036" s="66">
        <f>_xll.qlIndexFixing($Z$5,AV2036,,Trigger)</f>
        <v>1.6498054869038294E-2</v>
      </c>
      <c r="AZ2036" s="66">
        <f>_xll.qlIndexFixing($BB$1,AW2036,,Trigger)</f>
        <v>1.6928568233001214E-2</v>
      </c>
      <c r="BA2036" s="198">
        <f t="shared" si="52"/>
        <v>-4.3051336396291928</v>
      </c>
    </row>
    <row r="2037" spans="47:53" ht="11.25" customHeight="1" x14ac:dyDescent="0.25">
      <c r="AU2037" s="30" t="s">
        <v>38</v>
      </c>
      <c r="AV2037" s="29">
        <f>_xll.qlInterestRateIndexFixingDate(IborIndex&amp;Tenor,AW2037,Trigger)</f>
        <v>53682</v>
      </c>
      <c r="AW2037" s="29">
        <f>_xll.qlCalendarAdvance(Calendar,AW2036,AU2037,"f",,Trigger)</f>
        <v>53688</v>
      </c>
      <c r="AX2037" s="29">
        <f>_xll.qlInterestRateIndexMaturity(IborIndex&amp;Tenor,AW2037,Trigger)</f>
        <v>54053</v>
      </c>
      <c r="AY2037" s="66">
        <f>_xll.qlIndexFixing($Z$5,AV2037,,Trigger)</f>
        <v>1.6498631645501596E-2</v>
      </c>
      <c r="AZ2037" s="66">
        <f>_xll.qlIndexFixing($BB$1,AW2037,,Trigger)</f>
        <v>1.6930429390505441E-2</v>
      </c>
      <c r="BA2037" s="198">
        <f t="shared" si="52"/>
        <v>-4.3179774500384447</v>
      </c>
    </row>
    <row r="2038" spans="47:53" ht="11.25" customHeight="1" x14ac:dyDescent="0.25">
      <c r="AU2038" s="30" t="s">
        <v>38</v>
      </c>
      <c r="AV2038" s="29">
        <f>_xll.qlInterestRateIndexFixingDate(IborIndex&amp;Tenor,AW2038,Trigger)</f>
        <v>53692</v>
      </c>
      <c r="AW2038" s="29">
        <f>_xll.qlCalendarAdvance(Calendar,AW2037,AU2038,"f",,Trigger)</f>
        <v>53695</v>
      </c>
      <c r="AX2038" s="29">
        <f>_xll.qlInterestRateIndexMaturity(IborIndex&amp;Tenor,AW2038,Trigger)</f>
        <v>54060</v>
      </c>
      <c r="AY2038" s="66">
        <f>_xll.qlIndexFixing($Z$5,AV2038,,Trigger)</f>
        <v>1.6499132002125456E-2</v>
      </c>
      <c r="AZ2038" s="66">
        <f>_xll.qlIndexFixing($BB$1,AW2038,,Trigger)</f>
        <v>1.693242401025262E-2</v>
      </c>
      <c r="BA2038" s="198">
        <f t="shared" si="52"/>
        <v>-4.3329200812716389</v>
      </c>
    </row>
    <row r="2039" spans="47:53" ht="11.25" customHeight="1" x14ac:dyDescent="0.25">
      <c r="AU2039" s="30" t="s">
        <v>38</v>
      </c>
      <c r="AV2039" s="29">
        <f>_xll.qlInterestRateIndexFixingDate(IborIndex&amp;Tenor,AW2039,Trigger)</f>
        <v>53700</v>
      </c>
      <c r="AW2039" s="29">
        <f>_xll.qlCalendarAdvance(Calendar,AW2038,AU2039,"f",,Trigger)</f>
        <v>53702</v>
      </c>
      <c r="AX2039" s="29">
        <f>_xll.qlInterestRateIndexMaturity(IborIndex&amp;Tenor,AW2039,Trigger)</f>
        <v>54067</v>
      </c>
      <c r="AY2039" s="66">
        <f>_xll.qlIndexFixing($Z$5,AV2039,,Trigger)</f>
        <v>1.6499627887820483E-2</v>
      </c>
      <c r="AZ2039" s="66">
        <f>_xll.qlIndexFixing($BB$1,AW2039,,Trigger)</f>
        <v>1.6934386163697929E-2</v>
      </c>
      <c r="BA2039" s="198">
        <f t="shared" si="52"/>
        <v>-4.3475827587744629</v>
      </c>
    </row>
    <row r="2040" spans="47:53" ht="11.25" customHeight="1" x14ac:dyDescent="0.25">
      <c r="AU2040" s="30" t="s">
        <v>38</v>
      </c>
      <c r="AV2040" s="29">
        <f>_xll.qlInterestRateIndexFixingDate(IborIndex&amp;Tenor,AW2040,Trigger)</f>
        <v>53707</v>
      </c>
      <c r="AW2040" s="29">
        <f>_xll.qlCalendarAdvance(Calendar,AW2039,AU2040,"f",,Trigger)</f>
        <v>53709</v>
      </c>
      <c r="AX2040" s="29">
        <f>_xll.qlInterestRateIndexMaturity(IborIndex&amp;Tenor,AW2040,Trigger)</f>
        <v>54074</v>
      </c>
      <c r="AY2040" s="66">
        <f>_xll.qlIndexFixing($Z$5,AV2040,,Trigger)</f>
        <v>1.6500118885050864E-2</v>
      </c>
      <c r="AZ2040" s="66">
        <f>_xll.qlIndexFixing($BB$1,AW2040,,Trigger)</f>
        <v>1.6936315850651282E-2</v>
      </c>
      <c r="BA2040" s="198">
        <f t="shared" si="52"/>
        <v>-4.361969656004189</v>
      </c>
    </row>
    <row r="2041" spans="47:53" ht="11.25" customHeight="1" x14ac:dyDescent="0.25">
      <c r="AU2041" s="30" t="s">
        <v>38</v>
      </c>
      <c r="AV2041" s="29">
        <f>_xll.qlInterestRateIndexFixingDate(IborIndex&amp;Tenor,AW2041,Trigger)</f>
        <v>53714</v>
      </c>
      <c r="AW2041" s="29">
        <f>_xll.qlCalendarAdvance(Calendar,AW2040,AU2041,"f",,Trigger)</f>
        <v>53716</v>
      </c>
      <c r="AX2041" s="29">
        <f>_xll.qlInterestRateIndexMaturity(IborIndex&amp;Tenor,AW2041,Trigger)</f>
        <v>54081</v>
      </c>
      <c r="AY2041" s="66">
        <f>_xll.qlIndexFixing($Z$5,AV2041,,Trigger)</f>
        <v>1.6500604575282785E-2</v>
      </c>
      <c r="AZ2041" s="66">
        <f>_xll.qlIndexFixing($BB$1,AW2041,,Trigger)</f>
        <v>1.6938213070924329E-2</v>
      </c>
      <c r="BA2041" s="198">
        <f t="shared" si="52"/>
        <v>-4.3760849564154425</v>
      </c>
    </row>
    <row r="2042" spans="47:53" ht="11.25" customHeight="1" x14ac:dyDescent="0.25">
      <c r="AU2042" s="30" t="s">
        <v>38</v>
      </c>
      <c r="AV2042" s="29">
        <f>_xll.qlInterestRateIndexFixingDate(IborIndex&amp;Tenor,AW2042,Trigger)</f>
        <v>53721</v>
      </c>
      <c r="AW2042" s="29">
        <f>_xll.qlCalendarAdvance(Calendar,AW2041,AU2042,"f",,Trigger)</f>
        <v>53723</v>
      </c>
      <c r="AX2042" s="29">
        <f>_xll.qlInterestRateIndexMaturity(IborIndex&amp;Tenor,AW2042,Trigger)</f>
        <v>54088</v>
      </c>
      <c r="AY2042" s="66">
        <f>_xll.qlIndexFixing($Z$5,AV2042,,Trigger)</f>
        <v>1.6501084538982476E-2</v>
      </c>
      <c r="AZ2042" s="66">
        <f>_xll.qlIndexFixing($BB$1,AW2042,,Trigger)</f>
        <v>1.694007782433421E-2</v>
      </c>
      <c r="BA2042" s="198">
        <f t="shared" si="52"/>
        <v>-4.3899328535173394</v>
      </c>
    </row>
    <row r="2043" spans="47:53" ht="11.25" customHeight="1" x14ac:dyDescent="0.25">
      <c r="AU2043" s="30" t="s">
        <v>38</v>
      </c>
      <c r="AV2043" s="29">
        <f>_xll.qlInterestRateIndexFixingDate(IborIndex&amp;Tenor,AW2043,Trigger)</f>
        <v>53728</v>
      </c>
      <c r="AW2043" s="29">
        <f>_xll.qlCalendarAdvance(Calendar,AW2042,AU2043,"f",,Trigger)</f>
        <v>53730</v>
      </c>
      <c r="AX2043" s="29">
        <f>_xll.qlInterestRateIndexMaturity(IborIndex&amp;Tenor,AW2043,Trigger)</f>
        <v>54095</v>
      </c>
      <c r="AY2043" s="66">
        <f>_xll.qlIndexFixing($Z$5,AV2043,,Trigger)</f>
        <v>1.6501558355616622E-2</v>
      </c>
      <c r="AZ2043" s="66">
        <f>_xll.qlIndexFixing($BB$1,AW2043,,Trigger)</f>
        <v>1.6941910110698705E-2</v>
      </c>
      <c r="BA2043" s="198">
        <f t="shared" si="52"/>
        <v>-4.4035175508208217</v>
      </c>
    </row>
    <row r="2044" spans="47:53" ht="11.25" customHeight="1" x14ac:dyDescent="0.25">
      <c r="AU2044" s="30" t="s">
        <v>38</v>
      </c>
      <c r="AV2044" s="29">
        <f>_xll.qlInterestRateIndexFixingDate(IborIndex&amp;Tenor,AW2044,Trigger)</f>
        <v>53735</v>
      </c>
      <c r="AW2044" s="29">
        <f>_xll.qlCalendarAdvance(Calendar,AW2043,AU2044,"f",,Trigger)</f>
        <v>53737</v>
      </c>
      <c r="AX2044" s="29">
        <f>_xll.qlInterestRateIndexMaturity(IborIndex&amp;Tenor,AW2044,Trigger)</f>
        <v>54102</v>
      </c>
      <c r="AY2044" s="66">
        <f>_xll.qlIndexFixing($Z$5,AV2044,,Trigger)</f>
        <v>1.6502025603652829E-2</v>
      </c>
      <c r="AZ2044" s="66">
        <f>_xll.qlIndexFixing($BB$1,AW2044,,Trigger)</f>
        <v>1.6943709929840428E-2</v>
      </c>
      <c r="BA2044" s="198">
        <f t="shared" si="52"/>
        <v>-4.4168432618759894</v>
      </c>
    </row>
    <row r="2045" spans="47:53" ht="11.25" customHeight="1" x14ac:dyDescent="0.25">
      <c r="AU2045" s="30" t="s">
        <v>38</v>
      </c>
      <c r="AV2045" s="29">
        <f>_xll.qlInterestRateIndexFixingDate(IborIndex&amp;Tenor,AW2045,Trigger)</f>
        <v>53742</v>
      </c>
      <c r="AW2045" s="29">
        <f>_xll.qlCalendarAdvance(Calendar,AW2044,AU2045,"f",,Trigger)</f>
        <v>53744</v>
      </c>
      <c r="AX2045" s="29">
        <f>_xll.qlInterestRateIndexMaturity(IborIndex&amp;Tenor,AW2045,Trigger)</f>
        <v>54109</v>
      </c>
      <c r="AY2045" s="66">
        <f>_xll.qlIndexFixing($Z$5,AV2045,,Trigger)</f>
        <v>1.6502485860560044E-2</v>
      </c>
      <c r="AZ2045" s="66">
        <f>_xll.qlIndexFixing($BB$1,AW2045,,Trigger)</f>
        <v>1.6945477281584614E-2</v>
      </c>
      <c r="BA2045" s="198">
        <f t="shared" si="52"/>
        <v>-4.4299142102456956</v>
      </c>
    </row>
    <row r="2046" spans="47:53" ht="11.25" customHeight="1" x14ac:dyDescent="0.25">
      <c r="AU2046" s="30" t="s">
        <v>38</v>
      </c>
      <c r="AV2046" s="29">
        <f>_xll.qlInterestRateIndexFixingDate(IborIndex&amp;Tenor,AW2046,Trigger)</f>
        <v>53749</v>
      </c>
      <c r="AW2046" s="29">
        <f>_xll.qlCalendarAdvance(Calendar,AW2045,AU2046,"f",,Trigger)</f>
        <v>53751</v>
      </c>
      <c r="AX2046" s="29">
        <f>_xll.qlInterestRateIndexMaturity(IborIndex&amp;Tenor,AW2046,Trigger)</f>
        <v>54116</v>
      </c>
      <c r="AY2046" s="66">
        <f>_xll.qlIndexFixing($Z$5,AV2046,,Trigger)</f>
        <v>1.6502938702806596E-2</v>
      </c>
      <c r="AZ2046" s="66">
        <f>_xll.qlIndexFixing($BB$1,AW2046,,Trigger)</f>
        <v>1.6947711305618649E-2</v>
      </c>
      <c r="BA2046" s="198">
        <f t="shared" si="52"/>
        <v>-4.4477260281205329</v>
      </c>
    </row>
    <row r="2047" spans="47:53" ht="11.25" customHeight="1" x14ac:dyDescent="0.25">
      <c r="AU2047" s="30" t="s">
        <v>38</v>
      </c>
      <c r="AV2047" s="29">
        <f>_xll.qlInterestRateIndexFixingDate(IborIndex&amp;Tenor,AW2047,Trigger)</f>
        <v>53756</v>
      </c>
      <c r="AW2047" s="29">
        <f>_xll.qlCalendarAdvance(Calendar,AW2046,AU2047,"f",,Trigger)</f>
        <v>53758</v>
      </c>
      <c r="AX2047" s="29">
        <f>_xll.qlInterestRateIndexMaturity(IborIndex&amp;Tenor,AW2047,Trigger)</f>
        <v>54126</v>
      </c>
      <c r="AY2047" s="66">
        <f>_xll.qlIndexFixing($Z$5,AV2047,,Trigger)</f>
        <v>1.6504571732477727E-2</v>
      </c>
      <c r="AZ2047" s="66">
        <f>_xll.qlIndexFixing($BB$1,AW2047,,Trigger)</f>
        <v>1.6949411482251136E-2</v>
      </c>
      <c r="BA2047" s="198">
        <f t="shared" si="52"/>
        <v>-4.4483974977340894</v>
      </c>
    </row>
    <row r="2048" spans="47:53" ht="11.25" customHeight="1" x14ac:dyDescent="0.25">
      <c r="AU2048" s="30" t="s">
        <v>38</v>
      </c>
      <c r="AV2048" s="29">
        <f>_xll.qlInterestRateIndexFixingDate(IborIndex&amp;Tenor,AW2048,Trigger)</f>
        <v>53763</v>
      </c>
      <c r="AW2048" s="29">
        <f>_xll.qlCalendarAdvance(Calendar,AW2047,AU2048,"f",,Trigger)</f>
        <v>53765</v>
      </c>
      <c r="AX2048" s="29">
        <f>_xll.qlInterestRateIndexMaturity(IborIndex&amp;Tenor,AW2048,Trigger)</f>
        <v>54133</v>
      </c>
      <c r="AY2048" s="66">
        <f>_xll.qlIndexFixing($Z$5,AV2048,,Trigger)</f>
        <v>1.6505005693391885E-2</v>
      </c>
      <c r="AZ2048" s="66">
        <f>_xll.qlIndexFixing($BB$1,AW2048,,Trigger)</f>
        <v>1.6951079189461277E-2</v>
      </c>
      <c r="BA2048" s="198">
        <f t="shared" si="52"/>
        <v>-4.4607349606939213</v>
      </c>
    </row>
    <row r="2049" spans="47:53" ht="11.25" customHeight="1" x14ac:dyDescent="0.25">
      <c r="AU2049" s="30" t="s">
        <v>38</v>
      </c>
      <c r="AV2049" s="29">
        <f>_xll.qlInterestRateIndexFixingDate(IborIndex&amp;Tenor,AW2049,Trigger)</f>
        <v>53770</v>
      </c>
      <c r="AW2049" s="29">
        <f>_xll.qlCalendarAdvance(Calendar,AW2048,AU2049,"f",,Trigger)</f>
        <v>53772</v>
      </c>
      <c r="AX2049" s="29">
        <f>_xll.qlInterestRateIndexMaturity(IborIndex&amp;Tenor,AW2049,Trigger)</f>
        <v>54140</v>
      </c>
      <c r="AY2049" s="66">
        <f>_xll.qlIndexFixing($Z$5,AV2049,,Trigger)</f>
        <v>1.6505431043138615E-2</v>
      </c>
      <c r="AZ2049" s="66">
        <f>_xll.qlIndexFixing($BB$1,AW2049,,Trigger)</f>
        <v>1.695271442708746E-2</v>
      </c>
      <c r="BA2049" s="198">
        <f t="shared" si="52"/>
        <v>-4.4728338394884464</v>
      </c>
    </row>
    <row r="2050" spans="47:53" ht="11.25" customHeight="1" x14ac:dyDescent="0.25">
      <c r="AU2050" s="30" t="s">
        <v>38</v>
      </c>
      <c r="AV2050" s="29">
        <f>_xll.qlInterestRateIndexFixingDate(IborIndex&amp;Tenor,AW2050,Trigger)</f>
        <v>53777</v>
      </c>
      <c r="AW2050" s="29">
        <f>_xll.qlCalendarAdvance(Calendar,AW2049,AU2050,"f",,Trigger)</f>
        <v>53779</v>
      </c>
      <c r="AX2050" s="29">
        <f>_xll.qlInterestRateIndexMaturity(IborIndex&amp;Tenor,AW2050,Trigger)</f>
        <v>54147</v>
      </c>
      <c r="AY2050" s="66">
        <f>_xll.qlIndexFixing($Z$5,AV2050,,Trigger)</f>
        <v>1.6505847357638662E-2</v>
      </c>
      <c r="AZ2050" s="66">
        <f>_xll.qlIndexFixing($BB$1,AW2050,,Trigger)</f>
        <v>1.6954317194970026E-2</v>
      </c>
      <c r="BA2050" s="198">
        <f t="shared" si="52"/>
        <v>-4.4846983733136394</v>
      </c>
    </row>
    <row r="2051" spans="47:53" ht="11.25" customHeight="1" x14ac:dyDescent="0.25">
      <c r="AU2051" s="30" t="s">
        <v>38</v>
      </c>
      <c r="AV2051" s="29">
        <f>_xll.qlInterestRateIndexFixingDate(IborIndex&amp;Tenor,AW2051,Trigger)</f>
        <v>53784</v>
      </c>
      <c r="AW2051" s="29">
        <f>_xll.qlCalendarAdvance(Calendar,AW2050,AU2051,"f",,Trigger)</f>
        <v>53786</v>
      </c>
      <c r="AX2051" s="29">
        <f>_xll.qlInterestRateIndexMaturity(IborIndex&amp;Tenor,AW2051,Trigger)</f>
        <v>54155</v>
      </c>
      <c r="AY2051" s="66">
        <f>_xll.qlIndexFixing($Z$5,AV2051,,Trigger)</f>
        <v>1.6506646604860096E-2</v>
      </c>
      <c r="AZ2051" s="66">
        <f>_xll.qlIndexFixing($BB$1,AW2051,,Trigger)</f>
        <v>1.6955887492953473E-2</v>
      </c>
      <c r="BA2051" s="198">
        <f t="shared" ref="BA2051:BA2114" si="53">(AY2051-AZ2051)*10000</f>
        <v>-4.492408880933767</v>
      </c>
    </row>
    <row r="2052" spans="47:53" ht="11.25" customHeight="1" x14ac:dyDescent="0.25">
      <c r="AU2052" s="30" t="s">
        <v>38</v>
      </c>
      <c r="AV2052" s="29">
        <f>_xll.qlInterestRateIndexFixingDate(IborIndex&amp;Tenor,AW2052,Trigger)</f>
        <v>53791</v>
      </c>
      <c r="AW2052" s="29">
        <f>_xll.qlCalendarAdvance(Calendar,AW2051,AU2052,"f",,Trigger)</f>
        <v>53793</v>
      </c>
      <c r="AX2052" s="29">
        <f>_xll.qlInterestRateIndexMaturity(IborIndex&amp;Tenor,AW2052,Trigger)</f>
        <v>54161</v>
      </c>
      <c r="AY2052" s="66">
        <f>_xll.qlIndexFixing($Z$5,AV2052,,Trigger)</f>
        <v>1.6506651179628937E-2</v>
      </c>
      <c r="AZ2052" s="66">
        <f>_xll.qlIndexFixing($BB$1,AW2052,,Trigger)</f>
        <v>1.6957858736384473E-2</v>
      </c>
      <c r="BA2052" s="198">
        <f t="shared" si="53"/>
        <v>-4.5120755675553612</v>
      </c>
    </row>
    <row r="2053" spans="47:53" ht="11.25" customHeight="1" x14ac:dyDescent="0.25">
      <c r="AU2053" s="30" t="s">
        <v>38</v>
      </c>
      <c r="AV2053" s="29">
        <f>_xll.qlInterestRateIndexFixingDate(IborIndex&amp;Tenor,AW2053,Trigger)</f>
        <v>53798</v>
      </c>
      <c r="AW2053" s="29">
        <f>_xll.qlCalendarAdvance(Calendar,AW2052,AU2053,"f",,Trigger)</f>
        <v>53800</v>
      </c>
      <c r="AX2053" s="29">
        <f>_xll.qlInterestRateIndexMaturity(IborIndex&amp;Tenor,AW2053,Trigger)</f>
        <v>54168</v>
      </c>
      <c r="AY2053" s="66">
        <f>_xll.qlIndexFixing($Z$5,AV2053,,Trigger)</f>
        <v>1.6507037834006148E-2</v>
      </c>
      <c r="AZ2053" s="66">
        <f>_xll.qlIndexFixing($BB$1,AW2053,,Trigger)</f>
        <v>1.6958930678612788E-2</v>
      </c>
      <c r="BA2053" s="198">
        <f t="shared" si="53"/>
        <v>-4.5189284460664041</v>
      </c>
    </row>
    <row r="2054" spans="47:53" ht="11.25" customHeight="1" x14ac:dyDescent="0.25">
      <c r="AU2054" s="30" t="s">
        <v>38</v>
      </c>
      <c r="AV2054" s="29">
        <f>_xll.qlInterestRateIndexFixingDate(IborIndex&amp;Tenor,AW2054,Trigger)</f>
        <v>53805</v>
      </c>
      <c r="AW2054" s="29">
        <f>_xll.qlCalendarAdvance(Calendar,AW2053,AU2054,"f",,Trigger)</f>
        <v>53807</v>
      </c>
      <c r="AX2054" s="29">
        <f>_xll.qlInterestRateIndexMaturity(IborIndex&amp;Tenor,AW2054,Trigger)</f>
        <v>54175</v>
      </c>
      <c r="AY2054" s="66">
        <f>_xll.qlIndexFixing($Z$5,AV2054,,Trigger)</f>
        <v>1.6507413746911517E-2</v>
      </c>
      <c r="AZ2054" s="66">
        <f>_xll.qlIndexFixing($BB$1,AW2054,,Trigger)</f>
        <v>1.6960403565992498E-2</v>
      </c>
      <c r="BA2054" s="198">
        <f t="shared" si="53"/>
        <v>-4.5298981908098099</v>
      </c>
    </row>
    <row r="2055" spans="47:53" ht="11.25" customHeight="1" x14ac:dyDescent="0.25">
      <c r="AU2055" s="30" t="s">
        <v>38</v>
      </c>
      <c r="AV2055" s="29">
        <f>_xll.qlInterestRateIndexFixingDate(IborIndex&amp;Tenor,AW2055,Trigger)</f>
        <v>53811</v>
      </c>
      <c r="AW2055" s="29">
        <f>_xll.qlCalendarAdvance(Calendar,AW2054,AU2055,"f",,Trigger)</f>
        <v>53814</v>
      </c>
      <c r="AX2055" s="29">
        <f>_xll.qlInterestRateIndexMaturity(IborIndex&amp;Tenor,AW2055,Trigger)</f>
        <v>54182</v>
      </c>
      <c r="AY2055" s="66">
        <f>_xll.qlIndexFixing($Z$5,AV2055,,Trigger)</f>
        <v>1.6507778489310409E-2</v>
      </c>
      <c r="AZ2055" s="66">
        <f>_xll.qlIndexFixing($BB$1,AW2055,,Trigger)</f>
        <v>1.6961843982880559E-2</v>
      </c>
      <c r="BA2055" s="198">
        <f t="shared" si="53"/>
        <v>-4.5406549357015002</v>
      </c>
    </row>
    <row r="2056" spans="47:53" ht="11.25" customHeight="1" x14ac:dyDescent="0.25">
      <c r="AU2056" s="30" t="s">
        <v>38</v>
      </c>
      <c r="AV2056" s="29">
        <f>_xll.qlInterestRateIndexFixingDate(IborIndex&amp;Tenor,AW2056,Trigger)</f>
        <v>53819</v>
      </c>
      <c r="AW2056" s="29">
        <f>_xll.qlCalendarAdvance(Calendar,AW2055,AU2056,"f",,Trigger)</f>
        <v>53821</v>
      </c>
      <c r="AX2056" s="29">
        <f>_xll.qlInterestRateIndexMaturity(IborIndex&amp;Tenor,AW2056,Trigger)</f>
        <v>54189</v>
      </c>
      <c r="AY2056" s="66">
        <f>_xll.qlIndexFixing($Z$5,AV2056,,Trigger)</f>
        <v>1.6508131631179417E-2</v>
      </c>
      <c r="AZ2056" s="66">
        <f>_xll.qlIndexFixing($BB$1,AW2056,,Trigger)</f>
        <v>1.6963251929136319E-2</v>
      </c>
      <c r="BA2056" s="198">
        <f t="shared" si="53"/>
        <v>-4.5512029795690205</v>
      </c>
    </row>
    <row r="2057" spans="47:53" ht="11.25" customHeight="1" x14ac:dyDescent="0.25">
      <c r="AU2057" s="30" t="s">
        <v>38</v>
      </c>
      <c r="AV2057" s="29">
        <f>_xll.qlInterestRateIndexFixingDate(IborIndex&amp;Tenor,AW2057,Trigger)</f>
        <v>53826</v>
      </c>
      <c r="AW2057" s="29">
        <f>_xll.qlCalendarAdvance(Calendar,AW2056,AU2057,"f",,Trigger)</f>
        <v>53828</v>
      </c>
      <c r="AX2057" s="29">
        <f>_xll.qlInterestRateIndexMaturity(IborIndex&amp;Tenor,AW2057,Trigger)</f>
        <v>54196</v>
      </c>
      <c r="AY2057" s="66">
        <f>_xll.qlIndexFixing($Z$5,AV2057,,Trigger)</f>
        <v>1.6508472741502231E-2</v>
      </c>
      <c r="AZ2057" s="66">
        <f>_xll.qlIndexFixing($BB$1,AW2057,,Trigger)</f>
        <v>1.6964627404622176E-2</v>
      </c>
      <c r="BA2057" s="198">
        <f t="shared" si="53"/>
        <v>-4.5615466311994464</v>
      </c>
    </row>
    <row r="2058" spans="47:53" ht="11.25" customHeight="1" x14ac:dyDescent="0.25">
      <c r="AU2058" s="30" t="s">
        <v>38</v>
      </c>
      <c r="AV2058" s="29">
        <f>_xll.qlInterestRateIndexFixingDate(IborIndex&amp;Tenor,AW2058,Trigger)</f>
        <v>53833</v>
      </c>
      <c r="AW2058" s="29">
        <f>_xll.qlCalendarAdvance(Calendar,AW2057,AU2058,"f",,Trigger)</f>
        <v>53835</v>
      </c>
      <c r="AX2058" s="29">
        <f>_xll.qlInterestRateIndexMaturity(IborIndex&amp;Tenor,AW2058,Trigger)</f>
        <v>54203</v>
      </c>
      <c r="AY2058" s="66">
        <f>_xll.qlIndexFixing($Z$5,AV2058,,Trigger)</f>
        <v>1.6508801388272681E-2</v>
      </c>
      <c r="AZ2058" s="66">
        <f>_xll.qlIndexFixing($BB$1,AW2058,,Trigger)</f>
        <v>1.6965970409205132E-2</v>
      </c>
      <c r="BA2058" s="198">
        <f t="shared" si="53"/>
        <v>-4.5716902093245055</v>
      </c>
    </row>
    <row r="2059" spans="47:53" ht="11.25" customHeight="1" x14ac:dyDescent="0.25">
      <c r="AU2059" s="30" t="s">
        <v>38</v>
      </c>
      <c r="AV2059" s="29">
        <f>_xll.qlInterestRateIndexFixingDate(IborIndex&amp;Tenor,AW2059,Trigger)</f>
        <v>53840</v>
      </c>
      <c r="AW2059" s="29">
        <f>_xll.qlCalendarAdvance(Calendar,AW2058,AU2059,"f",,Trigger)</f>
        <v>53842</v>
      </c>
      <c r="AX2059" s="29">
        <f>_xll.qlInterestRateIndexMaturity(IborIndex&amp;Tenor,AW2059,Trigger)</f>
        <v>54207</v>
      </c>
      <c r="AY2059" s="66">
        <f>_xll.qlIndexFixing($Z$5,AV2059,,Trigger)</f>
        <v>1.650795639294286E-2</v>
      </c>
      <c r="AZ2059" s="66">
        <f>_xll.qlIndexFixing($BB$1,AW2059,,Trigger)</f>
        <v>1.6967280942754352E-2</v>
      </c>
      <c r="BA2059" s="198">
        <f t="shared" si="53"/>
        <v>-4.5932454981149204</v>
      </c>
    </row>
    <row r="2060" spans="47:53" ht="11.25" customHeight="1" x14ac:dyDescent="0.25">
      <c r="AU2060" s="30" t="s">
        <v>38</v>
      </c>
      <c r="AV2060" s="29">
        <f>_xll.qlInterestRateIndexFixingDate(IborIndex&amp;Tenor,AW2060,Trigger)</f>
        <v>53847</v>
      </c>
      <c r="AW2060" s="29">
        <f>_xll.qlCalendarAdvance(Calendar,AW2059,AU2060,"f",,Trigger)</f>
        <v>53849</v>
      </c>
      <c r="AX2060" s="29">
        <f>_xll.qlInterestRateIndexMaturity(IborIndex&amp;Tenor,AW2060,Trigger)</f>
        <v>54217</v>
      </c>
      <c r="AY2060" s="66">
        <f>_xll.qlIndexFixing($Z$5,AV2060,,Trigger)</f>
        <v>1.6509419558178379E-2</v>
      </c>
      <c r="AZ2060" s="66">
        <f>_xll.qlIndexFixing($BB$1,AW2060,,Trigger)</f>
        <v>1.6968559005141423E-2</v>
      </c>
      <c r="BA2060" s="198">
        <f t="shared" si="53"/>
        <v>-4.591394469630437</v>
      </c>
    </row>
    <row r="2061" spans="47:53" ht="11.25" customHeight="1" x14ac:dyDescent="0.25">
      <c r="AU2061" s="30" t="s">
        <v>38</v>
      </c>
      <c r="AV2061" s="29">
        <f>_xll.qlInterestRateIndexFixingDate(IborIndex&amp;Tenor,AW2061,Trigger)</f>
        <v>53854</v>
      </c>
      <c r="AW2061" s="29">
        <f>_xll.qlCalendarAdvance(Calendar,AW2060,AU2061,"f",,Trigger)</f>
        <v>53856</v>
      </c>
      <c r="AX2061" s="29">
        <f>_xll.qlInterestRateIndexMaturity(IborIndex&amp;Tenor,AW2061,Trigger)</f>
        <v>54224</v>
      </c>
      <c r="AY2061" s="66">
        <f>_xll.qlIndexFixing($Z$5,AV2061,,Trigger)</f>
        <v>1.6509708212347644E-2</v>
      </c>
      <c r="AZ2061" s="66">
        <f>_xll.qlIndexFixing($BB$1,AW2061,,Trigger)</f>
        <v>1.6969804596242505E-2</v>
      </c>
      <c r="BA2061" s="198">
        <f t="shared" si="53"/>
        <v>-4.6009638389486049</v>
      </c>
    </row>
    <row r="2062" spans="47:53" ht="11.25" customHeight="1" x14ac:dyDescent="0.25">
      <c r="AU2062" s="30" t="s">
        <v>38</v>
      </c>
      <c r="AV2062" s="29">
        <f>_xll.qlInterestRateIndexFixingDate(IborIndex&amp;Tenor,AW2062,Trigger)</f>
        <v>53861</v>
      </c>
      <c r="AW2062" s="29">
        <f>_xll.qlCalendarAdvance(Calendar,AW2061,AU2062,"f",,Trigger)</f>
        <v>53863</v>
      </c>
      <c r="AX2062" s="29">
        <f>_xll.qlInterestRateIndexMaturity(IborIndex&amp;Tenor,AW2062,Trigger)</f>
        <v>54231</v>
      </c>
      <c r="AY2062" s="66">
        <f>_xll.qlIndexFixing($Z$5,AV2062,,Trigger)</f>
        <v>1.6509982665033004E-2</v>
      </c>
      <c r="AZ2062" s="66">
        <f>_xll.qlIndexFixing($BB$1,AW2062,,Trigger)</f>
        <v>1.6971017715936166E-2</v>
      </c>
      <c r="BA2062" s="198">
        <f t="shared" si="53"/>
        <v>-4.6103505090316217</v>
      </c>
    </row>
    <row r="2063" spans="47:53" ht="11.25" customHeight="1" x14ac:dyDescent="0.25">
      <c r="AU2063" s="30" t="s">
        <v>38</v>
      </c>
      <c r="AV2063" s="29">
        <f>_xll.qlInterestRateIndexFixingDate(IborIndex&amp;Tenor,AW2063,Trigger)</f>
        <v>53868</v>
      </c>
      <c r="AW2063" s="29">
        <f>_xll.qlCalendarAdvance(Calendar,AW2062,AU2063,"f",,Trigger)</f>
        <v>53870</v>
      </c>
      <c r="AX2063" s="29">
        <f>_xll.qlInterestRateIndexMaturity(IborIndex&amp;Tenor,AW2063,Trigger)</f>
        <v>54238</v>
      </c>
      <c r="AY2063" s="66">
        <f>_xll.qlIndexFixing($Z$5,AV2063,,Trigger)</f>
        <v>1.6510242479274864E-2</v>
      </c>
      <c r="AZ2063" s="66">
        <f>_xll.qlIndexFixing($BB$1,AW2063,,Trigger)</f>
        <v>1.6972198364104466E-2</v>
      </c>
      <c r="BA2063" s="198">
        <f t="shared" si="53"/>
        <v>-4.6195588482960197</v>
      </c>
    </row>
    <row r="2064" spans="47:53" ht="11.25" customHeight="1" x14ac:dyDescent="0.25">
      <c r="AU2064" s="30" t="s">
        <v>38</v>
      </c>
      <c r="AV2064" s="29">
        <f>_xll.qlInterestRateIndexFixingDate(IborIndex&amp;Tenor,AW2064,Trigger)</f>
        <v>53875</v>
      </c>
      <c r="AW2064" s="29">
        <f>_xll.qlCalendarAdvance(Calendar,AW2063,AU2064,"f",,Trigger)</f>
        <v>53877</v>
      </c>
      <c r="AX2064" s="29">
        <f>_xll.qlInterestRateIndexMaturity(IborIndex&amp;Tenor,AW2064,Trigger)</f>
        <v>54245</v>
      </c>
      <c r="AY2064" s="66">
        <f>_xll.qlIndexFixing($Z$5,AV2064,,Trigger)</f>
        <v>1.6510487217123979E-2</v>
      </c>
      <c r="AZ2064" s="66">
        <f>_xll.qlIndexFixing($BB$1,AW2064,,Trigger)</f>
        <v>1.697334654063231E-2</v>
      </c>
      <c r="BA2064" s="198">
        <f t="shared" si="53"/>
        <v>-4.628593235083307</v>
      </c>
    </row>
    <row r="2065" spans="47:53" ht="11.25" customHeight="1" x14ac:dyDescent="0.25">
      <c r="AU2065" s="30" t="s">
        <v>38</v>
      </c>
      <c r="AV2065" s="29">
        <f>_xll.qlInterestRateIndexFixingDate(IborIndex&amp;Tenor,AW2065,Trigger)</f>
        <v>53882</v>
      </c>
      <c r="AW2065" s="29">
        <f>_xll.qlCalendarAdvance(Calendar,AW2064,AU2065,"f",,Trigger)</f>
        <v>53884</v>
      </c>
      <c r="AX2065" s="29">
        <f>_xll.qlInterestRateIndexMaturity(IborIndex&amp;Tenor,AW2065,Trigger)</f>
        <v>54252</v>
      </c>
      <c r="AY2065" s="66">
        <f>_xll.qlIndexFixing($Z$5,AV2065,,Trigger)</f>
        <v>1.6510716439639948E-2</v>
      </c>
      <c r="AZ2065" s="66">
        <f>_xll.qlIndexFixing($BB$1,AW2065,,Trigger)</f>
        <v>1.6974462245407874E-2</v>
      </c>
      <c r="BA2065" s="198">
        <f t="shared" si="53"/>
        <v>-4.637458057679261</v>
      </c>
    </row>
    <row r="2066" spans="47:53" ht="11.25" customHeight="1" x14ac:dyDescent="0.25">
      <c r="AU2066" s="30" t="s">
        <v>38</v>
      </c>
      <c r="AV2066" s="29">
        <f>_xll.qlInterestRateIndexFixingDate(IborIndex&amp;Tenor,AW2066,Trigger)</f>
        <v>53889</v>
      </c>
      <c r="AW2066" s="29">
        <f>_xll.qlCalendarAdvance(Calendar,AW2065,AU2066,"f",,Trigger)</f>
        <v>53891</v>
      </c>
      <c r="AX2066" s="29">
        <f>_xll.qlInterestRateIndexMaturity(IborIndex&amp;Tenor,AW2066,Trigger)</f>
        <v>54259</v>
      </c>
      <c r="AY2066" s="66">
        <f>_xll.qlIndexFixing($Z$5,AV2066,,Trigger)</f>
        <v>1.651092970689207E-2</v>
      </c>
      <c r="AZ2066" s="66">
        <f>_xll.qlIndexFixing($BB$1,AW2066,,Trigger)</f>
        <v>1.6975545478322605E-2</v>
      </c>
      <c r="BA2066" s="198">
        <f t="shared" si="53"/>
        <v>-4.6461577143053558</v>
      </c>
    </row>
    <row r="2067" spans="47:53" ht="11.25" customHeight="1" x14ac:dyDescent="0.25">
      <c r="AU2067" s="30" t="s">
        <v>38</v>
      </c>
      <c r="AV2067" s="29">
        <f>_xll.qlInterestRateIndexFixingDate(IborIndex&amp;Tenor,AW2067,Trigger)</f>
        <v>53896</v>
      </c>
      <c r="AW2067" s="29">
        <f>_xll.qlCalendarAdvance(Calendar,AW2066,AU2067,"f",,Trigger)</f>
        <v>53898</v>
      </c>
      <c r="AX2067" s="29">
        <f>_xll.qlInterestRateIndexMaturity(IborIndex&amp;Tenor,AW2067,Trigger)</f>
        <v>54266</v>
      </c>
      <c r="AY2067" s="66">
        <f>_xll.qlIndexFixing($Z$5,AV2067,,Trigger)</f>
        <v>1.6511126577960427E-2</v>
      </c>
      <c r="AZ2067" s="66">
        <f>_xll.qlIndexFixing($BB$1,AW2067,,Trigger)</f>
        <v>1.697659623927102E-2</v>
      </c>
      <c r="BA2067" s="198">
        <f t="shared" si="53"/>
        <v>-4.6546966131059273</v>
      </c>
    </row>
    <row r="2068" spans="47:53" ht="11.25" customHeight="1" x14ac:dyDescent="0.25">
      <c r="AU2068" s="30" t="s">
        <v>38</v>
      </c>
      <c r="AV2068" s="29">
        <f>_xll.qlInterestRateIndexFixingDate(IborIndex&amp;Tenor,AW2068,Trigger)</f>
        <v>53903</v>
      </c>
      <c r="AW2068" s="29">
        <f>_xll.qlCalendarAdvance(Calendar,AW2067,AU2068,"f",,Trigger)</f>
        <v>53905</v>
      </c>
      <c r="AX2068" s="29">
        <f>_xll.qlInterestRateIndexMaturity(IborIndex&amp;Tenor,AW2068,Trigger)</f>
        <v>54273</v>
      </c>
      <c r="AY2068" s="66">
        <f>_xll.qlIndexFixing($Z$5,AV2068,,Trigger)</f>
        <v>1.6511306610933089E-2</v>
      </c>
      <c r="AZ2068" s="66">
        <f>_xll.qlIndexFixing($BB$1,AW2068,,Trigger)</f>
        <v>1.6977614528151122E-2</v>
      </c>
      <c r="BA2068" s="198">
        <f t="shared" si="53"/>
        <v>-4.6630791721803329</v>
      </c>
    </row>
    <row r="2069" spans="47:53" ht="11.25" customHeight="1" x14ac:dyDescent="0.25">
      <c r="AU2069" s="30" t="s">
        <v>38</v>
      </c>
      <c r="AV2069" s="29">
        <f>_xll.qlInterestRateIndexFixingDate(IborIndex&amp;Tenor,AW2069,Trigger)</f>
        <v>53910</v>
      </c>
      <c r="AW2069" s="29">
        <f>_xll.qlCalendarAdvance(Calendar,AW2068,AU2069,"f",,Trigger)</f>
        <v>53912</v>
      </c>
      <c r="AX2069" s="29">
        <f>_xll.qlInterestRateIndexMaturity(IborIndex&amp;Tenor,AW2069,Trigger)</f>
        <v>54280</v>
      </c>
      <c r="AY2069" s="66">
        <f>_xll.qlIndexFixing($Z$5,AV2069,,Trigger)</f>
        <v>1.6511469362910203E-2</v>
      </c>
      <c r="AZ2069" s="66">
        <f>_xll.qlIndexFixing($BB$1,AW2069,,Trigger)</f>
        <v>1.69786003448631E-2</v>
      </c>
      <c r="BA2069" s="198">
        <f t="shared" si="53"/>
        <v>-4.6713098195289708</v>
      </c>
    </row>
    <row r="2070" spans="47:53" ht="11.25" customHeight="1" x14ac:dyDescent="0.25">
      <c r="AU2070" s="30" t="s">
        <v>38</v>
      </c>
      <c r="AV2070" s="29">
        <f>_xll.qlInterestRateIndexFixingDate(IborIndex&amp;Tenor,AW2070,Trigger)</f>
        <v>53917</v>
      </c>
      <c r="AW2070" s="29">
        <f>_xll.qlCalendarAdvance(Calendar,AW2069,AU2070,"f",,Trigger)</f>
        <v>53919</v>
      </c>
      <c r="AX2070" s="29">
        <f>_xll.qlInterestRateIndexMaturity(IborIndex&amp;Tenor,AW2070,Trigger)</f>
        <v>54287</v>
      </c>
      <c r="AY2070" s="66">
        <f>_xll.qlIndexFixing($Z$5,AV2070,,Trigger)</f>
        <v>1.6511614389999669E-2</v>
      </c>
      <c r="AZ2070" s="66">
        <f>_xll.qlIndexFixing($BB$1,AW2070,,Trigger)</f>
        <v>1.6979553689311512E-2</v>
      </c>
      <c r="BA2070" s="198">
        <f t="shared" si="53"/>
        <v>-4.6793929931184319</v>
      </c>
    </row>
    <row r="2071" spans="47:53" ht="11.25" customHeight="1" x14ac:dyDescent="0.25">
      <c r="AU2071" s="30" t="s">
        <v>38</v>
      </c>
      <c r="AV2071" s="29">
        <f>_xll.qlInterestRateIndexFixingDate(IborIndex&amp;Tenor,AW2071,Trigger)</f>
        <v>53924</v>
      </c>
      <c r="AW2071" s="29">
        <f>_xll.qlCalendarAdvance(Calendar,AW2070,AU2071,"f",,Trigger)</f>
        <v>53926</v>
      </c>
      <c r="AX2071" s="29">
        <f>_xll.qlInterestRateIndexMaturity(IborIndex&amp;Tenor,AW2071,Trigger)</f>
        <v>54294</v>
      </c>
      <c r="AY2071" s="66">
        <f>_xll.qlIndexFixing($Z$5,AV2071,,Trigger)</f>
        <v>1.6511741247322142E-2</v>
      </c>
      <c r="AZ2071" s="66">
        <f>_xll.qlIndexFixing($BB$1,AW2071,,Trigger)</f>
        <v>1.6980474561403756E-2</v>
      </c>
      <c r="BA2071" s="198">
        <f t="shared" si="53"/>
        <v>-4.6873331408161381</v>
      </c>
    </row>
    <row r="2072" spans="47:53" ht="11.25" customHeight="1" x14ac:dyDescent="0.25">
      <c r="AU2072" s="30" t="s">
        <v>38</v>
      </c>
      <c r="AV2072" s="29">
        <f>_xll.qlInterestRateIndexFixingDate(IborIndex&amp;Tenor,AW2072,Trigger)</f>
        <v>53931</v>
      </c>
      <c r="AW2072" s="29">
        <f>_xll.qlCalendarAdvance(Calendar,AW2071,AU2072,"f",,Trigger)</f>
        <v>53933</v>
      </c>
      <c r="AX2072" s="29">
        <f>_xll.qlInterestRateIndexMaturity(IborIndex&amp;Tenor,AW2072,Trigger)</f>
        <v>54301</v>
      </c>
      <c r="AY2072" s="66">
        <f>_xll.qlIndexFixing($Z$5,AV2072,,Trigger)</f>
        <v>1.6511849489005803E-2</v>
      </c>
      <c r="AZ2072" s="66">
        <f>_xll.qlIndexFixing($BB$1,AW2072,,Trigger)</f>
        <v>1.6981362961049407E-2</v>
      </c>
      <c r="BA2072" s="198">
        <f t="shared" si="53"/>
        <v>-4.6951347204360339</v>
      </c>
    </row>
    <row r="2073" spans="47:53" ht="11.25" customHeight="1" x14ac:dyDescent="0.25">
      <c r="AU2073" s="30" t="s">
        <v>38</v>
      </c>
      <c r="AV2073" s="29">
        <f>_xll.qlInterestRateIndexFixingDate(IborIndex&amp;Tenor,AW2073,Trigger)</f>
        <v>53938</v>
      </c>
      <c r="AW2073" s="29">
        <f>_xll.qlCalendarAdvance(Calendar,AW2072,AU2073,"f",,Trigger)</f>
        <v>53940</v>
      </c>
      <c r="AX2073" s="29">
        <f>_xll.qlInterestRateIndexMaturity(IborIndex&amp;Tenor,AW2073,Trigger)</f>
        <v>54308</v>
      </c>
      <c r="AY2073" s="66">
        <f>_xll.qlIndexFixing($Z$5,AV2073,,Trigger)</f>
        <v>1.6511943857222738E-2</v>
      </c>
      <c r="AZ2073" s="66">
        <f>_xll.qlIndexFixing($BB$1,AW2073,,Trigger)</f>
        <v>1.69822188881622E-2</v>
      </c>
      <c r="BA2073" s="198">
        <f t="shared" si="53"/>
        <v>-4.7027503093946192</v>
      </c>
    </row>
    <row r="2074" spans="47:53" ht="11.25" customHeight="1" x14ac:dyDescent="0.25">
      <c r="AU2074" s="30" t="s">
        <v>38</v>
      </c>
      <c r="AV2074" s="29">
        <f>_xll.qlInterestRateIndexFixingDate(IborIndex&amp;Tenor,AW2074,Trigger)</f>
        <v>53945</v>
      </c>
      <c r="AW2074" s="29">
        <f>_xll.qlCalendarAdvance(Calendar,AW2073,AU2074,"f",,Trigger)</f>
        <v>53947</v>
      </c>
      <c r="AX2074" s="29">
        <f>_xll.qlInterestRateIndexMaturity(IborIndex&amp;Tenor,AW2074,Trigger)</f>
        <v>54315</v>
      </c>
      <c r="AY2074" s="66">
        <f>_xll.qlIndexFixing($Z$5,AV2074,,Trigger)</f>
        <v>1.6512044846548987E-2</v>
      </c>
      <c r="AZ2074" s="66">
        <f>_xll.qlIndexFixing($BB$1,AW2074,,Trigger)</f>
        <v>1.6983042342659356E-2</v>
      </c>
      <c r="BA2074" s="198">
        <f t="shared" si="53"/>
        <v>-4.7099749611036881</v>
      </c>
    </row>
    <row r="2075" spans="47:53" ht="11.25" customHeight="1" x14ac:dyDescent="0.25">
      <c r="AU2075" s="30" t="s">
        <v>38</v>
      </c>
      <c r="AV2075" s="29">
        <f>_xll.qlInterestRateIndexFixingDate(IborIndex&amp;Tenor,AW2075,Trigger)</f>
        <v>53952</v>
      </c>
      <c r="AW2075" s="29">
        <f>_xll.qlCalendarAdvance(Calendar,AW2074,AU2075,"f",,Trigger)</f>
        <v>53954</v>
      </c>
      <c r="AX2075" s="29">
        <f>_xll.qlInterestRateIndexMaturity(IborIndex&amp;Tenor,AW2075,Trigger)</f>
        <v>54322</v>
      </c>
      <c r="AY2075" s="66">
        <f>_xll.qlIndexFixing($Z$5,AV2075,,Trigger)</f>
        <v>1.6512155594662712E-2</v>
      </c>
      <c r="AZ2075" s="66">
        <f>_xll.qlIndexFixing($BB$1,AW2075,,Trigger)</f>
        <v>1.698383332446007E-2</v>
      </c>
      <c r="BA2075" s="198">
        <f t="shared" si="53"/>
        <v>-4.7167772979735814</v>
      </c>
    </row>
    <row r="2076" spans="47:53" ht="11.25" customHeight="1" x14ac:dyDescent="0.25">
      <c r="AU2076" s="30" t="s">
        <v>38</v>
      </c>
      <c r="AV2076" s="29">
        <f>_xll.qlInterestRateIndexFixingDate(IborIndex&amp;Tenor,AW2076,Trigger)</f>
        <v>53959</v>
      </c>
      <c r="AW2076" s="29">
        <f>_xll.qlCalendarAdvance(Calendar,AW2075,AU2076,"f",,Trigger)</f>
        <v>53961</v>
      </c>
      <c r="AX2076" s="29">
        <f>_xll.qlInterestRateIndexMaturity(IborIndex&amp;Tenor,AW2076,Trigger)</f>
        <v>54329</v>
      </c>
      <c r="AY2076" s="66">
        <f>_xll.qlIndexFixing($Z$5,AV2076,,Trigger)</f>
        <v>1.6512275798316482E-2</v>
      </c>
      <c r="AZ2076" s="66">
        <f>_xll.qlIndexFixing($BB$1,AW2076,,Trigger)</f>
        <v>1.6984591833487463E-2</v>
      </c>
      <c r="BA2076" s="198">
        <f t="shared" si="53"/>
        <v>-4.7231603517098115</v>
      </c>
    </row>
    <row r="2077" spans="47:53" ht="11.25" customHeight="1" x14ac:dyDescent="0.25">
      <c r="AU2077" s="30" t="s">
        <v>38</v>
      </c>
      <c r="AV2077" s="29">
        <f>_xll.qlInterestRateIndexFixingDate(IborIndex&amp;Tenor,AW2077,Trigger)</f>
        <v>53966</v>
      </c>
      <c r="AW2077" s="29">
        <f>_xll.qlCalendarAdvance(Calendar,AW2076,AU2077,"f",,Trigger)</f>
        <v>53968</v>
      </c>
      <c r="AX2077" s="29">
        <f>_xll.qlInterestRateIndexMaturity(IborIndex&amp;Tenor,AW2077,Trigger)</f>
        <v>54336</v>
      </c>
      <c r="AY2077" s="66">
        <f>_xll.qlIndexFixing($Z$5,AV2077,,Trigger)</f>
        <v>1.6512405153518032E-2</v>
      </c>
      <c r="AZ2077" s="66">
        <f>_xll.qlIndexFixing($BB$1,AW2077,,Trigger)</f>
        <v>1.6985317869667928E-2</v>
      </c>
      <c r="BA2077" s="198">
        <f t="shared" si="53"/>
        <v>-4.729127161498953</v>
      </c>
    </row>
    <row r="2078" spans="47:53" ht="11.25" customHeight="1" x14ac:dyDescent="0.25">
      <c r="AU2078" s="30" t="s">
        <v>38</v>
      </c>
      <c r="AV2078" s="29">
        <f>_xll.qlInterestRateIndexFixingDate(IborIndex&amp;Tenor,AW2078,Trigger)</f>
        <v>53973</v>
      </c>
      <c r="AW2078" s="29">
        <f>_xll.qlCalendarAdvance(Calendar,AW2077,AU2078,"f",,Trigger)</f>
        <v>53975</v>
      </c>
      <c r="AX2078" s="29">
        <f>_xll.qlInterestRateIndexMaturity(IborIndex&amp;Tenor,AW2078,Trigger)</f>
        <v>54343</v>
      </c>
      <c r="AY2078" s="66">
        <f>_xll.qlIndexFixing($Z$5,AV2078,,Trigger)</f>
        <v>1.6512543355533732E-2</v>
      </c>
      <c r="AZ2078" s="66">
        <f>_xll.qlIndexFixing($BB$1,AW2078,,Trigger)</f>
        <v>1.6986011432930704E-2</v>
      </c>
      <c r="BA2078" s="198">
        <f t="shared" si="53"/>
        <v>-4.7346807739697194</v>
      </c>
    </row>
    <row r="2079" spans="47:53" ht="11.25" customHeight="1" x14ac:dyDescent="0.25">
      <c r="AU2079" s="30" t="s">
        <v>38</v>
      </c>
      <c r="AV2079" s="29">
        <f>_xll.qlInterestRateIndexFixingDate(IborIndex&amp;Tenor,AW2079,Trigger)</f>
        <v>53980</v>
      </c>
      <c r="AW2079" s="29">
        <f>_xll.qlCalendarAdvance(Calendar,AW2078,AU2079,"f",,Trigger)</f>
        <v>53982</v>
      </c>
      <c r="AX2079" s="29">
        <f>_xll.qlInterestRateIndexMaturity(IborIndex&amp;Tenor,AW2079,Trigger)</f>
        <v>54350</v>
      </c>
      <c r="AY2079" s="66">
        <f>_xll.qlIndexFixing($Z$5,AV2079,,Trigger)</f>
        <v>1.6512690098885983E-2</v>
      </c>
      <c r="AZ2079" s="66">
        <f>_xll.qlIndexFixing($BB$1,AW2079,,Trigger)</f>
        <v>1.6986672523208308E-2</v>
      </c>
      <c r="BA2079" s="198">
        <f t="shared" si="53"/>
        <v>-4.7398242432232509</v>
      </c>
    </row>
    <row r="2080" spans="47:53" ht="11.25" customHeight="1" x14ac:dyDescent="0.25">
      <c r="AU2080" s="30" t="s">
        <v>38</v>
      </c>
      <c r="AV2080" s="29">
        <f>_xll.qlInterestRateIndexFixingDate(IborIndex&amp;Tenor,AW2080,Trigger)</f>
        <v>53987</v>
      </c>
      <c r="AW2080" s="29">
        <f>_xll.qlCalendarAdvance(Calendar,AW2079,AU2080,"f",,Trigger)</f>
        <v>53989</v>
      </c>
      <c r="AX2080" s="29">
        <f>_xll.qlInterestRateIndexMaturity(IborIndex&amp;Tenor,AW2080,Trigger)</f>
        <v>54357</v>
      </c>
      <c r="AY2080" s="66">
        <f>_xll.qlIndexFixing($Z$5,AV2080,,Trigger)</f>
        <v>1.6512845077354305E-2</v>
      </c>
      <c r="AZ2080" s="66">
        <f>_xll.qlIndexFixing($BB$1,AW2080,,Trigger)</f>
        <v>1.6987301140435868E-2</v>
      </c>
      <c r="BA2080" s="198">
        <f t="shared" si="53"/>
        <v>-4.7445606308156236</v>
      </c>
    </row>
    <row r="2081" spans="47:53" ht="11.25" customHeight="1" x14ac:dyDescent="0.25">
      <c r="AU2081" s="30" t="s">
        <v>38</v>
      </c>
      <c r="AV2081" s="29">
        <f>_xll.qlInterestRateIndexFixingDate(IborIndex&amp;Tenor,AW2081,Trigger)</f>
        <v>53994</v>
      </c>
      <c r="AW2081" s="29">
        <f>_xll.qlCalendarAdvance(Calendar,AW2080,AU2081,"f",,Trigger)</f>
        <v>53996</v>
      </c>
      <c r="AX2081" s="29">
        <f>_xll.qlInterestRateIndexMaturity(IborIndex&amp;Tenor,AW2081,Trigger)</f>
        <v>54361</v>
      </c>
      <c r="AY2081" s="66">
        <f>_xll.qlIndexFixing($Z$5,AV2081,,Trigger)</f>
        <v>1.6511828468028851E-2</v>
      </c>
      <c r="AZ2081" s="66">
        <f>_xll.qlIndexFixing($BB$1,AW2081,,Trigger)</f>
        <v>1.698789728455289E-2</v>
      </c>
      <c r="BA2081" s="198">
        <f t="shared" si="53"/>
        <v>-4.7606881652403903</v>
      </c>
    </row>
    <row r="2082" spans="47:53" ht="11.25" customHeight="1" x14ac:dyDescent="0.25">
      <c r="AU2082" s="30" t="s">
        <v>38</v>
      </c>
      <c r="AV2082" s="29">
        <f>_xll.qlInterestRateIndexFixingDate(IborIndex&amp;Tenor,AW2082,Trigger)</f>
        <v>54001</v>
      </c>
      <c r="AW2082" s="29">
        <f>_xll.qlCalendarAdvance(Calendar,AW2081,AU2082,"f",,Trigger)</f>
        <v>54003</v>
      </c>
      <c r="AX2082" s="29">
        <f>_xll.qlInterestRateIndexMaturity(IborIndex&amp;Tenor,AW2082,Trigger)</f>
        <v>54371</v>
      </c>
      <c r="AY2082" s="66">
        <f>_xll.qlIndexFixing($Z$5,AV2082,,Trigger)</f>
        <v>1.6513178511044092E-2</v>
      </c>
      <c r="AZ2082" s="66">
        <f>_xll.qlIndexFixing($BB$1,AW2082,,Trigger)</f>
        <v>1.6988460955500842E-2</v>
      </c>
      <c r="BA2082" s="198">
        <f t="shared" si="53"/>
        <v>-4.752824444567497</v>
      </c>
    </row>
    <row r="2083" spans="47:53" ht="11.25" customHeight="1" x14ac:dyDescent="0.25">
      <c r="AU2083" s="30" t="s">
        <v>38</v>
      </c>
      <c r="AV2083" s="29">
        <f>_xll.qlInterestRateIndexFixingDate(IborIndex&amp;Tenor,AW2083,Trigger)</f>
        <v>54008</v>
      </c>
      <c r="AW2083" s="29">
        <f>_xll.qlCalendarAdvance(Calendar,AW2082,AU2083,"f",,Trigger)</f>
        <v>54010</v>
      </c>
      <c r="AX2083" s="29">
        <f>_xll.qlInterestRateIndexMaturity(IborIndex&amp;Tenor,AW2083,Trigger)</f>
        <v>54378</v>
      </c>
      <c r="AY2083" s="66">
        <f>_xll.qlIndexFixing($Z$5,AV2083,,Trigger)</f>
        <v>1.6513356350108872E-2</v>
      </c>
      <c r="AZ2083" s="66">
        <f>_xll.qlIndexFixing($BB$1,AW2083,,Trigger)</f>
        <v>1.6988992153224899E-2</v>
      </c>
      <c r="BA2083" s="198">
        <f t="shared" si="53"/>
        <v>-4.7563580311602713</v>
      </c>
    </row>
    <row r="2084" spans="47:53" ht="11.25" customHeight="1" x14ac:dyDescent="0.25">
      <c r="AU2084" s="30" t="s">
        <v>38</v>
      </c>
      <c r="AV2084" s="29">
        <f>_xll.qlInterestRateIndexFixingDate(IborIndex&amp;Tenor,AW2084,Trigger)</f>
        <v>54015</v>
      </c>
      <c r="AW2084" s="29">
        <f>_xll.qlCalendarAdvance(Calendar,AW2083,AU2084,"f",,Trigger)</f>
        <v>54017</v>
      </c>
      <c r="AX2084" s="29">
        <f>_xll.qlInterestRateIndexMaturity(IborIndex&amp;Tenor,AW2084,Trigger)</f>
        <v>54385</v>
      </c>
      <c r="AY2084" s="66">
        <f>_xll.qlIndexFixing($Z$5,AV2084,,Trigger)</f>
        <v>1.6513541191978072E-2</v>
      </c>
      <c r="AZ2084" s="66">
        <f>_xll.qlIndexFixing($BB$1,AW2084,,Trigger)</f>
        <v>1.6989490877673524E-2</v>
      </c>
      <c r="BA2084" s="198">
        <f t="shared" si="53"/>
        <v>-4.7594968569545166</v>
      </c>
    </row>
    <row r="2085" spans="47:53" ht="11.25" customHeight="1" x14ac:dyDescent="0.25">
      <c r="AU2085" s="30" t="s">
        <v>38</v>
      </c>
      <c r="AV2085" s="29">
        <f>_xll.qlInterestRateIndexFixingDate(IborIndex&amp;Tenor,AW2085,Trigger)</f>
        <v>54022</v>
      </c>
      <c r="AW2085" s="29">
        <f>_xll.qlCalendarAdvance(Calendar,AW2084,AU2085,"f",,Trigger)</f>
        <v>54024</v>
      </c>
      <c r="AX2085" s="29">
        <f>_xll.qlInterestRateIndexMaturity(IborIndex&amp;Tenor,AW2085,Trigger)</f>
        <v>54392</v>
      </c>
      <c r="AY2085" s="66">
        <f>_xll.qlIndexFixing($Z$5,AV2085,,Trigger)</f>
        <v>1.6513732726715708E-2</v>
      </c>
      <c r="AZ2085" s="66">
        <f>_xll.qlIndexFixing($BB$1,AW2085,,Trigger)</f>
        <v>1.6989957128798444E-2</v>
      </c>
      <c r="BA2085" s="198">
        <f t="shared" si="53"/>
        <v>-4.7622440208273593</v>
      </c>
    </row>
    <row r="2086" spans="47:53" ht="11.25" customHeight="1" x14ac:dyDescent="0.25">
      <c r="AU2086" s="30" t="s">
        <v>38</v>
      </c>
      <c r="AV2086" s="29">
        <f>_xll.qlInterestRateIndexFixingDate(IborIndex&amp;Tenor,AW2086,Trigger)</f>
        <v>54029</v>
      </c>
      <c r="AW2086" s="29">
        <f>_xll.qlCalendarAdvance(Calendar,AW2085,AU2086,"f",,Trigger)</f>
        <v>54031</v>
      </c>
      <c r="AX2086" s="29">
        <f>_xll.qlInterestRateIndexMaturity(IborIndex&amp;Tenor,AW2086,Trigger)</f>
        <v>54399</v>
      </c>
      <c r="AY2086" s="66">
        <f>_xll.qlIndexFixing($Z$5,AV2086,,Trigger)</f>
        <v>1.6513930643643555E-2</v>
      </c>
      <c r="AZ2086" s="66">
        <f>_xll.qlIndexFixing($BB$1,AW2086,,Trigger)</f>
        <v>1.6990390906553802E-2</v>
      </c>
      <c r="BA2086" s="198">
        <f t="shared" si="53"/>
        <v>-4.7646026291024715</v>
      </c>
    </row>
    <row r="2087" spans="47:53" ht="11.25" customHeight="1" x14ac:dyDescent="0.25">
      <c r="AU2087" s="30" t="s">
        <v>38</v>
      </c>
      <c r="AV2087" s="29">
        <f>_xll.qlInterestRateIndexFixingDate(IborIndex&amp;Tenor,AW2087,Trigger)</f>
        <v>54036</v>
      </c>
      <c r="AW2087" s="29">
        <f>_xll.qlCalendarAdvance(Calendar,AW2086,AU2087,"f",,Trigger)</f>
        <v>54038</v>
      </c>
      <c r="AX2087" s="29">
        <f>_xll.qlInterestRateIndexMaturity(IborIndex&amp;Tenor,AW2087,Trigger)</f>
        <v>54406</v>
      </c>
      <c r="AY2087" s="66">
        <f>_xll.qlIndexFixing($Z$5,AV2087,,Trigger)</f>
        <v>1.6514134631338336E-2</v>
      </c>
      <c r="AZ2087" s="66">
        <f>_xll.qlIndexFixing($BB$1,AW2087,,Trigger)</f>
        <v>1.6990792210897217E-2</v>
      </c>
      <c r="BA2087" s="198">
        <f t="shared" si="53"/>
        <v>-4.7665757955888193</v>
      </c>
    </row>
    <row r="2088" spans="47:53" ht="11.25" customHeight="1" x14ac:dyDescent="0.25">
      <c r="AU2088" s="30" t="s">
        <v>38</v>
      </c>
      <c r="AV2088" s="29">
        <f>_xll.qlInterestRateIndexFixingDate(IborIndex&amp;Tenor,AW2088,Trigger)</f>
        <v>54043</v>
      </c>
      <c r="AW2088" s="29">
        <f>_xll.qlCalendarAdvance(Calendar,AW2087,AU2088,"f",,Trigger)</f>
        <v>54045</v>
      </c>
      <c r="AX2088" s="29">
        <f>_xll.qlInterestRateIndexMaturity(IborIndex&amp;Tenor,AW2088,Trigger)</f>
        <v>54413</v>
      </c>
      <c r="AY2088" s="66">
        <f>_xll.qlIndexFixing($Z$5,AV2088,,Trigger)</f>
        <v>1.6514344377635621E-2</v>
      </c>
      <c r="AZ2088" s="66">
        <f>_xll.qlIndexFixing($BB$1,AW2088,,Trigger)</f>
        <v>1.6991161041790038E-2</v>
      </c>
      <c r="BA2088" s="198">
        <f t="shared" si="53"/>
        <v>-4.7681666415441697</v>
      </c>
    </row>
    <row r="2089" spans="47:53" ht="11.25" customHeight="1" x14ac:dyDescent="0.25">
      <c r="AU2089" s="30" t="s">
        <v>38</v>
      </c>
      <c r="AV2089" s="29">
        <f>_xll.qlInterestRateIndexFixingDate(IborIndex&amp;Tenor,AW2089,Trigger)</f>
        <v>54049</v>
      </c>
      <c r="AW2089" s="29">
        <f>_xll.qlCalendarAdvance(Calendar,AW2088,AU2089,"f",,Trigger)</f>
        <v>54053</v>
      </c>
      <c r="AX2089" s="29">
        <f>_xll.qlInterestRateIndexMaturity(IborIndex&amp;Tenor,AW2089,Trigger)</f>
        <v>54420</v>
      </c>
      <c r="AY2089" s="66">
        <f>_xll.qlIndexFixing($Z$5,AV2089,,Trigger)</f>
        <v>1.6514192703053522E-2</v>
      </c>
      <c r="AZ2089" s="66">
        <f>_xll.qlIndexFixing($BB$1,AW2089,,Trigger)</f>
        <v>1.6991542799355271E-2</v>
      </c>
      <c r="BA2089" s="198">
        <f t="shared" si="53"/>
        <v>-4.7735009630174918</v>
      </c>
    </row>
    <row r="2090" spans="47:53" ht="11.25" customHeight="1" x14ac:dyDescent="0.25">
      <c r="AU2090" s="30" t="s">
        <v>38</v>
      </c>
      <c r="AV2090" s="29">
        <f>_xll.qlInterestRateIndexFixingDate(IborIndex&amp;Tenor,AW2090,Trigger)</f>
        <v>54057</v>
      </c>
      <c r="AW2090" s="29">
        <f>_xll.qlCalendarAdvance(Calendar,AW2089,AU2090,"f",,Trigger)</f>
        <v>54060</v>
      </c>
      <c r="AX2090" s="29">
        <f>_xll.qlInterestRateIndexMaturity(IborIndex&amp;Tenor,AW2090,Trigger)</f>
        <v>54427</v>
      </c>
      <c r="AY2090" s="66">
        <f>_xll.qlIndexFixing($Z$5,AV2090,,Trigger)</f>
        <v>1.6514413410800535E-2</v>
      </c>
      <c r="AZ2090" s="66">
        <f>_xll.qlIndexFixing($BB$1,AW2090,,Trigger)</f>
        <v>1.6991842044165404E-2</v>
      </c>
      <c r="BA2090" s="198">
        <f t="shared" si="53"/>
        <v>-4.7742863336486945</v>
      </c>
    </row>
    <row r="2091" spans="47:53" ht="11.25" customHeight="1" x14ac:dyDescent="0.25">
      <c r="AU2091" s="30" t="s">
        <v>38</v>
      </c>
      <c r="AV2091" s="29">
        <f>_xll.qlInterestRateIndexFixingDate(IborIndex&amp;Tenor,AW2091,Trigger)</f>
        <v>54065</v>
      </c>
      <c r="AW2091" s="29">
        <f>_xll.qlCalendarAdvance(Calendar,AW2090,AU2091,"f",,Trigger)</f>
        <v>54067</v>
      </c>
      <c r="AX2091" s="29">
        <f>_xll.qlInterestRateIndexMaturity(IborIndex&amp;Tenor,AW2091,Trigger)</f>
        <v>54434</v>
      </c>
      <c r="AY2091" s="66">
        <f>_xll.qlIndexFixing($Z$5,AV2091,,Trigger)</f>
        <v>1.6514638945697668E-2</v>
      </c>
      <c r="AZ2091" s="66">
        <f>_xll.qlIndexFixing($BB$1,AW2091,,Trigger)</f>
        <v>1.699210881542251E-2</v>
      </c>
      <c r="BA2091" s="198">
        <f t="shared" si="53"/>
        <v>-4.7746986972484198</v>
      </c>
    </row>
    <row r="2092" spans="47:53" ht="11.25" customHeight="1" x14ac:dyDescent="0.25">
      <c r="AU2092" s="30" t="s">
        <v>38</v>
      </c>
      <c r="AV2092" s="29">
        <f>_xll.qlInterestRateIndexFixingDate(IborIndex&amp;Tenor,AW2092,Trigger)</f>
        <v>54072</v>
      </c>
      <c r="AW2092" s="29">
        <f>_xll.qlCalendarAdvance(Calendar,AW2091,AU2092,"f",,Trigger)</f>
        <v>54074</v>
      </c>
      <c r="AX2092" s="29">
        <f>_xll.qlInterestRateIndexMaturity(IborIndex&amp;Tenor,AW2092,Trigger)</f>
        <v>54441</v>
      </c>
      <c r="AY2092" s="66">
        <f>_xll.qlIndexFixing($Z$5,AV2092,,Trigger)</f>
        <v>1.6514868991755947E-2</v>
      </c>
      <c r="AZ2092" s="66">
        <f>_xll.qlIndexFixing($BB$1,AW2092,,Trigger)</f>
        <v>1.6992343113100602E-2</v>
      </c>
      <c r="BA2092" s="198">
        <f t="shared" si="53"/>
        <v>-4.7747412134465508</v>
      </c>
    </row>
    <row r="2093" spans="47:53" ht="11.25" customHeight="1" x14ac:dyDescent="0.25">
      <c r="AU2093" s="30" t="s">
        <v>38</v>
      </c>
      <c r="AV2093" s="29">
        <f>_xll.qlInterestRateIndexFixingDate(IborIndex&amp;Tenor,AW2093,Trigger)</f>
        <v>54079</v>
      </c>
      <c r="AW2093" s="29">
        <f>_xll.qlCalendarAdvance(Calendar,AW2092,AU2093,"f",,Trigger)</f>
        <v>54081</v>
      </c>
      <c r="AX2093" s="29">
        <f>_xll.qlInterestRateIndexMaturity(IborIndex&amp;Tenor,AW2093,Trigger)</f>
        <v>54448</v>
      </c>
      <c r="AY2093" s="66">
        <f>_xll.qlIndexFixing($Z$5,AV2093,,Trigger)</f>
        <v>1.6515103232239741E-2</v>
      </c>
      <c r="AZ2093" s="66">
        <f>_xll.qlIndexFixing($BB$1,AW2093,,Trigger)</f>
        <v>1.6992544937177178E-2</v>
      </c>
      <c r="BA2093" s="198">
        <f t="shared" si="53"/>
        <v>-4.7744170493743692</v>
      </c>
    </row>
    <row r="2094" spans="47:53" ht="11.25" customHeight="1" x14ac:dyDescent="0.25">
      <c r="AU2094" s="30" t="s">
        <v>38</v>
      </c>
      <c r="AV2094" s="29">
        <f>_xll.qlInterestRateIndexFixingDate(IborIndex&amp;Tenor,AW2094,Trigger)</f>
        <v>54086</v>
      </c>
      <c r="AW2094" s="29">
        <f>_xll.qlCalendarAdvance(Calendar,AW2093,AU2094,"f",,Trigger)</f>
        <v>54088</v>
      </c>
      <c r="AX2094" s="29">
        <f>_xll.qlInterestRateIndexMaturity(IborIndex&amp;Tenor,AW2094,Trigger)</f>
        <v>54452</v>
      </c>
      <c r="AY2094" s="66">
        <f>_xll.qlIndexFixing($Z$5,AV2094,,Trigger)</f>
        <v>1.6514143978768908E-2</v>
      </c>
      <c r="AZ2094" s="66">
        <f>_xll.qlIndexFixing($BB$1,AW2094,,Trigger)</f>
        <v>1.699271428763215E-2</v>
      </c>
      <c r="BA2094" s="198">
        <f t="shared" si="53"/>
        <v>-4.7857030886324159</v>
      </c>
    </row>
    <row r="2095" spans="47:53" ht="11.25" customHeight="1" x14ac:dyDescent="0.25">
      <c r="AU2095" s="30" t="s">
        <v>38</v>
      </c>
      <c r="AV2095" s="29">
        <f>_xll.qlInterestRateIndexFixingDate(IborIndex&amp;Tenor,AW2095,Trigger)</f>
        <v>54093</v>
      </c>
      <c r="AW2095" s="29">
        <f>_xll.qlCalendarAdvance(Calendar,AW2094,AU2095,"f",,Trigger)</f>
        <v>54095</v>
      </c>
      <c r="AX2095" s="29">
        <f>_xll.qlInterestRateIndexMaturity(IborIndex&amp;Tenor,AW2095,Trigger)</f>
        <v>54462</v>
      </c>
      <c r="AY2095" s="66">
        <f>_xll.qlIndexFixing($Z$5,AV2095,,Trigger)</f>
        <v>1.6515583025817904E-2</v>
      </c>
      <c r="AZ2095" s="66">
        <f>_xll.qlIndexFixing($BB$1,AW2095,,Trigger)</f>
        <v>1.6992851164449135E-2</v>
      </c>
      <c r="BA2095" s="198">
        <f t="shared" si="53"/>
        <v>-4.7726813863123096</v>
      </c>
    </row>
    <row r="2096" spans="47:53" ht="11.25" customHeight="1" x14ac:dyDescent="0.25">
      <c r="AU2096" s="30" t="s">
        <v>38</v>
      </c>
      <c r="AV2096" s="29">
        <f>_xll.qlInterestRateIndexFixingDate(IborIndex&amp;Tenor,AW2096,Trigger)</f>
        <v>54100</v>
      </c>
      <c r="AW2096" s="29">
        <f>_xll.qlCalendarAdvance(Calendar,AW2095,AU2096,"f",,Trigger)</f>
        <v>54102</v>
      </c>
      <c r="AX2096" s="29">
        <f>_xll.qlInterestRateIndexMaturity(IborIndex&amp;Tenor,AW2096,Trigger)</f>
        <v>54469</v>
      </c>
      <c r="AY2096" s="66">
        <f>_xll.qlIndexFixing($Z$5,AV2096,,Trigger)</f>
        <v>1.651582794171582E-2</v>
      </c>
      <c r="AZ2096" s="66">
        <f>_xll.qlIndexFixing($BB$1,AW2096,,Trigger)</f>
        <v>1.699295556761481E-2</v>
      </c>
      <c r="BA2096" s="198">
        <f t="shared" si="53"/>
        <v>-4.7712762589898965</v>
      </c>
    </row>
    <row r="2097" spans="47:53" ht="11.25" customHeight="1" x14ac:dyDescent="0.25">
      <c r="AU2097" s="30" t="s">
        <v>38</v>
      </c>
      <c r="AV2097" s="29">
        <f>_xll.qlInterestRateIndexFixingDate(IborIndex&amp;Tenor,AW2097,Trigger)</f>
        <v>54107</v>
      </c>
      <c r="AW2097" s="29">
        <f>_xll.qlCalendarAdvance(Calendar,AW2096,AU2097,"f",,Trigger)</f>
        <v>54109</v>
      </c>
      <c r="AX2097" s="29">
        <f>_xll.qlInterestRateIndexMaturity(IborIndex&amp;Tenor,AW2097,Trigger)</f>
        <v>54476</v>
      </c>
      <c r="AY2097" s="66">
        <f>_xll.qlIndexFixing($Z$5,AV2097,,Trigger)</f>
        <v>1.6516075777645692E-2</v>
      </c>
      <c r="AZ2097" s="66">
        <f>_xll.qlIndexFixing($BB$1,AW2097,,Trigger)</f>
        <v>1.6993027497119347E-2</v>
      </c>
      <c r="BA2097" s="198">
        <f t="shared" si="53"/>
        <v>-4.7695171947365402</v>
      </c>
    </row>
    <row r="2098" spans="47:53" ht="11.25" customHeight="1" x14ac:dyDescent="0.25">
      <c r="AU2098" s="30" t="s">
        <v>38</v>
      </c>
      <c r="AV2098" s="29">
        <f>_xll.qlInterestRateIndexFixingDate(IborIndex&amp;Tenor,AW2098,Trigger)</f>
        <v>54114</v>
      </c>
      <c r="AW2098" s="29">
        <f>_xll.qlCalendarAdvance(Calendar,AW2097,AU2098,"f",,Trigger)</f>
        <v>54116</v>
      </c>
      <c r="AX2098" s="29">
        <f>_xll.qlInterestRateIndexMaturity(IborIndex&amp;Tenor,AW2098,Trigger)</f>
        <v>54480</v>
      </c>
      <c r="AY2098" s="66">
        <f>_xll.qlIndexFixing($Z$5,AV2098,,Trigger)</f>
        <v>1.6515128897399738E-2</v>
      </c>
      <c r="AZ2098" s="66">
        <f>_xll.qlIndexFixing($BB$1,AW2098,,Trigger)</f>
        <v>1.6992686630881926E-2</v>
      </c>
      <c r="BA2098" s="198">
        <f t="shared" si="53"/>
        <v>-4.7755773348218815</v>
      </c>
    </row>
    <row r="2099" spans="47:53" ht="11.25" customHeight="1" x14ac:dyDescent="0.25">
      <c r="AU2099" s="30" t="s">
        <v>38</v>
      </c>
      <c r="AV2099" s="29">
        <f>_xll.qlInterestRateIndexFixingDate(IborIndex&amp;Tenor,AW2099,Trigger)</f>
        <v>54121</v>
      </c>
      <c r="AW2099" s="29">
        <f>_xll.qlCalendarAdvance(Calendar,AW2098,AU2099,"f",,Trigger)</f>
        <v>54123</v>
      </c>
      <c r="AX2099" s="29">
        <f>_xll.qlInterestRateIndexMaturity(IborIndex&amp;Tenor,AW2099,Trigger)</f>
        <v>54490</v>
      </c>
      <c r="AY2099" s="66">
        <f>_xll.qlIndexFixing($Z$5,AV2099,,Trigger)</f>
        <v>1.651657892701135E-2</v>
      </c>
      <c r="AZ2099" s="66">
        <f>_xll.qlIndexFixing($BB$1,AW2099,,Trigger)</f>
        <v>1.6992695932158606E-2</v>
      </c>
      <c r="BA2099" s="198">
        <f t="shared" si="53"/>
        <v>-4.7611700514725577</v>
      </c>
    </row>
    <row r="2100" spans="47:53" ht="11.25" customHeight="1" x14ac:dyDescent="0.25">
      <c r="AU2100" s="30" t="s">
        <v>38</v>
      </c>
      <c r="AV2100" s="29">
        <f>_xll.qlInterestRateIndexFixingDate(IborIndex&amp;Tenor,AW2100,Trigger)</f>
        <v>54128</v>
      </c>
      <c r="AW2100" s="29">
        <f>_xll.qlCalendarAdvance(Calendar,AW2099,AU2100,"f",,Trigger)</f>
        <v>54130</v>
      </c>
      <c r="AX2100" s="29">
        <f>_xll.qlInterestRateIndexMaturity(IborIndex&amp;Tenor,AW2100,Trigger)</f>
        <v>54497</v>
      </c>
      <c r="AY2100" s="66">
        <f>_xll.qlIndexFixing($Z$5,AV2100,,Trigger)</f>
        <v>1.6516833597287284E-2</v>
      </c>
      <c r="AZ2100" s="66">
        <f>_xll.qlIndexFixing($BB$1,AW2100,,Trigger)</f>
        <v>1.6992672761281444E-2</v>
      </c>
      <c r="BA2100" s="198">
        <f t="shared" si="53"/>
        <v>-4.7583916399416077</v>
      </c>
    </row>
    <row r="2101" spans="47:53" ht="11.25" customHeight="1" x14ac:dyDescent="0.25">
      <c r="AU2101" s="30" t="s">
        <v>38</v>
      </c>
      <c r="AV2101" s="29">
        <f>_xll.qlInterestRateIndexFixingDate(IborIndex&amp;Tenor,AW2101,Trigger)</f>
        <v>54135</v>
      </c>
      <c r="AW2101" s="29">
        <f>_xll.qlCalendarAdvance(Calendar,AW2100,AU2101,"f",,Trigger)</f>
        <v>54137</v>
      </c>
      <c r="AX2101" s="29">
        <f>_xll.qlInterestRateIndexMaturity(IborIndex&amp;Tenor,AW2101,Trigger)</f>
        <v>54504</v>
      </c>
      <c r="AY2101" s="66">
        <f>_xll.qlIndexFixing($Z$5,AV2101,,Trigger)</f>
        <v>1.6517089901277194E-2</v>
      </c>
      <c r="AZ2101" s="66">
        <f>_xll.qlIndexFixing($BB$1,AW2101,,Trigger)</f>
        <v>1.6992617118253069E-2</v>
      </c>
      <c r="BA2101" s="198">
        <f t="shared" si="53"/>
        <v>-4.7552721697587463</v>
      </c>
    </row>
    <row r="2102" spans="47:53" ht="11.25" customHeight="1" x14ac:dyDescent="0.25">
      <c r="AU2102" s="30" t="s">
        <v>38</v>
      </c>
      <c r="AV2102" s="29">
        <f>_xll.qlInterestRateIndexFixingDate(IborIndex&amp;Tenor,AW2102,Trigger)</f>
        <v>54142</v>
      </c>
      <c r="AW2102" s="29">
        <f>_xll.qlCalendarAdvance(Calendar,AW2101,AU2102,"f",,Trigger)</f>
        <v>54144</v>
      </c>
      <c r="AX2102" s="29">
        <f>_xll.qlInterestRateIndexMaturity(IborIndex&amp;Tenor,AW2102,Trigger)</f>
        <v>54511</v>
      </c>
      <c r="AY2102" s="66">
        <f>_xll.qlIndexFixing($Z$5,AV2102,,Trigger)</f>
        <v>1.6517347515537798E-2</v>
      </c>
      <c r="AZ2102" s="66">
        <f>_xll.qlIndexFixing($BB$1,AW2102,,Trigger)</f>
        <v>1.6992529003078075E-2</v>
      </c>
      <c r="BA2102" s="198">
        <f t="shared" si="53"/>
        <v>-4.7518148754027711</v>
      </c>
    </row>
    <row r="2103" spans="47:53" ht="11.25" customHeight="1" x14ac:dyDescent="0.25">
      <c r="AU2103" s="30" t="s">
        <v>38</v>
      </c>
      <c r="AV2103" s="29">
        <f>_xll.qlInterestRateIndexFixingDate(IborIndex&amp;Tenor,AW2103,Trigger)</f>
        <v>54149</v>
      </c>
      <c r="AW2103" s="29">
        <f>_xll.qlCalendarAdvance(Calendar,AW2102,AU2103,"f",,Trigger)</f>
        <v>54155</v>
      </c>
      <c r="AX2103" s="29">
        <f>_xll.qlInterestRateIndexMaturity(IborIndex&amp;Tenor,AW2103,Trigger)</f>
        <v>54520</v>
      </c>
      <c r="AY2103" s="66">
        <f>_xll.qlIndexFixing($Z$5,AV2103,,Trigger)</f>
        <v>1.6516958688577502E-2</v>
      </c>
      <c r="AZ2103" s="66">
        <f>_xll.qlIndexFixing($BB$1,AW2103,,Trigger)</f>
        <v>1.6992367997979069E-2</v>
      </c>
      <c r="BA2103" s="198">
        <f t="shared" si="53"/>
        <v>-4.7540930940156638</v>
      </c>
    </row>
    <row r="2104" spans="47:53" ht="11.25" customHeight="1" x14ac:dyDescent="0.25">
      <c r="AU2104" s="30" t="s">
        <v>38</v>
      </c>
      <c r="AV2104" s="29">
        <f>_xll.qlInterestRateIndexFixingDate(IborIndex&amp;Tenor,AW2104,Trigger)</f>
        <v>54158</v>
      </c>
      <c r="AW2104" s="29">
        <f>_xll.qlCalendarAdvance(Calendar,AW2103,AU2104,"f",,Trigger)</f>
        <v>54162</v>
      </c>
      <c r="AX2104" s="29">
        <f>_xll.qlInterestRateIndexMaturity(IborIndex&amp;Tenor,AW2104,Trigger)</f>
        <v>54527</v>
      </c>
      <c r="AY2104" s="66">
        <f>_xll.qlIndexFixing($Z$5,AV2104,,Trigger)</f>
        <v>1.6517218960750629E-2</v>
      </c>
      <c r="AZ2104" s="66">
        <f>_xll.qlIndexFixing($BB$1,AW2104,,Trigger)</f>
        <v>1.6993667269617228E-2</v>
      </c>
      <c r="BA2104" s="198">
        <f t="shared" si="53"/>
        <v>-4.7644830886659983</v>
      </c>
    </row>
    <row r="2105" spans="47:53" ht="11.25" customHeight="1" x14ac:dyDescent="0.25">
      <c r="AU2105" s="30" t="s">
        <v>38</v>
      </c>
      <c r="AV2105" s="29">
        <f>_xll.qlInterestRateIndexFixingDate(IborIndex&amp;Tenor,AW2105,Trigger)</f>
        <v>54165</v>
      </c>
      <c r="AW2105" s="29">
        <f>_xll.qlCalendarAdvance(Calendar,AW2104,AU2105,"f",,Trigger)</f>
        <v>54169</v>
      </c>
      <c r="AX2105" s="29">
        <f>_xll.qlInterestRateIndexMaturity(IborIndex&amp;Tenor,AW2105,Trigger)</f>
        <v>54534</v>
      </c>
      <c r="AY2105" s="66">
        <f>_xll.qlIndexFixing($Z$5,AV2105,,Trigger)</f>
        <v>1.6517479469457402E-2</v>
      </c>
      <c r="AZ2105" s="66">
        <f>_xll.qlIndexFixing($BB$1,AW2105,,Trigger)</f>
        <v>1.6992010851500323E-2</v>
      </c>
      <c r="BA2105" s="198">
        <f t="shared" si="53"/>
        <v>-4.7453138204292182</v>
      </c>
    </row>
    <row r="2106" spans="47:53" ht="11.25" customHeight="1" x14ac:dyDescent="0.25">
      <c r="AU2106" s="30" t="s">
        <v>38</v>
      </c>
      <c r="AV2106" s="29">
        <f>_xll.qlInterestRateIndexFixingDate(IborIndex&amp;Tenor,AW2106,Trigger)</f>
        <v>54172</v>
      </c>
      <c r="AW2106" s="29">
        <f>_xll.qlCalendarAdvance(Calendar,AW2105,AU2106,"f",,Trigger)</f>
        <v>54176</v>
      </c>
      <c r="AX2106" s="29">
        <f>_xll.qlInterestRateIndexMaturity(IborIndex&amp;Tenor,AW2106,Trigger)</f>
        <v>54541</v>
      </c>
      <c r="AY2106" s="66">
        <f>_xll.qlIndexFixing($Z$5,AV2106,,Trigger)</f>
        <v>1.6517739886286104E-2</v>
      </c>
      <c r="AZ2106" s="66">
        <f>_xll.qlIndexFixing($BB$1,AW2106,,Trigger)</f>
        <v>1.6991783570120194E-2</v>
      </c>
      <c r="BA2106" s="198">
        <f t="shared" si="53"/>
        <v>-4.7404368383409041</v>
      </c>
    </row>
    <row r="2107" spans="47:53" ht="11.25" customHeight="1" x14ac:dyDescent="0.25">
      <c r="AU2107" s="30" t="s">
        <v>38</v>
      </c>
      <c r="AV2107" s="29">
        <f>_xll.qlInterestRateIndexFixingDate(IborIndex&amp;Tenor,AW2107,Trigger)</f>
        <v>54178</v>
      </c>
      <c r="AW2107" s="29">
        <f>_xll.qlCalendarAdvance(Calendar,AW2106,AU2107,"f",,Trigger)</f>
        <v>54183</v>
      </c>
      <c r="AX2107" s="29">
        <f>_xll.qlInterestRateIndexMaturity(IborIndex&amp;Tenor,AW2107,Trigger)</f>
        <v>54548</v>
      </c>
      <c r="AY2107" s="66">
        <f>_xll.qlIndexFixing($Z$5,AV2107,,Trigger)</f>
        <v>1.651799988207495E-2</v>
      </c>
      <c r="AZ2107" s="66">
        <f>_xll.qlIndexFixing($BB$1,AW2107,,Trigger)</f>
        <v>1.699152381667492E-2</v>
      </c>
      <c r="BA2107" s="198">
        <f t="shared" si="53"/>
        <v>-4.7352393459997035</v>
      </c>
    </row>
    <row r="2108" spans="47:53" ht="11.25" customHeight="1" x14ac:dyDescent="0.25">
      <c r="AU2108" s="30" t="s">
        <v>38</v>
      </c>
      <c r="AV2108" s="29">
        <f>_xll.qlInterestRateIndexFixingDate(IborIndex&amp;Tenor,AW2108,Trigger)</f>
        <v>54186</v>
      </c>
      <c r="AW2108" s="29">
        <f>_xll.qlCalendarAdvance(Calendar,AW2107,AU2108,"f",,Trigger)</f>
        <v>54190</v>
      </c>
      <c r="AX2108" s="29">
        <f>_xll.qlInterestRateIndexMaturity(IborIndex&amp;Tenor,AW2108,Trigger)</f>
        <v>54555</v>
      </c>
      <c r="AY2108" s="66">
        <f>_xll.qlIndexFixing($Z$5,AV2108,,Trigger)</f>
        <v>1.6518259126913584E-2</v>
      </c>
      <c r="AZ2108" s="66">
        <f>_xll.qlIndexFixing($BB$1,AW2108,,Trigger)</f>
        <v>1.6991231591189686E-2</v>
      </c>
      <c r="BA2108" s="198">
        <f t="shared" si="53"/>
        <v>-4.7297246427610222</v>
      </c>
    </row>
    <row r="2109" spans="47:53" ht="11.25" customHeight="1" x14ac:dyDescent="0.25">
      <c r="AU2109" s="30" t="s">
        <v>38</v>
      </c>
      <c r="AV2109" s="29">
        <f>_xll.qlInterestRateIndexFixingDate(IborIndex&amp;Tenor,AW2109,Trigger)</f>
        <v>54193</v>
      </c>
      <c r="AW2109" s="29">
        <f>_xll.qlCalendarAdvance(Calendar,AW2108,AU2109,"f",,Trigger)</f>
        <v>54197</v>
      </c>
      <c r="AX2109" s="29">
        <f>_xll.qlInterestRateIndexMaturity(IborIndex&amp;Tenor,AW2109,Trigger)</f>
        <v>54562</v>
      </c>
      <c r="AY2109" s="66">
        <f>_xll.qlIndexFixing($Z$5,AV2109,,Trigger)</f>
        <v>1.6518517290142025E-2</v>
      </c>
      <c r="AZ2109" s="66">
        <f>_xll.qlIndexFixing($BB$1,AW2109,,Trigger)</f>
        <v>1.6990906893692741E-2</v>
      </c>
      <c r="BA2109" s="198">
        <f t="shared" si="53"/>
        <v>-4.7238960355071651</v>
      </c>
    </row>
    <row r="2110" spans="47:53" ht="11.25" customHeight="1" x14ac:dyDescent="0.25">
      <c r="AU2110" s="30" t="s">
        <v>38</v>
      </c>
      <c r="AV2110" s="29">
        <f>_xll.qlInterestRateIndexFixingDate(IborIndex&amp;Tenor,AW2110,Trigger)</f>
        <v>54200</v>
      </c>
      <c r="AW2110" s="29">
        <f>_xll.qlCalendarAdvance(Calendar,AW2109,AU2110,"f",,Trigger)</f>
        <v>54204</v>
      </c>
      <c r="AX2110" s="29">
        <f>_xll.qlInterestRateIndexMaturity(IborIndex&amp;Tenor,AW2110,Trigger)</f>
        <v>54569</v>
      </c>
      <c r="AY2110" s="66">
        <f>_xll.qlIndexFixing($Z$5,AV2110,,Trigger)</f>
        <v>1.6518774040349966E-2</v>
      </c>
      <c r="AZ2110" s="66">
        <f>_xll.qlIndexFixing($BB$1,AW2110,,Trigger)</f>
        <v>1.6990549724215407E-2</v>
      </c>
      <c r="BA2110" s="198">
        <f t="shared" si="53"/>
        <v>-4.717756838654406</v>
      </c>
    </row>
    <row r="2111" spans="47:53" ht="11.25" customHeight="1" x14ac:dyDescent="0.25">
      <c r="AU2111" s="30" t="s">
        <v>38</v>
      </c>
      <c r="AV2111" s="29">
        <f>_xll.qlInterestRateIndexFixingDate(IborIndex&amp;Tenor,AW2111,Trigger)</f>
        <v>54207</v>
      </c>
      <c r="AW2111" s="29">
        <f>_xll.qlCalendarAdvance(Calendar,AW2110,AU2111,"f",,Trigger)</f>
        <v>54211</v>
      </c>
      <c r="AX2111" s="29">
        <f>_xll.qlInterestRateIndexMaturity(IborIndex&amp;Tenor,AW2111,Trigger)</f>
        <v>54576</v>
      </c>
      <c r="AY2111" s="66">
        <f>_xll.qlIndexFixing($Z$5,AV2111,,Trigger)</f>
        <v>1.6519029045379226E-2</v>
      </c>
      <c r="AZ2111" s="66">
        <f>_xll.qlIndexFixing($BB$1,AW2111,,Trigger)</f>
        <v>1.6990160082792499E-2</v>
      </c>
      <c r="BA2111" s="198">
        <f t="shared" si="53"/>
        <v>-4.7113103741327347</v>
      </c>
    </row>
    <row r="2112" spans="47:53" ht="11.25" customHeight="1" x14ac:dyDescent="0.25">
      <c r="AU2112" s="30" t="s">
        <v>38</v>
      </c>
      <c r="AV2112" s="29">
        <f>_xll.qlInterestRateIndexFixingDate(IborIndex&amp;Tenor,AW2112,Trigger)</f>
        <v>54214</v>
      </c>
      <c r="AW2112" s="29">
        <f>_xll.qlCalendarAdvance(Calendar,AW2111,AU2112,"f",,Trigger)</f>
        <v>54218</v>
      </c>
      <c r="AX2112" s="29">
        <f>_xll.qlInterestRateIndexMaturity(IborIndex&amp;Tenor,AW2112,Trigger)</f>
        <v>54583</v>
      </c>
      <c r="AY2112" s="66">
        <f>_xll.qlIndexFixing($Z$5,AV2112,,Trigger)</f>
        <v>1.65192819723213E-2</v>
      </c>
      <c r="AZ2112" s="66">
        <f>_xll.qlIndexFixing($BB$1,AW2112,,Trigger)</f>
        <v>1.6989737969462345E-2</v>
      </c>
      <c r="BA2112" s="198">
        <f t="shared" si="53"/>
        <v>-4.7045599714104487</v>
      </c>
    </row>
    <row r="2113" spans="47:53" ht="11.25" customHeight="1" x14ac:dyDescent="0.25">
      <c r="AU2113" s="30" t="s">
        <v>38</v>
      </c>
      <c r="AV2113" s="29">
        <f>_xll.qlInterestRateIndexFixingDate(IborIndex&amp;Tenor,AW2113,Trigger)</f>
        <v>54221</v>
      </c>
      <c r="AW2113" s="29">
        <f>_xll.qlCalendarAdvance(Calendar,AW2112,AU2113,"f",,Trigger)</f>
        <v>54225</v>
      </c>
      <c r="AX2113" s="29">
        <f>_xll.qlInterestRateIndexMaturity(IborIndex&amp;Tenor,AW2113,Trigger)</f>
        <v>54590</v>
      </c>
      <c r="AY2113" s="66">
        <f>_xll.qlIndexFixing($Z$5,AV2113,,Trigger)</f>
        <v>1.651953248751805E-2</v>
      </c>
      <c r="AZ2113" s="66">
        <f>_xll.qlIndexFixing($BB$1,AW2113,,Trigger)</f>
        <v>1.6989283384265245E-2</v>
      </c>
      <c r="BA2113" s="198">
        <f t="shared" si="53"/>
        <v>-4.6975089674719523</v>
      </c>
    </row>
    <row r="2114" spans="47:53" ht="11.25" customHeight="1" x14ac:dyDescent="0.25">
      <c r="AU2114" s="30" t="s">
        <v>38</v>
      </c>
      <c r="AV2114" s="29">
        <f>_xll.qlInterestRateIndexFixingDate(IborIndex&amp;Tenor,AW2114,Trigger)</f>
        <v>54228</v>
      </c>
      <c r="AW2114" s="29">
        <f>_xll.qlCalendarAdvance(Calendar,AW2113,AU2114,"f",,Trigger)</f>
        <v>54232</v>
      </c>
      <c r="AX2114" s="29">
        <f>_xll.qlInterestRateIndexMaturity(IborIndex&amp;Tenor,AW2114,Trigger)</f>
        <v>54597</v>
      </c>
      <c r="AY2114" s="66">
        <f>_xll.qlIndexFixing($Z$5,AV2114,,Trigger)</f>
        <v>1.6519780256562786E-2</v>
      </c>
      <c r="AZ2114" s="66">
        <f>_xll.qlIndexFixing($BB$1,AW2114,,Trigger)</f>
        <v>1.698879632724587E-2</v>
      </c>
      <c r="BA2114" s="198">
        <f t="shared" si="53"/>
        <v>-4.6901607068308353</v>
      </c>
    </row>
    <row r="2115" spans="47:53" ht="11.25" customHeight="1" x14ac:dyDescent="0.25">
      <c r="AU2115" s="30" t="s">
        <v>38</v>
      </c>
      <c r="AV2115" s="29">
        <f>_xll.qlInterestRateIndexFixingDate(IborIndex&amp;Tenor,AW2115,Trigger)</f>
        <v>54235</v>
      </c>
      <c r="AW2115" s="29">
        <f>_xll.qlCalendarAdvance(Calendar,AW2114,AU2115,"f",,Trigger)</f>
        <v>54239</v>
      </c>
      <c r="AX2115" s="29">
        <f>_xll.qlInterestRateIndexMaturity(IborIndex&amp;Tenor,AW2115,Trigger)</f>
        <v>54604</v>
      </c>
      <c r="AY2115" s="66">
        <f>_xll.qlIndexFixing($Z$5,AV2115,,Trigger)</f>
        <v>1.6520024944298502E-2</v>
      </c>
      <c r="AZ2115" s="66">
        <f>_xll.qlIndexFixing($BB$1,AW2115,,Trigger)</f>
        <v>1.6988276798450875E-2</v>
      </c>
      <c r="BA2115" s="198">
        <f t="shared" ref="BA2115:BA2178" si="54">(AY2115-AZ2115)*10000</f>
        <v>-4.6825185415237325</v>
      </c>
    </row>
    <row r="2116" spans="47:53" ht="11.25" customHeight="1" x14ac:dyDescent="0.25">
      <c r="AU2116" s="30" t="s">
        <v>38</v>
      </c>
      <c r="AV2116" s="29">
        <f>_xll.qlInterestRateIndexFixingDate(IborIndex&amp;Tenor,AW2116,Trigger)</f>
        <v>54242</v>
      </c>
      <c r="AW2116" s="29">
        <f>_xll.qlCalendarAdvance(Calendar,AW2115,AU2116,"f",,Trigger)</f>
        <v>54246</v>
      </c>
      <c r="AX2116" s="29">
        <f>_xll.qlInterestRateIndexMaturity(IborIndex&amp;Tenor,AW2116,Trigger)</f>
        <v>54611</v>
      </c>
      <c r="AY2116" s="66">
        <f>_xll.qlIndexFixing($Z$5,AV2116,,Trigger)</f>
        <v>1.6520266214819872E-2</v>
      </c>
      <c r="AZ2116" s="66">
        <f>_xll.qlIndexFixing($BB$1,AW2116,,Trigger)</f>
        <v>1.6987724797931061E-2</v>
      </c>
      <c r="BA2116" s="198">
        <f t="shared" si="54"/>
        <v>-4.6745858311118829</v>
      </c>
    </row>
    <row r="2117" spans="47:53" ht="11.25" customHeight="1" x14ac:dyDescent="0.25">
      <c r="AU2117" s="30" t="s">
        <v>38</v>
      </c>
      <c r="AV2117" s="29">
        <f>_xll.qlInterestRateIndexFixingDate(IborIndex&amp;Tenor,AW2117,Trigger)</f>
        <v>54249</v>
      </c>
      <c r="AW2117" s="29">
        <f>_xll.qlCalendarAdvance(Calendar,AW2116,AU2117,"f",,Trigger)</f>
        <v>54253</v>
      </c>
      <c r="AX2117" s="29">
        <f>_xll.qlInterestRateIndexMaturity(IborIndex&amp;Tenor,AW2117,Trigger)</f>
        <v>54618</v>
      </c>
      <c r="AY2117" s="66">
        <f>_xll.qlIndexFixing($Z$5,AV2117,,Trigger)</f>
        <v>1.6520503731471261E-2</v>
      </c>
      <c r="AZ2117" s="66">
        <f>_xll.qlIndexFixing($BB$1,AW2117,,Trigger)</f>
        <v>1.6987140325740523E-2</v>
      </c>
      <c r="BA2117" s="198">
        <f t="shared" si="54"/>
        <v>-4.6663659426926172</v>
      </c>
    </row>
    <row r="2118" spans="47:53" ht="11.25" customHeight="1" x14ac:dyDescent="0.25">
      <c r="AU2118" s="30" t="s">
        <v>38</v>
      </c>
      <c r="AV2118" s="29">
        <f>_xll.qlInterestRateIndexFixingDate(IborIndex&amp;Tenor,AW2118,Trigger)</f>
        <v>54256</v>
      </c>
      <c r="AW2118" s="29">
        <f>_xll.qlCalendarAdvance(Calendar,AW2117,AU2118,"f",,Trigger)</f>
        <v>54260</v>
      </c>
      <c r="AX2118" s="29">
        <f>_xll.qlInterestRateIndexMaturity(IborIndex&amp;Tenor,AW2118,Trigger)</f>
        <v>54625</v>
      </c>
      <c r="AY2118" s="66">
        <f>_xll.qlIndexFixing($Z$5,AV2118,,Trigger)</f>
        <v>1.6520737156848261E-2</v>
      </c>
      <c r="AZ2118" s="66">
        <f>_xll.qlIndexFixing($BB$1,AW2118,,Trigger)</f>
        <v>1.698652338193533E-2</v>
      </c>
      <c r="BA2118" s="198">
        <f t="shared" si="54"/>
        <v>-4.6578622508706982</v>
      </c>
    </row>
    <row r="2119" spans="47:53" ht="11.25" customHeight="1" x14ac:dyDescent="0.25">
      <c r="AU2119" s="30" t="s">
        <v>38</v>
      </c>
      <c r="AV2119" s="29">
        <f>_xll.qlInterestRateIndexFixingDate(IborIndex&amp;Tenor,AW2119,Trigger)</f>
        <v>54263</v>
      </c>
      <c r="AW2119" s="29">
        <f>_xll.qlCalendarAdvance(Calendar,AW2118,AU2119,"f",,Trigger)</f>
        <v>54267</v>
      </c>
      <c r="AX2119" s="29">
        <f>_xll.qlInterestRateIndexMaturity(IborIndex&amp;Tenor,AW2119,Trigger)</f>
        <v>54632</v>
      </c>
      <c r="AY2119" s="66">
        <f>_xll.qlIndexFixing($Z$5,AV2119,,Trigger)</f>
        <v>1.6520966152797037E-2</v>
      </c>
      <c r="AZ2119" s="66">
        <f>_xll.qlIndexFixing($BB$1,AW2119,,Trigger)</f>
        <v>1.6985873966575266E-2</v>
      </c>
      <c r="BA2119" s="198">
        <f t="shared" si="54"/>
        <v>-4.6490781377822934</v>
      </c>
    </row>
    <row r="2120" spans="47:53" ht="11.25" customHeight="1" x14ac:dyDescent="0.25">
      <c r="AU2120" s="30" t="s">
        <v>38</v>
      </c>
      <c r="AV2120" s="29">
        <f>_xll.qlInterestRateIndexFixingDate(IborIndex&amp;Tenor,AW2120,Trigger)</f>
        <v>54270</v>
      </c>
      <c r="AW2120" s="29">
        <f>_xll.qlCalendarAdvance(Calendar,AW2119,AU2120,"f",,Trigger)</f>
        <v>54274</v>
      </c>
      <c r="AX2120" s="29">
        <f>_xll.qlInterestRateIndexMaturity(IborIndex&amp;Tenor,AW2120,Trigger)</f>
        <v>54639</v>
      </c>
      <c r="AY2120" s="66">
        <f>_xll.qlIndexFixing($Z$5,AV2120,,Trigger)</f>
        <v>1.6521190380413896E-2</v>
      </c>
      <c r="AZ2120" s="66">
        <f>_xll.qlIndexFixing($BB$1,AW2120,,Trigger)</f>
        <v>1.6985192079723845E-2</v>
      </c>
      <c r="BA2120" s="198">
        <f t="shared" si="54"/>
        <v>-4.6400169930994881</v>
      </c>
    </row>
    <row r="2121" spans="47:53" ht="11.25" customHeight="1" x14ac:dyDescent="0.25">
      <c r="AU2121" s="30" t="s">
        <v>38</v>
      </c>
      <c r="AV2121" s="29">
        <f>_xll.qlInterestRateIndexFixingDate(IborIndex&amp;Tenor,AW2121,Trigger)</f>
        <v>54277</v>
      </c>
      <c r="AW2121" s="29">
        <f>_xll.qlCalendarAdvance(Calendar,AW2120,AU2121,"f",,Trigger)</f>
        <v>54281</v>
      </c>
      <c r="AX2121" s="29">
        <f>_xll.qlInterestRateIndexMaturity(IborIndex&amp;Tenor,AW2121,Trigger)</f>
        <v>54646</v>
      </c>
      <c r="AY2121" s="66">
        <f>_xll.qlIndexFixing($Z$5,AV2121,,Trigger)</f>
        <v>1.6521409500046581E-2</v>
      </c>
      <c r="AZ2121" s="66">
        <f>_xll.qlIndexFixing($BB$1,AW2121,,Trigger)</f>
        <v>1.6984477721447202E-2</v>
      </c>
      <c r="BA2121" s="198">
        <f t="shared" si="54"/>
        <v>-4.6306822140062058</v>
      </c>
    </row>
    <row r="2122" spans="47:53" ht="11.25" customHeight="1" x14ac:dyDescent="0.25">
      <c r="AU2122" s="30" t="s">
        <v>38</v>
      </c>
      <c r="AV2122" s="29">
        <f>_xll.qlInterestRateIndexFixingDate(IborIndex&amp;Tenor,AW2122,Trigger)</f>
        <v>54284</v>
      </c>
      <c r="AW2122" s="29">
        <f>_xll.qlCalendarAdvance(Calendar,AW2121,AU2122,"f",,Trigger)</f>
        <v>54288</v>
      </c>
      <c r="AX2122" s="29">
        <f>_xll.qlInterestRateIndexMaturity(IborIndex&amp;Tenor,AW2122,Trigger)</f>
        <v>54653</v>
      </c>
      <c r="AY2122" s="66">
        <f>_xll.qlIndexFixing($Z$5,AV2122,,Trigger)</f>
        <v>1.6521623171293631E-2</v>
      </c>
      <c r="AZ2122" s="66">
        <f>_xll.qlIndexFixing($BB$1,AW2122,,Trigger)</f>
        <v>1.6983730891814545E-2</v>
      </c>
      <c r="BA2122" s="198">
        <f t="shared" si="54"/>
        <v>-4.6210772052091356</v>
      </c>
    </row>
    <row r="2123" spans="47:53" ht="11.25" customHeight="1" x14ac:dyDescent="0.25">
      <c r="AU2123" s="30" t="s">
        <v>38</v>
      </c>
      <c r="AV2123" s="29">
        <f>_xll.qlInterestRateIndexFixingDate(IborIndex&amp;Tenor,AW2123,Trigger)</f>
        <v>54291</v>
      </c>
      <c r="AW2123" s="29">
        <f>_xll.qlCalendarAdvance(Calendar,AW2122,AU2123,"f",,Trigger)</f>
        <v>54295</v>
      </c>
      <c r="AX2123" s="29">
        <f>_xll.qlInterestRateIndexMaturity(IborIndex&amp;Tenor,AW2123,Trigger)</f>
        <v>54660</v>
      </c>
      <c r="AY2123" s="66">
        <f>_xll.qlIndexFixing($Z$5,AV2123,,Trigger)</f>
        <v>1.6521831053003286E-2</v>
      </c>
      <c r="AZ2123" s="66">
        <f>_xll.qlIndexFixing($BB$1,AW2123,,Trigger)</f>
        <v>1.6982951590898802E-2</v>
      </c>
      <c r="BA2123" s="198">
        <f t="shared" si="54"/>
        <v>-4.6112053789551517</v>
      </c>
    </row>
    <row r="2124" spans="47:53" ht="11.25" customHeight="1" x14ac:dyDescent="0.25">
      <c r="AU2124" s="30" t="s">
        <v>38</v>
      </c>
      <c r="AV2124" s="29">
        <f>_xll.qlInterestRateIndexFixingDate(IborIndex&amp;Tenor,AW2124,Trigger)</f>
        <v>54298</v>
      </c>
      <c r="AW2124" s="29">
        <f>_xll.qlCalendarAdvance(Calendar,AW2123,AU2124,"f",,Trigger)</f>
        <v>54302</v>
      </c>
      <c r="AX2124" s="29">
        <f>_xll.qlInterestRateIndexMaturity(IborIndex&amp;Tenor,AW2124,Trigger)</f>
        <v>54667</v>
      </c>
      <c r="AY2124" s="66">
        <f>_xll.qlIndexFixing($Z$5,AV2124,,Trigger)</f>
        <v>1.6522032803275008E-2</v>
      </c>
      <c r="AZ2124" s="66">
        <f>_xll.qlIndexFixing($BB$1,AW2124,,Trigger)</f>
        <v>1.6982139818774871E-2</v>
      </c>
      <c r="BA2124" s="198">
        <f t="shared" si="54"/>
        <v>-4.6010701549986308</v>
      </c>
    </row>
    <row r="2125" spans="47:53" ht="11.25" customHeight="1" x14ac:dyDescent="0.25">
      <c r="AU2125" s="30" t="s">
        <v>38</v>
      </c>
      <c r="AV2125" s="29">
        <f>_xll.qlInterestRateIndexFixingDate(IborIndex&amp;Tenor,AW2125,Trigger)</f>
        <v>54305</v>
      </c>
      <c r="AW2125" s="29">
        <f>_xll.qlCalendarAdvance(Calendar,AW2124,AU2125,"f",,Trigger)</f>
        <v>54309</v>
      </c>
      <c r="AX2125" s="29">
        <f>_xll.qlInterestRateIndexMaturity(IborIndex&amp;Tenor,AW2125,Trigger)</f>
        <v>54674</v>
      </c>
      <c r="AY2125" s="66">
        <f>_xll.qlIndexFixing($Z$5,AV2125,,Trigger)</f>
        <v>1.6522228605526792E-2</v>
      </c>
      <c r="AZ2125" s="66">
        <f>_xll.qlIndexFixing($BB$1,AW2125,,Trigger)</f>
        <v>1.6981295575522248E-2</v>
      </c>
      <c r="BA2125" s="198">
        <f t="shared" si="54"/>
        <v>-4.5906696999545655</v>
      </c>
    </row>
    <row r="2126" spans="47:53" ht="11.25" customHeight="1" x14ac:dyDescent="0.25">
      <c r="AU2126" s="30" t="s">
        <v>38</v>
      </c>
      <c r="AV2126" s="29">
        <f>_xll.qlInterestRateIndexFixingDate(IborIndex&amp;Tenor,AW2126,Trigger)</f>
        <v>54312</v>
      </c>
      <c r="AW2126" s="29">
        <f>_xll.qlCalendarAdvance(Calendar,AW2125,AU2126,"f",,Trigger)</f>
        <v>54316</v>
      </c>
      <c r="AX2126" s="29">
        <f>_xll.qlInterestRateIndexMaturity(IborIndex&amp;Tenor,AW2126,Trigger)</f>
        <v>54681</v>
      </c>
      <c r="AY2126" s="66">
        <f>_xll.qlIndexFixing($Z$5,AV2126,,Trigger)</f>
        <v>1.6522418901385203E-2</v>
      </c>
      <c r="AZ2126" s="66">
        <f>_xll.qlIndexFixing($BB$1,AW2126,,Trigger)</f>
        <v>1.6980418861222625E-2</v>
      </c>
      <c r="BA2126" s="198">
        <f t="shared" si="54"/>
        <v>-4.5799995983742194</v>
      </c>
    </row>
    <row r="2127" spans="47:53" ht="11.25" customHeight="1" x14ac:dyDescent="0.25">
      <c r="AU2127" s="30" t="s">
        <v>38</v>
      </c>
      <c r="AV2127" s="29">
        <f>_xll.qlInterestRateIndexFixingDate(IborIndex&amp;Tenor,AW2127,Trigger)</f>
        <v>54319</v>
      </c>
      <c r="AW2127" s="29">
        <f>_xll.qlCalendarAdvance(Calendar,AW2126,AU2127,"f",,Trigger)</f>
        <v>54323</v>
      </c>
      <c r="AX2127" s="29">
        <f>_xll.qlInterestRateIndexMaturity(IborIndex&amp;Tenor,AW2127,Trigger)</f>
        <v>54688</v>
      </c>
      <c r="AY2127" s="66">
        <f>_xll.qlIndexFixing($Z$5,AV2127,,Trigger)</f>
        <v>1.6522603735808918E-2</v>
      </c>
      <c r="AZ2127" s="66">
        <f>_xll.qlIndexFixing($BB$1,AW2127,,Trigger)</f>
        <v>1.6979509675960971E-2</v>
      </c>
      <c r="BA2127" s="198">
        <f t="shared" si="54"/>
        <v>-4.5690594015205397</v>
      </c>
    </row>
    <row r="2128" spans="47:53" ht="11.25" customHeight="1" x14ac:dyDescent="0.25">
      <c r="AU2128" s="30" t="s">
        <v>38</v>
      </c>
      <c r="AV2128" s="29">
        <f>_xll.qlInterestRateIndexFixingDate(IborIndex&amp;Tenor,AW2128,Trigger)</f>
        <v>54326</v>
      </c>
      <c r="AW2128" s="29">
        <f>_xll.qlCalendarAdvance(Calendar,AW2127,AU2128,"f",,Trigger)</f>
        <v>54330</v>
      </c>
      <c r="AX2128" s="29">
        <f>_xll.qlInterestRateIndexMaturity(IborIndex&amp;Tenor,AW2128,Trigger)</f>
        <v>54695</v>
      </c>
      <c r="AY2128" s="66">
        <f>_xll.qlIndexFixing($Z$5,AV2128,,Trigger)</f>
        <v>1.652278315390223E-2</v>
      </c>
      <c r="AZ2128" s="66">
        <f>_xll.qlIndexFixing($BB$1,AW2128,,Trigger)</f>
        <v>1.6978568019825988E-2</v>
      </c>
      <c r="BA2128" s="198">
        <f t="shared" si="54"/>
        <v>-4.5578486592375702</v>
      </c>
    </row>
    <row r="2129" spans="47:53" ht="11.25" customHeight="1" x14ac:dyDescent="0.25">
      <c r="AU2129" s="30" t="s">
        <v>38</v>
      </c>
      <c r="AV2129" s="29">
        <f>_xll.qlInterestRateIndexFixingDate(IborIndex&amp;Tenor,AW2129,Trigger)</f>
        <v>54333</v>
      </c>
      <c r="AW2129" s="29">
        <f>_xll.qlCalendarAdvance(Calendar,AW2128,AU2129,"f",,Trigger)</f>
        <v>54337</v>
      </c>
      <c r="AX2129" s="29">
        <f>_xll.qlInterestRateIndexMaturity(IborIndex&amp;Tenor,AW2129,Trigger)</f>
        <v>54702</v>
      </c>
      <c r="AY2129" s="66">
        <f>_xll.qlIndexFixing($Z$5,AV2129,,Trigger)</f>
        <v>1.6522957200914647E-2</v>
      </c>
      <c r="AZ2129" s="66">
        <f>_xll.qlIndexFixing($BB$1,AW2129,,Trigger)</f>
        <v>1.6977593892908774E-2</v>
      </c>
      <c r="BA2129" s="198">
        <f t="shared" si="54"/>
        <v>-4.5463669199412653</v>
      </c>
    </row>
    <row r="2130" spans="47:53" ht="11.25" customHeight="1" x14ac:dyDescent="0.25">
      <c r="AU2130" s="30" t="s">
        <v>38</v>
      </c>
      <c r="AV2130" s="29">
        <f>_xll.qlInterestRateIndexFixingDate(IborIndex&amp;Tenor,AW2130,Trigger)</f>
        <v>54340</v>
      </c>
      <c r="AW2130" s="29">
        <f>_xll.qlCalendarAdvance(Calendar,AW2129,AU2130,"f",,Trigger)</f>
        <v>54344</v>
      </c>
      <c r="AX2130" s="29">
        <f>_xll.qlInterestRateIndexMaturity(IborIndex&amp;Tenor,AW2130,Trigger)</f>
        <v>54709</v>
      </c>
      <c r="AY2130" s="66">
        <f>_xll.qlIndexFixing($Z$5,AV2130,,Trigger)</f>
        <v>1.6523125922240218E-2</v>
      </c>
      <c r="AZ2130" s="66">
        <f>_xll.qlIndexFixing($BB$1,AW2130,,Trigger)</f>
        <v>1.6976587295304164E-2</v>
      </c>
      <c r="BA2130" s="198">
        <f t="shared" si="54"/>
        <v>-4.5346137306394656</v>
      </c>
    </row>
    <row r="2131" spans="47:53" ht="11.25" customHeight="1" x14ac:dyDescent="0.25">
      <c r="AU2131" s="30" t="s">
        <v>38</v>
      </c>
      <c r="AV2131" s="29">
        <f>_xll.qlInterestRateIndexFixingDate(IborIndex&amp;Tenor,AW2131,Trigger)</f>
        <v>54347</v>
      </c>
      <c r="AW2131" s="29">
        <f>_xll.qlCalendarAdvance(Calendar,AW2130,AU2131,"f",,Trigger)</f>
        <v>54351</v>
      </c>
      <c r="AX2131" s="29">
        <f>_xll.qlInterestRateIndexMaturity(IborIndex&amp;Tenor,AW2131,Trigger)</f>
        <v>54716</v>
      </c>
      <c r="AY2131" s="66">
        <f>_xll.qlIndexFixing($Z$5,AV2131,,Trigger)</f>
        <v>1.6523289363417085E-2</v>
      </c>
      <c r="AZ2131" s="66">
        <f>_xll.qlIndexFixing($BB$1,AW2131,,Trigger)</f>
        <v>1.6975548227109827E-2</v>
      </c>
      <c r="BA2131" s="198">
        <f t="shared" si="54"/>
        <v>-4.5225886369274289</v>
      </c>
    </row>
    <row r="2132" spans="47:53" ht="11.25" customHeight="1" x14ac:dyDescent="0.25">
      <c r="AU2132" s="30" t="s">
        <v>38</v>
      </c>
      <c r="AV2132" s="29">
        <f>_xll.qlInterestRateIndexFixingDate(IborIndex&amp;Tenor,AW2132,Trigger)</f>
        <v>54354</v>
      </c>
      <c r="AW2132" s="29">
        <f>_xll.qlCalendarAdvance(Calendar,AW2131,AU2132,"f",,Trigger)</f>
        <v>54358</v>
      </c>
      <c r="AX2132" s="29">
        <f>_xll.qlInterestRateIndexMaturity(IborIndex&amp;Tenor,AW2132,Trigger)</f>
        <v>54723</v>
      </c>
      <c r="AY2132" s="66">
        <f>_xll.qlIndexFixing($Z$5,AV2132,,Trigger)</f>
        <v>1.6523447570129909E-2</v>
      </c>
      <c r="AZ2132" s="66">
        <f>_xll.qlIndexFixing($BB$1,AW2132,,Trigger)</f>
        <v>1.697447668842629E-2</v>
      </c>
      <c r="BA2132" s="198">
        <f t="shared" si="54"/>
        <v>-4.510291182963817</v>
      </c>
    </row>
    <row r="2133" spans="47:53" ht="11.25" customHeight="1" x14ac:dyDescent="0.25">
      <c r="AU2133" s="30" t="s">
        <v>38</v>
      </c>
      <c r="AV2133" s="29">
        <f>_xll.qlInterestRateIndexFixingDate(IborIndex&amp;Tenor,AW2133,Trigger)</f>
        <v>54361</v>
      </c>
      <c r="AW2133" s="29">
        <f>_xll.qlCalendarAdvance(Calendar,AW2132,AU2133,"f",,Trigger)</f>
        <v>54365</v>
      </c>
      <c r="AX2133" s="29">
        <f>_xll.qlInterestRateIndexMaturity(IborIndex&amp;Tenor,AW2133,Trigger)</f>
        <v>54730</v>
      </c>
      <c r="AY2133" s="66">
        <f>_xll.qlIndexFixing($Z$5,AV2133,,Trigger)</f>
        <v>1.6523600588206146E-2</v>
      </c>
      <c r="AZ2133" s="66">
        <f>_xll.qlIndexFixing($BB$1,AW2133,,Trigger)</f>
        <v>1.6973372679358015E-2</v>
      </c>
      <c r="BA2133" s="198">
        <f t="shared" si="54"/>
        <v>-4.4977209115186838</v>
      </c>
    </row>
    <row r="2134" spans="47:53" ht="11.25" customHeight="1" x14ac:dyDescent="0.25">
      <c r="AU2134" s="30" t="s">
        <v>38</v>
      </c>
      <c r="AV2134" s="29">
        <f>_xll.qlInterestRateIndexFixingDate(IborIndex&amp;Tenor,AW2134,Trigger)</f>
        <v>54368</v>
      </c>
      <c r="AW2134" s="29">
        <f>_xll.qlCalendarAdvance(Calendar,AW2133,AU2134,"f",,Trigger)</f>
        <v>54372</v>
      </c>
      <c r="AX2134" s="29">
        <f>_xll.qlInterestRateIndexMaturity(IborIndex&amp;Tenor,AW2134,Trigger)</f>
        <v>54737</v>
      </c>
      <c r="AY2134" s="66">
        <f>_xll.qlIndexFixing($Z$5,AV2134,,Trigger)</f>
        <v>1.6523748463619758E-2</v>
      </c>
      <c r="AZ2134" s="66">
        <f>_xll.qlIndexFixing($BB$1,AW2134,,Trigger)</f>
        <v>1.6972236200011877E-2</v>
      </c>
      <c r="BA2134" s="198">
        <f t="shared" si="54"/>
        <v>-4.484877363921183</v>
      </c>
    </row>
    <row r="2135" spans="47:53" ht="11.25" customHeight="1" x14ac:dyDescent="0.25">
      <c r="AU2135" s="30" t="s">
        <v>38</v>
      </c>
      <c r="AV2135" s="29">
        <f>_xll.qlInterestRateIndexFixingDate(IborIndex&amp;Tenor,AW2135,Trigger)</f>
        <v>54375</v>
      </c>
      <c r="AW2135" s="29">
        <f>_xll.qlCalendarAdvance(Calendar,AW2134,AU2135,"f",,Trigger)</f>
        <v>54379</v>
      </c>
      <c r="AX2135" s="29">
        <f>_xll.qlInterestRateIndexMaturity(IborIndex&amp;Tenor,AW2135,Trigger)</f>
        <v>54744</v>
      </c>
      <c r="AY2135" s="66">
        <f>_xll.qlIndexFixing($Z$5,AV2135,,Trigger)</f>
        <v>1.6523891242488816E-2</v>
      </c>
      <c r="AZ2135" s="66">
        <f>_xll.qlIndexFixing($BB$1,AW2135,,Trigger)</f>
        <v>1.6971067250498913E-2</v>
      </c>
      <c r="BA2135" s="198">
        <f t="shared" si="54"/>
        <v>-4.4717600801009656</v>
      </c>
    </row>
    <row r="2136" spans="47:53" ht="11.25" customHeight="1" x14ac:dyDescent="0.25">
      <c r="AU2136" s="30" t="s">
        <v>38</v>
      </c>
      <c r="AV2136" s="29">
        <f>_xll.qlInterestRateIndexFixingDate(IborIndex&amp;Tenor,AW2136,Trigger)</f>
        <v>54382</v>
      </c>
      <c r="AW2136" s="29">
        <f>_xll.qlCalendarAdvance(Calendar,AW2135,AU2136,"f",,Trigger)</f>
        <v>54386</v>
      </c>
      <c r="AX2136" s="29">
        <f>_xll.qlInterestRateIndexMaturity(IborIndex&amp;Tenor,AW2136,Trigger)</f>
        <v>54751</v>
      </c>
      <c r="AY2136" s="66">
        <f>_xll.qlIndexFixing($Z$5,AV2136,,Trigger)</f>
        <v>1.6524028971076802E-2</v>
      </c>
      <c r="AZ2136" s="66">
        <f>_xll.qlIndexFixing($BB$1,AW2136,,Trigger)</f>
        <v>1.6969865830931682E-2</v>
      </c>
      <c r="BA2136" s="198">
        <f t="shared" si="54"/>
        <v>-4.4583685985487982</v>
      </c>
    </row>
    <row r="2137" spans="47:53" ht="11.25" customHeight="1" x14ac:dyDescent="0.25">
      <c r="AU2137" s="30" t="s">
        <v>38</v>
      </c>
      <c r="AV2137" s="29">
        <f>_xll.qlInterestRateIndexFixingDate(IborIndex&amp;Tenor,AW2137,Trigger)</f>
        <v>54389</v>
      </c>
      <c r="AW2137" s="29">
        <f>_xll.qlCalendarAdvance(Calendar,AW2136,AU2137,"f",,Trigger)</f>
        <v>54393</v>
      </c>
      <c r="AX2137" s="29">
        <f>_xll.qlInterestRateIndexMaturity(IborIndex&amp;Tenor,AW2137,Trigger)</f>
        <v>54758</v>
      </c>
      <c r="AY2137" s="66">
        <f>_xll.qlIndexFixing($Z$5,AV2137,,Trigger)</f>
        <v>1.652416169579109E-2</v>
      </c>
      <c r="AZ2137" s="66">
        <f>_xll.qlIndexFixing($BB$1,AW2137,,Trigger)</f>
        <v>1.6968631941427358E-2</v>
      </c>
      <c r="BA2137" s="198">
        <f t="shared" si="54"/>
        <v>-4.4447024563626716</v>
      </c>
    </row>
    <row r="2138" spans="47:53" ht="11.25" customHeight="1" x14ac:dyDescent="0.25">
      <c r="AU2138" s="30" t="s">
        <v>38</v>
      </c>
      <c r="AV2138" s="29">
        <f>_xll.qlInterestRateIndexFixingDate(IborIndex&amp;Tenor,AW2138,Trigger)</f>
        <v>54396</v>
      </c>
      <c r="AW2138" s="29">
        <f>_xll.qlCalendarAdvance(Calendar,AW2137,AU2138,"f",,Trigger)</f>
        <v>54400</v>
      </c>
      <c r="AX2138" s="29">
        <f>_xll.qlInterestRateIndexMaturity(IborIndex&amp;Tenor,AW2138,Trigger)</f>
        <v>54765</v>
      </c>
      <c r="AY2138" s="66">
        <f>_xll.qlIndexFixing($Z$5,AV2138,,Trigger)</f>
        <v>1.6524289463184468E-2</v>
      </c>
      <c r="AZ2138" s="66">
        <f>_xll.qlIndexFixing($BB$1,AW2138,,Trigger)</f>
        <v>1.6967365582105515E-2</v>
      </c>
      <c r="BA2138" s="198">
        <f t="shared" si="54"/>
        <v>-4.4307611892104717</v>
      </c>
    </row>
    <row r="2139" spans="47:53" ht="11.25" customHeight="1" x14ac:dyDescent="0.25">
      <c r="AU2139" s="30" t="s">
        <v>38</v>
      </c>
      <c r="AV2139" s="29">
        <f>_xll.qlInterestRateIndexFixingDate(IborIndex&amp;Tenor,AW2139,Trigger)</f>
        <v>54403</v>
      </c>
      <c r="AW2139" s="29">
        <f>_xll.qlCalendarAdvance(Calendar,AW2138,AU2139,"f",,Trigger)</f>
        <v>54407</v>
      </c>
      <c r="AX2139" s="29">
        <f>_xll.qlInterestRateIndexMaturity(IborIndex&amp;Tenor,AW2139,Trigger)</f>
        <v>54772</v>
      </c>
      <c r="AY2139" s="66">
        <f>_xll.qlIndexFixing($Z$5,AV2139,,Trigger)</f>
        <v>1.6524412319954704E-2</v>
      </c>
      <c r="AZ2139" s="66">
        <f>_xll.qlIndexFixing($BB$1,AW2139,,Trigger)</f>
        <v>1.6966066753089669E-2</v>
      </c>
      <c r="BA2139" s="198">
        <f t="shared" si="54"/>
        <v>-4.4165443313496509</v>
      </c>
    </row>
    <row r="2140" spans="47:53" ht="11.25" customHeight="1" x14ac:dyDescent="0.25">
      <c r="AU2140" s="30" t="s">
        <v>38</v>
      </c>
      <c r="AV2140" s="29">
        <f>_xll.qlInterestRateIndexFixingDate(IborIndex&amp;Tenor,AW2140,Trigger)</f>
        <v>54410</v>
      </c>
      <c r="AW2140" s="29">
        <f>_xll.qlCalendarAdvance(Calendar,AW2139,AU2140,"f",,Trigger)</f>
        <v>54414</v>
      </c>
      <c r="AX2140" s="29">
        <f>_xll.qlInterestRateIndexMaturity(IborIndex&amp;Tenor,AW2140,Trigger)</f>
        <v>54779</v>
      </c>
      <c r="AY2140" s="66">
        <f>_xll.qlIndexFixing($Z$5,AV2140,,Trigger)</f>
        <v>1.6524530312943674E-2</v>
      </c>
      <c r="AZ2140" s="66">
        <f>_xll.qlIndexFixing($BB$1,AW2140,,Trigger)</f>
        <v>1.6964735454505091E-2</v>
      </c>
      <c r="BA2140" s="198">
        <f t="shared" si="54"/>
        <v>-4.4020514156141788</v>
      </c>
    </row>
    <row r="2141" spans="47:53" ht="11.25" customHeight="1" x14ac:dyDescent="0.25">
      <c r="AU2141" s="30" t="s">
        <v>38</v>
      </c>
      <c r="AV2141" s="29">
        <f>_xll.qlInterestRateIndexFixingDate(IborIndex&amp;Tenor,AW2141,Trigger)</f>
        <v>54416</v>
      </c>
      <c r="AW2141" s="29">
        <f>_xll.qlCalendarAdvance(Calendar,AW2140,AU2141,"f",,Trigger)</f>
        <v>54421</v>
      </c>
      <c r="AX2141" s="29">
        <f>_xll.qlInterestRateIndexMaturity(IborIndex&amp;Tenor,AW2141,Trigger)</f>
        <v>54786</v>
      </c>
      <c r="AY2141" s="66">
        <f>_xll.qlIndexFixing($Z$5,AV2141,,Trigger)</f>
        <v>1.652464348913954E-2</v>
      </c>
      <c r="AZ2141" s="66">
        <f>_xll.qlIndexFixing($BB$1,AW2141,,Trigger)</f>
        <v>1.6963371686481647E-2</v>
      </c>
      <c r="BA2141" s="198">
        <f t="shared" si="54"/>
        <v>-4.3872819734210724</v>
      </c>
    </row>
    <row r="2142" spans="47:53" ht="11.25" customHeight="1" x14ac:dyDescent="0.25">
      <c r="AU2142" s="30" t="s">
        <v>38</v>
      </c>
      <c r="AV2142" s="29">
        <f>_xll.qlInterestRateIndexFixingDate(IborIndex&amp;Tenor,AW2142,Trigger)</f>
        <v>54423</v>
      </c>
      <c r="AW2142" s="29">
        <f>_xll.qlCalendarAdvance(Calendar,AW2141,AU2142,"f",,Trigger)</f>
        <v>54428</v>
      </c>
      <c r="AX2142" s="29">
        <f>_xll.qlInterestRateIndexMaturity(IborIndex&amp;Tenor,AW2142,Trigger)</f>
        <v>54793</v>
      </c>
      <c r="AY2142" s="66">
        <f>_xll.qlIndexFixing($Z$5,AV2142,,Trigger)</f>
        <v>1.6524751895673699E-2</v>
      </c>
      <c r="AZ2142" s="66">
        <f>_xll.qlIndexFixing($BB$1,AW2142,,Trigger)</f>
        <v>1.6961975449151623E-2</v>
      </c>
      <c r="BA2142" s="198">
        <f t="shared" si="54"/>
        <v>-4.3722355347792368</v>
      </c>
    </row>
    <row r="2143" spans="47:53" ht="11.25" customHeight="1" x14ac:dyDescent="0.25">
      <c r="AU2143" s="30" t="s">
        <v>38</v>
      </c>
      <c r="AV2143" s="29">
        <f>_xll.qlInterestRateIndexFixingDate(IborIndex&amp;Tenor,AW2143,Trigger)</f>
        <v>54431</v>
      </c>
      <c r="AW2143" s="29">
        <f>_xll.qlCalendarAdvance(Calendar,AW2142,AU2143,"f",,Trigger)</f>
        <v>54435</v>
      </c>
      <c r="AX2143" s="29">
        <f>_xll.qlInterestRateIndexMaturity(IborIndex&amp;Tenor,AW2143,Trigger)</f>
        <v>54800</v>
      </c>
      <c r="AY2143" s="66">
        <f>_xll.qlIndexFixing($Z$5,AV2143,,Trigger)</f>
        <v>1.6524855579823187E-2</v>
      </c>
      <c r="AZ2143" s="66">
        <f>_xll.qlIndexFixing($BB$1,AW2143,,Trigger)</f>
        <v>1.6960546742650351E-2</v>
      </c>
      <c r="BA2143" s="198">
        <f t="shared" si="54"/>
        <v>-4.356911628271634</v>
      </c>
    </row>
    <row r="2144" spans="47:53" ht="11.25" customHeight="1" x14ac:dyDescent="0.25">
      <c r="AU2144" s="30" t="s">
        <v>38</v>
      </c>
      <c r="AV2144" s="29">
        <f>_xll.qlInterestRateIndexFixingDate(IborIndex&amp;Tenor,AW2144,Trigger)</f>
        <v>54438</v>
      </c>
      <c r="AW2144" s="29">
        <f>_xll.qlCalendarAdvance(Calendar,AW2143,AU2144,"f",,Trigger)</f>
        <v>54442</v>
      </c>
      <c r="AX2144" s="29">
        <f>_xll.qlInterestRateIndexMaturity(IborIndex&amp;Tenor,AW2144,Trigger)</f>
        <v>54807</v>
      </c>
      <c r="AY2144" s="66">
        <f>_xll.qlIndexFixing($Z$5,AV2144,,Trigger)</f>
        <v>1.6524954589010227E-2</v>
      </c>
      <c r="AZ2144" s="66">
        <f>_xll.qlIndexFixing($BB$1,AW2144,,Trigger)</f>
        <v>1.6959085567116689E-2</v>
      </c>
      <c r="BA2144" s="198">
        <f t="shared" si="54"/>
        <v>-4.3413097810646173</v>
      </c>
    </row>
    <row r="2145" spans="47:53" ht="11.25" customHeight="1" x14ac:dyDescent="0.25">
      <c r="AU2145" s="30" t="s">
        <v>38</v>
      </c>
      <c r="AV2145" s="29">
        <f>_xll.qlInterestRateIndexFixingDate(IborIndex&amp;Tenor,AW2145,Trigger)</f>
        <v>54445</v>
      </c>
      <c r="AW2145" s="29">
        <f>_xll.qlCalendarAdvance(Calendar,AW2144,AU2145,"f",,Trigger)</f>
        <v>54449</v>
      </c>
      <c r="AX2145" s="29">
        <f>_xll.qlInterestRateIndexMaturity(IborIndex&amp;Tenor,AW2145,Trigger)</f>
        <v>54814</v>
      </c>
      <c r="AY2145" s="66">
        <f>_xll.qlIndexFixing($Z$5,AV2145,,Trigger)</f>
        <v>1.65250489708005E-2</v>
      </c>
      <c r="AZ2145" s="66">
        <f>_xll.qlIndexFixing($BB$1,AW2145,,Trigger)</f>
        <v>1.6957591922692982E-2</v>
      </c>
      <c r="BA2145" s="198">
        <f t="shared" si="54"/>
        <v>-4.3254295189248255</v>
      </c>
    </row>
    <row r="2146" spans="47:53" ht="11.25" customHeight="1" x14ac:dyDescent="0.25">
      <c r="AU2146" s="30" t="s">
        <v>38</v>
      </c>
      <c r="AV2146" s="29">
        <f>_xll.qlInterestRateIndexFixingDate(IborIndex&amp;Tenor,AW2146,Trigger)</f>
        <v>54452</v>
      </c>
      <c r="AW2146" s="29">
        <f>_xll.qlCalendarAdvance(Calendar,AW2145,AU2146,"f",,Trigger)</f>
        <v>54456</v>
      </c>
      <c r="AX2146" s="29">
        <f>_xll.qlInterestRateIndexMaturity(IborIndex&amp;Tenor,AW2146,Trigger)</f>
        <v>54821</v>
      </c>
      <c r="AY2146" s="66">
        <f>_xll.qlIndexFixing($Z$5,AV2146,,Trigger)</f>
        <v>1.6525138772905977E-2</v>
      </c>
      <c r="AZ2146" s="66">
        <f>_xll.qlIndexFixing($BB$1,AW2146,,Trigger)</f>
        <v>1.6956065809523337E-2</v>
      </c>
      <c r="BA2146" s="198">
        <f t="shared" si="54"/>
        <v>-4.3092703661735952</v>
      </c>
    </row>
    <row r="2147" spans="47:53" ht="11.25" customHeight="1" x14ac:dyDescent="0.25">
      <c r="AU2147" s="30" t="s">
        <v>38</v>
      </c>
      <c r="AV2147" s="29">
        <f>_xll.qlInterestRateIndexFixingDate(IborIndex&amp;Tenor,AW2147,Trigger)</f>
        <v>54459</v>
      </c>
      <c r="AW2147" s="29">
        <f>_xll.qlCalendarAdvance(Calendar,AW2146,AU2147,"f",,Trigger)</f>
        <v>54463</v>
      </c>
      <c r="AX2147" s="29">
        <f>_xll.qlInterestRateIndexMaturity(IborIndex&amp;Tenor,AW2147,Trigger)</f>
        <v>54828</v>
      </c>
      <c r="AY2147" s="66">
        <f>_xll.qlIndexFixing($Z$5,AV2147,,Trigger)</f>
        <v>1.6525224043182518E-2</v>
      </c>
      <c r="AZ2147" s="66">
        <f>_xll.qlIndexFixing($BB$1,AW2147,,Trigger)</f>
        <v>1.6954507227756675E-2</v>
      </c>
      <c r="BA2147" s="198">
        <f t="shared" si="54"/>
        <v>-4.2928318457415706</v>
      </c>
    </row>
    <row r="2148" spans="47:53" ht="11.25" customHeight="1" x14ac:dyDescent="0.25">
      <c r="AU2148" s="30" t="s">
        <v>38</v>
      </c>
      <c r="AV2148" s="29">
        <f>_xll.qlInterestRateIndexFixingDate(IborIndex&amp;Tenor,AW2148,Trigger)</f>
        <v>54466</v>
      </c>
      <c r="AW2148" s="29">
        <f>_xll.qlCalendarAdvance(Calendar,AW2147,AU2148,"f",,Trigger)</f>
        <v>54470</v>
      </c>
      <c r="AX2148" s="29">
        <f>_xll.qlInterestRateIndexMaturity(IborIndex&amp;Tenor,AW2148,Trigger)</f>
        <v>54835</v>
      </c>
      <c r="AY2148" s="66">
        <f>_xll.qlIndexFixing($Z$5,AV2148,,Trigger)</f>
        <v>1.6525304829631389E-2</v>
      </c>
      <c r="AZ2148" s="66">
        <f>_xll.qlIndexFixing($BB$1,AW2148,,Trigger)</f>
        <v>1.6952916177544328E-2</v>
      </c>
      <c r="BA2148" s="198">
        <f t="shared" si="54"/>
        <v>-4.2761134791293935</v>
      </c>
    </row>
    <row r="2149" spans="47:53" ht="11.25" customHeight="1" x14ac:dyDescent="0.25">
      <c r="AU2149" s="30" t="s">
        <v>38</v>
      </c>
      <c r="AV2149" s="29">
        <f>_xll.qlInterestRateIndexFixingDate(IborIndex&amp;Tenor,AW2149,Trigger)</f>
        <v>54473</v>
      </c>
      <c r="AW2149" s="29">
        <f>_xll.qlCalendarAdvance(Calendar,AW2148,AU2149,"f",,Trigger)</f>
        <v>54477</v>
      </c>
      <c r="AX2149" s="29">
        <f>_xll.qlInterestRateIndexMaturity(IborIndex&amp;Tenor,AW2149,Trigger)</f>
        <v>54842</v>
      </c>
      <c r="AY2149" s="66">
        <f>_xll.qlIndexFixing($Z$5,AV2149,,Trigger)</f>
        <v>1.6525381180398414E-2</v>
      </c>
      <c r="AZ2149" s="66">
        <f>_xll.qlIndexFixing($BB$1,AW2149,,Trigger)</f>
        <v>1.6951292659040038E-2</v>
      </c>
      <c r="BA2149" s="198">
        <f t="shared" si="54"/>
        <v>-4.2591147864162391</v>
      </c>
    </row>
    <row r="2150" spans="47:53" ht="11.25" customHeight="1" x14ac:dyDescent="0.25">
      <c r="AU2150" s="30" t="s">
        <v>38</v>
      </c>
      <c r="AV2150" s="29">
        <f>_xll.qlInterestRateIndexFixingDate(IborIndex&amp;Tenor,AW2150,Trigger)</f>
        <v>54480</v>
      </c>
      <c r="AW2150" s="29">
        <f>_xll.qlCalendarAdvance(Calendar,AW2149,AU2150,"f",,Trigger)</f>
        <v>54484</v>
      </c>
      <c r="AX2150" s="29">
        <f>_xll.qlInterestRateIndexMaturity(IborIndex&amp;Tenor,AW2150,Trigger)</f>
        <v>54849</v>
      </c>
      <c r="AY2150" s="66">
        <f>_xll.qlIndexFixing($Z$5,AV2150,,Trigger)</f>
        <v>1.6525453143774165E-2</v>
      </c>
      <c r="AZ2150" s="66">
        <f>_xll.qlIndexFixing($BB$1,AW2150,,Trigger)</f>
        <v>1.6949636672402357E-2</v>
      </c>
      <c r="BA2150" s="198">
        <f t="shared" si="54"/>
        <v>-4.2418352862819138</v>
      </c>
    </row>
    <row r="2151" spans="47:53" ht="11.25" customHeight="1" x14ac:dyDescent="0.25">
      <c r="AU2151" s="30" t="s">
        <v>38</v>
      </c>
      <c r="AV2151" s="29">
        <f>_xll.qlInterestRateIndexFixingDate(IborIndex&amp;Tenor,AW2151,Trigger)</f>
        <v>54487</v>
      </c>
      <c r="AW2151" s="29">
        <f>_xll.qlCalendarAdvance(Calendar,AW2150,AU2151,"f",,Trigger)</f>
        <v>54491</v>
      </c>
      <c r="AX2151" s="29">
        <f>_xll.qlInterestRateIndexMaturity(IborIndex&amp;Tenor,AW2151,Trigger)</f>
        <v>54856</v>
      </c>
      <c r="AY2151" s="66">
        <f>_xll.qlIndexFixing($Z$5,AV2151,,Trigger)</f>
        <v>1.6525520768193764E-2</v>
      </c>
      <c r="AZ2151" s="66">
        <f>_xll.qlIndexFixing($BB$1,AW2151,,Trigger)</f>
        <v>1.6947948217791164E-2</v>
      </c>
      <c r="BA2151" s="198">
        <f t="shared" si="54"/>
        <v>-4.2242744959740053</v>
      </c>
    </row>
    <row r="2152" spans="47:53" ht="11.25" customHeight="1" x14ac:dyDescent="0.25">
      <c r="AU2152" s="30" t="s">
        <v>38</v>
      </c>
      <c r="AV2152" s="29">
        <f>_xll.qlInterestRateIndexFixingDate(IborIndex&amp;Tenor,AW2152,Trigger)</f>
        <v>54494</v>
      </c>
      <c r="AW2152" s="29">
        <f>_xll.qlCalendarAdvance(Calendar,AW2151,AU2152,"f",,Trigger)</f>
        <v>54498</v>
      </c>
      <c r="AX2152" s="29">
        <f>_xll.qlInterestRateIndexMaturity(IborIndex&amp;Tenor,AW2152,Trigger)</f>
        <v>54863</v>
      </c>
      <c r="AY2152" s="66">
        <f>_xll.qlIndexFixing($Z$5,AV2152,,Trigger)</f>
        <v>1.6525584102238401E-2</v>
      </c>
      <c r="AZ2152" s="66">
        <f>_xll.qlIndexFixing($BB$1,AW2152,,Trigger)</f>
        <v>1.6946227295371142E-2</v>
      </c>
      <c r="BA2152" s="198">
        <f t="shared" si="54"/>
        <v>-4.2064319313274074</v>
      </c>
    </row>
    <row r="2153" spans="47:53" ht="11.25" customHeight="1" x14ac:dyDescent="0.25">
      <c r="AU2153" s="30" t="s">
        <v>38</v>
      </c>
      <c r="AV2153" s="29">
        <f>_xll.qlInterestRateIndexFixingDate(IborIndex&amp;Tenor,AW2153,Trigger)</f>
        <v>54501</v>
      </c>
      <c r="AW2153" s="29">
        <f>_xll.qlCalendarAdvance(Calendar,AW2152,AU2153,"f",,Trigger)</f>
        <v>54505</v>
      </c>
      <c r="AX2153" s="29">
        <f>_xll.qlInterestRateIndexMaturity(IborIndex&amp;Tenor,AW2153,Trigger)</f>
        <v>54870</v>
      </c>
      <c r="AY2153" s="66">
        <f>_xll.qlIndexFixing($Z$5,AV2153,,Trigger)</f>
        <v>1.6525643194632286E-2</v>
      </c>
      <c r="AZ2153" s="66">
        <f>_xll.qlIndexFixing($BB$1,AW2153,,Trigger)</f>
        <v>1.6944473905308739E-2</v>
      </c>
      <c r="BA2153" s="198">
        <f t="shared" si="54"/>
        <v>-4.1883071067645368</v>
      </c>
    </row>
    <row r="2154" spans="47:53" ht="11.25" customHeight="1" x14ac:dyDescent="0.25">
      <c r="AU2154" s="30" t="s">
        <v>38</v>
      </c>
      <c r="AV2154" s="29">
        <f>_xll.qlInterestRateIndexFixingDate(IborIndex&amp;Tenor,AW2154,Trigger)</f>
        <v>54508</v>
      </c>
      <c r="AW2154" s="29">
        <f>_xll.qlCalendarAdvance(Calendar,AW2153,AU2154,"f",,Trigger)</f>
        <v>54512</v>
      </c>
      <c r="AX2154" s="29">
        <f>_xll.qlInterestRateIndexMaturity(IborIndex&amp;Tenor,AW2154,Trigger)</f>
        <v>54877</v>
      </c>
      <c r="AY2154" s="66">
        <f>_xll.qlIndexFixing($Z$5,AV2154,,Trigger)</f>
        <v>1.6525698094245249E-2</v>
      </c>
      <c r="AZ2154" s="66">
        <f>_xll.qlIndexFixing($BB$1,AW2154,,Trigger)</f>
        <v>1.6942688047775215E-2</v>
      </c>
      <c r="BA2154" s="198">
        <f t="shared" si="54"/>
        <v>-4.1698995352996633</v>
      </c>
    </row>
    <row r="2155" spans="47:53" ht="11.25" customHeight="1" x14ac:dyDescent="0.25">
      <c r="AU2155" s="30" t="s">
        <v>38</v>
      </c>
      <c r="AV2155" s="29">
        <f>_xll.qlInterestRateIndexFixingDate(IborIndex&amp;Tenor,AW2155,Trigger)</f>
        <v>54515</v>
      </c>
      <c r="AW2155" s="29">
        <f>_xll.qlCalendarAdvance(Calendar,AW2154,AU2155,"f",,Trigger)</f>
        <v>54519</v>
      </c>
      <c r="AX2155" s="29">
        <f>_xll.qlInterestRateIndexMaturity(IborIndex&amp;Tenor,AW2155,Trigger)</f>
        <v>54884</v>
      </c>
      <c r="AY2155" s="66">
        <f>_xll.qlIndexFixing($Z$5,AV2155,,Trigger)</f>
        <v>1.6525748850092337E-2</v>
      </c>
      <c r="AZ2155" s="66">
        <f>_xll.qlIndexFixing($BB$1,AW2155,,Trigger)</f>
        <v>1.694184851299891E-2</v>
      </c>
      <c r="BA2155" s="198">
        <f t="shared" si="54"/>
        <v>-4.1609966290657301</v>
      </c>
    </row>
    <row r="2156" spans="47:53" ht="11.25" customHeight="1" x14ac:dyDescent="0.25">
      <c r="AU2156" s="30" t="s">
        <v>38</v>
      </c>
      <c r="AV2156" s="29">
        <f>_xll.qlInterestRateIndexFixingDate(IborIndex&amp;Tenor,AW2156,Trigger)</f>
        <v>54522</v>
      </c>
      <c r="AW2156" s="29">
        <f>_xll.qlCalendarAdvance(Calendar,AW2155,AU2156,"f",,Trigger)</f>
        <v>54526</v>
      </c>
      <c r="AX2156" s="29">
        <f>_xll.qlInterestRateIndexMaturity(IborIndex&amp;Tenor,AW2156,Trigger)</f>
        <v>54891</v>
      </c>
      <c r="AY2156" s="66">
        <f>_xll.qlIndexFixing($Z$5,AV2156,,Trigger)</f>
        <v>1.6525795511332906E-2</v>
      </c>
      <c r="AZ2156" s="66">
        <f>_xll.qlIndexFixing($BB$1,AW2156,,Trigger)</f>
        <v>1.6939018930988817E-2</v>
      </c>
      <c r="BA2156" s="198">
        <f t="shared" si="54"/>
        <v>-4.1322341965591143</v>
      </c>
    </row>
    <row r="2157" spans="47:53" ht="11.25" customHeight="1" x14ac:dyDescent="0.25">
      <c r="AU2157" s="30" t="s">
        <v>38</v>
      </c>
      <c r="AV2157" s="29">
        <f>_xll.qlInterestRateIndexFixingDate(IborIndex&amp;Tenor,AW2157,Trigger)</f>
        <v>54527</v>
      </c>
      <c r="AW2157" s="29">
        <f>_xll.qlCalendarAdvance(Calendar,AW2156,AU2157,"f",,Trigger)</f>
        <v>54533</v>
      </c>
      <c r="AX2157" s="29">
        <f>_xll.qlInterestRateIndexMaturity(IborIndex&amp;Tenor,AW2157,Trigger)</f>
        <v>54898</v>
      </c>
      <c r="AY2157" s="66">
        <f>_xll.qlIndexFixing($Z$5,AV2157,,Trigger)</f>
        <v>1.6525838127271739E-2</v>
      </c>
      <c r="AZ2157" s="66">
        <f>_xll.qlIndexFixing($BB$1,AW2157,,Trigger)</f>
        <v>1.69371356720927E-2</v>
      </c>
      <c r="BA2157" s="198">
        <f t="shared" si="54"/>
        <v>-4.1129754482096059</v>
      </c>
    </row>
    <row r="2158" spans="47:53" ht="11.25" customHeight="1" x14ac:dyDescent="0.25">
      <c r="AU2158" s="30" t="s">
        <v>38</v>
      </c>
      <c r="AV2158" s="29">
        <f>_xll.qlInterestRateIndexFixingDate(IborIndex&amp;Tenor,AW2158,Trigger)</f>
        <v>54536</v>
      </c>
      <c r="AW2158" s="29">
        <f>_xll.qlCalendarAdvance(Calendar,AW2157,AU2158,"f",,Trigger)</f>
        <v>54540</v>
      </c>
      <c r="AX2158" s="29">
        <f>_xll.qlInterestRateIndexMaturity(IborIndex&amp;Tenor,AW2158,Trigger)</f>
        <v>54905</v>
      </c>
      <c r="AY2158" s="66">
        <f>_xll.qlIndexFixing($Z$5,AV2158,,Trigger)</f>
        <v>1.6525876747357279E-2</v>
      </c>
      <c r="AZ2158" s="66">
        <f>_xll.qlIndexFixing($BB$1,AW2158,,Trigger)</f>
        <v>1.693521994643744E-2</v>
      </c>
      <c r="BA2158" s="198">
        <f t="shared" si="54"/>
        <v>-4.0934319908016157</v>
      </c>
    </row>
    <row r="2159" spans="47:53" ht="11.25" customHeight="1" x14ac:dyDescent="0.25">
      <c r="AU2159" s="30" t="s">
        <v>38</v>
      </c>
      <c r="AV2159" s="29">
        <f>_xll.qlInterestRateIndexFixingDate(IborIndex&amp;Tenor,AW2159,Trigger)</f>
        <v>54543</v>
      </c>
      <c r="AW2159" s="29">
        <f>_xll.qlCalendarAdvance(Calendar,AW2158,AU2159,"f",,Trigger)</f>
        <v>54547</v>
      </c>
      <c r="AX2159" s="29">
        <f>_xll.qlInterestRateIndexMaturity(IborIndex&amp;Tenor,AW2159,Trigger)</f>
        <v>54912</v>
      </c>
      <c r="AY2159" s="66">
        <f>_xll.qlIndexFixing($Z$5,AV2159,,Trigger)</f>
        <v>1.6525911421183172E-2</v>
      </c>
      <c r="AZ2159" s="66">
        <f>_xll.qlIndexFixing($BB$1,AW2159,,Trigger)</f>
        <v>1.6933271754208529E-2</v>
      </c>
      <c r="BA2159" s="198">
        <f t="shared" si="54"/>
        <v>-4.0736033302535626</v>
      </c>
    </row>
    <row r="2160" spans="47:53" ht="11.25" customHeight="1" x14ac:dyDescent="0.25">
      <c r="AU2160" s="30" t="s">
        <v>38</v>
      </c>
      <c r="AV2160" s="29">
        <f>_xll.qlInterestRateIndexFixingDate(IborIndex&amp;Tenor,AW2160,Trigger)</f>
        <v>54550</v>
      </c>
      <c r="AW2160" s="29">
        <f>_xll.qlCalendarAdvance(Calendar,AW2159,AU2160,"f",,Trigger)</f>
        <v>54554</v>
      </c>
      <c r="AX2160" s="29">
        <f>_xll.qlInterestRateIndexMaturity(IborIndex&amp;Tenor,AW2160,Trigger)</f>
        <v>54919</v>
      </c>
      <c r="AY2160" s="66">
        <f>_xll.qlIndexFixing($Z$5,AV2160,,Trigger)</f>
        <v>1.6525942198488918E-2</v>
      </c>
      <c r="AZ2160" s="66">
        <f>_xll.qlIndexFixing($BB$1,AW2160,,Trigger)</f>
        <v>1.6931291095595848E-2</v>
      </c>
      <c r="BA2160" s="198">
        <f t="shared" si="54"/>
        <v>-4.0534889710693021</v>
      </c>
    </row>
    <row r="2161" spans="47:53" ht="11.25" customHeight="1" x14ac:dyDescent="0.25">
      <c r="AU2161" s="30" t="s">
        <v>38</v>
      </c>
      <c r="AV2161" s="29">
        <f>_xll.qlInterestRateIndexFixingDate(IborIndex&amp;Tenor,AW2161,Trigger)</f>
        <v>54557</v>
      </c>
      <c r="AW2161" s="29">
        <f>_xll.qlCalendarAdvance(Calendar,AW2160,AU2161,"f",,Trigger)</f>
        <v>54561</v>
      </c>
      <c r="AX2161" s="29">
        <f>_xll.qlInterestRateIndexMaturity(IborIndex&amp;Tenor,AW2161,Trigger)</f>
        <v>54926</v>
      </c>
      <c r="AY2161" s="66">
        <f>_xll.qlIndexFixing($Z$5,AV2161,,Trigger)</f>
        <v>1.6525969129157242E-2</v>
      </c>
      <c r="AZ2161" s="66">
        <f>_xll.qlIndexFixing($BB$1,AW2161,,Trigger)</f>
        <v>1.6929277970791017E-2</v>
      </c>
      <c r="BA2161" s="198">
        <f t="shared" si="54"/>
        <v>-4.0330884163377458</v>
      </c>
    </row>
    <row r="2162" spans="47:53" ht="11.25" customHeight="1" x14ac:dyDescent="0.25">
      <c r="AU2162" s="30" t="s">
        <v>38</v>
      </c>
      <c r="AV2162" s="29">
        <f>_xll.qlInterestRateIndexFixingDate(IborIndex&amp;Tenor,AW2162,Trigger)</f>
        <v>54564</v>
      </c>
      <c r="AW2162" s="29">
        <f>_xll.qlCalendarAdvance(Calendar,AW2161,AU2162,"f",,Trigger)</f>
        <v>54568</v>
      </c>
      <c r="AX2162" s="29">
        <f>_xll.qlInterestRateIndexMaturity(IborIndex&amp;Tenor,AW2162,Trigger)</f>
        <v>54933</v>
      </c>
      <c r="AY2162" s="66">
        <f>_xll.qlIndexFixing($Z$5,AV2162,,Trigger)</f>
        <v>1.652599226321717E-2</v>
      </c>
      <c r="AZ2162" s="66">
        <f>_xll.qlIndexFixing($BB$1,AW2162,,Trigger)</f>
        <v>1.692723237999005E-2</v>
      </c>
      <c r="BA2162" s="198">
        <f t="shared" si="54"/>
        <v>-4.0124011677288021</v>
      </c>
    </row>
    <row r="2163" spans="47:53" ht="11.25" customHeight="1" x14ac:dyDescent="0.25">
      <c r="AU2163" s="30" t="s">
        <v>38</v>
      </c>
      <c r="AV2163" s="29">
        <f>_xll.qlInterestRateIndexFixingDate(IborIndex&amp;Tenor,AW2163,Trigger)</f>
        <v>54571</v>
      </c>
      <c r="AW2163" s="29">
        <f>_xll.qlCalendarAdvance(Calendar,AW2162,AU2163,"f",,Trigger)</f>
        <v>54575</v>
      </c>
      <c r="AX2163" s="29">
        <f>_xll.qlInterestRateIndexMaturity(IborIndex&amp;Tenor,AW2163,Trigger)</f>
        <v>54940</v>
      </c>
      <c r="AY2163" s="66">
        <f>_xll.qlIndexFixing($Z$5,AV2163,,Trigger)</f>
        <v>1.6526011650840951E-2</v>
      </c>
      <c r="AZ2163" s="66">
        <f>_xll.qlIndexFixing($BB$1,AW2163,,Trigger)</f>
        <v>1.6925154323391364E-2</v>
      </c>
      <c r="BA2163" s="198">
        <f t="shared" si="54"/>
        <v>-3.9914267255041285</v>
      </c>
    </row>
    <row r="2164" spans="47:53" ht="11.25" customHeight="1" x14ac:dyDescent="0.25">
      <c r="AU2164" s="30" t="s">
        <v>38</v>
      </c>
      <c r="AV2164" s="29">
        <f>_xll.qlInterestRateIndexFixingDate(IborIndex&amp;Tenor,AW2164,Trigger)</f>
        <v>54578</v>
      </c>
      <c r="AW2164" s="29">
        <f>_xll.qlCalendarAdvance(Calendar,AW2163,AU2164,"f",,Trigger)</f>
        <v>54582</v>
      </c>
      <c r="AX2164" s="29">
        <f>_xll.qlInterestRateIndexMaturity(IborIndex&amp;Tenor,AW2164,Trigger)</f>
        <v>54947</v>
      </c>
      <c r="AY2164" s="66">
        <f>_xll.qlIndexFixing($Z$5,AV2164,,Trigger)</f>
        <v>1.652602734234691E-2</v>
      </c>
      <c r="AZ2164" s="66">
        <f>_xll.qlIndexFixing($BB$1,AW2164,,Trigger)</f>
        <v>1.6923043801196656E-2</v>
      </c>
      <c r="BA2164" s="198">
        <f t="shared" si="54"/>
        <v>-3.9701645884974641</v>
      </c>
    </row>
    <row r="2165" spans="47:53" ht="11.25" customHeight="1" x14ac:dyDescent="0.25">
      <c r="AU2165" s="30" t="s">
        <v>38</v>
      </c>
      <c r="AV2165" s="29">
        <f>_xll.qlInterestRateIndexFixingDate(IborIndex&amp;Tenor,AW2165,Trigger)</f>
        <v>54585</v>
      </c>
      <c r="AW2165" s="29">
        <f>_xll.qlCalendarAdvance(Calendar,AW2164,AU2165,"f",,Trigger)</f>
        <v>54589</v>
      </c>
      <c r="AX2165" s="29">
        <f>_xll.qlInterestRateIndexMaturity(IborIndex&amp;Tenor,AW2165,Trigger)</f>
        <v>54954</v>
      </c>
      <c r="AY2165" s="66">
        <f>_xll.qlIndexFixing($Z$5,AV2165,,Trigger)</f>
        <v>1.6526039388196596E-2</v>
      </c>
      <c r="AZ2165" s="66">
        <f>_xll.qlIndexFixing($BB$1,AW2165,,Trigger)</f>
        <v>1.6920900813610914E-2</v>
      </c>
      <c r="BA2165" s="198">
        <f t="shared" si="54"/>
        <v>-3.9486142541431817</v>
      </c>
    </row>
    <row r="2166" spans="47:53" ht="11.25" customHeight="1" x14ac:dyDescent="0.25">
      <c r="AU2166" s="30" t="s">
        <v>38</v>
      </c>
      <c r="AV2166" s="29">
        <f>_xll.qlInterestRateIndexFixingDate(IborIndex&amp;Tenor,AW2166,Trigger)</f>
        <v>54592</v>
      </c>
      <c r="AW2166" s="29">
        <f>_xll.qlCalendarAdvance(Calendar,AW2165,AU2166,"f",,Trigger)</f>
        <v>54596</v>
      </c>
      <c r="AX2166" s="29">
        <f>_xll.qlInterestRateIndexMaturity(IborIndex&amp;Tenor,AW2166,Trigger)</f>
        <v>54961</v>
      </c>
      <c r="AY2166" s="66">
        <f>_xll.qlIndexFixing($Z$5,AV2166,,Trigger)</f>
        <v>1.6526047838999174E-2</v>
      </c>
      <c r="AZ2166" s="66">
        <f>_xll.qlIndexFixing($BB$1,AW2166,,Trigger)</f>
        <v>1.6918725360842192E-2</v>
      </c>
      <c r="BA2166" s="198">
        <f t="shared" si="54"/>
        <v>-3.9267752184301772</v>
      </c>
    </row>
    <row r="2167" spans="47:53" ht="11.25" customHeight="1" x14ac:dyDescent="0.25">
      <c r="AU2167" s="30" t="s">
        <v>38</v>
      </c>
      <c r="AV2167" s="29">
        <f>_xll.qlInterestRateIndexFixingDate(IborIndex&amp;Tenor,AW2167,Trigger)</f>
        <v>54599</v>
      </c>
      <c r="AW2167" s="29">
        <f>_xll.qlCalendarAdvance(Calendar,AW2166,AU2167,"f",,Trigger)</f>
        <v>54603</v>
      </c>
      <c r="AX2167" s="29">
        <f>_xll.qlInterestRateIndexMaturity(IborIndex&amp;Tenor,AW2167,Trigger)</f>
        <v>54968</v>
      </c>
      <c r="AY2167" s="66">
        <f>_xll.qlIndexFixing($Z$5,AV2167,,Trigger)</f>
        <v>1.6526052745505719E-2</v>
      </c>
      <c r="AZ2167" s="66">
        <f>_xll.qlIndexFixing($BB$1,AW2167,,Trigger)</f>
        <v>1.691651744310161E-2</v>
      </c>
      <c r="BA2167" s="198">
        <f t="shared" si="54"/>
        <v>-3.9046469759589089</v>
      </c>
    </row>
    <row r="2168" spans="47:53" ht="11.25" customHeight="1" x14ac:dyDescent="0.25">
      <c r="AU2168" s="30" t="s">
        <v>38</v>
      </c>
      <c r="AV2168" s="29">
        <f>_xll.qlInterestRateIndexFixingDate(IborIndex&amp;Tenor,AW2168,Trigger)</f>
        <v>54606</v>
      </c>
      <c r="AW2168" s="29">
        <f>_xll.qlCalendarAdvance(Calendar,AW2167,AU2168,"f",,Trigger)</f>
        <v>54610</v>
      </c>
      <c r="AX2168" s="29">
        <f>_xll.qlInterestRateIndexMaturity(IborIndex&amp;Tenor,AW2168,Trigger)</f>
        <v>54975</v>
      </c>
      <c r="AY2168" s="66">
        <f>_xll.qlIndexFixing($Z$5,AV2168,,Trigger)</f>
        <v>1.6526054158612937E-2</v>
      </c>
      <c r="AZ2168" s="66">
        <f>_xll.qlIndexFixing($BB$1,AW2168,,Trigger)</f>
        <v>1.6914277060603788E-2</v>
      </c>
      <c r="BA2168" s="198">
        <f t="shared" si="54"/>
        <v>-3.8822290199085066</v>
      </c>
    </row>
    <row r="2169" spans="47:53" ht="11.25" customHeight="1" x14ac:dyDescent="0.25">
      <c r="AU2169" s="30" t="s">
        <v>38</v>
      </c>
      <c r="AV2169" s="29">
        <f>_xll.qlInterestRateIndexFixingDate(IborIndex&amp;Tenor,AW2169,Trigger)</f>
        <v>54613</v>
      </c>
      <c r="AW2169" s="29">
        <f>_xll.qlCalendarAdvance(Calendar,AW2168,AU2169,"f",,Trigger)</f>
        <v>54617</v>
      </c>
      <c r="AX2169" s="29">
        <f>_xll.qlInterestRateIndexMaturity(IborIndex&amp;Tenor,AW2169,Trigger)</f>
        <v>54982</v>
      </c>
      <c r="AY2169" s="66">
        <f>_xll.qlIndexFixing($Z$5,AV2169,,Trigger)</f>
        <v>1.6526052129363405E-2</v>
      </c>
      <c r="AZ2169" s="66">
        <f>_xll.qlIndexFixing($BB$1,AW2169,,Trigger)</f>
        <v>1.691200421356576E-2</v>
      </c>
      <c r="BA2169" s="198">
        <f t="shared" si="54"/>
        <v>-3.8595208420235534</v>
      </c>
    </row>
    <row r="2170" spans="47:53" ht="11.25" customHeight="1" x14ac:dyDescent="0.25">
      <c r="AU2170" s="30" t="s">
        <v>38</v>
      </c>
      <c r="AV2170" s="29">
        <f>_xll.qlInterestRateIndexFixingDate(IborIndex&amp;Tenor,AW2170,Trigger)</f>
        <v>54620</v>
      </c>
      <c r="AW2170" s="29">
        <f>_xll.qlCalendarAdvance(Calendar,AW2169,AU2170,"f",,Trigger)</f>
        <v>54624</v>
      </c>
      <c r="AX2170" s="29">
        <f>_xll.qlInterestRateIndexMaturity(IborIndex&amp;Tenor,AW2170,Trigger)</f>
        <v>54989</v>
      </c>
      <c r="AY2170" s="66">
        <f>_xll.qlIndexFixing($Z$5,AV2170,,Trigger)</f>
        <v>1.6526046708942907E-2</v>
      </c>
      <c r="AZ2170" s="66">
        <f>_xll.qlIndexFixing($BB$1,AW2170,,Trigger)</f>
        <v>1.6909698902208937E-2</v>
      </c>
      <c r="BA2170" s="198">
        <f t="shared" si="54"/>
        <v>-3.8365219326602986</v>
      </c>
    </row>
    <row r="2171" spans="47:53" ht="11.25" customHeight="1" x14ac:dyDescent="0.25">
      <c r="AU2171" s="30" t="s">
        <v>38</v>
      </c>
      <c r="AV2171" s="29">
        <f>_xll.qlInterestRateIndexFixingDate(IborIndex&amp;Tenor,AW2171,Trigger)</f>
        <v>54627</v>
      </c>
      <c r="AW2171" s="29">
        <f>_xll.qlCalendarAdvance(Calendar,AW2170,AU2171,"f",,Trigger)</f>
        <v>54631</v>
      </c>
      <c r="AX2171" s="29">
        <f>_xll.qlInterestRateIndexMaturity(IborIndex&amp;Tenor,AW2171,Trigger)</f>
        <v>54996</v>
      </c>
      <c r="AY2171" s="66">
        <f>_xll.qlIndexFixing($Z$5,AV2171,,Trigger)</f>
        <v>1.6526037948683101E-2</v>
      </c>
      <c r="AZ2171" s="66">
        <f>_xll.qlIndexFixing($BB$1,AW2171,,Trigger)</f>
        <v>1.6907361126756702E-2</v>
      </c>
      <c r="BA2171" s="198">
        <f t="shared" si="54"/>
        <v>-3.8132317807360039</v>
      </c>
    </row>
    <row r="2172" spans="47:53" ht="11.25" customHeight="1" x14ac:dyDescent="0.25">
      <c r="AU2172" s="30" t="s">
        <v>38</v>
      </c>
      <c r="AV2172" s="29">
        <f>_xll.qlInterestRateIndexFixingDate(IborIndex&amp;Tenor,AW2172,Trigger)</f>
        <v>54634</v>
      </c>
      <c r="AW2172" s="29">
        <f>_xll.qlCalendarAdvance(Calendar,AW2171,AU2172,"f",,Trigger)</f>
        <v>54638</v>
      </c>
      <c r="AX2172" s="29">
        <f>_xll.qlInterestRateIndexMaturity(IborIndex&amp;Tenor,AW2172,Trigger)</f>
        <v>55003</v>
      </c>
      <c r="AY2172" s="66">
        <f>_xll.qlIndexFixing($Z$5,AV2172,,Trigger)</f>
        <v>1.6526025900059742E-2</v>
      </c>
      <c r="AZ2172" s="66">
        <f>_xll.qlIndexFixing($BB$1,AW2172,,Trigger)</f>
        <v>1.6904990887435724E-2</v>
      </c>
      <c r="BA2172" s="198">
        <f t="shared" si="54"/>
        <v>-3.7896498737598208</v>
      </c>
    </row>
    <row r="2173" spans="47:53" ht="11.25" customHeight="1" x14ac:dyDescent="0.25">
      <c r="AU2173" s="30" t="s">
        <v>38</v>
      </c>
      <c r="AV2173" s="29">
        <f>_xll.qlInterestRateIndexFixingDate(IborIndex&amp;Tenor,AW2173,Trigger)</f>
        <v>54641</v>
      </c>
      <c r="AW2173" s="29">
        <f>_xll.qlCalendarAdvance(Calendar,AW2172,AU2173,"f",,Trigger)</f>
        <v>54645</v>
      </c>
      <c r="AX2173" s="29">
        <f>_xll.qlInterestRateIndexMaturity(IborIndex&amp;Tenor,AW2173,Trigger)</f>
        <v>55010</v>
      </c>
      <c r="AY2173" s="66">
        <f>_xll.qlIndexFixing($Z$5,AV2173,,Trigger)</f>
        <v>1.6526010614694001E-2</v>
      </c>
      <c r="AZ2173" s="66">
        <f>_xll.qlIndexFixing($BB$1,AW2173,,Trigger)</f>
        <v>1.6902588184476611E-2</v>
      </c>
      <c r="BA2173" s="198">
        <f t="shared" si="54"/>
        <v>-3.7657756978260943</v>
      </c>
    </row>
    <row r="2174" spans="47:53" ht="11.25" customHeight="1" x14ac:dyDescent="0.25">
      <c r="AU2174" s="30" t="s">
        <v>38</v>
      </c>
      <c r="AV2174" s="29">
        <f>_xll.qlInterestRateIndexFixingDate(IborIndex&amp;Tenor,AW2174,Trigger)</f>
        <v>54648</v>
      </c>
      <c r="AW2174" s="29">
        <f>_xll.qlCalendarAdvance(Calendar,AW2173,AU2174,"f",,Trigger)</f>
        <v>54652</v>
      </c>
      <c r="AX2174" s="29">
        <f>_xll.qlInterestRateIndexMaturity(IborIndex&amp;Tenor,AW2174,Trigger)</f>
        <v>55017</v>
      </c>
      <c r="AY2174" s="66">
        <f>_xll.qlIndexFixing($Z$5,AV2174,,Trigger)</f>
        <v>1.6525992144350719E-2</v>
      </c>
      <c r="AZ2174" s="66">
        <f>_xll.qlIndexFixing($BB$1,AW2174,,Trigger)</f>
        <v>1.6900153018112603E-2</v>
      </c>
      <c r="BA2174" s="198">
        <f t="shared" si="54"/>
        <v>-3.7416087376188414</v>
      </c>
    </row>
    <row r="2175" spans="47:53" ht="11.25" customHeight="1" x14ac:dyDescent="0.25">
      <c r="AU2175" s="30" t="s">
        <v>38</v>
      </c>
      <c r="AV2175" s="29">
        <f>_xll.qlInterestRateIndexFixingDate(IborIndex&amp;Tenor,AW2175,Trigger)</f>
        <v>54655</v>
      </c>
      <c r="AW2175" s="29">
        <f>_xll.qlCalendarAdvance(Calendar,AW2174,AU2175,"f",,Trigger)</f>
        <v>54659</v>
      </c>
      <c r="AX2175" s="29">
        <f>_xll.qlInterestRateIndexMaturity(IborIndex&amp;Tenor,AW2175,Trigger)</f>
        <v>55024</v>
      </c>
      <c r="AY2175" s="66">
        <f>_xll.qlIndexFixing($Z$5,AV2175,,Trigger)</f>
        <v>1.6525970540941685E-2</v>
      </c>
      <c r="AZ2175" s="66">
        <f>_xll.qlIndexFixing($BB$1,AW2175,,Trigger)</f>
        <v>1.6897685388579782E-2</v>
      </c>
      <c r="BA2175" s="198">
        <f t="shared" si="54"/>
        <v>-3.7171484763809728</v>
      </c>
    </row>
    <row r="2176" spans="47:53" ht="11.25" customHeight="1" x14ac:dyDescent="0.25">
      <c r="AU2176" s="30" t="s">
        <v>38</v>
      </c>
      <c r="AV2176" s="29">
        <f>_xll.qlInterestRateIndexFixingDate(IborIndex&amp;Tenor,AW2176,Trigger)</f>
        <v>54662</v>
      </c>
      <c r="AW2176" s="29">
        <f>_xll.qlCalendarAdvance(Calendar,AW2175,AU2176,"f",,Trigger)</f>
        <v>54666</v>
      </c>
      <c r="AX2176" s="29">
        <f>_xll.qlInterestRateIndexMaturity(IborIndex&amp;Tenor,AW2176,Trigger)</f>
        <v>55031</v>
      </c>
      <c r="AY2176" s="66">
        <f>_xll.qlIndexFixing($Z$5,AV2176,,Trigger)</f>
        <v>1.6525945856520386E-2</v>
      </c>
      <c r="AZ2176" s="66">
        <f>_xll.qlIndexFixing($BB$1,AW2176,,Trigger)</f>
        <v>1.6895185296118401E-2</v>
      </c>
      <c r="BA2176" s="198">
        <f t="shared" si="54"/>
        <v>-3.6923943959801462</v>
      </c>
    </row>
    <row r="2177" spans="47:53" ht="11.25" customHeight="1" x14ac:dyDescent="0.25">
      <c r="AU2177" s="30" t="s">
        <v>38</v>
      </c>
      <c r="AV2177" s="29">
        <f>_xll.qlInterestRateIndexFixingDate(IborIndex&amp;Tenor,AW2177,Trigger)</f>
        <v>54669</v>
      </c>
      <c r="AW2177" s="29">
        <f>_xll.qlCalendarAdvance(Calendar,AW2176,AU2177,"f",,Trigger)</f>
        <v>54673</v>
      </c>
      <c r="AX2177" s="29">
        <f>_xll.qlInterestRateIndexMaturity(IborIndex&amp;Tenor,AW2177,Trigger)</f>
        <v>55038</v>
      </c>
      <c r="AY2177" s="66">
        <f>_xll.qlIndexFixing($Z$5,AV2177,,Trigger)</f>
        <v>1.6525917751770296E-2</v>
      </c>
      <c r="AZ2177" s="66">
        <f>_xll.qlIndexFixing($BB$1,AW2177,,Trigger)</f>
        <v>1.6892652740970449E-2</v>
      </c>
      <c r="BA2177" s="198">
        <f t="shared" si="54"/>
        <v>-3.6673498920015284</v>
      </c>
    </row>
    <row r="2178" spans="47:53" ht="11.25" customHeight="1" x14ac:dyDescent="0.25">
      <c r="AU2178" s="30" t="s">
        <v>38</v>
      </c>
      <c r="AV2178" s="29">
        <f>_xll.qlInterestRateIndexFixingDate(IborIndex&amp;Tenor,AW2178,Trigger)</f>
        <v>54676</v>
      </c>
      <c r="AW2178" s="29">
        <f>_xll.qlCalendarAdvance(Calendar,AW2177,AU2178,"f",,Trigger)</f>
        <v>54680</v>
      </c>
      <c r="AX2178" s="29">
        <f>_xll.qlInterestRateIndexMaturity(IborIndex&amp;Tenor,AW2178,Trigger)</f>
        <v>55045</v>
      </c>
      <c r="AY2178" s="66">
        <f>_xll.qlIndexFixing($Z$5,AV2178,,Trigger)</f>
        <v>1.6525885619107301E-2</v>
      </c>
      <c r="AZ2178" s="66">
        <f>_xll.qlIndexFixing($BB$1,AW2178,,Trigger)</f>
        <v>1.6890087723382092E-2</v>
      </c>
      <c r="BA2178" s="198">
        <f t="shared" si="54"/>
        <v>-3.6420210427479116</v>
      </c>
    </row>
    <row r="2179" spans="47:53" ht="11.25" customHeight="1" x14ac:dyDescent="0.25">
      <c r="AU2179" s="30" t="s">
        <v>38</v>
      </c>
      <c r="AV2179" s="29">
        <f>_xll.qlInterestRateIndexFixingDate(IborIndex&amp;Tenor,AW2179,Trigger)</f>
        <v>54683</v>
      </c>
      <c r="AW2179" s="29">
        <f>_xll.qlCalendarAdvance(Calendar,AW2178,AU2179,"f",,Trigger)</f>
        <v>54687</v>
      </c>
      <c r="AX2179" s="29">
        <f>_xll.qlInterestRateIndexMaturity(IborIndex&amp;Tenor,AW2179,Trigger)</f>
        <v>55052</v>
      </c>
      <c r="AY2179" s="66">
        <f>_xll.qlIndexFixing($Z$5,AV2179,,Trigger)</f>
        <v>1.6525849506184236E-2</v>
      </c>
      <c r="AZ2179" s="66">
        <f>_xll.qlIndexFixing($BB$1,AW2179,,Trigger)</f>
        <v>1.6887490243602553E-2</v>
      </c>
      <c r="BA2179" s="198">
        <f t="shared" ref="BA2179:BA2242" si="55">(AY2179-AZ2179)*10000</f>
        <v>-3.6164073741831726</v>
      </c>
    </row>
    <row r="2180" spans="47:53" ht="11.25" customHeight="1" x14ac:dyDescent="0.25">
      <c r="AU2180" s="30" t="s">
        <v>38</v>
      </c>
      <c r="AV2180" s="29">
        <f>_xll.qlInterestRateIndexFixingDate(IborIndex&amp;Tenor,AW2180,Trigger)</f>
        <v>54690</v>
      </c>
      <c r="AW2180" s="29">
        <f>_xll.qlCalendarAdvance(Calendar,AW2179,AU2180,"f",,Trigger)</f>
        <v>54694</v>
      </c>
      <c r="AX2180" s="29">
        <f>_xll.qlInterestRateIndexMaturity(IborIndex&amp;Tenor,AW2180,Trigger)</f>
        <v>55059</v>
      </c>
      <c r="AY2180" s="66">
        <f>_xll.qlIndexFixing($Z$5,AV2180,,Trigger)</f>
        <v>1.6525809471706586E-2</v>
      </c>
      <c r="AZ2180" s="66">
        <f>_xll.qlIndexFixing($BB$1,AW2180,,Trigger)</f>
        <v>1.6884860301884123E-2</v>
      </c>
      <c r="BA2180" s="198">
        <f t="shared" si="55"/>
        <v>-3.5905083017753747</v>
      </c>
    </row>
    <row r="2181" spans="47:53" ht="11.25" customHeight="1" x14ac:dyDescent="0.25">
      <c r="AU2181" s="30" t="s">
        <v>38</v>
      </c>
      <c r="AV2181" s="29">
        <f>_xll.qlInterestRateIndexFixingDate(IborIndex&amp;Tenor,AW2181,Trigger)</f>
        <v>54697</v>
      </c>
      <c r="AW2181" s="29">
        <f>_xll.qlCalendarAdvance(Calendar,AW2180,AU2181,"f",,Trigger)</f>
        <v>54701</v>
      </c>
      <c r="AX2181" s="29">
        <f>_xll.qlInterestRateIndexMaturity(IborIndex&amp;Tenor,AW2181,Trigger)</f>
        <v>55066</v>
      </c>
      <c r="AY2181" s="66">
        <f>_xll.qlIndexFixing($Z$5,AV2181,,Trigger)</f>
        <v>1.6525765574539698E-2</v>
      </c>
      <c r="AZ2181" s="66">
        <f>_xll.qlIndexFixing($BB$1,AW2181,,Trigger)</f>
        <v>1.6882197898481725E-2</v>
      </c>
      <c r="BA2181" s="198">
        <f t="shared" si="55"/>
        <v>-3.5643232394202626</v>
      </c>
    </row>
    <row r="2182" spans="47:53" ht="11.25" customHeight="1" x14ac:dyDescent="0.25">
      <c r="AU2182" s="30" t="s">
        <v>38</v>
      </c>
      <c r="AV2182" s="29">
        <f>_xll.qlInterestRateIndexFixingDate(IborIndex&amp;Tenor,AW2182,Trigger)</f>
        <v>54704</v>
      </c>
      <c r="AW2182" s="29">
        <f>_xll.qlCalendarAdvance(Calendar,AW2181,AU2182,"f",,Trigger)</f>
        <v>54708</v>
      </c>
      <c r="AX2182" s="29">
        <f>_xll.qlInterestRateIndexMaturity(IborIndex&amp;Tenor,AW2182,Trigger)</f>
        <v>55073</v>
      </c>
      <c r="AY2182" s="66">
        <f>_xll.qlIndexFixing($Z$5,AV2182,,Trigger)</f>
        <v>1.6525717873707921E-2</v>
      </c>
      <c r="AZ2182" s="66">
        <f>_xll.qlIndexFixing($BB$1,AW2182,,Trigger)</f>
        <v>1.6879503033653778E-2</v>
      </c>
      <c r="BA2182" s="198">
        <f t="shared" si="55"/>
        <v>-3.5378515994585746</v>
      </c>
    </row>
    <row r="2183" spans="47:53" ht="11.25" customHeight="1" x14ac:dyDescent="0.25">
      <c r="AU2183" s="30" t="s">
        <v>38</v>
      </c>
      <c r="AV2183" s="29">
        <f>_xll.qlInterestRateIndexFixingDate(IborIndex&amp;Tenor,AW2183,Trigger)</f>
        <v>54711</v>
      </c>
      <c r="AW2183" s="29">
        <f>_xll.qlCalendarAdvance(Calendar,AW2182,AU2183,"f",,Trigger)</f>
        <v>54715</v>
      </c>
      <c r="AX2183" s="29">
        <f>_xll.qlInterestRateIndexMaturity(IborIndex&amp;Tenor,AW2183,Trigger)</f>
        <v>55080</v>
      </c>
      <c r="AY2183" s="66">
        <f>_xll.qlIndexFixing($Z$5,AV2183,,Trigger)</f>
        <v>1.6525666428393499E-2</v>
      </c>
      <c r="AZ2183" s="66">
        <f>_xll.qlIndexFixing($BB$1,AW2183,,Trigger)</f>
        <v>1.6876775707662429E-2</v>
      </c>
      <c r="BA2183" s="198">
        <f t="shared" si="55"/>
        <v>-3.5110927926892965</v>
      </c>
    </row>
    <row r="2184" spans="47:53" ht="11.25" customHeight="1" x14ac:dyDescent="0.25">
      <c r="AU2184" s="30" t="s">
        <v>38</v>
      </c>
      <c r="AV2184" s="29">
        <f>_xll.qlInterestRateIndexFixingDate(IborIndex&amp;Tenor,AW2184,Trigger)</f>
        <v>54718</v>
      </c>
      <c r="AW2184" s="29">
        <f>_xll.qlCalendarAdvance(Calendar,AW2183,AU2184,"f",,Trigger)</f>
        <v>54722</v>
      </c>
      <c r="AX2184" s="29">
        <f>_xll.qlInterestRateIndexMaturity(IborIndex&amp;Tenor,AW2184,Trigger)</f>
        <v>55087</v>
      </c>
      <c r="AY2184" s="66">
        <f>_xll.qlIndexFixing($Z$5,AV2184,,Trigger)</f>
        <v>1.652561129793834E-2</v>
      </c>
      <c r="AZ2184" s="66">
        <f>_xll.qlIndexFixing($BB$1,AW2184,,Trigger)</f>
        <v>1.6874015920772454E-2</v>
      </c>
      <c r="BA2184" s="198">
        <f t="shared" si="55"/>
        <v>-3.4840462283411422</v>
      </c>
    </row>
    <row r="2185" spans="47:53" ht="11.25" customHeight="1" x14ac:dyDescent="0.25">
      <c r="AU2185" s="30" t="s">
        <v>38</v>
      </c>
      <c r="AV2185" s="29">
        <f>_xll.qlInterestRateIndexFixingDate(IborIndex&amp;Tenor,AW2185,Trigger)</f>
        <v>54725</v>
      </c>
      <c r="AW2185" s="29">
        <f>_xll.qlCalendarAdvance(Calendar,AW2184,AU2185,"f",,Trigger)</f>
        <v>54729</v>
      </c>
      <c r="AX2185" s="29">
        <f>_xll.qlInterestRateIndexMaturity(IborIndex&amp;Tenor,AW2185,Trigger)</f>
        <v>55094</v>
      </c>
      <c r="AY2185" s="66">
        <f>_xll.qlIndexFixing($Z$5,AV2185,,Trigger)</f>
        <v>1.6525552541842025E-2</v>
      </c>
      <c r="AZ2185" s="66">
        <f>_xll.qlIndexFixing($BB$1,AW2185,,Trigger)</f>
        <v>1.6871223673251032E-2</v>
      </c>
      <c r="BA2185" s="198">
        <f t="shared" si="55"/>
        <v>-3.4567113140900747</v>
      </c>
    </row>
    <row r="2186" spans="47:53" ht="11.25" customHeight="1" x14ac:dyDescent="0.25">
      <c r="AU2186" s="30" t="s">
        <v>38</v>
      </c>
      <c r="AV2186" s="29">
        <f>_xll.qlInterestRateIndexFixingDate(IborIndex&amp;Tenor,AW2186,Trigger)</f>
        <v>54732</v>
      </c>
      <c r="AW2186" s="29">
        <f>_xll.qlCalendarAdvance(Calendar,AW2185,AU2186,"f",,Trigger)</f>
        <v>54736</v>
      </c>
      <c r="AX2186" s="29">
        <f>_xll.qlInterestRateIndexMaturity(IborIndex&amp;Tenor,AW2186,Trigger)</f>
        <v>55101</v>
      </c>
      <c r="AY2186" s="66">
        <f>_xll.qlIndexFixing($Z$5,AV2186,,Trigger)</f>
        <v>1.6525490219764662E-2</v>
      </c>
      <c r="AZ2186" s="66">
        <f>_xll.qlIndexFixing($BB$1,AW2186,,Trigger)</f>
        <v>1.6868398965370172E-2</v>
      </c>
      <c r="BA2186" s="198">
        <f t="shared" si="55"/>
        <v>-3.4290874560551075</v>
      </c>
    </row>
    <row r="2187" spans="47:53" ht="11.25" customHeight="1" x14ac:dyDescent="0.25">
      <c r="AU2187" s="30" t="s">
        <v>38</v>
      </c>
      <c r="AV2187" s="29">
        <f>_xll.qlInterestRateIndexFixingDate(IborIndex&amp;Tenor,AW2187,Trigger)</f>
        <v>54739</v>
      </c>
      <c r="AW2187" s="29">
        <f>_xll.qlCalendarAdvance(Calendar,AW2186,AU2187,"f",,Trigger)</f>
        <v>54743</v>
      </c>
      <c r="AX2187" s="29">
        <f>_xll.qlInterestRateIndexMaturity(IborIndex&amp;Tenor,AW2187,Trigger)</f>
        <v>55108</v>
      </c>
      <c r="AY2187" s="66">
        <f>_xll.qlIndexFixing($Z$5,AV2187,,Trigger)</f>
        <v>1.6525424391522953E-2</v>
      </c>
      <c r="AZ2187" s="66">
        <f>_xll.qlIndexFixing($BB$1,AW2187,,Trigger)</f>
        <v>1.6865541797403627E-2</v>
      </c>
      <c r="BA2187" s="198">
        <f t="shared" si="55"/>
        <v>-3.401174058806737</v>
      </c>
    </row>
    <row r="2188" spans="47:53" ht="11.25" customHeight="1" x14ac:dyDescent="0.25">
      <c r="AU2188" s="30" t="s">
        <v>38</v>
      </c>
      <c r="AV2188" s="29">
        <f>_xll.qlInterestRateIndexFixingDate(IborIndex&amp;Tenor,AW2188,Trigger)</f>
        <v>54746</v>
      </c>
      <c r="AW2188" s="29">
        <f>_xll.qlCalendarAdvance(Calendar,AW2187,AU2188,"f",,Trigger)</f>
        <v>54750</v>
      </c>
      <c r="AX2188" s="29">
        <f>_xll.qlInterestRateIndexMaturity(IborIndex&amp;Tenor,AW2188,Trigger)</f>
        <v>55115</v>
      </c>
      <c r="AY2188" s="66">
        <f>_xll.qlIndexFixing($Z$5,AV2188,,Trigger)</f>
        <v>1.6525355117093476E-2</v>
      </c>
      <c r="AZ2188" s="66">
        <f>_xll.qlIndexFixing($BB$1,AW2188,,Trigger)</f>
        <v>1.6862652169628869E-2</v>
      </c>
      <c r="BA2188" s="198">
        <f t="shared" si="55"/>
        <v>-3.3729705253539297</v>
      </c>
    </row>
    <row r="2189" spans="47:53" ht="11.25" customHeight="1" x14ac:dyDescent="0.25">
      <c r="AU2189" s="30" t="s">
        <v>38</v>
      </c>
      <c r="AV2189" s="29">
        <f>_xll.qlInterestRateIndexFixingDate(IborIndex&amp;Tenor,AW2189,Trigger)</f>
        <v>54753</v>
      </c>
      <c r="AW2189" s="29">
        <f>_xll.qlCalendarAdvance(Calendar,AW2188,AU2189,"f",,Trigger)</f>
        <v>54757</v>
      </c>
      <c r="AX2189" s="29">
        <f>_xll.qlInterestRateIndexMaturity(IborIndex&amp;Tenor,AW2189,Trigger)</f>
        <v>55122</v>
      </c>
      <c r="AY2189" s="66">
        <f>_xll.qlIndexFixing($Z$5,AV2189,,Trigger)</f>
        <v>1.6525282456612445E-2</v>
      </c>
      <c r="AZ2189" s="66">
        <f>_xll.qlIndexFixing($BB$1,AW2189,,Trigger)</f>
        <v>1.6859730082326441E-2</v>
      </c>
      <c r="BA2189" s="198">
        <f t="shared" si="55"/>
        <v>-3.3444762571399611</v>
      </c>
    </row>
    <row r="2190" spans="47:53" ht="11.25" customHeight="1" x14ac:dyDescent="0.25">
      <c r="AU2190" s="30" t="s">
        <v>38</v>
      </c>
      <c r="AV2190" s="29">
        <f>_xll.qlInterestRateIndexFixingDate(IborIndex&amp;Tenor,AW2190,Trigger)</f>
        <v>54760</v>
      </c>
      <c r="AW2190" s="29">
        <f>_xll.qlCalendarAdvance(Calendar,AW2189,AU2190,"f",,Trigger)</f>
        <v>54764</v>
      </c>
      <c r="AX2190" s="29">
        <f>_xll.qlInterestRateIndexMaturity(IborIndex&amp;Tenor,AW2190,Trigger)</f>
        <v>55129</v>
      </c>
      <c r="AY2190" s="66">
        <f>_xll.qlIndexFixing($Z$5,AV2190,,Trigger)</f>
        <v>1.6525206470373116E-2</v>
      </c>
      <c r="AZ2190" s="66">
        <f>_xll.qlIndexFixing($BB$1,AW2190,,Trigger)</f>
        <v>1.6856775535780171E-2</v>
      </c>
      <c r="BA2190" s="198">
        <f t="shared" si="55"/>
        <v>-3.3156906540705506</v>
      </c>
    </row>
    <row r="2191" spans="47:53" ht="11.25" customHeight="1" x14ac:dyDescent="0.25">
      <c r="AU2191" s="30" t="s">
        <v>38</v>
      </c>
      <c r="AV2191" s="29">
        <f>_xll.qlInterestRateIndexFixingDate(IborIndex&amp;Tenor,AW2191,Trigger)</f>
        <v>54767</v>
      </c>
      <c r="AW2191" s="29">
        <f>_xll.qlCalendarAdvance(Calendar,AW2190,AU2191,"f",,Trigger)</f>
        <v>54771</v>
      </c>
      <c r="AX2191" s="29">
        <f>_xll.qlInterestRateIndexMaturity(IborIndex&amp;Tenor,AW2191,Trigger)</f>
        <v>55136</v>
      </c>
      <c r="AY2191" s="66">
        <f>_xll.qlIndexFixing($Z$5,AV2191,,Trigger)</f>
        <v>1.6525127218828831E-2</v>
      </c>
      <c r="AZ2191" s="66">
        <f>_xll.qlIndexFixing($BB$1,AW2191,,Trigger)</f>
        <v>1.6853788530276956E-2</v>
      </c>
      <c r="BA2191" s="198">
        <f t="shared" si="55"/>
        <v>-3.2866131144812516</v>
      </c>
    </row>
    <row r="2192" spans="47:53" ht="11.25" customHeight="1" x14ac:dyDescent="0.25">
      <c r="AU2192" s="30" t="s">
        <v>38</v>
      </c>
      <c r="AV2192" s="29">
        <f>_xll.qlInterestRateIndexFixingDate(IborIndex&amp;Tenor,AW2192,Trigger)</f>
        <v>54774</v>
      </c>
      <c r="AW2192" s="29">
        <f>_xll.qlCalendarAdvance(Calendar,AW2191,AU2192,"f",,Trigger)</f>
        <v>54778</v>
      </c>
      <c r="AX2192" s="29">
        <f>_xll.qlInterestRateIndexMaturity(IborIndex&amp;Tenor,AW2192,Trigger)</f>
        <v>55143</v>
      </c>
      <c r="AY2192" s="66">
        <f>_xll.qlIndexFixing($Z$5,AV2192,,Trigger)</f>
        <v>1.6525044762590611E-2</v>
      </c>
      <c r="AZ2192" s="66">
        <f>_xll.qlIndexFixing($BB$1,AW2192,,Trigger)</f>
        <v>1.6850769066106316E-2</v>
      </c>
      <c r="BA2192" s="198">
        <f t="shared" si="55"/>
        <v>-3.2572430351570509</v>
      </c>
    </row>
    <row r="2193" spans="47:53" ht="11.25" customHeight="1" x14ac:dyDescent="0.25">
      <c r="AU2193" s="30" t="s">
        <v>38</v>
      </c>
      <c r="AV2193" s="29">
        <f>_xll.qlInterestRateIndexFixingDate(IborIndex&amp;Tenor,AW2193,Trigger)</f>
        <v>54781</v>
      </c>
      <c r="AW2193" s="29">
        <f>_xll.qlCalendarAdvance(Calendar,AW2192,AU2193,"f",,Trigger)</f>
        <v>54785</v>
      </c>
      <c r="AX2193" s="29">
        <f>_xll.qlInterestRateIndexMaturity(IborIndex&amp;Tenor,AW2193,Trigger)</f>
        <v>55150</v>
      </c>
      <c r="AY2193" s="66">
        <f>_xll.qlIndexFixing($Z$5,AV2193,,Trigger)</f>
        <v>1.6524959162429131E-2</v>
      </c>
      <c r="AZ2193" s="66">
        <f>_xll.qlIndexFixing($BB$1,AW2193,,Trigger)</f>
        <v>1.6847717143562153E-2</v>
      </c>
      <c r="BA2193" s="198">
        <f t="shared" si="55"/>
        <v>-3.2275798113302194</v>
      </c>
    </row>
    <row r="2194" spans="47:53" ht="11.25" customHeight="1" x14ac:dyDescent="0.25">
      <c r="AU2194" s="30" t="s">
        <v>38</v>
      </c>
      <c r="AV2194" s="29">
        <f>_xll.qlInterestRateIndexFixingDate(IborIndex&amp;Tenor,AW2194,Trigger)</f>
        <v>54788</v>
      </c>
      <c r="AW2194" s="29">
        <f>_xll.qlCalendarAdvance(Calendar,AW2193,AU2194,"f",,Trigger)</f>
        <v>54792</v>
      </c>
      <c r="AX2194" s="29">
        <f>_xll.qlInterestRateIndexMaturity(IborIndex&amp;Tenor,AW2194,Trigger)</f>
        <v>55157</v>
      </c>
      <c r="AY2194" s="66">
        <f>_xll.qlIndexFixing($Z$5,AV2194,,Trigger)</f>
        <v>1.6524870479272969E-2</v>
      </c>
      <c r="AZ2194" s="66">
        <f>_xll.qlIndexFixing($BB$1,AW2194,,Trigger)</f>
        <v>1.68446327629399E-2</v>
      </c>
      <c r="BA2194" s="198">
        <f t="shared" si="55"/>
        <v>-3.1976228366693142</v>
      </c>
    </row>
    <row r="2195" spans="47:53" ht="11.25" customHeight="1" x14ac:dyDescent="0.25">
      <c r="AU2195" s="30" t="s">
        <v>38</v>
      </c>
      <c r="AV2195" s="29">
        <f>_xll.qlInterestRateIndexFixingDate(IborIndex&amp;Tenor,AW2195,Trigger)</f>
        <v>54795</v>
      </c>
      <c r="AW2195" s="29">
        <f>_xll.qlCalendarAdvance(Calendar,AW2194,AU2195,"f",,Trigger)</f>
        <v>54799</v>
      </c>
      <c r="AX2195" s="29">
        <f>_xll.qlInterestRateIndexMaturity(IborIndex&amp;Tenor,AW2195,Trigger)</f>
        <v>55164</v>
      </c>
      <c r="AY2195" s="66">
        <f>_xll.qlIndexFixing($Z$5,AV2195,,Trigger)</f>
        <v>1.6524778774210578E-2</v>
      </c>
      <c r="AZ2195" s="66">
        <f>_xll.qlIndexFixing($BB$1,AW2195,,Trigger)</f>
        <v>1.6841515924539814E-2</v>
      </c>
      <c r="BA2195" s="198">
        <f t="shared" si="55"/>
        <v>-3.1673715032923613</v>
      </c>
    </row>
    <row r="2196" spans="47:53" ht="11.25" customHeight="1" x14ac:dyDescent="0.25">
      <c r="AU2196" s="30" t="s">
        <v>38</v>
      </c>
      <c r="AV2196" s="29">
        <f>_xll.qlInterestRateIndexFixingDate(IborIndex&amp;Tenor,AW2196,Trigger)</f>
        <v>54802</v>
      </c>
      <c r="AW2196" s="29">
        <f>_xll.qlCalendarAdvance(Calendar,AW2195,AU2196,"f",,Trigger)</f>
        <v>54806</v>
      </c>
      <c r="AX2196" s="29">
        <f>_xll.qlInterestRateIndexMaturity(IborIndex&amp;Tenor,AW2196,Trigger)</f>
        <v>55171</v>
      </c>
      <c r="AY2196" s="66">
        <f>_xll.qlIndexFixing($Z$5,AV2196,,Trigger)</f>
        <v>1.6524684108487862E-2</v>
      </c>
      <c r="AZ2196" s="66">
        <f>_xll.qlIndexFixing($BB$1,AW2196,,Trigger)</f>
        <v>1.6838366628664118E-2</v>
      </c>
      <c r="BA2196" s="198">
        <f t="shared" si="55"/>
        <v>-3.1368252017625537</v>
      </c>
    </row>
    <row r="2197" spans="47:53" ht="11.25" customHeight="1" x14ac:dyDescent="0.25">
      <c r="AU2197" s="30" t="s">
        <v>38</v>
      </c>
      <c r="AV2197" s="29">
        <f>_xll.qlInterestRateIndexFixingDate(IborIndex&amp;Tenor,AW2197,Trigger)</f>
        <v>54809</v>
      </c>
      <c r="AW2197" s="29">
        <f>_xll.qlCalendarAdvance(Calendar,AW2196,AU2197,"f",,Trigger)</f>
        <v>54813</v>
      </c>
      <c r="AX2197" s="29">
        <f>_xll.qlInterestRateIndexMaturity(IborIndex&amp;Tenor,AW2197,Trigger)</f>
        <v>55178</v>
      </c>
      <c r="AY2197" s="66">
        <f>_xll.qlIndexFixing($Z$5,AV2197,,Trigger)</f>
        <v>1.6524586543510616E-2</v>
      </c>
      <c r="AZ2197" s="66">
        <f>_xll.qlIndexFixing($BB$1,AW2197,,Trigger)</f>
        <v>1.6835184875618754E-2</v>
      </c>
      <c r="BA2197" s="198">
        <f t="shared" si="55"/>
        <v>-3.1059833210813834</v>
      </c>
    </row>
    <row r="2198" spans="47:53" ht="11.25" customHeight="1" x14ac:dyDescent="0.25">
      <c r="AU2198" s="30" t="s">
        <v>38</v>
      </c>
      <c r="AV2198" s="29">
        <f>_xll.qlInterestRateIndexFixingDate(IborIndex&amp;Tenor,AW2198,Trigger)</f>
        <v>54816</v>
      </c>
      <c r="AW2198" s="29">
        <f>_xll.qlCalendarAdvance(Calendar,AW2197,AU2198,"f",,Trigger)</f>
        <v>54820</v>
      </c>
      <c r="AX2198" s="29">
        <f>_xll.qlInterestRateIndexMaturity(IborIndex&amp;Tenor,AW2198,Trigger)</f>
        <v>55185</v>
      </c>
      <c r="AY2198" s="66">
        <f>_xll.qlIndexFixing($Z$5,AV2198,,Trigger)</f>
        <v>1.652448614084252E-2</v>
      </c>
      <c r="AZ2198" s="66">
        <f>_xll.qlIndexFixing($BB$1,AW2198,,Trigger)</f>
        <v>1.6831970665712303E-2</v>
      </c>
      <c r="BA2198" s="198">
        <f t="shared" si="55"/>
        <v>-3.0748452486978328</v>
      </c>
    </row>
    <row r="2199" spans="47:53" ht="11.25" customHeight="1" x14ac:dyDescent="0.25">
      <c r="AU2199" s="30" t="s">
        <v>38</v>
      </c>
      <c r="AV2199" s="29">
        <f>_xll.qlInterestRateIndexFixingDate(IborIndex&amp;Tenor,AW2199,Trigger)</f>
        <v>54823</v>
      </c>
      <c r="AW2199" s="29">
        <f>_xll.qlCalendarAdvance(Calendar,AW2198,AU2199,"f",,Trigger)</f>
        <v>54827</v>
      </c>
      <c r="AX2199" s="29">
        <f>_xll.qlInterestRateIndexMaturity(IborIndex&amp;Tenor,AW2199,Trigger)</f>
        <v>55192</v>
      </c>
      <c r="AY2199" s="66">
        <f>_xll.qlIndexFixing($Z$5,AV2199,,Trigger)</f>
        <v>1.6524382962206471E-2</v>
      </c>
      <c r="AZ2199" s="66">
        <f>_xll.qlIndexFixing($BB$1,AW2199,,Trigger)</f>
        <v>1.6828723999257059E-2</v>
      </c>
      <c r="BA2199" s="198">
        <f t="shared" si="55"/>
        <v>-3.0434103705058795</v>
      </c>
    </row>
    <row r="2200" spans="47:53" ht="11.25" customHeight="1" x14ac:dyDescent="0.25">
      <c r="AU2200" s="30" t="s">
        <v>38</v>
      </c>
      <c r="AV2200" s="29">
        <f>_xll.qlInterestRateIndexFixingDate(IborIndex&amp;Tenor,AW2200,Trigger)</f>
        <v>54830</v>
      </c>
      <c r="AW2200" s="29">
        <f>_xll.qlCalendarAdvance(Calendar,AW2199,AU2200,"f",,Trigger)</f>
        <v>54834</v>
      </c>
      <c r="AX2200" s="29">
        <f>_xll.qlInterestRateIndexMaturity(IborIndex&amp;Tenor,AW2200,Trigger)</f>
        <v>55199</v>
      </c>
      <c r="AY2200" s="66">
        <f>_xll.qlIndexFixing($Z$5,AV2200,,Trigger)</f>
        <v>1.6524277069483936E-2</v>
      </c>
      <c r="AZ2200" s="66">
        <f>_xll.qlIndexFixing($BB$1,AW2200,,Trigger)</f>
        <v>1.6825444876568171E-2</v>
      </c>
      <c r="BA2200" s="198">
        <f t="shared" si="55"/>
        <v>-3.0116780708423425</v>
      </c>
    </row>
    <row r="2201" spans="47:53" ht="11.25" customHeight="1" x14ac:dyDescent="0.25">
      <c r="AU2201" s="30" t="s">
        <v>38</v>
      </c>
      <c r="AV2201" s="29">
        <f>_xll.qlInterestRateIndexFixingDate(IborIndex&amp;Tenor,AW2201,Trigger)</f>
        <v>54837</v>
      </c>
      <c r="AW2201" s="29">
        <f>_xll.qlCalendarAdvance(Calendar,AW2200,AU2201,"f",,Trigger)</f>
        <v>54841</v>
      </c>
      <c r="AX2201" s="29">
        <f>_xll.qlInterestRateIndexMaturity(IborIndex&amp;Tenor,AW2201,Trigger)</f>
        <v>55206</v>
      </c>
      <c r="AY2201" s="66">
        <f>_xll.qlIndexFixing($Z$5,AV2201,,Trigger)</f>
        <v>1.6524168524714927E-2</v>
      </c>
      <c r="AZ2201" s="66">
        <f>_xll.qlIndexFixing($BB$1,AW2201,,Trigger)</f>
        <v>1.6822133297964066E-2</v>
      </c>
      <c r="BA2201" s="198">
        <f t="shared" si="55"/>
        <v>-2.9796477324913959</v>
      </c>
    </row>
    <row r="2202" spans="47:53" ht="11.25" customHeight="1" x14ac:dyDescent="0.25">
      <c r="AU2202" s="30" t="s">
        <v>38</v>
      </c>
      <c r="AV2202" s="29">
        <f>_xll.qlInterestRateIndexFixingDate(IborIndex&amp;Tenor,AW2202,Trigger)</f>
        <v>54844</v>
      </c>
      <c r="AW2202" s="29">
        <f>_xll.qlCalendarAdvance(Calendar,AW2201,AU2202,"f",,Trigger)</f>
        <v>54848</v>
      </c>
      <c r="AX2202" s="29">
        <f>_xll.qlInterestRateIndexMaturity(IborIndex&amp;Tenor,AW2202,Trigger)</f>
        <v>55213</v>
      </c>
      <c r="AY2202" s="66">
        <f>_xll.qlIndexFixing($Z$5,AV2202,,Trigger)</f>
        <v>1.6524057390098677E-2</v>
      </c>
      <c r="AZ2202" s="66">
        <f>_xll.qlIndexFixing($BB$1,AW2202,,Trigger)</f>
        <v>1.6818789263766242E-2</v>
      </c>
      <c r="BA2202" s="198">
        <f t="shared" si="55"/>
        <v>-2.9473187366756486</v>
      </c>
    </row>
    <row r="2203" spans="47:53" ht="11.25" customHeight="1" x14ac:dyDescent="0.25">
      <c r="AU2203" s="30" t="s">
        <v>38</v>
      </c>
      <c r="AV2203" s="29">
        <f>_xll.qlInterestRateIndexFixingDate(IborIndex&amp;Tenor,AW2203,Trigger)</f>
        <v>54851</v>
      </c>
      <c r="AW2203" s="29">
        <f>_xll.qlCalendarAdvance(Calendar,AW2202,AU2203,"f",,Trigger)</f>
        <v>54855</v>
      </c>
      <c r="AX2203" s="29">
        <f>_xll.qlInterestRateIndexMaturity(IborIndex&amp;Tenor,AW2203,Trigger)</f>
        <v>55220</v>
      </c>
      <c r="AY2203" s="66">
        <f>_xll.qlIndexFixing($Z$5,AV2203,,Trigger)</f>
        <v>1.6523943727992541E-2</v>
      </c>
      <c r="AZ2203" s="66">
        <f>_xll.qlIndexFixing($BB$1,AW2203,,Trigger)</f>
        <v>1.6815412774299043E-2</v>
      </c>
      <c r="BA2203" s="198">
        <f t="shared" si="55"/>
        <v>-2.9146904630650283</v>
      </c>
    </row>
    <row r="2204" spans="47:53" ht="11.25" customHeight="1" x14ac:dyDescent="0.25">
      <c r="AU2204" s="30" t="s">
        <v>38</v>
      </c>
      <c r="AV2204" s="29">
        <f>_xll.qlInterestRateIndexFixingDate(IborIndex&amp;Tenor,AW2204,Trigger)</f>
        <v>54858</v>
      </c>
      <c r="AW2204" s="29">
        <f>_xll.qlCalendarAdvance(Calendar,AW2203,AU2204,"f",,Trigger)</f>
        <v>54862</v>
      </c>
      <c r="AX2204" s="29">
        <f>_xll.qlInterestRateIndexMaturity(IborIndex&amp;Tenor,AW2204,Trigger)</f>
        <v>55227</v>
      </c>
      <c r="AY2204" s="66">
        <f>_xll.qlIndexFixing($Z$5,AV2204,,Trigger)</f>
        <v>1.65238276009133E-2</v>
      </c>
      <c r="AZ2204" s="66">
        <f>_xll.qlIndexFixing($BB$1,AW2204,,Trigger)</f>
        <v>1.6812003829890534E-2</v>
      </c>
      <c r="BA2204" s="198">
        <f t="shared" si="55"/>
        <v>-2.8817622897723409</v>
      </c>
    </row>
    <row r="2205" spans="47:53" ht="11.25" customHeight="1" x14ac:dyDescent="0.25">
      <c r="AU2205" s="30" t="s">
        <v>38</v>
      </c>
      <c r="AV2205" s="29">
        <f>_xll.qlInterestRateIndexFixingDate(IborIndex&amp;Tenor,AW2205,Trigger)</f>
        <v>54865</v>
      </c>
      <c r="AW2205" s="29">
        <f>_xll.qlCalendarAdvance(Calendar,AW2204,AU2205,"f",,Trigger)</f>
        <v>54869</v>
      </c>
      <c r="AX2205" s="29">
        <f>_xll.qlInterestRateIndexMaturity(IborIndex&amp;Tenor,AW2205,Trigger)</f>
        <v>55234</v>
      </c>
      <c r="AY2205" s="66">
        <f>_xll.qlIndexFixing($Z$5,AV2205,,Trigger)</f>
        <v>1.6523709071536084E-2</v>
      </c>
      <c r="AZ2205" s="66">
        <f>_xll.qlIndexFixing($BB$1,AW2205,,Trigger)</f>
        <v>1.6808562430872066E-2</v>
      </c>
      <c r="BA2205" s="198">
        <f t="shared" si="55"/>
        <v>-2.8485335933598268</v>
      </c>
    </row>
    <row r="2206" spans="47:53" ht="11.25" customHeight="1" x14ac:dyDescent="0.25">
      <c r="AU2206" s="30" t="s">
        <v>38</v>
      </c>
      <c r="AV2206" s="29">
        <f>_xll.qlInterestRateIndexFixingDate(IborIndex&amp;Tenor,AW2206,Trigger)</f>
        <v>54872</v>
      </c>
      <c r="AW2206" s="29">
        <f>_xll.qlCalendarAdvance(Calendar,AW2205,AU2206,"f",,Trigger)</f>
        <v>54876</v>
      </c>
      <c r="AX2206" s="29">
        <f>_xll.qlInterestRateIndexMaturity(IborIndex&amp;Tenor,AW2206,Trigger)</f>
        <v>55241</v>
      </c>
      <c r="AY2206" s="66">
        <f>_xll.qlIndexFixing($Z$5,AV2206,,Trigger)</f>
        <v>1.6523588202694135E-2</v>
      </c>
      <c r="AZ2206" s="66">
        <f>_xll.qlIndexFixing($BB$1,AW2206,,Trigger)</f>
        <v>1.6804967876883091E-2</v>
      </c>
      <c r="BA2206" s="198">
        <f t="shared" si="55"/>
        <v>-2.813796741889564</v>
      </c>
    </row>
    <row r="2207" spans="47:53" ht="11.25" customHeight="1" x14ac:dyDescent="0.25">
      <c r="AU2207" s="30" t="s">
        <v>38</v>
      </c>
      <c r="AV2207" s="29">
        <f>_xll.qlInterestRateIndexFixingDate(IborIndex&amp;Tenor,AW2207,Trigger)</f>
        <v>54879</v>
      </c>
      <c r="AW2207" s="29">
        <f>_xll.qlCalendarAdvance(Calendar,AW2206,AU2207,"f",,Trigger)</f>
        <v>54883</v>
      </c>
      <c r="AX2207" s="29">
        <f>_xll.qlInterestRateIndexMaturity(IborIndex&amp;Tenor,AW2207,Trigger)</f>
        <v>55248</v>
      </c>
      <c r="AY2207" s="66">
        <f>_xll.qlIndexFixing($Z$5,AV2207,,Trigger)</f>
        <v>1.6523465057380352E-2</v>
      </c>
      <c r="AZ2207" s="66">
        <f>_xll.qlIndexFixing($BB$1,AW2207,,Trigger)</f>
        <v>1.6801582270343143E-2</v>
      </c>
      <c r="BA2207" s="198">
        <f t="shared" si="55"/>
        <v>-2.7811721296279108</v>
      </c>
    </row>
    <row r="2208" spans="47:53" ht="11.25" customHeight="1" x14ac:dyDescent="0.25">
      <c r="AU2208" s="30" t="s">
        <v>38</v>
      </c>
      <c r="AV2208" s="29">
        <f>_xll.qlInterestRateIndexFixingDate(IborIndex&amp;Tenor,AW2208,Trigger)</f>
        <v>54884</v>
      </c>
      <c r="AW2208" s="29">
        <f>_xll.qlCalendarAdvance(Calendar,AW2207,AU2208,"f",,Trigger)</f>
        <v>54890</v>
      </c>
      <c r="AX2208" s="29">
        <f>_xll.qlInterestRateIndexMaturity(IborIndex&amp;Tenor,AW2208,Trigger)</f>
        <v>55255</v>
      </c>
      <c r="AY2208" s="66">
        <f>_xll.qlIndexFixing($Z$5,AV2208,,Trigger)</f>
        <v>1.6523339698746413E-2</v>
      </c>
      <c r="AZ2208" s="66">
        <f>_xll.qlIndexFixing($BB$1,AW2208,,Trigger)</f>
        <v>1.6798043509510502E-2</v>
      </c>
      <c r="BA2208" s="198">
        <f t="shared" si="55"/>
        <v>-2.7470381076408894</v>
      </c>
    </row>
    <row r="2209" spans="47:53" ht="11.25" customHeight="1" x14ac:dyDescent="0.25">
      <c r="AU2209" s="30" t="s">
        <v>38</v>
      </c>
      <c r="AV2209" s="29">
        <f>_xll.qlInterestRateIndexFixingDate(IborIndex&amp;Tenor,AW2209,Trigger)</f>
        <v>54893</v>
      </c>
      <c r="AW2209" s="29">
        <f>_xll.qlCalendarAdvance(Calendar,AW2208,AU2209,"f",,Trigger)</f>
        <v>54897</v>
      </c>
      <c r="AX2209" s="29">
        <f>_xll.qlInterestRateIndexMaturity(IborIndex&amp;Tenor,AW2209,Trigger)</f>
        <v>55262</v>
      </c>
      <c r="AY2209" s="66">
        <f>_xll.qlIndexFixing($Z$5,AV2209,,Trigger)</f>
        <v>1.6523212190102332E-2</v>
      </c>
      <c r="AZ2209" s="66">
        <f>_xll.qlIndexFixing($BB$1,AW2209,,Trigger)</f>
        <v>1.6794472295423093E-2</v>
      </c>
      <c r="BA2209" s="198">
        <f t="shared" si="55"/>
        <v>-2.7126010532076137</v>
      </c>
    </row>
    <row r="2210" spans="47:53" ht="11.25" customHeight="1" x14ac:dyDescent="0.25">
      <c r="AU2210" s="30" t="s">
        <v>38</v>
      </c>
      <c r="AV2210" s="29">
        <f>_xll.qlInterestRateIndexFixingDate(IborIndex&amp;Tenor,AW2210,Trigger)</f>
        <v>54900</v>
      </c>
      <c r="AW2210" s="29">
        <f>_xll.qlCalendarAdvance(Calendar,AW2209,AU2210,"f",,Trigger)</f>
        <v>54904</v>
      </c>
      <c r="AX2210" s="29">
        <f>_xll.qlInterestRateIndexMaturity(IborIndex&amp;Tenor,AW2210,Trigger)</f>
        <v>55269</v>
      </c>
      <c r="AY2210" s="66">
        <f>_xll.qlIndexFixing($Z$5,AV2210,,Trigger)</f>
        <v>1.6523082594916024E-2</v>
      </c>
      <c r="AZ2210" s="66">
        <f>_xll.qlIndexFixing($BB$1,AW2210,,Trigger)</f>
        <v>1.679086862842738E-2</v>
      </c>
      <c r="BA2210" s="198">
        <f t="shared" si="55"/>
        <v>-2.677860335113559</v>
      </c>
    </row>
    <row r="2211" spans="47:53" ht="11.25" customHeight="1" x14ac:dyDescent="0.25">
      <c r="AU2211" s="30" t="s">
        <v>38</v>
      </c>
      <c r="AV2211" s="29">
        <f>_xll.qlInterestRateIndexFixingDate(IborIndex&amp;Tenor,AW2211,Trigger)</f>
        <v>54907</v>
      </c>
      <c r="AW2211" s="29">
        <f>_xll.qlCalendarAdvance(Calendar,AW2210,AU2211,"f",,Trigger)</f>
        <v>54911</v>
      </c>
      <c r="AX2211" s="29">
        <f>_xll.qlInterestRateIndexMaturity(IborIndex&amp;Tenor,AW2211,Trigger)</f>
        <v>55276</v>
      </c>
      <c r="AY2211" s="66">
        <f>_xll.qlIndexFixing($Z$5,AV2211,,Trigger)</f>
        <v>1.6522950976815713E-2</v>
      </c>
      <c r="AZ2211" s="66">
        <f>_xll.qlIndexFixing($BB$1,AW2211,,Trigger)</f>
        <v>1.6787232508872887E-2</v>
      </c>
      <c r="BA2211" s="198">
        <f t="shared" si="55"/>
        <v>-2.6428153205717426</v>
      </c>
    </row>
    <row r="2212" spans="47:53" ht="11.25" customHeight="1" x14ac:dyDescent="0.25">
      <c r="AU2212" s="30" t="s">
        <v>38</v>
      </c>
      <c r="AV2212" s="29">
        <f>_xll.qlInterestRateIndexFixingDate(IborIndex&amp;Tenor,AW2212,Trigger)</f>
        <v>54914</v>
      </c>
      <c r="AW2212" s="29">
        <f>_xll.qlCalendarAdvance(Calendar,AW2211,AU2212,"f",,Trigger)</f>
        <v>54918</v>
      </c>
      <c r="AX2212" s="29">
        <f>_xll.qlInterestRateIndexMaturity(IborIndex&amp;Tenor,AW2212,Trigger)</f>
        <v>55283</v>
      </c>
      <c r="AY2212" s="66">
        <f>_xll.qlIndexFixing($Z$5,AV2212,,Trigger)</f>
        <v>1.652281739958775E-2</v>
      </c>
      <c r="AZ2212" s="66">
        <f>_xll.qlIndexFixing($BB$1,AW2212,,Trigger)</f>
        <v>1.6783563937113308E-2</v>
      </c>
      <c r="BA2212" s="198">
        <f t="shared" si="55"/>
        <v>-2.6074653752555799</v>
      </c>
    </row>
    <row r="2213" spans="47:53" ht="11.25" customHeight="1" x14ac:dyDescent="0.25">
      <c r="AU2213" s="30" t="s">
        <v>38</v>
      </c>
      <c r="AV2213" s="29">
        <f>_xll.qlInterestRateIndexFixingDate(IborIndex&amp;Tenor,AW2213,Trigger)</f>
        <v>54921</v>
      </c>
      <c r="AW2213" s="29">
        <f>_xll.qlCalendarAdvance(Calendar,AW2212,AU2213,"f",,Trigger)</f>
        <v>54925</v>
      </c>
      <c r="AX2213" s="29">
        <f>_xll.qlInterestRateIndexMaturity(IborIndex&amp;Tenor,AW2213,Trigger)</f>
        <v>55290</v>
      </c>
      <c r="AY2213" s="66">
        <f>_xll.qlIndexFixing($Z$5,AV2213,,Trigger)</f>
        <v>1.6522681927175941E-2</v>
      </c>
      <c r="AZ2213" s="66">
        <f>_xll.qlIndexFixing($BB$1,AW2213,,Trigger)</f>
        <v>1.6779862913504081E-2</v>
      </c>
      <c r="BA2213" s="198">
        <f t="shared" si="55"/>
        <v>-2.5718098632813993</v>
      </c>
    </row>
    <row r="2214" spans="47:53" ht="11.25" customHeight="1" x14ac:dyDescent="0.25">
      <c r="AU2214" s="30" t="s">
        <v>38</v>
      </c>
      <c r="AV2214" s="29">
        <f>_xll.qlInterestRateIndexFixingDate(IborIndex&amp;Tenor,AW2214,Trigger)</f>
        <v>54928</v>
      </c>
      <c r="AW2214" s="29">
        <f>_xll.qlCalendarAdvance(Calendar,AW2213,AU2214,"f",,Trigger)</f>
        <v>54932</v>
      </c>
      <c r="AX2214" s="29">
        <f>_xll.qlInterestRateIndexMaturity(IborIndex&amp;Tenor,AW2214,Trigger)</f>
        <v>55297</v>
      </c>
      <c r="AY2214" s="66">
        <f>_xll.qlIndexFixing($Z$5,AV2214,,Trigger)</f>
        <v>1.6522544623684843E-2</v>
      </c>
      <c r="AZ2214" s="66">
        <f>_xll.qlIndexFixing($BB$1,AW2214,,Trigger)</f>
        <v>1.6776129438405032E-2</v>
      </c>
      <c r="BA2214" s="198">
        <f t="shared" si="55"/>
        <v>-2.5358481472018828</v>
      </c>
    </row>
    <row r="2215" spans="47:53" ht="11.25" customHeight="1" x14ac:dyDescent="0.25">
      <c r="AU2215" s="30" t="s">
        <v>38</v>
      </c>
      <c r="AV2215" s="29">
        <f>_xll.qlInterestRateIndexFixingDate(IborIndex&amp;Tenor,AW2215,Trigger)</f>
        <v>54935</v>
      </c>
      <c r="AW2215" s="29">
        <f>_xll.qlCalendarAdvance(Calendar,AW2214,AU2215,"f",,Trigger)</f>
        <v>54939</v>
      </c>
      <c r="AX2215" s="29">
        <f>_xll.qlInterestRateIndexMaturity(IborIndex&amp;Tenor,AW2215,Trigger)</f>
        <v>55304</v>
      </c>
      <c r="AY2215" s="66">
        <f>_xll.qlIndexFixing($Z$5,AV2215,,Trigger)</f>
        <v>1.6522405553376699E-2</v>
      </c>
      <c r="AZ2215" s="66">
        <f>_xll.qlIndexFixing($BB$1,AW2215,,Trigger)</f>
        <v>1.6772363512178829E-2</v>
      </c>
      <c r="BA2215" s="198">
        <f t="shared" si="55"/>
        <v>-2.4995795880212999</v>
      </c>
    </row>
    <row r="2216" spans="47:53" ht="11.25" customHeight="1" x14ac:dyDescent="0.25">
      <c r="AU2216" s="30" t="s">
        <v>38</v>
      </c>
      <c r="AV2216" s="29">
        <f>_xll.qlInterestRateIndexFixingDate(IborIndex&amp;Tenor,AW2216,Trigger)</f>
        <v>54942</v>
      </c>
      <c r="AW2216" s="29">
        <f>_xll.qlCalendarAdvance(Calendar,AW2215,AU2216,"f",,Trigger)</f>
        <v>54946</v>
      </c>
      <c r="AX2216" s="29">
        <f>_xll.qlInterestRateIndexMaturity(IborIndex&amp;Tenor,AW2216,Trigger)</f>
        <v>55311</v>
      </c>
      <c r="AY2216" s="66">
        <f>_xll.qlIndexFixing($Z$5,AV2216,,Trigger)</f>
        <v>1.6522264780672081E-2</v>
      </c>
      <c r="AZ2216" s="66">
        <f>_xll.qlIndexFixing($BB$1,AW2216,,Trigger)</f>
        <v>1.6768565135190327E-2</v>
      </c>
      <c r="BA2216" s="198">
        <f t="shared" si="55"/>
        <v>-2.4630035451824601</v>
      </c>
    </row>
    <row r="2217" spans="47:53" ht="11.25" customHeight="1" x14ac:dyDescent="0.25">
      <c r="AU2217" s="30" t="s">
        <v>38</v>
      </c>
      <c r="AV2217" s="29">
        <f>_xll.qlInterestRateIndexFixingDate(IborIndex&amp;Tenor,AW2217,Trigger)</f>
        <v>54949</v>
      </c>
      <c r="AW2217" s="29">
        <f>_xll.qlCalendarAdvance(Calendar,AW2216,AU2217,"f",,Trigger)</f>
        <v>54953</v>
      </c>
      <c r="AX2217" s="29">
        <f>_xll.qlInterestRateIndexMaturity(IborIndex&amp;Tenor,AW2217,Trigger)</f>
        <v>55318</v>
      </c>
      <c r="AY2217" s="66">
        <f>_xll.qlIndexFixing($Z$5,AV2217,,Trigger)</f>
        <v>1.6522122370151444E-2</v>
      </c>
      <c r="AZ2217" s="66">
        <f>_xll.qlIndexFixing($BB$1,AW2217,,Trigger)</f>
        <v>1.6764734307808549E-2</v>
      </c>
      <c r="BA2217" s="198">
        <f t="shared" si="55"/>
        <v>-2.4261193765710494</v>
      </c>
    </row>
    <row r="2218" spans="47:53" ht="11.25" customHeight="1" x14ac:dyDescent="0.25">
      <c r="AU2218" s="30" t="s">
        <v>38</v>
      </c>
      <c r="AV2218" s="29">
        <f>_xll.qlInterestRateIndexFixingDate(IborIndex&amp;Tenor,AW2218,Trigger)</f>
        <v>54956</v>
      </c>
      <c r="AW2218" s="29">
        <f>_xll.qlCalendarAdvance(Calendar,AW2217,AU2218,"f",,Trigger)</f>
        <v>54960</v>
      </c>
      <c r="AX2218" s="29">
        <f>_xll.qlInterestRateIndexMaturity(IborIndex&amp;Tenor,AW2218,Trigger)</f>
        <v>55325</v>
      </c>
      <c r="AY2218" s="66">
        <f>_xll.qlIndexFixing($Z$5,AV2218,,Trigger)</f>
        <v>1.6521978386551828E-2</v>
      </c>
      <c r="AZ2218" s="66">
        <f>_xll.qlIndexFixing($BB$1,AW2218,,Trigger)</f>
        <v>1.67608710304058E-2</v>
      </c>
      <c r="BA2218" s="198">
        <f t="shared" si="55"/>
        <v>-2.3889264385397109</v>
      </c>
    </row>
    <row r="2219" spans="47:53" ht="11.25" customHeight="1" x14ac:dyDescent="0.25">
      <c r="AU2219" s="30" t="s">
        <v>38</v>
      </c>
      <c r="AV2219" s="29">
        <f>_xll.qlInterestRateIndexFixingDate(IborIndex&amp;Tenor,AW2219,Trigger)</f>
        <v>54963</v>
      </c>
      <c r="AW2219" s="29">
        <f>_xll.qlCalendarAdvance(Calendar,AW2218,AU2219,"f",,Trigger)</f>
        <v>54967</v>
      </c>
      <c r="AX2219" s="29">
        <f>_xll.qlInterestRateIndexMaturity(IborIndex&amp;Tenor,AW2219,Trigger)</f>
        <v>55332</v>
      </c>
      <c r="AY2219" s="66">
        <f>_xll.qlIndexFixing($Z$5,AV2219,,Trigger)</f>
        <v>1.6521832894771889E-2</v>
      </c>
      <c r="AZ2219" s="66">
        <f>_xll.qlIndexFixing($BB$1,AW2219,,Trigger)</f>
        <v>1.6756975303356354E-2</v>
      </c>
      <c r="BA2219" s="198">
        <f t="shared" si="55"/>
        <v>-2.3514240858446556</v>
      </c>
    </row>
    <row r="2220" spans="47:53" ht="11.25" customHeight="1" x14ac:dyDescent="0.25">
      <c r="AU2220" s="30" t="s">
        <v>38</v>
      </c>
      <c r="AV2220" s="29">
        <f>_xll.qlInterestRateIndexFixingDate(IborIndex&amp;Tenor,AW2220,Trigger)</f>
        <v>54970</v>
      </c>
      <c r="AW2220" s="29">
        <f>_xll.qlCalendarAdvance(Calendar,AW2219,AU2220,"f",,Trigger)</f>
        <v>54974</v>
      </c>
      <c r="AX2220" s="29">
        <f>_xll.qlInterestRateIndexMaturity(IborIndex&amp;Tenor,AW2220,Trigger)</f>
        <v>55339</v>
      </c>
      <c r="AY2220" s="66">
        <f>_xll.qlIndexFixing($Z$5,AV2220,,Trigger)</f>
        <v>1.6521685959866878E-2</v>
      </c>
      <c r="AZ2220" s="66">
        <f>_xll.qlIndexFixing($BB$1,AW2220,,Trigger)</f>
        <v>1.6753047127039525E-2</v>
      </c>
      <c r="BA2220" s="198">
        <f t="shared" si="55"/>
        <v>-2.3136116717264663</v>
      </c>
    </row>
    <row r="2221" spans="47:53" ht="11.25" customHeight="1" x14ac:dyDescent="0.25">
      <c r="AU2221" s="30" t="s">
        <v>38</v>
      </c>
      <c r="AV2221" s="29">
        <f>_xll.qlInterestRateIndexFixingDate(IborIndex&amp;Tenor,AW2221,Trigger)</f>
        <v>54977</v>
      </c>
      <c r="AW2221" s="29">
        <f>_xll.qlCalendarAdvance(Calendar,AW2220,AU2221,"f",,Trigger)</f>
        <v>54981</v>
      </c>
      <c r="AX2221" s="29">
        <f>_xll.qlInterestRateIndexMaturity(IborIndex&amp;Tenor,AW2221,Trigger)</f>
        <v>55346</v>
      </c>
      <c r="AY2221" s="66">
        <f>_xll.qlIndexFixing($Z$5,AV2221,,Trigger)</f>
        <v>1.6521537647051478E-2</v>
      </c>
      <c r="AZ2221" s="66">
        <f>_xll.qlIndexFixing($BB$1,AW2221,,Trigger)</f>
        <v>1.6749086501835722E-2</v>
      </c>
      <c r="BA2221" s="198">
        <f t="shared" si="55"/>
        <v>-2.275488547842444</v>
      </c>
    </row>
    <row r="2222" spans="47:53" ht="11.25" customHeight="1" x14ac:dyDescent="0.25">
      <c r="AU2222" s="30" t="s">
        <v>38</v>
      </c>
      <c r="AV2222" s="29">
        <f>_xll.qlInterestRateIndexFixingDate(IborIndex&amp;Tenor,AW2222,Trigger)</f>
        <v>54984</v>
      </c>
      <c r="AW2222" s="29">
        <f>_xll.qlCalendarAdvance(Calendar,AW2221,AU2222,"f",,Trigger)</f>
        <v>54988</v>
      </c>
      <c r="AX2222" s="29">
        <f>_xll.qlInterestRateIndexMaturity(IborIndex&amp;Tenor,AW2222,Trigger)</f>
        <v>55353</v>
      </c>
      <c r="AY2222" s="66">
        <f>_xll.qlIndexFixing($Z$5,AV2222,,Trigger)</f>
        <v>1.6521388021698495E-2</v>
      </c>
      <c r="AZ2222" s="66">
        <f>_xll.qlIndexFixing($BB$1,AW2222,,Trigger)</f>
        <v>1.6745093428129732E-2</v>
      </c>
      <c r="BA2222" s="198">
        <f t="shared" si="55"/>
        <v>-2.2370540643123702</v>
      </c>
    </row>
    <row r="2223" spans="47:53" ht="11.25" customHeight="1" x14ac:dyDescent="0.25">
      <c r="AU2223" s="30" t="s">
        <v>38</v>
      </c>
      <c r="AV2223" s="29">
        <f>_xll.qlInterestRateIndexFixingDate(IborIndex&amp;Tenor,AW2223,Trigger)</f>
        <v>54991</v>
      </c>
      <c r="AW2223" s="29">
        <f>_xll.qlCalendarAdvance(Calendar,AW2222,AU2223,"f",,Trigger)</f>
        <v>54995</v>
      </c>
      <c r="AX2223" s="29">
        <f>_xll.qlInterestRateIndexMaturity(IborIndex&amp;Tenor,AW2223,Trigger)</f>
        <v>55360</v>
      </c>
      <c r="AY2223" s="66">
        <f>_xll.qlIndexFixing($Z$5,AV2223,,Trigger)</f>
        <v>1.6521237149340381E-2</v>
      </c>
      <c r="AZ2223" s="66">
        <f>_xll.qlIndexFixing($BB$1,AW2223,,Trigger)</f>
        <v>1.6741067906309411E-2</v>
      </c>
      <c r="BA2223" s="198">
        <f t="shared" si="55"/>
        <v>-2.1983075696902983</v>
      </c>
    </row>
    <row r="2224" spans="47:53" ht="11.25" customHeight="1" x14ac:dyDescent="0.25">
      <c r="AU2224" s="30" t="s">
        <v>38</v>
      </c>
      <c r="AV2224" s="29">
        <f>_xll.qlInterestRateIndexFixingDate(IborIndex&amp;Tenor,AW2224,Trigger)</f>
        <v>54998</v>
      </c>
      <c r="AW2224" s="29">
        <f>_xll.qlCalendarAdvance(Calendar,AW2223,AU2224,"f",,Trigger)</f>
        <v>55002</v>
      </c>
      <c r="AX2224" s="29">
        <f>_xll.qlInterestRateIndexMaturity(IborIndex&amp;Tenor,AW2224,Trigger)</f>
        <v>55367</v>
      </c>
      <c r="AY2224" s="66">
        <f>_xll.qlIndexFixing($Z$5,AV2224,,Trigger)</f>
        <v>1.6521085095667933E-2</v>
      </c>
      <c r="AZ2224" s="66">
        <f>_xll.qlIndexFixing($BB$1,AW2224,,Trigger)</f>
        <v>1.6737009936765239E-2</v>
      </c>
      <c r="BA2224" s="198">
        <f t="shared" si="55"/>
        <v>-2.1592484109730568</v>
      </c>
    </row>
    <row r="2225" spans="47:53" ht="11.25" customHeight="1" x14ac:dyDescent="0.25">
      <c r="AU2225" s="30" t="s">
        <v>38</v>
      </c>
      <c r="AV2225" s="29">
        <f>_xll.qlInterestRateIndexFixingDate(IborIndex&amp;Tenor,AW2225,Trigger)</f>
        <v>55005</v>
      </c>
      <c r="AW2225" s="29">
        <f>_xll.qlCalendarAdvance(Calendar,AW2224,AU2225,"f",,Trigger)</f>
        <v>55009</v>
      </c>
      <c r="AX2225" s="29">
        <f>_xll.qlInterestRateIndexMaturity(IborIndex&amp;Tenor,AW2225,Trigger)</f>
        <v>55374</v>
      </c>
      <c r="AY2225" s="66">
        <f>_xll.qlIndexFixing($Z$5,AV2225,,Trigger)</f>
        <v>1.6520931926530067E-2</v>
      </c>
      <c r="AZ2225" s="66">
        <f>_xll.qlIndexFixing($BB$1,AW2225,,Trigger)</f>
        <v>1.6732919519891424E-2</v>
      </c>
      <c r="BA2225" s="198">
        <f t="shared" si="55"/>
        <v>-2.1198759336135686</v>
      </c>
    </row>
    <row r="2226" spans="47:53" ht="11.25" customHeight="1" x14ac:dyDescent="0.25">
      <c r="AU2226" s="30" t="s">
        <v>38</v>
      </c>
      <c r="AV2226" s="29">
        <f>_xll.qlInterestRateIndexFixingDate(IborIndex&amp;Tenor,AW2226,Trigger)</f>
        <v>55012</v>
      </c>
      <c r="AW2226" s="29">
        <f>_xll.qlCalendarAdvance(Calendar,AW2225,AU2226,"f",,Trigger)</f>
        <v>55016</v>
      </c>
      <c r="AX2226" s="29">
        <f>_xll.qlInterestRateIndexMaturity(IborIndex&amp;Tenor,AW2226,Trigger)</f>
        <v>55381</v>
      </c>
      <c r="AY2226" s="66">
        <f>_xll.qlIndexFixing($Z$5,AV2226,,Trigger)</f>
        <v>1.6520777707934694E-2</v>
      </c>
      <c r="AZ2226" s="66">
        <f>_xll.qlIndexFixing($BB$1,AW2226,,Trigger)</f>
        <v>1.6728796656084795E-2</v>
      </c>
      <c r="BA2226" s="198">
        <f t="shared" si="55"/>
        <v>-2.0801894815010087</v>
      </c>
    </row>
    <row r="2227" spans="47:53" ht="11.25" customHeight="1" x14ac:dyDescent="0.25">
      <c r="AU2227" s="30" t="s">
        <v>38</v>
      </c>
      <c r="AV2227" s="29">
        <f>_xll.qlInterestRateIndexFixingDate(IborIndex&amp;Tenor,AW2227,Trigger)</f>
        <v>55019</v>
      </c>
      <c r="AW2227" s="29">
        <f>_xll.qlCalendarAdvance(Calendar,AW2226,AU2227,"f",,Trigger)</f>
        <v>55023</v>
      </c>
      <c r="AX2227" s="29">
        <f>_xll.qlInterestRateIndexMaturity(IborIndex&amp;Tenor,AW2227,Trigger)</f>
        <v>55388</v>
      </c>
      <c r="AY2227" s="66">
        <f>_xll.qlIndexFixing($Z$5,AV2227,,Trigger)</f>
        <v>1.6520622506049378E-2</v>
      </c>
      <c r="AZ2227" s="66">
        <f>_xll.qlIndexFixing($BB$1,AW2227,,Trigger)</f>
        <v>1.6724641345746128E-2</v>
      </c>
      <c r="BA2227" s="198">
        <f t="shared" si="55"/>
        <v>-2.040188396967499</v>
      </c>
    </row>
    <row r="2228" spans="47:53" ht="11.25" customHeight="1" x14ac:dyDescent="0.25">
      <c r="AU2228" s="30" t="s">
        <v>38</v>
      </c>
      <c r="AV2228" s="29">
        <f>_xll.qlInterestRateIndexFixingDate(IborIndex&amp;Tenor,AW2228,Trigger)</f>
        <v>55026</v>
      </c>
      <c r="AW2228" s="29">
        <f>_xll.qlCalendarAdvance(Calendar,AW2227,AU2228,"f",,Trigger)</f>
        <v>55030</v>
      </c>
      <c r="AX2228" s="29">
        <f>_xll.qlInterestRateIndexMaturity(IborIndex&amp;Tenor,AW2228,Trigger)</f>
        <v>55395</v>
      </c>
      <c r="AY2228" s="66">
        <f>_xll.qlIndexFixing($Z$5,AV2228,,Trigger)</f>
        <v>1.652046638719849E-2</v>
      </c>
      <c r="AZ2228" s="66">
        <f>_xll.qlIndexFixing($BB$1,AW2228,,Trigger)</f>
        <v>1.6720453589277953E-2</v>
      </c>
      <c r="BA2228" s="198">
        <f t="shared" si="55"/>
        <v>-1.9998720207946297</v>
      </c>
    </row>
    <row r="2229" spans="47:53" ht="11.25" customHeight="1" x14ac:dyDescent="0.25">
      <c r="AU2229" s="30" t="s">
        <v>38</v>
      </c>
      <c r="AV2229" s="29">
        <f>_xll.qlInterestRateIndexFixingDate(IborIndex&amp;Tenor,AW2229,Trigger)</f>
        <v>55033</v>
      </c>
      <c r="AW2229" s="29">
        <f>_xll.qlCalendarAdvance(Calendar,AW2228,AU2229,"f",,Trigger)</f>
        <v>55037</v>
      </c>
      <c r="AX2229" s="29">
        <f>_xll.qlInterestRateIndexMaturity(IborIndex&amp;Tenor,AW2229,Trigger)</f>
        <v>55402</v>
      </c>
      <c r="AY2229" s="66">
        <f>_xll.qlIndexFixing($Z$5,AV2229,,Trigger)</f>
        <v>1.6520306977952575E-2</v>
      </c>
      <c r="AZ2229" s="66">
        <f>_xll.qlIndexFixing($BB$1,AW2229,,Trigger)</f>
        <v>1.6716233387087616E-2</v>
      </c>
      <c r="BA2229" s="198">
        <f t="shared" si="55"/>
        <v>-1.9592640913504087</v>
      </c>
    </row>
    <row r="2230" spans="47:53" ht="11.25" customHeight="1" x14ac:dyDescent="0.25">
      <c r="AU2230" s="30" t="s">
        <v>38</v>
      </c>
      <c r="AV2230" s="29">
        <f>_xll.qlInterestRateIndexFixingDate(IborIndex&amp;Tenor,AW2230,Trigger)</f>
        <v>55040</v>
      </c>
      <c r="AW2230" s="29">
        <f>_xll.qlCalendarAdvance(Calendar,AW2229,AU2230,"f",,Trigger)</f>
        <v>55044</v>
      </c>
      <c r="AX2230" s="29">
        <f>_xll.qlInterestRateIndexMaturity(IborIndex&amp;Tenor,AW2230,Trigger)</f>
        <v>55409</v>
      </c>
      <c r="AY2230" s="66">
        <f>_xll.qlIndexFixing($Z$5,AV2230,,Trigger)</f>
        <v>1.6520137726604298E-2</v>
      </c>
      <c r="AZ2230" s="66">
        <f>_xll.qlIndexFixing($BB$1,AW2230,,Trigger)</f>
        <v>1.671198073958443E-2</v>
      </c>
      <c r="BA2230" s="198">
        <f t="shared" si="55"/>
        <v>-1.9184301298013142</v>
      </c>
    </row>
    <row r="2231" spans="47:53" ht="11.25" customHeight="1" x14ac:dyDescent="0.25">
      <c r="AU2231" s="30" t="s">
        <v>38</v>
      </c>
      <c r="AV2231" s="29">
        <f>_xll.qlInterestRateIndexFixingDate(IborIndex&amp;Tenor,AW2231,Trigger)</f>
        <v>55047</v>
      </c>
      <c r="AW2231" s="29">
        <f>_xll.qlCalendarAdvance(Calendar,AW2230,AU2231,"f",,Trigger)</f>
        <v>55051</v>
      </c>
      <c r="AX2231" s="29">
        <f>_xll.qlInterestRateIndexMaturity(IborIndex&amp;Tenor,AW2231,Trigger)</f>
        <v>55416</v>
      </c>
      <c r="AY2231" s="66">
        <f>_xll.qlIndexFixing($Z$5,AV2231,,Trigger)</f>
        <v>1.6519958543132512E-2</v>
      </c>
      <c r="AZ2231" s="66">
        <f>_xll.qlIndexFixing($BB$1,AW2231,,Trigger)</f>
        <v>1.6707695647181216E-2</v>
      </c>
      <c r="BA2231" s="198">
        <f t="shared" si="55"/>
        <v>-1.8773710404870401</v>
      </c>
    </row>
    <row r="2232" spans="47:53" ht="11.25" customHeight="1" x14ac:dyDescent="0.25">
      <c r="AU2232" s="30" t="s">
        <v>38</v>
      </c>
      <c r="AV2232" s="29">
        <f>_xll.qlInterestRateIndexFixingDate(IborIndex&amp;Tenor,AW2232,Trigger)</f>
        <v>55054</v>
      </c>
      <c r="AW2232" s="29">
        <f>_xll.qlCalendarAdvance(Calendar,AW2231,AU2232,"f",,Trigger)</f>
        <v>55058</v>
      </c>
      <c r="AX2232" s="29">
        <f>_xll.qlInterestRateIndexMaturity(IborIndex&amp;Tenor,AW2232,Trigger)</f>
        <v>55423</v>
      </c>
      <c r="AY2232" s="66">
        <f>_xll.qlIndexFixing($Z$5,AV2232,,Trigger)</f>
        <v>1.6519769731808458E-2</v>
      </c>
      <c r="AZ2232" s="66">
        <f>_xll.qlIndexFixing($BB$1,AW2232,,Trigger)</f>
        <v>1.6703378110294303E-2</v>
      </c>
      <c r="BA2232" s="198">
        <f t="shared" si="55"/>
        <v>-1.8360837848584513</v>
      </c>
    </row>
    <row r="2233" spans="47:53" ht="11.25" customHeight="1" x14ac:dyDescent="0.25">
      <c r="AU2233" s="30" t="s">
        <v>38</v>
      </c>
      <c r="AV2233" s="29">
        <f>_xll.qlInterestRateIndexFixingDate(IborIndex&amp;Tenor,AW2233,Trigger)</f>
        <v>55061</v>
      </c>
      <c r="AW2233" s="29">
        <f>_xll.qlCalendarAdvance(Calendar,AW2232,AU2233,"f",,Trigger)</f>
        <v>55065</v>
      </c>
      <c r="AX2233" s="29">
        <f>_xll.qlInterestRateIndexMaturity(IborIndex&amp;Tenor,AW2233,Trigger)</f>
        <v>55430</v>
      </c>
      <c r="AY2233" s="66">
        <f>_xll.qlIndexFixing($Z$5,AV2233,,Trigger)</f>
        <v>1.6519571597591917E-2</v>
      </c>
      <c r="AZ2233" s="66">
        <f>_xll.qlIndexFixing($BB$1,AW2233,,Trigger)</f>
        <v>1.6699028129342201E-2</v>
      </c>
      <c r="BA2233" s="198">
        <f t="shared" si="55"/>
        <v>-1.7945653175028413</v>
      </c>
    </row>
    <row r="2234" spans="47:53" ht="11.25" customHeight="1" x14ac:dyDescent="0.25">
      <c r="AU2234" s="30" t="s">
        <v>38</v>
      </c>
      <c r="AV2234" s="29">
        <f>_xll.qlInterestRateIndexFixingDate(IborIndex&amp;Tenor,AW2234,Trigger)</f>
        <v>55068</v>
      </c>
      <c r="AW2234" s="29">
        <f>_xll.qlCalendarAdvance(Calendar,AW2233,AU2234,"f",,Trigger)</f>
        <v>55072</v>
      </c>
      <c r="AX2234" s="29">
        <f>_xll.qlInterestRateIndexMaturity(IborIndex&amp;Tenor,AW2234,Trigger)</f>
        <v>55437</v>
      </c>
      <c r="AY2234" s="66">
        <f>_xll.qlIndexFixing($Z$5,AV2234,,Trigger)</f>
        <v>1.6519364446134943E-2</v>
      </c>
      <c r="AZ2234" s="66">
        <f>_xll.qlIndexFixing($BB$1,AW2234,,Trigger)</f>
        <v>1.6694645704747803E-2</v>
      </c>
      <c r="BA2234" s="198">
        <f t="shared" si="55"/>
        <v>-1.7528125861285964</v>
      </c>
    </row>
    <row r="2235" spans="47:53" ht="11.25" customHeight="1" x14ac:dyDescent="0.25">
      <c r="AU2235" s="30" t="s">
        <v>38</v>
      </c>
      <c r="AV2235" s="29">
        <f>_xll.qlInterestRateIndexFixingDate(IborIndex&amp;Tenor,AW2235,Trigger)</f>
        <v>55075</v>
      </c>
      <c r="AW2235" s="29">
        <f>_xll.qlCalendarAdvance(Calendar,AW2234,AU2235,"f",,Trigger)</f>
        <v>55079</v>
      </c>
      <c r="AX2235" s="29">
        <f>_xll.qlInterestRateIndexMaturity(IborIndex&amp;Tenor,AW2235,Trigger)</f>
        <v>55444</v>
      </c>
      <c r="AY2235" s="66">
        <f>_xll.qlIndexFixing($Z$5,AV2235,,Trigger)</f>
        <v>1.6519148583779883E-2</v>
      </c>
      <c r="AZ2235" s="66">
        <f>_xll.qlIndexFixing($BB$1,AW2235,,Trigger)</f>
        <v>1.669023083693642E-2</v>
      </c>
      <c r="BA2235" s="198">
        <f t="shared" si="55"/>
        <v>-1.7108225315653689</v>
      </c>
    </row>
    <row r="2236" spans="47:53" ht="11.25" customHeight="1" x14ac:dyDescent="0.25">
      <c r="AU2236" s="30" t="s">
        <v>38</v>
      </c>
      <c r="AV2236" s="29">
        <f>_xll.qlInterestRateIndexFixingDate(IborIndex&amp;Tenor,AW2236,Trigger)</f>
        <v>55082</v>
      </c>
      <c r="AW2236" s="29">
        <f>_xll.qlCalendarAdvance(Calendar,AW2235,AU2236,"f",,Trigger)</f>
        <v>55086</v>
      </c>
      <c r="AX2236" s="29">
        <f>_xll.qlInterestRateIndexMaturity(IborIndex&amp;Tenor,AW2236,Trigger)</f>
        <v>55451</v>
      </c>
      <c r="AY2236" s="66">
        <f>_xll.qlIndexFixing($Z$5,AV2236,,Trigger)</f>
        <v>1.6518924317559604E-2</v>
      </c>
      <c r="AZ2236" s="66">
        <f>_xll.qlIndexFixing($BB$1,AW2236,,Trigger)</f>
        <v>1.6685783526336411E-2</v>
      </c>
      <c r="BA2236" s="198">
        <f t="shared" si="55"/>
        <v>-1.6685920877680671</v>
      </c>
    </row>
    <row r="2237" spans="47:53" ht="11.25" customHeight="1" x14ac:dyDescent="0.25">
      <c r="AU2237" s="30" t="s">
        <v>38</v>
      </c>
      <c r="AV2237" s="29">
        <f>_xll.qlInterestRateIndexFixingDate(IborIndex&amp;Tenor,AW2237,Trigger)</f>
        <v>55089</v>
      </c>
      <c r="AW2237" s="29">
        <f>_xll.qlCalendarAdvance(Calendar,AW2236,AU2237,"f",,Trigger)</f>
        <v>55093</v>
      </c>
      <c r="AX2237" s="29">
        <f>_xll.qlInterestRateIndexMaturity(IborIndex&amp;Tenor,AW2237,Trigger)</f>
        <v>55458</v>
      </c>
      <c r="AY2237" s="66">
        <f>_xll.qlIndexFixing($Z$5,AV2237,,Trigger)</f>
        <v>1.6518691955197923E-2</v>
      </c>
      <c r="AZ2237" s="66">
        <f>_xll.qlIndexFixing($BB$1,AW2237,,Trigger)</f>
        <v>1.6681303773379442E-2</v>
      </c>
      <c r="BA2237" s="198">
        <f t="shared" si="55"/>
        <v>-1.6261181818151906</v>
      </c>
    </row>
    <row r="2238" spans="47:53" ht="11.25" customHeight="1" x14ac:dyDescent="0.25">
      <c r="AU2238" s="30" t="s">
        <v>38</v>
      </c>
      <c r="AV2238" s="29">
        <f>_xll.qlInterestRateIndexFixingDate(IborIndex&amp;Tenor,AW2238,Trigger)</f>
        <v>55096</v>
      </c>
      <c r="AW2238" s="29">
        <f>_xll.qlCalendarAdvance(Calendar,AW2237,AU2238,"f",,Trigger)</f>
        <v>55100</v>
      </c>
      <c r="AX2238" s="29">
        <f>_xll.qlInterestRateIndexMaturity(IborIndex&amp;Tenor,AW2238,Trigger)</f>
        <v>55465</v>
      </c>
      <c r="AY2238" s="66">
        <f>_xll.qlIndexFixing($Z$5,AV2238,,Trigger)</f>
        <v>1.6518451805109177E-2</v>
      </c>
      <c r="AZ2238" s="66">
        <f>_xll.qlIndexFixing($BB$1,AW2238,,Trigger)</f>
        <v>1.6676791578500882E-2</v>
      </c>
      <c r="BA2238" s="198">
        <f t="shared" si="55"/>
        <v>-1.5833977339170524</v>
      </c>
    </row>
    <row r="2239" spans="47:53" ht="11.25" customHeight="1" x14ac:dyDescent="0.25">
      <c r="AU2239" s="30" t="s">
        <v>38</v>
      </c>
      <c r="AV2239" s="29">
        <f>_xll.qlInterestRateIndexFixingDate(IborIndex&amp;Tenor,AW2239,Trigger)</f>
        <v>55103</v>
      </c>
      <c r="AW2239" s="29">
        <f>_xll.qlCalendarAdvance(Calendar,AW2238,AU2239,"f",,Trigger)</f>
        <v>55107</v>
      </c>
      <c r="AX2239" s="29">
        <f>_xll.qlInterestRateIndexMaturity(IborIndex&amp;Tenor,AW2239,Trigger)</f>
        <v>55472</v>
      </c>
      <c r="AY2239" s="66">
        <f>_xll.qlIndexFixing($Z$5,AV2239,,Trigger)</f>
        <v>1.6518204176398214E-2</v>
      </c>
      <c r="AZ2239" s="66">
        <f>_xll.qlIndexFixing($BB$1,AW2239,,Trigger)</f>
        <v>1.6672246942138307E-2</v>
      </c>
      <c r="BA2239" s="198">
        <f t="shared" si="55"/>
        <v>-1.5404276574009292</v>
      </c>
    </row>
    <row r="2240" spans="47:53" ht="11.25" customHeight="1" x14ac:dyDescent="0.25">
      <c r="AU2240" s="30" t="s">
        <v>38</v>
      </c>
      <c r="AV2240" s="29">
        <f>_xll.qlInterestRateIndexFixingDate(IborIndex&amp;Tenor,AW2240,Trigger)</f>
        <v>55110</v>
      </c>
      <c r="AW2240" s="29">
        <f>_xll.qlCalendarAdvance(Calendar,AW2239,AU2240,"f",,Trigger)</f>
        <v>55114</v>
      </c>
      <c r="AX2240" s="29">
        <f>_xll.qlInterestRateIndexMaturity(IborIndex&amp;Tenor,AW2240,Trigger)</f>
        <v>55479</v>
      </c>
      <c r="AY2240" s="66">
        <f>_xll.qlIndexFixing($Z$5,AV2240,,Trigger)</f>
        <v>1.6517949378860624E-2</v>
      </c>
      <c r="AZ2240" s="66">
        <f>_xll.qlIndexFixing($BB$1,AW2240,,Trigger)</f>
        <v>1.6667669864733219E-2</v>
      </c>
      <c r="BA2240" s="198">
        <f t="shared" si="55"/>
        <v>-1.4972048587259466</v>
      </c>
    </row>
    <row r="2241" spans="47:53" ht="11.25" customHeight="1" x14ac:dyDescent="0.25">
      <c r="AU2241" s="30" t="s">
        <v>38</v>
      </c>
      <c r="AV2241" s="29">
        <f>_xll.qlInterestRateIndexFixingDate(IborIndex&amp;Tenor,AW2241,Trigger)</f>
        <v>55117</v>
      </c>
      <c r="AW2241" s="29">
        <f>_xll.qlCalendarAdvance(Calendar,AW2240,AU2241,"f",,Trigger)</f>
        <v>55121</v>
      </c>
      <c r="AX2241" s="29">
        <f>_xll.qlInterestRateIndexMaturity(IborIndex&amp;Tenor,AW2241,Trigger)</f>
        <v>55486</v>
      </c>
      <c r="AY2241" s="66">
        <f>_xll.qlIndexFixing($Z$5,AV2241,,Trigger)</f>
        <v>1.6517687722983166E-2</v>
      </c>
      <c r="AZ2241" s="66">
        <f>_xll.qlIndexFixing($BB$1,AW2241,,Trigger)</f>
        <v>1.6663060346729756E-2</v>
      </c>
      <c r="BA2241" s="198">
        <f t="shared" si="55"/>
        <v>-1.4537262374659035</v>
      </c>
    </row>
    <row r="2242" spans="47:53" ht="11.25" customHeight="1" x14ac:dyDescent="0.25">
      <c r="AU2242" s="30" t="s">
        <v>38</v>
      </c>
      <c r="AV2242" s="29">
        <f>_xll.qlInterestRateIndexFixingDate(IborIndex&amp;Tenor,AW2242,Trigger)</f>
        <v>55124</v>
      </c>
      <c r="AW2242" s="29">
        <f>_xll.qlCalendarAdvance(Calendar,AW2241,AU2242,"f",,Trigger)</f>
        <v>55128</v>
      </c>
      <c r="AX2242" s="29">
        <f>_xll.qlInterestRateIndexMaturity(IborIndex&amp;Tenor,AW2242,Trigger)</f>
        <v>55493</v>
      </c>
      <c r="AY2242" s="66">
        <f>_xll.qlIndexFixing($Z$5,AV2242,,Trigger)</f>
        <v>1.6517419519942241E-2</v>
      </c>
      <c r="AZ2242" s="66">
        <f>_xll.qlIndexFixing($BB$1,AW2242,,Trigger)</f>
        <v>1.6658418388575347E-2</v>
      </c>
      <c r="BA2242" s="198">
        <f t="shared" si="55"/>
        <v>-1.4099886863310624</v>
      </c>
    </row>
    <row r="2243" spans="47:53" ht="11.25" customHeight="1" x14ac:dyDescent="0.25">
      <c r="AU2243" s="30" t="s">
        <v>38</v>
      </c>
      <c r="AV2243" s="29">
        <f>_xll.qlInterestRateIndexFixingDate(IborIndex&amp;Tenor,AW2243,Trigger)</f>
        <v>55131</v>
      </c>
      <c r="AW2243" s="29">
        <f>_xll.qlCalendarAdvance(Calendar,AW2242,AU2243,"f",,Trigger)</f>
        <v>55135</v>
      </c>
      <c r="AX2243" s="29">
        <f>_xll.qlInterestRateIndexMaturity(IborIndex&amp;Tenor,AW2243,Trigger)</f>
        <v>55500</v>
      </c>
      <c r="AY2243" s="66">
        <f>_xll.qlIndexFixing($Z$5,AV2243,,Trigger)</f>
        <v>1.6517145081604543E-2</v>
      </c>
      <c r="AZ2243" s="66">
        <f>_xll.qlIndexFixing($BB$1,AW2243,,Trigger)</f>
        <v>1.665374399072048E-2</v>
      </c>
      <c r="BA2243" s="198">
        <f t="shared" ref="BA2243:BA2306" si="56">(AY2243-AZ2243)*10000</f>
        <v>-1.3659890911593697</v>
      </c>
    </row>
    <row r="2244" spans="47:53" ht="11.25" customHeight="1" x14ac:dyDescent="0.25">
      <c r="AU2244" s="30" t="s">
        <v>38</v>
      </c>
      <c r="AV2244" s="29">
        <f>_xll.qlInterestRateIndexFixingDate(IborIndex&amp;Tenor,AW2244,Trigger)</f>
        <v>55138</v>
      </c>
      <c r="AW2244" s="29">
        <f>_xll.qlCalendarAdvance(Calendar,AW2243,AU2244,"f",,Trigger)</f>
        <v>55142</v>
      </c>
      <c r="AX2244" s="29">
        <f>_xll.qlInterestRateIndexMaturity(IborIndex&amp;Tenor,AW2244,Trigger)</f>
        <v>55507</v>
      </c>
      <c r="AY2244" s="66">
        <f>_xll.qlIndexFixing($Z$5,AV2244,,Trigger)</f>
        <v>1.6516864720528598E-2</v>
      </c>
      <c r="AZ2244" s="66">
        <f>_xll.qlIndexFixing($BB$1,AW2244,,Trigger)</f>
        <v>1.6649037153619362E-2</v>
      </c>
      <c r="BA2244" s="198">
        <f t="shared" si="56"/>
        <v>-1.321724330907645</v>
      </c>
    </row>
    <row r="2245" spans="47:53" ht="11.25" customHeight="1" x14ac:dyDescent="0.25">
      <c r="AU2245" s="30" t="s">
        <v>38</v>
      </c>
      <c r="AV2245" s="29">
        <f>_xll.qlInterestRateIndexFixingDate(IborIndex&amp;Tenor,AW2245,Trigger)</f>
        <v>55144</v>
      </c>
      <c r="AW2245" s="29">
        <f>_xll.qlCalendarAdvance(Calendar,AW2244,AU2245,"f",,Trigger)</f>
        <v>55149</v>
      </c>
      <c r="AX2245" s="29">
        <f>_xll.qlInterestRateIndexMaturity(IborIndex&amp;Tenor,AW2245,Trigger)</f>
        <v>55514</v>
      </c>
      <c r="AY2245" s="66">
        <f>_xll.qlIndexFixing($Z$5,AV2245,,Trigger)</f>
        <v>1.6516578749962794E-2</v>
      </c>
      <c r="AZ2245" s="66">
        <f>_xll.qlIndexFixing($BB$1,AW2245,,Trigger)</f>
        <v>1.6644297877728399E-2</v>
      </c>
      <c r="BA2245" s="198">
        <f t="shared" si="56"/>
        <v>-1.2771912776560548</v>
      </c>
    </row>
    <row r="2246" spans="47:53" ht="11.25" customHeight="1" x14ac:dyDescent="0.25">
      <c r="AU2246" s="30" t="s">
        <v>38</v>
      </c>
      <c r="AV2246" s="29">
        <f>_xll.qlInterestRateIndexFixingDate(IborIndex&amp;Tenor,AW2246,Trigger)</f>
        <v>55152</v>
      </c>
      <c r="AW2246" s="29">
        <f>_xll.qlCalendarAdvance(Calendar,AW2245,AU2246,"f",,Trigger)</f>
        <v>55156</v>
      </c>
      <c r="AX2246" s="29">
        <f>_xll.qlInterestRateIndexMaturity(IborIndex&amp;Tenor,AW2246,Trigger)</f>
        <v>55521</v>
      </c>
      <c r="AY2246" s="66">
        <f>_xll.qlIndexFixing($Z$5,AV2246,,Trigger)</f>
        <v>1.6516287483845159E-2</v>
      </c>
      <c r="AZ2246" s="66">
        <f>_xll.qlIndexFixing($BB$1,AW2246,,Trigger)</f>
        <v>1.6639526163508153E-2</v>
      </c>
      <c r="BA2246" s="198">
        <f t="shared" si="56"/>
        <v>-1.2323867966299376</v>
      </c>
    </row>
    <row r="2247" spans="47:53" ht="11.25" customHeight="1" x14ac:dyDescent="0.25">
      <c r="AU2247" s="30" t="s">
        <v>38</v>
      </c>
      <c r="AV2247" s="29">
        <f>_xll.qlInterestRateIndexFixingDate(IborIndex&amp;Tenor,AW2247,Trigger)</f>
        <v>55159</v>
      </c>
      <c r="AW2247" s="29">
        <f>_xll.qlCalendarAdvance(Calendar,AW2246,AU2247,"f",,Trigger)</f>
        <v>55163</v>
      </c>
      <c r="AX2247" s="29">
        <f>_xll.qlInterestRateIndexMaturity(IborIndex&amp;Tenor,AW2247,Trigger)</f>
        <v>55528</v>
      </c>
      <c r="AY2247" s="66">
        <f>_xll.qlIndexFixing($Z$5,AV2247,,Trigger)</f>
        <v>1.651599123680533E-2</v>
      </c>
      <c r="AZ2247" s="66">
        <f>_xll.qlIndexFixing($BB$1,AW2247,,Trigger)</f>
        <v>1.6634722011421375E-2</v>
      </c>
      <c r="BA2247" s="198">
        <f t="shared" si="56"/>
        <v>-1.1873077461604584</v>
      </c>
    </row>
    <row r="2248" spans="47:53" ht="11.25" customHeight="1" x14ac:dyDescent="0.25">
      <c r="AU2248" s="30" t="s">
        <v>38</v>
      </c>
      <c r="AV2248" s="29">
        <f>_xll.qlInterestRateIndexFixingDate(IborIndex&amp;Tenor,AW2248,Trigger)</f>
        <v>55166</v>
      </c>
      <c r="AW2248" s="29">
        <f>_xll.qlCalendarAdvance(Calendar,AW2247,AU2248,"f",,Trigger)</f>
        <v>55170</v>
      </c>
      <c r="AX2248" s="29">
        <f>_xll.qlInterestRateIndexMaturity(IborIndex&amp;Tenor,AW2248,Trigger)</f>
        <v>55535</v>
      </c>
      <c r="AY2248" s="66">
        <f>_xll.qlIndexFixing($Z$5,AV2248,,Trigger)</f>
        <v>1.6515690324163237E-2</v>
      </c>
      <c r="AZ2248" s="66">
        <f>_xll.qlIndexFixing($BB$1,AW2248,,Trigger)</f>
        <v>1.6629885421934765E-2</v>
      </c>
      <c r="BA2248" s="198">
        <f t="shared" si="56"/>
        <v>-1.1419509777152794</v>
      </c>
    </row>
    <row r="2249" spans="47:53" ht="11.25" customHeight="1" x14ac:dyDescent="0.25">
      <c r="AU2249" s="30" t="s">
        <v>38</v>
      </c>
      <c r="AV2249" s="29">
        <f>_xll.qlInterestRateIndexFixingDate(IborIndex&amp;Tenor,AW2249,Trigger)</f>
        <v>55173</v>
      </c>
      <c r="AW2249" s="29">
        <f>_xll.qlCalendarAdvance(Calendar,AW2248,AU2249,"f",,Trigger)</f>
        <v>55177</v>
      </c>
      <c r="AX2249" s="29">
        <f>_xll.qlInterestRateIndexMaturity(IborIndex&amp;Tenor,AW2249,Trigger)</f>
        <v>55542</v>
      </c>
      <c r="AY2249" s="66">
        <f>_xll.qlIndexFixing($Z$5,AV2249,,Trigger)</f>
        <v>1.6515385061928459E-2</v>
      </c>
      <c r="AZ2249" s="66">
        <f>_xll.qlIndexFixing($BB$1,AW2249,,Trigger)</f>
        <v>1.6625016395517642E-2</v>
      </c>
      <c r="BA2249" s="198">
        <f t="shared" si="56"/>
        <v>-1.0963133358918298</v>
      </c>
    </row>
    <row r="2250" spans="47:53" ht="11.25" customHeight="1" x14ac:dyDescent="0.25">
      <c r="AU2250" s="30" t="s">
        <v>38</v>
      </c>
      <c r="AV2250" s="29">
        <f>_xll.qlInterestRateIndexFixingDate(IborIndex&amp;Tenor,AW2250,Trigger)</f>
        <v>55180</v>
      </c>
      <c r="AW2250" s="29">
        <f>_xll.qlCalendarAdvance(Calendar,AW2249,AU2250,"f",,Trigger)</f>
        <v>55184</v>
      </c>
      <c r="AX2250" s="29">
        <f>_xll.qlInterestRateIndexMaturity(IborIndex&amp;Tenor,AW2250,Trigger)</f>
        <v>55549</v>
      </c>
      <c r="AY2250" s="66">
        <f>_xll.qlIndexFixing($Z$5,AV2250,,Trigger)</f>
        <v>1.6515075766801963E-2</v>
      </c>
      <c r="AZ2250" s="66">
        <f>_xll.qlIndexFixing($BB$1,AW2250,,Trigger)</f>
        <v>1.6620114932642399E-2</v>
      </c>
      <c r="BA2250" s="198">
        <f t="shared" si="56"/>
        <v>-1.0503916584043635</v>
      </c>
    </row>
    <row r="2251" spans="47:53" ht="11.25" customHeight="1" x14ac:dyDescent="0.25">
      <c r="AU2251" s="30" t="s">
        <v>38</v>
      </c>
      <c r="AV2251" s="29">
        <f>_xll.qlInterestRateIndexFixingDate(IborIndex&amp;Tenor,AW2251,Trigger)</f>
        <v>55187</v>
      </c>
      <c r="AW2251" s="29">
        <f>_xll.qlCalendarAdvance(Calendar,AW2250,AU2251,"f",,Trigger)</f>
        <v>55191</v>
      </c>
      <c r="AX2251" s="29">
        <f>_xll.qlInterestRateIndexMaturity(IborIndex&amp;Tenor,AW2251,Trigger)</f>
        <v>55556</v>
      </c>
      <c r="AY2251" s="66">
        <f>_xll.qlIndexFixing($Z$5,AV2251,,Trigger)</f>
        <v>1.6514762756174355E-2</v>
      </c>
      <c r="AZ2251" s="66">
        <f>_xll.qlIndexFixing($BB$1,AW2251,,Trigger)</f>
        <v>1.6615181033785582E-2</v>
      </c>
      <c r="BA2251" s="198">
        <f t="shared" si="56"/>
        <v>-1.004182776112271</v>
      </c>
    </row>
    <row r="2252" spans="47:53" ht="11.25" customHeight="1" x14ac:dyDescent="0.25">
      <c r="AU2252" s="30" t="s">
        <v>38</v>
      </c>
      <c r="AV2252" s="29">
        <f>_xll.qlInterestRateIndexFixingDate(IborIndex&amp;Tenor,AW2252,Trigger)</f>
        <v>55194</v>
      </c>
      <c r="AW2252" s="29">
        <f>_xll.qlCalendarAdvance(Calendar,AW2251,AU2252,"f",,Trigger)</f>
        <v>55198</v>
      </c>
      <c r="AX2252" s="29">
        <f>_xll.qlInterestRateIndexMaturity(IborIndex&amp;Tenor,AW2252,Trigger)</f>
        <v>55563</v>
      </c>
      <c r="AY2252" s="66">
        <f>_xll.qlIndexFixing($Z$5,AV2252,,Trigger)</f>
        <v>1.6514446348126974E-2</v>
      </c>
      <c r="AZ2252" s="66">
        <f>_xll.qlIndexFixing($BB$1,AW2252,,Trigger)</f>
        <v>1.6610214699425717E-2</v>
      </c>
      <c r="BA2252" s="198">
        <f t="shared" si="56"/>
        <v>-0.95768351298743115</v>
      </c>
    </row>
    <row r="2253" spans="47:53" ht="11.25" customHeight="1" x14ac:dyDescent="0.25">
      <c r="AU2253" s="30" t="s">
        <v>38</v>
      </c>
      <c r="AV2253" s="29">
        <f>_xll.qlInterestRateIndexFixingDate(IborIndex&amp;Tenor,AW2253,Trigger)</f>
        <v>55201</v>
      </c>
      <c r="AW2253" s="29">
        <f>_xll.qlCalendarAdvance(Calendar,AW2252,AU2253,"f",,Trigger)</f>
        <v>55205</v>
      </c>
      <c r="AX2253" s="29">
        <f>_xll.qlInterestRateIndexMaturity(IborIndex&amp;Tenor,AW2253,Trigger)</f>
        <v>55570</v>
      </c>
      <c r="AY2253" s="66">
        <f>_xll.qlIndexFixing($Z$5,AV2253,,Trigger)</f>
        <v>1.6514126861431465E-2</v>
      </c>
      <c r="AZ2253" s="66">
        <f>_xll.qlIndexFixing($BB$1,AW2253,,Trigger)</f>
        <v>1.6605215930044825E-2</v>
      </c>
      <c r="BA2253" s="198">
        <f t="shared" si="56"/>
        <v>-0.9108906861336058</v>
      </c>
    </row>
    <row r="2254" spans="47:53" ht="11.25" customHeight="1" x14ac:dyDescent="0.25">
      <c r="AU2254" s="30" t="s">
        <v>38</v>
      </c>
      <c r="AV2254" s="29">
        <f>_xll.qlInterestRateIndexFixingDate(IborIndex&amp;Tenor,AW2254,Trigger)</f>
        <v>55208</v>
      </c>
      <c r="AW2254" s="29">
        <f>_xll.qlCalendarAdvance(Calendar,AW2253,AU2254,"f",,Trigger)</f>
        <v>55212</v>
      </c>
      <c r="AX2254" s="29">
        <f>_xll.qlInterestRateIndexMaturity(IborIndex&amp;Tenor,AW2254,Trigger)</f>
        <v>55578</v>
      </c>
      <c r="AY2254" s="66">
        <f>_xll.qlIndexFixing($Z$5,AV2254,,Trigger)</f>
        <v>1.6514156401155566E-2</v>
      </c>
      <c r="AZ2254" s="66">
        <f>_xll.qlIndexFixing($BB$1,AW2254,,Trigger)</f>
        <v>1.6600183395179404E-2</v>
      </c>
      <c r="BA2254" s="198">
        <f t="shared" si="56"/>
        <v>-0.86026994023838399</v>
      </c>
    </row>
    <row r="2255" spans="47:53" ht="11.25" customHeight="1" x14ac:dyDescent="0.25">
      <c r="AU2255" s="30" t="s">
        <v>38</v>
      </c>
      <c r="AV2255" s="29">
        <f>_xll.qlInterestRateIndexFixingDate(IborIndex&amp;Tenor,AW2255,Trigger)</f>
        <v>55215</v>
      </c>
      <c r="AW2255" s="29">
        <f>_xll.qlCalendarAdvance(Calendar,AW2254,AU2255,"f",,Trigger)</f>
        <v>55219</v>
      </c>
      <c r="AX2255" s="29">
        <f>_xll.qlInterestRateIndexMaturity(IborIndex&amp;Tenor,AW2255,Trigger)</f>
        <v>55585</v>
      </c>
      <c r="AY2255" s="66">
        <f>_xll.qlIndexFixing($Z$5,AV2255,,Trigger)</f>
        <v>1.651383183944145E-2</v>
      </c>
      <c r="AZ2255" s="66">
        <f>_xll.qlIndexFixing($BB$1,AW2255,,Trigger)</f>
        <v>1.6595112111936497E-2</v>
      </c>
      <c r="BA2255" s="198">
        <f t="shared" si="56"/>
        <v>-0.81280272495046901</v>
      </c>
    </row>
    <row r="2256" spans="47:53" ht="11.25" customHeight="1" x14ac:dyDescent="0.25">
      <c r="AU2256" s="30" t="s">
        <v>38</v>
      </c>
      <c r="AV2256" s="29">
        <f>_xll.qlInterestRateIndexFixingDate(IborIndex&amp;Tenor,AW2256,Trigger)</f>
        <v>55222</v>
      </c>
      <c r="AW2256" s="29">
        <f>_xll.qlCalendarAdvance(Calendar,AW2255,AU2256,"f",,Trigger)</f>
        <v>55226</v>
      </c>
      <c r="AX2256" s="29">
        <f>_xll.qlInterestRateIndexMaturity(IborIndex&amp;Tenor,AW2256,Trigger)</f>
        <v>55592</v>
      </c>
      <c r="AY2256" s="66">
        <f>_xll.qlIndexFixing($Z$5,AV2256,,Trigger)</f>
        <v>1.6513505184154367E-2</v>
      </c>
      <c r="AZ2256" s="66">
        <f>_xll.qlIndexFixing($BB$1,AW2256,,Trigger)</f>
        <v>1.6590008391009745E-2</v>
      </c>
      <c r="BA2256" s="198">
        <f t="shared" si="56"/>
        <v>-0.76503206855378647</v>
      </c>
    </row>
    <row r="2257" spans="47:53" ht="11.25" customHeight="1" x14ac:dyDescent="0.25">
      <c r="AU2257" s="30" t="s">
        <v>38</v>
      </c>
      <c r="AV2257" s="29">
        <f>_xll.qlInterestRateIndexFixingDate(IborIndex&amp;Tenor,AW2257,Trigger)</f>
        <v>55229</v>
      </c>
      <c r="AW2257" s="29">
        <f>_xll.qlCalendarAdvance(Calendar,AW2256,AU2257,"f",,Trigger)</f>
        <v>55233</v>
      </c>
      <c r="AX2257" s="29">
        <f>_xll.qlInterestRateIndexMaturity(IborIndex&amp;Tenor,AW2257,Trigger)</f>
        <v>55599</v>
      </c>
      <c r="AY2257" s="66">
        <f>_xll.qlIndexFixing($Z$5,AV2257,,Trigger)</f>
        <v>1.6513176756005211E-2</v>
      </c>
      <c r="AZ2257" s="66">
        <f>_xll.qlIndexFixing($BB$1,AW2257,,Trigger)</f>
        <v>1.6584872232898101E-2</v>
      </c>
      <c r="BA2257" s="198">
        <f t="shared" si="56"/>
        <v>-0.71695476892889853</v>
      </c>
    </row>
    <row r="2258" spans="47:53" ht="11.25" customHeight="1" x14ac:dyDescent="0.25">
      <c r="AU2258" s="30" t="s">
        <v>38</v>
      </c>
      <c r="AV2258" s="29">
        <f>_xll.qlInterestRateIndexFixingDate(IborIndex&amp;Tenor,AW2258,Trigger)</f>
        <v>55236</v>
      </c>
      <c r="AW2258" s="29">
        <f>_xll.qlCalendarAdvance(Calendar,AW2257,AU2258,"f",,Trigger)</f>
        <v>55240</v>
      </c>
      <c r="AX2258" s="29">
        <f>_xll.qlInterestRateIndexMaturity(IborIndex&amp;Tenor,AW2258,Trigger)</f>
        <v>55606</v>
      </c>
      <c r="AY2258" s="66">
        <f>_xll.qlIndexFixing($Z$5,AV2258,,Trigger)</f>
        <v>1.6512846876392841E-2</v>
      </c>
      <c r="AZ2258" s="66">
        <f>_xll.qlIndexFixing($BB$1,AW2258,,Trigger)</f>
        <v>1.6579735574918601E-2</v>
      </c>
      <c r="BA2258" s="198">
        <f t="shared" si="56"/>
        <v>-0.66888698525759127</v>
      </c>
    </row>
    <row r="2259" spans="47:53" ht="11.25" customHeight="1" x14ac:dyDescent="0.25">
      <c r="AU2259" s="30" t="s">
        <v>38</v>
      </c>
      <c r="AV2259" s="29">
        <f>_xll.qlInterestRateIndexFixingDate(IborIndex&amp;Tenor,AW2259,Trigger)</f>
        <v>55241</v>
      </c>
      <c r="AW2259" s="29">
        <f>_xll.qlCalendarAdvance(Calendar,AW2258,AU2259,"f",,Trigger)</f>
        <v>55247</v>
      </c>
      <c r="AX2259" s="29">
        <f>_xll.qlInterestRateIndexMaturity(IborIndex&amp;Tenor,AW2259,Trigger)</f>
        <v>55613</v>
      </c>
      <c r="AY2259" s="66">
        <f>_xll.qlIndexFixing($Z$5,AV2259,,Trigger)</f>
        <v>1.6512515867406281E-2</v>
      </c>
      <c r="AZ2259" s="66">
        <f>_xll.qlIndexFixing($BB$1,AW2259,,Trigger)</f>
        <v>1.657450260713569E-2</v>
      </c>
      <c r="BA2259" s="198">
        <f t="shared" si="56"/>
        <v>-0.61986739729409657</v>
      </c>
    </row>
    <row r="2260" spans="47:53" ht="11.25" customHeight="1" x14ac:dyDescent="0.25">
      <c r="AU2260" s="30" t="s">
        <v>38</v>
      </c>
      <c r="AV2260" s="29">
        <f>_xll.qlInterestRateIndexFixingDate(IborIndex&amp;Tenor,AW2260,Trigger)</f>
        <v>55250</v>
      </c>
      <c r="AW2260" s="29">
        <f>_xll.qlCalendarAdvance(Calendar,AW2259,AU2260,"f",,Trigger)</f>
        <v>55254</v>
      </c>
      <c r="AX2260" s="29">
        <f>_xll.qlInterestRateIndexMaturity(IborIndex&amp;Tenor,AW2260,Trigger)</f>
        <v>55620</v>
      </c>
      <c r="AY2260" s="66">
        <f>_xll.qlIndexFixing($Z$5,AV2260,,Trigger)</f>
        <v>1.6512184051821872E-2</v>
      </c>
      <c r="AZ2260" s="66">
        <f>_xll.qlIndexFixing($BB$1,AW2260,,Trigger)</f>
        <v>1.6569269140499547E-2</v>
      </c>
      <c r="BA2260" s="198">
        <f t="shared" si="56"/>
        <v>-0.570850886776747</v>
      </c>
    </row>
    <row r="2261" spans="47:53" ht="11.25" customHeight="1" x14ac:dyDescent="0.25">
      <c r="AU2261" s="30" t="s">
        <v>38</v>
      </c>
      <c r="AV2261" s="29">
        <f>_xll.qlInterestRateIndexFixingDate(IborIndex&amp;Tenor,AW2261,Trigger)</f>
        <v>55257</v>
      </c>
      <c r="AW2261" s="29">
        <f>_xll.qlCalendarAdvance(Calendar,AW2260,AU2261,"f",,Trigger)</f>
        <v>55261</v>
      </c>
      <c r="AX2261" s="29">
        <f>_xll.qlInterestRateIndexMaturity(IborIndex&amp;Tenor,AW2261,Trigger)</f>
        <v>55627</v>
      </c>
      <c r="AY2261" s="66">
        <f>_xll.qlIndexFixing($Z$5,AV2261,,Trigger)</f>
        <v>1.6511851753104368E-2</v>
      </c>
      <c r="AZ2261" s="66">
        <f>_xll.qlIndexFixing($BB$1,AW2261,,Trigger)</f>
        <v>1.65639844364424E-2</v>
      </c>
      <c r="BA2261" s="198">
        <f t="shared" si="56"/>
        <v>-0.52132683338031871</v>
      </c>
    </row>
    <row r="2262" spans="47:53" ht="11.25" customHeight="1" x14ac:dyDescent="0.25">
      <c r="AU2262" s="30" t="s">
        <v>38</v>
      </c>
      <c r="AV2262" s="29">
        <f>_xll.qlInterestRateIndexFixingDate(IborIndex&amp;Tenor,AW2262,Trigger)</f>
        <v>55264</v>
      </c>
      <c r="AW2262" s="29">
        <f>_xll.qlCalendarAdvance(Calendar,AW2261,AU2262,"f",,Trigger)</f>
        <v>55268</v>
      </c>
      <c r="AX2262" s="29">
        <f>_xll.qlInterestRateIndexMaturity(IborIndex&amp;Tenor,AW2262,Trigger)</f>
        <v>55634</v>
      </c>
      <c r="AY2262" s="66">
        <f>_xll.qlIndexFixing($Z$5,AV2262,,Trigger)</f>
        <v>1.6511519295407586E-2</v>
      </c>
      <c r="AZ2262" s="66">
        <f>_xll.qlIndexFixing($BB$1,AW2262,,Trigger)</f>
        <v>1.6558704902277947E-2</v>
      </c>
      <c r="BA2262" s="198">
        <f t="shared" si="56"/>
        <v>-0.47185606870361191</v>
      </c>
    </row>
    <row r="2263" spans="47:53" ht="11.25" customHeight="1" x14ac:dyDescent="0.25">
      <c r="AU2263" s="30" t="s">
        <v>38</v>
      </c>
      <c r="AV2263" s="29">
        <f>_xll.qlInterestRateIndexFixingDate(IborIndex&amp;Tenor,AW2263,Trigger)</f>
        <v>55270</v>
      </c>
      <c r="AW2263" s="29">
        <f>_xll.qlCalendarAdvance(Calendar,AW2262,AU2263,"f",,Trigger)</f>
        <v>55275</v>
      </c>
      <c r="AX2263" s="29">
        <f>_xll.qlInterestRateIndexMaturity(IborIndex&amp;Tenor,AW2263,Trigger)</f>
        <v>55641</v>
      </c>
      <c r="AY2263" s="66">
        <f>_xll.qlIndexFixing($Z$5,AV2263,,Trigger)</f>
        <v>1.6511187003572885E-2</v>
      </c>
      <c r="AZ2263" s="66">
        <f>_xll.qlIndexFixing($BB$1,AW2263,,Trigger)</f>
        <v>1.6553374131726441E-2</v>
      </c>
      <c r="BA2263" s="198">
        <f t="shared" si="56"/>
        <v>-0.42187128153556297</v>
      </c>
    </row>
    <row r="2264" spans="47:53" ht="11.25" customHeight="1" x14ac:dyDescent="0.25">
      <c r="AU2264" s="30" t="s">
        <v>38</v>
      </c>
      <c r="AV2264" s="29">
        <f>_xll.qlInterestRateIndexFixingDate(IborIndex&amp;Tenor,AW2264,Trigger)</f>
        <v>55278</v>
      </c>
      <c r="AW2264" s="29">
        <f>_xll.qlCalendarAdvance(Calendar,AW2263,AU2264,"f",,Trigger)</f>
        <v>55282</v>
      </c>
      <c r="AX2264" s="29">
        <f>_xll.qlInterestRateIndexMaturity(IborIndex&amp;Tenor,AW2264,Trigger)</f>
        <v>55648</v>
      </c>
      <c r="AY2264" s="66">
        <f>_xll.qlIndexFixing($Z$5,AV2264,,Trigger)</f>
        <v>1.6510855203131336E-2</v>
      </c>
      <c r="AZ2264" s="66">
        <f>_xll.qlIndexFixing($BB$1,AW2264,,Trigger)</f>
        <v>1.6548010927575654E-2</v>
      </c>
      <c r="BA2264" s="198">
        <f t="shared" si="56"/>
        <v>-0.37155724444317556</v>
      </c>
    </row>
    <row r="2265" spans="47:53" ht="11.25" customHeight="1" x14ac:dyDescent="0.25">
      <c r="AU2265" s="30" t="s">
        <v>38</v>
      </c>
      <c r="AV2265" s="29">
        <f>_xll.qlInterestRateIndexFixingDate(IborIndex&amp;Tenor,AW2265,Trigger)</f>
        <v>55285</v>
      </c>
      <c r="AW2265" s="29">
        <f>_xll.qlCalendarAdvance(Calendar,AW2264,AU2265,"f",,Trigger)</f>
        <v>55289</v>
      </c>
      <c r="AX2265" s="29">
        <f>_xll.qlInterestRateIndexMaturity(IborIndex&amp;Tenor,AW2265,Trigger)</f>
        <v>55655</v>
      </c>
      <c r="AY2265" s="66">
        <f>_xll.qlIndexFixing($Z$5,AV2265,,Trigger)</f>
        <v>1.6510524220300683E-2</v>
      </c>
      <c r="AZ2265" s="66">
        <f>_xll.qlIndexFixing($BB$1,AW2265,,Trigger)</f>
        <v>1.6542615290350598E-2</v>
      </c>
      <c r="BA2265" s="198">
        <f t="shared" si="56"/>
        <v>-0.32091070049915238</v>
      </c>
    </row>
    <row r="2266" spans="47:53" ht="11.25" customHeight="1" x14ac:dyDescent="0.25">
      <c r="AU2266" s="30" t="s">
        <v>38</v>
      </c>
      <c r="AV2266" s="29">
        <f>_xll.qlInterestRateIndexFixingDate(IborIndex&amp;Tenor,AW2266,Trigger)</f>
        <v>55292</v>
      </c>
      <c r="AW2266" s="29">
        <f>_xll.qlCalendarAdvance(Calendar,AW2265,AU2266,"f",,Trigger)</f>
        <v>55296</v>
      </c>
      <c r="AX2266" s="29">
        <f>_xll.qlInterestRateIndexMaturity(IborIndex&amp;Tenor,AW2266,Trigger)</f>
        <v>55662</v>
      </c>
      <c r="AY2266" s="66">
        <f>_xll.qlIndexFixing($Z$5,AV2266,,Trigger)</f>
        <v>1.6510194381988828E-2</v>
      </c>
      <c r="AZ2266" s="66">
        <f>_xll.qlIndexFixing($BB$1,AW2266,,Trigger)</f>
        <v>1.6537187220579324E-2</v>
      </c>
      <c r="BA2266" s="198">
        <f t="shared" si="56"/>
        <v>-0.26992838590495644</v>
      </c>
    </row>
    <row r="2267" spans="47:53" ht="11.25" customHeight="1" x14ac:dyDescent="0.25">
      <c r="AU2267" s="30" t="s">
        <v>38</v>
      </c>
      <c r="AV2267" s="29">
        <f>_xll.qlInterestRateIndexFixingDate(IborIndex&amp;Tenor,AW2267,Trigger)</f>
        <v>55299</v>
      </c>
      <c r="AW2267" s="29">
        <f>_xll.qlCalendarAdvance(Calendar,AW2266,AU2267,"f",,Trigger)</f>
        <v>55303</v>
      </c>
      <c r="AX2267" s="29">
        <f>_xll.qlInterestRateIndexMaturity(IborIndex&amp;Tenor,AW2267,Trigger)</f>
        <v>55669</v>
      </c>
      <c r="AY2267" s="66">
        <f>_xll.qlIndexFixing($Z$5,AV2267,,Trigger)</f>
        <v>1.6509866015792081E-2</v>
      </c>
      <c r="AZ2267" s="66">
        <f>_xll.qlIndexFixing($BB$1,AW2267,,Trigger)</f>
        <v>1.653172671879272E-2</v>
      </c>
      <c r="BA2267" s="198">
        <f t="shared" si="56"/>
        <v>-0.21860703000638887</v>
      </c>
    </row>
    <row r="2268" spans="47:53" ht="11.25" customHeight="1" x14ac:dyDescent="0.25">
      <c r="AU2268" s="30" t="s">
        <v>38</v>
      </c>
      <c r="AV2268" s="29">
        <f>_xll.qlInterestRateIndexFixingDate(IborIndex&amp;Tenor,AW2268,Trigger)</f>
        <v>55306</v>
      </c>
      <c r="AW2268" s="29">
        <f>_xll.qlCalendarAdvance(Calendar,AW2267,AU2268,"f",,Trigger)</f>
        <v>55310</v>
      </c>
      <c r="AX2268" s="29">
        <f>_xll.qlInterestRateIndexMaturity(IborIndex&amp;Tenor,AW2268,Trigger)</f>
        <v>55676</v>
      </c>
      <c r="AY2268" s="66">
        <f>_xll.qlIndexFixing($Z$5,AV2268,,Trigger)</f>
        <v>1.6509539449992981E-2</v>
      </c>
      <c r="AZ2268" s="66">
        <f>_xll.qlIndexFixing($BB$1,AW2268,,Trigger)</f>
        <v>1.6526233785525136E-2</v>
      </c>
      <c r="BA2268" s="198">
        <f t="shared" si="56"/>
        <v>-0.16694335532155269</v>
      </c>
    </row>
    <row r="2269" spans="47:53" ht="11.25" customHeight="1" x14ac:dyDescent="0.25">
      <c r="AU2269" s="30" t="s">
        <v>38</v>
      </c>
      <c r="AV2269" s="29">
        <f>_xll.qlInterestRateIndexFixingDate(IborIndex&amp;Tenor,AW2269,Trigger)</f>
        <v>55313</v>
      </c>
      <c r="AW2269" s="29">
        <f>_xll.qlCalendarAdvance(Calendar,AW2268,AU2269,"f",,Trigger)</f>
        <v>55317</v>
      </c>
      <c r="AX2269" s="29">
        <f>_xll.qlInterestRateIndexMaturity(IborIndex&amp;Tenor,AW2269,Trigger)</f>
        <v>55683</v>
      </c>
      <c r="AY2269" s="66">
        <f>_xll.qlIndexFixing($Z$5,AV2269,,Trigger)</f>
        <v>1.6509215013565531E-2</v>
      </c>
      <c r="AZ2269" s="66">
        <f>_xll.qlIndexFixing($BB$1,AW2269,,Trigger)</f>
        <v>1.6520708421315054E-2</v>
      </c>
      <c r="BA2269" s="198">
        <f t="shared" si="56"/>
        <v>-0.11493407749522955</v>
      </c>
    </row>
    <row r="2270" spans="47:53" ht="11.25" customHeight="1" x14ac:dyDescent="0.25">
      <c r="AU2270" s="30" t="s">
        <v>38</v>
      </c>
      <c r="AV2270" s="29">
        <f>_xll.qlInterestRateIndexFixingDate(IborIndex&amp;Tenor,AW2270,Trigger)</f>
        <v>55320</v>
      </c>
      <c r="AW2270" s="29">
        <f>_xll.qlCalendarAdvance(Calendar,AW2269,AU2270,"f",,Trigger)</f>
        <v>55324</v>
      </c>
      <c r="AX2270" s="29">
        <f>_xll.qlInterestRateIndexMaturity(IborIndex&amp;Tenor,AW2270,Trigger)</f>
        <v>55690</v>
      </c>
      <c r="AY2270" s="66">
        <f>_xll.qlIndexFixing($Z$5,AV2270,,Trigger)</f>
        <v>1.6508893036169967E-2</v>
      </c>
      <c r="AZ2270" s="66">
        <f>_xll.qlIndexFixing($BB$1,AW2270,,Trigger)</f>
        <v>1.6515150626702262E-2</v>
      </c>
      <c r="BA2270" s="198">
        <f t="shared" si="56"/>
        <v>-6.2575905322957703E-2</v>
      </c>
    </row>
    <row r="2271" spans="47:53" ht="11.25" customHeight="1" x14ac:dyDescent="0.25">
      <c r="AU2271" s="30" t="s">
        <v>38</v>
      </c>
      <c r="AV2271" s="29">
        <f>_xll.qlInterestRateIndexFixingDate(IborIndex&amp;Tenor,AW2271,Trigger)</f>
        <v>55327</v>
      </c>
      <c r="AW2271" s="29">
        <f>_xll.qlCalendarAdvance(Calendar,AW2270,AU2271,"f",,Trigger)</f>
        <v>55331</v>
      </c>
      <c r="AX2271" s="29">
        <f>_xll.qlInterestRateIndexMaturity(IborIndex&amp;Tenor,AW2271,Trigger)</f>
        <v>55697</v>
      </c>
      <c r="AY2271" s="66">
        <f>_xll.qlIndexFixing($Z$5,AV2271,,Trigger)</f>
        <v>1.6508573848156242E-2</v>
      </c>
      <c r="AZ2271" s="66">
        <f>_xll.qlIndexFixing($BB$1,AW2271,,Trigger)</f>
        <v>1.6509692261018335E-2</v>
      </c>
      <c r="BA2271" s="198">
        <f t="shared" si="56"/>
        <v>-1.1184128620930767E-2</v>
      </c>
    </row>
    <row r="2272" spans="47:53" ht="11.25" customHeight="1" x14ac:dyDescent="0.25">
      <c r="AU2272" s="30" t="s">
        <v>38</v>
      </c>
      <c r="AV2272" s="29">
        <f>_xll.qlInterestRateIndexFixingDate(IborIndex&amp;Tenor,AW2272,Trigger)</f>
        <v>55334</v>
      </c>
      <c r="AW2272" s="29">
        <f>_xll.qlCalendarAdvance(Calendar,AW2271,AU2272,"f",,Trigger)</f>
        <v>55338</v>
      </c>
      <c r="AX2272" s="29">
        <f>_xll.qlInterestRateIndexMaturity(IborIndex&amp;Tenor,AW2272,Trigger)</f>
        <v>55704</v>
      </c>
      <c r="AY2272" s="66">
        <f>_xll.qlIndexFixing($Z$5,AV2272,,Trigger)</f>
        <v>1.6508257780562068E-2</v>
      </c>
      <c r="AZ2272" s="66">
        <f>_xll.qlIndexFixing($BB$1,AW2272,,Trigger)</f>
        <v>1.650393774844832E-2</v>
      </c>
      <c r="BA2272" s="198">
        <f t="shared" si="56"/>
        <v>4.3200321137477904E-2</v>
      </c>
    </row>
    <row r="2273" spans="47:53" ht="11.25" customHeight="1" x14ac:dyDescent="0.25">
      <c r="AU2273" s="30" t="s">
        <v>38</v>
      </c>
      <c r="AV2273" s="29">
        <f>_xll.qlInterestRateIndexFixingDate(IborIndex&amp;Tenor,AW2273,Trigger)</f>
        <v>55341</v>
      </c>
      <c r="AW2273" s="29">
        <f>_xll.qlCalendarAdvance(Calendar,AW2272,AU2273,"f",,Trigger)</f>
        <v>55345</v>
      </c>
      <c r="AX2273" s="29">
        <f>_xll.qlInterestRateIndexMaturity(IborIndex&amp;Tenor,AW2273,Trigger)</f>
        <v>55711</v>
      </c>
      <c r="AY2273" s="66">
        <f>_xll.qlIndexFixing($Z$5,AV2273,,Trigger)</f>
        <v>1.650794516511422E-2</v>
      </c>
      <c r="AZ2273" s="66">
        <f>_xll.qlIndexFixing($BB$1,AW2273,,Trigger)</f>
        <v>1.6498282665904123E-2</v>
      </c>
      <c r="BA2273" s="198">
        <f t="shared" si="56"/>
        <v>9.6624992100974305E-2</v>
      </c>
    </row>
    <row r="2274" spans="47:53" ht="11.25" customHeight="1" x14ac:dyDescent="0.25">
      <c r="AU2274" s="30" t="s">
        <v>38</v>
      </c>
      <c r="AV2274" s="29">
        <f>_xll.qlInterestRateIndexFixingDate(IborIndex&amp;Tenor,AW2274,Trigger)</f>
        <v>55348</v>
      </c>
      <c r="AW2274" s="29">
        <f>_xll.qlCalendarAdvance(Calendar,AW2273,AU2274,"f",,Trigger)</f>
        <v>55352</v>
      </c>
      <c r="AX2274" s="29">
        <f>_xll.qlInterestRateIndexMaturity(IborIndex&amp;Tenor,AW2274,Trigger)</f>
        <v>55718</v>
      </c>
      <c r="AY2274" s="66">
        <f>_xll.qlIndexFixing($Z$5,AV2274,,Trigger)</f>
        <v>1.6507636334227457E-2</v>
      </c>
      <c r="AZ2274" s="66">
        <f>_xll.qlIndexFixing($BB$1,AW2274,,Trigger)</f>
        <v>1.6492595155152629E-2</v>
      </c>
      <c r="BA2274" s="198">
        <f t="shared" si="56"/>
        <v>0.15041179074828243</v>
      </c>
    </row>
    <row r="2275" spans="47:53" ht="11.25" customHeight="1" x14ac:dyDescent="0.25">
      <c r="AU2275" s="30" t="s">
        <v>38</v>
      </c>
      <c r="AV2275" s="29">
        <f>_xll.qlInterestRateIndexFixingDate(IborIndex&amp;Tenor,AW2275,Trigger)</f>
        <v>55355</v>
      </c>
      <c r="AW2275" s="29">
        <f>_xll.qlCalendarAdvance(Calendar,AW2274,AU2275,"f",,Trigger)</f>
        <v>55359</v>
      </c>
      <c r="AX2275" s="29">
        <f>_xll.qlInterestRateIndexMaturity(IborIndex&amp;Tenor,AW2275,Trigger)</f>
        <v>55725</v>
      </c>
      <c r="AY2275" s="66">
        <f>_xll.qlIndexFixing($Z$5,AV2275,,Trigger)</f>
        <v>1.6507331621004713E-2</v>
      </c>
      <c r="AZ2275" s="66">
        <f>_xll.qlIndexFixing($BB$1,AW2275,,Trigger)</f>
        <v>1.6486875216749703E-2</v>
      </c>
      <c r="BA2275" s="198">
        <f t="shared" si="56"/>
        <v>0.20456404255009969</v>
      </c>
    </row>
    <row r="2276" spans="47:53" ht="11.25" customHeight="1" x14ac:dyDescent="0.25">
      <c r="AU2276" s="30" t="s">
        <v>38</v>
      </c>
      <c r="AV2276" s="29">
        <f>_xll.qlInterestRateIndexFixingDate(IborIndex&amp;Tenor,AW2276,Trigger)</f>
        <v>55362</v>
      </c>
      <c r="AW2276" s="29">
        <f>_xll.qlCalendarAdvance(Calendar,AW2275,AU2276,"f",,Trigger)</f>
        <v>55366</v>
      </c>
      <c r="AX2276" s="29">
        <f>_xll.qlInterestRateIndexMaturity(IborIndex&amp;Tenor,AW2276,Trigger)</f>
        <v>55732</v>
      </c>
      <c r="AY2276" s="66">
        <f>_xll.qlIndexFixing($Z$5,AV2276,,Trigger)</f>
        <v>1.650703135923888E-2</v>
      </c>
      <c r="AZ2276" s="66">
        <f>_xll.qlIndexFixing($BB$1,AW2276,,Trigger)</f>
        <v>1.6481122851255331E-2</v>
      </c>
      <c r="BA2276" s="198">
        <f t="shared" si="56"/>
        <v>0.25908507983549156</v>
      </c>
    </row>
    <row r="2277" spans="47:53" ht="11.25" customHeight="1" x14ac:dyDescent="0.25">
      <c r="AU2277" s="30" t="s">
        <v>38</v>
      </c>
      <c r="AV2277" s="29">
        <f>_xll.qlInterestRateIndexFixingDate(IborIndex&amp;Tenor,AW2277,Trigger)</f>
        <v>55369</v>
      </c>
      <c r="AW2277" s="29">
        <f>_xll.qlCalendarAdvance(Calendar,AW2276,AU2277,"f",,Trigger)</f>
        <v>55373</v>
      </c>
      <c r="AX2277" s="29">
        <f>_xll.qlInterestRateIndexMaturity(IborIndex&amp;Tenor,AW2277,Trigger)</f>
        <v>55739</v>
      </c>
      <c r="AY2277" s="66">
        <f>_xll.qlIndexFixing($Z$5,AV2277,,Trigger)</f>
        <v>1.6506735883410159E-2</v>
      </c>
      <c r="AZ2277" s="66">
        <f>_xll.qlIndexFixing($BB$1,AW2277,,Trigger)</f>
        <v>1.6475338059232757E-2</v>
      </c>
      <c r="BA2277" s="198">
        <f t="shared" si="56"/>
        <v>0.31397824177402389</v>
      </c>
    </row>
    <row r="2278" spans="47:53" ht="11.25" customHeight="1" x14ac:dyDescent="0.25">
      <c r="AU2278" s="30" t="s">
        <v>38</v>
      </c>
      <c r="AV2278" s="29">
        <f>_xll.qlInterestRateIndexFixingDate(IborIndex&amp;Tenor,AW2278,Trigger)</f>
        <v>55376</v>
      </c>
      <c r="AW2278" s="29">
        <f>_xll.qlCalendarAdvance(Calendar,AW2277,AU2278,"f",,Trigger)</f>
        <v>55380</v>
      </c>
      <c r="AX2278" s="29">
        <f>_xll.qlInterestRateIndexMaturity(IborIndex&amp;Tenor,AW2278,Trigger)</f>
        <v>55746</v>
      </c>
      <c r="AY2278" s="66">
        <f>_xll.qlIndexFixing($Z$5,AV2278,,Trigger)</f>
        <v>1.650644552868738E-2</v>
      </c>
      <c r="AZ2278" s="66">
        <f>_xll.qlIndexFixing($BB$1,AW2278,,Trigger)</f>
        <v>1.6469520841247833E-2</v>
      </c>
      <c r="BA2278" s="198">
        <f t="shared" si="56"/>
        <v>0.36924687439546938</v>
      </c>
    </row>
    <row r="2279" spans="47:53" ht="11.25" customHeight="1" x14ac:dyDescent="0.25">
      <c r="AU2279" s="30" t="s">
        <v>38</v>
      </c>
      <c r="AV2279" s="29">
        <f>_xll.qlInterestRateIndexFixingDate(IborIndex&amp;Tenor,AW2279,Trigger)</f>
        <v>55383</v>
      </c>
      <c r="AW2279" s="29">
        <f>_xll.qlCalendarAdvance(Calendar,AW2278,AU2279,"f",,Trigger)</f>
        <v>55387</v>
      </c>
      <c r="AX2279" s="29">
        <f>_xll.qlInterestRateIndexMaturity(IborIndex&amp;Tenor,AW2279,Trigger)</f>
        <v>55753</v>
      </c>
      <c r="AY2279" s="66">
        <f>_xll.qlIndexFixing($Z$5,AV2279,,Trigger)</f>
        <v>1.6506160630928007E-2</v>
      </c>
      <c r="AZ2279" s="66">
        <f>_xll.qlIndexFixing($BB$1,AW2279,,Trigger)</f>
        <v>1.6463671197869234E-2</v>
      </c>
      <c r="BA2279" s="198">
        <f t="shared" si="56"/>
        <v>0.42489433058772591</v>
      </c>
    </row>
    <row r="2280" spans="47:53" ht="11.25" customHeight="1" x14ac:dyDescent="0.25">
      <c r="AU2280" s="30" t="s">
        <v>38</v>
      </c>
      <c r="AV2280" s="29">
        <f>_xll.qlInterestRateIndexFixingDate(IborIndex&amp;Tenor,AW2280,Trigger)</f>
        <v>55390</v>
      </c>
      <c r="AW2280" s="29">
        <f>_xll.qlCalendarAdvance(Calendar,AW2279,AU2280,"f",,Trigger)</f>
        <v>55394</v>
      </c>
      <c r="AX2280" s="29">
        <f>_xll.qlInterestRateIndexMaturity(IborIndex&amp;Tenor,AW2280,Trigger)</f>
        <v>55760</v>
      </c>
      <c r="AY2280" s="66">
        <f>_xll.qlIndexFixing($Z$5,AV2280,,Trigger)</f>
        <v>1.6505881526678787E-2</v>
      </c>
      <c r="AZ2280" s="66">
        <f>_xll.qlIndexFixing($BB$1,AW2280,,Trigger)</f>
        <v>1.6457990566625429E-2</v>
      </c>
      <c r="BA2280" s="198">
        <f t="shared" si="56"/>
        <v>0.47890960053358078</v>
      </c>
    </row>
    <row r="2281" spans="47:53" ht="11.25" customHeight="1" x14ac:dyDescent="0.25">
      <c r="AU2281" s="30" t="s">
        <v>38</v>
      </c>
      <c r="AV2281" s="29">
        <f>_xll.qlInterestRateIndexFixingDate(IborIndex&amp;Tenor,AW2281,Trigger)</f>
        <v>55397</v>
      </c>
      <c r="AW2281" s="29">
        <f>_xll.qlCalendarAdvance(Calendar,AW2280,AU2281,"f",,Trigger)</f>
        <v>55401</v>
      </c>
      <c r="AX2281" s="29">
        <f>_xll.qlInterestRateIndexMaturity(IborIndex&amp;Tenor,AW2281,Trigger)</f>
        <v>55767</v>
      </c>
      <c r="AY2281" s="66">
        <f>_xll.qlIndexFixing($Z$5,AV2281,,Trigger)</f>
        <v>1.6505606617779642E-2</v>
      </c>
      <c r="AZ2281" s="66">
        <f>_xll.qlIndexFixing($BB$1,AW2281,,Trigger)</f>
        <v>1.6451874637226784E-2</v>
      </c>
      <c r="BA2281" s="198">
        <f t="shared" si="56"/>
        <v>0.53731980552858971</v>
      </c>
    </row>
    <row r="2282" spans="47:53" ht="11.25" customHeight="1" x14ac:dyDescent="0.25">
      <c r="AU2282" s="30" t="s">
        <v>38</v>
      </c>
      <c r="AV2282" s="29">
        <f>_xll.qlInterestRateIndexFixingDate(IborIndex&amp;Tenor,AW2282,Trigger)</f>
        <v>55404</v>
      </c>
      <c r="AW2282" s="29">
        <f>_xll.qlCalendarAdvance(Calendar,AW2281,AU2282,"f",,Trigger)</f>
        <v>55408</v>
      </c>
      <c r="AX2282" s="29">
        <f>_xll.qlInterestRateIndexMaturity(IborIndex&amp;Tenor,AW2282,Trigger)</f>
        <v>55774</v>
      </c>
      <c r="AY2282" s="66">
        <f>_xll.qlIndexFixing($Z$5,AV2282,,Trigger)</f>
        <v>1.6505320159083316E-2</v>
      </c>
      <c r="AZ2282" s="66">
        <f>_xll.qlIndexFixing($BB$1,AW2282,,Trigger)</f>
        <v>1.6445927721116575E-2</v>
      </c>
      <c r="BA2282" s="198">
        <f t="shared" si="56"/>
        <v>0.59392437966741118</v>
      </c>
    </row>
    <row r="2283" spans="47:53" ht="11.25" customHeight="1" x14ac:dyDescent="0.25">
      <c r="AU2283" s="30" t="s">
        <v>38</v>
      </c>
      <c r="AV2283" s="29">
        <f>_xll.qlInterestRateIndexFixingDate(IborIndex&amp;Tenor,AW2283,Trigger)</f>
        <v>55411</v>
      </c>
      <c r="AW2283" s="29">
        <f>_xll.qlCalendarAdvance(Calendar,AW2282,AU2283,"f",,Trigger)</f>
        <v>55415</v>
      </c>
      <c r="AX2283" s="29">
        <f>_xll.qlInterestRateIndexMaturity(IborIndex&amp;Tenor,AW2283,Trigger)</f>
        <v>55781</v>
      </c>
      <c r="AY2283" s="66">
        <f>_xll.qlIndexFixing($Z$5,AV2283,,Trigger)</f>
        <v>1.6505018854120042E-2</v>
      </c>
      <c r="AZ2283" s="66">
        <f>_xll.qlIndexFixing($BB$1,AW2283,,Trigger)</f>
        <v>1.6439948381921934E-2</v>
      </c>
      <c r="BA2283" s="198">
        <f t="shared" si="56"/>
        <v>0.6507047219810741</v>
      </c>
    </row>
    <row r="2284" spans="47:53" ht="11.25" customHeight="1" x14ac:dyDescent="0.25">
      <c r="AU2284" s="30" t="s">
        <v>38</v>
      </c>
      <c r="AV2284" s="29">
        <f>_xll.qlInterestRateIndexFixingDate(IborIndex&amp;Tenor,AW2284,Trigger)</f>
        <v>55418</v>
      </c>
      <c r="AW2284" s="29">
        <f>_xll.qlCalendarAdvance(Calendar,AW2283,AU2284,"f",,Trigger)</f>
        <v>55422</v>
      </c>
      <c r="AX2284" s="29">
        <f>_xll.qlInterestRateIndexMaturity(IborIndex&amp;Tenor,AW2284,Trigger)</f>
        <v>55788</v>
      </c>
      <c r="AY2284" s="66">
        <f>_xll.qlIndexFixing($Z$5,AV2284,,Trigger)</f>
        <v>1.6504702966369768E-2</v>
      </c>
      <c r="AZ2284" s="66">
        <f>_xll.qlIndexFixing($BB$1,AW2284,,Trigger)</f>
        <v>1.6433936620228476E-2</v>
      </c>
      <c r="BA2284" s="198">
        <f t="shared" si="56"/>
        <v>0.70766346141292602</v>
      </c>
    </row>
    <row r="2285" spans="47:53" ht="11.25" customHeight="1" x14ac:dyDescent="0.25">
      <c r="AU2285" s="30" t="s">
        <v>38</v>
      </c>
      <c r="AV2285" s="29">
        <f>_xll.qlInterestRateIndexFixingDate(IborIndex&amp;Tenor,AW2285,Trigger)</f>
        <v>55425</v>
      </c>
      <c r="AW2285" s="29">
        <f>_xll.qlCalendarAdvance(Calendar,AW2284,AU2285,"f",,Trigger)</f>
        <v>55429</v>
      </c>
      <c r="AX2285" s="29">
        <f>_xll.qlInterestRateIndexMaturity(IborIndex&amp;Tenor,AW2285,Trigger)</f>
        <v>55795</v>
      </c>
      <c r="AY2285" s="66">
        <f>_xll.qlIndexFixing($Z$5,AV2285,,Trigger)</f>
        <v>1.6504372759896239E-2</v>
      </c>
      <c r="AZ2285" s="66">
        <f>_xll.qlIndexFixing($BB$1,AW2285,,Trigger)</f>
        <v>1.642789243662399E-2</v>
      </c>
      <c r="BA2285" s="198">
        <f t="shared" si="56"/>
        <v>0.7648032327224954</v>
      </c>
    </row>
    <row r="2286" spans="47:53" ht="11.25" customHeight="1" x14ac:dyDescent="0.25">
      <c r="AU2286" s="30" t="s">
        <v>38</v>
      </c>
      <c r="AV2286" s="29">
        <f>_xll.qlInterestRateIndexFixingDate(IborIndex&amp;Tenor,AW2286,Trigger)</f>
        <v>55432</v>
      </c>
      <c r="AW2286" s="29">
        <f>_xll.qlCalendarAdvance(Calendar,AW2285,AU2286,"f",,Trigger)</f>
        <v>55436</v>
      </c>
      <c r="AX2286" s="29">
        <f>_xll.qlInterestRateIndexMaturity(IborIndex&amp;Tenor,AW2286,Trigger)</f>
        <v>55802</v>
      </c>
      <c r="AY2286" s="66">
        <f>_xll.qlIndexFixing($Z$5,AV2286,,Trigger)</f>
        <v>1.6504028499345024E-2</v>
      </c>
      <c r="AZ2286" s="66">
        <f>_xll.qlIndexFixing($BB$1,AW2286,,Trigger)</f>
        <v>1.6421815831700184E-2</v>
      </c>
      <c r="BA2286" s="198">
        <f t="shared" si="56"/>
        <v>0.82212667644840365</v>
      </c>
    </row>
    <row r="2287" spans="47:53" ht="11.25" customHeight="1" x14ac:dyDescent="0.25">
      <c r="AU2287" s="30" t="s">
        <v>38</v>
      </c>
      <c r="AV2287" s="29">
        <f>_xll.qlInterestRateIndexFixingDate(IborIndex&amp;Tenor,AW2287,Trigger)</f>
        <v>55439</v>
      </c>
      <c r="AW2287" s="29">
        <f>_xll.qlCalendarAdvance(Calendar,AW2286,AU2287,"f",,Trigger)</f>
        <v>55443</v>
      </c>
      <c r="AX2287" s="29">
        <f>_xll.qlInterestRateIndexMaturity(IborIndex&amp;Tenor,AW2287,Trigger)</f>
        <v>55809</v>
      </c>
      <c r="AY2287" s="66">
        <f>_xll.qlIndexFixing($Z$5,AV2287,,Trigger)</f>
        <v>1.6503670449945496E-2</v>
      </c>
      <c r="AZ2287" s="66">
        <f>_xll.qlIndexFixing($BB$1,AW2287,,Trigger)</f>
        <v>1.6415706806051571E-2</v>
      </c>
      <c r="BA2287" s="198">
        <f t="shared" si="56"/>
        <v>0.87963643893924215</v>
      </c>
    </row>
    <row r="2288" spans="47:53" ht="11.25" customHeight="1" x14ac:dyDescent="0.25">
      <c r="AU2288" s="30" t="s">
        <v>38</v>
      </c>
      <c r="AV2288" s="29">
        <f>_xll.qlInterestRateIndexFixingDate(IborIndex&amp;Tenor,AW2288,Trigger)</f>
        <v>55446</v>
      </c>
      <c r="AW2288" s="29">
        <f>_xll.qlCalendarAdvance(Calendar,AW2287,AU2288,"f",,Trigger)</f>
        <v>55450</v>
      </c>
      <c r="AX2288" s="29">
        <f>_xll.qlInterestRateIndexMaturity(IborIndex&amp;Tenor,AW2288,Trigger)</f>
        <v>55816</v>
      </c>
      <c r="AY2288" s="66">
        <f>_xll.qlIndexFixing($Z$5,AV2288,,Trigger)</f>
        <v>1.6503298877510598E-2</v>
      </c>
      <c r="AZ2288" s="66">
        <f>_xll.qlIndexFixing($BB$1,AW2288,,Trigger)</f>
        <v>1.6409565360275945E-2</v>
      </c>
      <c r="BA2288" s="198">
        <f t="shared" si="56"/>
        <v>0.93733517234653041</v>
      </c>
    </row>
    <row r="2289" spans="47:53" ht="11.25" customHeight="1" x14ac:dyDescent="0.25">
      <c r="AU2289" s="30" t="s">
        <v>38</v>
      </c>
      <c r="AV2289" s="29">
        <f>_xll.qlInterestRateIndexFixingDate(IborIndex&amp;Tenor,AW2289,Trigger)</f>
        <v>55453</v>
      </c>
      <c r="AW2289" s="29">
        <f>_xll.qlCalendarAdvance(Calendar,AW2288,AU2289,"f",,Trigger)</f>
        <v>55457</v>
      </c>
      <c r="AX2289" s="29">
        <f>_xll.qlInterestRateIndexMaturity(IborIndex&amp;Tenor,AW2289,Trigger)</f>
        <v>55823</v>
      </c>
      <c r="AY2289" s="66">
        <f>_xll.qlIndexFixing($Z$5,AV2289,,Trigger)</f>
        <v>1.6502914048435544E-2</v>
      </c>
      <c r="AZ2289" s="66">
        <f>_xll.qlIndexFixing($BB$1,AW2289,,Trigger)</f>
        <v>1.6403391494974558E-2</v>
      </c>
      <c r="BA2289" s="198">
        <f t="shared" si="56"/>
        <v>0.99522553460986574</v>
      </c>
    </row>
    <row r="2290" spans="47:53" ht="11.25" customHeight="1" x14ac:dyDescent="0.25">
      <c r="AU2290" s="30" t="s">
        <v>38</v>
      </c>
      <c r="AV2290" s="29">
        <f>_xll.qlInterestRateIndexFixingDate(IborIndex&amp;Tenor,AW2290,Trigger)</f>
        <v>55460</v>
      </c>
      <c r="AW2290" s="29">
        <f>_xll.qlCalendarAdvance(Calendar,AW2289,AU2290,"f",,Trigger)</f>
        <v>55464</v>
      </c>
      <c r="AX2290" s="29">
        <f>_xll.qlInterestRateIndexMaturity(IborIndex&amp;Tenor,AW2290,Trigger)</f>
        <v>55830</v>
      </c>
      <c r="AY2290" s="66">
        <f>_xll.qlIndexFixing($Z$5,AV2290,,Trigger)</f>
        <v>1.6502516229698248E-2</v>
      </c>
      <c r="AZ2290" s="66">
        <f>_xll.qlIndexFixing($BB$1,AW2290,,Trigger)</f>
        <v>1.6397185210751279E-2</v>
      </c>
      <c r="BA2290" s="198">
        <f t="shared" si="56"/>
        <v>1.0533101894696917</v>
      </c>
    </row>
    <row r="2291" spans="47:53" ht="11.25" customHeight="1" x14ac:dyDescent="0.25">
      <c r="AU2291" s="30" t="s">
        <v>38</v>
      </c>
      <c r="AV2291" s="29">
        <f>_xll.qlInterestRateIndexFixingDate(IborIndex&amp;Tenor,AW2291,Trigger)</f>
        <v>55467</v>
      </c>
      <c r="AW2291" s="29">
        <f>_xll.qlCalendarAdvance(Calendar,AW2290,AU2291,"f",,Trigger)</f>
        <v>55471</v>
      </c>
      <c r="AX2291" s="29">
        <f>_xll.qlInterestRateIndexMaturity(IborIndex&amp;Tenor,AW2291,Trigger)</f>
        <v>55837</v>
      </c>
      <c r="AY2291" s="66">
        <f>_xll.qlIndexFixing($Z$5,AV2291,,Trigger)</f>
        <v>1.6502105688860201E-2</v>
      </c>
      <c r="AZ2291" s="66">
        <f>_xll.qlIndexFixing($BB$1,AW2291,,Trigger)</f>
        <v>1.6390946508213659E-2</v>
      </c>
      <c r="BA2291" s="198">
        <f t="shared" si="56"/>
        <v>1.1115918064654242</v>
      </c>
    </row>
    <row r="2292" spans="47:53" ht="11.25" customHeight="1" x14ac:dyDescent="0.25">
      <c r="AU2292" s="30" t="s">
        <v>38</v>
      </c>
      <c r="AV2292" s="29">
        <f>_xll.qlInterestRateIndexFixingDate(IborIndex&amp;Tenor,AW2292,Trigger)</f>
        <v>55474</v>
      </c>
      <c r="AW2292" s="29">
        <f>_xll.qlCalendarAdvance(Calendar,AW2291,AU2292,"f",,Trigger)</f>
        <v>55478</v>
      </c>
      <c r="AX2292" s="29">
        <f>_xll.qlInterestRateIndexMaturity(IborIndex&amp;Tenor,AW2292,Trigger)</f>
        <v>55844</v>
      </c>
      <c r="AY2292" s="66">
        <f>_xll.qlIndexFixing($Z$5,AV2292,,Trigger)</f>
        <v>1.65016826940656E-2</v>
      </c>
      <c r="AZ2292" s="66">
        <f>_xll.qlIndexFixing($BB$1,AW2292,,Trigger)</f>
        <v>1.6384675387971649E-2</v>
      </c>
      <c r="BA2292" s="198">
        <f t="shared" si="56"/>
        <v>1.1700730609395111</v>
      </c>
    </row>
    <row r="2293" spans="47:53" ht="11.25" customHeight="1" x14ac:dyDescent="0.25">
      <c r="AU2293" s="30" t="s">
        <v>38</v>
      </c>
      <c r="AV2293" s="29">
        <f>_xll.qlInterestRateIndexFixingDate(IborIndex&amp;Tenor,AW2293,Trigger)</f>
        <v>55481</v>
      </c>
      <c r="AW2293" s="29">
        <f>_xll.qlCalendarAdvance(Calendar,AW2292,AU2293,"f",,Trigger)</f>
        <v>55485</v>
      </c>
      <c r="AX2293" s="29">
        <f>_xll.qlInterestRateIndexMaturity(IborIndex&amp;Tenor,AW2293,Trigger)</f>
        <v>55851</v>
      </c>
      <c r="AY2293" s="66">
        <f>_xll.qlIndexFixing($Z$5,AV2293,,Trigger)</f>
        <v>1.6501247514041344E-2</v>
      </c>
      <c r="AZ2293" s="66">
        <f>_xll.qlIndexFixing($BB$1,AW2293,,Trigger)</f>
        <v>1.6378674360311346E-2</v>
      </c>
      <c r="BA2293" s="198">
        <f t="shared" si="56"/>
        <v>1.2257315372999831</v>
      </c>
    </row>
    <row r="2294" spans="47:53" ht="11.25" customHeight="1" x14ac:dyDescent="0.25">
      <c r="AU2294" s="30" t="s">
        <v>38</v>
      </c>
      <c r="AV2294" s="29">
        <f>_xll.qlInterestRateIndexFixingDate(IborIndex&amp;Tenor,AW2294,Trigger)</f>
        <v>55488</v>
      </c>
      <c r="AW2294" s="29">
        <f>_xll.qlCalendarAdvance(Calendar,AW2293,AU2294,"f",,Trigger)</f>
        <v>55492</v>
      </c>
      <c r="AX2294" s="29">
        <f>_xll.qlInterestRateIndexMaturity(IborIndex&amp;Tenor,AW2294,Trigger)</f>
        <v>55858</v>
      </c>
      <c r="AY2294" s="66">
        <f>_xll.qlIndexFixing($Z$5,AV2294,,Trigger)</f>
        <v>1.6500800418096599E-2</v>
      </c>
      <c r="AZ2294" s="66">
        <f>_xll.qlIndexFixing($BB$1,AW2294,,Trigger)</f>
        <v>1.6372035896834232E-2</v>
      </c>
      <c r="BA2294" s="198">
        <f t="shared" si="56"/>
        <v>1.2876452126236657</v>
      </c>
    </row>
    <row r="2295" spans="47:53" ht="11.25" customHeight="1" x14ac:dyDescent="0.25">
      <c r="AU2295" s="30" t="s">
        <v>38</v>
      </c>
      <c r="AV2295" s="29">
        <f>_xll.qlInterestRateIndexFixingDate(IborIndex&amp;Tenor,AW2295,Trigger)</f>
        <v>55495</v>
      </c>
      <c r="AW2295" s="29">
        <f>_xll.qlCalendarAdvance(Calendar,AW2294,AU2295,"f",,Trigger)</f>
        <v>55499</v>
      </c>
      <c r="AX2295" s="29">
        <f>_xll.qlInterestRateIndexMaturity(IborIndex&amp;Tenor,AW2295,Trigger)</f>
        <v>55865</v>
      </c>
      <c r="AY2295" s="66">
        <f>_xll.qlIndexFixing($Z$5,AV2295,,Trigger)</f>
        <v>1.6500341676124974E-2</v>
      </c>
      <c r="AZ2295" s="66">
        <f>_xll.qlIndexFixing($BB$1,AW2295,,Trigger)</f>
        <v>1.636566752717479E-2</v>
      </c>
      <c r="BA2295" s="198">
        <f t="shared" si="56"/>
        <v>1.3467414895018335</v>
      </c>
    </row>
    <row r="2296" spans="47:53" ht="11.25" customHeight="1" x14ac:dyDescent="0.25">
      <c r="AU2296" s="30" t="s">
        <v>38</v>
      </c>
      <c r="AV2296" s="29">
        <f>_xll.qlInterestRateIndexFixingDate(IborIndex&amp;Tenor,AW2296,Trigger)</f>
        <v>55502</v>
      </c>
      <c r="AW2296" s="29">
        <f>_xll.qlCalendarAdvance(Calendar,AW2295,AU2296,"f",,Trigger)</f>
        <v>55506</v>
      </c>
      <c r="AX2296" s="29">
        <f>_xll.qlInterestRateIndexMaturity(IborIndex&amp;Tenor,AW2296,Trigger)</f>
        <v>55872</v>
      </c>
      <c r="AY2296" s="66">
        <f>_xll.qlIndexFixing($Z$5,AV2296,,Trigger)</f>
        <v>1.6499871558600828E-2</v>
      </c>
      <c r="AZ2296" s="66">
        <f>_xll.qlIndexFixing($BB$1,AW2296,,Trigger)</f>
        <v>1.6359266742285501E-2</v>
      </c>
      <c r="BA2296" s="198">
        <f t="shared" si="56"/>
        <v>1.4060481631532686</v>
      </c>
    </row>
    <row r="2297" spans="47:53" ht="11.25" customHeight="1" x14ac:dyDescent="0.25">
      <c r="AU2297" s="30" t="s">
        <v>38</v>
      </c>
      <c r="AV2297" s="29">
        <f>_xll.qlInterestRateIndexFixingDate(IborIndex&amp;Tenor,AW2297,Trigger)</f>
        <v>55508</v>
      </c>
      <c r="AW2297" s="29">
        <f>_xll.qlCalendarAdvance(Calendar,AW2296,AU2297,"f",,Trigger)</f>
        <v>55514</v>
      </c>
      <c r="AX2297" s="29">
        <f>_xll.qlInterestRateIndexMaturity(IborIndex&amp;Tenor,AW2297,Trigger)</f>
        <v>55880</v>
      </c>
      <c r="AY2297" s="66">
        <f>_xll.qlIndexFixing($Z$5,AV2297,,Trigger)</f>
        <v>1.6499320699922593E-2</v>
      </c>
      <c r="AZ2297" s="66">
        <f>_xll.qlIndexFixing($BB$1,AW2297,,Trigger)</f>
        <v>1.6351911868239401E-2</v>
      </c>
      <c r="BA2297" s="198">
        <f t="shared" si="56"/>
        <v>1.4740883168319272</v>
      </c>
    </row>
    <row r="2298" spans="47:53" ht="11.25" customHeight="1" x14ac:dyDescent="0.25">
      <c r="AU2298" s="30" t="s">
        <v>38</v>
      </c>
      <c r="AV2298" s="29">
        <f>_xll.qlInterestRateIndexFixingDate(IborIndex&amp;Tenor,AW2298,Trigger)</f>
        <v>55516</v>
      </c>
      <c r="AW2298" s="29">
        <f>_xll.qlCalendarAdvance(Calendar,AW2297,AU2298,"f",,Trigger)</f>
        <v>55521</v>
      </c>
      <c r="AX2298" s="29">
        <f>_xll.qlInterestRateIndexMaturity(IborIndex&amp;Tenor,AW2298,Trigger)</f>
        <v>55887</v>
      </c>
      <c r="AY2298" s="66">
        <f>_xll.qlIndexFixing($Z$5,AV2298,,Trigger)</f>
        <v>1.6498827119708737E-2</v>
      </c>
      <c r="AZ2298" s="66">
        <f>_xll.qlIndexFixing($BB$1,AW2298,,Trigger)</f>
        <v>1.6345556103353916E-2</v>
      </c>
      <c r="BA2298" s="198">
        <f t="shared" si="56"/>
        <v>1.5327101635482023</v>
      </c>
    </row>
    <row r="2299" spans="47:53" ht="11.25" customHeight="1" x14ac:dyDescent="0.25">
      <c r="AU2299" s="30" t="s">
        <v>38</v>
      </c>
      <c r="AV2299" s="29">
        <f>_xll.qlInterestRateIndexFixingDate(IborIndex&amp;Tenor,AW2299,Trigger)</f>
        <v>55526</v>
      </c>
      <c r="AW2299" s="29">
        <f>_xll.qlCalendarAdvance(Calendar,AW2298,AU2299,"f",,Trigger)</f>
        <v>55528</v>
      </c>
      <c r="AX2299" s="29">
        <f>_xll.qlInterestRateIndexMaturity(IborIndex&amp;Tenor,AW2299,Trigger)</f>
        <v>55894</v>
      </c>
      <c r="AY2299" s="66">
        <f>_xll.qlIndexFixing($Z$5,AV2299,,Trigger)</f>
        <v>1.6498323017801634E-2</v>
      </c>
      <c r="AZ2299" s="66">
        <f>_xll.qlIndexFixing($BB$1,AW2299,,Trigger)</f>
        <v>1.633905605384427E-2</v>
      </c>
      <c r="BA2299" s="198">
        <f t="shared" si="56"/>
        <v>1.5926696395736351</v>
      </c>
    </row>
    <row r="2300" spans="47:53" ht="11.25" customHeight="1" x14ac:dyDescent="0.25">
      <c r="AU2300" s="30" t="s">
        <v>38</v>
      </c>
      <c r="AV2300" s="29">
        <f>_xll.qlInterestRateIndexFixingDate(IborIndex&amp;Tenor,AW2300,Trigger)</f>
        <v>55533</v>
      </c>
      <c r="AW2300" s="29">
        <f>_xll.qlCalendarAdvance(Calendar,AW2299,AU2300,"f",,Trigger)</f>
        <v>55535</v>
      </c>
      <c r="AX2300" s="29">
        <f>_xll.qlInterestRateIndexMaturity(IborIndex&amp;Tenor,AW2300,Trigger)</f>
        <v>55901</v>
      </c>
      <c r="AY2300" s="66">
        <f>_xll.qlIndexFixing($Z$5,AV2300,,Trigger)</f>
        <v>1.6497808667089667E-2</v>
      </c>
      <c r="AZ2300" s="66">
        <f>_xll.qlIndexFixing($BB$1,AW2300,,Trigger)</f>
        <v>1.6332523593016523E-2</v>
      </c>
      <c r="BA2300" s="198">
        <f t="shared" si="56"/>
        <v>1.6528507407314459</v>
      </c>
    </row>
    <row r="2301" spans="47:53" ht="11.25" customHeight="1" x14ac:dyDescent="0.25">
      <c r="AU2301" s="30" t="s">
        <v>38</v>
      </c>
      <c r="AV2301" s="29">
        <f>_xll.qlInterestRateIndexFixingDate(IborIndex&amp;Tenor,AW2301,Trigger)</f>
        <v>55540</v>
      </c>
      <c r="AW2301" s="29">
        <f>_xll.qlCalendarAdvance(Calendar,AW2300,AU2301,"f",,Trigger)</f>
        <v>55542</v>
      </c>
      <c r="AX2301" s="29">
        <f>_xll.qlInterestRateIndexMaturity(IborIndex&amp;Tenor,AW2301,Trigger)</f>
        <v>55908</v>
      </c>
      <c r="AY2301" s="66">
        <f>_xll.qlIndexFixing($Z$5,AV2301,,Trigger)</f>
        <v>1.6497284341045443E-2</v>
      </c>
      <c r="AZ2301" s="66">
        <f>_xll.qlIndexFixing($BB$1,AW2301,,Trigger)</f>
        <v>1.6325958721508209E-2</v>
      </c>
      <c r="BA2301" s="198">
        <f t="shared" si="56"/>
        <v>1.7132561953723395</v>
      </c>
    </row>
    <row r="2302" spans="47:53" ht="11.25" customHeight="1" x14ac:dyDescent="0.25">
      <c r="AU2302" s="30" t="s">
        <v>38</v>
      </c>
      <c r="AV2302" s="29">
        <f>_xll.qlInterestRateIndexFixingDate(IborIndex&amp;Tenor,AW2302,Trigger)</f>
        <v>55547</v>
      </c>
      <c r="AW2302" s="29">
        <f>_xll.qlCalendarAdvance(Calendar,AW2301,AU2302,"f",,Trigger)</f>
        <v>55549</v>
      </c>
      <c r="AX2302" s="29">
        <f>_xll.qlInterestRateIndexMaturity(IborIndex&amp;Tenor,AW2302,Trigger)</f>
        <v>55915</v>
      </c>
      <c r="AY2302" s="66">
        <f>_xll.qlIndexFixing($Z$5,AV2302,,Trigger)</f>
        <v>1.6496750313722535E-2</v>
      </c>
      <c r="AZ2302" s="66">
        <f>_xll.qlIndexFixing($BB$1,AW2302,,Trigger)</f>
        <v>1.6319361439959903E-2</v>
      </c>
      <c r="BA2302" s="198">
        <f t="shared" si="56"/>
        <v>1.7738887376263224</v>
      </c>
    </row>
    <row r="2303" spans="47:53" ht="11.25" customHeight="1" x14ac:dyDescent="0.25">
      <c r="AU2303" s="30" t="s">
        <v>38</v>
      </c>
      <c r="AV2303" s="29">
        <f>_xll.qlInterestRateIndexFixingDate(IborIndex&amp;Tenor,AW2303,Trigger)</f>
        <v>55554</v>
      </c>
      <c r="AW2303" s="29">
        <f>_xll.qlCalendarAdvance(Calendar,AW2302,AU2303,"f",,Trigger)</f>
        <v>55556</v>
      </c>
      <c r="AX2303" s="29">
        <f>_xll.qlInterestRateIndexMaturity(IborIndex&amp;Tenor,AW2303,Trigger)</f>
        <v>55922</v>
      </c>
      <c r="AY2303" s="66">
        <f>_xll.qlIndexFixing($Z$5,AV2303,,Trigger)</f>
        <v>1.6496206859757646E-2</v>
      </c>
      <c r="AZ2303" s="66">
        <f>_xll.qlIndexFixing($BB$1,AW2303,,Trigger)</f>
        <v>1.631273174901501E-2</v>
      </c>
      <c r="BA2303" s="198">
        <f t="shared" si="56"/>
        <v>1.834751107426362</v>
      </c>
    </row>
    <row r="2304" spans="47:53" ht="11.25" customHeight="1" x14ac:dyDescent="0.25">
      <c r="AU2304" s="30" t="s">
        <v>38</v>
      </c>
      <c r="AV2304" s="29">
        <f>_xll.qlInterestRateIndexFixingDate(IborIndex&amp;Tenor,AW2304,Trigger)</f>
        <v>55561</v>
      </c>
      <c r="AW2304" s="29">
        <f>_xll.qlCalendarAdvance(Calendar,AW2303,AU2304,"f",,Trigger)</f>
        <v>55563</v>
      </c>
      <c r="AX2304" s="29">
        <f>_xll.qlInterestRateIndexMaturity(IborIndex&amp;Tenor,AW2304,Trigger)</f>
        <v>55929</v>
      </c>
      <c r="AY2304" s="66">
        <f>_xll.qlIndexFixing($Z$5,AV2304,,Trigger)</f>
        <v>1.649565425437062E-2</v>
      </c>
      <c r="AZ2304" s="66">
        <f>_xll.qlIndexFixing($BB$1,AW2304,,Trigger)</f>
        <v>1.6306069649321082E-2</v>
      </c>
      <c r="BA2304" s="198">
        <f t="shared" si="56"/>
        <v>1.8958460504953782</v>
      </c>
    </row>
    <row r="2305" spans="47:53" ht="11.25" customHeight="1" x14ac:dyDescent="0.25">
      <c r="AU2305" s="30" t="s">
        <v>38</v>
      </c>
      <c r="AV2305" s="29">
        <f>_xll.qlInterestRateIndexFixingDate(IborIndex&amp;Tenor,AW2305,Trigger)</f>
        <v>55568</v>
      </c>
      <c r="AW2305" s="29">
        <f>_xll.qlCalendarAdvance(Calendar,AW2304,AU2305,"f",,Trigger)</f>
        <v>55570</v>
      </c>
      <c r="AX2305" s="29">
        <f>_xll.qlInterestRateIndexMaturity(IborIndex&amp;Tenor,AW2305,Trigger)</f>
        <v>55936</v>
      </c>
      <c r="AY2305" s="66">
        <f>_xll.qlIndexFixing($Z$5,AV2305,,Trigger)</f>
        <v>1.6495092773362703E-2</v>
      </c>
      <c r="AZ2305" s="66">
        <f>_xll.qlIndexFixing($BB$1,AW2305,,Trigger)</f>
        <v>1.6299375141528065E-2</v>
      </c>
      <c r="BA2305" s="198">
        <f t="shared" si="56"/>
        <v>1.9571763183463819</v>
      </c>
    </row>
    <row r="2306" spans="47:53" ht="11.25" customHeight="1" x14ac:dyDescent="0.25">
      <c r="AU2306" s="30" t="s">
        <v>38</v>
      </c>
      <c r="AV2306" s="29">
        <f>_xll.qlInterestRateIndexFixingDate(IborIndex&amp;Tenor,AW2306,Trigger)</f>
        <v>55575</v>
      </c>
      <c r="AW2306" s="29">
        <f>_xll.qlCalendarAdvance(Calendar,AW2305,AU2306,"f",,Trigger)</f>
        <v>55577</v>
      </c>
      <c r="AX2306" s="29">
        <f>_xll.qlInterestRateIndexMaturity(IborIndex&amp;Tenor,AW2306,Trigger)</f>
        <v>55943</v>
      </c>
      <c r="AY2306" s="66">
        <f>_xll.qlIndexFixing($Z$5,AV2306,,Trigger)</f>
        <v>1.6494522693118709E-2</v>
      </c>
      <c r="AZ2306" s="66">
        <f>_xll.qlIndexFixing($BB$1,AW2306,,Trigger)</f>
        <v>1.6292648226288946E-2</v>
      </c>
      <c r="BA2306" s="198">
        <f t="shared" si="56"/>
        <v>2.0187446682976353</v>
      </c>
    </row>
    <row r="2307" spans="47:53" ht="11.25" customHeight="1" x14ac:dyDescent="0.25">
      <c r="AU2307" s="30" t="s">
        <v>38</v>
      </c>
      <c r="AV2307" s="29">
        <f>_xll.qlInterestRateIndexFixingDate(IborIndex&amp;Tenor,AW2307,Trigger)</f>
        <v>55582</v>
      </c>
      <c r="AW2307" s="29">
        <f>_xll.qlCalendarAdvance(Calendar,AW2306,AU2307,"f",,Trigger)</f>
        <v>55584</v>
      </c>
      <c r="AX2307" s="29">
        <f>_xll.qlInterestRateIndexMaturity(IborIndex&amp;Tenor,AW2307,Trigger)</f>
        <v>55949</v>
      </c>
      <c r="AY2307" s="66">
        <f>_xll.qlIndexFixing($Z$5,AV2307,,Trigger)</f>
        <v>1.6493622047780834E-2</v>
      </c>
      <c r="AZ2307" s="66">
        <f>_xll.qlIndexFixing($BB$1,AW2307,,Trigger)</f>
        <v>1.6285888904259985E-2</v>
      </c>
      <c r="BA2307" s="198">
        <f t="shared" ref="BA2307:BA2366" si="57">(AY2307-AZ2307)*10000</f>
        <v>2.0773314352084959</v>
      </c>
    </row>
    <row r="2308" spans="47:53" ht="11.25" customHeight="1" x14ac:dyDescent="0.25">
      <c r="AU2308" s="30" t="s">
        <v>38</v>
      </c>
      <c r="AV2308" s="29">
        <f>_xll.qlInterestRateIndexFixingDate(IborIndex&amp;Tenor,AW2308,Trigger)</f>
        <v>55589</v>
      </c>
      <c r="AW2308" s="29">
        <f>_xll.qlCalendarAdvance(Calendar,AW2307,AU2308,"f",,Trigger)</f>
        <v>55591</v>
      </c>
      <c r="AX2308" s="29">
        <f>_xll.qlInterestRateIndexMaturity(IborIndex&amp;Tenor,AW2308,Trigger)</f>
        <v>55956</v>
      </c>
      <c r="AY2308" s="66">
        <f>_xll.qlIndexFixing($Z$5,AV2308,,Trigger)</f>
        <v>1.6493035890791808E-2</v>
      </c>
      <c r="AZ2308" s="66">
        <f>_xll.qlIndexFixing($BB$1,AW2308,,Trigger)</f>
        <v>1.6279097176101584E-2</v>
      </c>
      <c r="BA2308" s="198">
        <f t="shared" si="57"/>
        <v>2.1393871469022399</v>
      </c>
    </row>
    <row r="2309" spans="47:53" ht="11.25" customHeight="1" x14ac:dyDescent="0.25">
      <c r="AU2309" s="30" t="s">
        <v>38</v>
      </c>
      <c r="AV2309" s="29">
        <f>_xll.qlInterestRateIndexFixingDate(IborIndex&amp;Tenor,AW2309,Trigger)</f>
        <v>55596</v>
      </c>
      <c r="AW2309" s="29">
        <f>_xll.qlCalendarAdvance(Calendar,AW2308,AU2309,"f",,Trigger)</f>
        <v>55598</v>
      </c>
      <c r="AX2309" s="29">
        <f>_xll.qlInterestRateIndexMaturity(IborIndex&amp;Tenor,AW2309,Trigger)</f>
        <v>55963</v>
      </c>
      <c r="AY2309" s="66">
        <f>_xll.qlIndexFixing($Z$5,AV2309,,Trigger)</f>
        <v>1.6492441887400237E-2</v>
      </c>
      <c r="AZ2309" s="66">
        <f>_xll.qlIndexFixing($BB$1,AW2309,,Trigger)</f>
        <v>1.6272273042475881E-2</v>
      </c>
      <c r="BA2309" s="198">
        <f t="shared" si="57"/>
        <v>2.2016884492435591</v>
      </c>
    </row>
    <row r="2310" spans="47:53" ht="11.25" customHeight="1" x14ac:dyDescent="0.25">
      <c r="AU2310" s="30" t="s">
        <v>38</v>
      </c>
      <c r="AV2310" s="29">
        <f>_xll.qlInterestRateIndexFixingDate(IborIndex&amp;Tenor,AW2310,Trigger)</f>
        <v>55603</v>
      </c>
      <c r="AW2310" s="29">
        <f>_xll.qlCalendarAdvance(Calendar,AW2309,AU2310,"f",,Trigger)</f>
        <v>55605</v>
      </c>
      <c r="AX2310" s="29">
        <f>_xll.qlInterestRateIndexMaturity(IborIndex&amp;Tenor,AW2310,Trigger)</f>
        <v>55970</v>
      </c>
      <c r="AY2310" s="66">
        <f>_xll.qlIndexFixing($Z$5,AV2310,,Trigger)</f>
        <v>1.6491840316944978E-2</v>
      </c>
      <c r="AZ2310" s="66">
        <f>_xll.qlIndexFixing($BB$1,AW2310,,Trigger)</f>
        <v>1.6265416504049154E-2</v>
      </c>
      <c r="BA2310" s="198">
        <f t="shared" si="57"/>
        <v>2.264238128958235</v>
      </c>
    </row>
    <row r="2311" spans="47:53" ht="11.25" customHeight="1" x14ac:dyDescent="0.25">
      <c r="AU2311" s="30" t="s">
        <v>38</v>
      </c>
      <c r="AV2311" s="29">
        <f>_xll.qlInterestRateIndexFixingDate(IborIndex&amp;Tenor,AW2311,Trigger)</f>
        <v>55610</v>
      </c>
      <c r="AW2311" s="29">
        <f>_xll.qlCalendarAdvance(Calendar,AW2310,AU2311,"f",,Trigger)</f>
        <v>55612</v>
      </c>
      <c r="AX2311" s="29">
        <f>_xll.qlInterestRateIndexMaturity(IborIndex&amp;Tenor,AW2311,Trigger)</f>
        <v>55977</v>
      </c>
      <c r="AY2311" s="66">
        <f>_xll.qlIndexFixing($Z$5,AV2311,,Trigger)</f>
        <v>1.6491231459348089E-2</v>
      </c>
      <c r="AZ2311" s="66">
        <f>_xll.qlIndexFixing($BB$1,AW2311,,Trigger)</f>
        <v>1.625837908138832E-2</v>
      </c>
      <c r="BA2311" s="198">
        <f t="shared" si="57"/>
        <v>2.3285237795976981</v>
      </c>
    </row>
    <row r="2312" spans="47:53" ht="11.25" customHeight="1" x14ac:dyDescent="0.25">
      <c r="AU2312" s="30" t="s">
        <v>38</v>
      </c>
      <c r="AV2312" s="29">
        <f>_xll.qlInterestRateIndexFixingDate(IborIndex&amp;Tenor,AW2312,Trigger)</f>
        <v>55617</v>
      </c>
      <c r="AW2312" s="29">
        <f>_xll.qlCalendarAdvance(Calendar,AW2311,AU2312,"f",,Trigger)</f>
        <v>55619</v>
      </c>
      <c r="AX2312" s="29">
        <f>_xll.qlInterestRateIndexMaturity(IborIndex&amp;Tenor,AW2312,Trigger)</f>
        <v>55984</v>
      </c>
      <c r="AY2312" s="66">
        <f>_xll.qlIndexFixing($Z$5,AV2312,,Trigger)</f>
        <v>1.6490615595117244E-2</v>
      </c>
      <c r="AZ2312" s="66">
        <f>_xll.qlIndexFixing($BB$1,AW2312,,Trigger)</f>
        <v>1.6251606215471257E-2</v>
      </c>
      <c r="BA2312" s="198">
        <f t="shared" si="57"/>
        <v>2.3900937964598663</v>
      </c>
    </row>
    <row r="2313" spans="47:53" ht="11.25" customHeight="1" x14ac:dyDescent="0.25">
      <c r="AU2313" s="30" t="s">
        <v>38</v>
      </c>
      <c r="AV2313" s="29">
        <f>_xll.qlInterestRateIndexFixingDate(IborIndex&amp;Tenor,AW2313,Trigger)</f>
        <v>55624</v>
      </c>
      <c r="AW2313" s="29">
        <f>_xll.qlCalendarAdvance(Calendar,AW2312,AU2313,"f",,Trigger)</f>
        <v>55626</v>
      </c>
      <c r="AX2313" s="29">
        <f>_xll.qlInterestRateIndexMaturity(IborIndex&amp;Tenor,AW2313,Trigger)</f>
        <v>55991</v>
      </c>
      <c r="AY2313" s="66">
        <f>_xll.qlIndexFixing($Z$5,AV2313,,Trigger)</f>
        <v>1.648999300534288E-2</v>
      </c>
      <c r="AZ2313" s="66">
        <f>_xll.qlIndexFixing($BB$1,AW2313,,Trigger)</f>
        <v>1.6240974042155382E-2</v>
      </c>
      <c r="BA2313" s="198">
        <f t="shared" si="57"/>
        <v>2.4901896318749865</v>
      </c>
    </row>
    <row r="2314" spans="47:53" ht="11.25" customHeight="1" x14ac:dyDescent="0.25">
      <c r="AU2314" s="30" t="s">
        <v>38</v>
      </c>
      <c r="AV2314" s="29">
        <f>_xll.qlInterestRateIndexFixingDate(IborIndex&amp;Tenor,AW2314,Trigger)</f>
        <v>55627</v>
      </c>
      <c r="AW2314" s="29">
        <f>_xll.qlCalendarAdvance(Calendar,AW2313,AU2314,"f",,Trigger)</f>
        <v>55633</v>
      </c>
      <c r="AX2314" s="29">
        <f>_xll.qlInterestRateIndexMaturity(IborIndex&amp;Tenor,AW2314,Trigger)</f>
        <v>55998</v>
      </c>
      <c r="AY2314" s="66">
        <f>_xll.qlIndexFixing($Z$5,AV2314,,Trigger)</f>
        <v>1.6489363971699294E-2</v>
      </c>
      <c r="AZ2314" s="66">
        <f>_xll.qlIndexFixing($BB$1,AW2314,,Trigger)</f>
        <v>1.6237666315758022E-2</v>
      </c>
      <c r="BA2314" s="198">
        <f t="shared" si="57"/>
        <v>2.5169765594127216</v>
      </c>
    </row>
    <row r="2315" spans="47:53" ht="11.25" customHeight="1" x14ac:dyDescent="0.25">
      <c r="AU2315" s="30" t="s">
        <v>38</v>
      </c>
      <c r="AV2315" s="29">
        <f>_xll.qlInterestRateIndexFixingDate(IborIndex&amp;Tenor,AW2315,Trigger)</f>
        <v>55638</v>
      </c>
      <c r="AW2315" s="29">
        <f>_xll.qlCalendarAdvance(Calendar,AW2314,AU2315,"f",,Trigger)</f>
        <v>55641</v>
      </c>
      <c r="AX2315" s="29">
        <f>_xll.qlInterestRateIndexMaturity(IborIndex&amp;Tenor,AW2315,Trigger)</f>
        <v>56006</v>
      </c>
      <c r="AY2315" s="66">
        <f>_xll.qlIndexFixing($Z$5,AV2315,,Trigger)</f>
        <v>1.6488637547762402E-2</v>
      </c>
      <c r="AZ2315" s="66">
        <f>_xll.qlIndexFixing($BB$1,AW2315,,Trigger)</f>
        <v>1.6227949348847061E-2</v>
      </c>
      <c r="BA2315" s="198">
        <f t="shared" si="57"/>
        <v>2.6068819891534103</v>
      </c>
    </row>
    <row r="2316" spans="47:53" ht="11.25" customHeight="1" x14ac:dyDescent="0.25">
      <c r="AU2316" s="30" t="s">
        <v>38</v>
      </c>
      <c r="AV2316" s="29">
        <f>_xll.qlInterestRateIndexFixingDate(IborIndex&amp;Tenor,AW2316,Trigger)</f>
        <v>55646</v>
      </c>
      <c r="AW2316" s="29">
        <f>_xll.qlCalendarAdvance(Calendar,AW2315,AU2316,"f",,Trigger)</f>
        <v>55648</v>
      </c>
      <c r="AX2316" s="29">
        <f>_xll.qlInterestRateIndexMaturity(IborIndex&amp;Tenor,AW2316,Trigger)</f>
        <v>56013</v>
      </c>
      <c r="AY2316" s="66">
        <f>_xll.qlIndexFixing($Z$5,AV2316,,Trigger)</f>
        <v>1.6487995657038377E-2</v>
      </c>
      <c r="AZ2316" s="66">
        <f>_xll.qlIndexFixing($BB$1,AW2316,,Trigger)</f>
        <v>1.6220889769430671E-2</v>
      </c>
      <c r="BA2316" s="198">
        <f t="shared" si="57"/>
        <v>2.6710588760770619</v>
      </c>
    </row>
    <row r="2317" spans="47:53" ht="11.25" customHeight="1" x14ac:dyDescent="0.25">
      <c r="AU2317" s="30" t="s">
        <v>38</v>
      </c>
      <c r="AV2317" s="29">
        <f>_xll.qlInterestRateIndexFixingDate(IborIndex&amp;Tenor,AW2317,Trigger)</f>
        <v>55653</v>
      </c>
      <c r="AW2317" s="29">
        <f>_xll.qlCalendarAdvance(Calendar,AW2316,AU2317,"f",,Trigger)</f>
        <v>55655</v>
      </c>
      <c r="AX2317" s="29">
        <f>_xll.qlInterestRateIndexMaturity(IborIndex&amp;Tenor,AW2317,Trigger)</f>
        <v>56020</v>
      </c>
      <c r="AY2317" s="66">
        <f>_xll.qlIndexFixing($Z$5,AV2317,,Trigger)</f>
        <v>1.6487348211508421E-2</v>
      </c>
      <c r="AZ2317" s="66">
        <f>_xll.qlIndexFixing($BB$1,AW2317,,Trigger)</f>
        <v>1.6213797792781332E-2</v>
      </c>
      <c r="BA2317" s="198">
        <f t="shared" si="57"/>
        <v>2.7355041872708861</v>
      </c>
    </row>
    <row r="2318" spans="47:53" ht="11.25" customHeight="1" x14ac:dyDescent="0.25">
      <c r="AU2318" s="30" t="s">
        <v>38</v>
      </c>
      <c r="AV2318" s="29">
        <f>_xll.qlInterestRateIndexFixingDate(IborIndex&amp;Tenor,AW2318,Trigger)</f>
        <v>55660</v>
      </c>
      <c r="AW2318" s="29">
        <f>_xll.qlCalendarAdvance(Calendar,AW2317,AU2318,"f",,Trigger)</f>
        <v>55662</v>
      </c>
      <c r="AX2318" s="29">
        <f>_xll.qlInterestRateIndexMaturity(IborIndex&amp;Tenor,AW2318,Trigger)</f>
        <v>56027</v>
      </c>
      <c r="AY2318" s="66">
        <f>_xll.qlIndexFixing($Z$5,AV2318,,Trigger)</f>
        <v>1.6486695495266161E-2</v>
      </c>
      <c r="AZ2318" s="66">
        <f>_xll.qlIndexFixing($BB$1,AW2318,,Trigger)</f>
        <v>1.6206673419586929E-2</v>
      </c>
      <c r="BA2318" s="198">
        <f t="shared" si="57"/>
        <v>2.8002207567923154</v>
      </c>
    </row>
    <row r="2319" spans="47:53" ht="11.25" customHeight="1" x14ac:dyDescent="0.25">
      <c r="AU2319" s="30" t="s">
        <v>38</v>
      </c>
      <c r="AV2319" s="29">
        <f>_xll.qlInterestRateIndexFixingDate(IborIndex&amp;Tenor,AW2319,Trigger)</f>
        <v>55667</v>
      </c>
      <c r="AW2319" s="29">
        <f>_xll.qlCalendarAdvance(Calendar,AW2318,AU2319,"f",,Trigger)</f>
        <v>55669</v>
      </c>
      <c r="AX2319" s="29">
        <f>_xll.qlInterestRateIndexMaturity(IborIndex&amp;Tenor,AW2319,Trigger)</f>
        <v>56034</v>
      </c>
      <c r="AY2319" s="66">
        <f>_xll.qlIndexFixing($Z$5,AV2319,,Trigger)</f>
        <v>1.6486037792987109E-2</v>
      </c>
      <c r="AZ2319" s="66">
        <f>_xll.qlIndexFixing($BB$1,AW2319,,Trigger)</f>
        <v>1.6199516650538637E-2</v>
      </c>
      <c r="BA2319" s="198">
        <f t="shared" si="57"/>
        <v>2.8652114244847109</v>
      </c>
    </row>
    <row r="2320" spans="47:53" ht="11.25" customHeight="1" x14ac:dyDescent="0.25">
      <c r="AU2320" s="30" t="s">
        <v>38</v>
      </c>
      <c r="AV2320" s="29">
        <f>_xll.qlInterestRateIndexFixingDate(IborIndex&amp;Tenor,AW2320,Trigger)</f>
        <v>55674</v>
      </c>
      <c r="AW2320" s="29">
        <f>_xll.qlCalendarAdvance(Calendar,AW2319,AU2320,"f",,Trigger)</f>
        <v>55676</v>
      </c>
      <c r="AX2320" s="29">
        <f>_xll.qlInterestRateIndexMaturity(IborIndex&amp;Tenor,AW2320,Trigger)</f>
        <v>56041</v>
      </c>
      <c r="AY2320" s="66">
        <f>_xll.qlIndexFixing($Z$5,AV2320,,Trigger)</f>
        <v>1.6485375389932621E-2</v>
      </c>
      <c r="AZ2320" s="66">
        <f>_xll.qlIndexFixing($BB$1,AW2320,,Trigger)</f>
        <v>1.6192327486331568E-2</v>
      </c>
      <c r="BA2320" s="198">
        <f t="shared" si="57"/>
        <v>2.9304790360105275</v>
      </c>
    </row>
    <row r="2321" spans="47:53" ht="11.25" customHeight="1" x14ac:dyDescent="0.25">
      <c r="AU2321" s="30" t="s">
        <v>38</v>
      </c>
      <c r="AV2321" s="29">
        <f>_xll.qlInterestRateIndexFixingDate(IborIndex&amp;Tenor,AW2321,Trigger)</f>
        <v>55681</v>
      </c>
      <c r="AW2321" s="29">
        <f>_xll.qlCalendarAdvance(Calendar,AW2320,AU2321,"f",,Trigger)</f>
        <v>55683</v>
      </c>
      <c r="AX2321" s="29">
        <f>_xll.qlInterestRateIndexMaturity(IborIndex&amp;Tenor,AW2321,Trigger)</f>
        <v>56048</v>
      </c>
      <c r="AY2321" s="66">
        <f>_xll.qlIndexFixing($Z$5,AV2321,,Trigger)</f>
        <v>1.6484708571946366E-2</v>
      </c>
      <c r="AZ2321" s="66">
        <f>_xll.qlIndexFixing($BB$1,AW2321,,Trigger)</f>
        <v>1.6185105927662594E-2</v>
      </c>
      <c r="BA2321" s="198">
        <f t="shared" si="57"/>
        <v>2.9960264428377168</v>
      </c>
    </row>
    <row r="2322" spans="47:53" ht="11.25" customHeight="1" x14ac:dyDescent="0.25">
      <c r="AU2322" s="30" t="s">
        <v>38</v>
      </c>
      <c r="AV2322" s="29">
        <f>_xll.qlInterestRateIndexFixingDate(IborIndex&amp;Tenor,AW2322,Trigger)</f>
        <v>55688</v>
      </c>
      <c r="AW2322" s="29">
        <f>_xll.qlCalendarAdvance(Calendar,AW2321,AU2322,"f",,Trigger)</f>
        <v>55690</v>
      </c>
      <c r="AX2322" s="29">
        <f>_xll.qlInterestRateIndexMaturity(IborIndex&amp;Tenor,AW2322,Trigger)</f>
        <v>56055</v>
      </c>
      <c r="AY2322" s="66">
        <f>_xll.qlIndexFixing($Z$5,AV2322,,Trigger)</f>
        <v>1.6484037625456766E-2</v>
      </c>
      <c r="AZ2322" s="66">
        <f>_xll.qlIndexFixing($BB$1,AW2322,,Trigger)</f>
        <v>1.617785197523296E-2</v>
      </c>
      <c r="BA2322" s="198">
        <f t="shared" si="57"/>
        <v>3.0618565022380584</v>
      </c>
    </row>
    <row r="2323" spans="47:53" ht="11.25" customHeight="1" x14ac:dyDescent="0.25">
      <c r="AU2323" s="30" t="s">
        <v>38</v>
      </c>
      <c r="AV2323" s="29">
        <f>_xll.qlInterestRateIndexFixingDate(IborIndex&amp;Tenor,AW2323,Trigger)</f>
        <v>55695</v>
      </c>
      <c r="AW2323" s="29">
        <f>_xll.qlCalendarAdvance(Calendar,AW2322,AU2323,"f",,Trigger)</f>
        <v>55697</v>
      </c>
      <c r="AX2323" s="29">
        <f>_xll.qlInterestRateIndexMaturity(IborIndex&amp;Tenor,AW2323,Trigger)</f>
        <v>56062</v>
      </c>
      <c r="AY2323" s="66">
        <f>_xll.qlIndexFixing($Z$5,AV2323,,Trigger)</f>
        <v>1.6483362837474563E-2</v>
      </c>
      <c r="AZ2323" s="66">
        <f>_xll.qlIndexFixing($BB$1,AW2323,,Trigger)</f>
        <v>1.6170565629746756E-2</v>
      </c>
      <c r="BA2323" s="198">
        <f t="shared" si="57"/>
        <v>3.1279720772780726</v>
      </c>
    </row>
    <row r="2324" spans="47:53" ht="11.25" customHeight="1" x14ac:dyDescent="0.25">
      <c r="AU2324" s="30" t="s">
        <v>38</v>
      </c>
      <c r="AV2324" s="29">
        <f>_xll.qlInterestRateIndexFixingDate(IborIndex&amp;Tenor,AW2324,Trigger)</f>
        <v>55702</v>
      </c>
      <c r="AW2324" s="29">
        <f>_xll.qlCalendarAdvance(Calendar,AW2323,AU2324,"f",,Trigger)</f>
        <v>55704</v>
      </c>
      <c r="AX2324" s="29">
        <f>_xll.qlInterestRateIndexMaturity(IborIndex&amp;Tenor,AW2324,Trigger)</f>
        <v>56069</v>
      </c>
      <c r="AY2324" s="66">
        <f>_xll.qlIndexFixing($Z$5,AV2324,,Trigger)</f>
        <v>1.6482684495595239E-2</v>
      </c>
      <c r="AZ2324" s="66">
        <f>_xll.qlIndexFixing($BB$1,AW2324,,Trigger)</f>
        <v>1.6163246891910933E-2</v>
      </c>
      <c r="BA2324" s="198">
        <f t="shared" si="57"/>
        <v>3.194376036843062</v>
      </c>
    </row>
    <row r="2325" spans="47:53" ht="11.25" customHeight="1" x14ac:dyDescent="0.25">
      <c r="AU2325" s="30" t="s">
        <v>38</v>
      </c>
      <c r="AV2325" s="29">
        <f>_xll.qlInterestRateIndexFixingDate(IborIndex&amp;Tenor,AW2325,Trigger)</f>
        <v>55709</v>
      </c>
      <c r="AW2325" s="29">
        <f>_xll.qlCalendarAdvance(Calendar,AW2324,AU2325,"f",,Trigger)</f>
        <v>55711</v>
      </c>
      <c r="AX2325" s="29">
        <f>_xll.qlInterestRateIndexMaturity(IborIndex&amp;Tenor,AW2325,Trigger)</f>
        <v>56076</v>
      </c>
      <c r="AY2325" s="66">
        <f>_xll.qlIndexFixing($Z$5,AV2325,,Trigger)</f>
        <v>1.6482002887997477E-2</v>
      </c>
      <c r="AZ2325" s="66">
        <f>_xll.qlIndexFixing($BB$1,AW2325,,Trigger)</f>
        <v>1.6155895762435927E-2</v>
      </c>
      <c r="BA2325" s="198">
        <f t="shared" si="57"/>
        <v>3.2610712556154984</v>
      </c>
    </row>
    <row r="2326" spans="47:53" ht="11.25" customHeight="1" x14ac:dyDescent="0.25">
      <c r="AU2326" s="30" t="s">
        <v>38</v>
      </c>
      <c r="AV2326" s="29">
        <f>_xll.qlInterestRateIndexFixingDate(IborIndex&amp;Tenor,AW2326,Trigger)</f>
        <v>55716</v>
      </c>
      <c r="AW2326" s="29">
        <f>_xll.qlCalendarAdvance(Calendar,AW2325,AU2326,"f",,Trigger)</f>
        <v>55718</v>
      </c>
      <c r="AX2326" s="29">
        <f>_xll.qlInterestRateIndexMaturity(IborIndex&amp;Tenor,AW2326,Trigger)</f>
        <v>56083</v>
      </c>
      <c r="AY2326" s="66">
        <f>_xll.qlIndexFixing($Z$5,AV2326,,Trigger)</f>
        <v>1.6481318303443831E-2</v>
      </c>
      <c r="AZ2326" s="66">
        <f>_xll.qlIndexFixing($BB$1,AW2326,,Trigger)</f>
        <v>1.6148512242034598E-2</v>
      </c>
      <c r="BA2326" s="198">
        <f t="shared" si="57"/>
        <v>3.3280606140923332</v>
      </c>
    </row>
    <row r="2327" spans="47:53" ht="11.25" customHeight="1" x14ac:dyDescent="0.25">
      <c r="AU2327" s="30" t="s">
        <v>38</v>
      </c>
      <c r="AV2327" s="29">
        <f>_xll.qlInterestRateIndexFixingDate(IborIndex&amp;Tenor,AW2327,Trigger)</f>
        <v>55723</v>
      </c>
      <c r="AW2327" s="29">
        <f>_xll.qlCalendarAdvance(Calendar,AW2326,AU2327,"f",,Trigger)</f>
        <v>55725</v>
      </c>
      <c r="AX2327" s="29">
        <f>_xll.qlInterestRateIndexMaturity(IborIndex&amp;Tenor,AW2327,Trigger)</f>
        <v>56090</v>
      </c>
      <c r="AY2327" s="66">
        <f>_xll.qlIndexFixing($Z$5,AV2327,,Trigger)</f>
        <v>1.6480631031280706E-2</v>
      </c>
      <c r="AZ2327" s="66">
        <f>_xll.qlIndexFixing($BB$1,AW2327,,Trigger)</f>
        <v>1.614109633142374E-2</v>
      </c>
      <c r="BA2327" s="198">
        <f t="shared" si="57"/>
        <v>3.3953469985696652</v>
      </c>
    </row>
    <row r="2328" spans="47:53" ht="11.25" customHeight="1" x14ac:dyDescent="0.25">
      <c r="AU2328" s="30" t="s">
        <v>38</v>
      </c>
      <c r="AV2328" s="29">
        <f>_xll.qlInterestRateIndexFixingDate(IborIndex&amp;Tenor,AW2328,Trigger)</f>
        <v>55730</v>
      </c>
      <c r="AW2328" s="29">
        <f>_xll.qlCalendarAdvance(Calendar,AW2327,AU2328,"f",,Trigger)</f>
        <v>55732</v>
      </c>
      <c r="AX2328" s="29">
        <f>_xll.qlInterestRateIndexMaturity(IborIndex&amp;Tenor,AW2328,Trigger)</f>
        <v>56097</v>
      </c>
      <c r="AY2328" s="66">
        <f>_xll.qlIndexFixing($Z$5,AV2328,,Trigger)</f>
        <v>1.6479941361437059E-2</v>
      </c>
      <c r="AZ2328" s="66">
        <f>_xll.qlIndexFixing($BB$1,AW2328,,Trigger)</f>
        <v>1.6133648031323215E-2</v>
      </c>
      <c r="BA2328" s="198">
        <f t="shared" si="57"/>
        <v>3.4629333011384351</v>
      </c>
    </row>
    <row r="2329" spans="47:53" ht="11.25" customHeight="1" x14ac:dyDescent="0.25">
      <c r="AU2329" s="30" t="s">
        <v>38</v>
      </c>
      <c r="AV2329" s="29">
        <f>_xll.qlInterestRateIndexFixingDate(IborIndex&amp;Tenor,AW2329,Trigger)</f>
        <v>55737</v>
      </c>
      <c r="AW2329" s="29">
        <f>_xll.qlCalendarAdvance(Calendar,AW2328,AU2329,"f",,Trigger)</f>
        <v>55739</v>
      </c>
      <c r="AX2329" s="29">
        <f>_xll.qlInterestRateIndexMaturity(IborIndex&amp;Tenor,AW2329,Trigger)</f>
        <v>56104</v>
      </c>
      <c r="AY2329" s="66">
        <f>_xll.qlIndexFixing($Z$5,AV2329,,Trigger)</f>
        <v>1.6479249584425933E-2</v>
      </c>
      <c r="AZ2329" s="66">
        <f>_xll.qlIndexFixing($BB$1,AW2329,,Trigger)</f>
        <v>1.6126167342455519E-2</v>
      </c>
      <c r="BA2329" s="198">
        <f t="shared" si="57"/>
        <v>3.5308224197041356</v>
      </c>
    </row>
    <row r="2330" spans="47:53" ht="11.25" customHeight="1" x14ac:dyDescent="0.25">
      <c r="AU2330" s="30" t="s">
        <v>38</v>
      </c>
      <c r="AV2330" s="29">
        <f>_xll.qlInterestRateIndexFixingDate(IborIndex&amp;Tenor,AW2330,Trigger)</f>
        <v>55744</v>
      </c>
      <c r="AW2330" s="29">
        <f>_xll.qlCalendarAdvance(Calendar,AW2329,AU2330,"f",,Trigger)</f>
        <v>55746</v>
      </c>
      <c r="AX2330" s="29">
        <f>_xll.qlInterestRateIndexMaturity(IborIndex&amp;Tenor,AW2330,Trigger)</f>
        <v>56111</v>
      </c>
      <c r="AY2330" s="66">
        <f>_xll.qlIndexFixing($Z$5,AV2330,,Trigger)</f>
        <v>1.6478555991345539E-2</v>
      </c>
      <c r="AZ2330" s="66">
        <f>_xll.qlIndexFixing($BB$1,AW2330,,Trigger)</f>
        <v>1.611865426554664E-2</v>
      </c>
      <c r="BA2330" s="198">
        <f t="shared" si="57"/>
        <v>3.5990172579889941</v>
      </c>
    </row>
    <row r="2331" spans="47:53" ht="11.25" customHeight="1" x14ac:dyDescent="0.25">
      <c r="AU2331" s="30" t="s">
        <v>38</v>
      </c>
      <c r="AV2331" s="29">
        <f>_xll.qlInterestRateIndexFixingDate(IborIndex&amp;Tenor,AW2331,Trigger)</f>
        <v>55751</v>
      </c>
      <c r="AW2331" s="29">
        <f>_xll.qlCalendarAdvance(Calendar,AW2330,AU2331,"f",,Trigger)</f>
        <v>55753</v>
      </c>
      <c r="AX2331" s="29">
        <f>_xll.qlInterestRateIndexMaturity(IborIndex&amp;Tenor,AW2331,Trigger)</f>
        <v>56118</v>
      </c>
      <c r="AY2331" s="66">
        <f>_xll.qlIndexFixing($Z$5,AV2331,,Trigger)</f>
        <v>1.6477860873875323E-2</v>
      </c>
      <c r="AZ2331" s="66">
        <f>_xll.qlIndexFixing($BB$1,AW2331,,Trigger)</f>
        <v>1.6111108801326077E-2</v>
      </c>
      <c r="BA2331" s="198">
        <f t="shared" si="57"/>
        <v>3.6675207254924582</v>
      </c>
    </row>
    <row r="2332" spans="47:53" ht="11.25" customHeight="1" x14ac:dyDescent="0.25">
      <c r="AU2332" s="30" t="s">
        <v>38</v>
      </c>
      <c r="AV2332" s="29">
        <f>_xll.qlInterestRateIndexFixingDate(IborIndex&amp;Tenor,AW2332,Trigger)</f>
        <v>55758</v>
      </c>
      <c r="AW2332" s="29">
        <f>_xll.qlCalendarAdvance(Calendar,AW2331,AU2332,"f",,Trigger)</f>
        <v>55760</v>
      </c>
      <c r="AX2332" s="29">
        <f>_xll.qlInterestRateIndexMaturity(IborIndex&amp;Tenor,AW2332,Trigger)</f>
        <v>56125</v>
      </c>
      <c r="AY2332" s="66">
        <f>_xll.qlIndexFixing($Z$5,AV2332,,Trigger)</f>
        <v>1.6477164524279258E-2</v>
      </c>
      <c r="AZ2332" s="66">
        <f>_xll.qlIndexFixing($BB$1,AW2332,,Trigger)</f>
        <v>1.6103530950525306E-2</v>
      </c>
      <c r="BA2332" s="198">
        <f t="shared" si="57"/>
        <v>3.7363357375395227</v>
      </c>
    </row>
    <row r="2333" spans="47:53" ht="11.25" customHeight="1" x14ac:dyDescent="0.25">
      <c r="AU2333" s="30" t="s">
        <v>38</v>
      </c>
      <c r="AV2333" s="29">
        <f>_xll.qlInterestRateIndexFixingDate(IborIndex&amp;Tenor,AW2333,Trigger)</f>
        <v>55765</v>
      </c>
      <c r="AW2333" s="29">
        <f>_xll.qlCalendarAdvance(Calendar,AW2332,AU2333,"f",,Trigger)</f>
        <v>55767</v>
      </c>
      <c r="AX2333" s="29">
        <f>_xll.qlInterestRateIndexMaturity(IborIndex&amp;Tenor,AW2333,Trigger)</f>
        <v>56132</v>
      </c>
      <c r="AY2333" s="66">
        <f>_xll.qlIndexFixing($Z$5,AV2333,,Trigger)</f>
        <v>1.6476465729242298E-2</v>
      </c>
      <c r="AZ2333" s="66">
        <f>_xll.qlIndexFixing($BB$1,AW2333,,Trigger)</f>
        <v>1.6095920713879951E-2</v>
      </c>
      <c r="BA2333" s="198">
        <f t="shared" si="57"/>
        <v>3.8054501536234628</v>
      </c>
    </row>
    <row r="2334" spans="47:53" ht="11.25" customHeight="1" x14ac:dyDescent="0.25">
      <c r="AU2334" s="30" t="s">
        <v>38</v>
      </c>
      <c r="AV2334" s="29">
        <f>_xll.qlInterestRateIndexFixingDate(IborIndex&amp;Tenor,AW2334,Trigger)</f>
        <v>55772</v>
      </c>
      <c r="AW2334" s="29">
        <f>_xll.qlCalendarAdvance(Calendar,AW2333,AU2334,"f",,Trigger)</f>
        <v>55774</v>
      </c>
      <c r="AX2334" s="29">
        <f>_xll.qlInterestRateIndexMaturity(IborIndex&amp;Tenor,AW2334,Trigger)</f>
        <v>56139</v>
      </c>
      <c r="AY2334" s="66">
        <f>_xll.qlIndexFixing($Z$5,AV2334,,Trigger)</f>
        <v>1.6475764974772395E-2</v>
      </c>
      <c r="AZ2334" s="66">
        <f>_xll.qlIndexFixing($BB$1,AW2334,,Trigger)</f>
        <v>1.608827809212893E-2</v>
      </c>
      <c r="BA2334" s="198">
        <f t="shared" si="57"/>
        <v>3.8748688264346463</v>
      </c>
    </row>
    <row r="2335" spans="47:53" ht="11.25" customHeight="1" x14ac:dyDescent="0.25">
      <c r="AU2335" s="30" t="s">
        <v>38</v>
      </c>
      <c r="AV2335" s="29">
        <f>_xll.qlInterestRateIndexFixingDate(IborIndex&amp;Tenor,AW2335,Trigger)</f>
        <v>55779</v>
      </c>
      <c r="AW2335" s="29">
        <f>_xll.qlCalendarAdvance(Calendar,AW2334,AU2335,"f",,Trigger)</f>
        <v>55781</v>
      </c>
      <c r="AX2335" s="29">
        <f>_xll.qlInterestRateIndexMaturity(IborIndex&amp;Tenor,AW2335,Trigger)</f>
        <v>56146</v>
      </c>
      <c r="AY2335" s="66">
        <f>_xll.qlIndexFixing($Z$5,AV2335,,Trigger)</f>
        <v>1.6475063771078272E-2</v>
      </c>
      <c r="AZ2335" s="66">
        <f>_xll.qlIndexFixing($BB$1,AW2335,,Trigger)</f>
        <v>1.6080603086013352E-2</v>
      </c>
      <c r="BA2335" s="198">
        <f t="shared" si="57"/>
        <v>3.9446068506492074</v>
      </c>
    </row>
    <row r="2336" spans="47:53" ht="11.25" customHeight="1" x14ac:dyDescent="0.25">
      <c r="AU2336" s="30" t="s">
        <v>38</v>
      </c>
      <c r="AV2336" s="29">
        <f>_xll.qlInterestRateIndexFixingDate(IborIndex&amp;Tenor,AW2336,Trigger)</f>
        <v>55786</v>
      </c>
      <c r="AW2336" s="29">
        <f>_xll.qlCalendarAdvance(Calendar,AW2335,AU2336,"f",,Trigger)</f>
        <v>55788</v>
      </c>
      <c r="AX2336" s="29">
        <f>_xll.qlInterestRateIndexMaturity(IborIndex&amp;Tenor,AW2336,Trigger)</f>
        <v>56153</v>
      </c>
      <c r="AY2336" s="66">
        <f>_xll.qlIndexFixing($Z$5,AV2336,,Trigger)</f>
        <v>1.6474361982559031E-2</v>
      </c>
      <c r="AZ2336" s="66">
        <f>_xll.qlIndexFixing($BB$1,AW2336,,Trigger)</f>
        <v>1.6072895696278042E-2</v>
      </c>
      <c r="BA2336" s="198">
        <f t="shared" si="57"/>
        <v>4.0146628628098817</v>
      </c>
    </row>
    <row r="2337" spans="47:53" ht="11.25" customHeight="1" x14ac:dyDescent="0.25">
      <c r="AU2337" s="30" t="s">
        <v>38</v>
      </c>
      <c r="AV2337" s="29">
        <f>_xll.qlInterestRateIndexFixingDate(IborIndex&amp;Tenor,AW2337,Trigger)</f>
        <v>55793</v>
      </c>
      <c r="AW2337" s="29">
        <f>_xll.qlCalendarAdvance(Calendar,AW2336,AU2337,"f",,Trigger)</f>
        <v>55795</v>
      </c>
      <c r="AX2337" s="29">
        <f>_xll.qlInterestRateIndexMaturity(IborIndex&amp;Tenor,AW2337,Trigger)</f>
        <v>56160</v>
      </c>
      <c r="AY2337" s="66">
        <f>_xll.qlIndexFixing($Z$5,AV2337,,Trigger)</f>
        <v>1.6473659473315267E-2</v>
      </c>
      <c r="AZ2337" s="66">
        <f>_xll.qlIndexFixing($BB$1,AW2337,,Trigger)</f>
        <v>1.6065155923671113E-2</v>
      </c>
      <c r="BA2337" s="198">
        <f t="shared" si="57"/>
        <v>4.0850354964415416</v>
      </c>
    </row>
    <row r="2338" spans="47:53" ht="11.25" customHeight="1" x14ac:dyDescent="0.25">
      <c r="AU2338" s="30" t="s">
        <v>38</v>
      </c>
      <c r="AV2338" s="29">
        <f>_xll.qlInterestRateIndexFixingDate(IborIndex&amp;Tenor,AW2338,Trigger)</f>
        <v>55800</v>
      </c>
      <c r="AW2338" s="29">
        <f>_xll.qlCalendarAdvance(Calendar,AW2337,AU2338,"f",,Trigger)</f>
        <v>55802</v>
      </c>
      <c r="AX2338" s="29">
        <f>_xll.qlInterestRateIndexMaturity(IborIndex&amp;Tenor,AW2338,Trigger)</f>
        <v>56167</v>
      </c>
      <c r="AY2338" s="66">
        <f>_xll.qlIndexFixing($Z$5,AV2338,,Trigger)</f>
        <v>1.6472956107149078E-2</v>
      </c>
      <c r="AZ2338" s="66">
        <f>_xll.qlIndexFixing($BB$1,AW2338,,Trigger)</f>
        <v>1.6057383768943747E-2</v>
      </c>
      <c r="BA2338" s="198">
        <f t="shared" si="57"/>
        <v>4.1557233820533126</v>
      </c>
    </row>
    <row r="2339" spans="47:53" ht="11.25" customHeight="1" x14ac:dyDescent="0.25">
      <c r="AU2339" s="30" t="s">
        <v>38</v>
      </c>
      <c r="AV2339" s="29">
        <f>_xll.qlInterestRateIndexFixingDate(IborIndex&amp;Tenor,AW2339,Trigger)</f>
        <v>55807</v>
      </c>
      <c r="AW2339" s="29">
        <f>_xll.qlCalendarAdvance(Calendar,AW2338,AU2339,"f",,Trigger)</f>
        <v>55809</v>
      </c>
      <c r="AX2339" s="29">
        <f>_xll.qlInterestRateIndexMaturity(IborIndex&amp;Tenor,AW2339,Trigger)</f>
        <v>56174</v>
      </c>
      <c r="AY2339" s="66">
        <f>_xll.qlIndexFixing($Z$5,AV2339,,Trigger)</f>
        <v>1.6472251747563844E-2</v>
      </c>
      <c r="AZ2339" s="66">
        <f>_xll.qlIndexFixing($BB$1,AW2339,,Trigger)</f>
        <v>1.6049579232849973E-2</v>
      </c>
      <c r="BA2339" s="198">
        <f t="shared" si="57"/>
        <v>4.2267251471387119</v>
      </c>
    </row>
    <row r="2340" spans="47:53" ht="11.25" customHeight="1" x14ac:dyDescent="0.25">
      <c r="AU2340" s="30" t="s">
        <v>38</v>
      </c>
      <c r="AV2340" s="29">
        <f>_xll.qlInterestRateIndexFixingDate(IborIndex&amp;Tenor,AW2340,Trigger)</f>
        <v>55814</v>
      </c>
      <c r="AW2340" s="29">
        <f>_xll.qlCalendarAdvance(Calendar,AW2339,AU2340,"f",,Trigger)</f>
        <v>55816</v>
      </c>
      <c r="AX2340" s="29">
        <f>_xll.qlInterestRateIndexMaturity(IborIndex&amp;Tenor,AW2340,Trigger)</f>
        <v>56181</v>
      </c>
      <c r="AY2340" s="66">
        <f>_xll.qlIndexFixing($Z$5,AV2340,,Trigger)</f>
        <v>1.6471546257765538E-2</v>
      </c>
      <c r="AZ2340" s="66">
        <f>_xll.qlIndexFixing($BB$1,AW2340,,Trigger)</f>
        <v>1.6041742316146662E-2</v>
      </c>
      <c r="BA2340" s="198">
        <f t="shared" si="57"/>
        <v>4.298039416188761</v>
      </c>
    </row>
    <row r="2341" spans="47:53" ht="11.25" customHeight="1" x14ac:dyDescent="0.25">
      <c r="AU2341" s="30" t="s">
        <v>38</v>
      </c>
      <c r="AV2341" s="29">
        <f>_xll.qlInterestRateIndexFixingDate(IborIndex&amp;Tenor,AW2341,Trigger)</f>
        <v>55821</v>
      </c>
      <c r="AW2341" s="29">
        <f>_xll.qlCalendarAdvance(Calendar,AW2340,AU2341,"f",,Trigger)</f>
        <v>55823</v>
      </c>
      <c r="AX2341" s="29">
        <f>_xll.qlInterestRateIndexMaturity(IborIndex&amp;Tenor,AW2341,Trigger)</f>
        <v>56188</v>
      </c>
      <c r="AY2341" s="66">
        <f>_xll.qlIndexFixing($Z$5,AV2341,,Trigger)</f>
        <v>1.6470839500661191E-2</v>
      </c>
      <c r="AZ2341" s="66">
        <f>_xll.qlIndexFixing($BB$1,AW2341,,Trigger)</f>
        <v>1.6033873019595066E-2</v>
      </c>
      <c r="BA2341" s="198">
        <f t="shared" si="57"/>
        <v>4.3696648106612486</v>
      </c>
    </row>
    <row r="2342" spans="47:53" ht="11.25" customHeight="1" x14ac:dyDescent="0.25">
      <c r="AU2342" s="30" t="s">
        <v>38</v>
      </c>
      <c r="AV2342" s="29">
        <f>_xll.qlInterestRateIndexFixingDate(IborIndex&amp;Tenor,AW2342,Trigger)</f>
        <v>55828</v>
      </c>
      <c r="AW2342" s="29">
        <f>_xll.qlCalendarAdvance(Calendar,AW2341,AU2342,"f",,Trigger)</f>
        <v>55830</v>
      </c>
      <c r="AX2342" s="29">
        <f>_xll.qlInterestRateIndexMaturity(IborIndex&amp;Tenor,AW2342,Trigger)</f>
        <v>56195</v>
      </c>
      <c r="AY2342" s="66">
        <f>_xll.qlIndexFixing($Z$5,AV2342,,Trigger)</f>
        <v>1.6470131338859117E-2</v>
      </c>
      <c r="AZ2342" s="66">
        <f>_xll.qlIndexFixing($BB$1,AW2342,,Trigger)</f>
        <v>1.602597134395798E-2</v>
      </c>
      <c r="BA2342" s="198">
        <f t="shared" si="57"/>
        <v>4.4415999490113673</v>
      </c>
    </row>
    <row r="2343" spans="47:53" ht="11.25" customHeight="1" x14ac:dyDescent="0.25">
      <c r="AU2343" s="30" t="s">
        <v>38</v>
      </c>
      <c r="AV2343" s="29">
        <f>_xll.qlInterestRateIndexFixingDate(IborIndex&amp;Tenor,AW2343,Trigger)</f>
        <v>55835</v>
      </c>
      <c r="AW2343" s="29">
        <f>_xll.qlCalendarAdvance(Calendar,AW2342,AU2343,"f",,Trigger)</f>
        <v>55837</v>
      </c>
      <c r="AX2343" s="29">
        <f>_xll.qlInterestRateIndexMaturity(IborIndex&amp;Tenor,AW2343,Trigger)</f>
        <v>56202</v>
      </c>
      <c r="AY2343" s="66">
        <f>_xll.qlIndexFixing($Z$5,AV2343,,Trigger)</f>
        <v>1.6469421634669561E-2</v>
      </c>
      <c r="AZ2343" s="66">
        <f>_xll.qlIndexFixing($BB$1,AW2343,,Trigger)</f>
        <v>1.6018037290002781E-2</v>
      </c>
      <c r="BA2343" s="198">
        <f t="shared" si="57"/>
        <v>4.5138434466678037</v>
      </c>
    </row>
    <row r="2344" spans="47:53" ht="11.25" customHeight="1" x14ac:dyDescent="0.25">
      <c r="AU2344" s="30" t="s">
        <v>38</v>
      </c>
      <c r="AV2344" s="29">
        <f>_xll.qlInterestRateIndexFixingDate(IborIndex&amp;Tenor,AW2344,Trigger)</f>
        <v>55842</v>
      </c>
      <c r="AW2344" s="29">
        <f>_xll.qlCalendarAdvance(Calendar,AW2343,AU2344,"f",,Trigger)</f>
        <v>55844</v>
      </c>
      <c r="AX2344" s="29">
        <f>_xll.qlInterestRateIndexMaturity(IborIndex&amp;Tenor,AW2344,Trigger)</f>
        <v>56209</v>
      </c>
      <c r="AY2344" s="66">
        <f>_xll.qlIndexFixing($Z$5,AV2344,,Trigger)</f>
        <v>1.6468710250105375E-2</v>
      </c>
      <c r="AZ2344" s="66">
        <f>_xll.qlIndexFixing($BB$1,AW2344,,Trigger)</f>
        <v>1.6010070858499269E-2</v>
      </c>
      <c r="BA2344" s="198">
        <f t="shared" si="57"/>
        <v>4.5863939160610547</v>
      </c>
    </row>
    <row r="2345" spans="47:53" ht="11.25" customHeight="1" x14ac:dyDescent="0.25">
      <c r="AU2345" s="30" t="s">
        <v>38</v>
      </c>
      <c r="AV2345" s="29">
        <f>_xll.qlInterestRateIndexFixingDate(IborIndex&amp;Tenor,AW2345,Trigger)</f>
        <v>55849</v>
      </c>
      <c r="AW2345" s="29">
        <f>_xll.qlCalendarAdvance(Calendar,AW2344,AU2345,"f",,Trigger)</f>
        <v>55851</v>
      </c>
      <c r="AX2345" s="29">
        <f>_xll.qlInterestRateIndexMaturity(IborIndex&amp;Tenor,AW2345,Trigger)</f>
        <v>56216</v>
      </c>
      <c r="AY2345" s="66">
        <f>_xll.qlIndexFixing($Z$5,AV2345,,Trigger)</f>
        <v>1.6467997046879804E-2</v>
      </c>
      <c r="AZ2345" s="66">
        <f>_xll.qlIndexFixing($BB$1,AW2345,,Trigger)</f>
        <v>1.6002072050219869E-2</v>
      </c>
      <c r="BA2345" s="198">
        <f t="shared" si="57"/>
        <v>4.6592499665993463</v>
      </c>
    </row>
    <row r="2346" spans="47:53" ht="11.25" customHeight="1" x14ac:dyDescent="0.25">
      <c r="AU2346" s="30" t="s">
        <v>38</v>
      </c>
      <c r="AV2346" s="29">
        <f>_xll.qlInterestRateIndexFixingDate(IborIndex&amp;Tenor,AW2346,Trigger)</f>
        <v>55856</v>
      </c>
      <c r="AW2346" s="29">
        <f>_xll.qlCalendarAdvance(Calendar,AW2345,AU2346,"f",,Trigger)</f>
        <v>55858</v>
      </c>
      <c r="AX2346" s="29">
        <f>_xll.qlInterestRateIndexMaturity(IborIndex&amp;Tenor,AW2346,Trigger)</f>
        <v>56223</v>
      </c>
      <c r="AY2346" s="66">
        <f>_xll.qlIndexFixing($Z$5,AV2346,,Trigger)</f>
        <v>1.6467281886408027E-2</v>
      </c>
      <c r="AZ2346" s="66">
        <f>_xll.qlIndexFixing($BB$1,AW2346,,Trigger)</f>
        <v>1.599404086594116E-2</v>
      </c>
      <c r="BA2346" s="198">
        <f t="shared" si="57"/>
        <v>4.7324102046686702</v>
      </c>
    </row>
    <row r="2347" spans="47:53" ht="11.25" customHeight="1" x14ac:dyDescent="0.25">
      <c r="AU2347" s="30" t="s">
        <v>38</v>
      </c>
      <c r="AV2347" s="29">
        <f>_xll.qlInterestRateIndexFixingDate(IborIndex&amp;Tenor,AW2347,Trigger)</f>
        <v>55863</v>
      </c>
      <c r="AW2347" s="29">
        <f>_xll.qlCalendarAdvance(Calendar,AW2346,AU2347,"f",,Trigger)</f>
        <v>55865</v>
      </c>
      <c r="AX2347" s="29">
        <f>_xll.qlInterestRateIndexMaturity(IborIndex&amp;Tenor,AW2347,Trigger)</f>
        <v>56230</v>
      </c>
      <c r="AY2347" s="66">
        <f>_xll.qlIndexFixing($Z$5,AV2347,,Trigger)</f>
        <v>1.6466564629807175E-2</v>
      </c>
      <c r="AZ2347" s="66">
        <f>_xll.qlIndexFixing($BB$1,AW2347,,Trigger)</f>
        <v>1.5985977306442797E-2</v>
      </c>
      <c r="BA2347" s="198">
        <f t="shared" si="57"/>
        <v>4.8058732336437799</v>
      </c>
    </row>
    <row r="2348" spans="47:53" ht="11.25" customHeight="1" x14ac:dyDescent="0.25">
      <c r="AU2348" s="30" t="s">
        <v>38</v>
      </c>
      <c r="AV2348" s="29">
        <f>_xll.qlInterestRateIndexFixingDate(IborIndex&amp;Tenor,AW2348,Trigger)</f>
        <v>55870</v>
      </c>
      <c r="AW2348" s="29">
        <f>_xll.qlCalendarAdvance(Calendar,AW2347,AU2348,"f",,Trigger)</f>
        <v>55872</v>
      </c>
      <c r="AX2348" s="29">
        <f>_xll.qlInterestRateIndexMaturity(IborIndex&amp;Tenor,AW2348,Trigger)</f>
        <v>56237</v>
      </c>
      <c r="AY2348" s="66">
        <f>_xll.qlIndexFixing($Z$5,AV2348,,Trigger)</f>
        <v>1.6465845137896302E-2</v>
      </c>
      <c r="AZ2348" s="66">
        <f>_xll.qlIndexFixing($BB$1,AW2348,,Trigger)</f>
        <v>1.5977881372506619E-2</v>
      </c>
      <c r="BA2348" s="198">
        <f t="shared" si="57"/>
        <v>4.8796376538968316</v>
      </c>
    </row>
    <row r="2349" spans="47:53" ht="11.25" customHeight="1" x14ac:dyDescent="0.25">
      <c r="AU2349" s="30" t="s">
        <v>38</v>
      </c>
      <c r="AV2349" s="29">
        <f>_xll.qlInterestRateIndexFixingDate(IborIndex&amp;Tenor,AW2349,Trigger)</f>
        <v>55876</v>
      </c>
      <c r="AW2349" s="29">
        <f>_xll.qlCalendarAdvance(Calendar,AW2348,AU2349,"f",,Trigger)</f>
        <v>55880</v>
      </c>
      <c r="AX2349" s="29">
        <f>_xll.qlInterestRateIndexMaturity(IborIndex&amp;Tenor,AW2349,Trigger)</f>
        <v>56247</v>
      </c>
      <c r="AY2349" s="66">
        <f>_xll.qlIndexFixing($Z$5,AV2349,,Trigger)</f>
        <v>1.6465654854703905E-2</v>
      </c>
      <c r="AZ2349" s="66">
        <f>_xll.qlIndexFixing($BB$1,AW2349,,Trigger)</f>
        <v>1.5968589235419002E-2</v>
      </c>
      <c r="BA2349" s="198">
        <f t="shared" si="57"/>
        <v>4.9706561928490256</v>
      </c>
    </row>
    <row r="2350" spans="47:53" ht="11.25" customHeight="1" x14ac:dyDescent="0.25">
      <c r="AU2350" s="30" t="s">
        <v>38</v>
      </c>
      <c r="AV2350" s="29">
        <f>_xll.qlInterestRateIndexFixingDate(IborIndex&amp;Tenor,AW2350,Trigger)</f>
        <v>55884</v>
      </c>
      <c r="AW2350" s="29">
        <f>_xll.qlCalendarAdvance(Calendar,AW2349,AU2350,"f",,Trigger)</f>
        <v>55887</v>
      </c>
      <c r="AX2350" s="29">
        <f>_xll.qlInterestRateIndexMaturity(IborIndex&amp;Tenor,AW2350,Trigger)</f>
        <v>56254</v>
      </c>
      <c r="AY2350" s="66">
        <f>_xll.qlIndexFixing($Z$5,AV2350,,Trigger)</f>
        <v>1.646492838760141E-2</v>
      </c>
      <c r="AZ2350" s="66">
        <f>_xll.qlIndexFixing($BB$1,AW2350,,Trigger)</f>
        <v>1.5960423930337066E-2</v>
      </c>
      <c r="BA2350" s="198">
        <f t="shared" si="57"/>
        <v>5.0450445726434383</v>
      </c>
    </row>
    <row r="2351" spans="47:53" ht="11.25" customHeight="1" x14ac:dyDescent="0.25">
      <c r="AU2351" s="30" t="s">
        <v>38</v>
      </c>
      <c r="AV2351" s="29">
        <f>_xll.qlInterestRateIndexFixingDate(IborIndex&amp;Tenor,AW2351,Trigger)</f>
        <v>55892</v>
      </c>
      <c r="AW2351" s="29">
        <f>_xll.qlCalendarAdvance(Calendar,AW2350,AU2351,"f",,Trigger)</f>
        <v>55894</v>
      </c>
      <c r="AX2351" s="29">
        <f>_xll.qlInterestRateIndexMaturity(IborIndex&amp;Tenor,AW2351,Trigger)</f>
        <v>56261</v>
      </c>
      <c r="AY2351" s="66">
        <f>_xll.qlIndexFixing($Z$5,AV2351,,Trigger)</f>
        <v>1.6464199334978669E-2</v>
      </c>
      <c r="AZ2351" s="66">
        <f>_xll.qlIndexFixing($BB$1,AW2351,,Trigger)</f>
        <v>1.5952226253296863E-2</v>
      </c>
      <c r="BA2351" s="198">
        <f t="shared" si="57"/>
        <v>5.1197308168180609</v>
      </c>
    </row>
    <row r="2352" spans="47:53" ht="11.25" customHeight="1" x14ac:dyDescent="0.25">
      <c r="AU2352" s="30" t="s">
        <v>38</v>
      </c>
      <c r="AV2352" s="29">
        <f>_xll.qlInterestRateIndexFixingDate(IborIndex&amp;Tenor,AW2352,Trigger)</f>
        <v>55899</v>
      </c>
      <c r="AW2352" s="29">
        <f>_xll.qlCalendarAdvance(Calendar,AW2351,AU2352,"f",,Trigger)</f>
        <v>55901</v>
      </c>
      <c r="AX2352" s="29">
        <f>_xll.qlInterestRateIndexMaturity(IborIndex&amp;Tenor,AW2352,Trigger)</f>
        <v>56268</v>
      </c>
      <c r="AY2352" s="66">
        <f>_xll.qlIndexFixing($Z$5,AV2352,,Trigger)</f>
        <v>1.646346755733637E-2</v>
      </c>
      <c r="AZ2352" s="66">
        <f>_xll.qlIndexFixing($BB$1,AW2352,,Trigger)</f>
        <v>1.5943996205094253E-2</v>
      </c>
      <c r="BA2352" s="198">
        <f t="shared" si="57"/>
        <v>5.1947135224211793</v>
      </c>
    </row>
    <row r="2353" spans="47:53" ht="11.25" customHeight="1" x14ac:dyDescent="0.25">
      <c r="AU2353" s="30" t="s">
        <v>38</v>
      </c>
      <c r="AV2353" s="29">
        <f>_xll.qlInterestRateIndexFixingDate(IborIndex&amp;Tenor,AW2353,Trigger)</f>
        <v>55906</v>
      </c>
      <c r="AW2353" s="29">
        <f>_xll.qlCalendarAdvance(Calendar,AW2352,AU2353,"f",,Trigger)</f>
        <v>55908</v>
      </c>
      <c r="AX2353" s="29">
        <f>_xll.qlInterestRateIndexMaturity(IborIndex&amp;Tenor,AW2353,Trigger)</f>
        <v>56275</v>
      </c>
      <c r="AY2353" s="66">
        <f>_xll.qlIndexFixing($Z$5,AV2353,,Trigger)</f>
        <v>1.6462732914877896E-2</v>
      </c>
      <c r="AZ2353" s="66">
        <f>_xll.qlIndexFixing($BB$1,AW2353,,Trigger)</f>
        <v>1.5935733786527496E-2</v>
      </c>
      <c r="BA2353" s="198">
        <f t="shared" si="57"/>
        <v>5.2699912835039999</v>
      </c>
    </row>
    <row r="2354" spans="47:53" ht="11.25" customHeight="1" x14ac:dyDescent="0.25">
      <c r="AU2354" s="30" t="s">
        <v>38</v>
      </c>
      <c r="AV2354" s="29">
        <f>_xll.qlInterestRateIndexFixingDate(IborIndex&amp;Tenor,AW2354,Trigger)</f>
        <v>55913</v>
      </c>
      <c r="AW2354" s="29">
        <f>_xll.qlCalendarAdvance(Calendar,AW2353,AU2354,"f",,Trigger)</f>
        <v>55915</v>
      </c>
      <c r="AX2354" s="29">
        <f>_xll.qlInterestRateIndexMaturity(IborIndex&amp;Tenor,AW2354,Trigger)</f>
        <v>56279</v>
      </c>
      <c r="AY2354" s="66">
        <f>_xll.qlIndexFixing($Z$5,AV2354,,Trigger)</f>
        <v>1.6461054355883794E-2</v>
      </c>
      <c r="AZ2354" s="66">
        <f>_xll.qlIndexFixing($BB$1,AW2354,,Trigger)</f>
        <v>1.5927438998398151E-2</v>
      </c>
      <c r="BA2354" s="198">
        <f t="shared" si="57"/>
        <v>5.3361535748564295</v>
      </c>
    </row>
    <row r="2355" spans="47:53" ht="11.25" customHeight="1" x14ac:dyDescent="0.25">
      <c r="AU2355" s="30" t="s">
        <v>38</v>
      </c>
      <c r="AV2355" s="29">
        <f>_xll.qlInterestRateIndexFixingDate(IborIndex&amp;Tenor,AW2355,Trigger)</f>
        <v>55920</v>
      </c>
      <c r="AW2355" s="29">
        <f>_xll.qlCalendarAdvance(Calendar,AW2354,AU2355,"f",,Trigger)</f>
        <v>55922</v>
      </c>
      <c r="AX2355" s="29">
        <f>_xll.qlInterestRateIndexMaturity(IborIndex&amp;Tenor,AW2355,Trigger)</f>
        <v>56289</v>
      </c>
      <c r="AY2355" s="66">
        <f>_xll.qlIndexFixing($Z$5,AV2355,,Trigger)</f>
        <v>1.6461254474844391E-2</v>
      </c>
      <c r="AZ2355" s="66">
        <f>_xll.qlIndexFixing($BB$1,AW2355,,Trigger)</f>
        <v>1.5919111841511051E-2</v>
      </c>
      <c r="BA2355" s="198">
        <f t="shared" si="57"/>
        <v>5.4214263333333959</v>
      </c>
    </row>
    <row r="2356" spans="47:53" ht="11.25" customHeight="1" x14ac:dyDescent="0.25">
      <c r="AU2356" s="30" t="s">
        <v>38</v>
      </c>
      <c r="AV2356" s="29">
        <f>_xll.qlInterestRateIndexFixingDate(IborIndex&amp;Tenor,AW2356,Trigger)</f>
        <v>55927</v>
      </c>
      <c r="AW2356" s="29">
        <f>_xll.qlCalendarAdvance(Calendar,AW2355,AU2356,"f",,Trigger)</f>
        <v>55929</v>
      </c>
      <c r="AX2356" s="29">
        <f>_xll.qlInterestRateIndexMaturity(IborIndex&amp;Tenor,AW2356,Trigger)</f>
        <v>56296</v>
      </c>
      <c r="AY2356" s="66">
        <f>_xll.qlIndexFixing($Z$5,AV2356,,Trigger)</f>
        <v>1.6460510396193055E-2</v>
      </c>
      <c r="AZ2356" s="66">
        <f>_xll.qlIndexFixing($BB$1,AW2356,,Trigger)</f>
        <v>1.5910752316674312E-2</v>
      </c>
      <c r="BA2356" s="198">
        <f t="shared" si="57"/>
        <v>5.4975807951874316</v>
      </c>
    </row>
    <row r="2357" spans="47:53" ht="11.25" customHeight="1" x14ac:dyDescent="0.25">
      <c r="AU2357" s="30" t="s">
        <v>38</v>
      </c>
      <c r="AV2357" s="29">
        <f>_xll.qlInterestRateIndexFixingDate(IborIndex&amp;Tenor,AW2357,Trigger)</f>
        <v>55934</v>
      </c>
      <c r="AW2357" s="29">
        <f>_xll.qlCalendarAdvance(Calendar,AW2356,AU2357,"f",,Trigger)</f>
        <v>55936</v>
      </c>
      <c r="AX2357" s="29">
        <f>_xll.qlInterestRateIndexMaturity(IborIndex&amp;Tenor,AW2357,Trigger)</f>
        <v>56303</v>
      </c>
      <c r="AY2357" s="66">
        <f>_xll.qlIndexFixing($Z$5,AV2357,,Trigger)</f>
        <v>1.6459762890574017E-2</v>
      </c>
      <c r="AZ2357" s="66">
        <f>_xll.qlIndexFixing($BB$1,AW2357,,Trigger)</f>
        <v>1.5902360424698905E-2</v>
      </c>
      <c r="BA2357" s="198">
        <f t="shared" si="57"/>
        <v>5.5740246587511129</v>
      </c>
    </row>
    <row r="2358" spans="47:53" ht="11.25" customHeight="1" x14ac:dyDescent="0.25">
      <c r="AU2358" s="30" t="s">
        <v>38</v>
      </c>
      <c r="AV2358" s="29">
        <f>_xll.qlInterestRateIndexFixingDate(IborIndex&amp;Tenor,AW2358,Trigger)</f>
        <v>55941</v>
      </c>
      <c r="AW2358" s="29">
        <f>_xll.qlCalendarAdvance(Calendar,AW2357,AU2358,"f",,Trigger)</f>
        <v>55943</v>
      </c>
      <c r="AX2358" s="29">
        <f>_xll.qlInterestRateIndexMaturity(IborIndex&amp;Tenor,AW2358,Trigger)</f>
        <v>56307</v>
      </c>
      <c r="AY2358" s="66">
        <f>_xll.qlIndexFixing($Z$5,AV2358,,Trigger)</f>
        <v>1.6458077666600162E-2</v>
      </c>
      <c r="AZ2358" s="66">
        <f>_xll.qlIndexFixing($BB$1,AW2358,,Trigger)</f>
        <v>1.5893936166399305E-2</v>
      </c>
      <c r="BA2358" s="198">
        <f t="shared" si="57"/>
        <v>5.6414150020085705</v>
      </c>
    </row>
    <row r="2359" spans="47:53" ht="11.25" customHeight="1" x14ac:dyDescent="0.25">
      <c r="AU2359" s="30" t="s">
        <v>38</v>
      </c>
      <c r="AV2359" s="29">
        <f>_xll.qlInterestRateIndexFixingDate(IborIndex&amp;Tenor,AW2359,Trigger)</f>
        <v>55948</v>
      </c>
      <c r="AW2359" s="29">
        <f>_xll.qlCalendarAdvance(Calendar,AW2358,AU2359,"f",,Trigger)</f>
        <v>55950</v>
      </c>
      <c r="AX2359" s="29">
        <f>_xll.qlInterestRateIndexMaturity(IborIndex&amp;Tenor,AW2359,Trigger)</f>
        <v>56317</v>
      </c>
      <c r="AY2359" s="66">
        <f>_xll.qlIndexFixing($Z$5,AV2359,,Trigger)</f>
        <v>1.645825703301548E-2</v>
      </c>
      <c r="AZ2359" s="66">
        <f>_xll.qlIndexFixing($BB$1,AW2359,,Trigger)</f>
        <v>1.5885479542592607E-2</v>
      </c>
      <c r="BA2359" s="198">
        <f t="shared" si="57"/>
        <v>5.7277749042287249</v>
      </c>
    </row>
    <row r="2360" spans="47:53" ht="11.25" customHeight="1" x14ac:dyDescent="0.25">
      <c r="AU2360" s="30" t="s">
        <v>38</v>
      </c>
      <c r="AV2360" s="29">
        <f>_xll.qlInterestRateIndexFixingDate(IborIndex&amp;Tenor,AW2360,Trigger)</f>
        <v>55955</v>
      </c>
      <c r="AW2360" s="29">
        <f>_xll.qlCalendarAdvance(Calendar,AW2359,AU2360,"f",,Trigger)</f>
        <v>55957</v>
      </c>
      <c r="AX2360" s="29">
        <f>_xll.qlInterestRateIndexMaturity(IborIndex&amp;Tenor,AW2360,Trigger)</f>
        <v>56324</v>
      </c>
      <c r="AY2360" s="66">
        <f>_xll.qlIndexFixing($Z$5,AV2360,,Trigger)</f>
        <v>1.6457498397626637E-2</v>
      </c>
      <c r="AZ2360" s="66">
        <f>_xll.qlIndexFixing($BB$1,AW2360,,Trigger)</f>
        <v>1.5876990554099416E-2</v>
      </c>
      <c r="BA2360" s="198">
        <f t="shared" si="57"/>
        <v>5.805078435272212</v>
      </c>
    </row>
    <row r="2361" spans="47:53" ht="11.25" customHeight="1" x14ac:dyDescent="0.25">
      <c r="AU2361" s="30" t="s">
        <v>38</v>
      </c>
      <c r="AV2361" s="29">
        <f>_xll.qlInterestRateIndexFixingDate(IborIndex&amp;Tenor,AW2361,Trigger)</f>
        <v>55962</v>
      </c>
      <c r="AW2361" s="29">
        <f>_xll.qlCalendarAdvance(Calendar,AW2360,AU2361,"f",,Trigger)</f>
        <v>55964</v>
      </c>
      <c r="AX2361" s="29">
        <f>_xll.qlInterestRateIndexMaturity(IborIndex&amp;Tenor,AW2361,Trigger)</f>
        <v>56331</v>
      </c>
      <c r="AY2361" s="66">
        <f>_xll.qlIndexFixing($Z$5,AV2361,,Trigger)</f>
        <v>1.6456735768370759E-2</v>
      </c>
      <c r="AZ2361" s="66">
        <f>_xll.qlIndexFixing($BB$1,AW2361,,Trigger)</f>
        <v>1.5868469201743184E-2</v>
      </c>
      <c r="BA2361" s="198">
        <f t="shared" si="57"/>
        <v>5.8826656662757522</v>
      </c>
    </row>
    <row r="2362" spans="47:53" ht="11.25" customHeight="1" x14ac:dyDescent="0.25">
      <c r="AU2362" s="30" t="s">
        <v>38</v>
      </c>
      <c r="AV2362" s="29">
        <f>_xll.qlInterestRateIndexFixingDate(IborIndex&amp;Tenor,AW2362,Trigger)</f>
        <v>55969</v>
      </c>
      <c r="AW2362" s="29">
        <f>_xll.qlCalendarAdvance(Calendar,AW2361,AU2362,"f",,Trigger)</f>
        <v>55971</v>
      </c>
      <c r="AX2362" s="29">
        <f>_xll.qlInterestRateIndexMaturity(IborIndex&amp;Tenor,AW2362,Trigger)</f>
        <v>56339</v>
      </c>
      <c r="AY2362" s="66">
        <f>_xll.qlIndexFixing($Z$5,AV2362,,Trigger)</f>
        <v>1.6456278952273584E-2</v>
      </c>
      <c r="AZ2362" s="66">
        <f>_xll.qlIndexFixing($BB$1,AW2362,,Trigger)</f>
        <v>1.5859915486351087E-2</v>
      </c>
      <c r="BA2362" s="198">
        <f t="shared" si="57"/>
        <v>5.9636346592249758</v>
      </c>
    </row>
    <row r="2363" spans="47:53" ht="11.25" customHeight="1" x14ac:dyDescent="0.25">
      <c r="AU2363" s="30" t="s">
        <v>38</v>
      </c>
      <c r="AV2363" s="29">
        <f>_xll.qlInterestRateIndexFixingDate(IborIndex&amp;Tenor,AW2363,Trigger)</f>
        <v>55976</v>
      </c>
      <c r="AW2363" s="29">
        <f>_xll.qlCalendarAdvance(Calendar,AW2362,AU2363,"f",,Trigger)</f>
        <v>55982</v>
      </c>
      <c r="AX2363" s="29">
        <f>_xll.qlInterestRateIndexMaturity(IborIndex&amp;Tenor,AW2363,Trigger)</f>
        <v>56347</v>
      </c>
      <c r="AY2363" s="66">
        <f>_xll.qlIndexFixing($Z$5,AV2363,,Trigger)</f>
        <v>1.6454136270235436E-2</v>
      </c>
      <c r="AZ2363" s="66">
        <f>_xll.qlIndexFixing($BB$1,AW2363,,Trigger)</f>
        <v>1.5848870299762837E-2</v>
      </c>
      <c r="BA2363" s="198">
        <f t="shared" si="57"/>
        <v>6.052659704725988</v>
      </c>
    </row>
    <row r="2364" spans="47:53" ht="11.25" customHeight="1" x14ac:dyDescent="0.25">
      <c r="AU2364" s="30" t="s">
        <v>38</v>
      </c>
      <c r="AV2364" s="29">
        <f>_xll.qlInterestRateIndexFixingDate(IborIndex&amp;Tenor,AW2364,Trigger)</f>
        <v>55985</v>
      </c>
      <c r="AW2364" s="29">
        <f>_xll.qlCalendarAdvance(Calendar,AW2363,AU2364,"f",,Trigger)</f>
        <v>55989</v>
      </c>
      <c r="AX2364" s="29">
        <f>_xll.qlInterestRateIndexMaturity(IborIndex&amp;Tenor,AW2364,Trigger)</f>
        <v>56354</v>
      </c>
      <c r="AY2364" s="66">
        <f>_xll.qlIndexFixing($Z$5,AV2364,,Trigger)</f>
        <v>1.6453358536716645E-2</v>
      </c>
      <c r="AZ2364" s="66">
        <f>_xll.qlIndexFixing($BB$1,AW2364,,Trigger)</f>
        <v>1.5840242614838212E-2</v>
      </c>
      <c r="BA2364" s="198">
        <f t="shared" si="57"/>
        <v>6.1311592187843207</v>
      </c>
    </row>
    <row r="2365" spans="47:53" ht="11.25" customHeight="1" x14ac:dyDescent="0.25">
      <c r="AU2365" s="30" t="s">
        <v>38</v>
      </c>
      <c r="AV2365" s="29">
        <f>_xll.qlInterestRateIndexFixingDate(IborIndex&amp;Tenor,AW2365,Trigger)</f>
        <v>55992</v>
      </c>
      <c r="AW2365" s="29">
        <f>_xll.qlCalendarAdvance(Calendar,AW2364,AU2365,"f",,Trigger)</f>
        <v>55996</v>
      </c>
      <c r="AX2365" s="29">
        <f>_xll.qlInterestRateIndexMaturity(IborIndex&amp;Tenor,AW2365,Trigger)</f>
        <v>56361</v>
      </c>
      <c r="AY2365" s="66">
        <f>_xll.qlIndexFixing($Z$5,AV2365,,Trigger)</f>
        <v>1.6452576052947247E-2</v>
      </c>
      <c r="AZ2365" s="66">
        <f>_xll.qlIndexFixing($BB$1,AW2365,,Trigger)</f>
        <v>1.5831582569616347E-2</v>
      </c>
      <c r="BA2365" s="198">
        <f t="shared" si="57"/>
        <v>6.2099348333089983</v>
      </c>
    </row>
    <row r="2366" spans="47:53" ht="11.25" customHeight="1" x14ac:dyDescent="0.25">
      <c r="AU2366" s="31" t="s">
        <v>38</v>
      </c>
      <c r="AV2366" s="32">
        <f>_xll.qlInterestRateIndexFixingDate(IborIndex&amp;Tenor,AW2366,Trigger)</f>
        <v>55999</v>
      </c>
      <c r="AW2366" s="32">
        <f>_xll.qlCalendarAdvance(Calendar,AW2365,AU2366,"f",,Trigger)</f>
        <v>56003</v>
      </c>
      <c r="AX2366" s="32">
        <f>_xll.qlInterestRateIndexMaturity(IborIndex&amp;Tenor,AW2366,Trigger)</f>
        <v>56368</v>
      </c>
      <c r="AY2366" s="68">
        <f>_xll.qlIndexFixing($Z$5,AV2366,,Trigger)</f>
        <v>1.6451788674163269E-2</v>
      </c>
      <c r="AZ2366" s="68">
        <f>_xll.qlIndexFixing($BB$1,AW2366,,Trigger)</f>
        <v>1.5821051865237905E-2</v>
      </c>
      <c r="BA2366" s="199">
        <f t="shared" si="57"/>
        <v>6.3073680892536395</v>
      </c>
    </row>
    <row r="2367" spans="47:53" ht="11.25" customHeight="1" x14ac:dyDescent="0.25"/>
    <row r="2368" spans="47:53" ht="11.25" customHeight="1" x14ac:dyDescent="0.25"/>
    <row r="2369" ht="11.25" customHeight="1" x14ac:dyDescent="0.25"/>
    <row r="2370" ht="11.25" customHeight="1" x14ac:dyDescent="0.25"/>
    <row r="2371" ht="11.25" customHeight="1" x14ac:dyDescent="0.25"/>
    <row r="2372" ht="11.25" customHeight="1" x14ac:dyDescent="0.25"/>
    <row r="2373" ht="11.25" customHeight="1" x14ac:dyDescent="0.25"/>
    <row r="2374" ht="11.25" customHeight="1" x14ac:dyDescent="0.25"/>
    <row r="2375" ht="11.25" customHeight="1" x14ac:dyDescent="0.25"/>
    <row r="2376" ht="11.25" customHeight="1" x14ac:dyDescent="0.25"/>
    <row r="2377" ht="11.25" customHeight="1" x14ac:dyDescent="0.25"/>
    <row r="2378" ht="11.25" customHeight="1" x14ac:dyDescent="0.25"/>
    <row r="2379" ht="11.25" customHeight="1" x14ac:dyDescent="0.25"/>
    <row r="2380" ht="11.25" customHeight="1" x14ac:dyDescent="0.25"/>
    <row r="2381" ht="11.25" customHeight="1" x14ac:dyDescent="0.25"/>
    <row r="2382" ht="11.25" customHeight="1" x14ac:dyDescent="0.25"/>
    <row r="2383" ht="11.25" customHeight="1" x14ac:dyDescent="0.25"/>
    <row r="2384" ht="11.25" customHeight="1" x14ac:dyDescent="0.25"/>
  </sheetData>
  <mergeCells count="1">
    <mergeCell ref="B22:C22"/>
  </mergeCells>
  <dataValidations count="4">
    <dataValidation type="list" allowBlank="1" showInputMessage="1" showErrorMessage="1" sqref="Z2">
      <formula1>"AllDepos,DeposBeforeFirstFuturesStartDate,DeposBeforeFirstFuturesStartDatePlusOne,DeposBeforeFirstFuturesExpiryDate"</formula1>
    </dataValidation>
    <dataValidation type="list" allowBlank="1" showInputMessage="1" showErrorMessage="1" sqref="D3:D20 D23:D46 D50:D105">
      <formula1>"Following,Modified Following,Preceding,Modified Preceding,Unadjusted,Half-Month Modified Following"</formula1>
    </dataValidation>
    <dataValidation type="list" allowBlank="1" showInputMessage="1" showErrorMessage="1" sqref="F3:F20 F23:F46 F50:F105">
      <formula1>"Actual/Actual (ISDA),Actual/360,30/360 (Bond Basis),30E/360 (Eurobond Basis),Actual/365 (Fixed),Actual/Actual (ISMA),Actual/Actual (AFB),1/1,30/360 (Italian),Simple"</formula1>
    </dataValidation>
    <dataValidation type="list" allowBlank="1" showInputMessage="1" showErrorMessage="1" sqref="E50:E105">
      <formula1>"Annual,Semiannual,EveryFourthMonth,Quarterly,Bimonthly,Monthly,Biweekly,Weekly,Daily,Once,NoFrequency"</formula1>
    </dataValidation>
  </dataValidations>
  <pageMargins left="0.7" right="0.7" top="0.75" bottom="0.75" header="0.3" footer="0.3"/>
  <pageSetup orientation="portrait" r:id="rId1"/>
  <drawing r:id="rId2"/>
  <legacy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145"/>
  <sheetViews>
    <sheetView workbookViewId="0">
      <selection activeCell="AH6" sqref="AH6:AH118"/>
    </sheetView>
  </sheetViews>
  <sheetFormatPr defaultRowHeight="11.25" outlineLevelCol="1" x14ac:dyDescent="0.2"/>
  <cols>
    <col min="1" max="1" width="2.7109375" style="155" customWidth="1"/>
    <col min="2" max="2" width="4" style="155" bestFit="1" customWidth="1"/>
    <col min="3" max="3" width="6.7109375" style="156" bestFit="1" customWidth="1"/>
    <col min="4" max="4" width="13.140625" style="156" bestFit="1" customWidth="1"/>
    <col min="5" max="5" width="17.28515625" style="156" hidden="1" customWidth="1" outlineLevel="1"/>
    <col min="6" max="6" width="9" style="156" bestFit="1" customWidth="1" collapsed="1"/>
    <col min="7" max="7" width="11.28515625" style="157" hidden="1" customWidth="1" outlineLevel="1"/>
    <col min="8" max="8" width="2.7109375" style="156" customWidth="1" collapsed="1"/>
    <col min="9" max="9" width="4.28515625" style="156" customWidth="1"/>
    <col min="10" max="10" width="6.7109375" style="156" bestFit="1" customWidth="1"/>
    <col min="11" max="11" width="12" style="156" bestFit="1" customWidth="1"/>
    <col min="12" max="12" width="16.140625" style="156" hidden="1" customWidth="1" outlineLevel="1"/>
    <col min="13" max="13" width="9" style="156" bestFit="1" customWidth="1" collapsed="1"/>
    <col min="14" max="14" width="11.28515625" style="157" hidden="1" customWidth="1" outlineLevel="1"/>
    <col min="15" max="15" width="2.7109375" style="156" customWidth="1" collapsed="1"/>
    <col min="16" max="16" width="4.28515625" style="156" customWidth="1"/>
    <col min="17" max="17" width="6.7109375" style="156" bestFit="1" customWidth="1"/>
    <col min="18" max="18" width="12" style="156" bestFit="1" customWidth="1"/>
    <col min="19" max="19" width="16.140625" style="156" hidden="1" customWidth="1" outlineLevel="1"/>
    <col min="20" max="20" width="12" style="156" bestFit="1" customWidth="1" collapsed="1"/>
    <col min="21" max="21" width="11.28515625" style="157" hidden="1" customWidth="1" outlineLevel="1"/>
    <col min="22" max="22" width="2.7109375" style="156" customWidth="1" collapsed="1"/>
    <col min="23" max="23" width="4.28515625" style="156" customWidth="1"/>
    <col min="24" max="24" width="6.7109375" style="156" bestFit="1" customWidth="1"/>
    <col min="25" max="25" width="15.140625" style="156" bestFit="1" customWidth="1"/>
    <col min="26" max="26" width="19.28515625" style="156" hidden="1" customWidth="1" outlineLevel="1"/>
    <col min="27" max="27" width="9" style="156" bestFit="1" customWidth="1" collapsed="1"/>
    <col min="28" max="28" width="10.7109375" style="157" hidden="1" customWidth="1" outlineLevel="1"/>
    <col min="29" max="29" width="2.7109375" style="156" customWidth="1" collapsed="1"/>
    <col min="30" max="30" width="4.28515625" style="156" customWidth="1"/>
    <col min="31" max="31" width="6.7109375" style="156" bestFit="1" customWidth="1"/>
    <col min="32" max="32" width="15.140625" style="156" bestFit="1" customWidth="1"/>
    <col min="33" max="33" width="19.28515625" style="156" hidden="1" customWidth="1" outlineLevel="1"/>
    <col min="34" max="34" width="9" style="156" bestFit="1" customWidth="1" collapsed="1"/>
    <col min="35" max="35" width="10.7109375" style="157" hidden="1" customWidth="1" outlineLevel="1"/>
    <col min="36" max="36" width="2.7109375" style="155" customWidth="1" collapsed="1"/>
    <col min="37" max="37" width="6" style="155" bestFit="1" customWidth="1"/>
    <col min="38" max="38" width="17.28515625" style="155" bestFit="1" customWidth="1"/>
    <col min="39" max="39" width="13.140625" style="155" bestFit="1" customWidth="1"/>
    <col min="40" max="40" width="8" style="155" bestFit="1" customWidth="1"/>
    <col min="41" max="16384" width="9.140625" style="155"/>
  </cols>
  <sheetData>
    <row r="3" spans="1:38" x14ac:dyDescent="0.2">
      <c r="T3" s="155"/>
      <c r="U3" s="158"/>
      <c r="V3" s="155"/>
      <c r="W3" s="155"/>
      <c r="X3" s="155"/>
      <c r="Y3" s="155"/>
      <c r="Z3" s="155"/>
    </row>
    <row r="4" spans="1:38" s="165" customFormat="1" ht="13.5" x14ac:dyDescent="0.25">
      <c r="B4" s="159" t="s">
        <v>34</v>
      </c>
      <c r="C4" s="160"/>
      <c r="D4" s="161"/>
      <c r="E4" s="162"/>
      <c r="F4" s="163">
        <f>_xll.ohTrigger(F6:F104)</f>
        <v>1</v>
      </c>
      <c r="G4" s="164"/>
      <c r="H4" s="162"/>
      <c r="I4" s="159" t="s">
        <v>1</v>
      </c>
      <c r="J4" s="160"/>
      <c r="K4" s="161"/>
      <c r="L4" s="162"/>
      <c r="M4" s="163">
        <f>_xll.ohTrigger(M6:M104)</f>
        <v>1</v>
      </c>
      <c r="N4" s="164"/>
      <c r="O4" s="162"/>
      <c r="P4" s="159" t="s">
        <v>0</v>
      </c>
      <c r="Q4" s="160"/>
      <c r="R4" s="161"/>
      <c r="S4" s="162"/>
      <c r="T4" s="163">
        <f>_xll.ohTrigger(T6:T104)</f>
        <v>2</v>
      </c>
      <c r="U4" s="164"/>
      <c r="W4" s="159" t="s">
        <v>2</v>
      </c>
      <c r="X4" s="160"/>
      <c r="Y4" s="161"/>
      <c r="Z4" s="162"/>
      <c r="AA4" s="163">
        <f>_xll.ohTrigger(AA6:AA104)</f>
        <v>1</v>
      </c>
      <c r="AB4" s="164"/>
      <c r="AC4" s="162"/>
      <c r="AD4" s="159" t="s">
        <v>89</v>
      </c>
      <c r="AE4" s="160"/>
      <c r="AF4" s="161"/>
      <c r="AG4" s="162"/>
      <c r="AH4" s="163">
        <f>_xll.ohTrigger(AH6:AH104)</f>
        <v>1</v>
      </c>
      <c r="AI4" s="164"/>
      <c r="AK4" s="163" t="s">
        <v>153</v>
      </c>
      <c r="AL4" s="166"/>
    </row>
    <row r="5" spans="1:38" s="165" customFormat="1" ht="13.5" x14ac:dyDescent="0.25">
      <c r="B5" s="167"/>
      <c r="C5" s="167" t="s">
        <v>33</v>
      </c>
      <c r="D5" s="168" t="s">
        <v>106</v>
      </c>
      <c r="E5" s="168" t="s">
        <v>154</v>
      </c>
      <c r="F5" s="168" t="s">
        <v>27</v>
      </c>
      <c r="G5" s="169" t="s">
        <v>155</v>
      </c>
      <c r="H5" s="162"/>
      <c r="I5" s="167"/>
      <c r="J5" s="167" t="s">
        <v>33</v>
      </c>
      <c r="K5" s="168" t="s">
        <v>106</v>
      </c>
      <c r="L5" s="168" t="s">
        <v>154</v>
      </c>
      <c r="M5" s="168" t="s">
        <v>27</v>
      </c>
      <c r="N5" s="169" t="s">
        <v>155</v>
      </c>
      <c r="O5" s="162"/>
      <c r="P5" s="167"/>
      <c r="Q5" s="167" t="s">
        <v>33</v>
      </c>
      <c r="R5" s="168" t="s">
        <v>106</v>
      </c>
      <c r="S5" s="168" t="s">
        <v>154</v>
      </c>
      <c r="T5" s="168" t="s">
        <v>27</v>
      </c>
      <c r="U5" s="169" t="s">
        <v>155</v>
      </c>
      <c r="W5" s="167"/>
      <c r="X5" s="167" t="s">
        <v>33</v>
      </c>
      <c r="Y5" s="168" t="s">
        <v>106</v>
      </c>
      <c r="Z5" s="168" t="s">
        <v>154</v>
      </c>
      <c r="AA5" s="168" t="s">
        <v>27</v>
      </c>
      <c r="AB5" s="169" t="s">
        <v>155</v>
      </c>
      <c r="AC5" s="170"/>
      <c r="AD5" s="167"/>
      <c r="AE5" s="167" t="s">
        <v>33</v>
      </c>
      <c r="AF5" s="168" t="s">
        <v>106</v>
      </c>
      <c r="AG5" s="168" t="s">
        <v>154</v>
      </c>
      <c r="AH5" s="168" t="s">
        <v>27</v>
      </c>
      <c r="AI5" s="169" t="s">
        <v>155</v>
      </c>
      <c r="AK5" s="171" t="s">
        <v>156</v>
      </c>
      <c r="AL5" s="172"/>
    </row>
    <row r="6" spans="1:38" x14ac:dyDescent="0.2">
      <c r="A6" s="317" t="s">
        <v>177</v>
      </c>
      <c r="B6" s="178" t="s">
        <v>127</v>
      </c>
      <c r="C6" s="178" t="s">
        <v>34</v>
      </c>
      <c r="D6" s="178" t="str">
        <f t="shared" ref="D6:D37" si="0">IF(B6="","",UPPER(Currency)&amp;$B$4&amp;B6&amp;C6&amp;"=")</f>
        <v>EURONDPON=</v>
      </c>
      <c r="E6" s="178" t="str">
        <f>IF(B6="","",_xll.qlSimpleQuote(D6,F6,,,$F$4))</f>
        <v>EURONDPON=#0000</v>
      </c>
      <c r="F6" s="292">
        <v>-1.2999999999999999E-3</v>
      </c>
      <c r="G6" s="247">
        <f>IF(B6="","",_xll.qlSimpleQuoteSetValue(E6,F6,$F$4))</f>
        <v>0</v>
      </c>
      <c r="H6" s="248"/>
      <c r="I6" s="178"/>
      <c r="J6" s="178"/>
      <c r="K6" s="178" t="str">
        <f t="shared" ref="K6:K37" si="1">IF(I6="","",UPPER(Currency)&amp;$I$4&amp;I6&amp;J6&amp;"=")</f>
        <v/>
      </c>
      <c r="L6" s="178" t="str">
        <f>IF(I6="","",_xll.qlSimpleQuote(K6,M6,,,$F$4))</f>
        <v/>
      </c>
      <c r="M6" s="292" t="s">
        <v>218</v>
      </c>
      <c r="N6" s="247" t="str">
        <f>IF(I6="","",_xll.qlSimpleQuoteSetValue(L6,M6,$F$4))</f>
        <v/>
      </c>
      <c r="O6" s="248"/>
      <c r="P6" s="178"/>
      <c r="Q6" s="178"/>
      <c r="R6" s="178" t="str">
        <f t="shared" ref="R6:R23" si="2">IF(P6="","",UPPER(Currency)&amp;$P$4&amp;P6&amp;Q6&amp;"=")</f>
        <v/>
      </c>
      <c r="S6" s="178" t="str">
        <f>IF(P6="","",_xll.qlSimpleQuote(R6,T6,,,$F$4))</f>
        <v/>
      </c>
      <c r="T6" s="292" t="s">
        <v>218</v>
      </c>
      <c r="U6" s="247" t="str">
        <f>IF(P6="","",_xll.qlSimpleQuoteSetValue(S6,T6,$F$4))</f>
        <v/>
      </c>
      <c r="V6" s="248"/>
      <c r="W6" s="178"/>
      <c r="X6" s="178"/>
      <c r="Y6" s="178" t="str">
        <f t="shared" ref="Y6:Y23" si="3">IF(W6="","",UPPER(Currency)&amp;$W$4&amp;W6&amp;X6&amp;"=")</f>
        <v/>
      </c>
      <c r="Z6" s="178" t="str">
        <f>IF(W6="","",_xll.qlSimpleQuote(Y6,AA6,,,$F$4))</f>
        <v/>
      </c>
      <c r="AA6" s="292" t="s">
        <v>218</v>
      </c>
      <c r="AB6" s="247" t="str">
        <f>IF(W6="","",_xll.qlSimpleQuoteSetValue(Z6,AA6,$F$4))</f>
        <v/>
      </c>
      <c r="AC6" s="248"/>
      <c r="AD6" s="178"/>
      <c r="AE6" s="178"/>
      <c r="AF6" s="178" t="str">
        <f t="shared" ref="AF6:AF23" si="4">IF(AD6="","",UPPER(Currency)&amp;"1Y"&amp;AD6&amp;AE6&amp;"=")</f>
        <v/>
      </c>
      <c r="AG6" s="178" t="str">
        <f>IF(AD6="","",_xll.qlSimpleQuote(AF6,AH6,,,$F$4))</f>
        <v/>
      </c>
      <c r="AH6" s="292" t="s">
        <v>218</v>
      </c>
      <c r="AI6" s="247" t="str">
        <f>IF(AD6="","",_xll.qlSimpleQuoteSetValue(AG6,AH6,$F$4))</f>
        <v/>
      </c>
      <c r="AK6" s="174" t="s">
        <v>158</v>
      </c>
      <c r="AL6" s="175"/>
    </row>
    <row r="7" spans="1:38" x14ac:dyDescent="0.2">
      <c r="A7" s="318"/>
      <c r="B7" s="179" t="s">
        <v>127</v>
      </c>
      <c r="C7" s="179" t="s">
        <v>94</v>
      </c>
      <c r="D7" s="179" t="str">
        <f t="shared" si="0"/>
        <v>EURONDPTN=</v>
      </c>
      <c r="E7" s="179" t="str">
        <f>IF(B7="","",_xll.qlSimpleQuote(D7,F7,,,$F$4))</f>
        <v>EURONDPTN=#0000</v>
      </c>
      <c r="F7" s="293">
        <v>-1.2999999999999999E-3</v>
      </c>
      <c r="G7" s="228">
        <f>IF(B7="","",_xll.qlSimpleQuoteSetValue(E7,F7,$F$4))</f>
        <v>0</v>
      </c>
      <c r="H7" s="249"/>
      <c r="I7" s="179"/>
      <c r="J7" s="179"/>
      <c r="K7" s="179" t="str">
        <f t="shared" si="1"/>
        <v/>
      </c>
      <c r="L7" s="179" t="str">
        <f>IF(I7="","",_xll.qlSimpleQuote(K7,M7,,,$F$4))</f>
        <v/>
      </c>
      <c r="M7" s="293" t="s">
        <v>218</v>
      </c>
      <c r="N7" s="228" t="str">
        <f>IF(I7="","",_xll.qlSimpleQuoteSetValue(L7,M7,$F$4))</f>
        <v/>
      </c>
      <c r="O7" s="248"/>
      <c r="P7" s="179"/>
      <c r="Q7" s="179"/>
      <c r="R7" s="179" t="str">
        <f t="shared" si="2"/>
        <v/>
      </c>
      <c r="S7" s="179" t="str">
        <f>IF(P7="","",_xll.qlSimpleQuote(R7,T7,,,$F$4))</f>
        <v/>
      </c>
      <c r="T7" s="293" t="s">
        <v>218</v>
      </c>
      <c r="U7" s="228" t="str">
        <f>IF(P7="","",_xll.qlSimpleQuoteSetValue(S7,T7,$F$4))</f>
        <v/>
      </c>
      <c r="V7" s="250"/>
      <c r="W7" s="179"/>
      <c r="X7" s="179"/>
      <c r="Y7" s="179" t="str">
        <f t="shared" si="3"/>
        <v/>
      </c>
      <c r="Z7" s="179" t="str">
        <f>IF(W7="","",_xll.qlSimpleQuote(Y7,AA7,,,$F$4))</f>
        <v/>
      </c>
      <c r="AA7" s="293" t="s">
        <v>218</v>
      </c>
      <c r="AB7" s="228" t="str">
        <f>IF(W7="","",_xll.qlSimpleQuoteSetValue(Z7,AA7,$F$4))</f>
        <v/>
      </c>
      <c r="AC7" s="248"/>
      <c r="AD7" s="179"/>
      <c r="AE7" s="179"/>
      <c r="AF7" s="179" t="str">
        <f t="shared" si="4"/>
        <v/>
      </c>
      <c r="AG7" s="179" t="str">
        <f>IF(AD7="","",_xll.qlSimpleQuote(AF7,AH7,,,$F$4))</f>
        <v/>
      </c>
      <c r="AH7" s="293" t="s">
        <v>218</v>
      </c>
      <c r="AI7" s="228" t="str">
        <f>IF(AD7="","",_xll.qlSimpleQuoteSetValue(AG7,AH7,$F$4))</f>
        <v/>
      </c>
      <c r="AK7" s="174" t="s">
        <v>159</v>
      </c>
      <c r="AL7" s="176"/>
    </row>
    <row r="8" spans="1:38" x14ac:dyDescent="0.2">
      <c r="A8" s="318"/>
      <c r="B8" s="179" t="s">
        <v>127</v>
      </c>
      <c r="C8" s="179" t="s">
        <v>95</v>
      </c>
      <c r="D8" s="179" t="str">
        <f t="shared" si="0"/>
        <v>EURONDPSN=</v>
      </c>
      <c r="E8" s="179" t="str">
        <f>IF(B8="","",_xll.qlSimpleQuote(D8,F8,,,$F$4))</f>
        <v>EURONDPSN=#0000</v>
      </c>
      <c r="F8" s="293">
        <v>-1.2956360699999999E-3</v>
      </c>
      <c r="G8" s="228">
        <f>IF(B8="","",_xll.qlSimpleQuoteSetValue(E8,F8,$F$4))</f>
        <v>0</v>
      </c>
      <c r="H8" s="249"/>
      <c r="I8" s="179" t="s">
        <v>127</v>
      </c>
      <c r="J8" s="179" t="s">
        <v>95</v>
      </c>
      <c r="K8" s="179" t="str">
        <f t="shared" si="1"/>
        <v>EUR1MDPSN=</v>
      </c>
      <c r="L8" s="179" t="str">
        <f>IF(I8="","",_xll.qlSimpleQuote(K8,M8,,,$F$4))</f>
        <v>EUR1MDPSN=#0000</v>
      </c>
      <c r="M8" s="293">
        <v>-1.01800864E-3</v>
      </c>
      <c r="N8" s="228">
        <f>IF(I8="","",_xll.qlSimpleQuoteSetValue(L8,M8,$F$4))</f>
        <v>0</v>
      </c>
      <c r="O8" s="248"/>
      <c r="P8" s="179" t="s">
        <v>127</v>
      </c>
      <c r="Q8" s="179" t="s">
        <v>95</v>
      </c>
      <c r="R8" s="179" t="str">
        <f t="shared" si="2"/>
        <v>EUR3MDPSN=</v>
      </c>
      <c r="S8" s="179" t="str">
        <f>IF(P8="","",_xll.qlSimpleQuote(R8,T8,,,$F$4))</f>
        <v>EUR3MDPSN=#0000</v>
      </c>
      <c r="T8" s="293">
        <v>-3.5320433999999997E-4</v>
      </c>
      <c r="U8" s="228">
        <f>IF(P8="","",_xll.qlSimpleQuoteSetValue(S8,T8,$F$4))</f>
        <v>0</v>
      </c>
      <c r="V8" s="250"/>
      <c r="W8" s="179" t="s">
        <v>127</v>
      </c>
      <c r="X8" s="179" t="s">
        <v>95</v>
      </c>
      <c r="Y8" s="179" t="str">
        <f t="shared" si="3"/>
        <v>EUR6MDPSN=</v>
      </c>
      <c r="Z8" s="179" t="str">
        <f>IF(W8="","",_xll.qlSimpleQuote(Y8,AA8,,,$F$4))</f>
        <v>EUR6MDPSN=#0000</v>
      </c>
      <c r="AA8" s="293">
        <v>3.6579379000000004E-4</v>
      </c>
      <c r="AB8" s="228">
        <f>IF(W8="","",_xll.qlSimpleQuoteSetValue(Z8,AA8,$F$4))</f>
        <v>0</v>
      </c>
      <c r="AC8" s="248"/>
      <c r="AD8" s="179" t="s">
        <v>127</v>
      </c>
      <c r="AE8" s="179" t="s">
        <v>95</v>
      </c>
      <c r="AF8" s="179" t="str">
        <f t="shared" si="4"/>
        <v>EUR1YDPSN=</v>
      </c>
      <c r="AG8" s="179" t="str">
        <f>IF(AD8="","",_xll.qlSimpleQuote(AF8,AH8,,,$F$4))</f>
        <v>EUR1YDPSN=#0000</v>
      </c>
      <c r="AH8" s="293">
        <v>1.83657831E-3</v>
      </c>
      <c r="AI8" s="228">
        <f>IF(AD8="","",_xll.qlSimpleQuoteSetValue(AG8,AH8,$F$4))</f>
        <v>0</v>
      </c>
      <c r="AK8" s="174" t="s">
        <v>160</v>
      </c>
      <c r="AL8" s="177"/>
    </row>
    <row r="9" spans="1:38" x14ac:dyDescent="0.2">
      <c r="A9" s="318"/>
      <c r="B9" s="179"/>
      <c r="C9" s="179"/>
      <c r="D9" s="179" t="str">
        <f t="shared" si="0"/>
        <v/>
      </c>
      <c r="E9" s="179" t="str">
        <f>IF(B9="","",_xll.qlSimpleQuote(D9,F9,,,$F$4))</f>
        <v/>
      </c>
      <c r="F9" s="293" t="s">
        <v>218</v>
      </c>
      <c r="G9" s="228" t="str">
        <f>IF(B9="","",_xll.qlSimpleQuoteSetValue(E9,F9,$F$4))</f>
        <v/>
      </c>
      <c r="H9" s="249"/>
      <c r="I9" s="179" t="s">
        <v>127</v>
      </c>
      <c r="J9" s="179" t="s">
        <v>122</v>
      </c>
      <c r="K9" s="179" t="str">
        <f t="shared" si="1"/>
        <v>EUR1MDPSW=</v>
      </c>
      <c r="L9" s="179" t="str">
        <f>IF(I9="","",_xll.qlSimpleQuote(K9,M9,,,$F$4))</f>
        <v>EUR1MDPSW=#0000</v>
      </c>
      <c r="M9" s="293">
        <v>-1.3900000000000002E-3</v>
      </c>
      <c r="N9" s="228">
        <f>IF(I9="","",_xll.qlSimpleQuoteSetValue(L9,M9,$F$4))</f>
        <v>0</v>
      </c>
      <c r="O9" s="248"/>
      <c r="P9" s="179" t="s">
        <v>127</v>
      </c>
      <c r="Q9" s="179" t="s">
        <v>122</v>
      </c>
      <c r="R9" s="179" t="str">
        <f t="shared" si="2"/>
        <v>EUR3MDPSW=</v>
      </c>
      <c r="S9" s="179" t="str">
        <f>IF(P9="","",_xll.qlSimpleQuote(R9,T9,,,$F$4))</f>
        <v>EUR3MDPSW=#0000</v>
      </c>
      <c r="T9" s="293">
        <v>-3.5320329999999995E-4</v>
      </c>
      <c r="U9" s="228">
        <f>IF(P9="","",_xll.qlSimpleQuoteSetValue(S9,T9,$F$4))</f>
        <v>0</v>
      </c>
      <c r="V9" s="250"/>
      <c r="W9" s="179" t="s">
        <v>127</v>
      </c>
      <c r="X9" s="179" t="s">
        <v>122</v>
      </c>
      <c r="Y9" s="179" t="str">
        <f t="shared" si="3"/>
        <v>EUR6MDPSW=</v>
      </c>
      <c r="Z9" s="179" t="str">
        <f>IF(W9="","",_xll.qlSimpleQuote(Y9,AA9,,,$F$4))</f>
        <v>EUR6MDPSW=#0000</v>
      </c>
      <c r="AA9" s="293">
        <v>3.657949E-4</v>
      </c>
      <c r="AB9" s="228">
        <f>IF(W9="","",_xll.qlSimpleQuoteSetValue(Z9,AA9,$F$4))</f>
        <v>0</v>
      </c>
      <c r="AC9" s="248"/>
      <c r="AD9" s="179" t="s">
        <v>127</v>
      </c>
      <c r="AE9" s="179" t="s">
        <v>122</v>
      </c>
      <c r="AF9" s="179" t="str">
        <f t="shared" si="4"/>
        <v>EUR1YDPSW=</v>
      </c>
      <c r="AG9" s="179" t="str">
        <f>IF(AD9="","",_xll.qlSimpleQuote(AF9,AH9,,,$F$4))</f>
        <v>EUR1YDPSW=#0000</v>
      </c>
      <c r="AH9" s="293">
        <v>1.8366064200000002E-3</v>
      </c>
      <c r="AI9" s="228">
        <f>IF(AD9="","",_xll.qlSimpleQuoteSetValue(AG9,AH9,$F$4))</f>
        <v>0</v>
      </c>
    </row>
    <row r="10" spans="1:38" x14ac:dyDescent="0.2">
      <c r="A10" s="318"/>
      <c r="B10" s="179"/>
      <c r="C10" s="179"/>
      <c r="D10" s="179" t="str">
        <f t="shared" si="0"/>
        <v/>
      </c>
      <c r="E10" s="179" t="str">
        <f>IF(B10="","",_xll.qlSimpleQuote(D10,F10,,,$F$4))</f>
        <v/>
      </c>
      <c r="F10" s="293" t="s">
        <v>218</v>
      </c>
      <c r="G10" s="228" t="str">
        <f>IF(B10="","",_xll.qlSimpleQuoteSetValue(E10,F10,$F$4))</f>
        <v/>
      </c>
      <c r="H10" s="249"/>
      <c r="I10" s="179" t="s">
        <v>127</v>
      </c>
      <c r="J10" s="179" t="s">
        <v>39</v>
      </c>
      <c r="K10" s="179" t="str">
        <f t="shared" si="1"/>
        <v>EUR1MDP2W=</v>
      </c>
      <c r="L10" s="179" t="str">
        <f>IF(I10="","",_xll.qlSimpleQuote(K10,M10,,,$F$4))</f>
        <v>EUR1MDP2W=#0000</v>
      </c>
      <c r="M10" s="293">
        <v>-1.3500000000000001E-3</v>
      </c>
      <c r="N10" s="228">
        <f>IF(I10="","",_xll.qlSimpleQuoteSetValue(L10,M10,$F$4))</f>
        <v>0</v>
      </c>
      <c r="O10" s="248"/>
      <c r="P10" s="179" t="s">
        <v>127</v>
      </c>
      <c r="Q10" s="179" t="s">
        <v>39</v>
      </c>
      <c r="R10" s="179" t="str">
        <f t="shared" si="2"/>
        <v>EUR3MDP2W=</v>
      </c>
      <c r="S10" s="179" t="str">
        <f>IF(P10="","",_xll.qlSimpleQuote(R10,T10,,,$F$4))</f>
        <v>EUR3MDP2W=#0000</v>
      </c>
      <c r="T10" s="293">
        <v>-3.5320208E-4</v>
      </c>
      <c r="U10" s="228">
        <f>IF(P10="","",_xll.qlSimpleQuoteSetValue(S10,T10,$F$4))</f>
        <v>0</v>
      </c>
      <c r="V10" s="250"/>
      <c r="W10" s="179" t="s">
        <v>127</v>
      </c>
      <c r="X10" s="179" t="s">
        <v>39</v>
      </c>
      <c r="Y10" s="179" t="str">
        <f t="shared" si="3"/>
        <v>EUR6MDP2W=</v>
      </c>
      <c r="Z10" s="179" t="str">
        <f>IF(W10="","",_xll.qlSimpleQuote(Y10,AA10,,,$F$4))</f>
        <v>EUR6MDP2W=#0000</v>
      </c>
      <c r="AA10" s="293">
        <v>3.6579621000000002E-4</v>
      </c>
      <c r="AB10" s="228">
        <f>IF(W10="","",_xll.qlSimpleQuoteSetValue(Z10,AA10,$F$4))</f>
        <v>0</v>
      </c>
      <c r="AC10" s="248"/>
      <c r="AD10" s="179" t="s">
        <v>127</v>
      </c>
      <c r="AE10" s="179" t="s">
        <v>39</v>
      </c>
      <c r="AF10" s="179" t="str">
        <f t="shared" si="4"/>
        <v>EUR1YDP2W=</v>
      </c>
      <c r="AG10" s="179" t="str">
        <f>IF(AD10="","",_xll.qlSimpleQuote(AF10,AH10,,,$F$4))</f>
        <v>EUR1YDP2W=#0000</v>
      </c>
      <c r="AH10" s="293">
        <v>1.8366392100000002E-3</v>
      </c>
      <c r="AI10" s="228">
        <f>IF(AD10="","",_xll.qlSimpleQuoteSetValue(AG10,AH10,$F$4))</f>
        <v>0</v>
      </c>
    </row>
    <row r="11" spans="1:38" x14ac:dyDescent="0.2">
      <c r="A11" s="318"/>
      <c r="B11" s="179"/>
      <c r="C11" s="179"/>
      <c r="D11" s="179" t="str">
        <f t="shared" si="0"/>
        <v/>
      </c>
      <c r="E11" s="179" t="str">
        <f>IF(B11="","",_xll.qlSimpleQuote(D11,F11,,,$F$4))</f>
        <v/>
      </c>
      <c r="F11" s="293" t="s">
        <v>218</v>
      </c>
      <c r="G11" s="228" t="str">
        <f>IF(B11="","",_xll.qlSimpleQuoteSetValue(E11,F11,$F$4))</f>
        <v/>
      </c>
      <c r="H11" s="249"/>
      <c r="I11" s="179" t="s">
        <v>127</v>
      </c>
      <c r="J11" s="179" t="s">
        <v>40</v>
      </c>
      <c r="K11" s="179" t="str">
        <f t="shared" si="1"/>
        <v>EUR1MDP3W=</v>
      </c>
      <c r="L11" s="179" t="str">
        <f>IF(I11="","",_xll.qlSimpleQuote(K11,M11,,,$F$4))</f>
        <v>EUR1MDP3W=#0000</v>
      </c>
      <c r="M11" s="293">
        <v>-1.013E-3</v>
      </c>
      <c r="N11" s="228">
        <f>IF(I11="","",_xll.qlSimpleQuoteSetValue(L11,M11,$F$4))</f>
        <v>0</v>
      </c>
      <c r="O11" s="248"/>
      <c r="P11" s="179" t="s">
        <v>127</v>
      </c>
      <c r="Q11" s="179" t="s">
        <v>40</v>
      </c>
      <c r="R11" s="179" t="str">
        <f t="shared" si="2"/>
        <v>EUR3MDP3W=</v>
      </c>
      <c r="S11" s="179" t="str">
        <f>IF(P11="","",_xll.qlSimpleQuote(R11,T11,,,$F$4))</f>
        <v>EUR3MDP3W=#0000</v>
      </c>
      <c r="T11" s="293">
        <v>-3.5320087000000001E-4</v>
      </c>
      <c r="U11" s="228">
        <f>IF(P11="","",_xll.qlSimpleQuoteSetValue(S11,T11,$F$4))</f>
        <v>0</v>
      </c>
      <c r="V11" s="250"/>
      <c r="W11" s="179" t="s">
        <v>127</v>
      </c>
      <c r="X11" s="179" t="s">
        <v>40</v>
      </c>
      <c r="Y11" s="179" t="str">
        <f t="shared" si="3"/>
        <v>EUR6MDP3W=</v>
      </c>
      <c r="Z11" s="179" t="str">
        <f>IF(W11="","",_xll.qlSimpleQuote(Y11,AA11,,,$F$4))</f>
        <v>EUR6MDP3W=#0000</v>
      </c>
      <c r="AA11" s="293">
        <v>3.6579751000000003E-4</v>
      </c>
      <c r="AB11" s="228">
        <f>IF(W11="","",_xll.qlSimpleQuoteSetValue(Z11,AA11,$F$4))</f>
        <v>0</v>
      </c>
      <c r="AC11" s="248"/>
      <c r="AD11" s="179" t="s">
        <v>127</v>
      </c>
      <c r="AE11" s="179" t="s">
        <v>40</v>
      </c>
      <c r="AF11" s="179" t="str">
        <f t="shared" si="4"/>
        <v>EUR1YDP3W=</v>
      </c>
      <c r="AG11" s="179" t="str">
        <f>IF(AD11="","",_xll.qlSimpleQuote(AF11,AH11,,,$F$4))</f>
        <v>EUR1YDP3W=#0000</v>
      </c>
      <c r="AH11" s="293">
        <v>1.8366720100000001E-3</v>
      </c>
      <c r="AI11" s="228">
        <f>IF(AD11="","",_xll.qlSimpleQuoteSetValue(AG11,AH11,$F$4))</f>
        <v>0</v>
      </c>
    </row>
    <row r="12" spans="1:38" x14ac:dyDescent="0.2">
      <c r="A12" s="318"/>
      <c r="B12" s="179"/>
      <c r="C12" s="179"/>
      <c r="D12" s="179" t="str">
        <f t="shared" si="0"/>
        <v/>
      </c>
      <c r="E12" s="179" t="str">
        <f>IF(B12="","",_xll.qlSimpleQuote(D12,F12,,,$F$4))</f>
        <v/>
      </c>
      <c r="F12" s="293" t="s">
        <v>218</v>
      </c>
      <c r="G12" s="228" t="str">
        <f>IF(B12="","",_xll.qlSimpleQuoteSetValue(E12,F12,$F$4))</f>
        <v/>
      </c>
      <c r="H12" s="249"/>
      <c r="I12" s="179" t="s">
        <v>127</v>
      </c>
      <c r="J12" s="179" t="s">
        <v>1</v>
      </c>
      <c r="K12" s="179" t="str">
        <f t="shared" si="1"/>
        <v>EUR1MDP1M=</v>
      </c>
      <c r="L12" s="179" t="str">
        <f>IF(I12="","",_xll.qlSimpleQuote(K12,M12,,,$F$4))</f>
        <v>EUR1MDP1M=#0000</v>
      </c>
      <c r="M12" s="293">
        <v>-9.7999999999999997E-4</v>
      </c>
      <c r="N12" s="228">
        <f>IF(I12="","",_xll.qlSimpleQuoteSetValue(L12,M12,$F$4))</f>
        <v>0</v>
      </c>
      <c r="O12" s="248"/>
      <c r="P12" s="179" t="s">
        <v>127</v>
      </c>
      <c r="Q12" s="179" t="s">
        <v>1</v>
      </c>
      <c r="R12" s="179" t="str">
        <f t="shared" si="2"/>
        <v>EUR3MDP1M=</v>
      </c>
      <c r="S12" s="179" t="str">
        <f>IF(P12="","",_xll.qlSimpleQuote(R12,T12,,,$F$4))</f>
        <v>EUR3MDP1M=#0000</v>
      </c>
      <c r="T12" s="293">
        <v>-3.28E-4</v>
      </c>
      <c r="U12" s="228">
        <f>IF(P12="","",_xll.qlSimpleQuoteSetValue(S12,T12,$F$4))</f>
        <v>0</v>
      </c>
      <c r="V12" s="250"/>
      <c r="W12" s="179" t="s">
        <v>127</v>
      </c>
      <c r="X12" s="179" t="s">
        <v>1</v>
      </c>
      <c r="Y12" s="179" t="str">
        <f t="shared" si="3"/>
        <v>EUR6MDP1M=</v>
      </c>
      <c r="Z12" s="179" t="str">
        <f>IF(W12="","",_xll.qlSimpleQuote(Y12,AA12,,,$F$4))</f>
        <v>EUR6MDP1M=#0000</v>
      </c>
      <c r="AA12" s="293">
        <v>3.9100000000000002E-4</v>
      </c>
      <c r="AB12" s="228">
        <f>IF(W12="","",_xll.qlSimpleQuoteSetValue(Z12,AA12,$F$4))</f>
        <v>0</v>
      </c>
      <c r="AC12" s="248"/>
      <c r="AD12" s="179" t="s">
        <v>127</v>
      </c>
      <c r="AE12" s="179" t="s">
        <v>1</v>
      </c>
      <c r="AF12" s="179" t="str">
        <f t="shared" si="4"/>
        <v>EUR1YDP1M=</v>
      </c>
      <c r="AG12" s="179" t="str">
        <f>IF(AD12="","",_xll.qlSimpleQuote(AF12,AH12,,,$F$4))</f>
        <v>EUR1YDP1M=#0000</v>
      </c>
      <c r="AH12" s="293">
        <v>1.8367141700000001E-3</v>
      </c>
      <c r="AI12" s="228">
        <f>IF(AD12="","",_xll.qlSimpleQuoteSetValue(AG12,AH12,$F$4))</f>
        <v>0</v>
      </c>
    </row>
    <row r="13" spans="1:38" x14ac:dyDescent="0.2">
      <c r="A13" s="318"/>
      <c r="B13" s="179"/>
      <c r="C13" s="179"/>
      <c r="D13" s="179" t="str">
        <f t="shared" si="0"/>
        <v/>
      </c>
      <c r="E13" s="179" t="str">
        <f>IF(B13="","",_xll.qlSimpleQuote(D13,F13,,,$F$4))</f>
        <v/>
      </c>
      <c r="F13" s="293" t="s">
        <v>218</v>
      </c>
      <c r="G13" s="228" t="str">
        <f>IF(B13="","",_xll.qlSimpleQuoteSetValue(E13,F13,$F$4))</f>
        <v/>
      </c>
      <c r="H13" s="249"/>
      <c r="I13" s="179"/>
      <c r="J13" s="179"/>
      <c r="K13" s="179" t="str">
        <f t="shared" si="1"/>
        <v/>
      </c>
      <c r="L13" s="179" t="str">
        <f>IF(I13="","",_xll.qlSimpleQuote(K13,M13,,,$F$4))</f>
        <v/>
      </c>
      <c r="M13" s="293" t="s">
        <v>218</v>
      </c>
      <c r="N13" s="228" t="str">
        <f>IF(I13="","",_xll.qlSimpleQuoteSetValue(L13,M13,$F$4))</f>
        <v/>
      </c>
      <c r="O13" s="248"/>
      <c r="P13" s="179" t="s">
        <v>127</v>
      </c>
      <c r="Q13" s="179" t="s">
        <v>41</v>
      </c>
      <c r="R13" s="179" t="str">
        <f t="shared" si="2"/>
        <v>EUR3MDP2M=</v>
      </c>
      <c r="S13" s="179" t="str">
        <f>IF(P13="","",_xll.qlSimpleQuote(R13,T13,,,$F$4))</f>
        <v>EUR3MDP2M=#0000</v>
      </c>
      <c r="T13" s="293">
        <v>-3.2399999999999996E-4</v>
      </c>
      <c r="U13" s="228">
        <f>IF(P13="","",_xll.qlSimpleQuoteSetValue(S13,T13,$F$4))</f>
        <v>0</v>
      </c>
      <c r="V13" s="250"/>
      <c r="W13" s="179" t="s">
        <v>127</v>
      </c>
      <c r="X13" s="179" t="s">
        <v>41</v>
      </c>
      <c r="Y13" s="179" t="str">
        <f t="shared" si="3"/>
        <v>EUR6MDP2M=</v>
      </c>
      <c r="Z13" s="179" t="str">
        <f>IF(W13="","",_xll.qlSimpleQuote(Y13,AA13,,,$F$4))</f>
        <v>EUR6MDP2M=#0000</v>
      </c>
      <c r="AA13" s="293">
        <v>3.9199999999999999E-4</v>
      </c>
      <c r="AB13" s="228">
        <f>IF(W13="","",_xll.qlSimpleQuoteSetValue(Z13,AA13,$F$4))</f>
        <v>0</v>
      </c>
      <c r="AC13" s="248"/>
      <c r="AD13" s="179" t="s">
        <v>127</v>
      </c>
      <c r="AE13" s="179" t="s">
        <v>41</v>
      </c>
      <c r="AF13" s="179" t="str">
        <f t="shared" si="4"/>
        <v>EUR1YDP2M=</v>
      </c>
      <c r="AG13" s="179" t="str">
        <f>IF(AD13="","",_xll.qlSimpleQuote(AF13,AH13,,,$F$4))</f>
        <v>EUR1YDP2M=#0000</v>
      </c>
      <c r="AH13" s="293">
        <v>1.8368641099999999E-3</v>
      </c>
      <c r="AI13" s="228">
        <f>IF(AD13="","",_xll.qlSimpleQuoteSetValue(AG13,AH13,$F$4))</f>
        <v>0</v>
      </c>
    </row>
    <row r="14" spans="1:38" x14ac:dyDescent="0.2">
      <c r="A14" s="318"/>
      <c r="B14" s="179"/>
      <c r="C14" s="179"/>
      <c r="D14" s="179" t="str">
        <f t="shared" si="0"/>
        <v/>
      </c>
      <c r="E14" s="179" t="str">
        <f>IF(B14="","",_xll.qlSimpleQuote(D14,F14,,,$F$4))</f>
        <v/>
      </c>
      <c r="F14" s="293" t="s">
        <v>218</v>
      </c>
      <c r="G14" s="228" t="str">
        <f>IF(B14="","",_xll.qlSimpleQuoteSetValue(E14,F14,$F$4))</f>
        <v/>
      </c>
      <c r="H14" s="249"/>
      <c r="I14" s="179"/>
      <c r="J14" s="179"/>
      <c r="K14" s="179" t="str">
        <f t="shared" si="1"/>
        <v/>
      </c>
      <c r="L14" s="179" t="str">
        <f>IF(I14="","",_xll.qlSimpleQuote(K14,M14,,,$F$4))</f>
        <v/>
      </c>
      <c r="M14" s="293" t="s">
        <v>218</v>
      </c>
      <c r="N14" s="228" t="str">
        <f>IF(I14="","",_xll.qlSimpleQuoteSetValue(L14,M14,$F$4))</f>
        <v/>
      </c>
      <c r="O14" s="248"/>
      <c r="P14" s="179" t="s">
        <v>127</v>
      </c>
      <c r="Q14" s="179" t="s">
        <v>0</v>
      </c>
      <c r="R14" s="179" t="str">
        <f t="shared" si="2"/>
        <v>EUR3MDP3M=</v>
      </c>
      <c r="S14" s="179" t="str">
        <f>IF(P14="","",_xll.qlSimpleQuote(R14,T14,,,$F$4))</f>
        <v>EUR3MDP3M=#0000</v>
      </c>
      <c r="T14" s="293">
        <v>-3.2399999999999996E-4</v>
      </c>
      <c r="U14" s="228">
        <f>IF(P14="","",_xll.qlSimpleQuoteSetValue(S14,T14,$F$4))</f>
        <v>0</v>
      </c>
      <c r="V14" s="250"/>
      <c r="W14" s="179" t="s">
        <v>127</v>
      </c>
      <c r="X14" s="179" t="s">
        <v>0</v>
      </c>
      <c r="Y14" s="179" t="str">
        <f t="shared" si="3"/>
        <v>EUR6MDP3M=</v>
      </c>
      <c r="Z14" s="179" t="str">
        <f>IF(W14="","",_xll.qlSimpleQuote(Y14,AA14,,,$F$4))</f>
        <v>EUR6MDP3M=#0000</v>
      </c>
      <c r="AA14" s="293">
        <v>3.8899999999999997E-4</v>
      </c>
      <c r="AB14" s="228">
        <f>IF(W14="","",_xll.qlSimpleQuoteSetValue(Z14,AA14,$F$4))</f>
        <v>0</v>
      </c>
      <c r="AC14" s="248"/>
      <c r="AD14" s="179" t="s">
        <v>127</v>
      </c>
      <c r="AE14" s="179" t="s">
        <v>0</v>
      </c>
      <c r="AF14" s="179" t="str">
        <f t="shared" si="4"/>
        <v>EUR1YDP3M=</v>
      </c>
      <c r="AG14" s="179" t="str">
        <f>IF(AD14="","",_xll.qlSimpleQuote(AF14,AH14,,,$F$4))</f>
        <v>EUR1YDP3M=#0000</v>
      </c>
      <c r="AH14" s="293">
        <v>1.8370000000000001E-3</v>
      </c>
      <c r="AI14" s="228">
        <f>IF(AD14="","",_xll.qlSimpleQuoteSetValue(AG14,AH14,$F$4))</f>
        <v>0</v>
      </c>
    </row>
    <row r="15" spans="1:38" x14ac:dyDescent="0.2">
      <c r="A15" s="318"/>
      <c r="B15" s="179"/>
      <c r="C15" s="179"/>
      <c r="D15" s="179" t="str">
        <f t="shared" si="0"/>
        <v/>
      </c>
      <c r="E15" s="179" t="str">
        <f>IF(B15="","",_xll.qlSimpleQuote(D15,F15,,,$F$4))</f>
        <v/>
      </c>
      <c r="F15" s="293" t="s">
        <v>218</v>
      </c>
      <c r="G15" s="228" t="str">
        <f>IF(B15="","",_xll.qlSimpleQuoteSetValue(E15,F15,$F$4))</f>
        <v/>
      </c>
      <c r="H15" s="249"/>
      <c r="I15" s="179"/>
      <c r="J15" s="179"/>
      <c r="K15" s="179" t="str">
        <f t="shared" si="1"/>
        <v/>
      </c>
      <c r="L15" s="179" t="str">
        <f>IF(I15="","",_xll.qlSimpleQuote(K15,M15,,,$F$4))</f>
        <v/>
      </c>
      <c r="M15" s="293" t="s">
        <v>218</v>
      </c>
      <c r="N15" s="228" t="str">
        <f>IF(I15="","",_xll.qlSimpleQuoteSetValue(L15,M15,$F$4))</f>
        <v/>
      </c>
      <c r="O15" s="248"/>
      <c r="P15" s="179"/>
      <c r="Q15" s="179"/>
      <c r="R15" s="179" t="str">
        <f t="shared" si="2"/>
        <v/>
      </c>
      <c r="S15" s="179" t="str">
        <f>IF(P15="","",_xll.qlSimpleQuote(R15,T15,,,$F$4))</f>
        <v/>
      </c>
      <c r="T15" s="293" t="s">
        <v>218</v>
      </c>
      <c r="U15" s="228" t="str">
        <f>IF(P15="","",_xll.qlSimpleQuoteSetValue(S15,T15,$F$4))</f>
        <v/>
      </c>
      <c r="V15" s="250"/>
      <c r="W15" s="179" t="s">
        <v>127</v>
      </c>
      <c r="X15" s="179" t="s">
        <v>42</v>
      </c>
      <c r="Y15" s="179" t="str">
        <f t="shared" si="3"/>
        <v>EUR6MDP4M=</v>
      </c>
      <c r="Z15" s="179" t="str">
        <f>IF(W15="","",_xll.qlSimpleQuote(Y15,AA15,,,$F$4))</f>
        <v>EUR6MDP4M=#0000</v>
      </c>
      <c r="AA15" s="293">
        <v>3.9899999999999999E-4</v>
      </c>
      <c r="AB15" s="228">
        <f>IF(W15="","",_xll.qlSimpleQuoteSetValue(Z15,AA15,$F$4))</f>
        <v>0</v>
      </c>
      <c r="AC15" s="248"/>
      <c r="AD15" s="179" t="s">
        <v>127</v>
      </c>
      <c r="AE15" s="179" t="s">
        <v>42</v>
      </c>
      <c r="AF15" s="179" t="str">
        <f t="shared" si="4"/>
        <v>EUR1YDP4M=</v>
      </c>
      <c r="AG15" s="179" t="str">
        <f>IF(AD15="","",_xll.qlSimpleQuote(AF15,AH15,,,$F$4))</f>
        <v>EUR1YDP4M=#0000</v>
      </c>
      <c r="AH15" s="293">
        <v>1.8155727699999998E-3</v>
      </c>
      <c r="AI15" s="228">
        <f>IF(AD15="","",_xll.qlSimpleQuoteSetValue(AG15,AH15,$F$4))</f>
        <v>0</v>
      </c>
    </row>
    <row r="16" spans="1:38" x14ac:dyDescent="0.2">
      <c r="A16" s="318"/>
      <c r="B16" s="179"/>
      <c r="C16" s="179"/>
      <c r="D16" s="179" t="str">
        <f t="shared" si="0"/>
        <v/>
      </c>
      <c r="E16" s="179" t="str">
        <f>IF(B16="","",_xll.qlSimpleQuote(D16,F16,,,$F$4))</f>
        <v/>
      </c>
      <c r="F16" s="293" t="s">
        <v>218</v>
      </c>
      <c r="G16" s="228" t="str">
        <f>IF(B16="","",_xll.qlSimpleQuoteSetValue(E16,F16,$F$4))</f>
        <v/>
      </c>
      <c r="H16" s="249"/>
      <c r="I16" s="179"/>
      <c r="J16" s="179"/>
      <c r="K16" s="179" t="str">
        <f t="shared" si="1"/>
        <v/>
      </c>
      <c r="L16" s="179" t="str">
        <f>IF(I16="","",_xll.qlSimpleQuote(K16,M16,,,$F$4))</f>
        <v/>
      </c>
      <c r="M16" s="293" t="s">
        <v>218</v>
      </c>
      <c r="N16" s="228" t="str">
        <f>IF(I16="","",_xll.qlSimpleQuoteSetValue(L16,M16,$F$4))</f>
        <v/>
      </c>
      <c r="O16" s="248"/>
      <c r="P16" s="179"/>
      <c r="Q16" s="179"/>
      <c r="R16" s="179" t="str">
        <f t="shared" si="2"/>
        <v/>
      </c>
      <c r="S16" s="179" t="str">
        <f>IF(P16="","",_xll.qlSimpleQuote(R16,T16,,,$F$4))</f>
        <v/>
      </c>
      <c r="T16" s="293" t="s">
        <v>218</v>
      </c>
      <c r="U16" s="228" t="str">
        <f>IF(P16="","",_xll.qlSimpleQuoteSetValue(S16,T16,$F$4))</f>
        <v/>
      </c>
      <c r="V16" s="250"/>
      <c r="W16" s="179" t="s">
        <v>127</v>
      </c>
      <c r="X16" s="179" t="s">
        <v>43</v>
      </c>
      <c r="Y16" s="179" t="str">
        <f t="shared" si="3"/>
        <v>EUR6MDP5M=</v>
      </c>
      <c r="Z16" s="179" t="str">
        <f>IF(W16="","",_xll.qlSimpleQuote(Y16,AA16,,,$F$4))</f>
        <v>EUR6MDP5M=#0000</v>
      </c>
      <c r="AA16" s="293">
        <v>3.8499999999999998E-4</v>
      </c>
      <c r="AB16" s="228">
        <f>IF(W16="","",_xll.qlSimpleQuoteSetValue(Z16,AA16,$F$4))</f>
        <v>0</v>
      </c>
      <c r="AC16" s="248"/>
      <c r="AD16" s="179" t="s">
        <v>127</v>
      </c>
      <c r="AE16" s="179" t="s">
        <v>43</v>
      </c>
      <c r="AF16" s="179" t="str">
        <f t="shared" si="4"/>
        <v>EUR1YDP5M=</v>
      </c>
      <c r="AG16" s="179" t="str">
        <f>IF(AD16="","",_xll.qlSimpleQuote(AF16,AH16,,,$F$4))</f>
        <v>EUR1YDP5M=#0000</v>
      </c>
      <c r="AH16" s="293">
        <v>1.7785529E-3</v>
      </c>
      <c r="AI16" s="228">
        <f>IF(AD16="","",_xll.qlSimpleQuoteSetValue(AG16,AH16,$F$4))</f>
        <v>0</v>
      </c>
    </row>
    <row r="17" spans="1:39" x14ac:dyDescent="0.2">
      <c r="A17" s="318"/>
      <c r="B17" s="179"/>
      <c r="C17" s="179"/>
      <c r="D17" s="179" t="str">
        <f t="shared" si="0"/>
        <v/>
      </c>
      <c r="E17" s="179" t="str">
        <f>IF(B17="","",_xll.qlSimpleQuote(D17,F17,,,$F$4))</f>
        <v/>
      </c>
      <c r="F17" s="293" t="s">
        <v>218</v>
      </c>
      <c r="G17" s="228" t="str">
        <f>IF(B17="","",_xll.qlSimpleQuoteSetValue(E17,F17,$F$4))</f>
        <v/>
      </c>
      <c r="H17" s="249"/>
      <c r="I17" s="179"/>
      <c r="J17" s="179"/>
      <c r="K17" s="179" t="str">
        <f t="shared" si="1"/>
        <v/>
      </c>
      <c r="L17" s="179" t="str">
        <f>IF(I17="","",_xll.qlSimpleQuote(K17,M17,,,$F$4))</f>
        <v/>
      </c>
      <c r="M17" s="293" t="s">
        <v>218</v>
      </c>
      <c r="N17" s="228" t="str">
        <f>IF(I17="","",_xll.qlSimpleQuoteSetValue(L17,M17,$F$4))</f>
        <v/>
      </c>
      <c r="O17" s="248"/>
      <c r="P17" s="179"/>
      <c r="Q17" s="179"/>
      <c r="R17" s="179" t="str">
        <f t="shared" si="2"/>
        <v/>
      </c>
      <c r="S17" s="179" t="str">
        <f>IF(P17="","",_xll.qlSimpleQuote(R17,T17,,,$F$4))</f>
        <v/>
      </c>
      <c r="T17" s="293" t="s">
        <v>218</v>
      </c>
      <c r="U17" s="228" t="str">
        <f>IF(P17="","",_xll.qlSimpleQuoteSetValue(S17,T17,$F$4))</f>
        <v/>
      </c>
      <c r="V17" s="250"/>
      <c r="W17" s="179" t="s">
        <v>127</v>
      </c>
      <c r="X17" s="179" t="s">
        <v>2</v>
      </c>
      <c r="Y17" s="179" t="str">
        <f t="shared" si="3"/>
        <v>EUR6MDP6M=</v>
      </c>
      <c r="Z17" s="179" t="str">
        <f>IF(W17="","",_xll.qlSimpleQuote(Y17,AA17,,,$F$4))</f>
        <v>EUR6MDP6M=#0000</v>
      </c>
      <c r="AA17" s="293">
        <v>3.8399999999999996E-4</v>
      </c>
      <c r="AB17" s="228">
        <f>IF(W17="","",_xll.qlSimpleQuoteSetValue(Z17,AA17,$F$4))</f>
        <v>0</v>
      </c>
      <c r="AC17" s="248"/>
      <c r="AD17" s="179" t="s">
        <v>127</v>
      </c>
      <c r="AE17" s="179" t="s">
        <v>2</v>
      </c>
      <c r="AF17" s="179" t="str">
        <f t="shared" si="4"/>
        <v>EUR1YDP6M=</v>
      </c>
      <c r="AG17" s="179" t="str">
        <f>IF(AD17="","",_xll.qlSimpleQuote(AF17,AH17,,,$F$4))</f>
        <v>EUR1YDP6M=#0000</v>
      </c>
      <c r="AH17" s="293">
        <v>1.7399999999999998E-3</v>
      </c>
      <c r="AI17" s="228">
        <f>IF(AD17="","",_xll.qlSimpleQuoteSetValue(AG17,AH17,$F$4))</f>
        <v>0</v>
      </c>
    </row>
    <row r="18" spans="1:39" x14ac:dyDescent="0.2">
      <c r="A18" s="318"/>
      <c r="B18" s="179"/>
      <c r="C18" s="179"/>
      <c r="D18" s="179" t="str">
        <f t="shared" si="0"/>
        <v/>
      </c>
      <c r="E18" s="179" t="str">
        <f>IF(B18="","",_xll.qlSimpleQuote(D18,F18,,,$F$4))</f>
        <v/>
      </c>
      <c r="F18" s="293" t="s">
        <v>218</v>
      </c>
      <c r="G18" s="228" t="str">
        <f>IF(B18="","",_xll.qlSimpleQuoteSetValue(E18,F18,$F$4))</f>
        <v/>
      </c>
      <c r="H18" s="249"/>
      <c r="I18" s="179"/>
      <c r="J18" s="179"/>
      <c r="K18" s="179" t="str">
        <f t="shared" si="1"/>
        <v/>
      </c>
      <c r="L18" s="179" t="str">
        <f>IF(I18="","",_xll.qlSimpleQuote(K18,M18,,,$F$4))</f>
        <v/>
      </c>
      <c r="M18" s="293" t="s">
        <v>218</v>
      </c>
      <c r="N18" s="228" t="str">
        <f>IF(I18="","",_xll.qlSimpleQuoteSetValue(L18,M18,$F$4))</f>
        <v/>
      </c>
      <c r="O18" s="248"/>
      <c r="P18" s="179"/>
      <c r="Q18" s="179"/>
      <c r="R18" s="179" t="str">
        <f t="shared" si="2"/>
        <v/>
      </c>
      <c r="S18" s="179" t="str">
        <f>IF(P18="","",_xll.qlSimpleQuote(R18,T18,,,$F$4))</f>
        <v/>
      </c>
      <c r="T18" s="293" t="s">
        <v>218</v>
      </c>
      <c r="U18" s="228" t="str">
        <f>IF(P18="","",_xll.qlSimpleQuoteSetValue(S18,T18,$F$4))</f>
        <v/>
      </c>
      <c r="V18" s="250"/>
      <c r="W18" s="179"/>
      <c r="X18" s="179"/>
      <c r="Y18" s="179" t="str">
        <f t="shared" si="3"/>
        <v/>
      </c>
      <c r="Z18" s="179" t="str">
        <f>IF(W18="","",_xll.qlSimpleQuote(Y18,AA18,,,$F$4))</f>
        <v/>
      </c>
      <c r="AA18" s="293" t="s">
        <v>218</v>
      </c>
      <c r="AB18" s="228" t="str">
        <f>IF(W18="","",_xll.qlSimpleQuoteSetValue(Z18,AA18,$F$4))</f>
        <v/>
      </c>
      <c r="AC18" s="248"/>
      <c r="AD18" s="179" t="s">
        <v>127</v>
      </c>
      <c r="AE18" s="179" t="s">
        <v>44</v>
      </c>
      <c r="AF18" s="179" t="str">
        <f t="shared" si="4"/>
        <v>EUR1YDP7M=</v>
      </c>
      <c r="AG18" s="179" t="str">
        <f>IF(AD18="","",_xll.qlSimpleQuote(AF18,AH18,,,$F$4))</f>
        <v>EUR1YDP7M=#0000</v>
      </c>
      <c r="AH18" s="293">
        <v>1.7084971299999999E-3</v>
      </c>
      <c r="AI18" s="228">
        <f>IF(AD18="","",_xll.qlSimpleQuoteSetValue(AG18,AH18,$F$4))</f>
        <v>0</v>
      </c>
    </row>
    <row r="19" spans="1:39" x14ac:dyDescent="0.2">
      <c r="A19" s="251"/>
      <c r="B19" s="179"/>
      <c r="C19" s="179"/>
      <c r="D19" s="179" t="str">
        <f t="shared" si="0"/>
        <v/>
      </c>
      <c r="E19" s="179" t="str">
        <f>IF(B19="","",_xll.qlSimpleQuote(D19,F19,,,$F$4))</f>
        <v/>
      </c>
      <c r="F19" s="293" t="s">
        <v>218</v>
      </c>
      <c r="G19" s="228" t="str">
        <f>IF(B19="","",_xll.qlSimpleQuoteSetValue(E19,F19,$F$4))</f>
        <v/>
      </c>
      <c r="H19" s="249"/>
      <c r="I19" s="179"/>
      <c r="J19" s="179"/>
      <c r="K19" s="179" t="str">
        <f t="shared" si="1"/>
        <v/>
      </c>
      <c r="L19" s="179" t="str">
        <f>IF(I19="","",_xll.qlSimpleQuote(K19,M19,,,$F$4))</f>
        <v/>
      </c>
      <c r="M19" s="293" t="s">
        <v>218</v>
      </c>
      <c r="N19" s="228" t="str">
        <f>IF(I19="","",_xll.qlSimpleQuoteSetValue(L19,M19,$F$4))</f>
        <v/>
      </c>
      <c r="O19" s="248"/>
      <c r="P19" s="179"/>
      <c r="Q19" s="179"/>
      <c r="R19" s="179" t="str">
        <f t="shared" si="2"/>
        <v/>
      </c>
      <c r="S19" s="179" t="str">
        <f>IF(P19="","",_xll.qlSimpleQuote(R19,T19,,,$F$4))</f>
        <v/>
      </c>
      <c r="T19" s="293" t="s">
        <v>218</v>
      </c>
      <c r="U19" s="228" t="str">
        <f>IF(P19="","",_xll.qlSimpleQuoteSetValue(S19,T19,$F$4))</f>
        <v/>
      </c>
      <c r="V19" s="250"/>
      <c r="W19" s="179"/>
      <c r="X19" s="179"/>
      <c r="Y19" s="179" t="str">
        <f t="shared" si="3"/>
        <v/>
      </c>
      <c r="Z19" s="179" t="str">
        <f>IF(W19="","",_xll.qlSimpleQuote(Y19,AA19,,,$F$4))</f>
        <v/>
      </c>
      <c r="AA19" s="293" t="s">
        <v>218</v>
      </c>
      <c r="AB19" s="228" t="str">
        <f>IF(W19="","",_xll.qlSimpleQuoteSetValue(Z19,AA19,$F$4))</f>
        <v/>
      </c>
      <c r="AC19" s="248"/>
      <c r="AD19" s="179" t="s">
        <v>127</v>
      </c>
      <c r="AE19" s="179" t="s">
        <v>73</v>
      </c>
      <c r="AF19" s="179" t="str">
        <f t="shared" si="4"/>
        <v>EUR1YDP8M=</v>
      </c>
      <c r="AG19" s="179" t="str">
        <f>IF(AD19="","",_xll.qlSimpleQuote(AF19,AH19,,,$F$4))</f>
        <v>EUR1YDP8M=#0000</v>
      </c>
      <c r="AH19" s="293">
        <v>1.6840771500000002E-3</v>
      </c>
      <c r="AI19" s="228">
        <f>IF(AD19="","",_xll.qlSimpleQuoteSetValue(AG19,AH19,$F$4))</f>
        <v>0</v>
      </c>
    </row>
    <row r="20" spans="1:39" x14ac:dyDescent="0.2">
      <c r="A20" s="251"/>
      <c r="B20" s="179"/>
      <c r="C20" s="179"/>
      <c r="D20" s="179" t="str">
        <f t="shared" si="0"/>
        <v/>
      </c>
      <c r="E20" s="179" t="str">
        <f>IF(B20="","",_xll.qlSimpleQuote(D20,F20,,,$F$4))</f>
        <v/>
      </c>
      <c r="F20" s="293" t="s">
        <v>218</v>
      </c>
      <c r="G20" s="228" t="str">
        <f>IF(B20="","",_xll.qlSimpleQuoteSetValue(E20,F20,$F$4))</f>
        <v/>
      </c>
      <c r="H20" s="249"/>
      <c r="I20" s="179"/>
      <c r="J20" s="179"/>
      <c r="K20" s="179" t="str">
        <f t="shared" si="1"/>
        <v/>
      </c>
      <c r="L20" s="179" t="str">
        <f>IF(I20="","",_xll.qlSimpleQuote(K20,M20,,,$F$4))</f>
        <v/>
      </c>
      <c r="M20" s="293" t="s">
        <v>218</v>
      </c>
      <c r="N20" s="228" t="str">
        <f>IF(I20="","",_xll.qlSimpleQuoteSetValue(L20,M20,$F$4))</f>
        <v/>
      </c>
      <c r="O20" s="248"/>
      <c r="P20" s="179"/>
      <c r="Q20" s="179"/>
      <c r="R20" s="179" t="str">
        <f t="shared" si="2"/>
        <v/>
      </c>
      <c r="S20" s="179" t="str">
        <f>IF(P20="","",_xll.qlSimpleQuote(R20,T20,,,$F$4))</f>
        <v/>
      </c>
      <c r="T20" s="293" t="s">
        <v>218</v>
      </c>
      <c r="U20" s="228" t="str">
        <f>IF(P20="","",_xll.qlSimpleQuoteSetValue(S20,T20,$F$4))</f>
        <v/>
      </c>
      <c r="V20" s="250"/>
      <c r="W20" s="179"/>
      <c r="X20" s="179"/>
      <c r="Y20" s="179" t="str">
        <f t="shared" si="3"/>
        <v/>
      </c>
      <c r="Z20" s="179" t="str">
        <f>IF(W20="","",_xll.qlSimpleQuote(Y20,AA20,,,$F$4))</f>
        <v/>
      </c>
      <c r="AA20" s="293" t="s">
        <v>218</v>
      </c>
      <c r="AB20" s="228" t="str">
        <f>IF(W20="","",_xll.qlSimpleQuoteSetValue(Z20,AA20,$F$4))</f>
        <v/>
      </c>
      <c r="AC20" s="248"/>
      <c r="AD20" s="179" t="s">
        <v>127</v>
      </c>
      <c r="AE20" s="179" t="s">
        <v>74</v>
      </c>
      <c r="AF20" s="179" t="str">
        <f t="shared" si="4"/>
        <v>EUR1YDP9M=</v>
      </c>
      <c r="AG20" s="179" t="str">
        <f>IF(AD20="","",_xll.qlSimpleQuote(AF20,AH20,,,$F$4))</f>
        <v>EUR1YDP9M=#0000</v>
      </c>
      <c r="AH20" s="293">
        <v>1.6669999999999999E-3</v>
      </c>
      <c r="AI20" s="228">
        <f>IF(AD20="","",_xll.qlSimpleQuoteSetValue(AG20,AH20,$F$4))</f>
        <v>0</v>
      </c>
    </row>
    <row r="21" spans="1:39" x14ac:dyDescent="0.2">
      <c r="A21" s="251"/>
      <c r="B21" s="179"/>
      <c r="C21" s="179"/>
      <c r="D21" s="179" t="str">
        <f t="shared" si="0"/>
        <v/>
      </c>
      <c r="E21" s="179" t="str">
        <f>IF(B21="","",_xll.qlSimpleQuote(D21,F21,,,$F$4))</f>
        <v/>
      </c>
      <c r="F21" s="293" t="s">
        <v>218</v>
      </c>
      <c r="G21" s="228" t="str">
        <f>IF(B21="","",_xll.qlSimpleQuoteSetValue(E21,F21,$F$4))</f>
        <v/>
      </c>
      <c r="H21" s="249"/>
      <c r="I21" s="179"/>
      <c r="J21" s="179"/>
      <c r="K21" s="179" t="str">
        <f t="shared" si="1"/>
        <v/>
      </c>
      <c r="L21" s="179" t="str">
        <f>IF(I21="","",_xll.qlSimpleQuote(K21,M21,,,$F$4))</f>
        <v/>
      </c>
      <c r="M21" s="293" t="s">
        <v>218</v>
      </c>
      <c r="N21" s="228" t="str">
        <f>IF(I21="","",_xll.qlSimpleQuoteSetValue(L21,M21,$F$4))</f>
        <v/>
      </c>
      <c r="O21" s="248"/>
      <c r="P21" s="179"/>
      <c r="Q21" s="179"/>
      <c r="R21" s="179" t="str">
        <f t="shared" si="2"/>
        <v/>
      </c>
      <c r="S21" s="179" t="str">
        <f>IF(P21="","",_xll.qlSimpleQuote(R21,T21,,,$F$4))</f>
        <v/>
      </c>
      <c r="T21" s="293" t="s">
        <v>218</v>
      </c>
      <c r="U21" s="228" t="str">
        <f>IF(P21="","",_xll.qlSimpleQuoteSetValue(S21,T21,$F$4))</f>
        <v/>
      </c>
      <c r="V21" s="250"/>
      <c r="W21" s="179"/>
      <c r="X21" s="179"/>
      <c r="Y21" s="179" t="str">
        <f t="shared" si="3"/>
        <v/>
      </c>
      <c r="Z21" s="179" t="str">
        <f>IF(W21="","",_xll.qlSimpleQuote(Y21,AA21,,,$F$4))</f>
        <v/>
      </c>
      <c r="AA21" s="293" t="s">
        <v>218</v>
      </c>
      <c r="AB21" s="228" t="str">
        <f>IF(W21="","",_xll.qlSimpleQuoteSetValue(Z21,AA21,$F$4))</f>
        <v/>
      </c>
      <c r="AC21" s="248"/>
      <c r="AD21" s="179" t="s">
        <v>127</v>
      </c>
      <c r="AE21" s="179" t="s">
        <v>75</v>
      </c>
      <c r="AF21" s="179" t="str">
        <f t="shared" si="4"/>
        <v>EUR1YDP10M=</v>
      </c>
      <c r="AG21" s="179" t="str">
        <f>IF(AD21="","",_xll.qlSimpleQuote(AF21,AH21,,,$F$4))</f>
        <v>EUR1YDP10M=#0000</v>
      </c>
      <c r="AH21" s="293">
        <v>1.6547001999999999E-3</v>
      </c>
      <c r="AI21" s="228">
        <f>IF(AD21="","",_xll.qlSimpleQuoteSetValue(AG21,AH21,$F$4))</f>
        <v>0</v>
      </c>
    </row>
    <row r="22" spans="1:39" x14ac:dyDescent="0.2">
      <c r="A22" s="251"/>
      <c r="B22" s="179"/>
      <c r="C22" s="179"/>
      <c r="D22" s="179" t="str">
        <f t="shared" si="0"/>
        <v/>
      </c>
      <c r="E22" s="179" t="str">
        <f>IF(B22="","",_xll.qlSimpleQuote(D22,F22,,,$F$4))</f>
        <v/>
      </c>
      <c r="F22" s="293" t="s">
        <v>218</v>
      </c>
      <c r="G22" s="228" t="str">
        <f>IF(B22="","",_xll.qlSimpleQuoteSetValue(E22,F22,$F$4))</f>
        <v/>
      </c>
      <c r="H22" s="249"/>
      <c r="I22" s="179"/>
      <c r="J22" s="179"/>
      <c r="K22" s="179" t="str">
        <f t="shared" si="1"/>
        <v/>
      </c>
      <c r="L22" s="179" t="str">
        <f>IF(I22="","",_xll.qlSimpleQuote(K22,M22,,,$F$4))</f>
        <v/>
      </c>
      <c r="M22" s="293" t="s">
        <v>218</v>
      </c>
      <c r="N22" s="228" t="str">
        <f>IF(I22="","",_xll.qlSimpleQuoteSetValue(L22,M22,$F$4))</f>
        <v/>
      </c>
      <c r="O22" s="248"/>
      <c r="P22" s="179"/>
      <c r="Q22" s="179"/>
      <c r="R22" s="179" t="str">
        <f t="shared" si="2"/>
        <v/>
      </c>
      <c r="S22" s="179" t="str">
        <f>IF(P22="","",_xll.qlSimpleQuote(R22,T22,,,$F$4))</f>
        <v/>
      </c>
      <c r="T22" s="293" t="s">
        <v>218</v>
      </c>
      <c r="U22" s="228" t="str">
        <f>IF(P22="","",_xll.qlSimpleQuoteSetValue(S22,T22,$F$4))</f>
        <v/>
      </c>
      <c r="V22" s="250"/>
      <c r="W22" s="179"/>
      <c r="X22" s="179"/>
      <c r="Y22" s="179" t="str">
        <f t="shared" si="3"/>
        <v/>
      </c>
      <c r="Z22" s="179" t="str">
        <f>IF(W22="","",_xll.qlSimpleQuote(Y22,AA22,,,$F$4))</f>
        <v/>
      </c>
      <c r="AA22" s="293" t="s">
        <v>218</v>
      </c>
      <c r="AB22" s="228" t="str">
        <f>IF(W22="","",_xll.qlSimpleQuoteSetValue(Z22,AA22,$F$4))</f>
        <v/>
      </c>
      <c r="AC22" s="248"/>
      <c r="AD22" s="179" t="s">
        <v>127</v>
      </c>
      <c r="AE22" s="179" t="s">
        <v>76</v>
      </c>
      <c r="AF22" s="179" t="str">
        <f t="shared" si="4"/>
        <v>EUR1YDP11M=</v>
      </c>
      <c r="AG22" s="179" t="str">
        <f>IF(AD22="","",_xll.qlSimpleQuote(AF22,AH22,,,$F$4))</f>
        <v>EUR1YDP11M=#0000</v>
      </c>
      <c r="AH22" s="293">
        <v>1.6388960699999999E-3</v>
      </c>
      <c r="AI22" s="228">
        <f>IF(AD22="","",_xll.qlSimpleQuoteSetValue(AG22,AH22,$F$4))</f>
        <v>0</v>
      </c>
    </row>
    <row r="23" spans="1:39" x14ac:dyDescent="0.2">
      <c r="A23" s="252"/>
      <c r="B23" s="179"/>
      <c r="C23" s="179"/>
      <c r="D23" s="179" t="str">
        <f t="shared" si="0"/>
        <v/>
      </c>
      <c r="E23" s="179" t="str">
        <f>IF(B23="","",_xll.qlSimpleQuote(D23,F23,,,$F$4))</f>
        <v/>
      </c>
      <c r="F23" s="293" t="s">
        <v>218</v>
      </c>
      <c r="G23" s="228" t="str">
        <f>IF(B23="","",_xll.qlSimpleQuoteSetValue(E23,F23,$F$4))</f>
        <v/>
      </c>
      <c r="H23" s="249"/>
      <c r="I23" s="179"/>
      <c r="J23" s="179"/>
      <c r="K23" s="179" t="str">
        <f t="shared" si="1"/>
        <v/>
      </c>
      <c r="L23" s="179" t="str">
        <f>IF(I23="","",_xll.qlSimpleQuote(K23,M23,,,$F$4))</f>
        <v/>
      </c>
      <c r="M23" s="293" t="s">
        <v>218</v>
      </c>
      <c r="N23" s="228" t="str">
        <f>IF(I23="","",_xll.qlSimpleQuoteSetValue(L23,M23,$F$4))</f>
        <v/>
      </c>
      <c r="O23" s="248"/>
      <c r="P23" s="179"/>
      <c r="Q23" s="179"/>
      <c r="R23" s="179" t="str">
        <f t="shared" si="2"/>
        <v/>
      </c>
      <c r="S23" s="179" t="str">
        <f>IF(P23="","",_xll.qlSimpleQuote(R23,T23,,,$F$4))</f>
        <v/>
      </c>
      <c r="T23" s="293" t="s">
        <v>218</v>
      </c>
      <c r="U23" s="228" t="str">
        <f>IF(P23="","",_xll.qlSimpleQuoteSetValue(S23,T23,$F$4))</f>
        <v/>
      </c>
      <c r="V23" s="250"/>
      <c r="W23" s="179"/>
      <c r="X23" s="179"/>
      <c r="Y23" s="179" t="str">
        <f t="shared" si="3"/>
        <v/>
      </c>
      <c r="Z23" s="179" t="str">
        <f>IF(W23="","",_xll.qlSimpleQuote(Y23,AA23,,,$F$4))</f>
        <v/>
      </c>
      <c r="AA23" s="293" t="s">
        <v>218</v>
      </c>
      <c r="AB23" s="228" t="str">
        <f>IF(W23="","",_xll.qlSimpleQuoteSetValue(Z23,AA23,$F$4))</f>
        <v/>
      </c>
      <c r="AC23" s="248"/>
      <c r="AD23" s="179" t="s">
        <v>127</v>
      </c>
      <c r="AE23" s="179" t="s">
        <v>89</v>
      </c>
      <c r="AF23" s="179" t="str">
        <f t="shared" si="4"/>
        <v>EUR1YDP12M=</v>
      </c>
      <c r="AG23" s="179" t="str">
        <f>IF(AD23="","",_xll.qlSimpleQuote(AF23,AH23,,,$F$4))</f>
        <v>EUR1YDP12M=#0000</v>
      </c>
      <c r="AH23" s="293">
        <v>1.6100000000000001E-3</v>
      </c>
      <c r="AI23" s="228">
        <f>IF(AD23="","",_xll.qlSimpleQuoteSetValue(AG23,AH23,$F$4))</f>
        <v>0</v>
      </c>
    </row>
    <row r="24" spans="1:39" x14ac:dyDescent="0.2">
      <c r="A24" s="319" t="s">
        <v>179</v>
      </c>
      <c r="B24" s="178"/>
      <c r="C24" s="178"/>
      <c r="D24" s="178" t="str">
        <f t="shared" si="0"/>
        <v/>
      </c>
      <c r="E24" s="178" t="str">
        <f>IF(B24="","",_xll.qlSimpleQuote(D24,F24,,,$F$4))</f>
        <v/>
      </c>
      <c r="F24" s="292" t="s">
        <v>218</v>
      </c>
      <c r="G24" s="247" t="str">
        <f>IF(B24="","",_xll.qlSimpleQuoteSetValue(E24,F24,$F$4))</f>
        <v/>
      </c>
      <c r="H24" s="249"/>
      <c r="I24" s="178"/>
      <c r="J24" s="178"/>
      <c r="K24" s="178" t="str">
        <f t="shared" si="1"/>
        <v/>
      </c>
      <c r="L24" s="178" t="str">
        <f>IF(I24="","",_xll.qlSimpleQuote(K24,M24,,,$F$4))</f>
        <v/>
      </c>
      <c r="M24" s="292" t="s">
        <v>218</v>
      </c>
      <c r="N24" s="247" t="str">
        <f>IF(I24="","",_xll.qlSimpleQuoteSetValue(L24,M24,$F$4))</f>
        <v/>
      </c>
      <c r="O24" s="248"/>
      <c r="P24" s="178" t="s">
        <v>133</v>
      </c>
      <c r="Q24" s="178" t="str">
        <f>IF(P24="","",_xll.qlIMMNextCode(Evaluationdate,,Trigger))</f>
        <v>U5</v>
      </c>
      <c r="R24" s="178" t="str">
        <f t="shared" ref="R24:R47" si="5">IF(P24="","",UPPER(Currency)&amp;$P$4&amp;P24&amp;Q24)</f>
        <v>EUR3MFUTU5</v>
      </c>
      <c r="S24" s="178" t="str">
        <f>IF(P24="","",_xll.qlSimpleQuote(R24,T24,,,$F$4))</f>
        <v>EUR3MFUTU5#0001</v>
      </c>
      <c r="T24" s="297">
        <v>100.032559265</v>
      </c>
      <c r="U24" s="247">
        <f>IF(P24="","",_xll.qlSimpleQuoteSetValue(S24,T24,$F$4))</f>
        <v>0</v>
      </c>
      <c r="V24" s="250"/>
      <c r="W24" s="178" t="s">
        <v>115</v>
      </c>
      <c r="X24" s="178" t="s">
        <v>180</v>
      </c>
      <c r="Y24" s="178" t="str">
        <f t="shared" ref="Y24:Y47" si="6">IF(W24="","",UPPER(Currency)&amp;$W$4&amp;W24&amp;X24&amp;"F=")</f>
        <v>EUR6MFRA1X7F=</v>
      </c>
      <c r="Z24" s="178" t="str">
        <f>IF(W24="","",_xll.qlSimpleQuote(Y24,AA24,,,$F$4))</f>
        <v>EUR6MFRA1X7F=#0000</v>
      </c>
      <c r="AA24" s="292">
        <v>3.8999999999999999E-4</v>
      </c>
      <c r="AB24" s="247">
        <f>IF(W24="","",_xll.qlSimpleQuoteSetValue(Z24,AA24,$F$4))</f>
        <v>0</v>
      </c>
      <c r="AC24" s="248"/>
      <c r="AD24" s="178" t="s">
        <v>115</v>
      </c>
      <c r="AE24" s="178" t="s">
        <v>198</v>
      </c>
      <c r="AF24" s="178" t="str">
        <f t="shared" ref="AF24:AF47" si="7">IF(AD24="","",UPPER(Currency)&amp;"1Y"&amp;AD24&amp;AE24&amp;"F=")</f>
        <v>EUR1YFRA1X13F=</v>
      </c>
      <c r="AG24" s="178" t="str">
        <f>IF(AD24="","",_xll.qlSimpleQuote(AF24,AH24,,,$F$4))</f>
        <v>EUR1YFRA1X13F=#0000</v>
      </c>
      <c r="AH24" s="292">
        <v>1.57E-3</v>
      </c>
      <c r="AI24" s="247">
        <f>IF(AD24="","",_xll.qlSimpleQuoteSetValue(AG24,AH24,$F$4))</f>
        <v>0</v>
      </c>
      <c r="AL24" s="174" t="s">
        <v>161</v>
      </c>
      <c r="AM24" s="174" t="s">
        <v>162</v>
      </c>
    </row>
    <row r="25" spans="1:39" x14ac:dyDescent="0.2">
      <c r="A25" s="320"/>
      <c r="B25" s="179"/>
      <c r="C25" s="179"/>
      <c r="D25" s="179" t="str">
        <f t="shared" si="0"/>
        <v/>
      </c>
      <c r="E25" s="179" t="str">
        <f>IF(B25="","",_xll.qlSimpleQuote(D25,F25,,,$F$4))</f>
        <v/>
      </c>
      <c r="F25" s="293" t="s">
        <v>218</v>
      </c>
      <c r="G25" s="228" t="str">
        <f>IF(B25="","",_xll.qlSimpleQuoteSetValue(E25,F25,$F$4))</f>
        <v/>
      </c>
      <c r="H25" s="249"/>
      <c r="I25" s="179"/>
      <c r="J25" s="179"/>
      <c r="K25" s="179" t="str">
        <f t="shared" si="1"/>
        <v/>
      </c>
      <c r="L25" s="179" t="str">
        <f>IF(I25="","",_xll.qlSimpleQuote(K25,M25,,,$F$4))</f>
        <v/>
      </c>
      <c r="M25" s="293" t="s">
        <v>218</v>
      </c>
      <c r="N25" s="228" t="str">
        <f>IF(I25="","",_xll.qlSimpleQuoteSetValue(L25,M25,$F$4))</f>
        <v/>
      </c>
      <c r="O25" s="248"/>
      <c r="P25" s="179" t="s">
        <v>133</v>
      </c>
      <c r="Q25" s="179" t="str">
        <f>IF(P25="","",_xll.qlIMMNextCode(Q24,,Trigger))</f>
        <v>Z5</v>
      </c>
      <c r="R25" s="179" t="str">
        <f t="shared" si="5"/>
        <v>EUR3MFUTZ5</v>
      </c>
      <c r="S25" s="179" t="str">
        <f>IF(P25="","",_xll.qlSimpleQuote(R25,T25,,,$F$4))</f>
        <v>EUR3MFUTZ5#0001</v>
      </c>
      <c r="T25" s="295">
        <v>100.03398900000001</v>
      </c>
      <c r="U25" s="228">
        <f>IF(P25="","",_xll.qlSimpleQuoteSetValue(S25,T25,$F$4))</f>
        <v>0</v>
      </c>
      <c r="V25" s="250"/>
      <c r="W25" s="179" t="s">
        <v>115</v>
      </c>
      <c r="X25" s="179" t="s">
        <v>181</v>
      </c>
      <c r="Y25" s="179" t="str">
        <f t="shared" si="6"/>
        <v>EUR6MFRA2X8F=</v>
      </c>
      <c r="Z25" s="179" t="str">
        <f>IF(W25="","",_xll.qlSimpleQuote(Y25,AA25,,,$F$4))</f>
        <v>EUR6MFRA2X8F=#0000</v>
      </c>
      <c r="AA25" s="293">
        <v>4.0000000000000002E-4</v>
      </c>
      <c r="AB25" s="228">
        <f>IF(W25="","",_xll.qlSimpleQuoteSetValue(Z25,AA25,$F$4))</f>
        <v>0</v>
      </c>
      <c r="AC25" s="248"/>
      <c r="AD25" s="179" t="s">
        <v>115</v>
      </c>
      <c r="AE25" s="179" t="s">
        <v>199</v>
      </c>
      <c r="AF25" s="179" t="str">
        <f t="shared" si="7"/>
        <v>EUR1YFRA2X14F=</v>
      </c>
      <c r="AG25" s="179" t="str">
        <f>IF(AD25="","",_xll.qlSimpleQuote(AF25,AH25,,,$F$4))</f>
        <v>EUR1YFRA2X14F=#0000</v>
      </c>
      <c r="AH25" s="293">
        <v>1.6300000000000002E-3</v>
      </c>
      <c r="AI25" s="228">
        <f>IF(AD25="","",_xll.qlSimpleQuoteSetValue(AG25,AH25,$F$4))</f>
        <v>0</v>
      </c>
      <c r="AL25" s="180">
        <f t="shared" ref="AL25:AL30" si="8">AM25</f>
        <v>0</v>
      </c>
      <c r="AM25" s="180">
        <v>0</v>
      </c>
    </row>
    <row r="26" spans="1:39" x14ac:dyDescent="0.2">
      <c r="A26" s="320"/>
      <c r="B26" s="179"/>
      <c r="C26" s="179"/>
      <c r="D26" s="179" t="str">
        <f t="shared" si="0"/>
        <v/>
      </c>
      <c r="E26" s="179" t="str">
        <f>IF(B26="","",_xll.qlSimpleQuote(D26,F26,,,$F$4))</f>
        <v/>
      </c>
      <c r="F26" s="293" t="s">
        <v>218</v>
      </c>
      <c r="G26" s="228" t="str">
        <f>IF(B26="","",_xll.qlSimpleQuoteSetValue(E26,F26,$F$4))</f>
        <v/>
      </c>
      <c r="H26" s="249"/>
      <c r="I26" s="179"/>
      <c r="J26" s="179"/>
      <c r="K26" s="179" t="str">
        <f t="shared" si="1"/>
        <v/>
      </c>
      <c r="L26" s="179" t="str">
        <f>IF(I26="","",_xll.qlSimpleQuote(K26,M26,,,$F$4))</f>
        <v/>
      </c>
      <c r="M26" s="293" t="s">
        <v>218</v>
      </c>
      <c r="N26" s="228" t="str">
        <f>IF(I26="","",_xll.qlSimpleQuoteSetValue(L26,M26,$F$4))</f>
        <v/>
      </c>
      <c r="O26" s="248"/>
      <c r="P26" s="179" t="s">
        <v>133</v>
      </c>
      <c r="Q26" s="179" t="str">
        <f>IF(P26="","",_xll.qlIMMNextCode(Q25,,Trigger))</f>
        <v>H6</v>
      </c>
      <c r="R26" s="179" t="str">
        <f t="shared" si="5"/>
        <v>EUR3MFUTH6</v>
      </c>
      <c r="S26" s="179" t="str">
        <f>IF(P26="","",_xll.qlSimpleQuote(R26,T26,,,$F$4))</f>
        <v>EUR3MFUTH6#0001</v>
      </c>
      <c r="T26" s="295">
        <v>100.029223323</v>
      </c>
      <c r="U26" s="228">
        <f>IF(P26="","",_xll.qlSimpleQuoteSetValue(S26,T26,$F$4))</f>
        <v>0</v>
      </c>
      <c r="V26" s="250"/>
      <c r="W26" s="179" t="s">
        <v>115</v>
      </c>
      <c r="X26" s="179" t="s">
        <v>182</v>
      </c>
      <c r="Y26" s="179" t="str">
        <f t="shared" si="6"/>
        <v>EUR6MFRA3X9F=</v>
      </c>
      <c r="Z26" s="179" t="str">
        <f>IF(W26="","",_xll.qlSimpleQuote(Y26,AA26,,,$F$4))</f>
        <v>EUR6MFRA3X9F=#0000</v>
      </c>
      <c r="AA26" s="293">
        <v>4.2000000000000002E-4</v>
      </c>
      <c r="AB26" s="228">
        <f>IF(W26="","",_xll.qlSimpleQuoteSetValue(Z26,AA26,$F$4))</f>
        <v>0</v>
      </c>
      <c r="AC26" s="248"/>
      <c r="AD26" s="179" t="s">
        <v>115</v>
      </c>
      <c r="AE26" s="179" t="s">
        <v>200</v>
      </c>
      <c r="AF26" s="179" t="str">
        <f t="shared" si="7"/>
        <v>EUR1YFRA3X15F=</v>
      </c>
      <c r="AG26" s="179" t="str">
        <f>IF(AD26="","",_xll.qlSimpleQuote(AF26,AH26,,,$F$4))</f>
        <v>EUR1YFRA3X15F=#0000</v>
      </c>
      <c r="AH26" s="293">
        <v>1.6800000000000001E-3</v>
      </c>
      <c r="AI26" s="228">
        <f>IF(AD26="","",_xll.qlSimpleQuoteSetValue(AG26,AH26,$F$4))</f>
        <v>0</v>
      </c>
      <c r="AL26" s="181">
        <f t="shared" si="8"/>
        <v>0</v>
      </c>
      <c r="AM26" s="181">
        <v>0</v>
      </c>
    </row>
    <row r="27" spans="1:39" x14ac:dyDescent="0.2">
      <c r="A27" s="320"/>
      <c r="B27" s="179"/>
      <c r="C27" s="179"/>
      <c r="D27" s="179" t="str">
        <f t="shared" si="0"/>
        <v/>
      </c>
      <c r="E27" s="179" t="str">
        <f>IF(B27="","",_xll.qlSimpleQuote(D27,F27,,,$F$4))</f>
        <v/>
      </c>
      <c r="F27" s="293" t="s">
        <v>218</v>
      </c>
      <c r="G27" s="228" t="str">
        <f>IF(B27="","",_xll.qlSimpleQuoteSetValue(E27,F27,$F$4))</f>
        <v/>
      </c>
      <c r="H27" s="249"/>
      <c r="I27" s="179"/>
      <c r="J27" s="179"/>
      <c r="K27" s="179" t="str">
        <f t="shared" si="1"/>
        <v/>
      </c>
      <c r="L27" s="179" t="str">
        <f>IF(I27="","",_xll.qlSimpleQuote(K27,M27,,,$F$4))</f>
        <v/>
      </c>
      <c r="M27" s="293" t="s">
        <v>218</v>
      </c>
      <c r="N27" s="228" t="str">
        <f>IF(I27="","",_xll.qlSimpleQuoteSetValue(L27,M27,$F$4))</f>
        <v/>
      </c>
      <c r="O27" s="248"/>
      <c r="P27" s="179" t="s">
        <v>133</v>
      </c>
      <c r="Q27" s="179" t="str">
        <f>IF(P27="","",_xll.qlIMMNextCode(Q26,,Trigger))</f>
        <v>M6</v>
      </c>
      <c r="R27" s="179" t="str">
        <f t="shared" si="5"/>
        <v>EUR3MFUTM6</v>
      </c>
      <c r="S27" s="179" t="str">
        <f>IF(P27="","",_xll.qlSimpleQuote(R27,T27,,,$F$4))</f>
        <v>EUR3MFUTM6#0001</v>
      </c>
      <c r="T27" s="295">
        <v>100.021243943</v>
      </c>
      <c r="U27" s="228">
        <f>IF(P27="","",_xll.qlSimpleQuoteSetValue(S27,T27,$F$4))</f>
        <v>0</v>
      </c>
      <c r="V27" s="250"/>
      <c r="W27" s="179" t="s">
        <v>115</v>
      </c>
      <c r="X27" s="179" t="s">
        <v>183</v>
      </c>
      <c r="Y27" s="179" t="str">
        <f t="shared" si="6"/>
        <v>EUR6MFRA4X10F=</v>
      </c>
      <c r="Z27" s="179" t="str">
        <f>IF(W27="","",_xll.qlSimpleQuote(Y27,AA27,,,$F$4))</f>
        <v>EUR6MFRA4X10F=#0000</v>
      </c>
      <c r="AA27" s="293">
        <v>4.4999999999999999E-4</v>
      </c>
      <c r="AB27" s="228">
        <f>IF(W27="","",_xll.qlSimpleQuoteSetValue(Z27,AA27,$F$4))</f>
        <v>0</v>
      </c>
      <c r="AC27" s="248"/>
      <c r="AD27" s="179" t="s">
        <v>115</v>
      </c>
      <c r="AE27" s="179" t="s">
        <v>201</v>
      </c>
      <c r="AF27" s="179" t="str">
        <f t="shared" si="7"/>
        <v>EUR1YFRA4X16F=</v>
      </c>
      <c r="AG27" s="179" t="str">
        <f>IF(AD27="","",_xll.qlSimpleQuote(AF27,AH27,,,$F$4))</f>
        <v>EUR1YFRA4X16F=#0000</v>
      </c>
      <c r="AH27" s="293">
        <v>1.7599999999999998E-3</v>
      </c>
      <c r="AI27" s="228">
        <f>IF(AD27="","",_xll.qlSimpleQuoteSetValue(AG27,AH27,$F$4))</f>
        <v>0</v>
      </c>
      <c r="AL27" s="181">
        <f t="shared" si="8"/>
        <v>0</v>
      </c>
      <c r="AM27" s="181">
        <v>0</v>
      </c>
    </row>
    <row r="28" spans="1:39" x14ac:dyDescent="0.2">
      <c r="A28" s="320"/>
      <c r="B28" s="179"/>
      <c r="C28" s="179"/>
      <c r="D28" s="179" t="str">
        <f t="shared" si="0"/>
        <v/>
      </c>
      <c r="E28" s="179" t="str">
        <f>IF(B28="","",_xll.qlSimpleQuote(D28,F28,,,$F$4))</f>
        <v/>
      </c>
      <c r="F28" s="293" t="s">
        <v>218</v>
      </c>
      <c r="G28" s="228" t="str">
        <f>IF(B28="","",_xll.qlSimpleQuoteSetValue(E28,F28,$F$4))</f>
        <v/>
      </c>
      <c r="H28" s="249"/>
      <c r="I28" s="179"/>
      <c r="J28" s="179"/>
      <c r="K28" s="179" t="str">
        <f t="shared" si="1"/>
        <v/>
      </c>
      <c r="L28" s="179" t="str">
        <f>IF(I28="","",_xll.qlSimpleQuote(K28,M28,,,$F$4))</f>
        <v/>
      </c>
      <c r="M28" s="293" t="s">
        <v>218</v>
      </c>
      <c r="N28" s="228" t="str">
        <f>IF(I28="","",_xll.qlSimpleQuoteSetValue(L28,M28,$F$4))</f>
        <v/>
      </c>
      <c r="O28" s="248"/>
      <c r="P28" s="179" t="s">
        <v>133</v>
      </c>
      <c r="Q28" s="179" t="str">
        <f>IF(P28="","",_xll.qlIMMNextCode(Q27,,Trigger))</f>
        <v>U6</v>
      </c>
      <c r="R28" s="179" t="str">
        <f t="shared" si="5"/>
        <v>EUR3MFUTU6</v>
      </c>
      <c r="S28" s="179" t="str">
        <f>IF(P28="","",_xll.qlSimpleQuote(R28,T28,,,$F$4))</f>
        <v>EUR3MFUTU6#0001</v>
      </c>
      <c r="T28" s="295">
        <v>100.0025</v>
      </c>
      <c r="U28" s="228">
        <f>IF(P28="","",_xll.qlSimpleQuoteSetValue(S28,T28,$F$4))</f>
        <v>0</v>
      </c>
      <c r="V28" s="250"/>
      <c r="W28" s="179" t="s">
        <v>115</v>
      </c>
      <c r="X28" s="179" t="s">
        <v>184</v>
      </c>
      <c r="Y28" s="179" t="str">
        <f t="shared" si="6"/>
        <v>EUR6MFRA5X11F=</v>
      </c>
      <c r="Z28" s="179" t="str">
        <f>IF(W28="","",_xll.qlSimpleQuote(Y28,AA28,,,$F$4))</f>
        <v>EUR6MFRA5X11F=#0000</v>
      </c>
      <c r="AA28" s="293">
        <v>4.8000000000000001E-4</v>
      </c>
      <c r="AB28" s="228">
        <f>IF(W28="","",_xll.qlSimpleQuoteSetValue(Z28,AA28,$F$4))</f>
        <v>0</v>
      </c>
      <c r="AC28" s="248"/>
      <c r="AD28" s="179" t="s">
        <v>115</v>
      </c>
      <c r="AE28" s="179" t="s">
        <v>202</v>
      </c>
      <c r="AF28" s="179" t="str">
        <f t="shared" si="7"/>
        <v>EUR1YFRA5X17F=</v>
      </c>
      <c r="AG28" s="179" t="str">
        <f>IF(AD28="","",_xll.qlSimpleQuote(AF28,AH28,,,$F$4))</f>
        <v>EUR1YFRA5X17F=#0000</v>
      </c>
      <c r="AH28" s="293">
        <v>1.8400000000000001E-3</v>
      </c>
      <c r="AI28" s="228">
        <f>IF(AD28="","",_xll.qlSimpleQuoteSetValue(AG28,AH28,$F$4))</f>
        <v>0</v>
      </c>
      <c r="AL28" s="181">
        <f t="shared" si="8"/>
        <v>0</v>
      </c>
      <c r="AM28" s="181">
        <v>0</v>
      </c>
    </row>
    <row r="29" spans="1:39" x14ac:dyDescent="0.2">
      <c r="A29" s="320"/>
      <c r="B29" s="179"/>
      <c r="C29" s="179"/>
      <c r="D29" s="179" t="str">
        <f t="shared" si="0"/>
        <v/>
      </c>
      <c r="E29" s="179" t="str">
        <f>IF(B29="","",_xll.qlSimpleQuote(D29,F29,,,$F$4))</f>
        <v/>
      </c>
      <c r="F29" s="293" t="s">
        <v>218</v>
      </c>
      <c r="G29" s="228" t="str">
        <f>IF(B29="","",_xll.qlSimpleQuoteSetValue(E29,F29,$F$4))</f>
        <v/>
      </c>
      <c r="H29" s="249"/>
      <c r="I29" s="179"/>
      <c r="J29" s="179"/>
      <c r="K29" s="179" t="str">
        <f t="shared" si="1"/>
        <v/>
      </c>
      <c r="L29" s="179" t="str">
        <f>IF(I29="","",_xll.qlSimpleQuote(K29,M29,,,$F$4))</f>
        <v/>
      </c>
      <c r="M29" s="293" t="s">
        <v>218</v>
      </c>
      <c r="N29" s="228" t="str">
        <f>IF(I29="","",_xll.qlSimpleQuoteSetValue(L29,M29,$F$4))</f>
        <v/>
      </c>
      <c r="O29" s="248"/>
      <c r="P29" s="179" t="s">
        <v>133</v>
      </c>
      <c r="Q29" s="179" t="str">
        <f>IF(P29="","",_xll.qlIMMNextCode(Q28,,Trigger))</f>
        <v>Z6</v>
      </c>
      <c r="R29" s="179" t="str">
        <f t="shared" si="5"/>
        <v>EUR3MFUTZ6</v>
      </c>
      <c r="S29" s="179" t="str">
        <f>IF(P29="","",_xll.qlSimpleQuote(R29,T29,,,$F$4))</f>
        <v>EUR3MFUTZ6#0001</v>
      </c>
      <c r="T29" s="295">
        <v>99.972499999999997</v>
      </c>
      <c r="U29" s="228">
        <f>IF(P29="","",_xll.qlSimpleQuoteSetValue(S29,T29,$F$4))</f>
        <v>0</v>
      </c>
      <c r="V29" s="250"/>
      <c r="W29" s="179" t="s">
        <v>115</v>
      </c>
      <c r="X29" s="179" t="s">
        <v>185</v>
      </c>
      <c r="Y29" s="179" t="str">
        <f t="shared" si="6"/>
        <v>EUR6MFRA6X12F=</v>
      </c>
      <c r="Z29" s="179" t="str">
        <f>IF(W29="","",_xll.qlSimpleQuote(Y29,AA29,,,$F$4))</f>
        <v>EUR6MFRA6X12F=#0000</v>
      </c>
      <c r="AA29" s="293">
        <v>5.0999999999999993E-4</v>
      </c>
      <c r="AB29" s="228">
        <f>IF(W29="","",_xll.qlSimpleQuoteSetValue(Z29,AA29,$F$4))</f>
        <v>0</v>
      </c>
      <c r="AC29" s="248"/>
      <c r="AD29" s="179" t="s">
        <v>115</v>
      </c>
      <c r="AE29" s="179" t="s">
        <v>203</v>
      </c>
      <c r="AF29" s="179" t="str">
        <f t="shared" si="7"/>
        <v>EUR1YFRA6X18F=</v>
      </c>
      <c r="AG29" s="179" t="str">
        <f>IF(AD29="","",_xll.qlSimpleQuote(AF29,AH29,,,$F$4))</f>
        <v>EUR1YFRA6X18F=#0000</v>
      </c>
      <c r="AH29" s="293">
        <v>1.91E-3</v>
      </c>
      <c r="AI29" s="228">
        <f>IF(AD29="","",_xll.qlSimpleQuoteSetValue(AG29,AH29,$F$4))</f>
        <v>0</v>
      </c>
      <c r="AL29" s="181">
        <f t="shared" si="8"/>
        <v>0</v>
      </c>
      <c r="AM29" s="181">
        <v>0</v>
      </c>
    </row>
    <row r="30" spans="1:39" x14ac:dyDescent="0.2">
      <c r="A30" s="320"/>
      <c r="B30" s="179"/>
      <c r="C30" s="179"/>
      <c r="D30" s="179" t="str">
        <f t="shared" si="0"/>
        <v/>
      </c>
      <c r="E30" s="179" t="str">
        <f>IF(B30="","",_xll.qlSimpleQuote(D30,F30,,,$F$4))</f>
        <v/>
      </c>
      <c r="F30" s="293" t="s">
        <v>218</v>
      </c>
      <c r="G30" s="228" t="str">
        <f>IF(B30="","",_xll.qlSimpleQuoteSetValue(E30,F30,$F$4))</f>
        <v/>
      </c>
      <c r="H30" s="249"/>
      <c r="I30" s="179"/>
      <c r="J30" s="179"/>
      <c r="K30" s="179" t="str">
        <f t="shared" si="1"/>
        <v/>
      </c>
      <c r="L30" s="179" t="str">
        <f>IF(I30="","",_xll.qlSimpleQuote(K30,M30,,,$F$4))</f>
        <v/>
      </c>
      <c r="M30" s="293" t="s">
        <v>218</v>
      </c>
      <c r="N30" s="228" t="str">
        <f>IF(I30="","",_xll.qlSimpleQuoteSetValue(L30,M30,$F$4))</f>
        <v/>
      </c>
      <c r="O30" s="248"/>
      <c r="P30" s="179" t="s">
        <v>133</v>
      </c>
      <c r="Q30" s="179" t="str">
        <f>IF(P30="","",_xll.qlIMMNextCode(Q29,,Trigger))</f>
        <v>H7</v>
      </c>
      <c r="R30" s="179" t="str">
        <f t="shared" si="5"/>
        <v>EUR3MFUTH7</v>
      </c>
      <c r="S30" s="179" t="str">
        <f>IF(P30="","",_xll.qlSimpleQuote(R30,T30,,,$F$4))</f>
        <v>EUR3MFUTH7#0001</v>
      </c>
      <c r="T30" s="295">
        <v>99.932500000999994</v>
      </c>
      <c r="U30" s="228">
        <f>IF(P30="","",_xll.qlSimpleQuoteSetValue(S30,T30,$F$4))</f>
        <v>0</v>
      </c>
      <c r="V30" s="250"/>
      <c r="W30" s="179" t="s">
        <v>115</v>
      </c>
      <c r="X30" s="179" t="s">
        <v>186</v>
      </c>
      <c r="Y30" s="179" t="str">
        <f t="shared" si="6"/>
        <v>EUR6MFRA7X13F=</v>
      </c>
      <c r="Z30" s="179" t="str">
        <f>IF(W30="","",_xll.qlSimpleQuote(Y30,AA30,,,$F$4))</f>
        <v>EUR6MFRA7X13F=#0000</v>
      </c>
      <c r="AA30" s="293">
        <v>5.5000000000000003E-4</v>
      </c>
      <c r="AB30" s="228">
        <f>IF(W30="","",_xll.qlSimpleQuoteSetValue(Z30,AA30,$F$4))</f>
        <v>0</v>
      </c>
      <c r="AC30" s="248"/>
      <c r="AD30" s="179" t="s">
        <v>115</v>
      </c>
      <c r="AE30" s="179" t="s">
        <v>204</v>
      </c>
      <c r="AF30" s="179" t="str">
        <f t="shared" si="7"/>
        <v>EUR1YFRA7X19F=</v>
      </c>
      <c r="AG30" s="179" t="str">
        <f>IF(AD30="","",_xll.qlSimpleQuote(AF30,AH30,,,$F$4))</f>
        <v>EUR1YFRA7X19F=#0000</v>
      </c>
      <c r="AH30" s="293">
        <v>2.0200000000000001E-3</v>
      </c>
      <c r="AI30" s="228">
        <f>IF(AD30="","",_xll.qlSimpleQuoteSetValue(AG30,AH30,$F$4))</f>
        <v>0</v>
      </c>
      <c r="AL30" s="182">
        <f t="shared" si="8"/>
        <v>0</v>
      </c>
      <c r="AM30" s="182">
        <v>0</v>
      </c>
    </row>
    <row r="31" spans="1:39" x14ac:dyDescent="0.2">
      <c r="A31" s="320"/>
      <c r="B31" s="179"/>
      <c r="C31" s="179"/>
      <c r="D31" s="179" t="str">
        <f t="shared" si="0"/>
        <v/>
      </c>
      <c r="E31" s="179" t="str">
        <f>IF(B31="","",_xll.qlSimpleQuote(D31,F31,,,$F$4))</f>
        <v/>
      </c>
      <c r="F31" s="293" t="s">
        <v>218</v>
      </c>
      <c r="G31" s="228" t="str">
        <f>IF(B31="","",_xll.qlSimpleQuoteSetValue(E31,F31,$F$4))</f>
        <v/>
      </c>
      <c r="H31" s="249"/>
      <c r="I31" s="179"/>
      <c r="J31" s="179"/>
      <c r="K31" s="179" t="str">
        <f t="shared" si="1"/>
        <v/>
      </c>
      <c r="L31" s="179" t="str">
        <f>IF(I31="","",_xll.qlSimpleQuote(K31,M31,,,$F$4))</f>
        <v/>
      </c>
      <c r="M31" s="293" t="s">
        <v>218</v>
      </c>
      <c r="N31" s="228" t="str">
        <f>IF(I31="","",_xll.qlSimpleQuoteSetValue(L31,M31,$F$4))</f>
        <v/>
      </c>
      <c r="O31" s="248"/>
      <c r="P31" s="179" t="s">
        <v>133</v>
      </c>
      <c r="Q31" s="179" t="str">
        <f>IF(P31="","",_xll.qlIMMNextCode(Q30,,Trigger))</f>
        <v>M7</v>
      </c>
      <c r="R31" s="179" t="str">
        <f t="shared" si="5"/>
        <v>EUR3MFUTM7</v>
      </c>
      <c r="S31" s="179" t="str">
        <f>IF(P31="","",_xll.qlSimpleQuote(R31,T31,,,$F$4))</f>
        <v>EUR3MFUTM7#0001</v>
      </c>
      <c r="T31" s="295">
        <v>99.892499999999998</v>
      </c>
      <c r="U31" s="228">
        <f>IF(P31="","",_xll.qlSimpleQuoteSetValue(S31,T31,$F$4))</f>
        <v>0</v>
      </c>
      <c r="V31" s="250"/>
      <c r="W31" s="179" t="s">
        <v>115</v>
      </c>
      <c r="X31" s="179" t="s">
        <v>187</v>
      </c>
      <c r="Y31" s="179" t="str">
        <f t="shared" si="6"/>
        <v>EUR6MFRA8X14F=</v>
      </c>
      <c r="Z31" s="179" t="str">
        <f>IF(W31="","",_xll.qlSimpleQuote(Y31,AA31,,,$F$4))</f>
        <v>EUR6MFRA8X14F=#0000</v>
      </c>
      <c r="AA31" s="293">
        <v>6.0999999999999997E-4</v>
      </c>
      <c r="AB31" s="228">
        <f>IF(W31="","",_xll.qlSimpleQuoteSetValue(Z31,AA31,$F$4))</f>
        <v>0</v>
      </c>
      <c r="AC31" s="248"/>
      <c r="AD31" s="179" t="s">
        <v>115</v>
      </c>
      <c r="AE31" s="179" t="s">
        <v>205</v>
      </c>
      <c r="AF31" s="179" t="str">
        <f t="shared" si="7"/>
        <v>EUR1YFRA8X20F=</v>
      </c>
      <c r="AG31" s="179" t="str">
        <f>IF(AD31="","",_xll.qlSimpleQuote(AF31,AH31,,,$F$4))</f>
        <v>EUR1YFRA8X20F=#0000</v>
      </c>
      <c r="AH31" s="293">
        <v>2.1299999999999999E-3</v>
      </c>
      <c r="AI31" s="228">
        <f>IF(AD31="","",_xll.qlSimpleQuoteSetValue(AG31,AH31,$F$4))</f>
        <v>0</v>
      </c>
    </row>
    <row r="32" spans="1:39" x14ac:dyDescent="0.2">
      <c r="A32" s="320"/>
      <c r="B32" s="179"/>
      <c r="C32" s="179"/>
      <c r="D32" s="179" t="str">
        <f t="shared" si="0"/>
        <v/>
      </c>
      <c r="E32" s="179" t="str">
        <f>IF(B32="","",_xll.qlSimpleQuote(D32,F32,,,$F$4))</f>
        <v/>
      </c>
      <c r="F32" s="293" t="s">
        <v>218</v>
      </c>
      <c r="G32" s="228" t="str">
        <f>IF(B32="","",_xll.qlSimpleQuoteSetValue(E32,F32,$F$4))</f>
        <v/>
      </c>
      <c r="H32" s="249"/>
      <c r="I32" s="179"/>
      <c r="J32" s="179"/>
      <c r="K32" s="179" t="str">
        <f t="shared" si="1"/>
        <v/>
      </c>
      <c r="L32" s="179" t="str">
        <f>IF(I32="","",_xll.qlSimpleQuote(K32,M32,,,$F$4))</f>
        <v/>
      </c>
      <c r="M32" s="293" t="s">
        <v>218</v>
      </c>
      <c r="N32" s="228" t="str">
        <f>IF(I32="","",_xll.qlSimpleQuoteSetValue(L32,M32,$F$4))</f>
        <v/>
      </c>
      <c r="O32" s="248"/>
      <c r="P32" s="179"/>
      <c r="Q32" s="179" t="str">
        <f>IF(P32="","",_xll.qlIMMNextCode(Q31,,Trigger))</f>
        <v/>
      </c>
      <c r="R32" s="179" t="str">
        <f t="shared" si="5"/>
        <v/>
      </c>
      <c r="S32" s="179" t="str">
        <f>IF(P32="","",_xll.qlSimpleQuote(R32,T32,,,$F$4))</f>
        <v/>
      </c>
      <c r="T32" s="295" t="s">
        <v>218</v>
      </c>
      <c r="U32" s="228" t="str">
        <f>IF(P32="","",_xll.qlSimpleQuoteSetValue(S32,T32,$F$4))</f>
        <v/>
      </c>
      <c r="V32" s="250"/>
      <c r="W32" s="179" t="s">
        <v>115</v>
      </c>
      <c r="X32" s="179" t="s">
        <v>188</v>
      </c>
      <c r="Y32" s="179" t="str">
        <f t="shared" si="6"/>
        <v>EUR6MFRA9X15F=</v>
      </c>
      <c r="Z32" s="179" t="str">
        <f>IF(W32="","",_xll.qlSimpleQuote(Y32,AA32,,,$F$4))</f>
        <v>EUR6MFRA9X15F=#0000</v>
      </c>
      <c r="AA32" s="293">
        <v>6.7000000000000002E-4</v>
      </c>
      <c r="AB32" s="228">
        <f>IF(W32="","",_xll.qlSimpleQuoteSetValue(Z32,AA32,$F$4))</f>
        <v>0</v>
      </c>
      <c r="AC32" s="248"/>
      <c r="AD32" s="179" t="s">
        <v>115</v>
      </c>
      <c r="AE32" s="179" t="s">
        <v>206</v>
      </c>
      <c r="AF32" s="179" t="str">
        <f t="shared" si="7"/>
        <v>EUR1YFRA9X21F=</v>
      </c>
      <c r="AG32" s="179" t="str">
        <f>IF(AD32="","",_xll.qlSimpleQuote(AF32,AH32,,,$F$4))</f>
        <v>EUR1YFRA9X21F=#0000</v>
      </c>
      <c r="AH32" s="293">
        <v>2.2400000000000002E-3</v>
      </c>
      <c r="AI32" s="228">
        <f>IF(AD32="","",_xll.qlSimpleQuoteSetValue(AG32,AH32,$F$4))</f>
        <v>0</v>
      </c>
    </row>
    <row r="33" spans="1:35" x14ac:dyDescent="0.2">
      <c r="A33" s="320"/>
      <c r="B33" s="179"/>
      <c r="C33" s="179"/>
      <c r="D33" s="179" t="str">
        <f t="shared" si="0"/>
        <v/>
      </c>
      <c r="E33" s="179" t="str">
        <f>IF(B33="","",_xll.qlSimpleQuote(D33,F33,,,$F$4))</f>
        <v/>
      </c>
      <c r="F33" s="293" t="s">
        <v>218</v>
      </c>
      <c r="G33" s="228" t="str">
        <f>IF(B33="","",_xll.qlSimpleQuoteSetValue(E33,F33,$F$4))</f>
        <v/>
      </c>
      <c r="H33" s="249"/>
      <c r="I33" s="179"/>
      <c r="J33" s="179"/>
      <c r="K33" s="179" t="str">
        <f t="shared" si="1"/>
        <v/>
      </c>
      <c r="L33" s="179" t="str">
        <f>IF(I33="","",_xll.qlSimpleQuote(K33,M33,,,$F$4))</f>
        <v/>
      </c>
      <c r="M33" s="293" t="s">
        <v>218</v>
      </c>
      <c r="N33" s="228" t="str">
        <f>IF(I33="","",_xll.qlSimpleQuoteSetValue(L33,M33,$F$4))</f>
        <v/>
      </c>
      <c r="O33" s="248"/>
      <c r="P33" s="179"/>
      <c r="Q33" s="179" t="str">
        <f>IF(P33="","",_xll.qlIMMNextCode(Q32,,Trigger))</f>
        <v/>
      </c>
      <c r="R33" s="179" t="str">
        <f t="shared" si="5"/>
        <v/>
      </c>
      <c r="S33" s="179" t="str">
        <f>IF(P33="","",_xll.qlSimpleQuote(R33,T33,,,$F$4))</f>
        <v/>
      </c>
      <c r="T33" s="295" t="s">
        <v>218</v>
      </c>
      <c r="U33" s="228" t="str">
        <f>IF(P33="","",_xll.qlSimpleQuoteSetValue(S33,T33,$F$4))</f>
        <v/>
      </c>
      <c r="V33" s="250"/>
      <c r="W33" s="179" t="s">
        <v>115</v>
      </c>
      <c r="X33" s="179" t="s">
        <v>189</v>
      </c>
      <c r="Y33" s="179" t="str">
        <f t="shared" si="6"/>
        <v>EUR6MFRA10X16F=</v>
      </c>
      <c r="Z33" s="179" t="str">
        <f>IF(W33="","",_xll.qlSimpleQuote(Y33,AA33,,,$F$4))</f>
        <v>EUR6MFRA10X16F=#0000</v>
      </c>
      <c r="AA33" s="293">
        <v>7.5000000000000002E-4</v>
      </c>
      <c r="AB33" s="228">
        <f>IF(W33="","",_xll.qlSimpleQuoteSetValue(Z33,AA33,$F$4))</f>
        <v>0</v>
      </c>
      <c r="AC33" s="248"/>
      <c r="AD33" s="179" t="s">
        <v>115</v>
      </c>
      <c r="AE33" s="179" t="s">
        <v>207</v>
      </c>
      <c r="AF33" s="179" t="str">
        <f t="shared" si="7"/>
        <v>EUR1YFRA10X22F=</v>
      </c>
      <c r="AG33" s="179" t="str">
        <f>IF(AD33="","",_xll.qlSimpleQuote(AF33,AH33,,,$F$4))</f>
        <v>EUR1YFRA10X22F=#0000</v>
      </c>
      <c r="AH33" s="293">
        <v>2.3699999999999997E-3</v>
      </c>
      <c r="AI33" s="228">
        <f>IF(AD33="","",_xll.qlSimpleQuoteSetValue(AG33,AH33,$F$4))</f>
        <v>0</v>
      </c>
    </row>
    <row r="34" spans="1:35" x14ac:dyDescent="0.2">
      <c r="A34" s="320"/>
      <c r="B34" s="179"/>
      <c r="C34" s="179"/>
      <c r="D34" s="179" t="str">
        <f t="shared" si="0"/>
        <v/>
      </c>
      <c r="E34" s="179" t="str">
        <f>IF(B34="","",_xll.qlSimpleQuote(D34,F34,,,$F$4))</f>
        <v/>
      </c>
      <c r="F34" s="293" t="s">
        <v>218</v>
      </c>
      <c r="G34" s="228" t="str">
        <f>IF(B34="","",_xll.qlSimpleQuoteSetValue(E34,F34,$F$4))</f>
        <v/>
      </c>
      <c r="H34" s="249"/>
      <c r="I34" s="179"/>
      <c r="J34" s="179"/>
      <c r="K34" s="179" t="str">
        <f t="shared" si="1"/>
        <v/>
      </c>
      <c r="L34" s="179" t="str">
        <f>IF(I34="","",_xll.qlSimpleQuote(K34,M34,,,$F$4))</f>
        <v/>
      </c>
      <c r="M34" s="293" t="s">
        <v>218</v>
      </c>
      <c r="N34" s="228" t="str">
        <f>IF(I34="","",_xll.qlSimpleQuoteSetValue(L34,M34,$F$4))</f>
        <v/>
      </c>
      <c r="O34" s="248"/>
      <c r="P34" s="179"/>
      <c r="Q34" s="179" t="str">
        <f>IF(P34="","",_xll.qlIMMNextCode(Q33,,Trigger))</f>
        <v/>
      </c>
      <c r="R34" s="179" t="str">
        <f t="shared" si="5"/>
        <v/>
      </c>
      <c r="S34" s="179" t="str">
        <f>IF(P34="","",_xll.qlSimpleQuote(R34,T34,,,$F$4))</f>
        <v/>
      </c>
      <c r="T34" s="295" t="s">
        <v>218</v>
      </c>
      <c r="U34" s="228" t="str">
        <f>IF(P34="","",_xll.qlSimpleQuoteSetValue(S34,T34,$F$4))</f>
        <v/>
      </c>
      <c r="V34" s="250"/>
      <c r="W34" s="179" t="s">
        <v>115</v>
      </c>
      <c r="X34" s="179" t="s">
        <v>190</v>
      </c>
      <c r="Y34" s="179" t="str">
        <f t="shared" si="6"/>
        <v>EUR6MFRA11X17F=</v>
      </c>
      <c r="Z34" s="179" t="str">
        <f>IF(W34="","",_xll.qlSimpleQuote(Y34,AA34,,,$F$4))</f>
        <v>EUR6MFRA11X17F=#0000</v>
      </c>
      <c r="AA34" s="293">
        <v>8.4000000000000003E-4</v>
      </c>
      <c r="AB34" s="228">
        <f>IF(W34="","",_xll.qlSimpleQuoteSetValue(Z34,AA34,$F$4))</f>
        <v>0</v>
      </c>
      <c r="AC34" s="248"/>
      <c r="AD34" s="179" t="s">
        <v>115</v>
      </c>
      <c r="AE34" s="179" t="s">
        <v>208</v>
      </c>
      <c r="AF34" s="179" t="str">
        <f t="shared" si="7"/>
        <v>EUR1YFRA11X23F=</v>
      </c>
      <c r="AG34" s="179" t="str">
        <f>IF(AD34="","",_xll.qlSimpleQuote(AF34,AH34,,,$F$4))</f>
        <v>EUR1YFRA11X23F=#0000</v>
      </c>
      <c r="AH34" s="293">
        <v>2.5100000000000001E-3</v>
      </c>
      <c r="AI34" s="228">
        <f>IF(AD34="","",_xll.qlSimpleQuoteSetValue(AG34,AH34,$F$4))</f>
        <v>0</v>
      </c>
    </row>
    <row r="35" spans="1:35" x14ac:dyDescent="0.2">
      <c r="A35" s="320"/>
      <c r="B35" s="179"/>
      <c r="C35" s="179"/>
      <c r="D35" s="179" t="str">
        <f t="shared" si="0"/>
        <v/>
      </c>
      <c r="E35" s="179" t="str">
        <f>IF(B35="","",_xll.qlSimpleQuote(D35,F35,,,$F$4))</f>
        <v/>
      </c>
      <c r="F35" s="293" t="s">
        <v>218</v>
      </c>
      <c r="G35" s="228" t="str">
        <f>IF(B35="","",_xll.qlSimpleQuoteSetValue(E35,F35,$F$4))</f>
        <v/>
      </c>
      <c r="H35" s="249"/>
      <c r="I35" s="179"/>
      <c r="J35" s="179"/>
      <c r="K35" s="179" t="str">
        <f t="shared" si="1"/>
        <v/>
      </c>
      <c r="L35" s="179" t="str">
        <f>IF(I35="","",_xll.qlSimpleQuote(K35,M35,,,$F$4))</f>
        <v/>
      </c>
      <c r="M35" s="293" t="s">
        <v>218</v>
      </c>
      <c r="N35" s="228" t="str">
        <f>IF(I35="","",_xll.qlSimpleQuoteSetValue(L35,M35,$F$4))</f>
        <v/>
      </c>
      <c r="O35" s="248"/>
      <c r="P35" s="179"/>
      <c r="Q35" s="179" t="str">
        <f>IF(P35="","",_xll.qlIMMNextCode(Q34,,Trigger))</f>
        <v/>
      </c>
      <c r="R35" s="179" t="str">
        <f t="shared" si="5"/>
        <v/>
      </c>
      <c r="S35" s="179" t="str">
        <f>IF(P35="","",_xll.qlSimpleQuote(R35,T35,,,$F$4))</f>
        <v/>
      </c>
      <c r="T35" s="295" t="s">
        <v>218</v>
      </c>
      <c r="U35" s="228" t="str">
        <f>IF(P35="","",_xll.qlSimpleQuoteSetValue(S35,T35,$F$4))</f>
        <v/>
      </c>
      <c r="V35" s="250"/>
      <c r="W35" s="179" t="s">
        <v>115</v>
      </c>
      <c r="X35" s="179" t="s">
        <v>191</v>
      </c>
      <c r="Y35" s="179" t="str">
        <f t="shared" si="6"/>
        <v>EUR6MFRA12X18F=</v>
      </c>
      <c r="Z35" s="179" t="str">
        <f>IF(W35="","",_xll.qlSimpleQuote(Y35,AA35,,,$F$4))</f>
        <v>EUR6MFRA12X18F=#0000</v>
      </c>
      <c r="AA35" s="293">
        <v>9.2999999999999995E-4</v>
      </c>
      <c r="AB35" s="228">
        <f>IF(W35="","",_xll.qlSimpleQuoteSetValue(Z35,AA35,$F$4))</f>
        <v>0</v>
      </c>
      <c r="AC35" s="248"/>
      <c r="AD35" s="179" t="s">
        <v>115</v>
      </c>
      <c r="AE35" s="179" t="s">
        <v>209</v>
      </c>
      <c r="AF35" s="179" t="str">
        <f t="shared" si="7"/>
        <v>EUR1YFRA12X24F=</v>
      </c>
      <c r="AG35" s="179" t="str">
        <f>IF(AD35="","",_xll.qlSimpleQuote(AF35,AH35,,,$F$4))</f>
        <v>EUR1YFRA12X24F=#0000</v>
      </c>
      <c r="AH35" s="293">
        <v>2.66E-3</v>
      </c>
      <c r="AI35" s="228">
        <f>IF(AD35="","",_xll.qlSimpleQuoteSetValue(AG35,AH35,$F$4))</f>
        <v>0</v>
      </c>
    </row>
    <row r="36" spans="1:35" x14ac:dyDescent="0.2">
      <c r="A36" s="320"/>
      <c r="B36" s="179"/>
      <c r="C36" s="179"/>
      <c r="D36" s="179" t="str">
        <f t="shared" si="0"/>
        <v/>
      </c>
      <c r="E36" s="179" t="str">
        <f>IF(B36="","",_xll.qlSimpleQuote(D36,F36,,,$F$4))</f>
        <v/>
      </c>
      <c r="F36" s="293" t="s">
        <v>218</v>
      </c>
      <c r="G36" s="228" t="str">
        <f>IF(B36="","",_xll.qlSimpleQuoteSetValue(E36,F36,$F$4))</f>
        <v/>
      </c>
      <c r="H36" s="249"/>
      <c r="I36" s="179"/>
      <c r="J36" s="179"/>
      <c r="K36" s="179" t="str">
        <f t="shared" si="1"/>
        <v/>
      </c>
      <c r="L36" s="179" t="str">
        <f>IF(I36="","",_xll.qlSimpleQuote(K36,M36,,,$F$4))</f>
        <v/>
      </c>
      <c r="M36" s="293" t="s">
        <v>218</v>
      </c>
      <c r="N36" s="228" t="str">
        <f>IF(I36="","",_xll.qlSimpleQuoteSetValue(L36,M36,$F$4))</f>
        <v/>
      </c>
      <c r="O36" s="248"/>
      <c r="P36" s="179"/>
      <c r="Q36" s="179" t="str">
        <f>IF(P36="","",_xll.qlIMMNextCode(Q35,,Trigger))</f>
        <v/>
      </c>
      <c r="R36" s="179" t="str">
        <f t="shared" si="5"/>
        <v/>
      </c>
      <c r="S36" s="179" t="str">
        <f>IF(P36="","",_xll.qlSimpleQuote(R36,T36,,,$F$4))</f>
        <v/>
      </c>
      <c r="T36" s="295" t="s">
        <v>218</v>
      </c>
      <c r="U36" s="228" t="str">
        <f>IF(P36="","",_xll.qlSimpleQuoteSetValue(S36,T36,$F$4))</f>
        <v/>
      </c>
      <c r="V36" s="250"/>
      <c r="W36" s="179" t="s">
        <v>115</v>
      </c>
      <c r="X36" s="179" t="s">
        <v>192</v>
      </c>
      <c r="Y36" s="179" t="str">
        <f t="shared" si="6"/>
        <v>EUR6MFRA13X19F=</v>
      </c>
      <c r="Z36" s="179" t="str">
        <f>IF(W36="","",_xll.qlSimpleQuote(Y36,AA36,,,$F$4))</f>
        <v>EUR6MFRA13X19F=#0000</v>
      </c>
      <c r="AA36" s="293">
        <v>1.0497943999999999E-3</v>
      </c>
      <c r="AB36" s="228">
        <f>IF(W36="","",_xll.qlSimpleQuoteSetValue(Z36,AA36,$F$4))</f>
        <v>0</v>
      </c>
      <c r="AC36" s="248"/>
      <c r="AD36" s="179"/>
      <c r="AE36" s="179"/>
      <c r="AF36" s="179" t="str">
        <f t="shared" si="7"/>
        <v/>
      </c>
      <c r="AG36" s="179" t="str">
        <f>IF(AD36="","",_xll.qlSimpleQuote(AF36,AH36,,,$F$4))</f>
        <v/>
      </c>
      <c r="AH36" s="293" t="s">
        <v>218</v>
      </c>
      <c r="AI36" s="228" t="str">
        <f>IF(AD36="","",_xll.qlSimpleQuoteSetValue(AG36,AH36,$F$4))</f>
        <v/>
      </c>
    </row>
    <row r="37" spans="1:35" x14ac:dyDescent="0.2">
      <c r="A37" s="320"/>
      <c r="B37" s="179"/>
      <c r="C37" s="179"/>
      <c r="D37" s="179" t="str">
        <f t="shared" si="0"/>
        <v/>
      </c>
      <c r="E37" s="179" t="str">
        <f>IF(B37="","",_xll.qlSimpleQuote(D37,F37,,,$F$4))</f>
        <v/>
      </c>
      <c r="F37" s="293" t="s">
        <v>218</v>
      </c>
      <c r="G37" s="228" t="str">
        <f>IF(B37="","",_xll.qlSimpleQuoteSetValue(E37,F37,$F$4))</f>
        <v/>
      </c>
      <c r="H37" s="249"/>
      <c r="I37" s="179"/>
      <c r="J37" s="179"/>
      <c r="K37" s="179" t="str">
        <f t="shared" si="1"/>
        <v/>
      </c>
      <c r="L37" s="179" t="str">
        <f>IF(I37="","",_xll.qlSimpleQuote(K37,M37,,,$F$4))</f>
        <v/>
      </c>
      <c r="M37" s="293" t="s">
        <v>218</v>
      </c>
      <c r="N37" s="228" t="str">
        <f>IF(I37="","",_xll.qlSimpleQuoteSetValue(L37,M37,$F$4))</f>
        <v/>
      </c>
      <c r="O37" s="248"/>
      <c r="P37" s="179"/>
      <c r="Q37" s="179" t="str">
        <f>IF(P37="","",_xll.qlIMMNextCode(Q36,,Trigger))</f>
        <v/>
      </c>
      <c r="R37" s="179" t="str">
        <f t="shared" si="5"/>
        <v/>
      </c>
      <c r="S37" s="179" t="str">
        <f>IF(P37="","",_xll.qlSimpleQuote(R37,T37,,,$F$4))</f>
        <v/>
      </c>
      <c r="T37" s="295" t="s">
        <v>218</v>
      </c>
      <c r="U37" s="228" t="str">
        <f>IF(P37="","",_xll.qlSimpleQuoteSetValue(S37,T37,$F$4))</f>
        <v/>
      </c>
      <c r="V37" s="250"/>
      <c r="W37" s="179" t="s">
        <v>115</v>
      </c>
      <c r="X37" s="179" t="s">
        <v>193</v>
      </c>
      <c r="Y37" s="179" t="str">
        <f t="shared" si="6"/>
        <v>EUR6MFRA14X20F=</v>
      </c>
      <c r="Z37" s="179" t="str">
        <f>IF(W37="","",_xll.qlSimpleQuote(Y37,AA37,,,$F$4))</f>
        <v>EUR6MFRA14X20F=#0000</v>
      </c>
      <c r="AA37" s="293">
        <v>1.1597972E-3</v>
      </c>
      <c r="AB37" s="228">
        <f>IF(W37="","",_xll.qlSimpleQuoteSetValue(Z37,AA37,$F$4))</f>
        <v>0</v>
      </c>
      <c r="AC37" s="248"/>
      <c r="AD37" s="179"/>
      <c r="AE37" s="179"/>
      <c r="AF37" s="179" t="str">
        <f t="shared" si="7"/>
        <v/>
      </c>
      <c r="AG37" s="179" t="str">
        <f>IF(AD37="","",_xll.qlSimpleQuote(AF37,AH37,,,$F$4))</f>
        <v/>
      </c>
      <c r="AH37" s="293" t="s">
        <v>218</v>
      </c>
      <c r="AI37" s="228" t="str">
        <f>IF(AD37="","",_xll.qlSimpleQuoteSetValue(AG37,AH37,$F$4))</f>
        <v/>
      </c>
    </row>
    <row r="38" spans="1:35" x14ac:dyDescent="0.2">
      <c r="A38" s="320"/>
      <c r="B38" s="179"/>
      <c r="C38" s="179"/>
      <c r="D38" s="179" t="str">
        <f t="shared" ref="D38:D69" si="9">IF(B38="","",UPPER(Currency)&amp;$B$4&amp;B38&amp;C38&amp;"=")</f>
        <v/>
      </c>
      <c r="E38" s="179" t="str">
        <f>IF(B38="","",_xll.qlSimpleQuote(D38,F38,,,$F$4))</f>
        <v/>
      </c>
      <c r="F38" s="293" t="s">
        <v>218</v>
      </c>
      <c r="G38" s="228" t="str">
        <f>IF(B38="","",_xll.qlSimpleQuoteSetValue(E38,F38,$F$4))</f>
        <v/>
      </c>
      <c r="H38" s="249"/>
      <c r="I38" s="179"/>
      <c r="J38" s="179"/>
      <c r="K38" s="179" t="str">
        <f t="shared" ref="K38:K69" si="10">IF(I38="","",UPPER(Currency)&amp;$I$4&amp;I38&amp;J38&amp;"=")</f>
        <v/>
      </c>
      <c r="L38" s="179" t="str">
        <f>IF(I38="","",_xll.qlSimpleQuote(K38,M38,,,$F$4))</f>
        <v/>
      </c>
      <c r="M38" s="293" t="s">
        <v>218</v>
      </c>
      <c r="N38" s="228" t="str">
        <f>IF(I38="","",_xll.qlSimpleQuoteSetValue(L38,M38,$F$4))</f>
        <v/>
      </c>
      <c r="O38" s="248"/>
      <c r="P38" s="179"/>
      <c r="Q38" s="179" t="str">
        <f>IF(P38="","",_xll.qlIMMNextCode(Q37,,Trigger))</f>
        <v/>
      </c>
      <c r="R38" s="179" t="str">
        <f t="shared" si="5"/>
        <v/>
      </c>
      <c r="S38" s="179" t="str">
        <f>IF(P38="","",_xll.qlSimpleQuote(R38,T38,,,$F$4))</f>
        <v/>
      </c>
      <c r="T38" s="295" t="s">
        <v>218</v>
      </c>
      <c r="U38" s="228" t="str">
        <f>IF(P38="","",_xll.qlSimpleQuoteSetValue(S38,T38,$F$4))</f>
        <v/>
      </c>
      <c r="V38" s="250"/>
      <c r="W38" s="179" t="s">
        <v>115</v>
      </c>
      <c r="X38" s="179" t="s">
        <v>194</v>
      </c>
      <c r="Y38" s="179" t="str">
        <f t="shared" si="6"/>
        <v>EUR6MFRA15X21F=</v>
      </c>
      <c r="Z38" s="179" t="str">
        <f>IF(W38="","",_xll.qlSimpleQuote(Y38,AA38,,,$F$4))</f>
        <v>EUR6MFRA15X21F=#0000</v>
      </c>
      <c r="AA38" s="293">
        <v>1.2999999999999999E-3</v>
      </c>
      <c r="AB38" s="228">
        <f>IF(W38="","",_xll.qlSimpleQuoteSetValue(Z38,AA38,$F$4))</f>
        <v>0</v>
      </c>
      <c r="AC38" s="248"/>
      <c r="AD38" s="179"/>
      <c r="AE38" s="179"/>
      <c r="AF38" s="179" t="str">
        <f t="shared" si="7"/>
        <v/>
      </c>
      <c r="AG38" s="179" t="str">
        <f>IF(AD38="","",_xll.qlSimpleQuote(AF38,AH38,,,$F$4))</f>
        <v/>
      </c>
      <c r="AH38" s="293" t="s">
        <v>218</v>
      </c>
      <c r="AI38" s="228" t="str">
        <f>IF(AD38="","",_xll.qlSimpleQuoteSetValue(AG38,AH38,$F$4))</f>
        <v/>
      </c>
    </row>
    <row r="39" spans="1:35" x14ac:dyDescent="0.2">
      <c r="A39" s="320"/>
      <c r="B39" s="179"/>
      <c r="C39" s="179"/>
      <c r="D39" s="179" t="str">
        <f t="shared" si="9"/>
        <v/>
      </c>
      <c r="E39" s="179" t="str">
        <f>IF(B39="","",_xll.qlSimpleQuote(D39,F39,,,$F$4))</f>
        <v/>
      </c>
      <c r="F39" s="293" t="s">
        <v>218</v>
      </c>
      <c r="G39" s="228" t="str">
        <f>IF(B39="","",_xll.qlSimpleQuoteSetValue(E39,F39,$F$4))</f>
        <v/>
      </c>
      <c r="H39" s="249"/>
      <c r="I39" s="179"/>
      <c r="J39" s="179"/>
      <c r="K39" s="179" t="str">
        <f t="shared" si="10"/>
        <v/>
      </c>
      <c r="L39" s="179" t="str">
        <f>IF(I39="","",_xll.qlSimpleQuote(K39,M39,,,$F$4))</f>
        <v/>
      </c>
      <c r="M39" s="293" t="s">
        <v>218</v>
      </c>
      <c r="N39" s="228" t="str">
        <f>IF(I39="","",_xll.qlSimpleQuoteSetValue(L39,M39,$F$4))</f>
        <v/>
      </c>
      <c r="O39" s="248"/>
      <c r="P39" s="179"/>
      <c r="Q39" s="179" t="str">
        <f>IF(P39="","",_xll.qlIMMNextCode(Q38,,Trigger))</f>
        <v/>
      </c>
      <c r="R39" s="179" t="str">
        <f t="shared" si="5"/>
        <v/>
      </c>
      <c r="S39" s="179" t="str">
        <f>IF(P39="","",_xll.qlSimpleQuote(R39,T39,,,$F$4))</f>
        <v/>
      </c>
      <c r="T39" s="295" t="s">
        <v>218</v>
      </c>
      <c r="U39" s="228" t="str">
        <f>IF(P39="","",_xll.qlSimpleQuoteSetValue(S39,T39,$F$4))</f>
        <v/>
      </c>
      <c r="V39" s="250"/>
      <c r="W39" s="179" t="s">
        <v>115</v>
      </c>
      <c r="X39" s="179" t="s">
        <v>195</v>
      </c>
      <c r="Y39" s="179" t="str">
        <f t="shared" si="6"/>
        <v>EUR6MFRA16X22F=</v>
      </c>
      <c r="Z39" s="179" t="str">
        <f>IF(W39="","",_xll.qlSimpleQuote(Y39,AA39,,,$F$4))</f>
        <v>EUR6MFRA16X22F=#0000</v>
      </c>
      <c r="AA39" s="293">
        <v>1.42771808E-3</v>
      </c>
      <c r="AB39" s="228">
        <f>IF(W39="","",_xll.qlSimpleQuoteSetValue(Z39,AA39,$F$4))</f>
        <v>0</v>
      </c>
      <c r="AC39" s="248"/>
      <c r="AD39" s="179"/>
      <c r="AE39" s="179"/>
      <c r="AF39" s="179" t="str">
        <f t="shared" si="7"/>
        <v/>
      </c>
      <c r="AG39" s="179" t="str">
        <f>IF(AD39="","",_xll.qlSimpleQuote(AF39,AH39,,,$F$4))</f>
        <v/>
      </c>
      <c r="AH39" s="293" t="s">
        <v>218</v>
      </c>
      <c r="AI39" s="228" t="str">
        <f>IF(AD39="","",_xll.qlSimpleQuoteSetValue(AG39,AH39,$F$4))</f>
        <v/>
      </c>
    </row>
    <row r="40" spans="1:35" x14ac:dyDescent="0.2">
      <c r="A40" s="320"/>
      <c r="B40" s="179"/>
      <c r="C40" s="179"/>
      <c r="D40" s="179" t="str">
        <f t="shared" si="9"/>
        <v/>
      </c>
      <c r="E40" s="179" t="str">
        <f>IF(B40="","",_xll.qlSimpleQuote(D40,F40,,,$F$4))</f>
        <v/>
      </c>
      <c r="F40" s="293" t="s">
        <v>218</v>
      </c>
      <c r="G40" s="228" t="str">
        <f>IF(B40="","",_xll.qlSimpleQuoteSetValue(E40,F40,$F$4))</f>
        <v/>
      </c>
      <c r="H40" s="249"/>
      <c r="I40" s="179"/>
      <c r="J40" s="179"/>
      <c r="K40" s="179" t="str">
        <f t="shared" si="10"/>
        <v/>
      </c>
      <c r="L40" s="179" t="str">
        <f>IF(I40="","",_xll.qlSimpleQuote(K40,M40,,,$F$4))</f>
        <v/>
      </c>
      <c r="M40" s="293" t="s">
        <v>218</v>
      </c>
      <c r="N40" s="228" t="str">
        <f>IF(I40="","",_xll.qlSimpleQuoteSetValue(L40,M40,$F$4))</f>
        <v/>
      </c>
      <c r="O40" s="248"/>
      <c r="P40" s="179"/>
      <c r="Q40" s="179" t="str">
        <f>IF(P40="","",_xll.qlIMMNextCode(Q39,,Trigger))</f>
        <v/>
      </c>
      <c r="R40" s="179" t="str">
        <f t="shared" si="5"/>
        <v/>
      </c>
      <c r="S40" s="179" t="str">
        <f>IF(P40="","",_xll.qlSimpleQuote(R40,T40,,,$F$4))</f>
        <v/>
      </c>
      <c r="T40" s="295" t="s">
        <v>218</v>
      </c>
      <c r="U40" s="228" t="str">
        <f>IF(P40="","",_xll.qlSimpleQuoteSetValue(S40,T40,$F$4))</f>
        <v/>
      </c>
      <c r="V40" s="250"/>
      <c r="W40" s="179" t="s">
        <v>115</v>
      </c>
      <c r="X40" s="179" t="s">
        <v>196</v>
      </c>
      <c r="Y40" s="179" t="str">
        <f t="shared" si="6"/>
        <v>EUR6MFRA17X23F=</v>
      </c>
      <c r="Z40" s="179" t="str">
        <f>IF(W40="","",_xll.qlSimpleQuote(Y40,AA40,,,$F$4))</f>
        <v>EUR6MFRA17X23F=#0000</v>
      </c>
      <c r="AA40" s="293">
        <v>1.56230997E-3</v>
      </c>
      <c r="AB40" s="228">
        <f>IF(W40="","",_xll.qlSimpleQuoteSetValue(Z40,AA40,$F$4))</f>
        <v>0</v>
      </c>
      <c r="AC40" s="248"/>
      <c r="AD40" s="179"/>
      <c r="AE40" s="179"/>
      <c r="AF40" s="179" t="str">
        <f t="shared" si="7"/>
        <v/>
      </c>
      <c r="AG40" s="179" t="str">
        <f>IF(AD40="","",_xll.qlSimpleQuote(AF40,AH40,,,$F$4))</f>
        <v/>
      </c>
      <c r="AH40" s="293" t="s">
        <v>218</v>
      </c>
      <c r="AI40" s="228" t="str">
        <f>IF(AD40="","",_xll.qlSimpleQuoteSetValue(AG40,AH40,$F$4))</f>
        <v/>
      </c>
    </row>
    <row r="41" spans="1:35" x14ac:dyDescent="0.2">
      <c r="A41" s="320"/>
      <c r="B41" s="179"/>
      <c r="C41" s="179"/>
      <c r="D41" s="179" t="str">
        <f t="shared" si="9"/>
        <v/>
      </c>
      <c r="E41" s="179" t="str">
        <f>IF(B41="","",_xll.qlSimpleQuote(D41,F41,,,$F$4))</f>
        <v/>
      </c>
      <c r="F41" s="293" t="s">
        <v>218</v>
      </c>
      <c r="G41" s="228" t="str">
        <f>IF(B41="","",_xll.qlSimpleQuoteSetValue(E41,F41,$F$4))</f>
        <v/>
      </c>
      <c r="H41" s="249"/>
      <c r="I41" s="179"/>
      <c r="J41" s="179"/>
      <c r="K41" s="179" t="str">
        <f t="shared" si="10"/>
        <v/>
      </c>
      <c r="L41" s="179" t="str">
        <f>IF(I41="","",_xll.qlSimpleQuote(K41,M41,,,$F$4))</f>
        <v/>
      </c>
      <c r="M41" s="293" t="s">
        <v>218</v>
      </c>
      <c r="N41" s="228" t="str">
        <f>IF(I41="","",_xll.qlSimpleQuoteSetValue(L41,M41,$F$4))</f>
        <v/>
      </c>
      <c r="O41" s="248"/>
      <c r="P41" s="179"/>
      <c r="Q41" s="179" t="str">
        <f>IF(P41="","",_xll.qlIMMNextCode(Q40,,Trigger))</f>
        <v/>
      </c>
      <c r="R41" s="179" t="str">
        <f t="shared" si="5"/>
        <v/>
      </c>
      <c r="S41" s="179" t="str">
        <f>IF(P41="","",_xll.qlSimpleQuote(R41,T41,,,$F$4))</f>
        <v/>
      </c>
      <c r="T41" s="295" t="s">
        <v>218</v>
      </c>
      <c r="U41" s="228" t="str">
        <f>IF(P41="","",_xll.qlSimpleQuoteSetValue(S41,T41,$F$4))</f>
        <v/>
      </c>
      <c r="V41" s="250"/>
      <c r="W41" s="179" t="s">
        <v>115</v>
      </c>
      <c r="X41" s="179" t="s">
        <v>197</v>
      </c>
      <c r="Y41" s="179" t="str">
        <f t="shared" si="6"/>
        <v>EUR6MFRA18X24F=</v>
      </c>
      <c r="Z41" s="179" t="str">
        <f>IF(W41="","",_xll.qlSimpleQuote(Y41,AA41,,,$F$4))</f>
        <v>EUR6MFRA18X24F=#0000</v>
      </c>
      <c r="AA41" s="293">
        <v>1.7100000000000001E-3</v>
      </c>
      <c r="AB41" s="228">
        <f>IF(W41="","",_xll.qlSimpleQuoteSetValue(Z41,AA41,$F$4))</f>
        <v>0</v>
      </c>
      <c r="AC41" s="248"/>
      <c r="AD41" s="179"/>
      <c r="AE41" s="179"/>
      <c r="AF41" s="179" t="str">
        <f t="shared" si="7"/>
        <v/>
      </c>
      <c r="AG41" s="179" t="str">
        <f>IF(AD41="","",_xll.qlSimpleQuote(AF41,AH41,,,$F$4))</f>
        <v/>
      </c>
      <c r="AH41" s="293" t="s">
        <v>218</v>
      </c>
      <c r="AI41" s="228" t="str">
        <f>IF(AD41="","",_xll.qlSimpleQuoteSetValue(AG41,AH41,$F$4))</f>
        <v/>
      </c>
    </row>
    <row r="42" spans="1:35" x14ac:dyDescent="0.2">
      <c r="A42" s="320"/>
      <c r="B42" s="179"/>
      <c r="C42" s="179"/>
      <c r="D42" s="179" t="str">
        <f t="shared" si="9"/>
        <v/>
      </c>
      <c r="E42" s="179" t="str">
        <f>IF(B42="","",_xll.qlSimpleQuote(D42,F42,,,$F$4))</f>
        <v/>
      </c>
      <c r="F42" s="293" t="s">
        <v>218</v>
      </c>
      <c r="G42" s="228" t="str">
        <f>IF(B42="","",_xll.qlSimpleQuoteSetValue(E42,F42,$F$4))</f>
        <v/>
      </c>
      <c r="H42" s="249"/>
      <c r="I42" s="179"/>
      <c r="J42" s="179"/>
      <c r="K42" s="179" t="str">
        <f t="shared" si="10"/>
        <v/>
      </c>
      <c r="L42" s="179" t="str">
        <f>IF(I42="","",_xll.qlSimpleQuote(K42,M42,,,$F$4))</f>
        <v/>
      </c>
      <c r="M42" s="293" t="s">
        <v>218</v>
      </c>
      <c r="N42" s="228" t="str">
        <f>IF(I42="","",_xll.qlSimpleQuoteSetValue(L42,M42,$F$4))</f>
        <v/>
      </c>
      <c r="O42" s="248"/>
      <c r="P42" s="179"/>
      <c r="Q42" s="179" t="str">
        <f>IF(P42="","",_xll.qlIMMNextCode(Q41,,Trigger))</f>
        <v/>
      </c>
      <c r="R42" s="179" t="str">
        <f t="shared" si="5"/>
        <v/>
      </c>
      <c r="S42" s="179" t="str">
        <f>IF(P42="","",_xll.qlSimpleQuote(R42,T42,,,$F$4))</f>
        <v/>
      </c>
      <c r="T42" s="295" t="s">
        <v>218</v>
      </c>
      <c r="U42" s="228" t="str">
        <f>IF(P42="","",_xll.qlSimpleQuoteSetValue(S42,T42,$F$4))</f>
        <v/>
      </c>
      <c r="V42" s="250"/>
      <c r="W42" s="179"/>
      <c r="X42" s="179"/>
      <c r="Y42" s="179" t="str">
        <f t="shared" si="6"/>
        <v/>
      </c>
      <c r="Z42" s="179" t="str">
        <f>IF(W42="","",_xll.qlSimpleQuote(Y42,AA42,,,$F$4))</f>
        <v/>
      </c>
      <c r="AA42" s="293" t="s">
        <v>218</v>
      </c>
      <c r="AB42" s="228" t="str">
        <f>IF(W42="","",_xll.qlSimpleQuoteSetValue(Z42,AA42,$F$4))</f>
        <v/>
      </c>
      <c r="AC42" s="248"/>
      <c r="AD42" s="179"/>
      <c r="AE42" s="179"/>
      <c r="AF42" s="179" t="str">
        <f t="shared" si="7"/>
        <v/>
      </c>
      <c r="AG42" s="179" t="str">
        <f>IF(AD42="","",_xll.qlSimpleQuote(AF42,AH42,,,$F$4))</f>
        <v/>
      </c>
      <c r="AH42" s="293" t="s">
        <v>218</v>
      </c>
      <c r="AI42" s="228" t="str">
        <f>IF(AD42="","",_xll.qlSimpleQuoteSetValue(AG42,AH42,$F$4))</f>
        <v/>
      </c>
    </row>
    <row r="43" spans="1:35" x14ac:dyDescent="0.2">
      <c r="A43" s="320"/>
      <c r="B43" s="179"/>
      <c r="C43" s="179"/>
      <c r="D43" s="179" t="str">
        <f t="shared" si="9"/>
        <v/>
      </c>
      <c r="E43" s="179" t="str">
        <f>IF(B43="","",_xll.qlSimpleQuote(D43,F43,,,$F$4))</f>
        <v/>
      </c>
      <c r="F43" s="293" t="s">
        <v>218</v>
      </c>
      <c r="G43" s="228" t="str">
        <f>IF(B43="","",_xll.qlSimpleQuoteSetValue(E43,F43,$F$4))</f>
        <v/>
      </c>
      <c r="H43" s="249"/>
      <c r="I43" s="179"/>
      <c r="J43" s="179"/>
      <c r="K43" s="179" t="str">
        <f t="shared" si="10"/>
        <v/>
      </c>
      <c r="L43" s="179" t="str">
        <f>IF(I43="","",_xll.qlSimpleQuote(K43,M43,,,$F$4))</f>
        <v/>
      </c>
      <c r="M43" s="293" t="s">
        <v>218</v>
      </c>
      <c r="N43" s="228" t="str">
        <f>IF(I43="","",_xll.qlSimpleQuoteSetValue(L43,M43,$F$4))</f>
        <v/>
      </c>
      <c r="O43" s="248"/>
      <c r="P43" s="179"/>
      <c r="Q43" s="179" t="str">
        <f>IF(P43="","",_xll.qlIMMNextCode(Q42,,Trigger))</f>
        <v/>
      </c>
      <c r="R43" s="179" t="str">
        <f t="shared" si="5"/>
        <v/>
      </c>
      <c r="S43" s="179" t="str">
        <f>IF(P43="","",_xll.qlSimpleQuote(R43,T43,,,$F$4))</f>
        <v/>
      </c>
      <c r="T43" s="295" t="s">
        <v>218</v>
      </c>
      <c r="U43" s="228" t="str">
        <f>IF(P43="","",_xll.qlSimpleQuoteSetValue(S43,T43,$F$4))</f>
        <v/>
      </c>
      <c r="V43" s="250"/>
      <c r="W43" s="179"/>
      <c r="X43" s="179"/>
      <c r="Y43" s="179" t="str">
        <f t="shared" si="6"/>
        <v/>
      </c>
      <c r="Z43" s="179" t="str">
        <f>IF(W43="","",_xll.qlSimpleQuote(Y43,AA43,,,$F$4))</f>
        <v/>
      </c>
      <c r="AA43" s="293" t="s">
        <v>218</v>
      </c>
      <c r="AB43" s="228" t="str">
        <f>IF(W43="","",_xll.qlSimpleQuoteSetValue(Z43,AA43,$F$4))</f>
        <v/>
      </c>
      <c r="AC43" s="248"/>
      <c r="AD43" s="179"/>
      <c r="AE43" s="179"/>
      <c r="AF43" s="179" t="str">
        <f t="shared" si="7"/>
        <v/>
      </c>
      <c r="AG43" s="179" t="str">
        <f>IF(AD43="","",_xll.qlSimpleQuote(AF43,AH43,,,$F$4))</f>
        <v/>
      </c>
      <c r="AH43" s="293" t="s">
        <v>218</v>
      </c>
      <c r="AI43" s="228" t="str">
        <f>IF(AD43="","",_xll.qlSimpleQuoteSetValue(AG43,AH43,$F$4))</f>
        <v/>
      </c>
    </row>
    <row r="44" spans="1:35" x14ac:dyDescent="0.2">
      <c r="A44" s="320"/>
      <c r="B44" s="179"/>
      <c r="C44" s="179"/>
      <c r="D44" s="179" t="str">
        <f t="shared" si="9"/>
        <v/>
      </c>
      <c r="E44" s="179" t="str">
        <f>IF(B44="","",_xll.qlSimpleQuote(D44,F44,,,$F$4))</f>
        <v/>
      </c>
      <c r="F44" s="293" t="s">
        <v>218</v>
      </c>
      <c r="G44" s="228" t="str">
        <f>IF(B44="","",_xll.qlSimpleQuoteSetValue(E44,F44,$F$4))</f>
        <v/>
      </c>
      <c r="H44" s="249"/>
      <c r="I44" s="179"/>
      <c r="J44" s="179"/>
      <c r="K44" s="179" t="str">
        <f t="shared" si="10"/>
        <v/>
      </c>
      <c r="L44" s="179" t="str">
        <f>IF(I44="","",_xll.qlSimpleQuote(K44,M44,,,$F$4))</f>
        <v/>
      </c>
      <c r="M44" s="293" t="s">
        <v>218</v>
      </c>
      <c r="N44" s="228" t="str">
        <f>IF(I44="","",_xll.qlSimpleQuoteSetValue(L44,M44,$F$4))</f>
        <v/>
      </c>
      <c r="O44" s="248"/>
      <c r="P44" s="179"/>
      <c r="Q44" s="179" t="str">
        <f>IF(P44="","",_xll.qlIMMNextCode(Q43,,Trigger))</f>
        <v/>
      </c>
      <c r="R44" s="179" t="str">
        <f t="shared" si="5"/>
        <v/>
      </c>
      <c r="S44" s="179" t="str">
        <f>IF(P44="","",_xll.qlSimpleQuote(R44,T44,,,$F$4))</f>
        <v/>
      </c>
      <c r="T44" s="295" t="s">
        <v>218</v>
      </c>
      <c r="U44" s="228" t="str">
        <f>IF(P44="","",_xll.qlSimpleQuoteSetValue(S44,T44,$F$4))</f>
        <v/>
      </c>
      <c r="V44" s="250"/>
      <c r="W44" s="179"/>
      <c r="X44" s="179"/>
      <c r="Y44" s="179" t="str">
        <f t="shared" si="6"/>
        <v/>
      </c>
      <c r="Z44" s="179" t="str">
        <f>IF(W44="","",_xll.qlSimpleQuote(Y44,AA44,,,$F$4))</f>
        <v/>
      </c>
      <c r="AA44" s="293" t="s">
        <v>218</v>
      </c>
      <c r="AB44" s="228" t="str">
        <f>IF(W44="","",_xll.qlSimpleQuoteSetValue(Z44,AA44,$F$4))</f>
        <v/>
      </c>
      <c r="AC44" s="248"/>
      <c r="AD44" s="179"/>
      <c r="AE44" s="179"/>
      <c r="AF44" s="179" t="str">
        <f t="shared" si="7"/>
        <v/>
      </c>
      <c r="AG44" s="179" t="str">
        <f>IF(AD44="","",_xll.qlSimpleQuote(AF44,AH44,,,$F$4))</f>
        <v/>
      </c>
      <c r="AH44" s="293" t="s">
        <v>218</v>
      </c>
      <c r="AI44" s="228" t="str">
        <f>IF(AD44="","",_xll.qlSimpleQuoteSetValue(AG44,AH44,$F$4))</f>
        <v/>
      </c>
    </row>
    <row r="45" spans="1:35" x14ac:dyDescent="0.2">
      <c r="A45" s="320"/>
      <c r="B45" s="179"/>
      <c r="C45" s="179"/>
      <c r="D45" s="179" t="str">
        <f t="shared" si="9"/>
        <v/>
      </c>
      <c r="E45" s="179" t="str">
        <f>IF(B45="","",_xll.qlSimpleQuote(D45,F45,,,$F$4))</f>
        <v/>
      </c>
      <c r="F45" s="293" t="s">
        <v>218</v>
      </c>
      <c r="G45" s="228" t="str">
        <f>IF(B45="","",_xll.qlSimpleQuoteSetValue(E45,F45,$F$4))</f>
        <v/>
      </c>
      <c r="H45" s="249"/>
      <c r="I45" s="179"/>
      <c r="J45" s="179"/>
      <c r="K45" s="179" t="str">
        <f t="shared" si="10"/>
        <v/>
      </c>
      <c r="L45" s="179" t="str">
        <f>IF(I45="","",_xll.qlSimpleQuote(K45,M45,,,$F$4))</f>
        <v/>
      </c>
      <c r="M45" s="293" t="s">
        <v>218</v>
      </c>
      <c r="N45" s="228" t="str">
        <f>IF(I45="","",_xll.qlSimpleQuoteSetValue(L45,M45,$F$4))</f>
        <v/>
      </c>
      <c r="O45" s="248"/>
      <c r="P45" s="179"/>
      <c r="Q45" s="179" t="str">
        <f>IF(P45="","",_xll.qlIMMNextCode(Q44,,Trigger))</f>
        <v/>
      </c>
      <c r="R45" s="179" t="str">
        <f t="shared" si="5"/>
        <v/>
      </c>
      <c r="S45" s="179" t="str">
        <f>IF(P45="","",_xll.qlSimpleQuote(R45,T45,,,$F$4))</f>
        <v/>
      </c>
      <c r="T45" s="295" t="s">
        <v>218</v>
      </c>
      <c r="U45" s="228" t="str">
        <f>IF(P45="","",_xll.qlSimpleQuoteSetValue(S45,T45,$F$4))</f>
        <v/>
      </c>
      <c r="V45" s="250"/>
      <c r="W45" s="179"/>
      <c r="X45" s="179"/>
      <c r="Y45" s="179" t="str">
        <f t="shared" si="6"/>
        <v/>
      </c>
      <c r="Z45" s="179" t="str">
        <f>IF(W45="","",_xll.qlSimpleQuote(Y45,AA45,,,$F$4))</f>
        <v/>
      </c>
      <c r="AA45" s="293" t="s">
        <v>218</v>
      </c>
      <c r="AB45" s="228" t="str">
        <f>IF(W45="","",_xll.qlSimpleQuoteSetValue(Z45,AA45,$F$4))</f>
        <v/>
      </c>
      <c r="AC45" s="248"/>
      <c r="AD45" s="179"/>
      <c r="AE45" s="179"/>
      <c r="AF45" s="179" t="str">
        <f t="shared" si="7"/>
        <v/>
      </c>
      <c r="AG45" s="179" t="str">
        <f>IF(AD45="","",_xll.qlSimpleQuote(AF45,AH45,,,$F$4))</f>
        <v/>
      </c>
      <c r="AH45" s="293" t="s">
        <v>218</v>
      </c>
      <c r="AI45" s="228" t="str">
        <f>IF(AD45="","",_xll.qlSimpleQuoteSetValue(AG45,AH45,$F$4))</f>
        <v/>
      </c>
    </row>
    <row r="46" spans="1:35" x14ac:dyDescent="0.2">
      <c r="A46" s="320"/>
      <c r="B46" s="179"/>
      <c r="C46" s="179"/>
      <c r="D46" s="179" t="str">
        <f t="shared" si="9"/>
        <v/>
      </c>
      <c r="E46" s="179" t="str">
        <f>IF(B46="","",_xll.qlSimpleQuote(D46,F46,,,$F$4))</f>
        <v/>
      </c>
      <c r="F46" s="293" t="s">
        <v>218</v>
      </c>
      <c r="G46" s="228" t="str">
        <f>IF(B46="","",_xll.qlSimpleQuoteSetValue(E46,F46,$F$4))</f>
        <v/>
      </c>
      <c r="H46" s="249"/>
      <c r="I46" s="179"/>
      <c r="J46" s="179"/>
      <c r="K46" s="179" t="str">
        <f t="shared" si="10"/>
        <v/>
      </c>
      <c r="L46" s="179" t="str">
        <f>IF(I46="","",_xll.qlSimpleQuote(K46,M46,,,$F$4))</f>
        <v/>
      </c>
      <c r="M46" s="293" t="s">
        <v>218</v>
      </c>
      <c r="N46" s="228" t="str">
        <f>IF(I46="","",_xll.qlSimpleQuoteSetValue(L46,M46,$F$4))</f>
        <v/>
      </c>
      <c r="O46" s="248"/>
      <c r="P46" s="179"/>
      <c r="Q46" s="179" t="str">
        <f>IF(P46="","",_xll.qlIMMNextCode(Q45,,Trigger))</f>
        <v/>
      </c>
      <c r="R46" s="179" t="str">
        <f t="shared" si="5"/>
        <v/>
      </c>
      <c r="S46" s="179" t="str">
        <f>IF(P46="","",_xll.qlSimpleQuote(R46,T46,,,$F$4))</f>
        <v/>
      </c>
      <c r="T46" s="295" t="s">
        <v>218</v>
      </c>
      <c r="U46" s="228" t="str">
        <f>IF(P46="","",_xll.qlSimpleQuoteSetValue(S46,T46,$F$4))</f>
        <v/>
      </c>
      <c r="V46" s="250"/>
      <c r="W46" s="179"/>
      <c r="X46" s="179"/>
      <c r="Y46" s="179" t="str">
        <f t="shared" si="6"/>
        <v/>
      </c>
      <c r="Z46" s="179" t="str">
        <f>IF(W46="","",_xll.qlSimpleQuote(Y46,AA46,,,$F$4))</f>
        <v/>
      </c>
      <c r="AA46" s="293" t="s">
        <v>218</v>
      </c>
      <c r="AB46" s="228" t="str">
        <f>IF(W46="","",_xll.qlSimpleQuoteSetValue(Z46,AA46,$F$4))</f>
        <v/>
      </c>
      <c r="AC46" s="248"/>
      <c r="AD46" s="179"/>
      <c r="AE46" s="179"/>
      <c r="AF46" s="179" t="str">
        <f t="shared" si="7"/>
        <v/>
      </c>
      <c r="AG46" s="179" t="str">
        <f>IF(AD46="","",_xll.qlSimpleQuote(AF46,AH46,,,$F$4))</f>
        <v/>
      </c>
      <c r="AH46" s="293" t="s">
        <v>218</v>
      </c>
      <c r="AI46" s="228" t="str">
        <f>IF(AD46="","",_xll.qlSimpleQuoteSetValue(AG46,AH46,$F$4))</f>
        <v/>
      </c>
    </row>
    <row r="47" spans="1:35" x14ac:dyDescent="0.2">
      <c r="A47" s="321"/>
      <c r="B47" s="239"/>
      <c r="C47" s="239"/>
      <c r="D47" s="239" t="str">
        <f t="shared" si="9"/>
        <v/>
      </c>
      <c r="E47" s="239" t="str">
        <f>IF(B47="","",_xll.qlSimpleQuote(D47,F47,,,$F$4))</f>
        <v/>
      </c>
      <c r="F47" s="294" t="s">
        <v>218</v>
      </c>
      <c r="G47" s="241" t="str">
        <f>IF(B47="","",_xll.qlSimpleQuoteSetValue(E47,F47,$F$4))</f>
        <v/>
      </c>
      <c r="H47" s="249"/>
      <c r="I47" s="239"/>
      <c r="J47" s="239"/>
      <c r="K47" s="239" t="str">
        <f t="shared" si="10"/>
        <v/>
      </c>
      <c r="L47" s="239" t="str">
        <f>IF(I47="","",_xll.qlSimpleQuote(K47,M47,,,$F$4))</f>
        <v/>
      </c>
      <c r="M47" s="294" t="s">
        <v>218</v>
      </c>
      <c r="N47" s="241" t="str">
        <f>IF(I47="","",_xll.qlSimpleQuoteSetValue(L47,M47,$F$4))</f>
        <v/>
      </c>
      <c r="O47" s="248"/>
      <c r="P47" s="239"/>
      <c r="Q47" s="239" t="str">
        <f>IF(P47="","",_xll.qlIMMNextCode(Q46,,Trigger))</f>
        <v/>
      </c>
      <c r="R47" s="239" t="str">
        <f t="shared" si="5"/>
        <v/>
      </c>
      <c r="S47" s="239" t="str">
        <f>IF(P47="","",_xll.qlSimpleQuote(R47,T47,,,$F$4))</f>
        <v/>
      </c>
      <c r="T47" s="296" t="s">
        <v>218</v>
      </c>
      <c r="U47" s="241" t="str">
        <f>IF(P47="","",_xll.qlSimpleQuoteSetValue(S47,T47,$F$4))</f>
        <v/>
      </c>
      <c r="V47" s="250"/>
      <c r="W47" s="239"/>
      <c r="X47" s="239"/>
      <c r="Y47" s="239" t="str">
        <f t="shared" si="6"/>
        <v/>
      </c>
      <c r="Z47" s="239" t="str">
        <f>IF(W47="","",_xll.qlSimpleQuote(Y47,AA47,,,$F$4))</f>
        <v/>
      </c>
      <c r="AA47" s="294" t="s">
        <v>218</v>
      </c>
      <c r="AB47" s="241" t="str">
        <f>IF(W47="","",_xll.qlSimpleQuoteSetValue(Z47,AA47,$F$4))</f>
        <v/>
      </c>
      <c r="AC47" s="248"/>
      <c r="AD47" s="239"/>
      <c r="AE47" s="239"/>
      <c r="AF47" s="239" t="str">
        <f t="shared" si="7"/>
        <v/>
      </c>
      <c r="AG47" s="239" t="str">
        <f>IF(AD47="","",_xll.qlSimpleQuote(AF47,AH47,,,$F$4))</f>
        <v/>
      </c>
      <c r="AH47" s="294" t="s">
        <v>218</v>
      </c>
      <c r="AI47" s="241" t="str">
        <f>IF(AD47="","",_xll.qlSimpleQuoteSetValue(AG47,AH47,$F$4))</f>
        <v/>
      </c>
    </row>
    <row r="48" spans="1:35" x14ac:dyDescent="0.2">
      <c r="A48" s="322" t="s">
        <v>178</v>
      </c>
      <c r="B48" s="179" t="s">
        <v>121</v>
      </c>
      <c r="C48" s="178" t="s">
        <v>122</v>
      </c>
      <c r="D48" s="178" t="str">
        <f t="shared" si="9"/>
        <v>EURONOISSW=</v>
      </c>
      <c r="E48" s="178" t="str">
        <f>IF(B48="","",_xll.qlSimpleQuote(D48,F48,,,$F$4))</f>
        <v>EURONOISSW=#0000</v>
      </c>
      <c r="F48" s="292">
        <v>-1.2700000000000001E-3</v>
      </c>
      <c r="G48" s="247">
        <f>IF(B48="","",_xll.qlSimpleQuoteSetValue(E48,F48,$F$4))</f>
        <v>0</v>
      </c>
      <c r="H48" s="249"/>
      <c r="I48" s="179"/>
      <c r="J48" s="178"/>
      <c r="K48" s="178" t="str">
        <f t="shared" si="10"/>
        <v/>
      </c>
      <c r="L48" s="178" t="str">
        <f>IF(I48="","",_xll.qlSimpleQuote(K48,M48,,,$F$4))</f>
        <v/>
      </c>
      <c r="M48" s="292" t="s">
        <v>218</v>
      </c>
      <c r="N48" s="247" t="str">
        <f>IF(I48="","",_xll.qlSimpleQuoteSetValue(L48,M48,$F$4))</f>
        <v/>
      </c>
      <c r="O48" s="248"/>
      <c r="P48" s="179"/>
      <c r="Q48" s="178"/>
      <c r="R48" s="178" t="str">
        <f t="shared" ref="R48:R79" si="11">IF(P48="","",UPPER(Currency)&amp;$P$4&amp;P48&amp;Q48&amp;"=")</f>
        <v/>
      </c>
      <c r="S48" s="178" t="str">
        <f>IF(P48="","",_xll.qlSimpleQuote(R48,T48,,,$F$4))</f>
        <v/>
      </c>
      <c r="T48" s="292" t="s">
        <v>218</v>
      </c>
      <c r="U48" s="247" t="str">
        <f>IF(P48="","",_xll.qlSimpleQuoteSetValue(S48,T48,$F$4))</f>
        <v/>
      </c>
      <c r="V48" s="250"/>
      <c r="W48" s="179"/>
      <c r="X48" s="178"/>
      <c r="Y48" s="178" t="str">
        <f t="shared" ref="Y48:Y79" si="12">IF(W48="","",UPPER(Currency)&amp;$W$4&amp;W48&amp;X48&amp;"=")</f>
        <v/>
      </c>
      <c r="Z48" s="178" t="str">
        <f>IF(W48="","",_xll.qlSimpleQuote(Y48,AA48,,,$F$4))</f>
        <v/>
      </c>
      <c r="AA48" s="292" t="s">
        <v>218</v>
      </c>
      <c r="AB48" s="247" t="str">
        <f>IF(W48="","",_xll.qlSimpleQuoteSetValue(Z48,AA48,$F$4))</f>
        <v/>
      </c>
      <c r="AC48" s="248"/>
      <c r="AD48" s="179"/>
      <c r="AE48" s="178"/>
      <c r="AF48" s="178" t="str">
        <f t="shared" ref="AF48:AF79" si="13">IF(AD48="","",UPPER(Currency)&amp;"1Y"&amp;AD48&amp;AE48&amp;"=")</f>
        <v/>
      </c>
      <c r="AG48" s="178" t="str">
        <f>IF(AD48="","",_xll.qlSimpleQuote(AF48,AH48,,,$F$4))</f>
        <v/>
      </c>
      <c r="AH48" s="292" t="s">
        <v>218</v>
      </c>
      <c r="AI48" s="247" t="str">
        <f>IF(AD48="","",_xll.qlSimpleQuoteSetValue(AG48,AH48,$F$4))</f>
        <v/>
      </c>
    </row>
    <row r="49" spans="1:35" x14ac:dyDescent="0.2">
      <c r="A49" s="323"/>
      <c r="B49" s="179" t="s">
        <v>121</v>
      </c>
      <c r="C49" s="179" t="s">
        <v>39</v>
      </c>
      <c r="D49" s="179" t="str">
        <f t="shared" si="9"/>
        <v>EURONOIS2W=</v>
      </c>
      <c r="E49" s="179" t="str">
        <f>IF(B49="","",_xll.qlSimpleQuote(D49,F49,,,$F$4))</f>
        <v>EURONOIS2W=#0000</v>
      </c>
      <c r="F49" s="293">
        <v>-1.2800000000000001E-3</v>
      </c>
      <c r="G49" s="228">
        <f>IF(B49="","",_xll.qlSimpleQuoteSetValue(E49,F49,$F$4))</f>
        <v>0</v>
      </c>
      <c r="H49" s="249"/>
      <c r="I49" s="179"/>
      <c r="J49" s="179"/>
      <c r="K49" s="179" t="str">
        <f t="shared" si="10"/>
        <v/>
      </c>
      <c r="L49" s="179" t="str">
        <f>IF(I49="","",_xll.qlSimpleQuote(K49,M49,,,$F$4))</f>
        <v/>
      </c>
      <c r="M49" s="293" t="s">
        <v>218</v>
      </c>
      <c r="N49" s="228" t="str">
        <f>IF(I49="","",_xll.qlSimpleQuoteSetValue(L49,M49,$F$4))</f>
        <v/>
      </c>
      <c r="O49" s="248"/>
      <c r="P49" s="179"/>
      <c r="Q49" s="179"/>
      <c r="R49" s="179" t="str">
        <f t="shared" si="11"/>
        <v/>
      </c>
      <c r="S49" s="179" t="str">
        <f>IF(P49="","",_xll.qlSimpleQuote(R49,T49,,,$F$4))</f>
        <v/>
      </c>
      <c r="T49" s="293" t="s">
        <v>218</v>
      </c>
      <c r="U49" s="228" t="str">
        <f>IF(P49="","",_xll.qlSimpleQuoteSetValue(S49,T49,$F$4))</f>
        <v/>
      </c>
      <c r="V49" s="250"/>
      <c r="W49" s="179"/>
      <c r="X49" s="179"/>
      <c r="Y49" s="179" t="str">
        <f t="shared" si="12"/>
        <v/>
      </c>
      <c r="Z49" s="179" t="str">
        <f>IF(W49="","",_xll.qlSimpleQuote(Y49,AA49,,,$F$4))</f>
        <v/>
      </c>
      <c r="AA49" s="293" t="s">
        <v>218</v>
      </c>
      <c r="AB49" s="228" t="str">
        <f>IF(W49="","",_xll.qlSimpleQuoteSetValue(Z49,AA49,$F$4))</f>
        <v/>
      </c>
      <c r="AC49" s="248"/>
      <c r="AD49" s="179"/>
      <c r="AE49" s="179"/>
      <c r="AF49" s="179" t="str">
        <f t="shared" si="13"/>
        <v/>
      </c>
      <c r="AG49" s="179" t="str">
        <f>IF(AD49="","",_xll.qlSimpleQuote(AF49,AH49,,,$F$4))</f>
        <v/>
      </c>
      <c r="AH49" s="293" t="s">
        <v>218</v>
      </c>
      <c r="AI49" s="228" t="str">
        <f>IF(AD49="","",_xll.qlSimpleQuoteSetValue(AG49,AH49,$F$4))</f>
        <v/>
      </c>
    </row>
    <row r="50" spans="1:35" x14ac:dyDescent="0.2">
      <c r="A50" s="323"/>
      <c r="B50" s="179" t="s">
        <v>121</v>
      </c>
      <c r="C50" s="179" t="s">
        <v>40</v>
      </c>
      <c r="D50" s="179" t="str">
        <f t="shared" si="9"/>
        <v>EURONOIS3W=</v>
      </c>
      <c r="E50" s="179" t="str">
        <f>IF(B50="","",_xll.qlSimpleQuote(D50,F50,,,$F$4))</f>
        <v>EURONOIS3W=#0000</v>
      </c>
      <c r="F50" s="293">
        <v>-1.2900000000000001E-3</v>
      </c>
      <c r="G50" s="228">
        <f>IF(B50="","",_xll.qlSimpleQuoteSetValue(E50,F50,$F$4))</f>
        <v>0</v>
      </c>
      <c r="H50" s="249"/>
      <c r="I50" s="179"/>
      <c r="J50" s="179"/>
      <c r="K50" s="179" t="str">
        <f t="shared" si="10"/>
        <v/>
      </c>
      <c r="L50" s="179" t="str">
        <f>IF(I50="","",_xll.qlSimpleQuote(K50,M50,,,$F$4))</f>
        <v/>
      </c>
      <c r="M50" s="293" t="s">
        <v>218</v>
      </c>
      <c r="N50" s="228" t="str">
        <f>IF(I50="","",_xll.qlSimpleQuoteSetValue(L50,M50,$F$4))</f>
        <v/>
      </c>
      <c r="O50" s="248"/>
      <c r="P50" s="179"/>
      <c r="Q50" s="179"/>
      <c r="R50" s="179" t="str">
        <f t="shared" si="11"/>
        <v/>
      </c>
      <c r="S50" s="179" t="str">
        <f>IF(P50="","",_xll.qlSimpleQuote(R50,T50,,,$F$4))</f>
        <v/>
      </c>
      <c r="T50" s="293" t="s">
        <v>218</v>
      </c>
      <c r="U50" s="228" t="str">
        <f>IF(P50="","",_xll.qlSimpleQuoteSetValue(S50,T50,$F$4))</f>
        <v/>
      </c>
      <c r="V50" s="250"/>
      <c r="W50" s="179"/>
      <c r="X50" s="179"/>
      <c r="Y50" s="179" t="str">
        <f t="shared" si="12"/>
        <v/>
      </c>
      <c r="Z50" s="179" t="str">
        <f>IF(W50="","",_xll.qlSimpleQuote(Y50,AA50,,,$F$4))</f>
        <v/>
      </c>
      <c r="AA50" s="293" t="s">
        <v>218</v>
      </c>
      <c r="AB50" s="228" t="str">
        <f>IF(W50="","",_xll.qlSimpleQuoteSetValue(Z50,AA50,$F$4))</f>
        <v/>
      </c>
      <c r="AC50" s="248"/>
      <c r="AD50" s="179"/>
      <c r="AE50" s="179"/>
      <c r="AF50" s="179" t="str">
        <f t="shared" si="13"/>
        <v/>
      </c>
      <c r="AG50" s="179" t="str">
        <f>IF(AD50="","",_xll.qlSimpleQuote(AF50,AH50,,,$F$4))</f>
        <v/>
      </c>
      <c r="AH50" s="293" t="s">
        <v>218</v>
      </c>
      <c r="AI50" s="228" t="str">
        <f>IF(AD50="","",_xll.qlSimpleQuoteSetValue(AG50,AH50,$F$4))</f>
        <v/>
      </c>
    </row>
    <row r="51" spans="1:35" x14ac:dyDescent="0.2">
      <c r="A51" s="323"/>
      <c r="B51" s="179" t="s">
        <v>121</v>
      </c>
      <c r="C51" s="179" t="s">
        <v>1</v>
      </c>
      <c r="D51" s="179" t="str">
        <f t="shared" si="9"/>
        <v>EURONOIS1M=</v>
      </c>
      <c r="E51" s="179" t="str">
        <f>IF(B51="","",_xll.qlSimpleQuote(D51,F51,,,$F$4))</f>
        <v>EURONOIS1M=#0000</v>
      </c>
      <c r="F51" s="293">
        <v>-1.2700000000000001E-3</v>
      </c>
      <c r="G51" s="228">
        <f>IF(B51="","",_xll.qlSimpleQuoteSetValue(E51,F51,$F$4))</f>
        <v>0</v>
      </c>
      <c r="H51" s="249"/>
      <c r="I51" s="179" t="s">
        <v>122</v>
      </c>
      <c r="J51" s="179" t="s">
        <v>1</v>
      </c>
      <c r="K51" s="179" t="str">
        <f t="shared" si="10"/>
        <v>EUR1MSW1M=</v>
      </c>
      <c r="L51" s="179" t="e">
        <f>IF(I51="","",_xll.qlSimpleQuote(K51,M51,,,$F$4))</f>
        <v>#NUM!</v>
      </c>
      <c r="M51" s="293" t="s">
        <v>218</v>
      </c>
      <c r="N51" s="228" t="e">
        <f>IF(I51="","",_xll.qlSimpleQuoteSetValue(L51,M51,$F$4))</f>
        <v>#VALUE!</v>
      </c>
      <c r="O51" s="248"/>
      <c r="P51" s="179"/>
      <c r="Q51" s="179"/>
      <c r="R51" s="179" t="str">
        <f t="shared" si="11"/>
        <v/>
      </c>
      <c r="S51" s="179" t="str">
        <f>IF(P51="","",_xll.qlSimpleQuote(R51,T51,,,$F$4))</f>
        <v/>
      </c>
      <c r="T51" s="293" t="s">
        <v>218</v>
      </c>
      <c r="U51" s="228" t="str">
        <f>IF(P51="","",_xll.qlSimpleQuoteSetValue(S51,T51,$F$4))</f>
        <v/>
      </c>
      <c r="V51" s="250"/>
      <c r="W51" s="179"/>
      <c r="X51" s="179"/>
      <c r="Y51" s="179" t="str">
        <f t="shared" si="12"/>
        <v/>
      </c>
      <c r="Z51" s="179" t="str">
        <f>IF(W51="","",_xll.qlSimpleQuote(Y51,AA51,,,$F$4))</f>
        <v/>
      </c>
      <c r="AA51" s="293" t="s">
        <v>218</v>
      </c>
      <c r="AB51" s="228" t="str">
        <f>IF(W51="","",_xll.qlSimpleQuoteSetValue(Z51,AA51,$F$4))</f>
        <v/>
      </c>
      <c r="AC51" s="248"/>
      <c r="AD51" s="179"/>
      <c r="AE51" s="179"/>
      <c r="AF51" s="179" t="str">
        <f t="shared" si="13"/>
        <v/>
      </c>
      <c r="AG51" s="179" t="str">
        <f>IF(AD51="","",_xll.qlSimpleQuote(AF51,AH51,,,$F$4))</f>
        <v/>
      </c>
      <c r="AH51" s="293" t="s">
        <v>218</v>
      </c>
      <c r="AI51" s="228" t="str">
        <f>IF(AD51="","",_xll.qlSimpleQuoteSetValue(AG51,AH51,$F$4))</f>
        <v/>
      </c>
    </row>
    <row r="52" spans="1:35" x14ac:dyDescent="0.2">
      <c r="A52" s="323"/>
      <c r="B52" s="179" t="s">
        <v>121</v>
      </c>
      <c r="C52" s="179" t="s">
        <v>41</v>
      </c>
      <c r="D52" s="179" t="str">
        <f t="shared" si="9"/>
        <v>EURONOIS2M=</v>
      </c>
      <c r="E52" s="179" t="str">
        <f>IF(B52="","",_xll.qlSimpleQuote(D52,F52,,,$F$4))</f>
        <v>EURONOIS2M=#0000</v>
      </c>
      <c r="F52" s="293">
        <v>-1.28961311E-3</v>
      </c>
      <c r="G52" s="228">
        <f>IF(B52="","",_xll.qlSimpleQuoteSetValue(E52,F52,$F$4))</f>
        <v>0</v>
      </c>
      <c r="H52" s="249"/>
      <c r="I52" s="179" t="s">
        <v>122</v>
      </c>
      <c r="J52" s="179" t="s">
        <v>41</v>
      </c>
      <c r="K52" s="179" t="str">
        <f t="shared" si="10"/>
        <v>EUR1MSW2M=</v>
      </c>
      <c r="L52" s="179" t="str">
        <f>IF(I52="","",_xll.qlSimpleQuote(K52,M52,,,$F$4))</f>
        <v>EUR1MSW2M=#0000</v>
      </c>
      <c r="M52" s="293">
        <v>-9.7999999999999997E-4</v>
      </c>
      <c r="N52" s="228">
        <f>IF(I52="","",_xll.qlSimpleQuoteSetValue(L52,M52,$F$4))</f>
        <v>0</v>
      </c>
      <c r="O52" s="248"/>
      <c r="P52" s="179"/>
      <c r="Q52" s="179"/>
      <c r="R52" s="179" t="str">
        <f t="shared" si="11"/>
        <v/>
      </c>
      <c r="S52" s="179" t="str">
        <f>IF(P52="","",_xll.qlSimpleQuote(R52,T52,,,$F$4))</f>
        <v/>
      </c>
      <c r="T52" s="293" t="s">
        <v>218</v>
      </c>
      <c r="U52" s="228" t="str">
        <f>IF(P52="","",_xll.qlSimpleQuoteSetValue(S52,T52,$F$4))</f>
        <v/>
      </c>
      <c r="V52" s="250"/>
      <c r="W52" s="179"/>
      <c r="X52" s="179"/>
      <c r="Y52" s="179" t="str">
        <f t="shared" si="12"/>
        <v/>
      </c>
      <c r="Z52" s="179" t="str">
        <f>IF(W52="","",_xll.qlSimpleQuote(Y52,AA52,,,$F$4))</f>
        <v/>
      </c>
      <c r="AA52" s="293" t="s">
        <v>218</v>
      </c>
      <c r="AB52" s="228" t="str">
        <f>IF(W52="","",_xll.qlSimpleQuoteSetValue(Z52,AA52,$F$4))</f>
        <v/>
      </c>
      <c r="AC52" s="248"/>
      <c r="AD52" s="179"/>
      <c r="AE52" s="179"/>
      <c r="AF52" s="179" t="str">
        <f t="shared" si="13"/>
        <v/>
      </c>
      <c r="AG52" s="179" t="str">
        <f>IF(AD52="","",_xll.qlSimpleQuote(AF52,AH52,,,$F$4))</f>
        <v/>
      </c>
      <c r="AH52" s="293" t="s">
        <v>218</v>
      </c>
      <c r="AI52" s="228" t="str">
        <f>IF(AD52="","",_xll.qlSimpleQuoteSetValue(AG52,AH52,$F$4))</f>
        <v/>
      </c>
    </row>
    <row r="53" spans="1:35" x14ac:dyDescent="0.2">
      <c r="A53" s="323"/>
      <c r="B53" s="179" t="s">
        <v>121</v>
      </c>
      <c r="C53" s="179" t="s">
        <v>0</v>
      </c>
      <c r="D53" s="179" t="str">
        <f t="shared" si="9"/>
        <v>EURONOIS3M=</v>
      </c>
      <c r="E53" s="179" t="str">
        <f>IF(B53="","",_xll.qlSimpleQuote(D53,F53,,,$F$4))</f>
        <v>EURONOIS3M=#0000</v>
      </c>
      <c r="F53" s="293">
        <v>-1.3102122999999999E-3</v>
      </c>
      <c r="G53" s="228">
        <f>IF(B53="","",_xll.qlSimpleQuoteSetValue(E53,F53,$F$4))</f>
        <v>0</v>
      </c>
      <c r="H53" s="249"/>
      <c r="I53" s="179" t="s">
        <v>122</v>
      </c>
      <c r="J53" s="179" t="s">
        <v>0</v>
      </c>
      <c r="K53" s="179" t="str">
        <f t="shared" si="10"/>
        <v>EUR1MSW3M=</v>
      </c>
      <c r="L53" s="179" t="str">
        <f>IF(I53="","",_xll.qlSimpleQuote(K53,M53,,,$F$4))</f>
        <v>EUR1MSW3M=#0000</v>
      </c>
      <c r="M53" s="293">
        <v>-1.0199999999999999E-3</v>
      </c>
      <c r="N53" s="228">
        <f>IF(I53="","",_xll.qlSimpleQuoteSetValue(L53,M53,$F$4))</f>
        <v>0</v>
      </c>
      <c r="O53" s="248"/>
      <c r="P53" s="179"/>
      <c r="Q53" s="179"/>
      <c r="R53" s="179" t="str">
        <f t="shared" si="11"/>
        <v/>
      </c>
      <c r="S53" s="179" t="str">
        <f>IF(P53="","",_xll.qlSimpleQuote(R53,T53,,,$F$4))</f>
        <v/>
      </c>
      <c r="T53" s="293" t="s">
        <v>218</v>
      </c>
      <c r="U53" s="228" t="str">
        <f>IF(P53="","",_xll.qlSimpleQuoteSetValue(S53,T53,$F$4))</f>
        <v/>
      </c>
      <c r="V53" s="250"/>
      <c r="W53" s="179"/>
      <c r="X53" s="179"/>
      <c r="Y53" s="179" t="str">
        <f t="shared" si="12"/>
        <v/>
      </c>
      <c r="Z53" s="179" t="str">
        <f>IF(W53="","",_xll.qlSimpleQuote(Y53,AA53,,,$F$4))</f>
        <v/>
      </c>
      <c r="AA53" s="293" t="s">
        <v>218</v>
      </c>
      <c r="AB53" s="228" t="str">
        <f>IF(W53="","",_xll.qlSimpleQuoteSetValue(Z53,AA53,$F$4))</f>
        <v/>
      </c>
      <c r="AC53" s="248"/>
      <c r="AD53" s="179"/>
      <c r="AE53" s="179"/>
      <c r="AF53" s="179" t="str">
        <f t="shared" si="13"/>
        <v/>
      </c>
      <c r="AG53" s="179" t="str">
        <f>IF(AD53="","",_xll.qlSimpleQuote(AF53,AH53,,,$F$4))</f>
        <v/>
      </c>
      <c r="AH53" s="293" t="s">
        <v>218</v>
      </c>
      <c r="AI53" s="228" t="str">
        <f>IF(AD53="","",_xll.qlSimpleQuoteSetValue(AG53,AH53,$F$4))</f>
        <v/>
      </c>
    </row>
    <row r="54" spans="1:35" x14ac:dyDescent="0.2">
      <c r="A54" s="323"/>
      <c r="B54" s="179" t="s">
        <v>121</v>
      </c>
      <c r="C54" s="179" t="s">
        <v>42</v>
      </c>
      <c r="D54" s="179" t="str">
        <f t="shared" si="9"/>
        <v>EURONOIS4M=</v>
      </c>
      <c r="E54" s="179" t="str">
        <f>IF(B54="","",_xll.qlSimpleQuote(D54,F54,,,$F$4))</f>
        <v>EURONOIS4M=#0000</v>
      </c>
      <c r="F54" s="293">
        <v>-1.3214479800000001E-3</v>
      </c>
      <c r="G54" s="228">
        <f>IF(B54="","",_xll.qlSimpleQuoteSetValue(E54,F54,$F$4))</f>
        <v>0</v>
      </c>
      <c r="H54" s="249"/>
      <c r="I54" s="179" t="s">
        <v>122</v>
      </c>
      <c r="J54" s="179" t="s">
        <v>42</v>
      </c>
      <c r="K54" s="179" t="str">
        <f t="shared" si="10"/>
        <v>EUR1MSW4M=</v>
      </c>
      <c r="L54" s="179" t="str">
        <f>IF(I54="","",_xll.qlSimpleQuote(K54,M54,,,$F$4))</f>
        <v>EUR1MSW4M=#0000</v>
      </c>
      <c r="M54" s="293">
        <v>-9.7999999999999997E-4</v>
      </c>
      <c r="N54" s="228">
        <f>IF(I54="","",_xll.qlSimpleQuoteSetValue(L54,M54,$F$4))</f>
        <v>0</v>
      </c>
      <c r="O54" s="248"/>
      <c r="P54" s="179"/>
      <c r="Q54" s="179"/>
      <c r="R54" s="179" t="str">
        <f t="shared" si="11"/>
        <v/>
      </c>
      <c r="S54" s="179" t="str">
        <f>IF(P54="","",_xll.qlSimpleQuote(R54,T54,,,$F$4))</f>
        <v/>
      </c>
      <c r="T54" s="293" t="s">
        <v>218</v>
      </c>
      <c r="U54" s="228" t="str">
        <f>IF(P54="","",_xll.qlSimpleQuoteSetValue(S54,T54,$F$4))</f>
        <v/>
      </c>
      <c r="V54" s="250"/>
      <c r="W54" s="179"/>
      <c r="X54" s="179"/>
      <c r="Y54" s="179" t="str">
        <f t="shared" si="12"/>
        <v/>
      </c>
      <c r="Z54" s="179" t="str">
        <f>IF(W54="","",_xll.qlSimpleQuote(Y54,AA54,,,$F$4))</f>
        <v/>
      </c>
      <c r="AA54" s="293" t="s">
        <v>218</v>
      </c>
      <c r="AB54" s="228" t="str">
        <f>IF(W54="","",_xll.qlSimpleQuoteSetValue(Z54,AA54,$F$4))</f>
        <v/>
      </c>
      <c r="AC54" s="248"/>
      <c r="AD54" s="179"/>
      <c r="AE54" s="179"/>
      <c r="AF54" s="179" t="str">
        <f t="shared" si="13"/>
        <v/>
      </c>
      <c r="AG54" s="179" t="str">
        <f>IF(AD54="","",_xll.qlSimpleQuote(AF54,AH54,,,$F$4))</f>
        <v/>
      </c>
      <c r="AH54" s="293" t="s">
        <v>218</v>
      </c>
      <c r="AI54" s="228" t="str">
        <f>IF(AD54="","",_xll.qlSimpleQuoteSetValue(AG54,AH54,$F$4))</f>
        <v/>
      </c>
    </row>
    <row r="55" spans="1:35" x14ac:dyDescent="0.2">
      <c r="A55" s="323"/>
      <c r="B55" s="179" t="s">
        <v>121</v>
      </c>
      <c r="C55" s="179" t="s">
        <v>43</v>
      </c>
      <c r="D55" s="179" t="str">
        <f t="shared" si="9"/>
        <v>EURONOIS5M=</v>
      </c>
      <c r="E55" s="179" t="str">
        <f>IF(B55="","",_xll.qlSimpleQuote(D55,F55,,,$F$4))</f>
        <v>EURONOIS5M=#0000</v>
      </c>
      <c r="F55" s="293">
        <v>-1.3534101300000001E-3</v>
      </c>
      <c r="G55" s="228">
        <f>IF(B55="","",_xll.qlSimpleQuoteSetValue(E55,F55,$F$4))</f>
        <v>0</v>
      </c>
      <c r="H55" s="249"/>
      <c r="I55" s="179" t="s">
        <v>122</v>
      </c>
      <c r="J55" s="179" t="s">
        <v>43</v>
      </c>
      <c r="K55" s="179" t="str">
        <f t="shared" si="10"/>
        <v>EUR1MSW5M=</v>
      </c>
      <c r="L55" s="179" t="str">
        <f>IF(I55="","",_xll.qlSimpleQuote(K55,M55,,,$F$4))</f>
        <v>EUR1MSW5M=#0000</v>
      </c>
      <c r="M55" s="293">
        <v>-1.01E-3</v>
      </c>
      <c r="N55" s="228">
        <f>IF(I55="","",_xll.qlSimpleQuoteSetValue(L55,M55,$F$4))</f>
        <v>0</v>
      </c>
      <c r="O55" s="248"/>
      <c r="P55" s="179"/>
      <c r="Q55" s="179"/>
      <c r="R55" s="179" t="str">
        <f t="shared" si="11"/>
        <v/>
      </c>
      <c r="S55" s="179" t="str">
        <f>IF(P55="","",_xll.qlSimpleQuote(R55,T55,,,$F$4))</f>
        <v/>
      </c>
      <c r="T55" s="293" t="s">
        <v>218</v>
      </c>
      <c r="U55" s="228" t="str">
        <f>IF(P55="","",_xll.qlSimpleQuoteSetValue(S55,T55,$F$4))</f>
        <v/>
      </c>
      <c r="V55" s="250"/>
      <c r="W55" s="179"/>
      <c r="X55" s="179"/>
      <c r="Y55" s="179" t="str">
        <f t="shared" si="12"/>
        <v/>
      </c>
      <c r="Z55" s="179" t="str">
        <f>IF(W55="","",_xll.qlSimpleQuote(Y55,AA55,,,$F$4))</f>
        <v/>
      </c>
      <c r="AA55" s="293" t="s">
        <v>218</v>
      </c>
      <c r="AB55" s="228" t="str">
        <f>IF(W55="","",_xll.qlSimpleQuoteSetValue(Z55,AA55,$F$4))</f>
        <v/>
      </c>
      <c r="AC55" s="248"/>
      <c r="AD55" s="179"/>
      <c r="AE55" s="179"/>
      <c r="AF55" s="179" t="str">
        <f t="shared" si="13"/>
        <v/>
      </c>
      <c r="AG55" s="179" t="str">
        <f>IF(AD55="","",_xll.qlSimpleQuote(AF55,AH55,,,$F$4))</f>
        <v/>
      </c>
      <c r="AH55" s="293" t="s">
        <v>218</v>
      </c>
      <c r="AI55" s="228" t="str">
        <f>IF(AD55="","",_xll.qlSimpleQuoteSetValue(AG55,AH55,$F$4))</f>
        <v/>
      </c>
    </row>
    <row r="56" spans="1:35" x14ac:dyDescent="0.2">
      <c r="A56" s="323"/>
      <c r="B56" s="179" t="s">
        <v>121</v>
      </c>
      <c r="C56" s="179" t="s">
        <v>2</v>
      </c>
      <c r="D56" s="179" t="str">
        <f t="shared" si="9"/>
        <v>EURONOIS6M=</v>
      </c>
      <c r="E56" s="179" t="str">
        <f>IF(B56="","",_xll.qlSimpleQuote(D56,F56,,,$F$4))</f>
        <v>EURONOIS6M=#0000</v>
      </c>
      <c r="F56" s="293">
        <v>-1.37196086E-3</v>
      </c>
      <c r="G56" s="228">
        <f>IF(B56="","",_xll.qlSimpleQuoteSetValue(E56,F56,$F$4))</f>
        <v>0</v>
      </c>
      <c r="H56" s="249"/>
      <c r="I56" s="179" t="s">
        <v>122</v>
      </c>
      <c r="J56" s="179" t="s">
        <v>2</v>
      </c>
      <c r="K56" s="179" t="str">
        <f t="shared" si="10"/>
        <v>EUR1MSW6M=</v>
      </c>
      <c r="L56" s="179" t="str">
        <f>IF(I56="","",_xll.qlSimpleQuote(K56,M56,,,$F$4))</f>
        <v>EUR1MSW6M=#0000</v>
      </c>
      <c r="M56" s="293">
        <v>-1.0199999999999999E-3</v>
      </c>
      <c r="N56" s="228">
        <f>IF(I56="","",_xll.qlSimpleQuoteSetValue(L56,M56,$F$4))</f>
        <v>0</v>
      </c>
      <c r="O56" s="248"/>
      <c r="P56" s="179"/>
      <c r="Q56" s="179"/>
      <c r="R56" s="179" t="str">
        <f t="shared" si="11"/>
        <v/>
      </c>
      <c r="S56" s="179" t="str">
        <f>IF(P56="","",_xll.qlSimpleQuote(R56,T56,,,$F$4))</f>
        <v/>
      </c>
      <c r="T56" s="293" t="s">
        <v>218</v>
      </c>
      <c r="U56" s="228" t="str">
        <f>IF(P56="","",_xll.qlSimpleQuoteSetValue(S56,T56,$F$4))</f>
        <v/>
      </c>
      <c r="V56" s="250"/>
      <c r="W56" s="179"/>
      <c r="X56" s="179"/>
      <c r="Y56" s="179" t="str">
        <f t="shared" si="12"/>
        <v/>
      </c>
      <c r="Z56" s="179" t="str">
        <f>IF(W56="","",_xll.qlSimpleQuote(Y56,AA56,,,$F$4))</f>
        <v/>
      </c>
      <c r="AA56" s="293" t="s">
        <v>218</v>
      </c>
      <c r="AB56" s="228" t="str">
        <f>IF(W56="","",_xll.qlSimpleQuoteSetValue(Z56,AA56,$F$4))</f>
        <v/>
      </c>
      <c r="AC56" s="248"/>
      <c r="AD56" s="179"/>
      <c r="AE56" s="179"/>
      <c r="AF56" s="179" t="str">
        <f t="shared" si="13"/>
        <v/>
      </c>
      <c r="AG56" s="179" t="str">
        <f>IF(AD56="","",_xll.qlSimpleQuote(AF56,AH56,,,$F$4))</f>
        <v/>
      </c>
      <c r="AH56" s="293" t="s">
        <v>218</v>
      </c>
      <c r="AI56" s="228" t="str">
        <f>IF(AD56="","",_xll.qlSimpleQuoteSetValue(AG56,AH56,$F$4))</f>
        <v/>
      </c>
    </row>
    <row r="57" spans="1:35" x14ac:dyDescent="0.2">
      <c r="A57" s="323"/>
      <c r="B57" s="179" t="s">
        <v>121</v>
      </c>
      <c r="C57" s="179" t="s">
        <v>44</v>
      </c>
      <c r="D57" s="179" t="str">
        <f t="shared" si="9"/>
        <v>EURONOIS7M=</v>
      </c>
      <c r="E57" s="179" t="str">
        <f>IF(B57="","",_xll.qlSimpleQuote(D57,F57,,,$F$4))</f>
        <v>EURONOIS7M=#0000</v>
      </c>
      <c r="F57" s="293">
        <v>-1.3854588400000001E-3</v>
      </c>
      <c r="G57" s="228">
        <f>IF(B57="","",_xll.qlSimpleQuoteSetValue(E57,F57,$F$4))</f>
        <v>0</v>
      </c>
      <c r="H57" s="249"/>
      <c r="I57" s="179" t="s">
        <v>122</v>
      </c>
      <c r="J57" s="179" t="s">
        <v>44</v>
      </c>
      <c r="K57" s="179" t="str">
        <f t="shared" si="10"/>
        <v>EUR1MSW7M=</v>
      </c>
      <c r="L57" s="179" t="str">
        <f>IF(I57="","",_xll.qlSimpleQuote(K57,M57,,,$F$4))</f>
        <v>EUR1MSW7M=#0000</v>
      </c>
      <c r="M57" s="293">
        <v>-1.0199999999999999E-3</v>
      </c>
      <c r="N57" s="228">
        <f>IF(I57="","",_xll.qlSimpleQuoteSetValue(L57,M57,$F$4))</f>
        <v>0</v>
      </c>
      <c r="O57" s="248"/>
      <c r="P57" s="179"/>
      <c r="Q57" s="179"/>
      <c r="R57" s="179" t="str">
        <f t="shared" si="11"/>
        <v/>
      </c>
      <c r="S57" s="179" t="str">
        <f>IF(P57="","",_xll.qlSimpleQuote(R57,T57,,,$F$4))</f>
        <v/>
      </c>
      <c r="T57" s="293" t="s">
        <v>218</v>
      </c>
      <c r="U57" s="228" t="str">
        <f>IF(P57="","",_xll.qlSimpleQuoteSetValue(S57,T57,$F$4))</f>
        <v/>
      </c>
      <c r="V57" s="250"/>
      <c r="W57" s="179"/>
      <c r="X57" s="179"/>
      <c r="Y57" s="179" t="str">
        <f t="shared" si="12"/>
        <v/>
      </c>
      <c r="Z57" s="179" t="str">
        <f>IF(W57="","",_xll.qlSimpleQuote(Y57,AA57,,,$F$4))</f>
        <v/>
      </c>
      <c r="AA57" s="293" t="s">
        <v>218</v>
      </c>
      <c r="AB57" s="228" t="str">
        <f>IF(W57="","",_xll.qlSimpleQuoteSetValue(Z57,AA57,$F$4))</f>
        <v/>
      </c>
      <c r="AC57" s="248"/>
      <c r="AD57" s="179"/>
      <c r="AE57" s="179"/>
      <c r="AF57" s="179" t="str">
        <f t="shared" si="13"/>
        <v/>
      </c>
      <c r="AG57" s="179" t="str">
        <f>IF(AD57="","",_xll.qlSimpleQuote(AF57,AH57,,,$F$4))</f>
        <v/>
      </c>
      <c r="AH57" s="293" t="s">
        <v>218</v>
      </c>
      <c r="AI57" s="228" t="str">
        <f>IF(AD57="","",_xll.qlSimpleQuoteSetValue(AG57,AH57,$F$4))</f>
        <v/>
      </c>
    </row>
    <row r="58" spans="1:35" x14ac:dyDescent="0.2">
      <c r="A58" s="323"/>
      <c r="B58" s="179" t="s">
        <v>121</v>
      </c>
      <c r="C58" s="179" t="s">
        <v>73</v>
      </c>
      <c r="D58" s="179" t="str">
        <f t="shared" si="9"/>
        <v>EURONOIS8M=</v>
      </c>
      <c r="E58" s="179" t="str">
        <f>IF(B58="","",_xll.qlSimpleQuote(D58,F58,,,$F$4))</f>
        <v>EURONOIS8M=#0000</v>
      </c>
      <c r="F58" s="293">
        <v>-1.39823018E-3</v>
      </c>
      <c r="G58" s="228">
        <f>IF(B58="","",_xll.qlSimpleQuoteSetValue(E58,F58,$F$4))</f>
        <v>0</v>
      </c>
      <c r="H58" s="249"/>
      <c r="I58" s="179" t="s">
        <v>122</v>
      </c>
      <c r="J58" s="179" t="s">
        <v>73</v>
      </c>
      <c r="K58" s="179" t="str">
        <f t="shared" si="10"/>
        <v>EUR1MSW8M=</v>
      </c>
      <c r="L58" s="179" t="str">
        <f>IF(I58="","",_xll.qlSimpleQuote(K58,M58,,,$F$4))</f>
        <v>EUR1MSW8M=#0000</v>
      </c>
      <c r="M58" s="293">
        <v>-1.01E-3</v>
      </c>
      <c r="N58" s="228">
        <f>IF(I58="","",_xll.qlSimpleQuoteSetValue(L58,M58,$F$4))</f>
        <v>0</v>
      </c>
      <c r="O58" s="248"/>
      <c r="P58" s="179"/>
      <c r="Q58" s="179"/>
      <c r="R58" s="179" t="str">
        <f t="shared" si="11"/>
        <v/>
      </c>
      <c r="S58" s="179" t="str">
        <f>IF(P58="","",_xll.qlSimpleQuote(R58,T58,,,$F$4))</f>
        <v/>
      </c>
      <c r="T58" s="293" t="s">
        <v>218</v>
      </c>
      <c r="U58" s="228" t="str">
        <f>IF(P58="","",_xll.qlSimpleQuoteSetValue(S58,T58,$F$4))</f>
        <v/>
      </c>
      <c r="V58" s="250"/>
      <c r="W58" s="179"/>
      <c r="X58" s="179"/>
      <c r="Y58" s="179" t="str">
        <f t="shared" si="12"/>
        <v/>
      </c>
      <c r="Z58" s="179" t="str">
        <f>IF(W58="","",_xll.qlSimpleQuote(Y58,AA58,,,$F$4))</f>
        <v/>
      </c>
      <c r="AA58" s="293" t="s">
        <v>218</v>
      </c>
      <c r="AB58" s="228" t="str">
        <f>IF(W58="","",_xll.qlSimpleQuoteSetValue(Z58,AA58,$F$4))</f>
        <v/>
      </c>
      <c r="AC58" s="248"/>
      <c r="AD58" s="179"/>
      <c r="AE58" s="179"/>
      <c r="AF58" s="179" t="str">
        <f t="shared" si="13"/>
        <v/>
      </c>
      <c r="AG58" s="179" t="str">
        <f>IF(AD58="","",_xll.qlSimpleQuote(AF58,AH58,,,$F$4))</f>
        <v/>
      </c>
      <c r="AH58" s="293" t="s">
        <v>218</v>
      </c>
      <c r="AI58" s="228" t="str">
        <f>IF(AD58="","",_xll.qlSimpleQuoteSetValue(AG58,AH58,$F$4))</f>
        <v/>
      </c>
    </row>
    <row r="59" spans="1:35" x14ac:dyDescent="0.2">
      <c r="A59" s="323"/>
      <c r="B59" s="179" t="s">
        <v>121</v>
      </c>
      <c r="C59" s="179" t="s">
        <v>74</v>
      </c>
      <c r="D59" s="179" t="str">
        <f t="shared" si="9"/>
        <v>EURONOIS9M=</v>
      </c>
      <c r="E59" s="179" t="str">
        <f>IF(B59="","",_xll.qlSimpleQuote(D59,F59,,,$F$4))</f>
        <v>EURONOIS9M=#0000</v>
      </c>
      <c r="F59" s="293">
        <v>-1.40924232E-3</v>
      </c>
      <c r="G59" s="228">
        <f>IF(B59="","",_xll.qlSimpleQuoteSetValue(E59,F59,$F$4))</f>
        <v>0</v>
      </c>
      <c r="H59" s="249"/>
      <c r="I59" s="179" t="s">
        <v>122</v>
      </c>
      <c r="J59" s="179" t="s">
        <v>74</v>
      </c>
      <c r="K59" s="179" t="str">
        <f t="shared" si="10"/>
        <v>EUR1MSW9M=</v>
      </c>
      <c r="L59" s="179" t="str">
        <f>IF(I59="","",_xll.qlSimpleQuote(K59,M59,,,$F$4))</f>
        <v>EUR1MSW9M=#0000</v>
      </c>
      <c r="M59" s="293">
        <v>-1.0299999999999999E-3</v>
      </c>
      <c r="N59" s="228">
        <f>IF(I59="","",_xll.qlSimpleQuoteSetValue(L59,M59,$F$4))</f>
        <v>0</v>
      </c>
      <c r="O59" s="248"/>
      <c r="P59" s="179"/>
      <c r="Q59" s="179"/>
      <c r="R59" s="179" t="str">
        <f t="shared" si="11"/>
        <v/>
      </c>
      <c r="S59" s="179" t="str">
        <f>IF(P59="","",_xll.qlSimpleQuote(R59,T59,,,$F$4))</f>
        <v/>
      </c>
      <c r="T59" s="293" t="s">
        <v>218</v>
      </c>
      <c r="U59" s="228" t="str">
        <f>IF(P59="","",_xll.qlSimpleQuoteSetValue(S59,T59,$F$4))</f>
        <v/>
      </c>
      <c r="V59" s="250"/>
      <c r="W59" s="179"/>
      <c r="X59" s="179"/>
      <c r="Y59" s="179" t="str">
        <f t="shared" si="12"/>
        <v/>
      </c>
      <c r="Z59" s="179" t="str">
        <f>IF(W59="","",_xll.qlSimpleQuote(Y59,AA59,,,$F$4))</f>
        <v/>
      </c>
      <c r="AA59" s="293" t="s">
        <v>218</v>
      </c>
      <c r="AB59" s="228" t="str">
        <f>IF(W59="","",_xll.qlSimpleQuoteSetValue(Z59,AA59,$F$4))</f>
        <v/>
      </c>
      <c r="AC59" s="248"/>
      <c r="AD59" s="179"/>
      <c r="AE59" s="179"/>
      <c r="AF59" s="179" t="str">
        <f t="shared" si="13"/>
        <v/>
      </c>
      <c r="AG59" s="179" t="str">
        <f>IF(AD59="","",_xll.qlSimpleQuote(AF59,AH59,,,$F$4))</f>
        <v/>
      </c>
      <c r="AH59" s="293" t="s">
        <v>218</v>
      </c>
      <c r="AI59" s="228" t="str">
        <f>IF(AD59="","",_xll.qlSimpleQuoteSetValue(AG59,AH59,$F$4))</f>
        <v/>
      </c>
    </row>
    <row r="60" spans="1:35" x14ac:dyDescent="0.2">
      <c r="A60" s="323"/>
      <c r="B60" s="179" t="s">
        <v>121</v>
      </c>
      <c r="C60" s="179" t="s">
        <v>75</v>
      </c>
      <c r="D60" s="179" t="str">
        <f t="shared" si="9"/>
        <v>EURONOIS10M=</v>
      </c>
      <c r="E60" s="179" t="str">
        <f>IF(B60="","",_xll.qlSimpleQuote(D60,F60,,,$F$4))</f>
        <v>EURONOIS10M=#0000</v>
      </c>
      <c r="F60" s="293">
        <v>-1.4182738499999999E-3</v>
      </c>
      <c r="G60" s="228">
        <f>IF(B60="","",_xll.qlSimpleQuoteSetValue(E60,F60,$F$4))</f>
        <v>0</v>
      </c>
      <c r="H60" s="249"/>
      <c r="I60" s="179" t="s">
        <v>122</v>
      </c>
      <c r="J60" s="179" t="s">
        <v>75</v>
      </c>
      <c r="K60" s="179" t="str">
        <f t="shared" si="10"/>
        <v>EUR1MSW10M=</v>
      </c>
      <c r="L60" s="179" t="str">
        <f>IF(I60="","",_xll.qlSimpleQuote(K60,M60,,,$F$4))</f>
        <v>EUR1MSW10M=#0000</v>
      </c>
      <c r="M60" s="293">
        <v>-1.0299999999999999E-3</v>
      </c>
      <c r="N60" s="228">
        <f>IF(I60="","",_xll.qlSimpleQuoteSetValue(L60,M60,$F$4))</f>
        <v>0</v>
      </c>
      <c r="O60" s="248"/>
      <c r="P60" s="179"/>
      <c r="Q60" s="179"/>
      <c r="R60" s="179" t="str">
        <f t="shared" si="11"/>
        <v/>
      </c>
      <c r="S60" s="179" t="str">
        <f>IF(P60="","",_xll.qlSimpleQuote(R60,T60,,,$F$4))</f>
        <v/>
      </c>
      <c r="T60" s="293" t="s">
        <v>218</v>
      </c>
      <c r="U60" s="228" t="str">
        <f>IF(P60="","",_xll.qlSimpleQuoteSetValue(S60,T60,$F$4))</f>
        <v/>
      </c>
      <c r="V60" s="250"/>
      <c r="W60" s="179"/>
      <c r="X60" s="179"/>
      <c r="Y60" s="179" t="str">
        <f t="shared" si="12"/>
        <v/>
      </c>
      <c r="Z60" s="179" t="str">
        <f>IF(W60="","",_xll.qlSimpleQuote(Y60,AA60,,,$F$4))</f>
        <v/>
      </c>
      <c r="AA60" s="293" t="s">
        <v>218</v>
      </c>
      <c r="AB60" s="228" t="str">
        <f>IF(W60="","",_xll.qlSimpleQuoteSetValue(Z60,AA60,$F$4))</f>
        <v/>
      </c>
      <c r="AC60" s="248"/>
      <c r="AD60" s="179"/>
      <c r="AE60" s="179"/>
      <c r="AF60" s="179" t="str">
        <f t="shared" si="13"/>
        <v/>
      </c>
      <c r="AG60" s="179" t="str">
        <f>IF(AD60="","",_xll.qlSimpleQuote(AF60,AH60,,,$F$4))</f>
        <v/>
      </c>
      <c r="AH60" s="293" t="s">
        <v>218</v>
      </c>
      <c r="AI60" s="228" t="str">
        <f>IF(AD60="","",_xll.qlSimpleQuoteSetValue(AG60,AH60,$F$4))</f>
        <v/>
      </c>
    </row>
    <row r="61" spans="1:35" x14ac:dyDescent="0.2">
      <c r="A61" s="323"/>
      <c r="B61" s="179" t="s">
        <v>121</v>
      </c>
      <c r="C61" s="179" t="s">
        <v>76</v>
      </c>
      <c r="D61" s="179" t="str">
        <f t="shared" si="9"/>
        <v>EURONOIS11M=</v>
      </c>
      <c r="E61" s="179" t="str">
        <f>IF(B61="","",_xll.qlSimpleQuote(D61,F61,,,$F$4))</f>
        <v>EURONOIS11M=#0000</v>
      </c>
      <c r="F61" s="293">
        <v>-1.4253059000000001E-3</v>
      </c>
      <c r="G61" s="228">
        <f>IF(B61="","",_xll.qlSimpleQuoteSetValue(E61,F61,$F$4))</f>
        <v>0</v>
      </c>
      <c r="H61" s="249"/>
      <c r="I61" s="179" t="s">
        <v>122</v>
      </c>
      <c r="J61" s="179" t="s">
        <v>76</v>
      </c>
      <c r="K61" s="179" t="str">
        <f t="shared" si="10"/>
        <v>EUR1MSW11M=</v>
      </c>
      <c r="L61" s="179" t="str">
        <f>IF(I61="","",_xll.qlSimpleQuote(K61,M61,,,$F$4))</f>
        <v>EUR1MSW11M=#0000</v>
      </c>
      <c r="M61" s="293">
        <v>-1.0299999999999999E-3</v>
      </c>
      <c r="N61" s="228">
        <f>IF(I61="","",_xll.qlSimpleQuoteSetValue(L61,M61,$F$4))</f>
        <v>0</v>
      </c>
      <c r="O61" s="248"/>
      <c r="P61" s="179"/>
      <c r="Q61" s="179"/>
      <c r="R61" s="179" t="str">
        <f t="shared" si="11"/>
        <v/>
      </c>
      <c r="S61" s="179" t="str">
        <f>IF(P61="","",_xll.qlSimpleQuote(R61,T61,,,$F$4))</f>
        <v/>
      </c>
      <c r="T61" s="293" t="s">
        <v>218</v>
      </c>
      <c r="U61" s="228" t="str">
        <f>IF(P61="","",_xll.qlSimpleQuoteSetValue(S61,T61,$F$4))</f>
        <v/>
      </c>
      <c r="V61" s="250"/>
      <c r="W61" s="179"/>
      <c r="X61" s="179"/>
      <c r="Y61" s="179" t="str">
        <f t="shared" si="12"/>
        <v/>
      </c>
      <c r="Z61" s="179" t="str">
        <f>IF(W61="","",_xll.qlSimpleQuote(Y61,AA61,,,$F$4))</f>
        <v/>
      </c>
      <c r="AA61" s="293" t="s">
        <v>218</v>
      </c>
      <c r="AB61" s="228" t="str">
        <f>IF(W61="","",_xll.qlSimpleQuoteSetValue(Z61,AA61,$F$4))</f>
        <v/>
      </c>
      <c r="AC61" s="248"/>
      <c r="AD61" s="179"/>
      <c r="AE61" s="179"/>
      <c r="AF61" s="179" t="str">
        <f t="shared" si="13"/>
        <v/>
      </c>
      <c r="AG61" s="179" t="str">
        <f>IF(AD61="","",_xll.qlSimpleQuote(AF61,AH61,,,$F$4))</f>
        <v/>
      </c>
      <c r="AH61" s="293" t="s">
        <v>218</v>
      </c>
      <c r="AI61" s="228" t="str">
        <f>IF(AD61="","",_xll.qlSimpleQuoteSetValue(AG61,AH61,$F$4))</f>
        <v/>
      </c>
    </row>
    <row r="62" spans="1:35" x14ac:dyDescent="0.2">
      <c r="A62" s="323"/>
      <c r="B62" s="239"/>
      <c r="C62" s="239"/>
      <c r="D62" s="239" t="str">
        <f t="shared" si="9"/>
        <v/>
      </c>
      <c r="E62" s="239" t="str">
        <f>IF(B62="","",_xll.qlSimpleQuote(D62,F62,,,$F$4))</f>
        <v/>
      </c>
      <c r="F62" s="294" t="s">
        <v>218</v>
      </c>
      <c r="G62" s="241" t="str">
        <f>IF(B62="","",_xll.qlSimpleQuoteSetValue(E62,F62,$F$4))</f>
        <v/>
      </c>
      <c r="H62" s="249"/>
      <c r="I62" s="239" t="s">
        <v>122</v>
      </c>
      <c r="J62" s="239" t="s">
        <v>89</v>
      </c>
      <c r="K62" s="239" t="str">
        <f t="shared" si="10"/>
        <v>EUR1MSW12M=</v>
      </c>
      <c r="L62" s="239" t="str">
        <f>IF(I62="","",_xll.qlSimpleQuote(K62,M62,,,$F$4))</f>
        <v>EUR1MSW12M=#0000</v>
      </c>
      <c r="M62" s="294">
        <v>-1.0399999999999999E-3</v>
      </c>
      <c r="N62" s="241">
        <f>IF(I62="","",_xll.qlSimpleQuoteSetValue(L62,M62,$F$4))</f>
        <v>0</v>
      </c>
      <c r="O62" s="248"/>
      <c r="P62" s="239"/>
      <c r="Q62" s="239"/>
      <c r="R62" s="239" t="str">
        <f t="shared" si="11"/>
        <v/>
      </c>
      <c r="S62" s="239" t="str">
        <f>IF(P62="","",_xll.qlSimpleQuote(R62,T62,,,$F$4))</f>
        <v/>
      </c>
      <c r="T62" s="294" t="s">
        <v>218</v>
      </c>
      <c r="U62" s="241" t="str">
        <f>IF(P62="","",_xll.qlSimpleQuoteSetValue(S62,T62,$F$4))</f>
        <v/>
      </c>
      <c r="V62" s="250"/>
      <c r="W62" s="239"/>
      <c r="X62" s="239"/>
      <c r="Y62" s="239" t="str">
        <f t="shared" si="12"/>
        <v/>
      </c>
      <c r="Z62" s="239" t="str">
        <f>IF(W62="","",_xll.qlSimpleQuote(Y62,AA62,,,$F$4))</f>
        <v/>
      </c>
      <c r="AA62" s="294" t="s">
        <v>218</v>
      </c>
      <c r="AB62" s="241" t="str">
        <f>IF(W62="","",_xll.qlSimpleQuoteSetValue(Z62,AA62,$F$4))</f>
        <v/>
      </c>
      <c r="AC62" s="248"/>
      <c r="AD62" s="239"/>
      <c r="AE62" s="239"/>
      <c r="AF62" s="239" t="str">
        <f t="shared" si="13"/>
        <v/>
      </c>
      <c r="AG62" s="239" t="str">
        <f>IF(AD62="","",_xll.qlSimpleQuote(AF62,AH62,,,$F$4))</f>
        <v/>
      </c>
      <c r="AH62" s="294" t="s">
        <v>218</v>
      </c>
      <c r="AI62" s="241" t="str">
        <f>IF(AD62="","",_xll.qlSimpleQuoteSetValue(AG62,AH62,$F$4))</f>
        <v/>
      </c>
    </row>
    <row r="63" spans="1:35" x14ac:dyDescent="0.2">
      <c r="A63" s="323"/>
      <c r="B63" s="178" t="s">
        <v>121</v>
      </c>
      <c r="C63" s="178" t="s">
        <v>31</v>
      </c>
      <c r="D63" s="178" t="str">
        <f t="shared" si="9"/>
        <v>EURONOIS1Y=</v>
      </c>
      <c r="E63" s="178" t="str">
        <f>IF(B63="","",_xll.qlSimpleQuote(D63,F63,,,$F$4))</f>
        <v>EURONOIS1Y=#0000</v>
      </c>
      <c r="F63" s="292">
        <v>-1.4299768800000001E-3</v>
      </c>
      <c r="G63" s="247">
        <f>IF(B63="","",_xll.qlSimpleQuoteSetValue(E63,F63,$F$4))</f>
        <v>0</v>
      </c>
      <c r="H63" s="249"/>
      <c r="I63" s="178"/>
      <c r="J63" s="178"/>
      <c r="K63" s="178" t="str">
        <f t="shared" si="10"/>
        <v/>
      </c>
      <c r="L63" s="178" t="str">
        <f>IF(I63="","",_xll.qlSimpleQuote(K63,M63,,,$F$4))</f>
        <v/>
      </c>
      <c r="M63" s="292" t="s">
        <v>218</v>
      </c>
      <c r="N63" s="247" t="str">
        <f>IF(I63="","",_xll.qlSimpleQuoteSetValue(L63,M63,$F$4))</f>
        <v/>
      </c>
      <c r="O63" s="248"/>
      <c r="P63" s="178"/>
      <c r="Q63" s="178"/>
      <c r="R63" s="178" t="str">
        <f t="shared" si="11"/>
        <v/>
      </c>
      <c r="S63" s="178" t="str">
        <f>IF(P63="","",_xll.qlSimpleQuote(R63,T63,,,$F$4))</f>
        <v/>
      </c>
      <c r="T63" s="292" t="s">
        <v>218</v>
      </c>
      <c r="U63" s="247" t="str">
        <f>IF(P63="","",_xll.qlSimpleQuoteSetValue(S63,T63,$F$4))</f>
        <v/>
      </c>
      <c r="V63" s="250"/>
      <c r="W63" s="178"/>
      <c r="X63" s="178"/>
      <c r="Y63" s="178" t="str">
        <f t="shared" si="12"/>
        <v/>
      </c>
      <c r="Z63" s="178" t="str">
        <f>IF(W63="","",_xll.qlSimpleQuote(Y63,AA63,,,$F$4))</f>
        <v/>
      </c>
      <c r="AA63" s="292" t="s">
        <v>218</v>
      </c>
      <c r="AB63" s="247" t="str">
        <f>IF(W63="","",_xll.qlSimpleQuoteSetValue(Z63,AA63,$F$4))</f>
        <v/>
      </c>
      <c r="AC63" s="248"/>
      <c r="AD63" s="178"/>
      <c r="AE63" s="178"/>
      <c r="AF63" s="178" t="str">
        <f t="shared" si="13"/>
        <v/>
      </c>
      <c r="AG63" s="178" t="str">
        <f>IF(AD63="","",_xll.qlSimpleQuote(AF63,AH63,,,$F$4))</f>
        <v/>
      </c>
      <c r="AH63" s="292" t="s">
        <v>218</v>
      </c>
      <c r="AI63" s="247" t="str">
        <f>IF(AD63="","",_xll.qlSimpleQuoteSetValue(AG63,AH63,$F$4))</f>
        <v/>
      </c>
    </row>
    <row r="64" spans="1:35" x14ac:dyDescent="0.2">
      <c r="A64" s="323"/>
      <c r="B64" s="179" t="s">
        <v>121</v>
      </c>
      <c r="C64" s="179" t="s">
        <v>77</v>
      </c>
      <c r="D64" s="179" t="str">
        <f t="shared" si="9"/>
        <v>EURONOIS13M=</v>
      </c>
      <c r="E64" s="179" t="str">
        <f>IF(B64="","",_xll.qlSimpleQuote(D64,F64,,,$F$4))</f>
        <v>EURONOIS13M=#0000</v>
      </c>
      <c r="F64" s="293">
        <v>-1.43243547E-3</v>
      </c>
      <c r="G64" s="228">
        <f>IF(B64="","",_xll.qlSimpleQuoteSetValue(E64,F64,$F$4))</f>
        <v>0</v>
      </c>
      <c r="H64" s="249"/>
      <c r="I64" s="179"/>
      <c r="J64" s="179"/>
      <c r="K64" s="179" t="str">
        <f t="shared" si="10"/>
        <v/>
      </c>
      <c r="L64" s="179" t="str">
        <f>IF(I64="","",_xll.qlSimpleQuote(K64,M64,,,$F$4))</f>
        <v/>
      </c>
      <c r="M64" s="293" t="s">
        <v>218</v>
      </c>
      <c r="N64" s="228" t="str">
        <f>IF(I64="","",_xll.qlSimpleQuoteSetValue(L64,M64,$F$4))</f>
        <v/>
      </c>
      <c r="O64" s="248"/>
      <c r="P64" s="179"/>
      <c r="Q64" s="179"/>
      <c r="R64" s="179" t="str">
        <f t="shared" si="11"/>
        <v/>
      </c>
      <c r="S64" s="179" t="str">
        <f>IF(P64="","",_xll.qlSimpleQuote(R64,T64,,,$F$4))</f>
        <v/>
      </c>
      <c r="T64" s="293" t="s">
        <v>218</v>
      </c>
      <c r="U64" s="228" t="str">
        <f>IF(P64="","",_xll.qlSimpleQuoteSetValue(S64,T64,$F$4))</f>
        <v/>
      </c>
      <c r="V64" s="250"/>
      <c r="W64" s="179"/>
      <c r="X64" s="179"/>
      <c r="Y64" s="179" t="str">
        <f t="shared" si="12"/>
        <v/>
      </c>
      <c r="Z64" s="179" t="str">
        <f>IF(W64="","",_xll.qlSimpleQuote(Y64,AA64,,,$F$4))</f>
        <v/>
      </c>
      <c r="AA64" s="293" t="s">
        <v>218</v>
      </c>
      <c r="AB64" s="228" t="str">
        <f>IF(W64="","",_xll.qlSimpleQuoteSetValue(Z64,AA64,$F$4))</f>
        <v/>
      </c>
      <c r="AC64" s="248"/>
      <c r="AD64" s="179"/>
      <c r="AE64" s="179"/>
      <c r="AF64" s="179" t="str">
        <f t="shared" si="13"/>
        <v/>
      </c>
      <c r="AG64" s="179" t="str">
        <f>IF(AD64="","",_xll.qlSimpleQuote(AF64,AH64,,,$F$4))</f>
        <v/>
      </c>
      <c r="AH64" s="293" t="s">
        <v>218</v>
      </c>
      <c r="AI64" s="228" t="str">
        <f>IF(AD64="","",_xll.qlSimpleQuoteSetValue(AG64,AH64,$F$4))</f>
        <v/>
      </c>
    </row>
    <row r="65" spans="1:35" x14ac:dyDescent="0.2">
      <c r="A65" s="323"/>
      <c r="B65" s="179" t="s">
        <v>121</v>
      </c>
      <c r="C65" s="179" t="s">
        <v>78</v>
      </c>
      <c r="D65" s="179" t="str">
        <f t="shared" si="9"/>
        <v>EURONOIS14M=</v>
      </c>
      <c r="E65" s="179" t="str">
        <f>IF(B65="","",_xll.qlSimpleQuote(D65,F65,,,$F$4))</f>
        <v>EURONOIS14M=#0000</v>
      </c>
      <c r="F65" s="293">
        <v>-1.43240064E-3</v>
      </c>
      <c r="G65" s="228">
        <f>IF(B65="","",_xll.qlSimpleQuoteSetValue(E65,F65,$F$4))</f>
        <v>0</v>
      </c>
      <c r="H65" s="249"/>
      <c r="I65" s="179"/>
      <c r="J65" s="179"/>
      <c r="K65" s="179" t="str">
        <f t="shared" si="10"/>
        <v/>
      </c>
      <c r="L65" s="179" t="str">
        <f>IF(I65="","",_xll.qlSimpleQuote(K65,M65,,,$F$4))</f>
        <v/>
      </c>
      <c r="M65" s="293" t="s">
        <v>218</v>
      </c>
      <c r="N65" s="228" t="str">
        <f>IF(I65="","",_xll.qlSimpleQuoteSetValue(L65,M65,$F$4))</f>
        <v/>
      </c>
      <c r="O65" s="248"/>
      <c r="P65" s="179"/>
      <c r="Q65" s="179"/>
      <c r="R65" s="179" t="str">
        <f t="shared" si="11"/>
        <v/>
      </c>
      <c r="S65" s="179" t="str">
        <f>IF(P65="","",_xll.qlSimpleQuote(R65,T65,,,$F$4))</f>
        <v/>
      </c>
      <c r="T65" s="293" t="s">
        <v>218</v>
      </c>
      <c r="U65" s="228" t="str">
        <f>IF(P65="","",_xll.qlSimpleQuoteSetValue(S65,T65,$F$4))</f>
        <v/>
      </c>
      <c r="V65" s="250"/>
      <c r="W65" s="179"/>
      <c r="X65" s="179"/>
      <c r="Y65" s="179" t="str">
        <f t="shared" si="12"/>
        <v/>
      </c>
      <c r="Z65" s="179" t="str">
        <f>IF(W65="","",_xll.qlSimpleQuote(Y65,AA65,,,$F$4))</f>
        <v/>
      </c>
      <c r="AA65" s="293" t="s">
        <v>218</v>
      </c>
      <c r="AB65" s="228" t="str">
        <f>IF(W65="","",_xll.qlSimpleQuoteSetValue(Z65,AA65,$F$4))</f>
        <v/>
      </c>
      <c r="AC65" s="248"/>
      <c r="AD65" s="179"/>
      <c r="AE65" s="179"/>
      <c r="AF65" s="179" t="str">
        <f t="shared" si="13"/>
        <v/>
      </c>
      <c r="AG65" s="179" t="str">
        <f>IF(AD65="","",_xll.qlSimpleQuote(AF65,AH65,,,$F$4))</f>
        <v/>
      </c>
      <c r="AH65" s="293" t="s">
        <v>218</v>
      </c>
      <c r="AI65" s="228" t="str">
        <f>IF(AD65="","",_xll.qlSimpleQuoteSetValue(AG65,AH65,$F$4))</f>
        <v/>
      </c>
    </row>
    <row r="66" spans="1:35" x14ac:dyDescent="0.2">
      <c r="A66" s="323"/>
      <c r="B66" s="179" t="s">
        <v>121</v>
      </c>
      <c r="C66" s="179" t="s">
        <v>79</v>
      </c>
      <c r="D66" s="179" t="str">
        <f t="shared" si="9"/>
        <v>EURONOIS15M=</v>
      </c>
      <c r="E66" s="179" t="str">
        <f>IF(B66="","",_xll.qlSimpleQuote(D66,F66,,,$F$4))</f>
        <v>EURONOIS15M=#0000</v>
      </c>
      <c r="F66" s="293">
        <v>-1.4299999999999998E-3</v>
      </c>
      <c r="G66" s="228">
        <f>IF(B66="","",_xll.qlSimpleQuoteSetValue(E66,F66,$F$4))</f>
        <v>0</v>
      </c>
      <c r="H66" s="249"/>
      <c r="I66" s="179" t="s">
        <v>122</v>
      </c>
      <c r="J66" s="179" t="s">
        <v>79</v>
      </c>
      <c r="K66" s="179" t="str">
        <f t="shared" si="10"/>
        <v>EUR1MSW15M=</v>
      </c>
      <c r="L66" s="179" t="str">
        <f>IF(I66="","",_xll.qlSimpleQuote(K66,M66,,,$F$4))</f>
        <v>EUR1MSW15M=#0000</v>
      </c>
      <c r="M66" s="293">
        <v>-1.0574667799999999E-3</v>
      </c>
      <c r="N66" s="228">
        <f>IF(I66="","",_xll.qlSimpleQuoteSetValue(L66,M66,$F$4))</f>
        <v>0</v>
      </c>
      <c r="O66" s="248"/>
      <c r="P66" s="179"/>
      <c r="Q66" s="179"/>
      <c r="R66" s="179" t="str">
        <f t="shared" si="11"/>
        <v/>
      </c>
      <c r="S66" s="179" t="str">
        <f>IF(P66="","",_xll.qlSimpleQuote(R66,T66,,,$F$4))</f>
        <v/>
      </c>
      <c r="T66" s="293" t="s">
        <v>218</v>
      </c>
      <c r="U66" s="228" t="str">
        <f>IF(P66="","",_xll.qlSimpleQuoteSetValue(S66,T66,$F$4))</f>
        <v/>
      </c>
      <c r="V66" s="250"/>
      <c r="W66" s="179"/>
      <c r="X66" s="179"/>
      <c r="Y66" s="179" t="str">
        <f t="shared" si="12"/>
        <v/>
      </c>
      <c r="Z66" s="179" t="str">
        <f>IF(W66="","",_xll.qlSimpleQuote(Y66,AA66,,,$F$4))</f>
        <v/>
      </c>
      <c r="AA66" s="293" t="s">
        <v>218</v>
      </c>
      <c r="AB66" s="228" t="str">
        <f>IF(W66="","",_xll.qlSimpleQuoteSetValue(Z66,AA66,$F$4))</f>
        <v/>
      </c>
      <c r="AC66" s="248"/>
      <c r="AD66" s="179"/>
      <c r="AE66" s="179"/>
      <c r="AF66" s="179" t="str">
        <f t="shared" si="13"/>
        <v/>
      </c>
      <c r="AG66" s="179" t="str">
        <f>IF(AD66="","",_xll.qlSimpleQuote(AF66,AH66,,,$F$4))</f>
        <v/>
      </c>
      <c r="AH66" s="293" t="s">
        <v>218</v>
      </c>
      <c r="AI66" s="228" t="str">
        <f>IF(AD66="","",_xll.qlSimpleQuoteSetValue(AG66,AH66,$F$4))</f>
        <v/>
      </c>
    </row>
    <row r="67" spans="1:35" x14ac:dyDescent="0.2">
      <c r="A67" s="323"/>
      <c r="B67" s="179" t="s">
        <v>121</v>
      </c>
      <c r="C67" s="179" t="s">
        <v>80</v>
      </c>
      <c r="D67" s="179" t="str">
        <f t="shared" si="9"/>
        <v>EURONOIS16M=</v>
      </c>
      <c r="E67" s="179" t="str">
        <f>IF(B67="","",_xll.qlSimpleQuote(D67,F67,,,$F$4))</f>
        <v>EURONOIS16M=#0000</v>
      </c>
      <c r="F67" s="293">
        <v>-1.421432E-3</v>
      </c>
      <c r="G67" s="228">
        <f>IF(B67="","",_xll.qlSimpleQuoteSetValue(E67,F67,$F$4))</f>
        <v>0</v>
      </c>
      <c r="H67" s="249"/>
      <c r="I67" s="179"/>
      <c r="J67" s="179"/>
      <c r="K67" s="179" t="str">
        <f t="shared" si="10"/>
        <v/>
      </c>
      <c r="L67" s="179" t="str">
        <f>IF(I67="","",_xll.qlSimpleQuote(K67,M67,,,$F$4))</f>
        <v/>
      </c>
      <c r="M67" s="293" t="s">
        <v>218</v>
      </c>
      <c r="N67" s="228" t="str">
        <f>IF(I67="","",_xll.qlSimpleQuoteSetValue(L67,M67,$F$4))</f>
        <v/>
      </c>
      <c r="O67" s="248"/>
      <c r="P67" s="179"/>
      <c r="Q67" s="179"/>
      <c r="R67" s="179" t="str">
        <f t="shared" si="11"/>
        <v/>
      </c>
      <c r="S67" s="179" t="str">
        <f>IF(P67="","",_xll.qlSimpleQuote(R67,T67,,,$F$4))</f>
        <v/>
      </c>
      <c r="T67" s="293" t="s">
        <v>218</v>
      </c>
      <c r="U67" s="228" t="str">
        <f>IF(P67="","",_xll.qlSimpleQuoteSetValue(S67,T67,$F$4))</f>
        <v/>
      </c>
      <c r="V67" s="250"/>
      <c r="W67" s="179"/>
      <c r="X67" s="179"/>
      <c r="Y67" s="179" t="str">
        <f t="shared" si="12"/>
        <v/>
      </c>
      <c r="Z67" s="179" t="str">
        <f>IF(W67="","",_xll.qlSimpleQuote(Y67,AA67,,,$F$4))</f>
        <v/>
      </c>
      <c r="AA67" s="293" t="s">
        <v>218</v>
      </c>
      <c r="AB67" s="228" t="str">
        <f>IF(W67="","",_xll.qlSimpleQuoteSetValue(Z67,AA67,$F$4))</f>
        <v/>
      </c>
      <c r="AC67" s="248"/>
      <c r="AD67" s="179"/>
      <c r="AE67" s="179"/>
      <c r="AF67" s="179" t="str">
        <f t="shared" si="13"/>
        <v/>
      </c>
      <c r="AG67" s="179" t="str">
        <f>IF(AD67="","",_xll.qlSimpleQuote(AF67,AH67,,,$F$4))</f>
        <v/>
      </c>
      <c r="AH67" s="293" t="s">
        <v>218</v>
      </c>
      <c r="AI67" s="228" t="str">
        <f>IF(AD67="","",_xll.qlSimpleQuoteSetValue(AG67,AH67,$F$4))</f>
        <v/>
      </c>
    </row>
    <row r="68" spans="1:35" x14ac:dyDescent="0.2">
      <c r="A68" s="323"/>
      <c r="B68" s="179" t="s">
        <v>121</v>
      </c>
      <c r="C68" s="179" t="s">
        <v>81</v>
      </c>
      <c r="D68" s="179" t="str">
        <f t="shared" si="9"/>
        <v>EURONOIS17M=</v>
      </c>
      <c r="E68" s="179" t="str">
        <f>IF(B68="","",_xll.qlSimpleQuote(D68,F68,,,$F$4))</f>
        <v>EURONOIS17M=#0000</v>
      </c>
      <c r="F68" s="293">
        <v>-1.41263647E-3</v>
      </c>
      <c r="G68" s="228">
        <f>IF(B68="","",_xll.qlSimpleQuoteSetValue(E68,F68,$F$4))</f>
        <v>0</v>
      </c>
      <c r="H68" s="249"/>
      <c r="I68" s="179"/>
      <c r="J68" s="179"/>
      <c r="K68" s="179" t="str">
        <f t="shared" si="10"/>
        <v/>
      </c>
      <c r="L68" s="179" t="str">
        <f>IF(I68="","",_xll.qlSimpleQuote(K68,M68,,,$F$4))</f>
        <v/>
      </c>
      <c r="M68" s="293" t="s">
        <v>218</v>
      </c>
      <c r="N68" s="228" t="str">
        <f>IF(I68="","",_xll.qlSimpleQuoteSetValue(L68,M68,$F$4))</f>
        <v/>
      </c>
      <c r="O68" s="248"/>
      <c r="P68" s="179"/>
      <c r="Q68" s="179"/>
      <c r="R68" s="179" t="str">
        <f t="shared" si="11"/>
        <v/>
      </c>
      <c r="S68" s="179" t="str">
        <f>IF(P68="","",_xll.qlSimpleQuote(R68,T68,,,$F$4))</f>
        <v/>
      </c>
      <c r="T68" s="293" t="s">
        <v>218</v>
      </c>
      <c r="U68" s="228" t="str">
        <f>IF(P68="","",_xll.qlSimpleQuoteSetValue(S68,T68,$F$4))</f>
        <v/>
      </c>
      <c r="V68" s="250"/>
      <c r="W68" s="179"/>
      <c r="X68" s="179"/>
      <c r="Y68" s="179" t="str">
        <f t="shared" si="12"/>
        <v/>
      </c>
      <c r="Z68" s="179" t="str">
        <f>IF(W68="","",_xll.qlSimpleQuote(Y68,AA68,,,$F$4))</f>
        <v/>
      </c>
      <c r="AA68" s="293" t="s">
        <v>218</v>
      </c>
      <c r="AB68" s="228" t="str">
        <f>IF(W68="","",_xll.qlSimpleQuoteSetValue(Z68,AA68,$F$4))</f>
        <v/>
      </c>
      <c r="AC68" s="248"/>
      <c r="AD68" s="179"/>
      <c r="AE68" s="179"/>
      <c r="AF68" s="179" t="str">
        <f t="shared" si="13"/>
        <v/>
      </c>
      <c r="AG68" s="179" t="str">
        <f>IF(AD68="","",_xll.qlSimpleQuote(AF68,AH68,,,$F$4))</f>
        <v/>
      </c>
      <c r="AH68" s="293" t="s">
        <v>218</v>
      </c>
      <c r="AI68" s="228" t="str">
        <f>IF(AD68="","",_xll.qlSimpleQuoteSetValue(AG68,AH68,$F$4))</f>
        <v/>
      </c>
    </row>
    <row r="69" spans="1:35" x14ac:dyDescent="0.2">
      <c r="A69" s="323"/>
      <c r="B69" s="179" t="s">
        <v>121</v>
      </c>
      <c r="C69" s="179" t="s">
        <v>82</v>
      </c>
      <c r="D69" s="179" t="str">
        <f t="shared" si="9"/>
        <v>EURONOIS18M=</v>
      </c>
      <c r="E69" s="179" t="str">
        <f>IF(B69="","",_xll.qlSimpleQuote(D69,F69,,,$F$4))</f>
        <v>EURONOIS18M=#0000</v>
      </c>
      <c r="F69" s="293">
        <v>-1.4000000000000002E-3</v>
      </c>
      <c r="G69" s="228">
        <f>IF(B69="","",_xll.qlSimpleQuoteSetValue(E69,F69,$F$4))</f>
        <v>0</v>
      </c>
      <c r="H69" s="249"/>
      <c r="I69" s="179" t="s">
        <v>122</v>
      </c>
      <c r="J69" s="179" t="s">
        <v>82</v>
      </c>
      <c r="K69" s="179" t="str">
        <f t="shared" si="10"/>
        <v>EUR1MSW18M=</v>
      </c>
      <c r="L69" s="179" t="str">
        <f>IF(I69="","",_xll.qlSimpleQuote(K69,M69,,,$F$4))</f>
        <v>EUR1MSW18M=#0000</v>
      </c>
      <c r="M69" s="293">
        <v>-1.00621185E-3</v>
      </c>
      <c r="N69" s="228">
        <f>IF(I69="","",_xll.qlSimpleQuoteSetValue(L69,M69,$F$4))</f>
        <v>0</v>
      </c>
      <c r="O69" s="248"/>
      <c r="P69" s="179"/>
      <c r="Q69" s="179"/>
      <c r="R69" s="179" t="str">
        <f t="shared" si="11"/>
        <v/>
      </c>
      <c r="S69" s="179" t="str">
        <f>IF(P69="","",_xll.qlSimpleQuote(R69,T69,,,$F$4))</f>
        <v/>
      </c>
      <c r="T69" s="293" t="s">
        <v>218</v>
      </c>
      <c r="U69" s="228" t="str">
        <f>IF(P69="","",_xll.qlSimpleQuoteSetValue(S69,T69,$F$4))</f>
        <v/>
      </c>
      <c r="V69" s="250"/>
      <c r="W69" s="179"/>
      <c r="X69" s="179"/>
      <c r="Y69" s="179" t="str">
        <f t="shared" si="12"/>
        <v/>
      </c>
      <c r="Z69" s="179" t="str">
        <f>IF(W69="","",_xll.qlSimpleQuote(Y69,AA69,,,$F$4))</f>
        <v/>
      </c>
      <c r="AA69" s="293" t="s">
        <v>218</v>
      </c>
      <c r="AB69" s="228" t="str">
        <f>IF(W69="","",_xll.qlSimpleQuoteSetValue(Z69,AA69,$F$4))</f>
        <v/>
      </c>
      <c r="AC69" s="248"/>
      <c r="AD69" s="179"/>
      <c r="AE69" s="179"/>
      <c r="AF69" s="179" t="str">
        <f t="shared" si="13"/>
        <v/>
      </c>
      <c r="AG69" s="179" t="str">
        <f>IF(AD69="","",_xll.qlSimpleQuote(AF69,AH69,,,$F$4))</f>
        <v/>
      </c>
      <c r="AH69" s="293" t="s">
        <v>218</v>
      </c>
      <c r="AI69" s="228" t="str">
        <f>IF(AD69="","",_xll.qlSimpleQuoteSetValue(AG69,AH69,$F$4))</f>
        <v/>
      </c>
    </row>
    <row r="70" spans="1:35" x14ac:dyDescent="0.2">
      <c r="A70" s="323"/>
      <c r="B70" s="179" t="s">
        <v>121</v>
      </c>
      <c r="C70" s="179" t="s">
        <v>83</v>
      </c>
      <c r="D70" s="179" t="str">
        <f t="shared" ref="D70:D101" si="14">IF(B70="","",UPPER(Currency)&amp;$B$4&amp;B70&amp;C70&amp;"=")</f>
        <v>EURONOIS19M=</v>
      </c>
      <c r="E70" s="179" t="str">
        <f>IF(B70="","",_xll.qlSimpleQuote(D70,F70,,,$F$4))</f>
        <v>EURONOIS19M=#0000</v>
      </c>
      <c r="F70" s="293">
        <v>-1.37889505E-3</v>
      </c>
      <c r="G70" s="228">
        <f>IF(B70="","",_xll.qlSimpleQuoteSetValue(E70,F70,$F$4))</f>
        <v>0</v>
      </c>
      <c r="H70" s="249"/>
      <c r="I70" s="179"/>
      <c r="J70" s="179"/>
      <c r="K70" s="179" t="str">
        <f t="shared" ref="K70:K101" si="15">IF(I70="","",UPPER(Currency)&amp;$I$4&amp;I70&amp;J70&amp;"=")</f>
        <v/>
      </c>
      <c r="L70" s="179" t="str">
        <f>IF(I70="","",_xll.qlSimpleQuote(K70,M70,,,$F$4))</f>
        <v/>
      </c>
      <c r="M70" s="293" t="s">
        <v>218</v>
      </c>
      <c r="N70" s="228" t="str">
        <f>IF(I70="","",_xll.qlSimpleQuoteSetValue(L70,M70,$F$4))</f>
        <v/>
      </c>
      <c r="O70" s="248"/>
      <c r="P70" s="179"/>
      <c r="Q70" s="179"/>
      <c r="R70" s="179" t="str">
        <f t="shared" si="11"/>
        <v/>
      </c>
      <c r="S70" s="179" t="str">
        <f>IF(P70="","",_xll.qlSimpleQuote(R70,T70,,,$F$4))</f>
        <v/>
      </c>
      <c r="T70" s="293" t="s">
        <v>218</v>
      </c>
      <c r="U70" s="228" t="str">
        <f>IF(P70="","",_xll.qlSimpleQuoteSetValue(S70,T70,$F$4))</f>
        <v/>
      </c>
      <c r="V70" s="250"/>
      <c r="W70" s="179"/>
      <c r="X70" s="179"/>
      <c r="Y70" s="179" t="str">
        <f t="shared" si="12"/>
        <v/>
      </c>
      <c r="Z70" s="179" t="str">
        <f>IF(W70="","",_xll.qlSimpleQuote(Y70,AA70,,,$F$4))</f>
        <v/>
      </c>
      <c r="AA70" s="293" t="s">
        <v>218</v>
      </c>
      <c r="AB70" s="228" t="str">
        <f>IF(W70="","",_xll.qlSimpleQuoteSetValue(Z70,AA70,$F$4))</f>
        <v/>
      </c>
      <c r="AC70" s="248"/>
      <c r="AD70" s="179"/>
      <c r="AE70" s="179"/>
      <c r="AF70" s="179" t="str">
        <f t="shared" si="13"/>
        <v/>
      </c>
      <c r="AG70" s="179" t="str">
        <f>IF(AD70="","",_xll.qlSimpleQuote(AF70,AH70,,,$F$4))</f>
        <v/>
      </c>
      <c r="AH70" s="293" t="s">
        <v>218</v>
      </c>
      <c r="AI70" s="228" t="str">
        <f>IF(AD70="","",_xll.qlSimpleQuoteSetValue(AG70,AH70,$F$4))</f>
        <v/>
      </c>
    </row>
    <row r="71" spans="1:35" x14ac:dyDescent="0.2">
      <c r="A71" s="323"/>
      <c r="B71" s="179" t="s">
        <v>121</v>
      </c>
      <c r="C71" s="179" t="s">
        <v>84</v>
      </c>
      <c r="D71" s="179" t="str">
        <f t="shared" si="14"/>
        <v>EURONOIS20M=</v>
      </c>
      <c r="E71" s="179" t="str">
        <f>IF(B71="","",_xll.qlSimpleQuote(D71,F71,,,$F$4))</f>
        <v>EURONOIS20M=#0000</v>
      </c>
      <c r="F71" s="293">
        <v>-1.3560896300000001E-3</v>
      </c>
      <c r="G71" s="228">
        <f>IF(B71="","",_xll.qlSimpleQuoteSetValue(E71,F71,$F$4))</f>
        <v>0</v>
      </c>
      <c r="H71" s="249"/>
      <c r="I71" s="179"/>
      <c r="J71" s="179"/>
      <c r="K71" s="179" t="str">
        <f t="shared" si="15"/>
        <v/>
      </c>
      <c r="L71" s="179" t="str">
        <f>IF(I71="","",_xll.qlSimpleQuote(K71,M71,,,$F$4))</f>
        <v/>
      </c>
      <c r="M71" s="293" t="s">
        <v>218</v>
      </c>
      <c r="N71" s="228" t="str">
        <f>IF(I71="","",_xll.qlSimpleQuoteSetValue(L71,M71,$F$4))</f>
        <v/>
      </c>
      <c r="O71" s="248"/>
      <c r="P71" s="179"/>
      <c r="Q71" s="179"/>
      <c r="R71" s="179" t="str">
        <f t="shared" si="11"/>
        <v/>
      </c>
      <c r="S71" s="179" t="str">
        <f>IF(P71="","",_xll.qlSimpleQuote(R71,T71,,,$F$4))</f>
        <v/>
      </c>
      <c r="T71" s="293" t="s">
        <v>218</v>
      </c>
      <c r="U71" s="228" t="str">
        <f>IF(P71="","",_xll.qlSimpleQuoteSetValue(S71,T71,$F$4))</f>
        <v/>
      </c>
      <c r="V71" s="250"/>
      <c r="W71" s="179"/>
      <c r="X71" s="179"/>
      <c r="Y71" s="179" t="str">
        <f t="shared" si="12"/>
        <v/>
      </c>
      <c r="Z71" s="179" t="str">
        <f>IF(W71="","",_xll.qlSimpleQuote(Y71,AA71,,,$F$4))</f>
        <v/>
      </c>
      <c r="AA71" s="293" t="s">
        <v>218</v>
      </c>
      <c r="AB71" s="228" t="str">
        <f>IF(W71="","",_xll.qlSimpleQuoteSetValue(Z71,AA71,$F$4))</f>
        <v/>
      </c>
      <c r="AC71" s="248"/>
      <c r="AD71" s="179"/>
      <c r="AE71" s="179"/>
      <c r="AF71" s="179" t="str">
        <f t="shared" si="13"/>
        <v/>
      </c>
      <c r="AG71" s="179" t="str">
        <f>IF(AD71="","",_xll.qlSimpleQuote(AF71,AH71,,,$F$4))</f>
        <v/>
      </c>
      <c r="AH71" s="293" t="s">
        <v>218</v>
      </c>
      <c r="AI71" s="228" t="str">
        <f>IF(AD71="","",_xll.qlSimpleQuoteSetValue(AG71,AH71,$F$4))</f>
        <v/>
      </c>
    </row>
    <row r="72" spans="1:35" x14ac:dyDescent="0.2">
      <c r="A72" s="323"/>
      <c r="B72" s="179" t="s">
        <v>121</v>
      </c>
      <c r="C72" s="179" t="s">
        <v>85</v>
      </c>
      <c r="D72" s="179" t="str">
        <f t="shared" si="14"/>
        <v>EURONOIS21M=</v>
      </c>
      <c r="E72" s="179" t="str">
        <f>IF(B72="","",_xll.qlSimpleQuote(D72,F72,,,$F$4))</f>
        <v>EURONOIS21M=#0000</v>
      </c>
      <c r="F72" s="293">
        <v>-1.33E-3</v>
      </c>
      <c r="G72" s="228">
        <f>IF(B72="","",_xll.qlSimpleQuoteSetValue(E72,F72,$F$4))</f>
        <v>0</v>
      </c>
      <c r="H72" s="249"/>
      <c r="I72" s="179" t="s">
        <v>122</v>
      </c>
      <c r="J72" s="179" t="s">
        <v>85</v>
      </c>
      <c r="K72" s="179" t="str">
        <f t="shared" si="15"/>
        <v>EUR1MSW21M=</v>
      </c>
      <c r="L72" s="179" t="str">
        <f>IF(I72="","",_xll.qlSimpleQuote(K72,M72,,,$F$4))</f>
        <v>EUR1MSW21M=#0000</v>
      </c>
      <c r="M72" s="293">
        <v>-9.1785144999999996E-4</v>
      </c>
      <c r="N72" s="228">
        <f>IF(I72="","",_xll.qlSimpleQuoteSetValue(L72,M72,$F$4))</f>
        <v>0</v>
      </c>
      <c r="O72" s="248"/>
      <c r="P72" s="179"/>
      <c r="Q72" s="179"/>
      <c r="R72" s="179" t="str">
        <f t="shared" si="11"/>
        <v/>
      </c>
      <c r="S72" s="179" t="str">
        <f>IF(P72="","",_xll.qlSimpleQuote(R72,T72,,,$F$4))</f>
        <v/>
      </c>
      <c r="T72" s="293" t="s">
        <v>218</v>
      </c>
      <c r="U72" s="228" t="str">
        <f>IF(P72="","",_xll.qlSimpleQuoteSetValue(S72,T72,$F$4))</f>
        <v/>
      </c>
      <c r="V72" s="250"/>
      <c r="W72" s="179"/>
      <c r="X72" s="179"/>
      <c r="Y72" s="179" t="str">
        <f t="shared" si="12"/>
        <v/>
      </c>
      <c r="Z72" s="179" t="str">
        <f>IF(W72="","",_xll.qlSimpleQuote(Y72,AA72,,,$F$4))</f>
        <v/>
      </c>
      <c r="AA72" s="293" t="s">
        <v>218</v>
      </c>
      <c r="AB72" s="228" t="str">
        <f>IF(W72="","",_xll.qlSimpleQuoteSetValue(Z72,AA72,$F$4))</f>
        <v/>
      </c>
      <c r="AC72" s="248"/>
      <c r="AD72" s="179"/>
      <c r="AE72" s="179"/>
      <c r="AF72" s="179" t="str">
        <f t="shared" si="13"/>
        <v/>
      </c>
      <c r="AG72" s="179" t="str">
        <f>IF(AD72="","",_xll.qlSimpleQuote(AF72,AH72,,,$F$4))</f>
        <v/>
      </c>
      <c r="AH72" s="293" t="s">
        <v>218</v>
      </c>
      <c r="AI72" s="228" t="str">
        <f>IF(AD72="","",_xll.qlSimpleQuoteSetValue(AG72,AH72,$F$4))</f>
        <v/>
      </c>
    </row>
    <row r="73" spans="1:35" x14ac:dyDescent="0.2">
      <c r="A73" s="323"/>
      <c r="B73" s="179" t="s">
        <v>121</v>
      </c>
      <c r="C73" s="179" t="s">
        <v>86</v>
      </c>
      <c r="D73" s="179" t="str">
        <f t="shared" si="14"/>
        <v>EURONOIS22M=</v>
      </c>
      <c r="E73" s="179" t="str">
        <f>IF(B73="","",_xll.qlSimpleQuote(D73,F73,,,$F$4))</f>
        <v>EURONOIS22M=#0000</v>
      </c>
      <c r="F73" s="293">
        <v>-1.30075928E-3</v>
      </c>
      <c r="G73" s="228">
        <f>IF(B73="","",_xll.qlSimpleQuoteSetValue(E73,F73,$F$4))</f>
        <v>0</v>
      </c>
      <c r="H73" s="249"/>
      <c r="I73" s="179"/>
      <c r="J73" s="179"/>
      <c r="K73" s="179" t="str">
        <f t="shared" si="15"/>
        <v/>
      </c>
      <c r="L73" s="179" t="str">
        <f>IF(I73="","",_xll.qlSimpleQuote(K73,M73,,,$F$4))</f>
        <v/>
      </c>
      <c r="M73" s="293" t="s">
        <v>218</v>
      </c>
      <c r="N73" s="228" t="str">
        <f>IF(I73="","",_xll.qlSimpleQuoteSetValue(L73,M73,$F$4))</f>
        <v/>
      </c>
      <c r="O73" s="248"/>
      <c r="P73" s="179"/>
      <c r="Q73" s="179"/>
      <c r="R73" s="179" t="str">
        <f t="shared" si="11"/>
        <v/>
      </c>
      <c r="S73" s="179" t="str">
        <f>IF(P73="","",_xll.qlSimpleQuote(R73,T73,,,$F$4))</f>
        <v/>
      </c>
      <c r="T73" s="293" t="s">
        <v>218</v>
      </c>
      <c r="U73" s="228" t="str">
        <f>IF(P73="","",_xll.qlSimpleQuoteSetValue(S73,T73,$F$4))</f>
        <v/>
      </c>
      <c r="V73" s="250"/>
      <c r="W73" s="179"/>
      <c r="X73" s="179"/>
      <c r="Y73" s="179" t="str">
        <f t="shared" si="12"/>
        <v/>
      </c>
      <c r="Z73" s="179" t="str">
        <f>IF(W73="","",_xll.qlSimpleQuote(Y73,AA73,,,$F$4))</f>
        <v/>
      </c>
      <c r="AA73" s="293" t="s">
        <v>218</v>
      </c>
      <c r="AB73" s="228" t="str">
        <f>IF(W73="","",_xll.qlSimpleQuoteSetValue(Z73,AA73,$F$4))</f>
        <v/>
      </c>
      <c r="AC73" s="248"/>
      <c r="AD73" s="179"/>
      <c r="AE73" s="179"/>
      <c r="AF73" s="179" t="str">
        <f t="shared" si="13"/>
        <v/>
      </c>
      <c r="AG73" s="179" t="str">
        <f>IF(AD73="","",_xll.qlSimpleQuote(AF73,AH73,,,$F$4))</f>
        <v/>
      </c>
      <c r="AH73" s="293" t="s">
        <v>218</v>
      </c>
      <c r="AI73" s="228" t="str">
        <f>IF(AD73="","",_xll.qlSimpleQuoteSetValue(AG73,AH73,$F$4))</f>
        <v/>
      </c>
    </row>
    <row r="74" spans="1:35" x14ac:dyDescent="0.2">
      <c r="A74" s="323"/>
      <c r="B74" s="179" t="s">
        <v>121</v>
      </c>
      <c r="C74" s="179" t="s">
        <v>87</v>
      </c>
      <c r="D74" s="179" t="str">
        <f t="shared" si="14"/>
        <v>EURONOIS23M=</v>
      </c>
      <c r="E74" s="179" t="str">
        <f>IF(B74="","",_xll.qlSimpleQuote(D74,F74,,,$F$4))</f>
        <v>EURONOIS23M=#0000</v>
      </c>
      <c r="F74" s="293">
        <v>-1.2726208099999999E-3</v>
      </c>
      <c r="G74" s="228">
        <f>IF(B74="","",_xll.qlSimpleQuoteSetValue(E74,F74,$F$4))</f>
        <v>0</v>
      </c>
      <c r="H74" s="249"/>
      <c r="I74" s="179"/>
      <c r="J74" s="179"/>
      <c r="K74" s="179" t="str">
        <f t="shared" si="15"/>
        <v/>
      </c>
      <c r="L74" s="179" t="str">
        <f>IF(I74="","",_xll.qlSimpleQuote(K74,M74,,,$F$4))</f>
        <v/>
      </c>
      <c r="M74" s="293" t="s">
        <v>218</v>
      </c>
      <c r="N74" s="228" t="str">
        <f>IF(I74="","",_xll.qlSimpleQuoteSetValue(L74,M74,$F$4))</f>
        <v/>
      </c>
      <c r="O74" s="248"/>
      <c r="P74" s="179"/>
      <c r="Q74" s="179"/>
      <c r="R74" s="179" t="str">
        <f t="shared" si="11"/>
        <v/>
      </c>
      <c r="S74" s="179" t="str">
        <f>IF(P74="","",_xll.qlSimpleQuote(R74,T74,,,$F$4))</f>
        <v/>
      </c>
      <c r="T74" s="293" t="s">
        <v>218</v>
      </c>
      <c r="U74" s="228" t="str">
        <f>IF(P74="","",_xll.qlSimpleQuoteSetValue(S74,T74,$F$4))</f>
        <v/>
      </c>
      <c r="V74" s="250"/>
      <c r="W74" s="179"/>
      <c r="X74" s="179"/>
      <c r="Y74" s="179" t="str">
        <f t="shared" si="12"/>
        <v/>
      </c>
      <c r="Z74" s="179" t="str">
        <f>IF(W74="","",_xll.qlSimpleQuote(Y74,AA74,,,$F$4))</f>
        <v/>
      </c>
      <c r="AA74" s="293" t="s">
        <v>218</v>
      </c>
      <c r="AB74" s="228" t="str">
        <f>IF(W74="","",_xll.qlSimpleQuoteSetValue(Z74,AA74,$F$4))</f>
        <v/>
      </c>
      <c r="AC74" s="248"/>
      <c r="AD74" s="179"/>
      <c r="AE74" s="179"/>
      <c r="AF74" s="179" t="str">
        <f t="shared" si="13"/>
        <v/>
      </c>
      <c r="AG74" s="179" t="str">
        <f>IF(AD74="","",_xll.qlSimpleQuote(AF74,AH74,,,$F$4))</f>
        <v/>
      </c>
      <c r="AH74" s="293" t="s">
        <v>218</v>
      </c>
      <c r="AI74" s="228" t="str">
        <f>IF(AD74="","",_xll.qlSimpleQuoteSetValue(AG74,AH74,$F$4))</f>
        <v/>
      </c>
    </row>
    <row r="75" spans="1:35" x14ac:dyDescent="0.2">
      <c r="A75" s="323"/>
      <c r="B75" s="179" t="s">
        <v>121</v>
      </c>
      <c r="C75" s="179" t="s">
        <v>88</v>
      </c>
      <c r="D75" s="179" t="str">
        <f t="shared" si="14"/>
        <v>EURONOIS2Y=</v>
      </c>
      <c r="E75" s="179" t="str">
        <f>IF(B75="","",_xll.qlSimpleQuote(D75,F75,,,$F$4))</f>
        <v>EURONOIS2Y=#0000</v>
      </c>
      <c r="F75" s="293">
        <v>-1.24E-3</v>
      </c>
      <c r="G75" s="228">
        <f>IF(B75="","",_xll.qlSimpleQuoteSetValue(E75,F75,$F$4))</f>
        <v>0</v>
      </c>
      <c r="H75" s="249"/>
      <c r="I75" s="179" t="s">
        <v>122</v>
      </c>
      <c r="J75" s="179" t="s">
        <v>88</v>
      </c>
      <c r="K75" s="179" t="str">
        <f t="shared" si="15"/>
        <v>EUR1MSW2Y=</v>
      </c>
      <c r="L75" s="179" t="str">
        <f>IF(I75="","",_xll.qlSimpleQuote(K75,M75,,,$F$4))</f>
        <v>EUR1MSW2Y=#0000</v>
      </c>
      <c r="M75" s="293">
        <v>-8.0000000000000004E-4</v>
      </c>
      <c r="N75" s="228">
        <f>IF(I75="","",_xll.qlSimpleQuoteSetValue(L75,M75,$F$4))</f>
        <v>0</v>
      </c>
      <c r="O75" s="248"/>
      <c r="P75" s="179"/>
      <c r="Q75" s="179"/>
      <c r="R75" s="179" t="str">
        <f t="shared" si="11"/>
        <v/>
      </c>
      <c r="S75" s="179" t="str">
        <f>IF(P75="","",_xll.qlSimpleQuote(R75,T75,,,$F$4))</f>
        <v/>
      </c>
      <c r="T75" s="293" t="s">
        <v>218</v>
      </c>
      <c r="U75" s="228" t="str">
        <f>IF(P75="","",_xll.qlSimpleQuoteSetValue(S75,T75,$F$4))</f>
        <v/>
      </c>
      <c r="V75" s="250"/>
      <c r="W75" s="179"/>
      <c r="X75" s="179"/>
      <c r="Y75" s="179" t="str">
        <f t="shared" si="12"/>
        <v/>
      </c>
      <c r="Z75" s="179" t="str">
        <f>IF(W75="","",_xll.qlSimpleQuote(Y75,AA75,,,$F$4))</f>
        <v/>
      </c>
      <c r="AA75" s="293" t="s">
        <v>218</v>
      </c>
      <c r="AB75" s="228" t="str">
        <f>IF(W75="","",_xll.qlSimpleQuoteSetValue(Z75,AA75,$F$4))</f>
        <v/>
      </c>
      <c r="AC75" s="248"/>
      <c r="AD75" s="179"/>
      <c r="AE75" s="179"/>
      <c r="AF75" s="179" t="str">
        <f t="shared" si="13"/>
        <v/>
      </c>
      <c r="AG75" s="179" t="str">
        <f>IF(AD75="","",_xll.qlSimpleQuote(AF75,AH75,,,$F$4))</f>
        <v/>
      </c>
      <c r="AH75" s="293" t="s">
        <v>218</v>
      </c>
      <c r="AI75" s="228" t="str">
        <f>IF(AD75="","",_xll.qlSimpleQuoteSetValue(AG75,AH75,$F$4))</f>
        <v/>
      </c>
    </row>
    <row r="76" spans="1:35" x14ac:dyDescent="0.2">
      <c r="A76" s="323"/>
      <c r="B76" s="179"/>
      <c r="C76" s="179"/>
      <c r="D76" s="179" t="str">
        <f t="shared" si="14"/>
        <v/>
      </c>
      <c r="E76" s="179" t="str">
        <f>IF(B76="","",_xll.qlSimpleQuote(D76,F76,,,$F$4))</f>
        <v/>
      </c>
      <c r="F76" s="293" t="s">
        <v>218</v>
      </c>
      <c r="G76" s="228" t="str">
        <f>IF(B76="","",_xll.qlSimpleQuoteSetValue(E76,F76,$F$4))</f>
        <v/>
      </c>
      <c r="H76" s="249"/>
      <c r="I76" s="179" t="s">
        <v>122</v>
      </c>
      <c r="J76" s="179" t="s">
        <v>163</v>
      </c>
      <c r="K76" s="179" t="str">
        <f t="shared" si="15"/>
        <v>EUR1MSW2Y3M=</v>
      </c>
      <c r="L76" s="179" t="str">
        <f>IF(I76="","",_xll.qlSimpleQuote(K76,M76,,,$F$4))</f>
        <v>EUR1MSW2Y3M=#0000</v>
      </c>
      <c r="M76" s="293">
        <v>-6.6292743999999998E-4</v>
      </c>
      <c r="N76" s="228">
        <f>IF(I76="","",_xll.qlSimpleQuoteSetValue(L76,M76,$F$4))</f>
        <v>0</v>
      </c>
      <c r="O76" s="248"/>
      <c r="P76" s="179"/>
      <c r="Q76" s="179"/>
      <c r="R76" s="179" t="str">
        <f t="shared" si="11"/>
        <v/>
      </c>
      <c r="S76" s="179" t="str">
        <f>IF(P76="","",_xll.qlSimpleQuote(R76,T76,,,$F$4))</f>
        <v/>
      </c>
      <c r="T76" s="293" t="s">
        <v>218</v>
      </c>
      <c r="U76" s="228" t="str">
        <f>IF(P76="","",_xll.qlSimpleQuoteSetValue(S76,T76,$F$4))</f>
        <v/>
      </c>
      <c r="V76" s="250"/>
      <c r="W76" s="179"/>
      <c r="X76" s="179"/>
      <c r="Y76" s="179" t="str">
        <f t="shared" si="12"/>
        <v/>
      </c>
      <c r="Z76" s="179" t="str">
        <f>IF(W76="","",_xll.qlSimpleQuote(Y76,AA76,,,$F$4))</f>
        <v/>
      </c>
      <c r="AA76" s="293" t="s">
        <v>218</v>
      </c>
      <c r="AB76" s="228" t="str">
        <f>IF(W76="","",_xll.qlSimpleQuoteSetValue(Z76,AA76,$F$4))</f>
        <v/>
      </c>
      <c r="AC76" s="248"/>
      <c r="AD76" s="179"/>
      <c r="AE76" s="179"/>
      <c r="AF76" s="179" t="str">
        <f t="shared" si="13"/>
        <v/>
      </c>
      <c r="AG76" s="179" t="str">
        <f>IF(AD76="","",_xll.qlSimpleQuote(AF76,AH76,,,$F$4))</f>
        <v/>
      </c>
      <c r="AH76" s="293" t="s">
        <v>218</v>
      </c>
      <c r="AI76" s="228" t="str">
        <f>IF(AD76="","",_xll.qlSimpleQuoteSetValue(AG76,AH76,$F$4))</f>
        <v/>
      </c>
    </row>
    <row r="77" spans="1:35" x14ac:dyDescent="0.2">
      <c r="A77" s="323"/>
      <c r="B77" s="179"/>
      <c r="C77" s="179"/>
      <c r="D77" s="179" t="str">
        <f t="shared" si="14"/>
        <v/>
      </c>
      <c r="E77" s="179" t="str">
        <f>IF(B77="","",_xll.qlSimpleQuote(D77,F77,,,$F$4))</f>
        <v/>
      </c>
      <c r="F77" s="293" t="s">
        <v>218</v>
      </c>
      <c r="G77" s="228" t="str">
        <f>IF(B77="","",_xll.qlSimpleQuoteSetValue(E77,F77,$F$4))</f>
        <v/>
      </c>
      <c r="H77" s="249"/>
      <c r="I77" s="179" t="s">
        <v>122</v>
      </c>
      <c r="J77" s="179" t="s">
        <v>164</v>
      </c>
      <c r="K77" s="179" t="str">
        <f t="shared" si="15"/>
        <v>EUR1MSW2Y6M=</v>
      </c>
      <c r="L77" s="179" t="str">
        <f>IF(I77="","",_xll.qlSimpleQuote(K77,M77,,,$F$4))</f>
        <v>EUR1MSW2Y6M=#0000</v>
      </c>
      <c r="M77" s="293">
        <v>-5.0789575E-4</v>
      </c>
      <c r="N77" s="228">
        <f>IF(I77="","",_xll.qlSimpleQuoteSetValue(L77,M77,$F$4))</f>
        <v>0</v>
      </c>
      <c r="O77" s="248"/>
      <c r="P77" s="179"/>
      <c r="Q77" s="179"/>
      <c r="R77" s="179" t="str">
        <f t="shared" si="11"/>
        <v/>
      </c>
      <c r="S77" s="179" t="str">
        <f>IF(P77="","",_xll.qlSimpleQuote(R77,T77,,,$F$4))</f>
        <v/>
      </c>
      <c r="T77" s="293" t="s">
        <v>218</v>
      </c>
      <c r="U77" s="228" t="str">
        <f>IF(P77="","",_xll.qlSimpleQuoteSetValue(S77,T77,$F$4))</f>
        <v/>
      </c>
      <c r="V77" s="250"/>
      <c r="W77" s="179"/>
      <c r="X77" s="179"/>
      <c r="Y77" s="179" t="str">
        <f t="shared" si="12"/>
        <v/>
      </c>
      <c r="Z77" s="179" t="str">
        <f>IF(W77="","",_xll.qlSimpleQuote(Y77,AA77,,,$F$4))</f>
        <v/>
      </c>
      <c r="AA77" s="293" t="s">
        <v>218</v>
      </c>
      <c r="AB77" s="228" t="str">
        <f>IF(W77="","",_xll.qlSimpleQuoteSetValue(Z77,AA77,$F$4))</f>
        <v/>
      </c>
      <c r="AC77" s="248"/>
      <c r="AD77" s="179"/>
      <c r="AE77" s="179"/>
      <c r="AF77" s="179" t="str">
        <f t="shared" si="13"/>
        <v/>
      </c>
      <c r="AG77" s="179" t="str">
        <f>IF(AD77="","",_xll.qlSimpleQuote(AF77,AH77,,,$F$4))</f>
        <v/>
      </c>
      <c r="AH77" s="293" t="s">
        <v>218</v>
      </c>
      <c r="AI77" s="228" t="str">
        <f>IF(AD77="","",_xll.qlSimpleQuoteSetValue(AG77,AH77,$F$4))</f>
        <v/>
      </c>
    </row>
    <row r="78" spans="1:35" x14ac:dyDescent="0.2">
      <c r="A78" s="323"/>
      <c r="B78" s="179"/>
      <c r="C78" s="179"/>
      <c r="D78" s="179" t="str">
        <f t="shared" si="14"/>
        <v/>
      </c>
      <c r="E78" s="179" t="str">
        <f>IF(B78="","",_xll.qlSimpleQuote(D78,F78,,,$F$4))</f>
        <v/>
      </c>
      <c r="F78" s="293" t="s">
        <v>218</v>
      </c>
      <c r="G78" s="228" t="str">
        <f>IF(B78="","",_xll.qlSimpleQuoteSetValue(E78,F78,$F$4))</f>
        <v/>
      </c>
      <c r="H78" s="249"/>
      <c r="I78" s="179" t="s">
        <v>122</v>
      </c>
      <c r="J78" s="179" t="s">
        <v>165</v>
      </c>
      <c r="K78" s="179" t="str">
        <f t="shared" si="15"/>
        <v>EUR1MSW2Y9M=</v>
      </c>
      <c r="L78" s="179" t="str">
        <f>IF(I78="","",_xll.qlSimpleQuote(K78,M78,,,$F$4))</f>
        <v>EUR1MSW2Y9M=#0000</v>
      </c>
      <c r="M78" s="293">
        <v>-3.2874880000000002E-4</v>
      </c>
      <c r="N78" s="228">
        <f>IF(I78="","",_xll.qlSimpleQuoteSetValue(L78,M78,$F$4))</f>
        <v>0</v>
      </c>
      <c r="O78" s="248"/>
      <c r="P78" s="179"/>
      <c r="Q78" s="179"/>
      <c r="R78" s="179" t="str">
        <f t="shared" si="11"/>
        <v/>
      </c>
      <c r="S78" s="179" t="str">
        <f>IF(P78="","",_xll.qlSimpleQuote(R78,T78,,,$F$4))</f>
        <v/>
      </c>
      <c r="T78" s="293" t="s">
        <v>218</v>
      </c>
      <c r="U78" s="228" t="str">
        <f>IF(P78="","",_xll.qlSimpleQuoteSetValue(S78,T78,$F$4))</f>
        <v/>
      </c>
      <c r="V78" s="250"/>
      <c r="W78" s="179"/>
      <c r="X78" s="179"/>
      <c r="Y78" s="179" t="str">
        <f t="shared" si="12"/>
        <v/>
      </c>
      <c r="Z78" s="179" t="str">
        <f>IF(W78="","",_xll.qlSimpleQuote(Y78,AA78,,,$F$4))</f>
        <v/>
      </c>
      <c r="AA78" s="293" t="s">
        <v>218</v>
      </c>
      <c r="AB78" s="228" t="str">
        <f>IF(W78="","",_xll.qlSimpleQuoteSetValue(Z78,AA78,$F$4))</f>
        <v/>
      </c>
      <c r="AC78" s="248"/>
      <c r="AD78" s="179"/>
      <c r="AE78" s="179"/>
      <c r="AF78" s="179" t="str">
        <f t="shared" si="13"/>
        <v/>
      </c>
      <c r="AG78" s="179" t="str">
        <f>IF(AD78="","",_xll.qlSimpleQuote(AF78,AH78,,,$F$4))</f>
        <v/>
      </c>
      <c r="AH78" s="293" t="s">
        <v>218</v>
      </c>
      <c r="AI78" s="228" t="str">
        <f>IF(AD78="","",_xll.qlSimpleQuoteSetValue(AG78,AH78,$F$4))</f>
        <v/>
      </c>
    </row>
    <row r="79" spans="1:35" x14ac:dyDescent="0.2">
      <c r="A79" s="323"/>
      <c r="B79" s="179" t="s">
        <v>121</v>
      </c>
      <c r="C79" s="179" t="s">
        <v>45</v>
      </c>
      <c r="D79" s="179" t="str">
        <f t="shared" si="14"/>
        <v>EURONOIS3Y=</v>
      </c>
      <c r="E79" s="179" t="str">
        <f>IF(B79="","",_xll.qlSimpleQuote(D79,F79,,,$F$4))</f>
        <v>EURONOIS3Y=#0000</v>
      </c>
      <c r="F79" s="293">
        <v>-5.9999999999999995E-4</v>
      </c>
      <c r="G79" s="228">
        <f>IF(B79="","",_xll.qlSimpleQuoteSetValue(E79,F79,$F$4))</f>
        <v>0</v>
      </c>
      <c r="H79" s="249"/>
      <c r="I79" s="179" t="s">
        <v>122</v>
      </c>
      <c r="J79" s="179" t="s">
        <v>45</v>
      </c>
      <c r="K79" s="179" t="str">
        <f t="shared" si="15"/>
        <v>EUR1MSW3Y=</v>
      </c>
      <c r="L79" s="179" t="str">
        <f>IF(I79="","",_xll.qlSimpleQuote(K79,M79,,,$F$4))</f>
        <v>EUR1MSW3Y=#0000</v>
      </c>
      <c r="M79" s="293">
        <v>-1.2E-4</v>
      </c>
      <c r="N79" s="228">
        <f>IF(I79="","",_xll.qlSimpleQuoteSetValue(L79,M79,$F$4))</f>
        <v>0</v>
      </c>
      <c r="O79" s="248"/>
      <c r="P79" s="179" t="s">
        <v>122</v>
      </c>
      <c r="Q79" s="179" t="s">
        <v>45</v>
      </c>
      <c r="R79" s="179" t="str">
        <f t="shared" si="11"/>
        <v>EUR3MSW3Y=</v>
      </c>
      <c r="S79" s="179" t="str">
        <f>IF(P79="","",_xll.qlSimpleQuote(R79,T79,,,$F$4))</f>
        <v>EUR3MSW3Y=#0000</v>
      </c>
      <c r="T79" s="293">
        <v>8.3000000000000001E-4</v>
      </c>
      <c r="U79" s="228">
        <f>IF(P79="","",_xll.qlSimpleQuoteSetValue(S79,T79,$F$4))</f>
        <v>0</v>
      </c>
      <c r="V79" s="250"/>
      <c r="W79" s="179" t="s">
        <v>122</v>
      </c>
      <c r="X79" s="179" t="s">
        <v>45</v>
      </c>
      <c r="Y79" s="179" t="str">
        <f t="shared" si="12"/>
        <v>EUR6MSW3Y=</v>
      </c>
      <c r="Z79" s="179" t="str">
        <f>IF(W79="","",_xll.qlSimpleQuote(Y79,AA79,,,$F$4))</f>
        <v>EUR6MSW3Y=#0000</v>
      </c>
      <c r="AA79" s="293">
        <v>1.7499999999999998E-3</v>
      </c>
      <c r="AB79" s="228">
        <f>IF(W79="","",_xll.qlSimpleQuoteSetValue(Z79,AA79,$F$4))</f>
        <v>0</v>
      </c>
      <c r="AC79" s="248"/>
      <c r="AD79" s="179" t="s">
        <v>122</v>
      </c>
      <c r="AE79" s="179" t="s">
        <v>45</v>
      </c>
      <c r="AF79" s="179" t="str">
        <f t="shared" si="13"/>
        <v>EUR1YSW3Y=</v>
      </c>
      <c r="AG79" s="179" t="str">
        <f>IF(AD79="","",_xll.qlSimpleQuote(AF79,AH79,,,$F$4))</f>
        <v>EUR1YSW3Y=#0000</v>
      </c>
      <c r="AH79" s="293">
        <v>3.0799999999999998E-3</v>
      </c>
      <c r="AI79" s="228">
        <f>IF(AD79="","",_xll.qlSimpleQuoteSetValue(AG79,AH79,$F$4))</f>
        <v>0</v>
      </c>
    </row>
    <row r="80" spans="1:35" x14ac:dyDescent="0.2">
      <c r="A80" s="323"/>
      <c r="B80" s="179" t="s">
        <v>121</v>
      </c>
      <c r="C80" s="179" t="s">
        <v>46</v>
      </c>
      <c r="D80" s="179" t="str">
        <f t="shared" si="14"/>
        <v>EURONOIS4Y=</v>
      </c>
      <c r="E80" s="179" t="str">
        <f>IF(B80="","",_xll.qlSimpleQuote(D80,F80,,,$F$4))</f>
        <v>EURONOIS4Y=#0000</v>
      </c>
      <c r="F80" s="293">
        <v>4.2999999999999999E-4</v>
      </c>
      <c r="G80" s="228">
        <f>IF(B80="","",_xll.qlSimpleQuoteSetValue(E80,F80,$F$4))</f>
        <v>0</v>
      </c>
      <c r="H80" s="249"/>
      <c r="I80" s="179" t="s">
        <v>122</v>
      </c>
      <c r="J80" s="179" t="s">
        <v>46</v>
      </c>
      <c r="K80" s="179" t="str">
        <f t="shared" si="15"/>
        <v>EUR1MSW4Y=</v>
      </c>
      <c r="L80" s="179" t="str">
        <f>IF(I80="","",_xll.qlSimpleQuote(K80,M80,,,$F$4))</f>
        <v>EUR1MSW4Y=#0000</v>
      </c>
      <c r="M80" s="293">
        <v>9.2000000000000003E-4</v>
      </c>
      <c r="N80" s="228">
        <f>IF(I80="","",_xll.qlSimpleQuoteSetValue(L80,M80,$F$4))</f>
        <v>0</v>
      </c>
      <c r="O80" s="248"/>
      <c r="P80" s="179" t="s">
        <v>122</v>
      </c>
      <c r="Q80" s="179" t="s">
        <v>46</v>
      </c>
      <c r="R80" s="179" t="str">
        <f t="shared" ref="R80:R111" si="16">IF(P80="","",UPPER(Currency)&amp;$P$4&amp;P80&amp;Q80&amp;"=")</f>
        <v>EUR3MSW4Y=</v>
      </c>
      <c r="S80" s="179" t="str">
        <f>IF(P80="","",_xll.qlSimpleQuote(R80,T80,,,$F$4))</f>
        <v>EUR3MSW4Y=#0000</v>
      </c>
      <c r="T80" s="293">
        <v>1.9500000000000001E-3</v>
      </c>
      <c r="U80" s="228">
        <f>IF(P80="","",_xll.qlSimpleQuoteSetValue(S80,T80,$F$4))</f>
        <v>0</v>
      </c>
      <c r="V80" s="250"/>
      <c r="W80" s="179" t="s">
        <v>122</v>
      </c>
      <c r="X80" s="179" t="s">
        <v>46</v>
      </c>
      <c r="Y80" s="179" t="str">
        <f t="shared" ref="Y80:Y111" si="17">IF(W80="","",UPPER(Currency)&amp;$W$4&amp;W80&amp;X80&amp;"=")</f>
        <v>EUR6MSW4Y=</v>
      </c>
      <c r="Z80" s="179" t="str">
        <f>IF(W80="","",_xll.qlSimpleQuote(Y80,AA80,,,$F$4))</f>
        <v>EUR6MSW4Y=#0000</v>
      </c>
      <c r="AA80" s="293">
        <v>2.9099999999999998E-3</v>
      </c>
      <c r="AB80" s="228">
        <f>IF(W80="","",_xll.qlSimpleQuoteSetValue(Z80,AA80,$F$4))</f>
        <v>0</v>
      </c>
      <c r="AC80" s="248"/>
      <c r="AD80" s="179" t="s">
        <v>122</v>
      </c>
      <c r="AE80" s="179" t="s">
        <v>46</v>
      </c>
      <c r="AF80" s="179" t="str">
        <f t="shared" ref="AF80:AF111" si="18">IF(AD80="","",UPPER(Currency)&amp;"1Y"&amp;AD80&amp;AE80&amp;"=")</f>
        <v>EUR1YSW4Y=</v>
      </c>
      <c r="AG80" s="179" t="str">
        <f>IF(AD80="","",_xll.qlSimpleQuote(AF80,AH80,,,$F$4))</f>
        <v>EUR1YSW4Y=#0000</v>
      </c>
      <c r="AH80" s="293">
        <v>4.2599999999999999E-3</v>
      </c>
      <c r="AI80" s="228">
        <f>IF(AD80="","",_xll.qlSimpleQuoteSetValue(AG80,AH80,$F$4))</f>
        <v>0</v>
      </c>
    </row>
    <row r="81" spans="1:35" x14ac:dyDescent="0.2">
      <c r="A81" s="323"/>
      <c r="B81" s="179" t="s">
        <v>121</v>
      </c>
      <c r="C81" s="179" t="s">
        <v>47</v>
      </c>
      <c r="D81" s="179" t="str">
        <f t="shared" si="14"/>
        <v>EURONOIS5Y=</v>
      </c>
      <c r="E81" s="179" t="str">
        <f>IF(B81="","",_xll.qlSimpleQuote(D81,F81,,,$F$4))</f>
        <v>EURONOIS5Y=#0000</v>
      </c>
      <c r="F81" s="293">
        <v>1.65E-3</v>
      </c>
      <c r="G81" s="228">
        <f>IF(B81="","",_xll.qlSimpleQuoteSetValue(E81,F81,$F$4))</f>
        <v>0</v>
      </c>
      <c r="H81" s="249"/>
      <c r="I81" s="179" t="s">
        <v>122</v>
      </c>
      <c r="J81" s="179" t="s">
        <v>47</v>
      </c>
      <c r="K81" s="179" t="str">
        <f t="shared" si="15"/>
        <v>EUR1MSW5Y=</v>
      </c>
      <c r="L81" s="179" t="str">
        <f>IF(I81="","",_xll.qlSimpleQuote(K81,M81,,,$F$4))</f>
        <v>EUR1MSW5Y=#0000</v>
      </c>
      <c r="M81" s="293">
        <v>2.1900000000000001E-3</v>
      </c>
      <c r="N81" s="228">
        <f>IF(I81="","",_xll.qlSimpleQuoteSetValue(L81,M81,$F$4))</f>
        <v>0</v>
      </c>
      <c r="O81" s="248"/>
      <c r="P81" s="179" t="s">
        <v>122</v>
      </c>
      <c r="Q81" s="179" t="s">
        <v>47</v>
      </c>
      <c r="R81" s="179" t="str">
        <f t="shared" si="16"/>
        <v>EUR3MSW5Y=</v>
      </c>
      <c r="S81" s="179" t="str">
        <f>IF(P81="","",_xll.qlSimpleQuote(R81,T81,,,$F$4))</f>
        <v>EUR3MSW5Y=#0000</v>
      </c>
      <c r="T81" s="293">
        <v>3.2400000000000003E-3</v>
      </c>
      <c r="U81" s="228">
        <f>IF(P81="","",_xll.qlSimpleQuoteSetValue(S81,T81,$F$4))</f>
        <v>0</v>
      </c>
      <c r="V81" s="250"/>
      <c r="W81" s="179" t="s">
        <v>122</v>
      </c>
      <c r="X81" s="179" t="s">
        <v>47</v>
      </c>
      <c r="Y81" s="179" t="str">
        <f t="shared" si="17"/>
        <v>EUR6MSW5Y=</v>
      </c>
      <c r="Z81" s="179" t="str">
        <f>IF(W81="","",_xll.qlSimpleQuote(Y81,AA81,,,$F$4))</f>
        <v>EUR6MSW5Y=#0000</v>
      </c>
      <c r="AA81" s="293">
        <v>4.2199999999999998E-3</v>
      </c>
      <c r="AB81" s="228">
        <f>IF(W81="","",_xll.qlSimpleQuoteSetValue(Z81,AA81,$F$4))</f>
        <v>0</v>
      </c>
      <c r="AC81" s="248"/>
      <c r="AD81" s="179" t="s">
        <v>122</v>
      </c>
      <c r="AE81" s="179" t="s">
        <v>47</v>
      </c>
      <c r="AF81" s="179" t="str">
        <f t="shared" si="18"/>
        <v>EUR1YSW5Y=</v>
      </c>
      <c r="AG81" s="179" t="str">
        <f>IF(AD81="","",_xll.qlSimpleQuote(AF81,AH81,,,$F$4))</f>
        <v>EUR1YSW5Y=#0000</v>
      </c>
      <c r="AH81" s="293">
        <v>5.5700000000000003E-3</v>
      </c>
      <c r="AI81" s="228">
        <f>IF(AD81="","",_xll.qlSimpleQuoteSetValue(AG81,AH81,$F$4))</f>
        <v>0</v>
      </c>
    </row>
    <row r="82" spans="1:35" x14ac:dyDescent="0.2">
      <c r="A82" s="323"/>
      <c r="B82" s="179" t="s">
        <v>121</v>
      </c>
      <c r="C82" s="179" t="s">
        <v>48</v>
      </c>
      <c r="D82" s="179" t="str">
        <f t="shared" si="14"/>
        <v>EURONOIS6Y=</v>
      </c>
      <c r="E82" s="179" t="str">
        <f>IF(B82="","",_xll.qlSimpleQuote(D82,F82,,,$F$4))</f>
        <v>EURONOIS6Y=#0000</v>
      </c>
      <c r="F82" s="293">
        <v>2.98E-3</v>
      </c>
      <c r="G82" s="228">
        <f>IF(B82="","",_xll.qlSimpleQuoteSetValue(E82,F82,$F$4))</f>
        <v>0</v>
      </c>
      <c r="H82" s="249"/>
      <c r="I82" s="179" t="s">
        <v>122</v>
      </c>
      <c r="J82" s="179" t="s">
        <v>48</v>
      </c>
      <c r="K82" s="179" t="str">
        <f t="shared" si="15"/>
        <v>EUR1MSW6Y=</v>
      </c>
      <c r="L82" s="179" t="str">
        <f>IF(I82="","",_xll.qlSimpleQuote(K82,M82,,,$F$4))</f>
        <v>EUR1MSW6Y=#0000</v>
      </c>
      <c r="M82" s="293">
        <v>3.5299999999999997E-3</v>
      </c>
      <c r="N82" s="228">
        <f>IF(I82="","",_xll.qlSimpleQuoteSetValue(L82,M82,$F$4))</f>
        <v>0</v>
      </c>
      <c r="O82" s="248"/>
      <c r="P82" s="179" t="s">
        <v>122</v>
      </c>
      <c r="Q82" s="179" t="s">
        <v>48</v>
      </c>
      <c r="R82" s="179" t="str">
        <f t="shared" si="16"/>
        <v>EUR3MSW6Y=</v>
      </c>
      <c r="S82" s="179" t="str">
        <f>IF(P82="","",_xll.qlSimpleQuote(R82,T82,,,$F$4))</f>
        <v>EUR3MSW6Y=#0000</v>
      </c>
      <c r="T82" s="293">
        <v>4.5999999999999999E-3</v>
      </c>
      <c r="U82" s="228">
        <f>IF(P82="","",_xll.qlSimpleQuoteSetValue(S82,T82,$F$4))</f>
        <v>0</v>
      </c>
      <c r="V82" s="250"/>
      <c r="W82" s="179" t="s">
        <v>122</v>
      </c>
      <c r="X82" s="179" t="s">
        <v>48</v>
      </c>
      <c r="Y82" s="179" t="str">
        <f t="shared" si="17"/>
        <v>EUR6MSW6Y=</v>
      </c>
      <c r="Z82" s="179" t="str">
        <f>IF(W82="","",_xll.qlSimpleQuote(Y82,AA82,,,$F$4))</f>
        <v>EUR6MSW6Y=#0000</v>
      </c>
      <c r="AA82" s="293">
        <v>5.5700000000000003E-3</v>
      </c>
      <c r="AB82" s="228">
        <f>IF(W82="","",_xll.qlSimpleQuoteSetValue(Z82,AA82,$F$4))</f>
        <v>0</v>
      </c>
      <c r="AC82" s="248"/>
      <c r="AD82" s="179" t="s">
        <v>122</v>
      </c>
      <c r="AE82" s="179" t="s">
        <v>48</v>
      </c>
      <c r="AF82" s="179" t="str">
        <f t="shared" si="18"/>
        <v>EUR1YSW6Y=</v>
      </c>
      <c r="AG82" s="179" t="str">
        <f>IF(AD82="","",_xll.qlSimpleQuote(AF82,AH82,,,$F$4))</f>
        <v>EUR1YSW6Y=#0000</v>
      </c>
      <c r="AH82" s="293">
        <v>6.9199999999999991E-3</v>
      </c>
      <c r="AI82" s="228">
        <f>IF(AD82="","",_xll.qlSimpleQuoteSetValue(AG82,AH82,$F$4))</f>
        <v>0</v>
      </c>
    </row>
    <row r="83" spans="1:35" x14ac:dyDescent="0.2">
      <c r="A83" s="323"/>
      <c r="B83" s="179" t="s">
        <v>121</v>
      </c>
      <c r="C83" s="179" t="s">
        <v>49</v>
      </c>
      <c r="D83" s="179" t="str">
        <f t="shared" si="14"/>
        <v>EURONOIS7Y=</v>
      </c>
      <c r="E83" s="179" t="str">
        <f>IF(B83="","",_xll.qlSimpleQuote(D83,F83,,,$F$4))</f>
        <v>EURONOIS7Y=#0000</v>
      </c>
      <c r="F83" s="293">
        <v>4.3400000000000001E-3</v>
      </c>
      <c r="G83" s="228">
        <f>IF(B83="","",_xll.qlSimpleQuoteSetValue(E83,F83,$F$4))</f>
        <v>0</v>
      </c>
      <c r="H83" s="249"/>
      <c r="I83" s="179" t="s">
        <v>122</v>
      </c>
      <c r="J83" s="179" t="s">
        <v>49</v>
      </c>
      <c r="K83" s="179" t="str">
        <f t="shared" si="15"/>
        <v>EUR1MSW7Y=</v>
      </c>
      <c r="L83" s="179" t="str">
        <f>IF(I83="","",_xll.qlSimpleQuote(K83,M83,,,$F$4))</f>
        <v>EUR1MSW7Y=#0000</v>
      </c>
      <c r="M83" s="293">
        <v>4.8999999999999998E-3</v>
      </c>
      <c r="N83" s="228">
        <f>IF(I83="","",_xll.qlSimpleQuoteSetValue(L83,M83,$F$4))</f>
        <v>0</v>
      </c>
      <c r="O83" s="248"/>
      <c r="P83" s="179" t="s">
        <v>122</v>
      </c>
      <c r="Q83" s="179" t="s">
        <v>49</v>
      </c>
      <c r="R83" s="179" t="str">
        <f t="shared" si="16"/>
        <v>EUR3MSW7Y=</v>
      </c>
      <c r="S83" s="179" t="str">
        <f>IF(P83="","",_xll.qlSimpleQuote(R83,T83,,,$F$4))</f>
        <v>EUR3MSW7Y=#0000</v>
      </c>
      <c r="T83" s="293">
        <v>5.9699999999999996E-3</v>
      </c>
      <c r="U83" s="228">
        <f>IF(P83="","",_xll.qlSimpleQuoteSetValue(S83,T83,$F$4))</f>
        <v>0</v>
      </c>
      <c r="V83" s="250"/>
      <c r="W83" s="179" t="s">
        <v>122</v>
      </c>
      <c r="X83" s="179" t="s">
        <v>49</v>
      </c>
      <c r="Y83" s="179" t="str">
        <f t="shared" si="17"/>
        <v>EUR6MSW7Y=</v>
      </c>
      <c r="Z83" s="179" t="str">
        <f>IF(W83="","",_xll.qlSimpleQuote(Y83,AA83,,,$F$4))</f>
        <v>EUR6MSW7Y=#0000</v>
      </c>
      <c r="AA83" s="293">
        <v>6.9199999999999991E-3</v>
      </c>
      <c r="AB83" s="228">
        <f>IF(W83="","",_xll.qlSimpleQuoteSetValue(Z83,AA83,$F$4))</f>
        <v>0</v>
      </c>
      <c r="AC83" s="248"/>
      <c r="AD83" s="179" t="s">
        <v>122</v>
      </c>
      <c r="AE83" s="179" t="s">
        <v>49</v>
      </c>
      <c r="AF83" s="179" t="str">
        <f t="shared" si="18"/>
        <v>EUR1YSW7Y=</v>
      </c>
      <c r="AG83" s="179" t="str">
        <f>IF(AD83="","",_xll.qlSimpleQuote(AF83,AH83,,,$F$4))</f>
        <v>EUR1YSW7Y=#0000</v>
      </c>
      <c r="AH83" s="293">
        <v>8.2500000000000004E-3</v>
      </c>
      <c r="AI83" s="228">
        <f>IF(AD83="","",_xll.qlSimpleQuoteSetValue(AG83,AH83,$F$4))</f>
        <v>0</v>
      </c>
    </row>
    <row r="84" spans="1:35" x14ac:dyDescent="0.2">
      <c r="A84" s="323"/>
      <c r="B84" s="179" t="s">
        <v>121</v>
      </c>
      <c r="C84" s="179" t="s">
        <v>50</v>
      </c>
      <c r="D84" s="179" t="str">
        <f t="shared" si="14"/>
        <v>EURONOIS8Y=</v>
      </c>
      <c r="E84" s="179" t="str">
        <f>IF(B84="","",_xll.qlSimpleQuote(D84,F84,,,$F$4))</f>
        <v>EURONOIS8Y=#0000</v>
      </c>
      <c r="F84" s="293">
        <v>5.6499999999999996E-3</v>
      </c>
      <c r="G84" s="228">
        <f>IF(B84="","",_xll.qlSimpleQuoteSetValue(E84,F84,$F$4))</f>
        <v>0</v>
      </c>
      <c r="H84" s="249"/>
      <c r="I84" s="179" t="s">
        <v>122</v>
      </c>
      <c r="J84" s="179" t="s">
        <v>50</v>
      </c>
      <c r="K84" s="179" t="str">
        <f t="shared" si="15"/>
        <v>EUR1MSW8Y=</v>
      </c>
      <c r="L84" s="179" t="str">
        <f>IF(I84="","",_xll.qlSimpleQuote(K84,M84,,,$F$4))</f>
        <v>EUR1MSW8Y=#0000</v>
      </c>
      <c r="M84" s="293">
        <v>6.2199999999999998E-3</v>
      </c>
      <c r="N84" s="228">
        <f>IF(I84="","",_xll.qlSimpleQuoteSetValue(L84,M84,$F$4))</f>
        <v>0</v>
      </c>
      <c r="O84" s="248"/>
      <c r="P84" s="179" t="s">
        <v>122</v>
      </c>
      <c r="Q84" s="179" t="s">
        <v>50</v>
      </c>
      <c r="R84" s="179" t="str">
        <f t="shared" si="16"/>
        <v>EUR3MSW8Y=</v>
      </c>
      <c r="S84" s="179" t="str">
        <f>IF(P84="","",_xll.qlSimpleQuote(R84,T84,,,$F$4))</f>
        <v>EUR3MSW8Y=#0000</v>
      </c>
      <c r="T84" s="293">
        <v>7.28E-3</v>
      </c>
      <c r="U84" s="228">
        <f>IF(P84="","",_xll.qlSimpleQuoteSetValue(S84,T84,$F$4))</f>
        <v>0</v>
      </c>
      <c r="V84" s="250"/>
      <c r="W84" s="179" t="s">
        <v>122</v>
      </c>
      <c r="X84" s="179" t="s">
        <v>50</v>
      </c>
      <c r="Y84" s="179" t="str">
        <f t="shared" si="17"/>
        <v>EUR6MSW8Y=</v>
      </c>
      <c r="Z84" s="179" t="str">
        <f>IF(W84="","",_xll.qlSimpleQuote(Y84,AA84,,,$F$4))</f>
        <v>EUR6MSW8Y=#0000</v>
      </c>
      <c r="AA84" s="293">
        <v>8.2100000000000003E-3</v>
      </c>
      <c r="AB84" s="228">
        <f>IF(W84="","",_xll.qlSimpleQuoteSetValue(Z84,AA84,$F$4))</f>
        <v>0</v>
      </c>
      <c r="AC84" s="248"/>
      <c r="AD84" s="179" t="s">
        <v>122</v>
      </c>
      <c r="AE84" s="179" t="s">
        <v>50</v>
      </c>
      <c r="AF84" s="179" t="str">
        <f t="shared" si="18"/>
        <v>EUR1YSW8Y=</v>
      </c>
      <c r="AG84" s="179" t="str">
        <f>IF(AD84="","",_xll.qlSimpleQuote(AF84,AH84,,,$F$4))</f>
        <v>EUR1YSW8Y=#0000</v>
      </c>
      <c r="AH84" s="293">
        <v>9.5399999999999999E-3</v>
      </c>
      <c r="AI84" s="228">
        <f>IF(AD84="","",_xll.qlSimpleQuoteSetValue(AG84,AH84,$F$4))</f>
        <v>0</v>
      </c>
    </row>
    <row r="85" spans="1:35" x14ac:dyDescent="0.2">
      <c r="A85" s="323"/>
      <c r="B85" s="179" t="s">
        <v>121</v>
      </c>
      <c r="C85" s="179" t="s">
        <v>51</v>
      </c>
      <c r="D85" s="179" t="str">
        <f t="shared" si="14"/>
        <v>EURONOIS9Y=</v>
      </c>
      <c r="E85" s="179" t="str">
        <f>IF(B85="","",_xll.qlSimpleQuote(D85,F85,,,$F$4))</f>
        <v>EURONOIS9Y=#0000</v>
      </c>
      <c r="F85" s="293">
        <v>6.8600000000000006E-3</v>
      </c>
      <c r="G85" s="228">
        <f>IF(B85="","",_xll.qlSimpleQuoteSetValue(E85,F85,$F$4))</f>
        <v>0</v>
      </c>
      <c r="H85" s="249"/>
      <c r="I85" s="179" t="s">
        <v>122</v>
      </c>
      <c r="J85" s="179" t="s">
        <v>51</v>
      </c>
      <c r="K85" s="179" t="str">
        <f t="shared" si="15"/>
        <v>EUR1MSW9Y=</v>
      </c>
      <c r="L85" s="179" t="str">
        <f>IF(I85="","",_xll.qlSimpleQuote(K85,M85,,,$F$4))</f>
        <v>EUR1MSW9Y=#0000</v>
      </c>
      <c r="M85" s="293">
        <v>7.45E-3</v>
      </c>
      <c r="N85" s="228">
        <f>IF(I85="","",_xll.qlSimpleQuoteSetValue(L85,M85,$F$4))</f>
        <v>0</v>
      </c>
      <c r="O85" s="248"/>
      <c r="P85" s="179" t="s">
        <v>122</v>
      </c>
      <c r="Q85" s="179" t="s">
        <v>51</v>
      </c>
      <c r="R85" s="179" t="str">
        <f t="shared" si="16"/>
        <v>EUR3MSW9Y=</v>
      </c>
      <c r="S85" s="179" t="str">
        <f>IF(P85="","",_xll.qlSimpleQuote(R85,T85,,,$F$4))</f>
        <v>EUR3MSW9Y=#0000</v>
      </c>
      <c r="T85" s="293">
        <v>8.5000000000000006E-3</v>
      </c>
      <c r="U85" s="228">
        <f>IF(P85="","",_xll.qlSimpleQuoteSetValue(S85,T85,$F$4))</f>
        <v>0</v>
      </c>
      <c r="V85" s="250"/>
      <c r="W85" s="179" t="s">
        <v>122</v>
      </c>
      <c r="X85" s="179" t="s">
        <v>51</v>
      </c>
      <c r="Y85" s="179" t="str">
        <f t="shared" si="17"/>
        <v>EUR6MSW9Y=</v>
      </c>
      <c r="Z85" s="179" t="str">
        <f>IF(W85="","",_xll.qlSimpleQuote(Y85,AA85,,,$F$4))</f>
        <v>EUR6MSW9Y=#0000</v>
      </c>
      <c r="AA85" s="293">
        <v>9.389999999999999E-3</v>
      </c>
      <c r="AB85" s="228">
        <f>IF(W85="","",_xll.qlSimpleQuoteSetValue(Z85,AA85,$F$4))</f>
        <v>0</v>
      </c>
      <c r="AC85" s="248"/>
      <c r="AD85" s="179" t="s">
        <v>122</v>
      </c>
      <c r="AE85" s="179" t="s">
        <v>51</v>
      </c>
      <c r="AF85" s="179" t="str">
        <f t="shared" si="18"/>
        <v>EUR1YSW9Y=</v>
      </c>
      <c r="AG85" s="179" t="str">
        <f>IF(AD85="","",_xll.qlSimpleQuote(AF85,AH85,,,$F$4))</f>
        <v>EUR1YSW9Y=#0000</v>
      </c>
      <c r="AH85" s="293">
        <v>1.069E-2</v>
      </c>
      <c r="AI85" s="228">
        <f>IF(AD85="","",_xll.qlSimpleQuoteSetValue(AG85,AH85,$F$4))</f>
        <v>0</v>
      </c>
    </row>
    <row r="86" spans="1:35" x14ac:dyDescent="0.2">
      <c r="A86" s="323"/>
      <c r="B86" s="179" t="s">
        <v>121</v>
      </c>
      <c r="C86" s="179" t="s">
        <v>52</v>
      </c>
      <c r="D86" s="179" t="str">
        <f t="shared" si="14"/>
        <v>EURONOIS10Y=</v>
      </c>
      <c r="E86" s="179" t="str">
        <f>IF(B86="","",_xll.qlSimpleQuote(D86,F86,,,$F$4))</f>
        <v>EURONOIS10Y=#0000</v>
      </c>
      <c r="F86" s="293">
        <v>7.9400000000000009E-3</v>
      </c>
      <c r="G86" s="228">
        <f>IF(B86="","",_xll.qlSimpleQuoteSetValue(E86,F86,$F$4))</f>
        <v>0</v>
      </c>
      <c r="H86" s="249"/>
      <c r="I86" s="179" t="s">
        <v>122</v>
      </c>
      <c r="J86" s="179" t="s">
        <v>52</v>
      </c>
      <c r="K86" s="179" t="str">
        <f t="shared" si="15"/>
        <v>EUR1MSW10Y=</v>
      </c>
      <c r="L86" s="179" t="str">
        <f>IF(I86="","",_xll.qlSimpleQuote(K86,M86,,,$F$4))</f>
        <v>EUR1MSW10Y=#0000</v>
      </c>
      <c r="M86" s="293">
        <v>8.539999999999999E-3</v>
      </c>
      <c r="N86" s="228">
        <f>IF(I86="","",_xll.qlSimpleQuoteSetValue(L86,M86,$F$4))</f>
        <v>0</v>
      </c>
      <c r="O86" s="248"/>
      <c r="P86" s="179" t="s">
        <v>122</v>
      </c>
      <c r="Q86" s="179" t="s">
        <v>52</v>
      </c>
      <c r="R86" s="179" t="str">
        <f t="shared" si="16"/>
        <v>EUR3MSW10Y=</v>
      </c>
      <c r="S86" s="179" t="str">
        <f>IF(P86="","",_xll.qlSimpleQuote(R86,T86,,,$F$4))</f>
        <v>EUR3MSW10Y=#0000</v>
      </c>
      <c r="T86" s="293">
        <v>9.58E-3</v>
      </c>
      <c r="U86" s="228">
        <f>IF(P86="","",_xll.qlSimpleQuoteSetValue(S86,T86,$F$4))</f>
        <v>0</v>
      </c>
      <c r="V86" s="250"/>
      <c r="W86" s="179" t="s">
        <v>122</v>
      </c>
      <c r="X86" s="179" t="s">
        <v>52</v>
      </c>
      <c r="Y86" s="179" t="str">
        <f t="shared" si="17"/>
        <v>EUR6MSW10Y=</v>
      </c>
      <c r="Z86" s="179" t="str">
        <f>IF(W86="","",_xll.qlSimpleQuote(Y86,AA86,,,$F$4))</f>
        <v>EUR6MSW10Y=#0000</v>
      </c>
      <c r="AA86" s="293">
        <v>1.042E-2</v>
      </c>
      <c r="AB86" s="228">
        <f>IF(W86="","",_xll.qlSimpleQuoteSetValue(Z86,AA86,$F$4))</f>
        <v>0</v>
      </c>
      <c r="AC86" s="248"/>
      <c r="AD86" s="179" t="s">
        <v>122</v>
      </c>
      <c r="AE86" s="179" t="s">
        <v>52</v>
      </c>
      <c r="AF86" s="179" t="str">
        <f t="shared" si="18"/>
        <v>EUR1YSW10Y=</v>
      </c>
      <c r="AG86" s="179" t="str">
        <f>IF(AD86="","",_xll.qlSimpleQuote(AF86,AH86,,,$F$4))</f>
        <v>EUR1YSW10Y=#0000</v>
      </c>
      <c r="AH86" s="293">
        <v>1.1679999999999999E-2</v>
      </c>
      <c r="AI86" s="228">
        <f>IF(AD86="","",_xll.qlSimpleQuoteSetValue(AG86,AH86,$F$4))</f>
        <v>0</v>
      </c>
    </row>
    <row r="87" spans="1:35" x14ac:dyDescent="0.2">
      <c r="A87" s="323"/>
      <c r="B87" s="179" t="s">
        <v>121</v>
      </c>
      <c r="C87" s="179" t="s">
        <v>53</v>
      </c>
      <c r="D87" s="179" t="str">
        <f t="shared" si="14"/>
        <v>EURONOIS11Y=</v>
      </c>
      <c r="E87" s="179" t="str">
        <f>IF(B87="","",_xll.qlSimpleQuote(D87,F87,,,$F$4))</f>
        <v>EURONOIS11Y=#0000</v>
      </c>
      <c r="F87" s="293">
        <v>8.8900000000000003E-3</v>
      </c>
      <c r="G87" s="228">
        <f>IF(B87="","",_xll.qlSimpleQuoteSetValue(E87,F87,$F$4))</f>
        <v>0</v>
      </c>
      <c r="H87" s="249"/>
      <c r="I87" s="179" t="s">
        <v>122</v>
      </c>
      <c r="J87" s="179" t="s">
        <v>53</v>
      </c>
      <c r="K87" s="179" t="str">
        <f t="shared" si="15"/>
        <v>EUR1MSW11Y=</v>
      </c>
      <c r="L87" s="179" t="str">
        <f>IF(I87="","",_xll.qlSimpleQuote(K87,M87,,,$F$4))</f>
        <v>EUR1MSW11Y=#0000</v>
      </c>
      <c r="M87" s="293">
        <v>9.4924854200000002E-3</v>
      </c>
      <c r="N87" s="228">
        <f>IF(I87="","",_xll.qlSimpleQuoteSetValue(L87,M87,$F$4))</f>
        <v>0</v>
      </c>
      <c r="O87" s="248"/>
      <c r="P87" s="179" t="s">
        <v>122</v>
      </c>
      <c r="Q87" s="179" t="s">
        <v>53</v>
      </c>
      <c r="R87" s="179" t="str">
        <f t="shared" si="16"/>
        <v>EUR3MSW11Y=</v>
      </c>
      <c r="S87" s="179" t="str">
        <f>IF(P87="","",_xll.qlSimpleQuote(R87,T87,,,$F$4))</f>
        <v>EUR3MSW11Y=#0000</v>
      </c>
      <c r="T87" s="293">
        <v>1.0528470700000001E-2</v>
      </c>
      <c r="U87" s="228">
        <f>IF(P87="","",_xll.qlSimpleQuoteSetValue(S87,T87,$F$4))</f>
        <v>0</v>
      </c>
      <c r="V87" s="250"/>
      <c r="W87" s="179" t="s">
        <v>122</v>
      </c>
      <c r="X87" s="179" t="s">
        <v>53</v>
      </c>
      <c r="Y87" s="179" t="str">
        <f t="shared" si="17"/>
        <v>EUR6MSW11Y=</v>
      </c>
      <c r="Z87" s="179" t="str">
        <f>IF(W87="","",_xll.qlSimpleQuote(Y87,AA87,,,$F$4))</f>
        <v>EUR6MSW11Y=#0000</v>
      </c>
      <c r="AA87" s="293">
        <v>1.132498258E-2</v>
      </c>
      <c r="AB87" s="228">
        <f>IF(W87="","",_xll.qlSimpleQuoteSetValue(Z87,AA87,$F$4))</f>
        <v>0</v>
      </c>
      <c r="AC87" s="248"/>
      <c r="AD87" s="179" t="s">
        <v>122</v>
      </c>
      <c r="AE87" s="179" t="s">
        <v>53</v>
      </c>
      <c r="AF87" s="179" t="str">
        <f t="shared" si="18"/>
        <v>EUR1YSW11Y=</v>
      </c>
      <c r="AG87" s="179" t="str">
        <f>IF(AD87="","",_xll.qlSimpleQuote(AF87,AH87,,,$F$4))</f>
        <v>EUR1YSW11Y=#0000</v>
      </c>
      <c r="AH87" s="293">
        <v>1.2541170070000001E-2</v>
      </c>
      <c r="AI87" s="228">
        <f>IF(AD87="","",_xll.qlSimpleQuoteSetValue(AG87,AH87,$F$4))</f>
        <v>0</v>
      </c>
    </row>
    <row r="88" spans="1:35" x14ac:dyDescent="0.2">
      <c r="A88" s="323"/>
      <c r="B88" s="179" t="s">
        <v>121</v>
      </c>
      <c r="C88" s="179" t="s">
        <v>54</v>
      </c>
      <c r="D88" s="179" t="str">
        <f t="shared" si="14"/>
        <v>EURONOIS12Y=</v>
      </c>
      <c r="E88" s="179" t="str">
        <f>IF(B88="","",_xll.qlSimpleQuote(D88,F88,,,$F$4))</f>
        <v>EURONOIS12Y=#0000</v>
      </c>
      <c r="F88" s="293">
        <v>9.7199999999999995E-3</v>
      </c>
      <c r="G88" s="228">
        <f>IF(B88="","",_xll.qlSimpleQuoteSetValue(E88,F88,$F$4))</f>
        <v>0</v>
      </c>
      <c r="H88" s="249"/>
      <c r="I88" s="179" t="s">
        <v>122</v>
      </c>
      <c r="J88" s="179" t="s">
        <v>54</v>
      </c>
      <c r="K88" s="179" t="str">
        <f t="shared" si="15"/>
        <v>EUR1MSW12Y=</v>
      </c>
      <c r="L88" s="179" t="str">
        <f>IF(I88="","",_xll.qlSimpleQuote(K88,M88,,,$F$4))</f>
        <v>EUR1MSW12Y=#0000</v>
      </c>
      <c r="M88" s="293">
        <v>1.0320000000000001E-2</v>
      </c>
      <c r="N88" s="228">
        <f>IF(I88="","",_xll.qlSimpleQuoteSetValue(L88,M88,$F$4))</f>
        <v>0</v>
      </c>
      <c r="O88" s="248"/>
      <c r="P88" s="179" t="s">
        <v>122</v>
      </c>
      <c r="Q88" s="179" t="s">
        <v>54</v>
      </c>
      <c r="R88" s="179" t="str">
        <f t="shared" si="16"/>
        <v>EUR3MSW12Y=</v>
      </c>
      <c r="S88" s="179" t="str">
        <f>IF(P88="","",_xll.qlSimpleQuote(R88,T88,,,$F$4))</f>
        <v>EUR3MSW12Y=#0000</v>
      </c>
      <c r="T88" s="293">
        <v>1.1350000000000001E-2</v>
      </c>
      <c r="U88" s="228">
        <f>IF(P88="","",_xll.qlSimpleQuoteSetValue(S88,T88,$F$4))</f>
        <v>0</v>
      </c>
      <c r="V88" s="250"/>
      <c r="W88" s="179" t="s">
        <v>122</v>
      </c>
      <c r="X88" s="179" t="s">
        <v>54</v>
      </c>
      <c r="Y88" s="179" t="str">
        <f t="shared" si="17"/>
        <v>EUR6MSW12Y=</v>
      </c>
      <c r="Z88" s="179" t="str">
        <f>IF(W88="","",_xll.qlSimpleQuote(Y88,AA88,,,$F$4))</f>
        <v>EUR6MSW12Y=#0000</v>
      </c>
      <c r="AA88" s="293">
        <v>1.2110000000000001E-2</v>
      </c>
      <c r="AB88" s="228">
        <f>IF(W88="","",_xll.qlSimpleQuoteSetValue(Z88,AA88,$F$4))</f>
        <v>0</v>
      </c>
      <c r="AC88" s="248"/>
      <c r="AD88" s="179" t="s">
        <v>122</v>
      </c>
      <c r="AE88" s="179" t="s">
        <v>54</v>
      </c>
      <c r="AF88" s="179" t="str">
        <f t="shared" si="18"/>
        <v>EUR1YSW12Y=</v>
      </c>
      <c r="AG88" s="179" t="str">
        <f>IF(AD88="","",_xll.qlSimpleQuote(AF88,AH88,,,$F$4))</f>
        <v>EUR1YSW12Y=#0000</v>
      </c>
      <c r="AH88" s="293">
        <v>1.328E-2</v>
      </c>
      <c r="AI88" s="228">
        <f>IF(AD88="","",_xll.qlSimpleQuoteSetValue(AG88,AH88,$F$4))</f>
        <v>0</v>
      </c>
    </row>
    <row r="89" spans="1:35" x14ac:dyDescent="0.2">
      <c r="A89" s="323"/>
      <c r="B89" s="179" t="s">
        <v>121</v>
      </c>
      <c r="C89" s="179" t="s">
        <v>55</v>
      </c>
      <c r="D89" s="179" t="str">
        <f t="shared" si="14"/>
        <v>EURONOIS13Y=</v>
      </c>
      <c r="E89" s="179" t="str">
        <f>IF(B89="","",_xll.qlSimpleQuote(D89,F89,,,$F$4))</f>
        <v>EURONOIS13Y=#0000</v>
      </c>
      <c r="F89" s="293">
        <v>1.0445386189999999E-2</v>
      </c>
      <c r="G89" s="228">
        <f>IF(B89="","",_xll.qlSimpleQuoteSetValue(E89,F89,$F$4))</f>
        <v>0</v>
      </c>
      <c r="H89" s="249"/>
      <c r="I89" s="179" t="s">
        <v>122</v>
      </c>
      <c r="J89" s="179" t="s">
        <v>55</v>
      </c>
      <c r="K89" s="179" t="str">
        <f t="shared" si="15"/>
        <v>EUR1MSW13Y=</v>
      </c>
      <c r="L89" s="179" t="str">
        <f>IF(I89="","",_xll.qlSimpleQuote(K89,M89,,,$F$4))</f>
        <v>EUR1MSW13Y=#0000</v>
      </c>
      <c r="M89" s="293">
        <v>1.104585755E-2</v>
      </c>
      <c r="N89" s="228">
        <f>IF(I89="","",_xll.qlSimpleQuoteSetValue(L89,M89,$F$4))</f>
        <v>0</v>
      </c>
      <c r="O89" s="248"/>
      <c r="P89" s="179" t="s">
        <v>122</v>
      </c>
      <c r="Q89" s="179" t="s">
        <v>55</v>
      </c>
      <c r="R89" s="179" t="str">
        <f t="shared" si="16"/>
        <v>EUR3MSW13Y=</v>
      </c>
      <c r="S89" s="179" t="str">
        <f>IF(P89="","",_xll.qlSimpleQuote(R89,T89,,,$F$4))</f>
        <v>EUR3MSW13Y=#0000</v>
      </c>
      <c r="T89" s="293">
        <v>1.205909019E-2</v>
      </c>
      <c r="U89" s="228">
        <f>IF(P89="","",_xll.qlSimpleQuoteSetValue(S89,T89,$F$4))</f>
        <v>0</v>
      </c>
      <c r="V89" s="250"/>
      <c r="W89" s="179" t="s">
        <v>122</v>
      </c>
      <c r="X89" s="179" t="s">
        <v>55</v>
      </c>
      <c r="Y89" s="179" t="str">
        <f t="shared" si="17"/>
        <v>EUR6MSW13Y=</v>
      </c>
      <c r="Z89" s="179" t="str">
        <f>IF(W89="","",_xll.qlSimpleQuote(Y89,AA89,,,$F$4))</f>
        <v>EUR6MSW13Y=#0000</v>
      </c>
      <c r="AA89" s="293">
        <v>1.2786442680000001E-2</v>
      </c>
      <c r="AB89" s="228">
        <f>IF(W89="","",_xll.qlSimpleQuoteSetValue(Z89,AA89,$F$4))</f>
        <v>0</v>
      </c>
      <c r="AC89" s="248"/>
      <c r="AD89" s="179" t="s">
        <v>122</v>
      </c>
      <c r="AE89" s="179" t="s">
        <v>55</v>
      </c>
      <c r="AF89" s="179" t="str">
        <f t="shared" si="18"/>
        <v>EUR1YSW13Y=</v>
      </c>
      <c r="AG89" s="179" t="str">
        <f>IF(AD89="","",_xll.qlSimpleQuote(AF89,AH89,,,$F$4))</f>
        <v>EUR1YSW13Y=#0000</v>
      </c>
      <c r="AH89" s="293">
        <v>1.391067109E-2</v>
      </c>
      <c r="AI89" s="228">
        <f>IF(AD89="","",_xll.qlSimpleQuoteSetValue(AG89,AH89,$F$4))</f>
        <v>0</v>
      </c>
    </row>
    <row r="90" spans="1:35" x14ac:dyDescent="0.2">
      <c r="A90" s="323"/>
      <c r="B90" s="179" t="s">
        <v>121</v>
      </c>
      <c r="C90" s="179" t="s">
        <v>56</v>
      </c>
      <c r="D90" s="179" t="str">
        <f t="shared" si="14"/>
        <v>EURONOIS14Y=</v>
      </c>
      <c r="E90" s="179" t="str">
        <f>IF(B90="","",_xll.qlSimpleQuote(D90,F90,,,$F$4))</f>
        <v>EURONOIS14Y=#0000</v>
      </c>
      <c r="F90" s="293">
        <v>1.1074620909999999E-2</v>
      </c>
      <c r="G90" s="228">
        <f>IF(B90="","",_xll.qlSimpleQuoteSetValue(E90,F90,$F$4))</f>
        <v>0</v>
      </c>
      <c r="H90" s="249"/>
      <c r="I90" s="179" t="s">
        <v>122</v>
      </c>
      <c r="J90" s="179" t="s">
        <v>56</v>
      </c>
      <c r="K90" s="179" t="str">
        <f t="shared" si="15"/>
        <v>EUR1MSW14Y=</v>
      </c>
      <c r="L90" s="179" t="str">
        <f>IF(I90="","",_xll.qlSimpleQuote(K90,M90,,,$F$4))</f>
        <v>EUR1MSW14Y=#0000</v>
      </c>
      <c r="M90" s="293">
        <v>1.1674731190000001E-2</v>
      </c>
      <c r="N90" s="228">
        <f>IF(I90="","",_xll.qlSimpleQuoteSetValue(L90,M90,$F$4))</f>
        <v>0</v>
      </c>
      <c r="O90" s="248"/>
      <c r="P90" s="179" t="s">
        <v>122</v>
      </c>
      <c r="Q90" s="179" t="s">
        <v>56</v>
      </c>
      <c r="R90" s="179" t="str">
        <f t="shared" si="16"/>
        <v>EUR3MSW14Y=</v>
      </c>
      <c r="S90" s="179" t="str">
        <f>IF(P90="","",_xll.qlSimpleQuote(R90,T90,,,$F$4))</f>
        <v>EUR3MSW14Y=#0000</v>
      </c>
      <c r="T90" s="293">
        <v>1.2662637539999999E-2</v>
      </c>
      <c r="U90" s="228">
        <f>IF(P90="","",_xll.qlSimpleQuoteSetValue(S90,T90,$F$4))</f>
        <v>0</v>
      </c>
      <c r="V90" s="250"/>
      <c r="W90" s="179" t="s">
        <v>122</v>
      </c>
      <c r="X90" s="179" t="s">
        <v>56</v>
      </c>
      <c r="Y90" s="179" t="str">
        <f t="shared" si="17"/>
        <v>EUR6MSW14Y=</v>
      </c>
      <c r="Z90" s="179" t="str">
        <f>IF(W90="","",_xll.qlSimpleQuote(Y90,AA90,,,$F$4))</f>
        <v>EUR6MSW14Y=#0000</v>
      </c>
      <c r="AA90" s="293">
        <v>1.3359972929999998E-2</v>
      </c>
      <c r="AB90" s="228">
        <f>IF(W90="","",_xll.qlSimpleQuoteSetValue(Z90,AA90,$F$4))</f>
        <v>0</v>
      </c>
      <c r="AC90" s="248"/>
      <c r="AD90" s="179" t="s">
        <v>122</v>
      </c>
      <c r="AE90" s="179" t="s">
        <v>56</v>
      </c>
      <c r="AF90" s="179" t="str">
        <f t="shared" si="18"/>
        <v>EUR1YSW14Y=</v>
      </c>
      <c r="AG90" s="179" t="str">
        <f>IF(AD90="","",_xll.qlSimpleQuote(AF90,AH90,,,$F$4))</f>
        <v>EUR1YSW14Y=#0000</v>
      </c>
      <c r="AH90" s="293">
        <v>1.4440149040000001E-2</v>
      </c>
      <c r="AI90" s="228">
        <f>IF(AD90="","",_xll.qlSimpleQuoteSetValue(AG90,AH90,$F$4))</f>
        <v>0</v>
      </c>
    </row>
    <row r="91" spans="1:35" x14ac:dyDescent="0.2">
      <c r="A91" s="323"/>
      <c r="B91" s="179" t="s">
        <v>121</v>
      </c>
      <c r="C91" s="179" t="s">
        <v>57</v>
      </c>
      <c r="D91" s="179" t="str">
        <f t="shared" si="14"/>
        <v>EURONOIS15Y=</v>
      </c>
      <c r="E91" s="179" t="str">
        <f>IF(B91="","",_xll.qlSimpleQuote(D91,F91,,,$F$4))</f>
        <v>EURONOIS15Y=#0000</v>
      </c>
      <c r="F91" s="293">
        <v>1.1610000000000001E-2</v>
      </c>
      <c r="G91" s="228">
        <f>IF(B91="","",_xll.qlSimpleQuoteSetValue(E91,F91,$F$4))</f>
        <v>0</v>
      </c>
      <c r="H91" s="249"/>
      <c r="I91" s="179" t="s">
        <v>122</v>
      </c>
      <c r="J91" s="179" t="s">
        <v>57</v>
      </c>
      <c r="K91" s="179" t="str">
        <f t="shared" si="15"/>
        <v>EUR1MSW15Y=</v>
      </c>
      <c r="L91" s="179" t="str">
        <f>IF(I91="","",_xll.qlSimpleQuote(K91,M91,,,$F$4))</f>
        <v>EUR1MSW15Y=#0000</v>
      </c>
      <c r="M91" s="293">
        <v>1.221E-2</v>
      </c>
      <c r="N91" s="228">
        <f>IF(I91="","",_xll.qlSimpleQuoteSetValue(L91,M91,$F$4))</f>
        <v>0</v>
      </c>
      <c r="O91" s="248"/>
      <c r="P91" s="179" t="s">
        <v>122</v>
      </c>
      <c r="Q91" s="179" t="s">
        <v>57</v>
      </c>
      <c r="R91" s="179" t="str">
        <f t="shared" si="16"/>
        <v>EUR3MSW15Y=</v>
      </c>
      <c r="S91" s="179" t="str">
        <f>IF(P91="","",_xll.qlSimpleQuote(R91,T91,,,$F$4))</f>
        <v>EUR3MSW15Y=#0000</v>
      </c>
      <c r="T91" s="293">
        <v>1.3169999999999999E-2</v>
      </c>
      <c r="U91" s="228">
        <f>IF(P91="","",_xll.qlSimpleQuoteSetValue(S91,T91,$F$4))</f>
        <v>0</v>
      </c>
      <c r="V91" s="250"/>
      <c r="W91" s="179" t="s">
        <v>122</v>
      </c>
      <c r="X91" s="179" t="s">
        <v>57</v>
      </c>
      <c r="Y91" s="179" t="str">
        <f t="shared" si="17"/>
        <v>EUR6MSW15Y=</v>
      </c>
      <c r="Z91" s="179" t="str">
        <f>IF(W91="","",_xll.qlSimpleQuote(Y91,AA91,,,$F$4))</f>
        <v>EUR6MSW15Y=#0000</v>
      </c>
      <c r="AA91" s="293">
        <v>1.3839999999999998E-2</v>
      </c>
      <c r="AB91" s="228">
        <f>IF(W91="","",_xll.qlSimpleQuoteSetValue(Z91,AA91,$F$4))</f>
        <v>0</v>
      </c>
      <c r="AC91" s="248"/>
      <c r="AD91" s="179" t="s">
        <v>122</v>
      </c>
      <c r="AE91" s="179" t="s">
        <v>57</v>
      </c>
      <c r="AF91" s="179" t="str">
        <f t="shared" si="18"/>
        <v>EUR1YSW15Y=</v>
      </c>
      <c r="AG91" s="179" t="str">
        <f>IF(AD91="","",_xll.qlSimpleQuote(AF91,AH91,,,$F$4))</f>
        <v>EUR1YSW15Y=#0000</v>
      </c>
      <c r="AH91" s="293">
        <v>1.4879999999999999E-2</v>
      </c>
      <c r="AI91" s="228">
        <f>IF(AD91="","",_xll.qlSimpleQuoteSetValue(AG91,AH91,$F$4))</f>
        <v>0</v>
      </c>
    </row>
    <row r="92" spans="1:35" x14ac:dyDescent="0.2">
      <c r="A92" s="323"/>
      <c r="B92" s="179" t="s">
        <v>121</v>
      </c>
      <c r="C92" s="179" t="s">
        <v>58</v>
      </c>
      <c r="D92" s="179" t="str">
        <f t="shared" si="14"/>
        <v>EURONOIS16Y=</v>
      </c>
      <c r="E92" s="179" t="str">
        <f>IF(B92="","",_xll.qlSimpleQuote(D92,F92,,,$F$4))</f>
        <v>EURONOIS16Y=#0000</v>
      </c>
      <c r="F92" s="293">
        <v>1.2065139869999998E-2</v>
      </c>
      <c r="G92" s="228">
        <f>IF(B92="","",_xll.qlSimpleQuoteSetValue(E92,F92,$F$4))</f>
        <v>0</v>
      </c>
      <c r="H92" s="249"/>
      <c r="I92" s="179" t="s">
        <v>122</v>
      </c>
      <c r="J92" s="179" t="s">
        <v>58</v>
      </c>
      <c r="K92" s="179" t="str">
        <f t="shared" si="15"/>
        <v>EUR1MSW16Y=</v>
      </c>
      <c r="L92" s="179" t="str">
        <f>IF(I92="","",_xll.qlSimpleQuote(K92,M92,,,$F$4))</f>
        <v>EUR1MSW16Y=#0000</v>
      </c>
      <c r="M92" s="293">
        <v>1.266418639E-2</v>
      </c>
      <c r="N92" s="228">
        <f>IF(I92="","",_xll.qlSimpleQuoteSetValue(L92,M92,$F$4))</f>
        <v>0</v>
      </c>
      <c r="O92" s="248"/>
      <c r="P92" s="179" t="s">
        <v>122</v>
      </c>
      <c r="Q92" s="179" t="s">
        <v>58</v>
      </c>
      <c r="R92" s="179" t="str">
        <f t="shared" si="16"/>
        <v>EUR3MSW16Y=</v>
      </c>
      <c r="S92" s="179" t="str">
        <f>IF(P92="","",_xll.qlSimpleQuote(R92,T92,,,$F$4))</f>
        <v>EUR3MSW16Y=#0000</v>
      </c>
      <c r="T92" s="293">
        <v>1.359785717E-2</v>
      </c>
      <c r="U92" s="228">
        <f>IF(P92="","",_xll.qlSimpleQuoteSetValue(S92,T92,$F$4))</f>
        <v>0</v>
      </c>
      <c r="V92" s="250"/>
      <c r="W92" s="179" t="s">
        <v>122</v>
      </c>
      <c r="X92" s="179" t="s">
        <v>58</v>
      </c>
      <c r="Y92" s="179" t="str">
        <f t="shared" si="17"/>
        <v>EUR6MSW16Y=</v>
      </c>
      <c r="Z92" s="179" t="str">
        <f>IF(W92="","",_xll.qlSimpleQuote(Y92,AA92,,,$F$4))</f>
        <v>EUR6MSW16Y=#0000</v>
      </c>
      <c r="AA92" s="293">
        <v>1.424258397E-2</v>
      </c>
      <c r="AB92" s="228">
        <f>IF(W92="","",_xll.qlSimpleQuoteSetValue(Z92,AA92,$F$4))</f>
        <v>0</v>
      </c>
      <c r="AC92" s="248"/>
      <c r="AD92" s="179" t="s">
        <v>122</v>
      </c>
      <c r="AE92" s="179" t="s">
        <v>58</v>
      </c>
      <c r="AF92" s="179" t="str">
        <f t="shared" si="18"/>
        <v>EUR1YSW16Y=</v>
      </c>
      <c r="AG92" s="179" t="str">
        <f>IF(AD92="","",_xll.qlSimpleQuote(AF92,AH92,,,$F$4))</f>
        <v>EUR1YSW16Y=#0000</v>
      </c>
      <c r="AH92" s="293">
        <v>1.5249879260000002E-2</v>
      </c>
      <c r="AI92" s="228">
        <f>IF(AD92="","",_xll.qlSimpleQuoteSetValue(AG92,AH92,$F$4))</f>
        <v>0</v>
      </c>
    </row>
    <row r="93" spans="1:35" x14ac:dyDescent="0.2">
      <c r="A93" s="323"/>
      <c r="B93" s="179" t="s">
        <v>121</v>
      </c>
      <c r="C93" s="179" t="s">
        <v>59</v>
      </c>
      <c r="D93" s="179" t="str">
        <f t="shared" si="14"/>
        <v>EURONOIS17Y=</v>
      </c>
      <c r="E93" s="179" t="str">
        <f>IF(B93="","",_xll.qlSimpleQuote(D93,F93,,,$F$4))</f>
        <v>EURONOIS17Y=#0000</v>
      </c>
      <c r="F93" s="293">
        <v>1.244937173E-2</v>
      </c>
      <c r="G93" s="228">
        <f>IF(B93="","",_xll.qlSimpleQuoteSetValue(E93,F93,$F$4))</f>
        <v>0</v>
      </c>
      <c r="H93" s="249"/>
      <c r="I93" s="179" t="s">
        <v>122</v>
      </c>
      <c r="J93" s="179" t="s">
        <v>59</v>
      </c>
      <c r="K93" s="179" t="str">
        <f t="shared" si="15"/>
        <v>EUR1MSW17Y=</v>
      </c>
      <c r="L93" s="179" t="str">
        <f>IF(I93="","",_xll.qlSimpleQuote(K93,M93,,,$F$4))</f>
        <v>EUR1MSW17Y=#0000</v>
      </c>
      <c r="M93" s="293">
        <v>1.304792508E-2</v>
      </c>
      <c r="N93" s="228">
        <f>IF(I93="","",_xll.qlSimpleQuoteSetValue(L93,M93,$F$4))</f>
        <v>0</v>
      </c>
      <c r="O93" s="248"/>
      <c r="P93" s="179" t="s">
        <v>122</v>
      </c>
      <c r="Q93" s="179" t="s">
        <v>59</v>
      </c>
      <c r="R93" s="179" t="str">
        <f t="shared" si="16"/>
        <v>EUR3MSW17Y=</v>
      </c>
      <c r="S93" s="179" t="str">
        <f>IF(P93="","",_xll.qlSimpleQuote(R93,T93,,,$F$4))</f>
        <v>EUR3MSW17Y=#0000</v>
      </c>
      <c r="T93" s="293">
        <v>1.3957592180000001E-2</v>
      </c>
      <c r="U93" s="228">
        <f>IF(P93="","",_xll.qlSimpleQuoteSetValue(S93,T93,$F$4))</f>
        <v>0</v>
      </c>
      <c r="V93" s="250"/>
      <c r="W93" s="179" t="s">
        <v>122</v>
      </c>
      <c r="X93" s="179" t="s">
        <v>59</v>
      </c>
      <c r="Y93" s="179" t="str">
        <f t="shared" si="17"/>
        <v>EUR6MSW17Y=</v>
      </c>
      <c r="Z93" s="179" t="str">
        <f>IF(W93="","",_xll.qlSimpleQuote(Y93,AA93,,,$F$4))</f>
        <v>EUR6MSW17Y=#0000</v>
      </c>
      <c r="AA93" s="293">
        <v>1.4578852069999999E-2</v>
      </c>
      <c r="AB93" s="228">
        <f>IF(W93="","",_xll.qlSimpleQuoteSetValue(Z93,AA93,$F$4))</f>
        <v>0</v>
      </c>
      <c r="AC93" s="248"/>
      <c r="AD93" s="179" t="s">
        <v>122</v>
      </c>
      <c r="AE93" s="179" t="s">
        <v>59</v>
      </c>
      <c r="AF93" s="179" t="str">
        <f t="shared" si="18"/>
        <v>EUR1YSW17Y=</v>
      </c>
      <c r="AG93" s="179" t="str">
        <f>IF(AD93="","",_xll.qlSimpleQuote(AF93,AH93,,,$F$4))</f>
        <v>EUR1YSW17Y=#0000</v>
      </c>
      <c r="AH93" s="293">
        <v>1.556063897E-2</v>
      </c>
      <c r="AI93" s="228">
        <f>IF(AD93="","",_xll.qlSimpleQuoteSetValue(AG93,AH93,$F$4))</f>
        <v>0</v>
      </c>
    </row>
    <row r="94" spans="1:35" x14ac:dyDescent="0.2">
      <c r="A94" s="323"/>
      <c r="B94" s="179" t="s">
        <v>121</v>
      </c>
      <c r="C94" s="179" t="s">
        <v>60</v>
      </c>
      <c r="D94" s="179" t="str">
        <f t="shared" si="14"/>
        <v>EURONOIS18Y=</v>
      </c>
      <c r="E94" s="179" t="str">
        <f>IF(B94="","",_xll.qlSimpleQuote(D94,F94,,,$F$4))</f>
        <v>EURONOIS18Y=#0000</v>
      </c>
      <c r="F94" s="293">
        <v>1.2766305E-2</v>
      </c>
      <c r="G94" s="228">
        <f>IF(B94="","",_xll.qlSimpleQuoteSetValue(E94,F94,$F$4))</f>
        <v>0</v>
      </c>
      <c r="H94" s="249"/>
      <c r="I94" s="179" t="s">
        <v>122</v>
      </c>
      <c r="J94" s="179" t="s">
        <v>60</v>
      </c>
      <c r="K94" s="179" t="str">
        <f t="shared" si="15"/>
        <v>EUR1MSW18Y=</v>
      </c>
      <c r="L94" s="179" t="str">
        <f>IF(I94="","",_xll.qlSimpleQuote(K94,M94,,,$F$4))</f>
        <v>EUR1MSW18Y=#0000</v>
      </c>
      <c r="M94" s="293">
        <v>1.3360829350000001E-2</v>
      </c>
      <c r="N94" s="228">
        <f>IF(I94="","",_xll.qlSimpleQuoteSetValue(L94,M94,$F$4))</f>
        <v>0</v>
      </c>
      <c r="O94" s="248"/>
      <c r="P94" s="179" t="s">
        <v>122</v>
      </c>
      <c r="Q94" s="179" t="s">
        <v>60</v>
      </c>
      <c r="R94" s="179" t="str">
        <f t="shared" si="16"/>
        <v>EUR3MSW18Y=</v>
      </c>
      <c r="S94" s="179" t="str">
        <f>IF(P94="","",_xll.qlSimpleQuote(R94,T94,,,$F$4))</f>
        <v>EUR3MSW18Y=#0000</v>
      </c>
      <c r="T94" s="293">
        <v>1.4248621E-2</v>
      </c>
      <c r="U94" s="228">
        <f>IF(P94="","",_xll.qlSimpleQuoteSetValue(S94,T94,$F$4))</f>
        <v>0</v>
      </c>
      <c r="V94" s="250"/>
      <c r="W94" s="179" t="s">
        <v>122</v>
      </c>
      <c r="X94" s="179" t="s">
        <v>60</v>
      </c>
      <c r="Y94" s="179" t="str">
        <f t="shared" si="17"/>
        <v>EUR6MSW18Y=</v>
      </c>
      <c r="Z94" s="179" t="str">
        <f>IF(W94="","",_xll.qlSimpleQuote(Y94,AA94,,,$F$4))</f>
        <v>EUR6MSW18Y=#0000</v>
      </c>
      <c r="AA94" s="293">
        <v>1.484805623E-2</v>
      </c>
      <c r="AB94" s="228">
        <f>IF(W94="","",_xll.qlSimpleQuoteSetValue(Z94,AA94,$F$4))</f>
        <v>0</v>
      </c>
      <c r="AC94" s="248"/>
      <c r="AD94" s="179" t="s">
        <v>122</v>
      </c>
      <c r="AE94" s="179" t="s">
        <v>60</v>
      </c>
      <c r="AF94" s="179" t="str">
        <f t="shared" si="18"/>
        <v>EUR1YSW18Y=</v>
      </c>
      <c r="AG94" s="179" t="str">
        <f>IF(AD94="","",_xll.qlSimpleQuote(AF94,AH94,,,$F$4))</f>
        <v>EUR1YSW18Y=#0000</v>
      </c>
      <c r="AH94" s="293">
        <v>1.5806601409999999E-2</v>
      </c>
      <c r="AI94" s="228">
        <f>IF(AD94="","",_xll.qlSimpleQuoteSetValue(AG94,AH94,$F$4))</f>
        <v>0</v>
      </c>
    </row>
    <row r="95" spans="1:35" x14ac:dyDescent="0.2">
      <c r="A95" s="323"/>
      <c r="B95" s="179" t="s">
        <v>121</v>
      </c>
      <c r="C95" s="179" t="s">
        <v>61</v>
      </c>
      <c r="D95" s="179" t="str">
        <f t="shared" si="14"/>
        <v>EURONOIS19Y=</v>
      </c>
      <c r="E95" s="179" t="str">
        <f>IF(B95="","",_xll.qlSimpleQuote(D95,F95,,,$F$4))</f>
        <v>EURONOIS19Y=#0000</v>
      </c>
      <c r="F95" s="293">
        <v>1.3023965760000001E-2</v>
      </c>
      <c r="G95" s="228">
        <f>IF(B95="","",_xll.qlSimpleQuoteSetValue(E95,F95,$F$4))</f>
        <v>0</v>
      </c>
      <c r="H95" s="249"/>
      <c r="I95" s="179" t="s">
        <v>122</v>
      </c>
      <c r="J95" s="179" t="s">
        <v>61</v>
      </c>
      <c r="K95" s="179" t="str">
        <f t="shared" si="15"/>
        <v>EUR1MSW19Y=</v>
      </c>
      <c r="L95" s="179" t="str">
        <f>IF(I95="","",_xll.qlSimpleQuote(K95,M95,,,$F$4))</f>
        <v>EUR1MSW19Y=#0000</v>
      </c>
      <c r="M95" s="293">
        <v>1.361244828E-2</v>
      </c>
      <c r="N95" s="228">
        <f>IF(I95="","",_xll.qlSimpleQuoteSetValue(L95,M95,$F$4))</f>
        <v>0</v>
      </c>
      <c r="O95" s="248"/>
      <c r="P95" s="179" t="s">
        <v>122</v>
      </c>
      <c r="Q95" s="179" t="s">
        <v>61</v>
      </c>
      <c r="R95" s="179" t="str">
        <f t="shared" si="16"/>
        <v>EUR3MSW19Y=</v>
      </c>
      <c r="S95" s="179" t="str">
        <f>IF(P95="","",_xll.qlSimpleQuote(R95,T95,,,$F$4))</f>
        <v>EUR3MSW19Y=#0000</v>
      </c>
      <c r="T95" s="293">
        <v>1.44804263E-2</v>
      </c>
      <c r="U95" s="228">
        <f>IF(P95="","",_xll.qlSimpleQuoteSetValue(S95,T95,$F$4))</f>
        <v>0</v>
      </c>
      <c r="V95" s="250"/>
      <c r="W95" s="179" t="s">
        <v>122</v>
      </c>
      <c r="X95" s="179" t="s">
        <v>61</v>
      </c>
      <c r="Y95" s="179" t="str">
        <f t="shared" si="17"/>
        <v>EUR6MSW19Y=</v>
      </c>
      <c r="Z95" s="179" t="str">
        <f>IF(W95="","",_xll.qlSimpleQuote(Y95,AA95,,,$F$4))</f>
        <v>EUR6MSW19Y=#0000</v>
      </c>
      <c r="AA95" s="293">
        <v>1.505953222E-2</v>
      </c>
      <c r="AB95" s="228">
        <f>IF(W95="","",_xll.qlSimpleQuoteSetValue(Z95,AA95,$F$4))</f>
        <v>0</v>
      </c>
      <c r="AC95" s="248"/>
      <c r="AD95" s="179" t="s">
        <v>122</v>
      </c>
      <c r="AE95" s="179" t="s">
        <v>61</v>
      </c>
      <c r="AF95" s="179" t="str">
        <f t="shared" si="18"/>
        <v>EUR1YSW19Y=</v>
      </c>
      <c r="AG95" s="179" t="str">
        <f>IF(AD95="","",_xll.qlSimpleQuote(AF95,AH95,,,$F$4))</f>
        <v>EUR1YSW19Y=#0000</v>
      </c>
      <c r="AH95" s="293">
        <v>1.5992428359999998E-2</v>
      </c>
      <c r="AI95" s="228">
        <f>IF(AD95="","",_xll.qlSimpleQuoteSetValue(AG95,AH95,$F$4))</f>
        <v>0</v>
      </c>
    </row>
    <row r="96" spans="1:35" x14ac:dyDescent="0.2">
      <c r="A96" s="323"/>
      <c r="B96" s="179" t="s">
        <v>121</v>
      </c>
      <c r="C96" s="179" t="s">
        <v>62</v>
      </c>
      <c r="D96" s="179" t="str">
        <f t="shared" si="14"/>
        <v>EURONOIS20Y=</v>
      </c>
      <c r="E96" s="179" t="str">
        <f>IF(B96="","",_xll.qlSimpleQuote(D96,F96,,,$F$4))</f>
        <v>EURONOIS20Y=#0000</v>
      </c>
      <c r="F96" s="293">
        <v>1.3229999999999999E-2</v>
      </c>
      <c r="G96" s="228">
        <f>IF(B96="","",_xll.qlSimpleQuoteSetValue(E96,F96,$F$4))</f>
        <v>0</v>
      </c>
      <c r="H96" s="249"/>
      <c r="I96" s="179" t="s">
        <v>122</v>
      </c>
      <c r="J96" s="179" t="s">
        <v>62</v>
      </c>
      <c r="K96" s="179" t="str">
        <f t="shared" si="15"/>
        <v>EUR1MSW20Y=</v>
      </c>
      <c r="L96" s="179" t="str">
        <f>IF(I96="","",_xll.qlSimpleQuote(K96,M96,,,$F$4))</f>
        <v>EUR1MSW20Y=#0000</v>
      </c>
      <c r="M96" s="293">
        <v>1.3809999999999999E-2</v>
      </c>
      <c r="N96" s="228">
        <f>IF(I96="","",_xll.qlSimpleQuoteSetValue(L96,M96,$F$4))</f>
        <v>0</v>
      </c>
      <c r="O96" s="248"/>
      <c r="P96" s="179" t="s">
        <v>122</v>
      </c>
      <c r="Q96" s="179" t="s">
        <v>62</v>
      </c>
      <c r="R96" s="179" t="str">
        <f t="shared" si="16"/>
        <v>EUR3MSW20Y=</v>
      </c>
      <c r="S96" s="179" t="str">
        <f>IF(P96="","",_xll.qlSimpleQuote(R96,T96,,,$F$4))</f>
        <v>EUR3MSW20Y=#0000</v>
      </c>
      <c r="T96" s="293">
        <v>1.4659999999999999E-2</v>
      </c>
      <c r="U96" s="228">
        <f>IF(P96="","",_xll.qlSimpleQuoteSetValue(S96,T96,$F$4))</f>
        <v>0</v>
      </c>
      <c r="V96" s="250"/>
      <c r="W96" s="179" t="s">
        <v>122</v>
      </c>
      <c r="X96" s="179" t="s">
        <v>62</v>
      </c>
      <c r="Y96" s="179" t="str">
        <f t="shared" si="17"/>
        <v>EUR6MSW20Y=</v>
      </c>
      <c r="Z96" s="179" t="str">
        <f>IF(W96="","",_xll.qlSimpleQuote(Y96,AA96,,,$F$4))</f>
        <v>EUR6MSW20Y=#0000</v>
      </c>
      <c r="AA96" s="293">
        <v>1.5220000000000001E-2</v>
      </c>
      <c r="AB96" s="228">
        <f>IF(W96="","",_xll.qlSimpleQuoteSetValue(Z96,AA96,$F$4))</f>
        <v>0</v>
      </c>
      <c r="AC96" s="248"/>
      <c r="AD96" s="179" t="s">
        <v>122</v>
      </c>
      <c r="AE96" s="179" t="s">
        <v>62</v>
      </c>
      <c r="AF96" s="179" t="str">
        <f t="shared" si="18"/>
        <v>EUR1YSW20Y=</v>
      </c>
      <c r="AG96" s="179" t="str">
        <f>IF(AD96="","",_xll.qlSimpleQuote(AF96,AH96,,,$F$4))</f>
        <v>EUR1YSW20Y=#0000</v>
      </c>
      <c r="AH96" s="293">
        <v>1.6120000000000002E-2</v>
      </c>
      <c r="AI96" s="228">
        <f>IF(AD96="","",_xll.qlSimpleQuoteSetValue(AG96,AH96,$F$4))</f>
        <v>0</v>
      </c>
    </row>
    <row r="97" spans="1:35" x14ac:dyDescent="0.2">
      <c r="A97" s="323"/>
      <c r="B97" s="179" t="s">
        <v>121</v>
      </c>
      <c r="C97" s="179" t="s">
        <v>63</v>
      </c>
      <c r="D97" s="179" t="str">
        <f t="shared" si="14"/>
        <v>EURONOIS21Y=</v>
      </c>
      <c r="E97" s="179" t="str">
        <f>IF(B97="","",_xll.qlSimpleQuote(D97,F97,,,$F$4))</f>
        <v>EURONOIS21Y=#0000</v>
      </c>
      <c r="F97" s="293">
        <v>1.3388539200000001E-2</v>
      </c>
      <c r="G97" s="228">
        <f>IF(B97="","",_xll.qlSimpleQuoteSetValue(E97,F97,$F$4))</f>
        <v>0</v>
      </c>
      <c r="H97" s="249"/>
      <c r="I97" s="179" t="s">
        <v>122</v>
      </c>
      <c r="J97" s="179" t="s">
        <v>63</v>
      </c>
      <c r="K97" s="179" t="str">
        <f t="shared" si="15"/>
        <v>EUR1MSW21Y=</v>
      </c>
      <c r="L97" s="179" t="str">
        <f>IF(I97="","",_xll.qlSimpleQuote(K97,M97,,,$F$4))</f>
        <v>EUR1MSW21Y=#0000</v>
      </c>
      <c r="M97" s="293">
        <v>1.39592677E-2</v>
      </c>
      <c r="N97" s="228">
        <f>IF(I97="","",_xll.qlSimpleQuoteSetValue(L97,M97,$F$4))</f>
        <v>0</v>
      </c>
      <c r="O97" s="248"/>
      <c r="P97" s="179" t="s">
        <v>122</v>
      </c>
      <c r="Q97" s="179" t="s">
        <v>63</v>
      </c>
      <c r="R97" s="179" t="str">
        <f t="shared" si="16"/>
        <v>EUR3MSW21Y=</v>
      </c>
      <c r="S97" s="179" t="str">
        <f>IF(P97="","",_xll.qlSimpleQuote(R97,T97,,,$F$4))</f>
        <v>EUR3MSW21Y=#0000</v>
      </c>
      <c r="T97" s="293">
        <v>1.4793284909999999E-2</v>
      </c>
      <c r="U97" s="228">
        <f>IF(P97="","",_xll.qlSimpleQuoteSetValue(S97,T97,$F$4))</f>
        <v>0</v>
      </c>
      <c r="V97" s="250"/>
      <c r="W97" s="179" t="s">
        <v>122</v>
      </c>
      <c r="X97" s="179" t="s">
        <v>63</v>
      </c>
      <c r="Y97" s="179" t="str">
        <f t="shared" si="17"/>
        <v>EUR6MSW21Y=</v>
      </c>
      <c r="Z97" s="179" t="str">
        <f>IF(W97="","",_xll.qlSimpleQuote(Y97,AA97,,,$F$4))</f>
        <v>EUR6MSW21Y=#0000</v>
      </c>
      <c r="AA97" s="293">
        <v>1.5335558060000001E-2</v>
      </c>
      <c r="AB97" s="228">
        <f>IF(W97="","",_xll.qlSimpleQuoteSetValue(Z97,AA97,$F$4))</f>
        <v>0</v>
      </c>
      <c r="AC97" s="248"/>
      <c r="AD97" s="179" t="s">
        <v>122</v>
      </c>
      <c r="AE97" s="179" t="s">
        <v>63</v>
      </c>
      <c r="AF97" s="179" t="str">
        <f t="shared" si="18"/>
        <v>EUR1YSW21Y=</v>
      </c>
      <c r="AG97" s="179" t="str">
        <f>IF(AD97="","",_xll.qlSimpleQuote(AF97,AH97,,,$F$4))</f>
        <v>EUR1YSW21Y=#0000</v>
      </c>
      <c r="AH97" s="293">
        <v>1.6203667620000001E-2</v>
      </c>
      <c r="AI97" s="228">
        <f>IF(AD97="","",_xll.qlSimpleQuoteSetValue(AG97,AH97,$F$4))</f>
        <v>0</v>
      </c>
    </row>
    <row r="98" spans="1:35" x14ac:dyDescent="0.2">
      <c r="A98" s="323"/>
      <c r="B98" s="179" t="s">
        <v>121</v>
      </c>
      <c r="C98" s="179" t="s">
        <v>64</v>
      </c>
      <c r="D98" s="179" t="str">
        <f t="shared" si="14"/>
        <v>EURONOIS22Y=</v>
      </c>
      <c r="E98" s="179" t="str">
        <f>IF(B98="","",_xll.qlSimpleQuote(D98,F98,,,$F$4))</f>
        <v>EURONOIS22Y=#0000</v>
      </c>
      <c r="F98" s="293">
        <v>1.3509870479999998E-2</v>
      </c>
      <c r="G98" s="228">
        <f>IF(B98="","",_xll.qlSimpleQuoteSetValue(E98,F98,$F$4))</f>
        <v>0</v>
      </c>
      <c r="H98" s="249"/>
      <c r="I98" s="179" t="s">
        <v>122</v>
      </c>
      <c r="J98" s="179" t="s">
        <v>64</v>
      </c>
      <c r="K98" s="179" t="str">
        <f t="shared" si="15"/>
        <v>EUR1MSW22Y=</v>
      </c>
      <c r="L98" s="179" t="str">
        <f>IF(I98="","",_xll.qlSimpleQuote(K98,M98,,,$F$4))</f>
        <v>EUR1MSW22Y=#0000</v>
      </c>
      <c r="M98" s="293">
        <v>1.406795687E-2</v>
      </c>
      <c r="N98" s="228">
        <f>IF(I98="","",_xll.qlSimpleQuoteSetValue(L98,M98,$F$4))</f>
        <v>0</v>
      </c>
      <c r="O98" s="248"/>
      <c r="P98" s="179" t="s">
        <v>122</v>
      </c>
      <c r="Q98" s="179" t="s">
        <v>64</v>
      </c>
      <c r="R98" s="179" t="str">
        <f t="shared" si="16"/>
        <v>EUR3MSW22Y=</v>
      </c>
      <c r="S98" s="179" t="str">
        <f>IF(P98="","",_xll.qlSimpleQuote(R98,T98,,,$F$4))</f>
        <v>EUR3MSW22Y=#0000</v>
      </c>
      <c r="T98" s="293">
        <v>1.4887267879999999E-2</v>
      </c>
      <c r="U98" s="228">
        <f>IF(P98="","",_xll.qlSimpleQuoteSetValue(S98,T98,$F$4))</f>
        <v>0</v>
      </c>
      <c r="V98" s="250"/>
      <c r="W98" s="179" t="s">
        <v>122</v>
      </c>
      <c r="X98" s="179" t="s">
        <v>64</v>
      </c>
      <c r="Y98" s="179" t="str">
        <f t="shared" si="17"/>
        <v>EUR6MSW22Y=</v>
      </c>
      <c r="Z98" s="179" t="str">
        <f>IF(W98="","",_xll.qlSimpleQuote(Y98,AA98,,,$F$4))</f>
        <v>EUR6MSW22Y=#0000</v>
      </c>
      <c r="AA98" s="293">
        <v>1.5412733850000001E-2</v>
      </c>
      <c r="AB98" s="228">
        <f>IF(W98="","",_xll.qlSimpleQuoteSetValue(Z98,AA98,$F$4))</f>
        <v>0</v>
      </c>
      <c r="AC98" s="248"/>
      <c r="AD98" s="179" t="s">
        <v>122</v>
      </c>
      <c r="AE98" s="179" t="s">
        <v>64</v>
      </c>
      <c r="AF98" s="179" t="str">
        <f t="shared" si="18"/>
        <v>EUR1YSW22Y=</v>
      </c>
      <c r="AG98" s="179" t="str">
        <f>IF(AD98="","",_xll.qlSimpleQuote(AF98,AH98,,,$F$4))</f>
        <v>EUR1YSW22Y=#0000</v>
      </c>
      <c r="AH98" s="293">
        <v>1.6258772580000001E-2</v>
      </c>
      <c r="AI98" s="228">
        <f>IF(AD98="","",_xll.qlSimpleQuoteSetValue(AG98,AH98,$F$4))</f>
        <v>0</v>
      </c>
    </row>
    <row r="99" spans="1:35" x14ac:dyDescent="0.2">
      <c r="A99" s="323"/>
      <c r="B99" s="179" t="s">
        <v>121</v>
      </c>
      <c r="C99" s="179" t="s">
        <v>65</v>
      </c>
      <c r="D99" s="179" t="str">
        <f t="shared" si="14"/>
        <v>EURONOIS23Y=</v>
      </c>
      <c r="E99" s="179" t="str">
        <f>IF(B99="","",_xll.qlSimpleQuote(D99,F99,,,$F$4))</f>
        <v>EURONOIS23Y=#0000</v>
      </c>
      <c r="F99" s="293">
        <v>1.3601774870000001E-2</v>
      </c>
      <c r="G99" s="228">
        <f>IF(B99="","",_xll.qlSimpleQuoteSetValue(E99,F99,$F$4))</f>
        <v>0</v>
      </c>
      <c r="H99" s="249"/>
      <c r="I99" s="179" t="s">
        <v>122</v>
      </c>
      <c r="J99" s="179" t="s">
        <v>65</v>
      </c>
      <c r="K99" s="179" t="str">
        <f t="shared" si="15"/>
        <v>EUR1MSW23Y=</v>
      </c>
      <c r="L99" s="179" t="str">
        <f>IF(I99="","",_xll.qlSimpleQuote(K99,M99,,,$F$4))</f>
        <v>EUR1MSW23Y=#0000</v>
      </c>
      <c r="M99" s="293">
        <v>1.4146402000000001E-2</v>
      </c>
      <c r="N99" s="228">
        <f>IF(I99="","",_xll.qlSimpleQuoteSetValue(L99,M99,$F$4))</f>
        <v>0</v>
      </c>
      <c r="O99" s="248"/>
      <c r="P99" s="179" t="s">
        <v>122</v>
      </c>
      <c r="Q99" s="179" t="s">
        <v>65</v>
      </c>
      <c r="R99" s="179" t="str">
        <f t="shared" si="16"/>
        <v>EUR3MSW23Y=</v>
      </c>
      <c r="S99" s="179" t="str">
        <f>IF(P99="","",_xll.qlSimpleQuote(R99,T99,,,$F$4))</f>
        <v>EUR3MSW23Y=#0000</v>
      </c>
      <c r="T99" s="293">
        <v>1.495205531E-2</v>
      </c>
      <c r="U99" s="228">
        <f>IF(P99="","",_xll.qlSimpleQuoteSetValue(S99,T99,$F$4))</f>
        <v>0</v>
      </c>
      <c r="V99" s="250"/>
      <c r="W99" s="179" t="s">
        <v>122</v>
      </c>
      <c r="X99" s="179" t="s">
        <v>65</v>
      </c>
      <c r="Y99" s="179" t="str">
        <f t="shared" si="17"/>
        <v>EUR6MSW23Y=</v>
      </c>
      <c r="Z99" s="179" t="str">
        <f>IF(W99="","",_xll.qlSimpleQuote(Y99,AA99,,,$F$4))</f>
        <v>EUR6MSW23Y=#0000</v>
      </c>
      <c r="AA99" s="293">
        <v>1.5461628569999998E-2</v>
      </c>
      <c r="AB99" s="228">
        <f>IF(W99="","",_xll.qlSimpleQuoteSetValue(Z99,AA99,$F$4))</f>
        <v>0</v>
      </c>
      <c r="AC99" s="248"/>
      <c r="AD99" s="179" t="s">
        <v>122</v>
      </c>
      <c r="AE99" s="179" t="s">
        <v>65</v>
      </c>
      <c r="AF99" s="179" t="str">
        <f t="shared" si="18"/>
        <v>EUR1YSW23Y=</v>
      </c>
      <c r="AG99" s="179" t="str">
        <f>IF(AD99="","",_xll.qlSimpleQuote(AF99,AH99,,,$F$4))</f>
        <v>EUR1YSW23Y=#0000</v>
      </c>
      <c r="AH99" s="293">
        <v>1.6293599089999999E-2</v>
      </c>
      <c r="AI99" s="228">
        <f>IF(AD99="","",_xll.qlSimpleQuoteSetValue(AG99,AH99,$F$4))</f>
        <v>0</v>
      </c>
    </row>
    <row r="100" spans="1:35" x14ac:dyDescent="0.2">
      <c r="A100" s="323"/>
      <c r="B100" s="179" t="s">
        <v>121</v>
      </c>
      <c r="C100" s="179" t="s">
        <v>66</v>
      </c>
      <c r="D100" s="179" t="str">
        <f t="shared" si="14"/>
        <v>EURONOIS24Y=</v>
      </c>
      <c r="E100" s="179" t="str">
        <f>IF(B100="","",_xll.qlSimpleQuote(D100,F100,,,$F$4))</f>
        <v>EURONOIS24Y=#0000</v>
      </c>
      <c r="F100" s="293">
        <v>1.3672351330000001E-2</v>
      </c>
      <c r="G100" s="228">
        <f>IF(B100="","",_xll.qlSimpleQuoteSetValue(E100,F100,$F$4))</f>
        <v>0</v>
      </c>
      <c r="H100" s="249"/>
      <c r="I100" s="179" t="s">
        <v>122</v>
      </c>
      <c r="J100" s="179" t="s">
        <v>66</v>
      </c>
      <c r="K100" s="179" t="str">
        <f t="shared" si="15"/>
        <v>EUR1MSW24Y=</v>
      </c>
      <c r="L100" s="179" t="str">
        <f>IF(I100="","",_xll.qlSimpleQuote(K100,M100,,,$F$4))</f>
        <v>EUR1MSW24Y=#0000</v>
      </c>
      <c r="M100" s="293">
        <v>1.4203608560000001E-2</v>
      </c>
      <c r="N100" s="228">
        <f>IF(I100="","",_xll.qlSimpleQuoteSetValue(L100,M100,$F$4))</f>
        <v>0</v>
      </c>
      <c r="O100" s="248"/>
      <c r="P100" s="179" t="s">
        <v>122</v>
      </c>
      <c r="Q100" s="179" t="s">
        <v>66</v>
      </c>
      <c r="R100" s="179" t="str">
        <f t="shared" si="16"/>
        <v>EUR3MSW24Y=</v>
      </c>
      <c r="S100" s="179" t="str">
        <f>IF(P100="","",_xll.qlSimpleQuote(R100,T100,,,$F$4))</f>
        <v>EUR3MSW24Y=#0000</v>
      </c>
      <c r="T100" s="293">
        <v>1.4996288559999999E-2</v>
      </c>
      <c r="U100" s="228">
        <f>IF(P100="","",_xll.qlSimpleQuoteSetValue(S100,T100,$F$4))</f>
        <v>0</v>
      </c>
      <c r="V100" s="250"/>
      <c r="W100" s="179" t="s">
        <v>122</v>
      </c>
      <c r="X100" s="179" t="s">
        <v>66</v>
      </c>
      <c r="Y100" s="179" t="str">
        <f t="shared" si="17"/>
        <v>EUR6MSW24Y=</v>
      </c>
      <c r="Z100" s="179" t="str">
        <f>IF(W100="","",_xll.qlSimpleQuote(Y100,AA100,,,$F$4))</f>
        <v>EUR6MSW24Y=#0000</v>
      </c>
      <c r="AA100" s="293">
        <v>1.5490768070000001E-2</v>
      </c>
      <c r="AB100" s="228">
        <f>IF(W100="","",_xll.qlSimpleQuoteSetValue(Z100,AA100,$F$4))</f>
        <v>0</v>
      </c>
      <c r="AC100" s="248"/>
      <c r="AD100" s="179" t="s">
        <v>122</v>
      </c>
      <c r="AE100" s="179" t="s">
        <v>66</v>
      </c>
      <c r="AF100" s="179" t="str">
        <f t="shared" si="18"/>
        <v>EUR1YSW24Y=</v>
      </c>
      <c r="AG100" s="179" t="str">
        <f>IF(AD100="","",_xll.qlSimpleQuote(AF100,AH100,,,$F$4))</f>
        <v>EUR1YSW24Y=#0000</v>
      </c>
      <c r="AH100" s="293">
        <v>1.6314690350000001E-2</v>
      </c>
      <c r="AI100" s="228">
        <f>IF(AD100="","",_xll.qlSimpleQuoteSetValue(AG100,AH100,$F$4))</f>
        <v>0</v>
      </c>
    </row>
    <row r="101" spans="1:35" x14ac:dyDescent="0.2">
      <c r="A101" s="323"/>
      <c r="B101" s="179" t="s">
        <v>121</v>
      </c>
      <c r="C101" s="179" t="s">
        <v>67</v>
      </c>
      <c r="D101" s="179" t="str">
        <f t="shared" si="14"/>
        <v>EURONOIS25Y=</v>
      </c>
      <c r="E101" s="179" t="str">
        <f>IF(B101="","",_xll.qlSimpleQuote(D101,F101,,,$F$4))</f>
        <v>EURONOIS25Y=#0000</v>
      </c>
      <c r="F101" s="293">
        <v>1.3729999999999999E-2</v>
      </c>
      <c r="G101" s="228">
        <f>IF(B101="","",_xll.qlSimpleQuoteSetValue(E101,F101,$F$4))</f>
        <v>0</v>
      </c>
      <c r="H101" s="249"/>
      <c r="I101" s="179" t="s">
        <v>122</v>
      </c>
      <c r="J101" s="179" t="s">
        <v>67</v>
      </c>
      <c r="K101" s="179" t="str">
        <f t="shared" si="15"/>
        <v>EUR1MSW25Y=</v>
      </c>
      <c r="L101" s="179" t="str">
        <f>IF(I101="","",_xll.qlSimpleQuote(K101,M101,,,$F$4))</f>
        <v>EUR1MSW25Y=#0000</v>
      </c>
      <c r="M101" s="293">
        <v>1.4250000000000001E-2</v>
      </c>
      <c r="N101" s="228">
        <f>IF(I101="","",_xll.qlSimpleQuoteSetValue(L101,M101,$F$4))</f>
        <v>0</v>
      </c>
      <c r="O101" s="248"/>
      <c r="P101" s="179" t="s">
        <v>122</v>
      </c>
      <c r="Q101" s="179" t="s">
        <v>67</v>
      </c>
      <c r="R101" s="179" t="str">
        <f t="shared" si="16"/>
        <v>EUR3MSW25Y=</v>
      </c>
      <c r="S101" s="179" t="str">
        <f>IF(P101="","",_xll.qlSimpleQuote(R101,T101,,,$F$4))</f>
        <v>EUR3MSW25Y=#0000</v>
      </c>
      <c r="T101" s="293">
        <v>1.5029999999999998E-2</v>
      </c>
      <c r="U101" s="228">
        <f>IF(P101="","",_xll.qlSimpleQuoteSetValue(S101,T101,$F$4))</f>
        <v>0</v>
      </c>
      <c r="V101" s="250"/>
      <c r="W101" s="179" t="s">
        <v>122</v>
      </c>
      <c r="X101" s="179" t="s">
        <v>67</v>
      </c>
      <c r="Y101" s="179" t="str">
        <f t="shared" si="17"/>
        <v>EUR6MSW25Y=</v>
      </c>
      <c r="Z101" s="179" t="str">
        <f>IF(W101="","",_xll.qlSimpleQuote(Y101,AA101,,,$F$4))</f>
        <v>EUR6MSW25Y=#0000</v>
      </c>
      <c r="AA101" s="293">
        <v>1.5509999999999999E-2</v>
      </c>
      <c r="AB101" s="228">
        <f>IF(W101="","",_xll.qlSimpleQuoteSetValue(Z101,AA101,$F$4))</f>
        <v>0</v>
      </c>
      <c r="AC101" s="248"/>
      <c r="AD101" s="179" t="s">
        <v>122</v>
      </c>
      <c r="AE101" s="179" t="s">
        <v>67</v>
      </c>
      <c r="AF101" s="179" t="str">
        <f t="shared" si="18"/>
        <v>EUR1YSW25Y=</v>
      </c>
      <c r="AG101" s="179" t="str">
        <f>IF(AD101="","",_xll.qlSimpleQuote(AF101,AH101,,,$F$4))</f>
        <v>EUR1YSW25Y=#0000</v>
      </c>
      <c r="AH101" s="293">
        <v>1.6330000000000001E-2</v>
      </c>
      <c r="AI101" s="228">
        <f>IF(AD101="","",_xll.qlSimpleQuoteSetValue(AG101,AH101,$F$4))</f>
        <v>0</v>
      </c>
    </row>
    <row r="102" spans="1:35" x14ac:dyDescent="0.2">
      <c r="A102" s="323"/>
      <c r="B102" s="179" t="s">
        <v>121</v>
      </c>
      <c r="C102" s="179" t="s">
        <v>68</v>
      </c>
      <c r="D102" s="179" t="str">
        <f t="shared" ref="D102:D118" si="19">IF(B102="","",UPPER(Currency)&amp;$B$4&amp;B102&amp;C102&amp;"=")</f>
        <v>EURONOIS26Y=</v>
      </c>
      <c r="E102" s="179" t="str">
        <f>IF(B102="","",_xll.qlSimpleQuote(D102,F102,,,$F$4))</f>
        <v>EURONOIS26Y=#0000</v>
      </c>
      <c r="F102" s="293">
        <v>1.378041935E-2</v>
      </c>
      <c r="G102" s="228">
        <f>IF(B102="","",_xll.qlSimpleQuoteSetValue(E102,F102,$F$4))</f>
        <v>0</v>
      </c>
      <c r="H102" s="249"/>
      <c r="I102" s="179" t="s">
        <v>122</v>
      </c>
      <c r="J102" s="179" t="s">
        <v>68</v>
      </c>
      <c r="K102" s="179" t="str">
        <f t="shared" ref="K102:K118" si="20">IF(I102="","",UPPER(Currency)&amp;$I$4&amp;I102&amp;J102&amp;"=")</f>
        <v>EUR1MSW26Y=</v>
      </c>
      <c r="L102" s="179" t="str">
        <f>IF(I102="","",_xll.qlSimpleQuote(K102,M102,,,$F$4))</f>
        <v>EUR1MSW26Y=#0000</v>
      </c>
      <c r="M102" s="293">
        <v>1.4289726119999999E-2</v>
      </c>
      <c r="N102" s="228">
        <f>IF(I102="","",_xll.qlSimpleQuoteSetValue(L102,M102,$F$4))</f>
        <v>0</v>
      </c>
      <c r="O102" s="248"/>
      <c r="P102" s="179" t="s">
        <v>122</v>
      </c>
      <c r="Q102" s="179" t="s">
        <v>68</v>
      </c>
      <c r="R102" s="179" t="str">
        <f t="shared" si="16"/>
        <v>EUR3MSW26Y=</v>
      </c>
      <c r="S102" s="179" t="str">
        <f>IF(P102="","",_xll.qlSimpleQuote(R102,T102,,,$F$4))</f>
        <v>EUR3MSW26Y=#0000</v>
      </c>
      <c r="T102" s="293">
        <v>1.505717315E-2</v>
      </c>
      <c r="U102" s="228">
        <f>IF(P102="","",_xll.qlSimpleQuoteSetValue(S102,T102,$F$4))</f>
        <v>0</v>
      </c>
      <c r="V102" s="250"/>
      <c r="W102" s="179" t="s">
        <v>122</v>
      </c>
      <c r="X102" s="179" t="s">
        <v>68</v>
      </c>
      <c r="Y102" s="179" t="str">
        <f t="shared" si="17"/>
        <v>EUR6MSW26Y=</v>
      </c>
      <c r="Z102" s="179" t="str">
        <f>IF(W102="","",_xll.qlSimpleQuote(Y102,AA102,,,$F$4))</f>
        <v>EUR6MSW26Y=#0000</v>
      </c>
      <c r="AA102" s="293">
        <v>1.5523890360000001E-2</v>
      </c>
      <c r="AB102" s="228">
        <f>IF(W102="","",_xll.qlSimpleQuoteSetValue(Z102,AA102,$F$4))</f>
        <v>0</v>
      </c>
      <c r="AC102" s="248"/>
      <c r="AD102" s="179" t="s">
        <v>122</v>
      </c>
      <c r="AE102" s="179" t="s">
        <v>68</v>
      </c>
      <c r="AF102" s="179" t="str">
        <f t="shared" si="18"/>
        <v>EUR1YSW26Y=</v>
      </c>
      <c r="AG102" s="179" t="str">
        <f>IF(AD102="","",_xll.qlSimpleQuote(AF102,AH102,,,$F$4))</f>
        <v>EUR1YSW26Y=#0000</v>
      </c>
      <c r="AH102" s="293">
        <v>1.633836705E-2</v>
      </c>
      <c r="AI102" s="228">
        <f>IF(AD102="","",_xll.qlSimpleQuoteSetValue(AG102,AH102,$F$4))</f>
        <v>0</v>
      </c>
    </row>
    <row r="103" spans="1:35" x14ac:dyDescent="0.2">
      <c r="A103" s="323"/>
      <c r="B103" s="179" t="s">
        <v>121</v>
      </c>
      <c r="C103" s="179" t="s">
        <v>69</v>
      </c>
      <c r="D103" s="179" t="str">
        <f t="shared" si="19"/>
        <v>EURONOIS27Y=</v>
      </c>
      <c r="E103" s="179" t="str">
        <f>IF(B103="","",_xll.qlSimpleQuote(D103,F103,,,$F$4))</f>
        <v>EURONOIS27Y=#0000</v>
      </c>
      <c r="F103" s="293">
        <v>1.382698188E-2</v>
      </c>
      <c r="G103" s="228">
        <f>IF(B103="","",_xll.qlSimpleQuoteSetValue(E103,F103,$F$4))</f>
        <v>0</v>
      </c>
      <c r="H103" s="249"/>
      <c r="I103" s="179" t="s">
        <v>122</v>
      </c>
      <c r="J103" s="179" t="s">
        <v>69</v>
      </c>
      <c r="K103" s="179" t="str">
        <f t="shared" si="20"/>
        <v>EUR1MSW27Y=</v>
      </c>
      <c r="L103" s="179" t="str">
        <f>IF(I103="","",_xll.qlSimpleQuote(K103,M103,,,$F$4))</f>
        <v>EUR1MSW27Y=#0000</v>
      </c>
      <c r="M103" s="293">
        <v>1.4327150989999999E-2</v>
      </c>
      <c r="N103" s="228">
        <f>IF(I103="","",_xll.qlSimpleQuoteSetValue(L103,M103,$F$4))</f>
        <v>0</v>
      </c>
      <c r="O103" s="248"/>
      <c r="P103" s="179" t="s">
        <v>122</v>
      </c>
      <c r="Q103" s="179" t="s">
        <v>69</v>
      </c>
      <c r="R103" s="179" t="str">
        <f t="shared" si="16"/>
        <v>EUR3MSW27Y=</v>
      </c>
      <c r="S103" s="179" t="str">
        <f>IF(P103="","",_xll.qlSimpleQuote(R103,T103,,,$F$4))</f>
        <v>EUR3MSW27Y=#0000</v>
      </c>
      <c r="T103" s="293">
        <v>1.5082175810000001E-2</v>
      </c>
      <c r="U103" s="228">
        <f>IF(P103="","",_xll.qlSimpleQuoteSetValue(S103,T103,$F$4))</f>
        <v>0</v>
      </c>
      <c r="V103" s="250"/>
      <c r="W103" s="179" t="s">
        <v>122</v>
      </c>
      <c r="X103" s="179" t="s">
        <v>69</v>
      </c>
      <c r="Y103" s="179" t="str">
        <f t="shared" si="17"/>
        <v>EUR6MSW27Y=</v>
      </c>
      <c r="Z103" s="179" t="str">
        <f>IF(W103="","",_xll.qlSimpleQuote(Y103,AA103,,,$F$4))</f>
        <v>EUR6MSW27Y=#0000</v>
      </c>
      <c r="AA103" s="293">
        <v>1.5536795940000001E-2</v>
      </c>
      <c r="AB103" s="228">
        <f>IF(W103="","",_xll.qlSimpleQuoteSetValue(Z103,AA103,$F$4))</f>
        <v>0</v>
      </c>
      <c r="AC103" s="248"/>
      <c r="AD103" s="179" t="s">
        <v>122</v>
      </c>
      <c r="AE103" s="179" t="s">
        <v>69</v>
      </c>
      <c r="AF103" s="179" t="str">
        <f t="shared" si="18"/>
        <v>EUR1YSW27Y=</v>
      </c>
      <c r="AG103" s="179" t="str">
        <f>IF(AD103="","",_xll.qlSimpleQuote(AF103,AH103,,,$F$4))</f>
        <v>EUR1YSW27Y=#0000</v>
      </c>
      <c r="AH103" s="293">
        <v>1.6341324429999998E-2</v>
      </c>
      <c r="AI103" s="228">
        <f>IF(AD103="","",_xll.qlSimpleQuoteSetValue(AG103,AH103,$F$4))</f>
        <v>0</v>
      </c>
    </row>
    <row r="104" spans="1:35" x14ac:dyDescent="0.2">
      <c r="A104" s="323"/>
      <c r="B104" s="179" t="s">
        <v>121</v>
      </c>
      <c r="C104" s="179" t="s">
        <v>70</v>
      </c>
      <c r="D104" s="179" t="str">
        <f t="shared" si="19"/>
        <v>EURONOIS28Y=</v>
      </c>
      <c r="E104" s="179" t="str">
        <f>IF(B104="","",_xll.qlSimpleQuote(D104,F104,,,$F$4))</f>
        <v>EURONOIS28Y=#0000</v>
      </c>
      <c r="F104" s="293">
        <v>1.3871428560000001E-2</v>
      </c>
      <c r="G104" s="228">
        <f>IF(B104="","",_xll.qlSimpleQuoteSetValue(E104,F104,$F$4))</f>
        <v>0</v>
      </c>
      <c r="H104" s="249"/>
      <c r="I104" s="179" t="s">
        <v>122</v>
      </c>
      <c r="J104" s="179" t="s">
        <v>70</v>
      </c>
      <c r="K104" s="179" t="str">
        <f t="shared" si="20"/>
        <v>EUR1MSW28Y=</v>
      </c>
      <c r="L104" s="179" t="str">
        <f>IF(I104="","",_xll.qlSimpleQuote(K104,M104,,,$F$4))</f>
        <v>EUR1MSW28Y=#0000</v>
      </c>
      <c r="M104" s="293">
        <v>1.436367641E-2</v>
      </c>
      <c r="N104" s="228">
        <f>IF(I104="","",_xll.qlSimpleQuoteSetValue(L104,M104,$F$4))</f>
        <v>0</v>
      </c>
      <c r="O104" s="248"/>
      <c r="P104" s="179" t="s">
        <v>122</v>
      </c>
      <c r="Q104" s="179" t="s">
        <v>70</v>
      </c>
      <c r="R104" s="179" t="str">
        <f t="shared" si="16"/>
        <v>EUR3MSW28Y=</v>
      </c>
      <c r="S104" s="179" t="str">
        <f>IF(P104="","",_xll.qlSimpleQuote(R104,T104,,,$F$4))</f>
        <v>EUR3MSW28Y=#0000</v>
      </c>
      <c r="T104" s="293">
        <v>1.510653009E-2</v>
      </c>
      <c r="U104" s="228">
        <f>IF(P104="","",_xll.qlSimpleQuoteSetValue(S104,T104,$F$4))</f>
        <v>0</v>
      </c>
      <c r="V104" s="250"/>
      <c r="W104" s="179" t="s">
        <v>122</v>
      </c>
      <c r="X104" s="179" t="s">
        <v>70</v>
      </c>
      <c r="Y104" s="179" t="str">
        <f t="shared" si="17"/>
        <v>EUR6MSW28Y=</v>
      </c>
      <c r="Z104" s="179" t="str">
        <f>IF(W104="","",_xll.qlSimpleQuote(Y104,AA104,,,$F$4))</f>
        <v>EUR6MSW28Y=#0000</v>
      </c>
      <c r="AA104" s="293">
        <v>1.554966942E-2</v>
      </c>
      <c r="AB104" s="228">
        <f>IF(W104="","",_xll.qlSimpleQuoteSetValue(Z104,AA104,$F$4))</f>
        <v>0</v>
      </c>
      <c r="AC104" s="248"/>
      <c r="AD104" s="179" t="s">
        <v>122</v>
      </c>
      <c r="AE104" s="179" t="s">
        <v>70</v>
      </c>
      <c r="AF104" s="179" t="str">
        <f t="shared" si="18"/>
        <v>EUR1YSW28Y=</v>
      </c>
      <c r="AG104" s="179" t="str">
        <f>IF(AD104="","",_xll.qlSimpleQuote(AF104,AH104,,,$F$4))</f>
        <v>EUR1YSW28Y=#0000</v>
      </c>
      <c r="AH104" s="293">
        <v>1.6341995890000002E-2</v>
      </c>
      <c r="AI104" s="228">
        <f>IF(AD104="","",_xll.qlSimpleQuoteSetValue(AG104,AH104,$F$4))</f>
        <v>0</v>
      </c>
    </row>
    <row r="105" spans="1:35" x14ac:dyDescent="0.2">
      <c r="A105" s="323"/>
      <c r="B105" s="179" t="s">
        <v>121</v>
      </c>
      <c r="C105" s="179" t="s">
        <v>71</v>
      </c>
      <c r="D105" s="179" t="str">
        <f t="shared" si="19"/>
        <v>EURONOIS29Y=</v>
      </c>
      <c r="E105" s="179" t="str">
        <f>IF(B105="","",_xll.qlSimpleQuote(D105,F105,,,$F$4))</f>
        <v>EURONOIS29Y=#0000</v>
      </c>
      <c r="F105" s="293">
        <v>1.391533507E-2</v>
      </c>
      <c r="G105" s="228">
        <f>IF(B105="","",_xll.qlSimpleQuoteSetValue(E105,F105,$F$4))</f>
        <v>0</v>
      </c>
      <c r="H105" s="249"/>
      <c r="I105" s="179" t="s">
        <v>122</v>
      </c>
      <c r="J105" s="179" t="s">
        <v>71</v>
      </c>
      <c r="K105" s="179" t="str">
        <f t="shared" si="20"/>
        <v>EUR1MSW29Y=</v>
      </c>
      <c r="L105" s="179" t="str">
        <f>IF(I105="","",_xll.qlSimpleQuote(K105,M105,,,$F$4))</f>
        <v>EUR1MSW29Y=#0000</v>
      </c>
      <c r="M105" s="293">
        <v>1.440166507E-2</v>
      </c>
      <c r="N105" s="228">
        <f>IF(I105="","",_xll.qlSimpleQuoteSetValue(L105,M105,$F$4))</f>
        <v>0</v>
      </c>
      <c r="O105" s="248"/>
      <c r="P105" s="179" t="s">
        <v>122</v>
      </c>
      <c r="Q105" s="179" t="s">
        <v>71</v>
      </c>
      <c r="R105" s="179" t="str">
        <f t="shared" si="16"/>
        <v>EUR3MSW29Y=</v>
      </c>
      <c r="S105" s="179" t="str">
        <f>IF(P105="","",_xll.qlSimpleQuote(R105,T105,,,$F$4))</f>
        <v>EUR3MSW29Y=#0000</v>
      </c>
      <c r="T105" s="293">
        <v>1.513280916E-2</v>
      </c>
      <c r="U105" s="228">
        <f>IF(P105="","",_xll.qlSimpleQuoteSetValue(S105,T105,$F$4))</f>
        <v>0</v>
      </c>
      <c r="V105" s="250"/>
      <c r="W105" s="179" t="s">
        <v>122</v>
      </c>
      <c r="X105" s="179" t="s">
        <v>71</v>
      </c>
      <c r="Y105" s="179" t="str">
        <f t="shared" si="17"/>
        <v>EUR6MSW29Y=</v>
      </c>
      <c r="Z105" s="179" t="str">
        <f>IF(W105="","",_xll.qlSimpleQuote(Y105,AA105,,,$F$4))</f>
        <v>EUR6MSW29Y=#0000</v>
      </c>
      <c r="AA105" s="293">
        <v>1.556458522E-2</v>
      </c>
      <c r="AB105" s="228">
        <f>IF(W105="","",_xll.qlSimpleQuoteSetValue(Z105,AA105,$F$4))</f>
        <v>0</v>
      </c>
      <c r="AC105" s="248"/>
      <c r="AD105" s="179" t="s">
        <v>122</v>
      </c>
      <c r="AE105" s="179" t="s">
        <v>71</v>
      </c>
      <c r="AF105" s="179" t="str">
        <f t="shared" si="18"/>
        <v>EUR1YSW29Y=</v>
      </c>
      <c r="AG105" s="179" t="str">
        <f>IF(AD105="","",_xll.qlSimpleQuote(AF105,AH105,,,$F$4))</f>
        <v>EUR1YSW29Y=#0000</v>
      </c>
      <c r="AH105" s="293">
        <v>1.634469798E-2</v>
      </c>
      <c r="AI105" s="228">
        <f>IF(AD105="","",_xll.qlSimpleQuoteSetValue(AG105,AH105,$F$4))</f>
        <v>0</v>
      </c>
    </row>
    <row r="106" spans="1:35" x14ac:dyDescent="0.2">
      <c r="A106" s="323"/>
      <c r="B106" s="179" t="s">
        <v>121</v>
      </c>
      <c r="C106" s="179" t="s">
        <v>72</v>
      </c>
      <c r="D106" s="179" t="str">
        <f t="shared" si="19"/>
        <v>EURONOIS30Y=</v>
      </c>
      <c r="E106" s="179" t="str">
        <f>IF(B106="","",_xll.qlSimpleQuote(D106,F106,,,$F$4))</f>
        <v>EURONOIS30Y=#0000</v>
      </c>
      <c r="F106" s="293">
        <v>1.3959999999999998E-2</v>
      </c>
      <c r="G106" s="228">
        <f>IF(B106="","",_xll.qlSimpleQuoteSetValue(E106,F106,$F$4))</f>
        <v>0</v>
      </c>
      <c r="H106" s="249"/>
      <c r="I106" s="179" t="s">
        <v>122</v>
      </c>
      <c r="J106" s="179" t="s">
        <v>72</v>
      </c>
      <c r="K106" s="179" t="str">
        <f t="shared" si="20"/>
        <v>EUR1MSW30Y=</v>
      </c>
      <c r="L106" s="179" t="str">
        <f>IF(I106="","",_xll.qlSimpleQuote(K106,M106,,,$F$4))</f>
        <v>EUR1MSW30Y=#0000</v>
      </c>
      <c r="M106" s="293">
        <v>1.444E-2</v>
      </c>
      <c r="N106" s="228">
        <f>IF(I106="","",_xll.qlSimpleQuoteSetValue(L106,M106,$F$4))</f>
        <v>0</v>
      </c>
      <c r="O106" s="248"/>
      <c r="P106" s="179" t="s">
        <v>122</v>
      </c>
      <c r="Q106" s="179" t="s">
        <v>72</v>
      </c>
      <c r="R106" s="179" t="str">
        <f t="shared" si="16"/>
        <v>EUR3MSW30Y=</v>
      </c>
      <c r="S106" s="179" t="str">
        <f>IF(P106="","",_xll.qlSimpleQuote(R106,T106,,,$F$4))</f>
        <v>EUR3MSW30Y=#0000</v>
      </c>
      <c r="T106" s="293">
        <v>1.516E-2</v>
      </c>
      <c r="U106" s="228">
        <f>IF(P106="","",_xll.qlSimpleQuoteSetValue(S106,T106,$F$4))</f>
        <v>0</v>
      </c>
      <c r="V106" s="250"/>
      <c r="W106" s="179" t="s">
        <v>122</v>
      </c>
      <c r="X106" s="179" t="s">
        <v>72</v>
      </c>
      <c r="Y106" s="179" t="str">
        <f t="shared" si="17"/>
        <v>EUR6MSW30Y=</v>
      </c>
      <c r="Z106" s="179" t="str">
        <f>IF(W106="","",_xll.qlSimpleQuote(Y106,AA106,,,$F$4))</f>
        <v>EUR6MSW30Y=#0000</v>
      </c>
      <c r="AA106" s="293">
        <v>1.558E-2</v>
      </c>
      <c r="AB106" s="228">
        <f>IF(W106="","",_xll.qlSimpleQuoteSetValue(Z106,AA106,$F$4))</f>
        <v>0</v>
      </c>
      <c r="AC106" s="248"/>
      <c r="AD106" s="179" t="s">
        <v>122</v>
      </c>
      <c r="AE106" s="179" t="s">
        <v>72</v>
      </c>
      <c r="AF106" s="179" t="str">
        <f t="shared" si="18"/>
        <v>EUR1YSW30Y=</v>
      </c>
      <c r="AG106" s="179" t="str">
        <f>IF(AD106="","",_xll.qlSimpleQuote(AF106,AH106,,,$F$4))</f>
        <v>EUR1YSW30Y=#0000</v>
      </c>
      <c r="AH106" s="293">
        <v>1.635E-2</v>
      </c>
      <c r="AI106" s="228">
        <f>IF(AD106="","",_xll.qlSimpleQuoteSetValue(AG106,AH106,$F$4))</f>
        <v>0</v>
      </c>
    </row>
    <row r="107" spans="1:35" x14ac:dyDescent="0.2">
      <c r="A107" s="323"/>
      <c r="B107" s="179"/>
      <c r="C107" s="179"/>
      <c r="D107" s="179" t="str">
        <f t="shared" si="19"/>
        <v/>
      </c>
      <c r="E107" s="179" t="str">
        <f>IF(B107="","",_xll.qlSimpleQuote(D107,F107,,,$F$4))</f>
        <v/>
      </c>
      <c r="F107" s="293" t="s">
        <v>218</v>
      </c>
      <c r="G107" s="228" t="str">
        <f>IF(B107="","",_xll.qlSimpleQuoteSetValue(E107,F107,$F$4))</f>
        <v/>
      </c>
      <c r="H107" s="249"/>
      <c r="I107" s="179" t="s">
        <v>122</v>
      </c>
      <c r="J107" s="179" t="s">
        <v>166</v>
      </c>
      <c r="K107" s="179" t="str">
        <f t="shared" si="20"/>
        <v>EUR1MSW31Y=</v>
      </c>
      <c r="L107" s="179" t="str">
        <f>IF(I107="","",_xll.qlSimpleQuote(K107,M107,,,$F$4))</f>
        <v>EUR1MSW31Y=#0000</v>
      </c>
      <c r="M107" s="293">
        <v>1.4480871829999999E-2</v>
      </c>
      <c r="N107" s="228">
        <f>IF(I107="","",_xll.qlSimpleQuoteSetValue(L107,M107,$F$4))</f>
        <v>0</v>
      </c>
      <c r="O107" s="248"/>
      <c r="P107" s="179" t="s">
        <v>122</v>
      </c>
      <c r="Q107" s="179" t="s">
        <v>166</v>
      </c>
      <c r="R107" s="179" t="str">
        <f t="shared" si="16"/>
        <v>EUR3MSW31Y=</v>
      </c>
      <c r="S107" s="179" t="str">
        <f>IF(P107="","",_xll.qlSimpleQuote(R107,T107,,,$F$4))</f>
        <v>EUR3MSW31Y=#0000</v>
      </c>
      <c r="T107" s="293">
        <v>1.519037633E-2</v>
      </c>
      <c r="U107" s="228">
        <f>IF(P107="","",_xll.qlSimpleQuoteSetValue(S107,T107,$F$4))</f>
        <v>0</v>
      </c>
      <c r="V107" s="250"/>
      <c r="W107" s="179" t="s">
        <v>122</v>
      </c>
      <c r="X107" s="179" t="s">
        <v>166</v>
      </c>
      <c r="Y107" s="179" t="str">
        <f t="shared" si="17"/>
        <v>EUR6MSW31Y=</v>
      </c>
      <c r="Z107" s="179" t="str">
        <f>IF(W107="","",_xll.qlSimpleQuote(Y107,AA107,,,$F$4))</f>
        <v>EUR6MSW31Y=#0000</v>
      </c>
      <c r="AA107" s="293">
        <v>1.559969344E-2</v>
      </c>
      <c r="AB107" s="228">
        <f>IF(W107="","",_xll.qlSimpleQuoteSetValue(Z107,AA107,$F$4))</f>
        <v>0</v>
      </c>
      <c r="AC107" s="248"/>
      <c r="AD107" s="179" t="s">
        <v>122</v>
      </c>
      <c r="AE107" s="179" t="s">
        <v>166</v>
      </c>
      <c r="AF107" s="179" t="str">
        <f t="shared" si="18"/>
        <v>EUR1YSW31Y=</v>
      </c>
      <c r="AG107" s="179" t="str">
        <f>IF(AD107="","",_xll.qlSimpleQuote(AF107,AH107,,,$F$4))</f>
        <v>EUR1YSW31Y=#0000</v>
      </c>
      <c r="AH107" s="293">
        <v>1.6358350439999999E-2</v>
      </c>
      <c r="AI107" s="228">
        <f>IF(AD107="","",_xll.qlSimpleQuoteSetValue(AG107,AH107,$F$4))</f>
        <v>0</v>
      </c>
    </row>
    <row r="108" spans="1:35" x14ac:dyDescent="0.2">
      <c r="A108" s="323"/>
      <c r="B108" s="179"/>
      <c r="C108" s="179"/>
      <c r="D108" s="179" t="str">
        <f t="shared" si="19"/>
        <v/>
      </c>
      <c r="E108" s="179" t="str">
        <f>IF(B108="","",_xll.qlSimpleQuote(D108,F108,,,$F$4))</f>
        <v/>
      </c>
      <c r="F108" s="293" t="s">
        <v>218</v>
      </c>
      <c r="G108" s="228" t="str">
        <f>IF(B108="","",_xll.qlSimpleQuoteSetValue(E108,F108,$F$4))</f>
        <v/>
      </c>
      <c r="H108" s="249"/>
      <c r="I108" s="179" t="s">
        <v>122</v>
      </c>
      <c r="J108" s="179" t="s">
        <v>167</v>
      </c>
      <c r="K108" s="179" t="str">
        <f t="shared" si="20"/>
        <v>EUR1MSW32Y=</v>
      </c>
      <c r="L108" s="179" t="str">
        <f>IF(I108="","",_xll.qlSimpleQuote(K108,M108,,,$F$4))</f>
        <v>EUR1MSW32Y=#0000</v>
      </c>
      <c r="M108" s="293">
        <v>1.4522731680000001E-2</v>
      </c>
      <c r="N108" s="228">
        <f>IF(I108="","",_xll.qlSimpleQuoteSetValue(L108,M108,$F$4))</f>
        <v>0</v>
      </c>
      <c r="O108" s="248"/>
      <c r="P108" s="179" t="s">
        <v>122</v>
      </c>
      <c r="Q108" s="179" t="s">
        <v>167</v>
      </c>
      <c r="R108" s="179" t="str">
        <f t="shared" si="16"/>
        <v>EUR3MSW32Y=</v>
      </c>
      <c r="S108" s="179" t="str">
        <f>IF(P108="","",_xll.qlSimpleQuote(R108,T108,,,$F$4))</f>
        <v>EUR3MSW32Y=#0000</v>
      </c>
      <c r="T108" s="293">
        <v>1.5222510199999999E-2</v>
      </c>
      <c r="U108" s="228">
        <f>IF(P108="","",_xll.qlSimpleQuoteSetValue(S108,T108,$F$4))</f>
        <v>0</v>
      </c>
      <c r="V108" s="250"/>
      <c r="W108" s="179" t="s">
        <v>122</v>
      </c>
      <c r="X108" s="179" t="s">
        <v>167</v>
      </c>
      <c r="Y108" s="179" t="str">
        <f t="shared" si="17"/>
        <v>EUR6MSW32Y=</v>
      </c>
      <c r="Z108" s="179" t="str">
        <f>IF(W108="","",_xll.qlSimpleQuote(Y108,AA108,,,$F$4))</f>
        <v>EUR6MSW32Y=#0000</v>
      </c>
      <c r="AA108" s="293">
        <v>1.562327413E-2</v>
      </c>
      <c r="AB108" s="228">
        <f>IF(W108="","",_xll.qlSimpleQuoteSetValue(Z108,AA108,$F$4))</f>
        <v>0</v>
      </c>
      <c r="AC108" s="248"/>
      <c r="AD108" s="179" t="s">
        <v>122</v>
      </c>
      <c r="AE108" s="179" t="s">
        <v>167</v>
      </c>
      <c r="AF108" s="179" t="str">
        <f t="shared" si="18"/>
        <v>EUR1YSW32Y=</v>
      </c>
      <c r="AG108" s="179" t="str">
        <f>IF(AD108="","",_xll.qlSimpleQuote(AF108,AH108,,,$F$4))</f>
        <v>EUR1YSW32Y=#0000</v>
      </c>
      <c r="AH108" s="293">
        <v>1.6366745279999997E-2</v>
      </c>
      <c r="AI108" s="228">
        <f>IF(AD108="","",_xll.qlSimpleQuoteSetValue(AG108,AH108,$F$4))</f>
        <v>0</v>
      </c>
    </row>
    <row r="109" spans="1:35" x14ac:dyDescent="0.2">
      <c r="A109" s="323"/>
      <c r="B109" s="179"/>
      <c r="C109" s="179"/>
      <c r="D109" s="179" t="str">
        <f t="shared" si="19"/>
        <v/>
      </c>
      <c r="E109" s="179" t="str">
        <f>IF(B109="","",_xll.qlSimpleQuote(D109,F109,,,$F$4))</f>
        <v/>
      </c>
      <c r="F109" s="293" t="s">
        <v>218</v>
      </c>
      <c r="G109" s="228" t="str">
        <f>IF(B109="","",_xll.qlSimpleQuoteSetValue(E109,F109,$F$4))</f>
        <v/>
      </c>
      <c r="H109" s="249"/>
      <c r="I109" s="179" t="s">
        <v>122</v>
      </c>
      <c r="J109" s="179" t="s">
        <v>168</v>
      </c>
      <c r="K109" s="179" t="str">
        <f t="shared" si="20"/>
        <v>EUR1MSW33Y=</v>
      </c>
      <c r="L109" s="179" t="str">
        <f>IF(I109="","",_xll.qlSimpleQuote(K109,M109,,,$F$4))</f>
        <v>EUR1MSW33Y=#0000</v>
      </c>
      <c r="M109" s="293">
        <v>1.4565499230000001E-2</v>
      </c>
      <c r="N109" s="228">
        <f>IF(I109="","",_xll.qlSimpleQuoteSetValue(L109,M109,$F$4))</f>
        <v>0</v>
      </c>
      <c r="O109" s="248"/>
      <c r="P109" s="179" t="s">
        <v>122</v>
      </c>
      <c r="Q109" s="179" t="s">
        <v>168</v>
      </c>
      <c r="R109" s="179" t="str">
        <f t="shared" si="16"/>
        <v>EUR3MSW33Y=</v>
      </c>
      <c r="S109" s="179" t="str">
        <f>IF(P109="","",_xll.qlSimpleQuote(R109,T109,,,$F$4))</f>
        <v>EUR3MSW33Y=#0000</v>
      </c>
      <c r="T109" s="293">
        <v>1.5256198E-2</v>
      </c>
      <c r="U109" s="228">
        <f>IF(P109="","",_xll.qlSimpleQuoteSetValue(S109,T109,$F$4))</f>
        <v>0</v>
      </c>
      <c r="V109" s="250"/>
      <c r="W109" s="179" t="s">
        <v>122</v>
      </c>
      <c r="X109" s="179" t="s">
        <v>168</v>
      </c>
      <c r="Y109" s="179" t="str">
        <f t="shared" si="17"/>
        <v>EUR6MSW33Y=</v>
      </c>
      <c r="Z109" s="179" t="str">
        <f>IF(W109="","",_xll.qlSimpleQuote(Y109,AA109,,,$F$4))</f>
        <v>EUR6MSW33Y=#0000</v>
      </c>
      <c r="AA109" s="293">
        <v>1.5648981950000002E-2</v>
      </c>
      <c r="AB109" s="228">
        <f>IF(W109="","",_xll.qlSimpleQuoteSetValue(Z109,AA109,$F$4))</f>
        <v>0</v>
      </c>
      <c r="AC109" s="248"/>
      <c r="AD109" s="179" t="s">
        <v>122</v>
      </c>
      <c r="AE109" s="179" t="s">
        <v>168</v>
      </c>
      <c r="AF109" s="179" t="str">
        <f t="shared" si="18"/>
        <v>EUR1YSW33Y=</v>
      </c>
      <c r="AG109" s="179" t="str">
        <f>IF(AD109="","",_xll.qlSimpleQuote(AF109,AH109,,,$F$4))</f>
        <v>EUR1YSW33Y=#0000</v>
      </c>
      <c r="AH109" s="293">
        <v>1.6376134989999999E-2</v>
      </c>
      <c r="AI109" s="228">
        <f>IF(AD109="","",_xll.qlSimpleQuoteSetValue(AG109,AH109,$F$4))</f>
        <v>0</v>
      </c>
    </row>
    <row r="110" spans="1:35" x14ac:dyDescent="0.2">
      <c r="A110" s="323"/>
      <c r="B110" s="179"/>
      <c r="C110" s="179"/>
      <c r="D110" s="179" t="str">
        <f t="shared" si="19"/>
        <v/>
      </c>
      <c r="E110" s="179" t="str">
        <f>IF(B110="","",_xll.qlSimpleQuote(D110,F110,,,$F$4))</f>
        <v/>
      </c>
      <c r="F110" s="293" t="s">
        <v>218</v>
      </c>
      <c r="G110" s="228" t="str">
        <f>IF(B110="","",_xll.qlSimpleQuoteSetValue(E110,F110,$F$4))</f>
        <v/>
      </c>
      <c r="H110" s="249"/>
      <c r="I110" s="179" t="s">
        <v>122</v>
      </c>
      <c r="J110" s="179" t="s">
        <v>169</v>
      </c>
      <c r="K110" s="179" t="str">
        <f t="shared" si="20"/>
        <v>EUR1MSW34Y=</v>
      </c>
      <c r="L110" s="179" t="str">
        <f>IF(I110="","",_xll.qlSimpleQuote(K110,M110,,,$F$4))</f>
        <v>EUR1MSW34Y=#0000</v>
      </c>
      <c r="M110" s="293">
        <v>1.460578132E-2</v>
      </c>
      <c r="N110" s="228">
        <f>IF(I110="","",_xll.qlSimpleQuoteSetValue(L110,M110,$F$4))</f>
        <v>0</v>
      </c>
      <c r="O110" s="248"/>
      <c r="P110" s="179" t="s">
        <v>122</v>
      </c>
      <c r="Q110" s="179" t="s">
        <v>169</v>
      </c>
      <c r="R110" s="179" t="str">
        <f t="shared" si="16"/>
        <v>EUR3MSW34Y=</v>
      </c>
      <c r="S110" s="179" t="str">
        <f>IF(P110="","",_xll.qlSimpleQuote(R110,T110,,,$F$4))</f>
        <v>EUR3MSW34Y=#0000</v>
      </c>
      <c r="T110" s="293">
        <v>1.5287931130000001E-2</v>
      </c>
      <c r="U110" s="228">
        <f>IF(P110="","",_xll.qlSimpleQuoteSetValue(S110,T110,$F$4))</f>
        <v>0</v>
      </c>
      <c r="V110" s="250"/>
      <c r="W110" s="179" t="s">
        <v>122</v>
      </c>
      <c r="X110" s="179" t="s">
        <v>169</v>
      </c>
      <c r="Y110" s="179" t="str">
        <f t="shared" si="17"/>
        <v>EUR6MSW34Y=</v>
      </c>
      <c r="Z110" s="179" t="str">
        <f>IF(W110="","",_xll.qlSimpleQuote(Y110,AA110,,,$F$4))</f>
        <v>EUR6MSW34Y=#0000</v>
      </c>
      <c r="AA110" s="293">
        <v>1.5671837479999999E-2</v>
      </c>
      <c r="AB110" s="228">
        <f>IF(W110="","",_xll.qlSimpleQuoteSetValue(Z110,AA110,$F$4))</f>
        <v>0</v>
      </c>
      <c r="AC110" s="248"/>
      <c r="AD110" s="179" t="s">
        <v>122</v>
      </c>
      <c r="AE110" s="179" t="s">
        <v>169</v>
      </c>
      <c r="AF110" s="179" t="str">
        <f t="shared" si="18"/>
        <v>EUR1YSW34Y=</v>
      </c>
      <c r="AG110" s="179" t="str">
        <f>IF(AD110="","",_xll.qlSimpleQuote(AF110,AH110,,,$F$4))</f>
        <v>EUR1YSW34Y=#0000</v>
      </c>
      <c r="AH110" s="293">
        <v>1.6384234010000002E-2</v>
      </c>
      <c r="AI110" s="228">
        <f>IF(AD110="","",_xll.qlSimpleQuoteSetValue(AG110,AH110,$F$4))</f>
        <v>0</v>
      </c>
    </row>
    <row r="111" spans="1:35" x14ac:dyDescent="0.2">
      <c r="A111" s="323"/>
      <c r="B111" s="179" t="s">
        <v>121</v>
      </c>
      <c r="C111" s="179" t="s">
        <v>90</v>
      </c>
      <c r="D111" s="179" t="str">
        <f t="shared" si="19"/>
        <v>EURONOIS35Y=</v>
      </c>
      <c r="E111" s="179" t="str">
        <f>IF(B111="","",_xll.qlSimpleQuote(D111,F111,,,$F$4))</f>
        <v>EURONOIS35Y=#0000</v>
      </c>
      <c r="F111" s="293">
        <v>1.4189325520000001E-2</v>
      </c>
      <c r="G111" s="228">
        <f>IF(B111="","",_xll.qlSimpleQuoteSetValue(E111,F111,$F$4))</f>
        <v>0</v>
      </c>
      <c r="H111" s="249"/>
      <c r="I111" s="179" t="s">
        <v>122</v>
      </c>
      <c r="J111" s="179" t="s">
        <v>90</v>
      </c>
      <c r="K111" s="179" t="str">
        <f t="shared" si="20"/>
        <v>EUR1MSW35Y=</v>
      </c>
      <c r="L111" s="179" t="str">
        <f>IF(I111="","",_xll.qlSimpleQuote(K111,M111,,,$F$4))</f>
        <v>EUR1MSW35Y=#0000</v>
      </c>
      <c r="M111" s="293">
        <v>1.4643137470000001E-2</v>
      </c>
      <c r="N111" s="228">
        <f>IF(I111="","",_xll.qlSimpleQuoteSetValue(L111,M111,$F$4))</f>
        <v>0</v>
      </c>
      <c r="O111" s="248"/>
      <c r="P111" s="179" t="s">
        <v>122</v>
      </c>
      <c r="Q111" s="179" t="s">
        <v>90</v>
      </c>
      <c r="R111" s="179" t="str">
        <f t="shared" si="16"/>
        <v>EUR3MSW35Y=</v>
      </c>
      <c r="S111" s="179" t="str">
        <f>IF(P111="","",_xll.qlSimpleQuote(R111,T111,,,$F$4))</f>
        <v>EUR3MSW35Y=#0000</v>
      </c>
      <c r="T111" s="293">
        <v>1.531726106E-2</v>
      </c>
      <c r="U111" s="228">
        <f>IF(P111="","",_xll.qlSimpleQuoteSetValue(S111,T111,$F$4))</f>
        <v>0</v>
      </c>
      <c r="V111" s="250"/>
      <c r="W111" s="179" t="s">
        <v>122</v>
      </c>
      <c r="X111" s="179" t="s">
        <v>90</v>
      </c>
      <c r="Y111" s="179" t="str">
        <f t="shared" si="17"/>
        <v>EUR6MSW35Y=</v>
      </c>
      <c r="Z111" s="179" t="str">
        <f>IF(W111="","",_xll.qlSimpleQuote(Y111,AA111,,,$F$4))</f>
        <v>EUR6MSW35Y=#0000</v>
      </c>
      <c r="AA111" s="293">
        <v>1.5689999999999999E-2</v>
      </c>
      <c r="AB111" s="228">
        <f>IF(W111="","",_xll.qlSimpleQuoteSetValue(Z111,AA111,$F$4))</f>
        <v>0</v>
      </c>
      <c r="AC111" s="248"/>
      <c r="AD111" s="179" t="s">
        <v>122</v>
      </c>
      <c r="AE111" s="179" t="s">
        <v>90</v>
      </c>
      <c r="AF111" s="179" t="str">
        <f t="shared" si="18"/>
        <v>EUR1YSW35Y=</v>
      </c>
      <c r="AG111" s="179" t="str">
        <f>IF(AD111="","",_xll.qlSimpleQuote(AF111,AH111,,,$F$4))</f>
        <v>EUR1YSW35Y=#0000</v>
      </c>
      <c r="AH111" s="293">
        <v>1.6391948110000002E-2</v>
      </c>
      <c r="AI111" s="228">
        <f>IF(AD111="","",_xll.qlSimpleQuoteSetValue(AG111,AH111,$F$4))</f>
        <v>0</v>
      </c>
    </row>
    <row r="112" spans="1:35" x14ac:dyDescent="0.2">
      <c r="A112" s="323"/>
      <c r="B112" s="179"/>
      <c r="C112" s="179"/>
      <c r="D112" s="179" t="str">
        <f t="shared" si="19"/>
        <v/>
      </c>
      <c r="E112" s="179" t="str">
        <f>IF(B112="","",_xll.qlSimpleQuote(D112,F112,,,$F$4))</f>
        <v/>
      </c>
      <c r="F112" s="293" t="s">
        <v>218</v>
      </c>
      <c r="G112" s="228" t="str">
        <f>IF(B112="","",_xll.qlSimpleQuoteSetValue(E112,F112,$F$4))</f>
        <v/>
      </c>
      <c r="H112" s="249"/>
      <c r="I112" s="179" t="s">
        <v>122</v>
      </c>
      <c r="J112" s="179" t="s">
        <v>170</v>
      </c>
      <c r="K112" s="179" t="str">
        <f t="shared" si="20"/>
        <v>EUR1MSW36Y=</v>
      </c>
      <c r="L112" s="179" t="str">
        <f>IF(I112="","",_xll.qlSimpleQuote(K112,M112,,,$F$4))</f>
        <v>EUR1MSW36Y=#0000</v>
      </c>
      <c r="M112" s="293">
        <v>1.467620666E-2</v>
      </c>
      <c r="N112" s="228">
        <f>IF(I112="","",_xll.qlSimpleQuoteSetValue(L112,M112,$F$4))</f>
        <v>0</v>
      </c>
      <c r="O112" s="248"/>
      <c r="P112" s="179" t="s">
        <v>122</v>
      </c>
      <c r="Q112" s="179" t="s">
        <v>170</v>
      </c>
      <c r="R112" s="179" t="str">
        <f t="shared" ref="R112:R118" si="21">IF(P112="","",UPPER(Currency)&amp;$P$4&amp;P112&amp;Q112&amp;"=")</f>
        <v>EUR3MSW36Y=</v>
      </c>
      <c r="S112" s="179" t="str">
        <f>IF(P112="","",_xll.qlSimpleQuote(R112,T112,,,$F$4))</f>
        <v>EUR3MSW36Y=#0000</v>
      </c>
      <c r="T112" s="293">
        <v>1.534277341E-2</v>
      </c>
      <c r="U112" s="228">
        <f>IF(P112="","",_xll.qlSimpleQuoteSetValue(S112,T112,$F$4))</f>
        <v>0</v>
      </c>
      <c r="V112" s="250"/>
      <c r="W112" s="179" t="s">
        <v>122</v>
      </c>
      <c r="X112" s="179" t="s">
        <v>170</v>
      </c>
      <c r="Y112" s="179" t="str">
        <f t="shared" ref="Y112:Y118" si="22">IF(W112="","",UPPER(Currency)&amp;$W$4&amp;W112&amp;X112&amp;"=")</f>
        <v>EUR6MSW36Y=</v>
      </c>
      <c r="Z112" s="179" t="str">
        <f>IF(W112="","",_xll.qlSimpleQuote(Y112,AA112,,,$F$4))</f>
        <v>EUR6MSW36Y=#0000</v>
      </c>
      <c r="AA112" s="293">
        <v>1.570268532E-2</v>
      </c>
      <c r="AB112" s="228">
        <f>IF(W112="","",_xll.qlSimpleQuoteSetValue(Z112,AA112,$F$4))</f>
        <v>0</v>
      </c>
      <c r="AC112" s="248"/>
      <c r="AD112" s="179" t="s">
        <v>122</v>
      </c>
      <c r="AE112" s="179" t="s">
        <v>170</v>
      </c>
      <c r="AF112" s="179" t="str">
        <f t="shared" ref="AF112:AF118" si="23">IF(AD112="","",UPPER(Currency)&amp;"1Y"&amp;AD112&amp;AE112&amp;"=")</f>
        <v>EUR1YSW36Y=</v>
      </c>
      <c r="AG112" s="179" t="str">
        <f>IF(AD112="","",_xll.qlSimpleQuote(AF112,AH112,,,$F$4))</f>
        <v>EUR1YSW36Y=#0000</v>
      </c>
      <c r="AH112" s="293">
        <v>1.6399116579999998E-2</v>
      </c>
      <c r="AI112" s="228">
        <f>IF(AD112="","",_xll.qlSimpleQuoteSetValue(AG112,AH112,$F$4))</f>
        <v>0</v>
      </c>
    </row>
    <row r="113" spans="1:35" x14ac:dyDescent="0.2">
      <c r="A113" s="323"/>
      <c r="B113" s="179"/>
      <c r="C113" s="179"/>
      <c r="D113" s="179" t="str">
        <f t="shared" si="19"/>
        <v/>
      </c>
      <c r="E113" s="179" t="str">
        <f>IF(B113="","",_xll.qlSimpleQuote(D113,F113,,,$F$4))</f>
        <v/>
      </c>
      <c r="F113" s="293" t="s">
        <v>218</v>
      </c>
      <c r="G113" s="228" t="str">
        <f>IF(B113="","",_xll.qlSimpleQuoteSetValue(E113,F113,$F$4))</f>
        <v/>
      </c>
      <c r="H113" s="249"/>
      <c r="I113" s="179" t="s">
        <v>122</v>
      </c>
      <c r="J113" s="179" t="s">
        <v>171</v>
      </c>
      <c r="K113" s="179" t="str">
        <f t="shared" si="20"/>
        <v>EUR1MSW37Y=</v>
      </c>
      <c r="L113" s="179" t="str">
        <f>IF(I113="","",_xll.qlSimpleQuote(K113,M113,,,$F$4))</f>
        <v>EUR1MSW37Y=#0000</v>
      </c>
      <c r="M113" s="293">
        <v>1.4704583239999999E-2</v>
      </c>
      <c r="N113" s="228">
        <f>IF(I113="","",_xll.qlSimpleQuoteSetValue(L113,M113,$F$4))</f>
        <v>0</v>
      </c>
      <c r="O113" s="248"/>
      <c r="P113" s="179" t="s">
        <v>122</v>
      </c>
      <c r="Q113" s="179" t="s">
        <v>171</v>
      </c>
      <c r="R113" s="179" t="str">
        <f t="shared" si="21"/>
        <v>EUR3MSW37Y=</v>
      </c>
      <c r="S113" s="179" t="str">
        <f>IF(P113="","",_xll.qlSimpleQuote(R113,T113,,,$F$4))</f>
        <v>EUR3MSW37Y=#0000</v>
      </c>
      <c r="T113" s="293">
        <v>1.5364007420000001E-2</v>
      </c>
      <c r="U113" s="228">
        <f>IF(P113="","",_xll.qlSimpleQuoteSetValue(S113,T113,$F$4))</f>
        <v>0</v>
      </c>
      <c r="V113" s="250"/>
      <c r="W113" s="179" t="s">
        <v>122</v>
      </c>
      <c r="X113" s="179" t="s">
        <v>171</v>
      </c>
      <c r="Y113" s="179" t="str">
        <f t="shared" si="22"/>
        <v>EUR6MSW37Y=</v>
      </c>
      <c r="Z113" s="179" t="str">
        <f>IF(W113="","",_xll.qlSimpleQuote(Y113,AA113,,,$F$4))</f>
        <v>EUR6MSW37Y=#0000</v>
      </c>
      <c r="AA113" s="293">
        <v>1.5712675789999998E-2</v>
      </c>
      <c r="AB113" s="228">
        <f>IF(W113="","",_xll.qlSimpleQuoteSetValue(Z113,AA113,$F$4))</f>
        <v>0</v>
      </c>
      <c r="AC113" s="248"/>
      <c r="AD113" s="179" t="s">
        <v>122</v>
      </c>
      <c r="AE113" s="179" t="s">
        <v>171</v>
      </c>
      <c r="AF113" s="179" t="str">
        <f t="shared" si="23"/>
        <v>EUR1YSW37Y=</v>
      </c>
      <c r="AG113" s="179" t="str">
        <f>IF(AD113="","",_xll.qlSimpleQuote(AF113,AH113,,,$F$4))</f>
        <v>EUR1YSW37Y=#0000</v>
      </c>
      <c r="AH113" s="293">
        <v>1.6406502780000002E-2</v>
      </c>
      <c r="AI113" s="228">
        <f>IF(AD113="","",_xll.qlSimpleQuoteSetValue(AG113,AH113,$F$4))</f>
        <v>0</v>
      </c>
    </row>
    <row r="114" spans="1:35" x14ac:dyDescent="0.2">
      <c r="A114" s="323"/>
      <c r="B114" s="179"/>
      <c r="C114" s="179"/>
      <c r="D114" s="179" t="str">
        <f t="shared" si="19"/>
        <v/>
      </c>
      <c r="E114" s="179" t="str">
        <f>IF(B114="","",_xll.qlSimpleQuote(D114,F114,,,$F$4))</f>
        <v/>
      </c>
      <c r="F114" s="293" t="s">
        <v>218</v>
      </c>
      <c r="G114" s="228" t="str">
        <f>IF(B114="","",_xll.qlSimpleQuoteSetValue(E114,F114,$F$4))</f>
        <v/>
      </c>
      <c r="H114" s="249"/>
      <c r="I114" s="179" t="s">
        <v>122</v>
      </c>
      <c r="J114" s="179" t="s">
        <v>172</v>
      </c>
      <c r="K114" s="179" t="str">
        <f t="shared" si="20"/>
        <v>EUR1MSW38Y=</v>
      </c>
      <c r="L114" s="179" t="str">
        <f>IF(I114="","",_xll.qlSimpleQuote(K114,M114,,,$F$4))</f>
        <v>EUR1MSW38Y=#0000</v>
      </c>
      <c r="M114" s="293">
        <v>1.4724999880000001E-2</v>
      </c>
      <c r="N114" s="228">
        <f>IF(I114="","",_xll.qlSimpleQuoteSetValue(L114,M114,$F$4))</f>
        <v>0</v>
      </c>
      <c r="O114" s="248"/>
      <c r="P114" s="179" t="s">
        <v>122</v>
      </c>
      <c r="Q114" s="179" t="s">
        <v>172</v>
      </c>
      <c r="R114" s="179" t="str">
        <f t="shared" si="21"/>
        <v>EUR3MSW38Y=</v>
      </c>
      <c r="S114" s="179" t="str">
        <f>IF(P114="","",_xll.qlSimpleQuote(R114,T114,,,$F$4))</f>
        <v>EUR3MSW38Y=#0000</v>
      </c>
      <c r="T114" s="293">
        <v>1.5377666969999999E-2</v>
      </c>
      <c r="U114" s="228">
        <f>IF(P114="","",_xll.qlSimpleQuoteSetValue(S114,T114,$F$4))</f>
        <v>0</v>
      </c>
      <c r="V114" s="250"/>
      <c r="W114" s="179" t="s">
        <v>122</v>
      </c>
      <c r="X114" s="179" t="s">
        <v>172</v>
      </c>
      <c r="Y114" s="179" t="str">
        <f t="shared" si="22"/>
        <v>EUR6MSW38Y=</v>
      </c>
      <c r="Z114" s="179" t="str">
        <f>IF(W114="","",_xll.qlSimpleQuote(Y114,AA114,,,$F$4))</f>
        <v>EUR6MSW38Y=#0000</v>
      </c>
      <c r="AA114" s="293">
        <v>1.5719321200000001E-2</v>
      </c>
      <c r="AB114" s="228">
        <f>IF(W114="","",_xll.qlSimpleQuoteSetValue(Z114,AA114,$F$4))</f>
        <v>0</v>
      </c>
      <c r="AC114" s="248"/>
      <c r="AD114" s="179" t="s">
        <v>122</v>
      </c>
      <c r="AE114" s="179" t="s">
        <v>172</v>
      </c>
      <c r="AF114" s="179" t="str">
        <f t="shared" si="23"/>
        <v>EUR1YSW38Y=</v>
      </c>
      <c r="AG114" s="179" t="str">
        <f>IF(AD114="","",_xll.qlSimpleQuote(AF114,AH114,,,$F$4))</f>
        <v>EUR1YSW38Y=#0000</v>
      </c>
      <c r="AH114" s="293">
        <v>1.6412069689999999E-2</v>
      </c>
      <c r="AI114" s="228">
        <f>IF(AD114="","",_xll.qlSimpleQuoteSetValue(AG114,AH114,$F$4))</f>
        <v>0</v>
      </c>
    </row>
    <row r="115" spans="1:35" x14ac:dyDescent="0.2">
      <c r="A115" s="323"/>
      <c r="B115" s="179"/>
      <c r="C115" s="179"/>
      <c r="D115" s="179" t="str">
        <f t="shared" si="19"/>
        <v/>
      </c>
      <c r="E115" s="179" t="str">
        <f>IF(B115="","",_xll.qlSimpleQuote(D115,F115,,,$F$4))</f>
        <v/>
      </c>
      <c r="F115" s="293" t="s">
        <v>218</v>
      </c>
      <c r="G115" s="228" t="str">
        <f>IF(B115="","",_xll.qlSimpleQuoteSetValue(E115,F115,$F$4))</f>
        <v/>
      </c>
      <c r="H115" s="249"/>
      <c r="I115" s="179" t="s">
        <v>122</v>
      </c>
      <c r="J115" s="179" t="s">
        <v>173</v>
      </c>
      <c r="K115" s="179" t="str">
        <f t="shared" si="20"/>
        <v>EUR1MSW39Y=</v>
      </c>
      <c r="L115" s="179" t="str">
        <f>IF(I115="","",_xll.qlSimpleQuote(K115,M115,,,$F$4))</f>
        <v>EUR1MSW39Y=#0000</v>
      </c>
      <c r="M115" s="293">
        <v>1.473725054E-2</v>
      </c>
      <c r="N115" s="228">
        <f>IF(I115="","",_xll.qlSimpleQuoteSetValue(L115,M115,$F$4))</f>
        <v>0</v>
      </c>
      <c r="O115" s="248"/>
      <c r="P115" s="179" t="s">
        <v>122</v>
      </c>
      <c r="Q115" s="179" t="s">
        <v>173</v>
      </c>
      <c r="R115" s="179" t="str">
        <f t="shared" si="21"/>
        <v>EUR3MSW39Y=</v>
      </c>
      <c r="S115" s="179" t="str">
        <f>IF(P115="","",_xll.qlSimpleQuote(R115,T115,,,$F$4))</f>
        <v>EUR3MSW39Y=#0000</v>
      </c>
      <c r="T115" s="293">
        <v>1.538345357E-2</v>
      </c>
      <c r="U115" s="228">
        <f>IF(P115="","",_xll.qlSimpleQuoteSetValue(S115,T115,$F$4))</f>
        <v>0</v>
      </c>
      <c r="V115" s="250"/>
      <c r="W115" s="179" t="s">
        <v>122</v>
      </c>
      <c r="X115" s="179" t="s">
        <v>173</v>
      </c>
      <c r="Y115" s="179" t="str">
        <f t="shared" si="22"/>
        <v>EUR6MSW39Y=</v>
      </c>
      <c r="Z115" s="179" t="str">
        <f>IF(W115="","",_xll.qlSimpleQuote(Y115,AA115,,,$F$4))</f>
        <v>EUR6MSW39Y=#0000</v>
      </c>
      <c r="AA115" s="293">
        <v>1.5724724489999998E-2</v>
      </c>
      <c r="AB115" s="228">
        <f>IF(W115="","",_xll.qlSimpleQuoteSetValue(Z115,AA115,$F$4))</f>
        <v>0</v>
      </c>
      <c r="AC115" s="248"/>
      <c r="AD115" s="179" t="s">
        <v>122</v>
      </c>
      <c r="AE115" s="179" t="s">
        <v>173</v>
      </c>
      <c r="AF115" s="179" t="str">
        <f t="shared" si="23"/>
        <v>EUR1YSW39Y=</v>
      </c>
      <c r="AG115" s="179" t="str">
        <f>IF(AD115="","",_xll.qlSimpleQuote(AF115,AH115,,,$F$4))</f>
        <v>EUR1YSW39Y=#0000</v>
      </c>
      <c r="AH115" s="293">
        <v>1.6416625319999999E-2</v>
      </c>
      <c r="AI115" s="228">
        <f>IF(AD115="","",_xll.qlSimpleQuoteSetValue(AG115,AH115,$F$4))</f>
        <v>0</v>
      </c>
    </row>
    <row r="116" spans="1:35" x14ac:dyDescent="0.2">
      <c r="A116" s="323"/>
      <c r="B116" s="179" t="s">
        <v>121</v>
      </c>
      <c r="C116" s="179" t="s">
        <v>91</v>
      </c>
      <c r="D116" s="179" t="str">
        <f t="shared" si="19"/>
        <v>EURONOIS40Y=</v>
      </c>
      <c r="E116" s="179" t="str">
        <f>IF(B116="","",_xll.qlSimpleQuote(D116,F116,,,$F$4))</f>
        <v>EURONOIS40Y=#0000</v>
      </c>
      <c r="F116" s="293">
        <v>1.431E-2</v>
      </c>
      <c r="G116" s="228">
        <f>IF(B116="","",_xll.qlSimpleQuoteSetValue(E116,F116,$F$4))</f>
        <v>0</v>
      </c>
      <c r="H116" s="249"/>
      <c r="I116" s="179" t="s">
        <v>122</v>
      </c>
      <c r="J116" s="179" t="s">
        <v>91</v>
      </c>
      <c r="K116" s="179" t="str">
        <f t="shared" si="20"/>
        <v>EUR1MSW40Y=</v>
      </c>
      <c r="L116" s="179" t="str">
        <f>IF(I116="","",_xll.qlSimpleQuote(K116,M116,,,$F$4))</f>
        <v>EUR1MSW40Y=#0000</v>
      </c>
      <c r="M116" s="293">
        <v>1.474E-2</v>
      </c>
      <c r="N116" s="228">
        <f>IF(I116="","",_xll.qlSimpleQuoteSetValue(L116,M116,$F$4))</f>
        <v>0</v>
      </c>
      <c r="O116" s="248"/>
      <c r="P116" s="179" t="s">
        <v>122</v>
      </c>
      <c r="Q116" s="179" t="s">
        <v>91</v>
      </c>
      <c r="R116" s="179" t="str">
        <f t="shared" si="21"/>
        <v>EUR3MSW40Y=</v>
      </c>
      <c r="S116" s="179" t="str">
        <f>IF(P116="","",_xll.qlSimpleQuote(R116,T116,,,$F$4))</f>
        <v>EUR3MSW40Y=#0000</v>
      </c>
      <c r="T116" s="293">
        <v>1.538E-2</v>
      </c>
      <c r="U116" s="228">
        <f>IF(P116="","",_xll.qlSimpleQuoteSetValue(S116,T116,$F$4))</f>
        <v>0</v>
      </c>
      <c r="V116" s="250"/>
      <c r="W116" s="179" t="s">
        <v>122</v>
      </c>
      <c r="X116" s="179" t="s">
        <v>91</v>
      </c>
      <c r="Y116" s="179" t="str">
        <f t="shared" si="22"/>
        <v>EUR6MSW40Y=</v>
      </c>
      <c r="Z116" s="179" t="str">
        <f>IF(W116="","",_xll.qlSimpleQuote(Y116,AA116,,,$F$4))</f>
        <v>EUR6MSW40Y=#0000</v>
      </c>
      <c r="AA116" s="293">
        <v>1.5730000000000001E-2</v>
      </c>
      <c r="AB116" s="228">
        <f>IF(W116="","",_xll.qlSimpleQuoteSetValue(Z116,AA116,$F$4))</f>
        <v>0</v>
      </c>
      <c r="AC116" s="248"/>
      <c r="AD116" s="179" t="s">
        <v>122</v>
      </c>
      <c r="AE116" s="179" t="s">
        <v>91</v>
      </c>
      <c r="AF116" s="179" t="str">
        <f t="shared" si="23"/>
        <v>EUR1YSW40Y=</v>
      </c>
      <c r="AG116" s="179" t="str">
        <f>IF(AD116="","",_xll.qlSimpleQuote(AF116,AH116,,,$F$4))</f>
        <v>EUR1YSW40Y=#0000</v>
      </c>
      <c r="AH116" s="293">
        <v>1.6420000000000001E-2</v>
      </c>
      <c r="AI116" s="228">
        <f>IF(AD116="","",_xll.qlSimpleQuoteSetValue(AG116,AH116,$F$4))</f>
        <v>0</v>
      </c>
    </row>
    <row r="117" spans="1:35" x14ac:dyDescent="0.2">
      <c r="A117" s="323"/>
      <c r="B117" s="179" t="s">
        <v>121</v>
      </c>
      <c r="C117" s="179" t="s">
        <v>92</v>
      </c>
      <c r="D117" s="179" t="str">
        <f t="shared" si="19"/>
        <v>EURONOIS50Y=</v>
      </c>
      <c r="E117" s="179" t="str">
        <f>IF(B117="","",_xll.qlSimpleQuote(D117,F117,,,$F$4))</f>
        <v>EURONOIS50Y=#0000</v>
      </c>
      <c r="F117" s="293">
        <v>1.4079999999999999E-2</v>
      </c>
      <c r="G117" s="228">
        <f>IF(B117="","",_xll.qlSimpleQuoteSetValue(E117,F117,$F$4))</f>
        <v>0</v>
      </c>
      <c r="H117" s="249"/>
      <c r="I117" s="179" t="s">
        <v>122</v>
      </c>
      <c r="J117" s="179" t="s">
        <v>92</v>
      </c>
      <c r="K117" s="179" t="str">
        <f t="shared" si="20"/>
        <v>EUR1MSW50Y=</v>
      </c>
      <c r="L117" s="179" t="str">
        <f>IF(I117="","",_xll.qlSimpleQuote(K117,M117,,,$F$4))</f>
        <v>EUR1MSW50Y=#0000</v>
      </c>
      <c r="M117" s="293">
        <v>1.4459999999999999E-2</v>
      </c>
      <c r="N117" s="228">
        <f>IF(I117="","",_xll.qlSimpleQuoteSetValue(L117,M117,$F$4))</f>
        <v>0</v>
      </c>
      <c r="O117" s="248"/>
      <c r="P117" s="179" t="s">
        <v>122</v>
      </c>
      <c r="Q117" s="179" t="s">
        <v>92</v>
      </c>
      <c r="R117" s="179" t="str">
        <f t="shared" si="21"/>
        <v>EUR3MSW50Y=</v>
      </c>
      <c r="S117" s="179" t="str">
        <f>IF(P117="","",_xll.qlSimpleQuote(R117,T117,,,$F$4))</f>
        <v>EUR3MSW50Y=#0000</v>
      </c>
      <c r="T117" s="293">
        <v>1.5049999999999999E-2</v>
      </c>
      <c r="U117" s="228">
        <f>IF(P117="","",_xll.qlSimpleQuoteSetValue(S117,T117,$F$4))</f>
        <v>0</v>
      </c>
      <c r="V117" s="250"/>
      <c r="W117" s="179" t="s">
        <v>122</v>
      </c>
      <c r="X117" s="179" t="s">
        <v>92</v>
      </c>
      <c r="Y117" s="179" t="str">
        <f t="shared" si="22"/>
        <v>EUR6MSW50Y=</v>
      </c>
      <c r="Z117" s="179" t="str">
        <f>IF(W117="","",_xll.qlSimpleQuote(Y117,AA117,,,$F$4))</f>
        <v>EUR6MSW50Y=#0000</v>
      </c>
      <c r="AA117" s="293">
        <v>1.536E-2</v>
      </c>
      <c r="AB117" s="228">
        <f>IF(W117="","",_xll.qlSimpleQuoteSetValue(Z117,AA117,$F$4))</f>
        <v>0</v>
      </c>
      <c r="AC117" s="248"/>
      <c r="AD117" s="179" t="s">
        <v>122</v>
      </c>
      <c r="AE117" s="179" t="s">
        <v>92</v>
      </c>
      <c r="AF117" s="179" t="str">
        <f t="shared" si="23"/>
        <v>EUR1YSW50Y=</v>
      </c>
      <c r="AG117" s="179" t="str">
        <f>IF(AD117="","",_xll.qlSimpleQuote(AF117,AH117,,,$F$4))</f>
        <v>EUR1YSW50Y=#0000</v>
      </c>
      <c r="AH117" s="293">
        <v>1.6E-2</v>
      </c>
      <c r="AI117" s="228">
        <f>IF(AD117="","",_xll.qlSimpleQuoteSetValue(AG117,AH117,$F$4))</f>
        <v>0</v>
      </c>
    </row>
    <row r="118" spans="1:35" x14ac:dyDescent="0.2">
      <c r="A118" s="324"/>
      <c r="B118" s="239" t="s">
        <v>121</v>
      </c>
      <c r="C118" s="239" t="s">
        <v>93</v>
      </c>
      <c r="D118" s="239" t="str">
        <f t="shared" si="19"/>
        <v>EURONOIS60Y=</v>
      </c>
      <c r="E118" s="239" t="str">
        <f>IF(B118="","",_xll.qlSimpleQuote(D118,F118,,,$F$4))</f>
        <v>EURONOIS60Y=#0000</v>
      </c>
      <c r="F118" s="294">
        <v>1.4039999999999999E-2</v>
      </c>
      <c r="G118" s="241">
        <f>IF(B118="","",_xll.qlSimpleQuoteSetValue(E118,F118,$F$4))</f>
        <v>0</v>
      </c>
      <c r="H118" s="249"/>
      <c r="I118" s="239" t="s">
        <v>122</v>
      </c>
      <c r="J118" s="239" t="s">
        <v>93</v>
      </c>
      <c r="K118" s="239" t="str">
        <f t="shared" si="20"/>
        <v>EUR1MSW60Y=</v>
      </c>
      <c r="L118" s="239" t="str">
        <f>IF(I118="","",_xll.qlSimpleQuote(K118,M118,,,$F$4))</f>
        <v>EUR1MSW60Y=#0000</v>
      </c>
      <c r="M118" s="294">
        <v>1.4379999999999999E-2</v>
      </c>
      <c r="N118" s="241">
        <f>IF(I118="","",_xll.qlSimpleQuoteSetValue(L118,M118,$F$4))</f>
        <v>0</v>
      </c>
      <c r="O118" s="248"/>
      <c r="P118" s="239" t="s">
        <v>122</v>
      </c>
      <c r="Q118" s="239" t="s">
        <v>93</v>
      </c>
      <c r="R118" s="239" t="str">
        <f t="shared" si="21"/>
        <v>EUR3MSW60Y=</v>
      </c>
      <c r="S118" s="239" t="str">
        <f>IF(P118="","",_xll.qlSimpleQuote(R118,T118,,,$F$4))</f>
        <v>EUR3MSW60Y=#0000</v>
      </c>
      <c r="T118" s="294">
        <v>1.494E-2</v>
      </c>
      <c r="U118" s="241">
        <f>IF(P118="","",_xll.qlSimpleQuoteSetValue(S118,T118,$F$4))</f>
        <v>0</v>
      </c>
      <c r="V118" s="250"/>
      <c r="W118" s="239" t="s">
        <v>122</v>
      </c>
      <c r="X118" s="239" t="s">
        <v>93</v>
      </c>
      <c r="Y118" s="239" t="str">
        <f t="shared" si="22"/>
        <v>EUR6MSW60Y=</v>
      </c>
      <c r="Z118" s="239" t="str">
        <f>IF(W118="","",_xll.qlSimpleQuote(Y118,AA118,,,$F$4))</f>
        <v>EUR6MSW60Y=#0000</v>
      </c>
      <c r="AA118" s="294">
        <v>1.521E-2</v>
      </c>
      <c r="AB118" s="241">
        <f>IF(W118="","",_xll.qlSimpleQuoteSetValue(Z118,AA118,$F$4))</f>
        <v>0</v>
      </c>
      <c r="AC118" s="248"/>
      <c r="AD118" s="239" t="s">
        <v>122</v>
      </c>
      <c r="AE118" s="239" t="s">
        <v>93</v>
      </c>
      <c r="AF118" s="239" t="str">
        <f t="shared" si="23"/>
        <v>EUR1YSW60Y=</v>
      </c>
      <c r="AG118" s="239" t="str">
        <f>IF(AD118="","",_xll.qlSimpleQuote(AF118,AH118,,,$F$4))</f>
        <v>EUR1YSW60Y=#0000</v>
      </c>
      <c r="AH118" s="294">
        <v>1.5810000000000001E-2</v>
      </c>
      <c r="AI118" s="241">
        <f>IF(AD118="","",_xll.qlSimpleQuoteSetValue(AG118,AH118,$F$4))</f>
        <v>0</v>
      </c>
    </row>
    <row r="119" spans="1:35" x14ac:dyDescent="0.2">
      <c r="C119" s="183"/>
      <c r="D119" s="183"/>
      <c r="E119" s="183"/>
      <c r="F119" s="184"/>
      <c r="G119" s="185"/>
      <c r="I119" s="184"/>
      <c r="J119" s="184"/>
      <c r="K119" s="184"/>
      <c r="L119" s="184"/>
      <c r="M119" s="184"/>
      <c r="N119" s="185"/>
      <c r="O119" s="173" t="s">
        <v>157</v>
      </c>
      <c r="P119" s="184"/>
      <c r="Q119" s="184"/>
      <c r="R119" s="184"/>
      <c r="S119" s="184"/>
      <c r="T119" s="184"/>
      <c r="U119" s="185"/>
      <c r="V119" s="155"/>
      <c r="W119" s="155"/>
      <c r="X119" s="155"/>
      <c r="Y119" s="155"/>
      <c r="Z119" s="155"/>
      <c r="AA119" s="184"/>
      <c r="AB119" s="185"/>
      <c r="AC119" s="173"/>
      <c r="AD119" s="184"/>
      <c r="AE119" s="184"/>
      <c r="AF119" s="184"/>
      <c r="AG119" s="184"/>
      <c r="AH119" s="184"/>
      <c r="AI119" s="185"/>
    </row>
    <row r="120" spans="1:35" x14ac:dyDescent="0.2">
      <c r="C120" s="183"/>
      <c r="D120" s="183"/>
      <c r="E120" s="183"/>
      <c r="F120" s="184"/>
      <c r="G120" s="185"/>
      <c r="I120" s="184"/>
      <c r="J120" s="184"/>
      <c r="K120" s="184"/>
      <c r="L120" s="184"/>
      <c r="M120" s="184"/>
      <c r="N120" s="185"/>
      <c r="O120" s="184"/>
      <c r="P120" s="184"/>
      <c r="Q120" s="184"/>
      <c r="R120" s="184"/>
      <c r="S120" s="184"/>
      <c r="T120" s="184"/>
      <c r="U120" s="185"/>
      <c r="V120" s="155"/>
      <c r="W120" s="155"/>
      <c r="X120" s="155"/>
      <c r="Y120" s="155"/>
      <c r="Z120" s="155"/>
      <c r="AA120" s="184"/>
      <c r="AB120" s="185"/>
      <c r="AC120" s="173"/>
      <c r="AD120" s="184"/>
      <c r="AE120" s="184"/>
      <c r="AF120" s="184"/>
      <c r="AG120" s="184"/>
      <c r="AH120" s="184"/>
      <c r="AI120" s="185"/>
    </row>
    <row r="121" spans="1:35" x14ac:dyDescent="0.2">
      <c r="C121" s="183"/>
      <c r="D121" s="183"/>
      <c r="E121" s="183"/>
      <c r="F121" s="184"/>
      <c r="G121" s="185"/>
      <c r="I121" s="184"/>
      <c r="J121" s="184"/>
      <c r="K121" s="184"/>
      <c r="L121" s="184"/>
      <c r="M121" s="184"/>
      <c r="N121" s="185"/>
      <c r="O121" s="184"/>
      <c r="P121" s="184"/>
      <c r="Q121" s="184"/>
      <c r="R121" s="184"/>
      <c r="S121" s="184"/>
      <c r="T121" s="184"/>
      <c r="U121" s="185"/>
      <c r="V121" s="155"/>
      <c r="W121" s="155"/>
      <c r="X121" s="155"/>
      <c r="Y121" s="155"/>
      <c r="Z121" s="155"/>
      <c r="AA121" s="184"/>
      <c r="AB121" s="185"/>
      <c r="AC121" s="173"/>
      <c r="AD121" s="184"/>
      <c r="AE121" s="184"/>
      <c r="AF121" s="184"/>
      <c r="AG121" s="184"/>
      <c r="AH121" s="184"/>
      <c r="AI121" s="185"/>
    </row>
    <row r="122" spans="1:35" x14ac:dyDescent="0.2">
      <c r="C122" s="183"/>
      <c r="D122" s="183"/>
      <c r="E122" s="183"/>
      <c r="F122" s="184"/>
      <c r="G122" s="185"/>
      <c r="I122" s="184"/>
      <c r="J122" s="184"/>
      <c r="K122" s="184"/>
      <c r="L122" s="184"/>
      <c r="M122" s="184"/>
      <c r="N122" s="185"/>
      <c r="O122" s="184"/>
      <c r="P122" s="184"/>
      <c r="Q122" s="184"/>
      <c r="R122" s="184"/>
      <c r="S122" s="184"/>
      <c r="T122" s="184"/>
      <c r="U122" s="185"/>
      <c r="V122" s="155"/>
      <c r="W122" s="155"/>
      <c r="X122" s="155"/>
      <c r="Y122" s="155"/>
      <c r="Z122" s="155"/>
      <c r="AA122" s="184"/>
      <c r="AB122" s="185"/>
      <c r="AC122" s="173"/>
      <c r="AD122" s="184"/>
      <c r="AE122" s="184"/>
      <c r="AF122" s="184"/>
      <c r="AG122" s="184"/>
      <c r="AH122" s="184"/>
      <c r="AI122" s="185"/>
    </row>
    <row r="123" spans="1:35" x14ac:dyDescent="0.2">
      <c r="C123" s="183"/>
      <c r="D123" s="183"/>
      <c r="E123" s="183"/>
      <c r="F123" s="184"/>
      <c r="G123" s="185"/>
      <c r="I123" s="184"/>
      <c r="J123" s="184"/>
      <c r="K123" s="184"/>
      <c r="L123" s="184"/>
      <c r="M123" s="184"/>
      <c r="N123" s="185"/>
      <c r="O123" s="184"/>
      <c r="P123" s="184"/>
      <c r="Q123" s="184"/>
      <c r="R123" s="184"/>
      <c r="S123" s="184"/>
      <c r="T123" s="184"/>
      <c r="U123" s="185"/>
      <c r="V123" s="155"/>
      <c r="W123" s="155"/>
      <c r="X123" s="155"/>
      <c r="Y123" s="155"/>
      <c r="Z123" s="155"/>
      <c r="AA123" s="184"/>
      <c r="AB123" s="185"/>
      <c r="AC123" s="184"/>
      <c r="AD123" s="184"/>
      <c r="AE123" s="184"/>
      <c r="AF123" s="184"/>
      <c r="AG123" s="184"/>
      <c r="AH123" s="184"/>
      <c r="AI123" s="185"/>
    </row>
    <row r="124" spans="1:35" x14ac:dyDescent="0.2">
      <c r="C124" s="183"/>
      <c r="D124" s="183"/>
      <c r="E124" s="183"/>
      <c r="F124" s="184"/>
      <c r="G124" s="185"/>
      <c r="I124" s="184"/>
      <c r="J124" s="184"/>
      <c r="K124" s="184"/>
      <c r="L124" s="184"/>
      <c r="M124" s="184"/>
      <c r="N124" s="185"/>
      <c r="O124" s="184"/>
      <c r="P124" s="184"/>
      <c r="Q124" s="184"/>
      <c r="R124" s="184"/>
      <c r="S124" s="184"/>
      <c r="T124" s="184"/>
      <c r="U124" s="185"/>
      <c r="V124" s="155"/>
      <c r="W124" s="155"/>
      <c r="X124" s="155"/>
      <c r="Y124" s="155"/>
      <c r="Z124" s="155"/>
      <c r="AA124" s="184"/>
      <c r="AB124" s="185"/>
      <c r="AC124" s="184"/>
      <c r="AD124" s="184"/>
      <c r="AE124" s="184"/>
      <c r="AF124" s="184"/>
      <c r="AG124" s="184"/>
      <c r="AH124" s="184"/>
      <c r="AI124" s="185"/>
    </row>
    <row r="125" spans="1:35" x14ac:dyDescent="0.2">
      <c r="C125" s="183"/>
      <c r="D125" s="183"/>
      <c r="E125" s="183"/>
      <c r="F125" s="184"/>
      <c r="G125" s="185"/>
      <c r="H125" s="184"/>
      <c r="I125" s="184"/>
      <c r="J125" s="184"/>
      <c r="K125" s="184"/>
      <c r="L125" s="184"/>
      <c r="M125" s="184"/>
      <c r="N125" s="185"/>
      <c r="O125" s="184"/>
      <c r="P125" s="184"/>
      <c r="Q125" s="184"/>
      <c r="R125" s="184"/>
      <c r="S125" s="184"/>
      <c r="T125" s="184"/>
      <c r="U125" s="185"/>
      <c r="V125" s="155"/>
      <c r="W125" s="155"/>
      <c r="X125" s="155"/>
      <c r="Y125" s="155"/>
      <c r="Z125" s="155"/>
      <c r="AA125" s="184"/>
      <c r="AB125" s="185"/>
      <c r="AC125" s="184"/>
      <c r="AD125" s="184"/>
      <c r="AE125" s="184"/>
      <c r="AF125" s="184"/>
      <c r="AG125" s="184"/>
      <c r="AH125" s="184"/>
      <c r="AI125" s="185"/>
    </row>
    <row r="126" spans="1:35" x14ac:dyDescent="0.2">
      <c r="C126" s="183"/>
      <c r="D126" s="183"/>
      <c r="E126" s="183"/>
      <c r="F126" s="184"/>
      <c r="G126" s="185"/>
      <c r="H126" s="184"/>
      <c r="I126" s="184"/>
      <c r="J126" s="184"/>
      <c r="K126" s="184"/>
      <c r="L126" s="184"/>
      <c r="M126" s="184"/>
      <c r="N126" s="185"/>
      <c r="O126" s="184"/>
      <c r="P126" s="184"/>
      <c r="Q126" s="184"/>
      <c r="R126" s="184"/>
      <c r="S126" s="184"/>
      <c r="T126" s="184"/>
      <c r="U126" s="185"/>
      <c r="V126" s="155"/>
      <c r="W126" s="155"/>
      <c r="X126" s="155"/>
      <c r="Y126" s="155"/>
      <c r="Z126" s="155"/>
      <c r="AA126" s="184"/>
      <c r="AB126" s="185"/>
      <c r="AC126" s="184"/>
      <c r="AD126" s="184"/>
      <c r="AE126" s="184"/>
      <c r="AF126" s="184"/>
      <c r="AG126" s="184"/>
      <c r="AH126" s="184"/>
      <c r="AI126" s="185"/>
    </row>
    <row r="127" spans="1:35" x14ac:dyDescent="0.2">
      <c r="C127" s="183"/>
      <c r="D127" s="183"/>
      <c r="E127" s="183"/>
      <c r="F127" s="184"/>
      <c r="G127" s="185"/>
      <c r="H127" s="184"/>
      <c r="I127" s="184"/>
      <c r="J127" s="184"/>
      <c r="K127" s="184"/>
      <c r="L127" s="184"/>
      <c r="M127" s="184"/>
      <c r="N127" s="185"/>
      <c r="O127" s="184"/>
      <c r="P127" s="184"/>
      <c r="Q127" s="184"/>
      <c r="R127" s="184"/>
      <c r="S127" s="184"/>
      <c r="T127" s="184"/>
      <c r="U127" s="185"/>
      <c r="V127" s="155"/>
      <c r="W127" s="155"/>
      <c r="X127" s="155"/>
      <c r="Y127" s="155"/>
      <c r="Z127" s="155"/>
      <c r="AA127" s="184"/>
      <c r="AB127" s="185"/>
      <c r="AC127" s="184"/>
      <c r="AD127" s="184"/>
      <c r="AE127" s="184"/>
      <c r="AF127" s="184"/>
      <c r="AG127" s="184"/>
      <c r="AH127" s="184"/>
      <c r="AI127" s="185"/>
    </row>
    <row r="128" spans="1:35" x14ac:dyDescent="0.2">
      <c r="C128" s="183"/>
      <c r="D128" s="183"/>
      <c r="E128" s="183"/>
      <c r="F128" s="184"/>
      <c r="G128" s="185"/>
      <c r="H128" s="184"/>
      <c r="I128" s="184"/>
      <c r="J128" s="184"/>
      <c r="K128" s="184"/>
      <c r="L128" s="184"/>
      <c r="M128" s="184"/>
      <c r="N128" s="185"/>
      <c r="O128" s="184"/>
      <c r="P128" s="184"/>
      <c r="Q128" s="184"/>
      <c r="R128" s="184"/>
      <c r="S128" s="184"/>
      <c r="T128" s="184"/>
      <c r="U128" s="185"/>
      <c r="V128" s="184"/>
      <c r="W128" s="184"/>
      <c r="X128" s="184"/>
      <c r="Y128" s="184"/>
      <c r="Z128" s="184"/>
      <c r="AA128" s="184"/>
      <c r="AB128" s="185"/>
      <c r="AC128" s="184"/>
      <c r="AD128" s="184"/>
      <c r="AE128" s="184"/>
      <c r="AF128" s="184"/>
      <c r="AG128" s="184"/>
      <c r="AH128" s="184"/>
      <c r="AI128" s="185"/>
    </row>
    <row r="129" spans="3:35" x14ac:dyDescent="0.2">
      <c r="C129" s="183"/>
      <c r="D129" s="183"/>
      <c r="E129" s="183"/>
      <c r="F129" s="184"/>
      <c r="G129" s="185"/>
      <c r="H129" s="184"/>
      <c r="I129" s="184"/>
      <c r="J129" s="184"/>
      <c r="K129" s="184"/>
      <c r="L129" s="184"/>
      <c r="M129" s="184"/>
      <c r="N129" s="185"/>
      <c r="O129" s="184"/>
      <c r="P129" s="184"/>
      <c r="Q129" s="184"/>
      <c r="R129" s="184"/>
      <c r="S129" s="184"/>
      <c r="T129" s="184"/>
      <c r="U129" s="185"/>
      <c r="V129" s="184"/>
      <c r="W129" s="184"/>
      <c r="X129" s="184"/>
      <c r="Y129" s="184"/>
      <c r="Z129" s="184"/>
      <c r="AA129" s="184"/>
      <c r="AB129" s="185"/>
      <c r="AC129" s="184"/>
      <c r="AD129" s="184"/>
      <c r="AE129" s="184"/>
      <c r="AF129" s="184"/>
      <c r="AG129" s="184"/>
      <c r="AH129" s="184"/>
      <c r="AI129" s="185"/>
    </row>
    <row r="130" spans="3:35" x14ac:dyDescent="0.2">
      <c r="C130" s="183"/>
      <c r="D130" s="183"/>
      <c r="E130" s="183"/>
      <c r="F130" s="184"/>
      <c r="G130" s="185"/>
      <c r="H130" s="184"/>
      <c r="I130" s="184"/>
      <c r="J130" s="184"/>
      <c r="K130" s="184"/>
      <c r="L130" s="184"/>
      <c r="M130" s="184"/>
      <c r="N130" s="185"/>
      <c r="O130" s="184"/>
      <c r="P130" s="184"/>
      <c r="Q130" s="184"/>
      <c r="R130" s="184"/>
      <c r="S130" s="184"/>
      <c r="T130" s="184"/>
      <c r="U130" s="185"/>
      <c r="V130" s="184"/>
      <c r="W130" s="184"/>
      <c r="X130" s="184"/>
      <c r="Y130" s="184"/>
      <c r="Z130" s="184"/>
      <c r="AA130" s="184"/>
      <c r="AB130" s="185"/>
      <c r="AC130" s="184"/>
      <c r="AD130" s="184"/>
      <c r="AE130" s="184"/>
      <c r="AF130" s="184"/>
      <c r="AG130" s="184"/>
      <c r="AH130" s="184"/>
      <c r="AI130" s="185"/>
    </row>
    <row r="131" spans="3:35" x14ac:dyDescent="0.2">
      <c r="C131" s="183"/>
      <c r="D131" s="183"/>
      <c r="E131" s="183"/>
      <c r="F131" s="184"/>
      <c r="G131" s="185"/>
      <c r="H131" s="184"/>
      <c r="I131" s="184"/>
      <c r="J131" s="184"/>
      <c r="K131" s="184"/>
      <c r="L131" s="184"/>
      <c r="M131" s="184"/>
      <c r="N131" s="185"/>
      <c r="O131" s="184"/>
      <c r="P131" s="184"/>
      <c r="Q131" s="184"/>
      <c r="R131" s="184"/>
      <c r="S131" s="184"/>
      <c r="T131" s="184"/>
      <c r="U131" s="185"/>
      <c r="V131" s="184"/>
      <c r="W131" s="184"/>
      <c r="X131" s="184"/>
      <c r="Y131" s="184"/>
      <c r="Z131" s="184"/>
      <c r="AA131" s="184"/>
      <c r="AB131" s="185"/>
      <c r="AC131" s="184"/>
      <c r="AD131" s="184"/>
      <c r="AE131" s="184"/>
      <c r="AF131" s="184"/>
      <c r="AG131" s="184"/>
      <c r="AH131" s="184"/>
      <c r="AI131" s="185"/>
    </row>
    <row r="132" spans="3:35" x14ac:dyDescent="0.2">
      <c r="C132" s="183"/>
      <c r="D132" s="183"/>
      <c r="E132" s="183"/>
      <c r="F132" s="184"/>
      <c r="G132" s="185"/>
      <c r="H132" s="184"/>
      <c r="I132" s="184"/>
      <c r="J132" s="184"/>
      <c r="K132" s="184"/>
      <c r="L132" s="184"/>
      <c r="M132" s="184"/>
      <c r="N132" s="185"/>
      <c r="O132" s="184"/>
      <c r="P132" s="184"/>
      <c r="Q132" s="184"/>
      <c r="R132" s="184"/>
      <c r="S132" s="184"/>
      <c r="T132" s="184"/>
      <c r="U132" s="185"/>
      <c r="V132" s="184"/>
      <c r="W132" s="184"/>
      <c r="X132" s="184"/>
      <c r="Y132" s="184"/>
      <c r="Z132" s="184"/>
      <c r="AA132" s="184"/>
      <c r="AB132" s="185"/>
      <c r="AC132" s="184"/>
      <c r="AD132" s="184"/>
      <c r="AE132" s="184"/>
      <c r="AF132" s="184"/>
      <c r="AG132" s="184"/>
      <c r="AH132" s="184"/>
      <c r="AI132" s="185"/>
    </row>
    <row r="133" spans="3:35" x14ac:dyDescent="0.2">
      <c r="C133" s="183"/>
      <c r="D133" s="183"/>
      <c r="E133" s="183"/>
      <c r="F133" s="184"/>
      <c r="G133" s="185"/>
      <c r="H133" s="184"/>
      <c r="I133" s="184"/>
      <c r="J133" s="184"/>
      <c r="K133" s="184"/>
      <c r="L133" s="184"/>
      <c r="M133" s="184"/>
      <c r="N133" s="185"/>
      <c r="O133" s="184"/>
      <c r="P133" s="184"/>
      <c r="Q133" s="184"/>
      <c r="R133" s="184"/>
      <c r="S133" s="184"/>
      <c r="T133" s="184"/>
      <c r="U133" s="185"/>
      <c r="V133" s="184"/>
      <c r="W133" s="184"/>
      <c r="X133" s="184"/>
      <c r="Y133" s="184"/>
      <c r="Z133" s="184"/>
      <c r="AA133" s="184"/>
      <c r="AB133" s="185"/>
      <c r="AC133" s="184"/>
      <c r="AD133" s="184"/>
      <c r="AE133" s="184"/>
      <c r="AF133" s="184"/>
      <c r="AG133" s="184"/>
      <c r="AH133" s="184"/>
      <c r="AI133" s="185"/>
    </row>
    <row r="134" spans="3:35" x14ac:dyDescent="0.2">
      <c r="C134" s="183"/>
      <c r="D134" s="183"/>
      <c r="E134" s="183"/>
      <c r="F134" s="184"/>
      <c r="G134" s="185"/>
      <c r="H134" s="184"/>
      <c r="I134" s="184"/>
      <c r="J134" s="184"/>
      <c r="K134" s="184"/>
      <c r="L134" s="184"/>
      <c r="M134" s="184"/>
      <c r="N134" s="185"/>
      <c r="O134" s="184"/>
      <c r="P134" s="184"/>
      <c r="Q134" s="184"/>
      <c r="R134" s="184"/>
      <c r="S134" s="184"/>
      <c r="T134" s="184"/>
      <c r="U134" s="185"/>
      <c r="V134" s="184"/>
      <c r="W134" s="184"/>
      <c r="X134" s="184"/>
      <c r="Y134" s="184"/>
      <c r="Z134" s="184"/>
      <c r="AA134" s="184"/>
      <c r="AB134" s="185"/>
      <c r="AC134" s="184"/>
      <c r="AD134" s="184"/>
      <c r="AE134" s="184"/>
      <c r="AF134" s="184"/>
      <c r="AG134" s="184"/>
      <c r="AH134" s="184"/>
      <c r="AI134" s="185"/>
    </row>
    <row r="135" spans="3:35" x14ac:dyDescent="0.2">
      <c r="C135" s="183"/>
      <c r="D135" s="183"/>
      <c r="E135" s="183"/>
      <c r="F135" s="184"/>
      <c r="G135" s="185"/>
      <c r="H135" s="184"/>
      <c r="I135" s="184"/>
      <c r="J135" s="184"/>
      <c r="K135" s="184"/>
      <c r="L135" s="184"/>
      <c r="M135" s="184"/>
      <c r="N135" s="185"/>
      <c r="O135" s="184"/>
      <c r="P135" s="184"/>
      <c r="Q135" s="184"/>
      <c r="R135" s="184"/>
      <c r="S135" s="184"/>
      <c r="T135" s="184"/>
      <c r="U135" s="185"/>
      <c r="V135" s="184"/>
      <c r="W135" s="184"/>
      <c r="X135" s="184"/>
      <c r="Y135" s="184"/>
      <c r="Z135" s="184"/>
      <c r="AA135" s="184"/>
      <c r="AB135" s="185"/>
      <c r="AC135" s="184"/>
      <c r="AD135" s="184"/>
      <c r="AE135" s="184"/>
      <c r="AF135" s="184"/>
      <c r="AG135" s="184"/>
      <c r="AH135" s="184"/>
      <c r="AI135" s="185"/>
    </row>
    <row r="136" spans="3:35" x14ac:dyDescent="0.2">
      <c r="C136" s="183"/>
      <c r="D136" s="183"/>
      <c r="E136" s="183"/>
      <c r="F136" s="184"/>
      <c r="G136" s="185"/>
      <c r="H136" s="184"/>
      <c r="I136" s="184"/>
      <c r="J136" s="184"/>
      <c r="K136" s="184"/>
      <c r="L136" s="184"/>
      <c r="M136" s="184"/>
      <c r="N136" s="185"/>
      <c r="O136" s="184"/>
      <c r="P136" s="184"/>
      <c r="Q136" s="184"/>
      <c r="R136" s="184"/>
      <c r="S136" s="184"/>
      <c r="T136" s="184"/>
      <c r="U136" s="185"/>
      <c r="V136" s="184"/>
      <c r="W136" s="184"/>
      <c r="X136" s="184"/>
      <c r="Y136" s="184"/>
      <c r="Z136" s="184"/>
      <c r="AA136" s="184"/>
      <c r="AB136" s="185"/>
      <c r="AC136" s="184"/>
      <c r="AD136" s="184"/>
      <c r="AE136" s="184"/>
      <c r="AF136" s="184"/>
      <c r="AG136" s="184"/>
      <c r="AH136" s="184"/>
      <c r="AI136" s="185"/>
    </row>
    <row r="137" spans="3:35" x14ac:dyDescent="0.2">
      <c r="C137" s="183"/>
      <c r="D137" s="183"/>
      <c r="E137" s="183"/>
      <c r="F137" s="184"/>
      <c r="G137" s="185"/>
      <c r="H137" s="184"/>
      <c r="I137" s="184"/>
      <c r="J137" s="184"/>
      <c r="K137" s="184"/>
      <c r="L137" s="184"/>
      <c r="M137" s="184"/>
      <c r="N137" s="185"/>
      <c r="O137" s="184"/>
      <c r="P137" s="184"/>
      <c r="Q137" s="184"/>
      <c r="R137" s="184"/>
      <c r="S137" s="184"/>
      <c r="T137" s="184"/>
      <c r="U137" s="185"/>
      <c r="V137" s="184"/>
      <c r="W137" s="184"/>
      <c r="X137" s="184"/>
      <c r="Y137" s="184"/>
      <c r="Z137" s="184"/>
      <c r="AA137" s="184"/>
      <c r="AB137" s="185"/>
      <c r="AC137" s="184"/>
      <c r="AD137" s="184"/>
      <c r="AE137" s="184"/>
      <c r="AF137" s="184"/>
      <c r="AG137" s="184"/>
      <c r="AH137" s="184"/>
      <c r="AI137" s="185"/>
    </row>
    <row r="138" spans="3:35" x14ac:dyDescent="0.2">
      <c r="C138" s="183"/>
      <c r="D138" s="183"/>
      <c r="E138" s="183"/>
      <c r="F138" s="184"/>
      <c r="G138" s="185"/>
      <c r="H138" s="184"/>
      <c r="I138" s="184"/>
      <c r="J138" s="184"/>
      <c r="K138" s="184"/>
      <c r="L138" s="184"/>
      <c r="M138" s="184"/>
      <c r="N138" s="185"/>
      <c r="O138" s="184"/>
      <c r="P138" s="184"/>
      <c r="Q138" s="184"/>
      <c r="R138" s="184"/>
      <c r="S138" s="184"/>
      <c r="T138" s="184"/>
      <c r="U138" s="185"/>
      <c r="V138" s="184"/>
      <c r="W138" s="184"/>
      <c r="X138" s="184"/>
      <c r="Y138" s="184"/>
      <c r="Z138" s="184"/>
      <c r="AA138" s="184"/>
      <c r="AB138" s="185"/>
      <c r="AC138" s="184"/>
      <c r="AD138" s="184"/>
      <c r="AE138" s="184"/>
      <c r="AF138" s="184"/>
      <c r="AG138" s="184"/>
      <c r="AH138" s="184"/>
      <c r="AI138" s="185"/>
    </row>
    <row r="139" spans="3:35" x14ac:dyDescent="0.2">
      <c r="C139" s="183"/>
      <c r="D139" s="183"/>
      <c r="E139" s="183"/>
      <c r="F139" s="184"/>
      <c r="G139" s="185"/>
      <c r="H139" s="184"/>
      <c r="I139" s="184"/>
      <c r="J139" s="184"/>
      <c r="K139" s="184"/>
      <c r="L139" s="184"/>
      <c r="M139" s="184"/>
      <c r="N139" s="185"/>
      <c r="O139" s="184"/>
      <c r="P139" s="184"/>
      <c r="Q139" s="184"/>
      <c r="R139" s="184"/>
      <c r="S139" s="184"/>
      <c r="T139" s="184"/>
      <c r="U139" s="185"/>
      <c r="V139" s="184"/>
      <c r="W139" s="184"/>
      <c r="X139" s="184"/>
      <c r="Y139" s="184"/>
      <c r="Z139" s="184"/>
      <c r="AA139" s="184"/>
      <c r="AB139" s="185"/>
      <c r="AC139" s="184"/>
      <c r="AD139" s="184"/>
      <c r="AE139" s="184"/>
      <c r="AF139" s="184"/>
      <c r="AG139" s="184"/>
      <c r="AH139" s="184"/>
      <c r="AI139" s="185"/>
    </row>
    <row r="140" spans="3:35" x14ac:dyDescent="0.2">
      <c r="C140" s="183"/>
      <c r="D140" s="183"/>
      <c r="E140" s="183"/>
      <c r="F140" s="184"/>
      <c r="G140" s="185"/>
      <c r="H140" s="184"/>
      <c r="I140" s="184"/>
      <c r="J140" s="184"/>
      <c r="K140" s="184"/>
      <c r="L140" s="184"/>
      <c r="M140" s="184"/>
      <c r="N140" s="185"/>
      <c r="O140" s="184"/>
      <c r="P140" s="184"/>
      <c r="Q140" s="184"/>
      <c r="R140" s="184"/>
      <c r="S140" s="184"/>
      <c r="T140" s="184"/>
      <c r="U140" s="185"/>
      <c r="V140" s="184"/>
      <c r="W140" s="184"/>
      <c r="X140" s="184"/>
      <c r="Y140" s="184"/>
      <c r="Z140" s="184"/>
      <c r="AA140" s="184"/>
      <c r="AB140" s="185"/>
      <c r="AC140" s="184"/>
      <c r="AD140" s="184"/>
      <c r="AE140" s="184"/>
      <c r="AF140" s="184"/>
      <c r="AG140" s="184"/>
      <c r="AH140" s="184"/>
      <c r="AI140" s="185"/>
    </row>
    <row r="141" spans="3:35" x14ac:dyDescent="0.2">
      <c r="C141" s="183"/>
      <c r="D141" s="183"/>
      <c r="E141" s="183"/>
      <c r="F141" s="184"/>
      <c r="G141" s="185"/>
      <c r="H141" s="184"/>
      <c r="I141" s="184"/>
      <c r="J141" s="184"/>
      <c r="K141" s="184"/>
      <c r="L141" s="184"/>
      <c r="M141" s="184"/>
      <c r="N141" s="185"/>
      <c r="O141" s="184"/>
      <c r="P141" s="184"/>
      <c r="Q141" s="184"/>
      <c r="R141" s="184"/>
      <c r="S141" s="184"/>
      <c r="T141" s="184"/>
      <c r="U141" s="185"/>
      <c r="V141" s="184"/>
      <c r="W141" s="184"/>
      <c r="X141" s="184"/>
      <c r="Y141" s="184"/>
      <c r="Z141" s="184"/>
      <c r="AA141" s="184"/>
      <c r="AB141" s="185"/>
      <c r="AC141" s="184"/>
      <c r="AD141" s="184"/>
      <c r="AE141" s="184"/>
      <c r="AF141" s="184"/>
      <c r="AG141" s="184"/>
      <c r="AH141" s="184"/>
      <c r="AI141" s="185"/>
    </row>
    <row r="142" spans="3:35" x14ac:dyDescent="0.2">
      <c r="C142" s="183"/>
      <c r="D142" s="183"/>
      <c r="E142" s="183"/>
      <c r="F142" s="184"/>
      <c r="G142" s="185"/>
      <c r="H142" s="184"/>
      <c r="I142" s="184"/>
      <c r="J142" s="184"/>
      <c r="K142" s="184"/>
      <c r="L142" s="184"/>
      <c r="M142" s="184"/>
      <c r="N142" s="185"/>
      <c r="O142" s="184"/>
      <c r="P142" s="184"/>
      <c r="Q142" s="184"/>
      <c r="R142" s="184"/>
      <c r="S142" s="184"/>
      <c r="T142" s="184"/>
      <c r="U142" s="185"/>
      <c r="V142" s="184"/>
      <c r="W142" s="184"/>
      <c r="X142" s="184"/>
      <c r="Y142" s="184"/>
      <c r="Z142" s="184"/>
      <c r="AA142" s="184"/>
      <c r="AB142" s="185"/>
      <c r="AC142" s="184"/>
      <c r="AD142" s="184"/>
      <c r="AE142" s="184"/>
      <c r="AF142" s="184"/>
      <c r="AG142" s="184"/>
      <c r="AH142" s="184"/>
      <c r="AI142" s="185"/>
    </row>
    <row r="143" spans="3:35" x14ac:dyDescent="0.2">
      <c r="C143" s="183"/>
      <c r="D143" s="183"/>
      <c r="E143" s="183"/>
      <c r="F143" s="184"/>
      <c r="G143" s="185"/>
      <c r="H143" s="184"/>
      <c r="I143" s="184"/>
      <c r="J143" s="184"/>
      <c r="K143" s="184"/>
      <c r="L143" s="184"/>
      <c r="M143" s="184"/>
      <c r="N143" s="185"/>
      <c r="O143" s="184"/>
      <c r="P143" s="184"/>
      <c r="Q143" s="184"/>
      <c r="R143" s="184"/>
      <c r="S143" s="184"/>
      <c r="T143" s="184"/>
      <c r="U143" s="185"/>
      <c r="V143" s="184"/>
      <c r="W143" s="184"/>
      <c r="X143" s="184"/>
      <c r="Y143" s="184"/>
      <c r="Z143" s="184"/>
      <c r="AA143" s="184"/>
      <c r="AB143" s="185"/>
      <c r="AC143" s="184"/>
      <c r="AD143" s="184"/>
      <c r="AE143" s="184"/>
      <c r="AF143" s="184"/>
      <c r="AG143" s="184"/>
      <c r="AH143" s="184"/>
      <c r="AI143" s="185"/>
    </row>
    <row r="144" spans="3:35" x14ac:dyDescent="0.2">
      <c r="C144" s="183"/>
      <c r="D144" s="183"/>
      <c r="E144" s="183"/>
      <c r="F144" s="184"/>
      <c r="G144" s="185"/>
      <c r="H144" s="184"/>
      <c r="I144" s="184"/>
      <c r="J144" s="184"/>
      <c r="K144" s="184"/>
      <c r="L144" s="184"/>
      <c r="M144" s="184"/>
      <c r="N144" s="185"/>
      <c r="O144" s="184"/>
      <c r="P144" s="184"/>
      <c r="Q144" s="184"/>
      <c r="R144" s="184"/>
      <c r="S144" s="184"/>
      <c r="T144" s="184"/>
      <c r="U144" s="185"/>
      <c r="V144" s="184"/>
      <c r="W144" s="184"/>
      <c r="X144" s="184"/>
      <c r="Y144" s="184"/>
      <c r="Z144" s="184"/>
      <c r="AA144" s="184"/>
      <c r="AB144" s="185"/>
      <c r="AC144" s="184"/>
      <c r="AD144" s="184"/>
      <c r="AE144" s="184"/>
      <c r="AF144" s="184"/>
      <c r="AG144" s="184"/>
      <c r="AH144" s="184"/>
      <c r="AI144" s="185"/>
    </row>
    <row r="145" spans="3:35" x14ac:dyDescent="0.2">
      <c r="C145" s="183"/>
      <c r="D145" s="183"/>
      <c r="E145" s="183"/>
      <c r="F145" s="184"/>
      <c r="G145" s="185"/>
      <c r="H145" s="184"/>
      <c r="I145" s="184"/>
      <c r="J145" s="184"/>
      <c r="K145" s="184"/>
      <c r="L145" s="184"/>
      <c r="M145" s="184"/>
      <c r="N145" s="185"/>
      <c r="O145" s="184"/>
      <c r="P145" s="184"/>
      <c r="Q145" s="184"/>
      <c r="R145" s="184"/>
      <c r="S145" s="184"/>
      <c r="T145" s="184"/>
      <c r="U145" s="185"/>
      <c r="V145" s="184"/>
      <c r="W145" s="184"/>
      <c r="X145" s="184"/>
      <c r="Y145" s="184"/>
      <c r="Z145" s="184"/>
      <c r="AA145" s="184"/>
      <c r="AB145" s="185"/>
      <c r="AC145" s="184"/>
      <c r="AD145" s="184"/>
      <c r="AE145" s="184"/>
      <c r="AF145" s="184"/>
      <c r="AG145" s="184"/>
      <c r="AH145" s="184"/>
      <c r="AI145" s="185"/>
    </row>
  </sheetData>
  <mergeCells count="3">
    <mergeCell ref="A6:A18"/>
    <mergeCell ref="A24:A47"/>
    <mergeCell ref="A48:A118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22</vt:i4>
      </vt:variant>
    </vt:vector>
  </HeadingPairs>
  <TitlesOfParts>
    <vt:vector size="29" baseType="lpstr">
      <vt:lpstr>GeneralSettings</vt:lpstr>
      <vt:lpstr>EURON</vt:lpstr>
      <vt:lpstr>EUR1M</vt:lpstr>
      <vt:lpstr>EUR3M</vt:lpstr>
      <vt:lpstr>EUR6M</vt:lpstr>
      <vt:lpstr>EUR1Y</vt:lpstr>
      <vt:lpstr>Quote (28-08-2015)</vt:lpstr>
      <vt:lpstr>Calendar</vt:lpstr>
      <vt:lpstr>Currency</vt:lpstr>
      <vt:lpstr>Discounting</vt:lpstr>
      <vt:lpstr>Evaluationdate</vt:lpstr>
      <vt:lpstr>FamilyName</vt:lpstr>
      <vt:lpstr>IborIndex</vt:lpstr>
      <vt:lpstr>ObjectOverwrite</vt:lpstr>
      <vt:lpstr>Permanent</vt:lpstr>
      <vt:lpstr>QuoteSuffix</vt:lpstr>
      <vt:lpstr>Settlementdate</vt:lpstr>
      <vt:lpstr>'Quote (28-08-2015)'!Stub</vt:lpstr>
      <vt:lpstr>EUR1M!Tenor</vt:lpstr>
      <vt:lpstr>EUR1Y!Tenor</vt:lpstr>
      <vt:lpstr>EUR3M!Tenor</vt:lpstr>
      <vt:lpstr>EUR6M!Tenor</vt:lpstr>
      <vt:lpstr>EURON!Tenor</vt:lpstr>
      <vt:lpstr>Trigger</vt:lpstr>
      <vt:lpstr>YieldCurve_1M</vt:lpstr>
      <vt:lpstr>YieldCurve_1Y</vt:lpstr>
      <vt:lpstr>YieldCurve_3M</vt:lpstr>
      <vt:lpstr>YieldCurve_6M</vt:lpstr>
      <vt:lpstr>YieldCurve_ON</vt:lpstr>
    </vt:vector>
  </TitlesOfParts>
  <Company>Banca IMI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BARONE RICCARDO</dc:creator>
  <cp:lastModifiedBy>BARONE RICCARDO</cp:lastModifiedBy>
  <dcterms:created xsi:type="dcterms:W3CDTF">2014-09-18T08:07:51Z</dcterms:created>
  <dcterms:modified xsi:type="dcterms:W3CDTF">2015-08-31T10:42:48Z</dcterms:modified>
</cp:coreProperties>
</file>